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0" yWindow="750" windowWidth="10230" windowHeight="7305" tabRatio="978" firstSheet="1" activeTab="16"/>
  </bookViews>
  <sheets>
    <sheet name="Hoja1" sheetId="26" r:id="rId1"/>
    <sheet name="INGRESOS c1" sheetId="5" r:id="rId2"/>
    <sheet name="OBJETO GASTO c2" sheetId="7" r:id="rId3"/>
    <sheet name="CLASIF. ECONOMICA" sheetId="41" r:id="rId4"/>
    <sheet name="Salario 2-2006" sheetId="32" state="hidden" r:id="rId5"/>
    <sheet name="SA206" sheetId="33" state="hidden" r:id="rId6"/>
    <sheet name="Salario 01-2007" sheetId="3" state="hidden" r:id="rId7"/>
    <sheet name="SA107" sheetId="23" state="hidden" r:id="rId8"/>
    <sheet name="Salario 2-2007" sheetId="13" state="hidden" r:id="rId9"/>
    <sheet name="SA207" sheetId="24" state="hidden" r:id="rId10"/>
    <sheet name="Salario 2008" sheetId="14" state="hidden" r:id="rId11"/>
    <sheet name="Sa2008" sheetId="22" state="hidden" r:id="rId12"/>
    <sheet name="Sal Esc 2007" sheetId="18" state="hidden" r:id="rId13"/>
    <sheet name="Serv.Esp." sheetId="19" state="hidden" r:id="rId14"/>
    <sheet name="MAT- EQ ADM" sheetId="25" state="hidden" r:id="rId15"/>
    <sheet name="PROG.I c3" sheetId="8" r:id="rId16"/>
    <sheet name="PROG.II c4" sheetId="9" r:id="rId17"/>
    <sheet name="PROG.III c5" sheetId="10" r:id="rId18"/>
    <sheet name="PROG. IV c6" sheetId="34" r:id="rId19"/>
    <sheet name="VIAL" sheetId="31" r:id="rId20"/>
    <sheet name="espec" sheetId="35" state="hidden" r:id="rId21"/>
    <sheet name="OTROS CALC." sheetId="28" state="hidden" r:id="rId22"/>
    <sheet name="ESPECIF." sheetId="30" state="hidden" r:id="rId23"/>
    <sheet name="ING-GASTO" sheetId="29" state="hidden" r:id="rId24"/>
    <sheet name="Origen y Aplicación" sheetId="15" r:id="rId25"/>
    <sheet name="PAO1" sheetId="39" r:id="rId26"/>
    <sheet name="PAO2" sheetId="36" r:id="rId27"/>
    <sheet name="PAO3" sheetId="37" r:id="rId28"/>
    <sheet name="PAO4" sheetId="38" r:id="rId29"/>
    <sheet name="Hoja2" sheetId="40" r:id="rId30"/>
  </sheets>
  <externalReferences>
    <externalReference r:id="rId31"/>
  </externalReferences>
  <definedNames>
    <definedName name="_xlnm._FilterDatabase" localSheetId="1" hidden="1">'INGRESOS c1'!$A$6:$E$100</definedName>
    <definedName name="_xlnm._FilterDatabase" localSheetId="24" hidden="1">'Origen y Aplicación'!$A$4:$I$82</definedName>
    <definedName name="_xlnm._FilterDatabase" localSheetId="15" hidden="1">'PROG.I c3'!$A$18:$C$423</definedName>
    <definedName name="_xlnm._FilterDatabase" localSheetId="16" hidden="1">'PROG.II c4'!$A$20:$D$1234</definedName>
    <definedName name="_xlnm._FilterDatabase" localSheetId="17" hidden="1">'PROG.III c5'!$A$20:$C$1517</definedName>
    <definedName name="_Hlt57100612" localSheetId="2">'OBJETO GASTO c2'!$B$35</definedName>
    <definedName name="_Hlt57100622" localSheetId="2">'OBJETO GASTO c2'!$B$36</definedName>
    <definedName name="_Hlt57100952" localSheetId="14">'MAT- EQ ADM'!$B$190</definedName>
    <definedName name="_Toc273091165" localSheetId="26">'PAO2'!$A$1</definedName>
    <definedName name="A_IMPRESIÓN_IM">#REF!</definedName>
    <definedName name="_xlnm.Print_Area" localSheetId="24">'Origen y Aplicación'!$A$6:$H$81</definedName>
    <definedName name="OLE_LINK9" localSheetId="16">'PROG.II c4'!$B$63</definedName>
    <definedName name="_xlnm.Print_Titles" localSheetId="24">'Origen y Aplicación'!$1:$3</definedName>
  </definedNames>
  <calcPr calcId="145621"/>
</workbook>
</file>

<file path=xl/calcChain.xml><?xml version="1.0" encoding="utf-8"?>
<calcChain xmlns="http://schemas.openxmlformats.org/spreadsheetml/2006/main">
  <c r="C73" i="5" l="1"/>
  <c r="C517" i="9"/>
  <c r="C171" i="8" l="1"/>
  <c r="C168" i="8"/>
  <c r="Q24" i="37" l="1"/>
  <c r="R24" i="37"/>
  <c r="C11" i="10"/>
  <c r="C8" i="10"/>
  <c r="H26" i="41"/>
  <c r="C11" i="9"/>
  <c r="D125" i="7"/>
  <c r="H28" i="15"/>
  <c r="E104" i="7" l="1"/>
  <c r="B28" i="10"/>
  <c r="D132" i="7" l="1"/>
  <c r="C238" i="9"/>
  <c r="G28" i="41" s="1"/>
  <c r="R27" i="37" l="1"/>
  <c r="R19" i="37"/>
  <c r="Q19" i="37"/>
  <c r="R20" i="37"/>
  <c r="Q18" i="37"/>
  <c r="R18" i="37"/>
  <c r="R16" i="37"/>
  <c r="Q16" i="37"/>
  <c r="Q15" i="37"/>
  <c r="Q21" i="36" l="1"/>
  <c r="Q15" i="36"/>
  <c r="C14" i="15" l="1"/>
  <c r="C6" i="15"/>
  <c r="H5" i="15"/>
  <c r="C174" i="8" l="1"/>
  <c r="H17" i="15" s="1"/>
  <c r="AT48" i="31" l="1"/>
  <c r="C424" i="10" l="1"/>
  <c r="AF25" i="31"/>
  <c r="C386" i="10" l="1"/>
  <c r="C219" i="10" l="1"/>
  <c r="C67" i="31"/>
  <c r="C55" i="31"/>
  <c r="C53" i="31"/>
  <c r="C52" i="31"/>
  <c r="C69" i="31"/>
  <c r="E17" i="31"/>
  <c r="B139" i="31"/>
  <c r="C133" i="31"/>
  <c r="B133" i="31"/>
  <c r="A133" i="31"/>
  <c r="C132" i="31"/>
  <c r="B132" i="31"/>
  <c r="A132" i="31"/>
  <c r="B131" i="31"/>
  <c r="A131" i="31"/>
  <c r="C130" i="31"/>
  <c r="B130" i="31"/>
  <c r="A130" i="31"/>
  <c r="C129" i="31"/>
  <c r="B129" i="31"/>
  <c r="A129" i="31"/>
  <c r="B91" i="31"/>
  <c r="C79" i="31"/>
  <c r="B79" i="31"/>
  <c r="A79" i="31"/>
  <c r="AH25" i="31"/>
  <c r="AH15" i="31"/>
  <c r="AG25" i="31"/>
  <c r="AF15" i="31"/>
  <c r="K25" i="31"/>
  <c r="K15" i="31"/>
  <c r="Q25" i="31"/>
  <c r="Q15" i="31"/>
  <c r="P25" i="31"/>
  <c r="AE25" i="31"/>
  <c r="AE15" i="31"/>
  <c r="AD25" i="31"/>
  <c r="AD15" i="31"/>
  <c r="AC25" i="31"/>
  <c r="AC15" i="31"/>
  <c r="C241" i="10" l="1"/>
  <c r="E241" i="10"/>
  <c r="E112" i="7" l="1"/>
  <c r="E93" i="7"/>
  <c r="E89" i="7"/>
  <c r="C108" i="10"/>
  <c r="B108" i="10"/>
  <c r="C2114" i="10"/>
  <c r="C2104" i="10" s="1"/>
  <c r="C2102" i="10"/>
  <c r="C2101" i="10" s="1"/>
  <c r="C2099" i="10"/>
  <c r="C2096" i="10"/>
  <c r="C2095" i="10" s="1"/>
  <c r="C2098" i="10" l="1"/>
  <c r="C2094" i="10" s="1"/>
  <c r="J25" i="31" l="1"/>
  <c r="F192" i="7" l="1"/>
  <c r="E192" i="7"/>
  <c r="D192" i="7"/>
  <c r="C192" i="7"/>
  <c r="C210" i="8"/>
  <c r="C408" i="8"/>
  <c r="G192" i="7" l="1"/>
  <c r="O29" i="41"/>
  <c r="O14" i="41"/>
  <c r="O15" i="41"/>
  <c r="O16" i="41"/>
  <c r="G26" i="41" l="1"/>
  <c r="G23" i="41"/>
  <c r="G9" i="41"/>
  <c r="I47" i="41"/>
  <c r="G46" i="41"/>
  <c r="F46" i="41"/>
  <c r="H45" i="41"/>
  <c r="H44" i="41" s="1"/>
  <c r="G45" i="41"/>
  <c r="F45" i="41"/>
  <c r="H43" i="41"/>
  <c r="G43" i="41"/>
  <c r="F43" i="41"/>
  <c r="H42" i="41"/>
  <c r="G42" i="41"/>
  <c r="G40" i="41" s="1"/>
  <c r="F42" i="41"/>
  <c r="H41" i="41"/>
  <c r="H39" i="41"/>
  <c r="G39" i="41"/>
  <c r="F39" i="41"/>
  <c r="H38" i="41"/>
  <c r="G38" i="41"/>
  <c r="F38" i="41"/>
  <c r="H36" i="41"/>
  <c r="G36" i="41"/>
  <c r="F36" i="41"/>
  <c r="H35" i="41"/>
  <c r="G35" i="41"/>
  <c r="F35" i="41"/>
  <c r="H34" i="41"/>
  <c r="G34" i="41"/>
  <c r="H32" i="41"/>
  <c r="G32" i="41"/>
  <c r="F32" i="41"/>
  <c r="H31" i="41"/>
  <c r="G31" i="41"/>
  <c r="F31" i="41"/>
  <c r="H30" i="41"/>
  <c r="G30" i="41"/>
  <c r="F30" i="41"/>
  <c r="G29" i="41"/>
  <c r="F29" i="41"/>
  <c r="F26" i="41"/>
  <c r="G25" i="41"/>
  <c r="F25" i="41"/>
  <c r="H24" i="41"/>
  <c r="G24" i="41"/>
  <c r="F24" i="41"/>
  <c r="F23" i="41"/>
  <c r="F22" i="41"/>
  <c r="H19" i="41"/>
  <c r="G19" i="41"/>
  <c r="F19" i="41"/>
  <c r="H18" i="41"/>
  <c r="G18" i="41"/>
  <c r="H17" i="41"/>
  <c r="G17" i="41"/>
  <c r="H15" i="41"/>
  <c r="G15" i="41"/>
  <c r="G13" i="41" s="1"/>
  <c r="F15" i="41"/>
  <c r="F13" i="41" s="1"/>
  <c r="H14" i="41"/>
  <c r="H12" i="41"/>
  <c r="H11" i="41"/>
  <c r="I11" i="41" s="1"/>
  <c r="H10" i="41"/>
  <c r="F9" i="41"/>
  <c r="N9" i="41"/>
  <c r="M9" i="41"/>
  <c r="L9" i="41"/>
  <c r="H9" i="41"/>
  <c r="O7" i="41"/>
  <c r="O9" i="41" s="1"/>
  <c r="G44" i="41" l="1"/>
  <c r="I46" i="41"/>
  <c r="H8" i="41"/>
  <c r="N17" i="41" s="1"/>
  <c r="N21" i="41" s="1"/>
  <c r="N19" i="41" s="1"/>
  <c r="I42" i="41"/>
  <c r="G16" i="41"/>
  <c r="F21" i="41"/>
  <c r="H40" i="41"/>
  <c r="H37" i="41" s="1"/>
  <c r="I45" i="41"/>
  <c r="I19" i="41"/>
  <c r="I25" i="41"/>
  <c r="G27" i="41"/>
  <c r="H13" i="41"/>
  <c r="I13" i="41" s="1"/>
  <c r="F40" i="41"/>
  <c r="F37" i="41" s="1"/>
  <c r="I15" i="41"/>
  <c r="H16" i="41"/>
  <c r="G33" i="41"/>
  <c r="F44" i="41"/>
  <c r="I44" i="41" s="1"/>
  <c r="G37" i="41"/>
  <c r="I18" i="41"/>
  <c r="I24" i="41"/>
  <c r="I31" i="41"/>
  <c r="H33" i="41"/>
  <c r="I36" i="41"/>
  <c r="I43" i="41"/>
  <c r="I32" i="41"/>
  <c r="I35" i="41"/>
  <c r="I38" i="41"/>
  <c r="I41" i="41"/>
  <c r="I30" i="41"/>
  <c r="I39" i="41"/>
  <c r="I9" i="41"/>
  <c r="I10" i="41"/>
  <c r="I14" i="41"/>
  <c r="N23" i="41" l="1"/>
  <c r="H7" i="41"/>
  <c r="I40" i="41"/>
  <c r="I37" i="41"/>
  <c r="C204" i="10" l="1"/>
  <c r="C1569" i="10" l="1"/>
  <c r="E144" i="7"/>
  <c r="C2123" i="10"/>
  <c r="C1605" i="10"/>
  <c r="C1723" i="10" l="1"/>
  <c r="C1722" i="10" s="1"/>
  <c r="C1719" i="10"/>
  <c r="C1718" i="10" s="1"/>
  <c r="C1713" i="10"/>
  <c r="C1709" i="10"/>
  <c r="C1707" i="10"/>
  <c r="C1706" i="10" s="1"/>
  <c r="C1703" i="10"/>
  <c r="C1700" i="10"/>
  <c r="C1698" i="10"/>
  <c r="C1693" i="10"/>
  <c r="C1691" i="10"/>
  <c r="C1688" i="10"/>
  <c r="C1681" i="10"/>
  <c r="C1677" i="10"/>
  <c r="C1674" i="10"/>
  <c r="C1671" i="10"/>
  <c r="C1664" i="10"/>
  <c r="C1662" i="10"/>
  <c r="C1644" i="10"/>
  <c r="C1641" i="10"/>
  <c r="C1640" i="10" s="1"/>
  <c r="C1637" i="10"/>
  <c r="C1636" i="10" s="1"/>
  <c r="C1627" i="10"/>
  <c r="C1624" i="10"/>
  <c r="C1616" i="10"/>
  <c r="C1611" i="10"/>
  <c r="C1604" i="10" s="1"/>
  <c r="C1595" i="10"/>
  <c r="C1591" i="10"/>
  <c r="C1582" i="10"/>
  <c r="G1581" i="10"/>
  <c r="F1581" i="10"/>
  <c r="C1587" i="10" s="1"/>
  <c r="C1574" i="10"/>
  <c r="C1563" i="10"/>
  <c r="C1560" i="10"/>
  <c r="G1555" i="10"/>
  <c r="F1555" i="10"/>
  <c r="G1554" i="10"/>
  <c r="F1554" i="10"/>
  <c r="G1553" i="10"/>
  <c r="F1553" i="10"/>
  <c r="G1551" i="10"/>
  <c r="F1551" i="10"/>
  <c r="G1550" i="10"/>
  <c r="F1550" i="10"/>
  <c r="G1547" i="10"/>
  <c r="F1547" i="10"/>
  <c r="C1541" i="10"/>
  <c r="C1537" i="10"/>
  <c r="C1552" i="10" l="1"/>
  <c r="C1670" i="10"/>
  <c r="C1669" i="10" s="1"/>
  <c r="C1544" i="10"/>
  <c r="C1558" i="10"/>
  <c r="C1549" i="10" l="1"/>
  <c r="C1536" i="10" s="1"/>
  <c r="D87" i="7" l="1"/>
  <c r="C243" i="9"/>
  <c r="E132" i="7"/>
  <c r="C244" i="9"/>
  <c r="D569" i="34"/>
  <c r="C109" i="5"/>
  <c r="C94" i="5" l="1"/>
  <c r="C72" i="5"/>
  <c r="C5" i="15" l="1"/>
  <c r="K17" i="38" l="1"/>
  <c r="I17" i="38"/>
  <c r="D251" i="34" l="1"/>
  <c r="D214" i="34"/>
  <c r="D252" i="34"/>
  <c r="D246" i="34"/>
  <c r="D245" i="34"/>
  <c r="D242" i="34"/>
  <c r="D241" i="34"/>
  <c r="D239" i="34"/>
  <c r="D238" i="34"/>
  <c r="D222" i="34"/>
  <c r="C123" i="34"/>
  <c r="C124" i="34"/>
  <c r="C122" i="34"/>
  <c r="C121" i="34"/>
  <c r="C62" i="34"/>
  <c r="C61" i="34"/>
  <c r="C60" i="34"/>
  <c r="C59" i="34"/>
  <c r="C58" i="34"/>
  <c r="C57" i="34"/>
  <c r="C56" i="34"/>
  <c r="C55" i="34"/>
  <c r="C54" i="34"/>
  <c r="C53" i="34"/>
  <c r="C52" i="34"/>
  <c r="C51" i="34"/>
  <c r="C50" i="34"/>
  <c r="C49" i="34"/>
  <c r="C48" i="34"/>
  <c r="C47" i="34"/>
  <c r="C46" i="34"/>
  <c r="C45" i="34"/>
  <c r="C44" i="34"/>
  <c r="C43" i="34"/>
  <c r="C42" i="34"/>
  <c r="C41" i="34"/>
  <c r="C40" i="34"/>
  <c r="C39" i="34"/>
  <c r="C38" i="34"/>
  <c r="C37" i="34"/>
  <c r="C36" i="34"/>
  <c r="C35" i="34"/>
  <c r="C34" i="34"/>
  <c r="C33" i="34"/>
  <c r="C32" i="34"/>
  <c r="C31" i="34"/>
  <c r="C30" i="34"/>
  <c r="C29" i="34"/>
  <c r="C28" i="34"/>
  <c r="C27" i="34"/>
  <c r="C26" i="34"/>
  <c r="C25" i="34"/>
  <c r="C24" i="34"/>
  <c r="C23" i="34"/>
  <c r="C22" i="34"/>
  <c r="C21" i="34"/>
  <c r="C20" i="34"/>
  <c r="C19" i="34"/>
  <c r="D124" i="34"/>
  <c r="D566" i="34"/>
  <c r="D123" i="34" s="1"/>
  <c r="D564" i="34"/>
  <c r="D122" i="34" s="1"/>
  <c r="D562" i="34"/>
  <c r="D121" i="34" s="1"/>
  <c r="D425" i="34"/>
  <c r="D423" i="34"/>
  <c r="D421" i="34"/>
  <c r="D62" i="34" s="1"/>
  <c r="D419" i="34"/>
  <c r="D61" i="34" s="1"/>
  <c r="D417" i="34"/>
  <c r="D60" i="34" s="1"/>
  <c r="D415" i="34"/>
  <c r="D59" i="34" s="1"/>
  <c r="D413" i="34"/>
  <c r="D58" i="34" s="1"/>
  <c r="D365" i="34" l="1"/>
  <c r="D36" i="34" s="1"/>
  <c r="D345" i="34" l="1"/>
  <c r="D26" i="34" s="1"/>
  <c r="D556" i="34"/>
  <c r="Q16" i="36" l="1"/>
  <c r="Q18" i="36"/>
  <c r="D341" i="34" l="1"/>
  <c r="D24" i="34" s="1"/>
  <c r="D339" i="34"/>
  <c r="D23" i="34" s="1"/>
  <c r="D333" i="34"/>
  <c r="D20" i="34" s="1"/>
  <c r="D331" i="34"/>
  <c r="D19" i="34" s="1"/>
  <c r="C2076" i="10" l="1"/>
  <c r="C2079" i="10"/>
  <c r="C2078" i="10" s="1"/>
  <c r="C2075" i="10" l="1"/>
  <c r="B110" i="10"/>
  <c r="E127" i="7"/>
  <c r="C2128" i="10"/>
  <c r="C2127" i="10"/>
  <c r="C2126" i="10" s="1"/>
  <c r="C110" i="10" s="1"/>
  <c r="I105" i="5" l="1"/>
  <c r="C106" i="5" l="1"/>
  <c r="C2082" i="10" l="1"/>
  <c r="C1116" i="10" l="1"/>
  <c r="C1115" i="10" s="1"/>
  <c r="C43" i="10" s="1"/>
  <c r="B44" i="10"/>
  <c r="C1120" i="10"/>
  <c r="B43" i="10"/>
  <c r="B42" i="10"/>
  <c r="B41" i="10"/>
  <c r="B40" i="10"/>
  <c r="C1112" i="10"/>
  <c r="C1108" i="10"/>
  <c r="C1107" i="10" s="1"/>
  <c r="C41" i="10" s="1"/>
  <c r="C1119" i="10" l="1"/>
  <c r="C44" i="10" s="1"/>
  <c r="C1111" i="10"/>
  <c r="C42" i="10" s="1"/>
  <c r="C104" i="10"/>
  <c r="B104" i="10"/>
  <c r="C2035" i="10"/>
  <c r="C2034" i="10" s="1"/>
  <c r="C2033" i="10" s="1"/>
  <c r="C76" i="5"/>
  <c r="C116" i="34" l="1"/>
  <c r="D552" i="34"/>
  <c r="D116" i="34" s="1"/>
  <c r="N115" i="10" l="1"/>
  <c r="O115" i="10" s="1"/>
  <c r="U16" i="37"/>
  <c r="V16" i="37" s="1"/>
  <c r="X16" i="37"/>
  <c r="Z16" i="37"/>
  <c r="AA16" i="37"/>
  <c r="V17" i="37"/>
  <c r="X17" i="37"/>
  <c r="Z17" i="37"/>
  <c r="AA17" i="37"/>
  <c r="C1008" i="10" l="1"/>
  <c r="C992" i="10"/>
  <c r="C991" i="10"/>
  <c r="E98" i="7" s="1"/>
  <c r="C1002" i="10"/>
  <c r="C1001" i="10" s="1"/>
  <c r="C999" i="10"/>
  <c r="C998" i="10" s="1"/>
  <c r="C994" i="10"/>
  <c r="C985" i="10"/>
  <c r="C983" i="10"/>
  <c r="C979" i="10" s="1"/>
  <c r="C965" i="10"/>
  <c r="C972" i="10"/>
  <c r="C971" i="10" s="1"/>
  <c r="C967" i="10"/>
  <c r="C958" i="10"/>
  <c r="C956" i="10"/>
  <c r="C952" i="10" s="1"/>
  <c r="C1060" i="10"/>
  <c r="C1038" i="10"/>
  <c r="C1036" i="10" s="1"/>
  <c r="C1065" i="10"/>
  <c r="C1062" i="10"/>
  <c r="C1061" i="10"/>
  <c r="C1059" i="10"/>
  <c r="C1057" i="10"/>
  <c r="C1056" i="10"/>
  <c r="C1055" i="10"/>
  <c r="C1054" i="10"/>
  <c r="C1053" i="10"/>
  <c r="C1052" i="10"/>
  <c r="C1051" i="10"/>
  <c r="C1049" i="10"/>
  <c r="C1048" i="10"/>
  <c r="C1047" i="10"/>
  <c r="C1046" i="10"/>
  <c r="C1044" i="10"/>
  <c r="C1043" i="10"/>
  <c r="C1042" i="10"/>
  <c r="C1041" i="10"/>
  <c r="C1040" i="10"/>
  <c r="C1037" i="10"/>
  <c r="C1015" i="10"/>
  <c r="B32" i="31"/>
  <c r="AQ23" i="31"/>
  <c r="AB23" i="31"/>
  <c r="O23" i="31"/>
  <c r="B33" i="31"/>
  <c r="B41" i="31"/>
  <c r="AS10" i="31"/>
  <c r="AS14" i="31" s="1"/>
  <c r="C1025" i="10" s="1"/>
  <c r="B96" i="31"/>
  <c r="B128" i="31"/>
  <c r="A128" i="31"/>
  <c r="B114" i="31"/>
  <c r="A114" i="31"/>
  <c r="C1050" i="10" l="1"/>
  <c r="AS25" i="31"/>
  <c r="C1020" i="10"/>
  <c r="C1019" i="10" s="1"/>
  <c r="C963" i="10"/>
  <c r="C990" i="10"/>
  <c r="C978" i="10" s="1"/>
  <c r="C1058" i="10"/>
  <c r="C1039" i="10"/>
  <c r="C1045" i="10"/>
  <c r="AS15" i="31"/>
  <c r="AS7" i="31" s="1"/>
  <c r="C951" i="10" l="1"/>
  <c r="C1029" i="10"/>
  <c r="C1028" i="10"/>
  <c r="C1064" i="10"/>
  <c r="C1032" i="10"/>
  <c r="C1033" i="10"/>
  <c r="C1031" i="10"/>
  <c r="B95" i="31"/>
  <c r="B94" i="31"/>
  <c r="B93" i="31"/>
  <c r="B92" i="31"/>
  <c r="A96" i="31"/>
  <c r="A95" i="31"/>
  <c r="A94" i="31"/>
  <c r="A93" i="31"/>
  <c r="A92" i="31"/>
  <c r="A91" i="31"/>
  <c r="B127" i="31"/>
  <c r="B78" i="31"/>
  <c r="B90" i="31" s="1"/>
  <c r="A78" i="31"/>
  <c r="A77" i="31"/>
  <c r="C70" i="31"/>
  <c r="C62" i="31"/>
  <c r="C60" i="31"/>
  <c r="C57" i="31"/>
  <c r="C56" i="31"/>
  <c r="C54" i="31"/>
  <c r="B113" i="31" l="1"/>
  <c r="B77" i="31" s="1"/>
  <c r="B103" i="10" l="1"/>
  <c r="C2030" i="10"/>
  <c r="C2029" i="10" s="1"/>
  <c r="C2028" i="10" s="1"/>
  <c r="C103" i="10" s="1"/>
  <c r="E142" i="7" l="1"/>
  <c r="D7" i="26" l="1"/>
  <c r="D6" i="26" s="1"/>
  <c r="D9" i="26"/>
  <c r="D8" i="26" s="1"/>
  <c r="D11" i="26"/>
  <c r="D10" i="26" s="1"/>
  <c r="D15" i="26"/>
  <c r="D14" i="26" s="1"/>
  <c r="D18" i="26"/>
  <c r="D19" i="26"/>
  <c r="D22" i="26"/>
  <c r="D23" i="26"/>
  <c r="D24" i="26"/>
  <c r="D27" i="26"/>
  <c r="D31" i="26"/>
  <c r="D36" i="26"/>
  <c r="D35" i="26" s="1"/>
  <c r="D40" i="26"/>
  <c r="D39" i="26" s="1"/>
  <c r="D44" i="26"/>
  <c r="D43" i="26" s="1"/>
  <c r="D48" i="26"/>
  <c r="D47" i="26" s="1"/>
  <c r="D52" i="26"/>
  <c r="D53" i="26"/>
  <c r="D59" i="26"/>
  <c r="D58" i="26" s="1"/>
  <c r="D61" i="26"/>
  <c r="D60" i="26" s="1"/>
  <c r="D63" i="26"/>
  <c r="D62" i="26" s="1"/>
  <c r="D68" i="26"/>
  <c r="D67" i="26" s="1"/>
  <c r="D70" i="26"/>
  <c r="D69" i="26" s="1"/>
  <c r="D72" i="26"/>
  <c r="D71" i="26" s="1"/>
  <c r="D66" i="26" l="1"/>
  <c r="D65" i="26" s="1"/>
  <c r="D57" i="26"/>
  <c r="D51" i="26"/>
  <c r="D46" i="26"/>
  <c r="D42" i="26"/>
  <c r="D38" i="26"/>
  <c r="D34" i="26"/>
  <c r="D21" i="26"/>
  <c r="D17" i="26"/>
  <c r="D5" i="26"/>
  <c r="D16" i="26" l="1"/>
  <c r="D41" i="26"/>
  <c r="D56" i="26"/>
  <c r="D20" i="26"/>
  <c r="D45" i="26"/>
  <c r="D64" i="26"/>
  <c r="D33" i="26"/>
  <c r="D37" i="26"/>
  <c r="D30" i="26" l="1"/>
  <c r="D13" i="26"/>
  <c r="D12" i="26" l="1"/>
  <c r="D29" i="26"/>
  <c r="C115" i="34" l="1"/>
  <c r="C114" i="34"/>
  <c r="C113" i="34"/>
  <c r="C112" i="34"/>
  <c r="C91" i="34"/>
  <c r="C90" i="34"/>
  <c r="C89" i="34"/>
  <c r="C88" i="34"/>
  <c r="C86" i="34"/>
  <c r="C87" i="34"/>
  <c r="C71" i="34"/>
  <c r="C70" i="34"/>
  <c r="D546" i="34" l="1"/>
  <c r="D113" i="34" s="1"/>
  <c r="D544" i="34"/>
  <c r="D112" i="34" s="1"/>
  <c r="D494" i="34"/>
  <c r="D87" i="34" s="1"/>
  <c r="D492" i="34"/>
  <c r="D86" i="34" s="1"/>
  <c r="D498" i="34"/>
  <c r="D496" i="34"/>
  <c r="D88" i="34" s="1"/>
  <c r="D399" i="34"/>
  <c r="D51" i="34" s="1"/>
  <c r="D397" i="34"/>
  <c r="D50" i="34" s="1"/>
  <c r="D403" i="34"/>
  <c r="D53" i="34" s="1"/>
  <c r="D401" i="34"/>
  <c r="D52" i="34" s="1"/>
  <c r="D407" i="34"/>
  <c r="D55" i="34" s="1"/>
  <c r="D405" i="34"/>
  <c r="D54" i="34" s="1"/>
  <c r="D89" i="34" l="1"/>
  <c r="C975" i="10"/>
  <c r="J29" i="5" l="1"/>
  <c r="J28" i="5"/>
  <c r="C68" i="34"/>
  <c r="C69" i="34"/>
  <c r="C75" i="34"/>
  <c r="C76" i="34"/>
  <c r="C77" i="34"/>
  <c r="C78" i="34"/>
  <c r="C79" i="34"/>
  <c r="C80" i="34"/>
  <c r="C81" i="34"/>
  <c r="C82" i="34"/>
  <c r="C83" i="34"/>
  <c r="C84" i="34"/>
  <c r="C85" i="34"/>
  <c r="C93" i="34"/>
  <c r="C94" i="34"/>
  <c r="C95" i="34"/>
  <c r="C96" i="34"/>
  <c r="C97" i="34"/>
  <c r="C98" i="34"/>
  <c r="C99" i="34"/>
  <c r="C100" i="34"/>
  <c r="C101" i="34"/>
  <c r="C102" i="34"/>
  <c r="C103" i="34"/>
  <c r="C104" i="34"/>
  <c r="C105" i="34"/>
  <c r="C106" i="34"/>
  <c r="C107" i="34"/>
  <c r="C108" i="34"/>
  <c r="C109" i="34"/>
  <c r="C110" i="34"/>
  <c r="C111" i="34"/>
  <c r="A118" i="34"/>
  <c r="C118" i="34"/>
  <c r="G118" i="34"/>
  <c r="H118" i="34" s="1"/>
  <c r="I118" i="34"/>
  <c r="J118" i="34" s="1"/>
  <c r="K118" i="34"/>
  <c r="L118" i="34" s="1"/>
  <c r="M118" i="34"/>
  <c r="N118" i="34" s="1"/>
  <c r="O118" i="34"/>
  <c r="P118" i="34" s="1"/>
  <c r="Q118" i="34"/>
  <c r="R118" i="34" s="1"/>
  <c r="S118" i="34"/>
  <c r="T118" i="34" s="1"/>
  <c r="U118" i="34"/>
  <c r="V118" i="34" s="1"/>
  <c r="W118" i="34"/>
  <c r="X118" i="34" s="1"/>
  <c r="Y118" i="34"/>
  <c r="Z118" i="34"/>
  <c r="AA118" i="34"/>
  <c r="AB118" i="34" s="1"/>
  <c r="AC118" i="34"/>
  <c r="AD118" i="34" s="1"/>
  <c r="AE118" i="34"/>
  <c r="AF118" i="34" s="1"/>
  <c r="AG118" i="34"/>
  <c r="AH118" i="34" s="1"/>
  <c r="AI118" i="34"/>
  <c r="AJ118" i="34" s="1"/>
  <c r="AK118" i="34"/>
  <c r="AL118" i="34" s="1"/>
  <c r="AM118" i="34"/>
  <c r="AN118" i="34" s="1"/>
  <c r="AO118" i="34"/>
  <c r="AP118" i="34"/>
  <c r="AQ118" i="34"/>
  <c r="AR118" i="34" s="1"/>
  <c r="AS118" i="34"/>
  <c r="AT118" i="34" s="1"/>
  <c r="AU118" i="34"/>
  <c r="AV118" i="34" s="1"/>
  <c r="AW118" i="34"/>
  <c r="AX118" i="34" s="1"/>
  <c r="AY118" i="34"/>
  <c r="AZ118" i="34" s="1"/>
  <c r="BA118" i="34"/>
  <c r="BB118" i="34" s="1"/>
  <c r="BC118" i="34"/>
  <c r="BD118" i="34" s="1"/>
  <c r="BE118" i="34"/>
  <c r="BF118" i="34"/>
  <c r="BG118" i="34"/>
  <c r="BH118" i="34" s="1"/>
  <c r="BI118" i="34"/>
  <c r="BJ118" i="34" s="1"/>
  <c r="BK118" i="34"/>
  <c r="BL118" i="34" s="1"/>
  <c r="BM118" i="34"/>
  <c r="BN118" i="34" s="1"/>
  <c r="BO118" i="34"/>
  <c r="BP118" i="34" s="1"/>
  <c r="BQ118" i="34"/>
  <c r="BR118" i="34" s="1"/>
  <c r="BS118" i="34"/>
  <c r="BT118" i="34" s="1"/>
  <c r="BU118" i="34"/>
  <c r="BV118" i="34" s="1"/>
  <c r="BW118" i="34"/>
  <c r="BX118" i="34" s="1"/>
  <c r="BY118" i="34"/>
  <c r="BZ118" i="34" s="1"/>
  <c r="CA118" i="34"/>
  <c r="CB118" i="34" s="1"/>
  <c r="CC118" i="34"/>
  <c r="CD118" i="34" s="1"/>
  <c r="CE118" i="34"/>
  <c r="CF118" i="34" s="1"/>
  <c r="CG118" i="34"/>
  <c r="CH118" i="34" s="1"/>
  <c r="CI118" i="34"/>
  <c r="CJ118" i="34" s="1"/>
  <c r="CK118" i="34"/>
  <c r="CL118" i="34" s="1"/>
  <c r="CM118" i="34"/>
  <c r="CN118" i="34" s="1"/>
  <c r="CO118" i="34"/>
  <c r="CP118" i="34" s="1"/>
  <c r="CQ118" i="34"/>
  <c r="CR118" i="34" s="1"/>
  <c r="CS118" i="34"/>
  <c r="CT118" i="34" s="1"/>
  <c r="CU118" i="34"/>
  <c r="CV118" i="34" s="1"/>
  <c r="CW118" i="34"/>
  <c r="CX118" i="34" s="1"/>
  <c r="CY118" i="34"/>
  <c r="CZ118" i="34" s="1"/>
  <c r="DA118" i="34"/>
  <c r="DB118" i="34" s="1"/>
  <c r="DC118" i="34"/>
  <c r="DD118" i="34" s="1"/>
  <c r="DE118" i="34"/>
  <c r="DF118" i="34" s="1"/>
  <c r="DG118" i="34"/>
  <c r="DH118" i="34" s="1"/>
  <c r="DI118" i="34"/>
  <c r="DJ118" i="34" s="1"/>
  <c r="DK118" i="34"/>
  <c r="DL118" i="34" s="1"/>
  <c r="DM118" i="34"/>
  <c r="DN118" i="34" s="1"/>
  <c r="DO118" i="34"/>
  <c r="DP118" i="34" s="1"/>
  <c r="DQ118" i="34"/>
  <c r="DR118" i="34"/>
  <c r="DS118" i="34"/>
  <c r="DT118" i="34" s="1"/>
  <c r="DU118" i="34"/>
  <c r="DV118" i="34" s="1"/>
  <c r="DW118" i="34"/>
  <c r="DX118" i="34" s="1"/>
  <c r="DY118" i="34"/>
  <c r="DZ118" i="34" s="1"/>
  <c r="EA118" i="34"/>
  <c r="EB118" i="34" s="1"/>
  <c r="EC118" i="34"/>
  <c r="ED118" i="34" s="1"/>
  <c r="EE118" i="34"/>
  <c r="EF118" i="34" s="1"/>
  <c r="EG118" i="34"/>
  <c r="EH118" i="34" s="1"/>
  <c r="EI118" i="34"/>
  <c r="EJ118" i="34" s="1"/>
  <c r="EK118" i="34"/>
  <c r="EL118" i="34" s="1"/>
  <c r="EM118" i="34"/>
  <c r="EN118" i="34" s="1"/>
  <c r="EO118" i="34"/>
  <c r="EP118" i="34" s="1"/>
  <c r="EQ118" i="34"/>
  <c r="ER118" i="34" s="1"/>
  <c r="ES118" i="34"/>
  <c r="ET118" i="34" s="1"/>
  <c r="EU118" i="34"/>
  <c r="EV118" i="34" s="1"/>
  <c r="EW118" i="34"/>
  <c r="EX118" i="34" s="1"/>
  <c r="EY118" i="34"/>
  <c r="EZ118" i="34" s="1"/>
  <c r="FA118" i="34"/>
  <c r="FB118" i="34"/>
  <c r="FC118" i="34"/>
  <c r="FD118" i="34" s="1"/>
  <c r="FE118" i="34"/>
  <c r="FF118" i="34" s="1"/>
  <c r="FG118" i="34"/>
  <c r="FH118" i="34" s="1"/>
  <c r="FI118" i="34"/>
  <c r="FJ118" i="34" s="1"/>
  <c r="FK118" i="34"/>
  <c r="FL118" i="34" s="1"/>
  <c r="FM118" i="34"/>
  <c r="FN118" i="34" s="1"/>
  <c r="FO118" i="34"/>
  <c r="FP118" i="34" s="1"/>
  <c r="FQ118" i="34"/>
  <c r="FR118" i="34" s="1"/>
  <c r="FS118" i="34"/>
  <c r="FT118" i="34" s="1"/>
  <c r="FU118" i="34"/>
  <c r="FV118" i="34" s="1"/>
  <c r="FW118" i="34"/>
  <c r="FX118" i="34" s="1"/>
  <c r="FY118" i="34"/>
  <c r="FZ118" i="34" s="1"/>
  <c r="GA118" i="34"/>
  <c r="GB118" i="34" s="1"/>
  <c r="GC118" i="34"/>
  <c r="GD118" i="34" s="1"/>
  <c r="GE118" i="34"/>
  <c r="GF118" i="34" s="1"/>
  <c r="GG118" i="34"/>
  <c r="GH118" i="34"/>
  <c r="GI118" i="34"/>
  <c r="GJ118" i="34" s="1"/>
  <c r="GK118" i="34"/>
  <c r="GL118" i="34" s="1"/>
  <c r="GM118" i="34"/>
  <c r="GN118" i="34" s="1"/>
  <c r="GO118" i="34"/>
  <c r="GP118" i="34" s="1"/>
  <c r="GQ118" i="34"/>
  <c r="GR118" i="34" s="1"/>
  <c r="GS118" i="34"/>
  <c r="GT118" i="34" s="1"/>
  <c r="GU118" i="34"/>
  <c r="GV118" i="34" s="1"/>
  <c r="GW118" i="34"/>
  <c r="GX118" i="34" s="1"/>
  <c r="GY118" i="34"/>
  <c r="GZ118" i="34" s="1"/>
  <c r="HA118" i="34"/>
  <c r="HB118" i="34" s="1"/>
  <c r="HC118" i="34"/>
  <c r="HD118" i="34" s="1"/>
  <c r="HE118" i="34"/>
  <c r="HF118" i="34" s="1"/>
  <c r="HG118" i="34"/>
  <c r="HH118" i="34" s="1"/>
  <c r="HI118" i="34"/>
  <c r="HJ118" i="34" s="1"/>
  <c r="HK118" i="34"/>
  <c r="HL118" i="34" s="1"/>
  <c r="HM118" i="34"/>
  <c r="HN118" i="34" s="1"/>
  <c r="HO118" i="34"/>
  <c r="HP118" i="34" s="1"/>
  <c r="HQ118" i="34"/>
  <c r="HR118" i="34" s="1"/>
  <c r="HS118" i="34"/>
  <c r="HT118" i="34" s="1"/>
  <c r="HU118" i="34"/>
  <c r="HV118" i="34" s="1"/>
  <c r="HW118" i="34"/>
  <c r="HX118" i="34" s="1"/>
  <c r="HY118" i="34"/>
  <c r="HZ118" i="34" s="1"/>
  <c r="IA118" i="34"/>
  <c r="IB118" i="34" s="1"/>
  <c r="IC118" i="34"/>
  <c r="ID118" i="34" s="1"/>
  <c r="IE118" i="34"/>
  <c r="IF118" i="34" s="1"/>
  <c r="IG118" i="34"/>
  <c r="IH118" i="34" s="1"/>
  <c r="II118" i="34"/>
  <c r="IJ118" i="34" s="1"/>
  <c r="IK118" i="34"/>
  <c r="IL118" i="34" s="1"/>
  <c r="IM118" i="34"/>
  <c r="IN118" i="34" s="1"/>
  <c r="IO118" i="34"/>
  <c r="IP118" i="34" s="1"/>
  <c r="IQ118" i="34"/>
  <c r="IR118" i="34" s="1"/>
  <c r="IS118" i="34"/>
  <c r="IT118" i="34"/>
  <c r="IU118" i="34"/>
  <c r="IV118" i="34" s="1"/>
  <c r="IW118" i="34"/>
  <c r="IX118" i="34" s="1"/>
  <c r="IY118" i="34"/>
  <c r="IZ118" i="34" s="1"/>
  <c r="JA118" i="34"/>
  <c r="JB118" i="34" s="1"/>
  <c r="JC118" i="34"/>
  <c r="JD118" i="34" s="1"/>
  <c r="JE118" i="34"/>
  <c r="JF118" i="34" s="1"/>
  <c r="JG118" i="34"/>
  <c r="JH118" i="34" s="1"/>
  <c r="JI118" i="34"/>
  <c r="JJ118" i="34" s="1"/>
  <c r="JK118" i="34"/>
  <c r="JL118" i="34" s="1"/>
  <c r="JM118" i="34"/>
  <c r="JN118" i="34" s="1"/>
  <c r="JO118" i="34"/>
  <c r="JP118" i="34" s="1"/>
  <c r="JQ118" i="34"/>
  <c r="JR118" i="34" s="1"/>
  <c r="JS118" i="34"/>
  <c r="JT118" i="34" s="1"/>
  <c r="JU118" i="34"/>
  <c r="JV118" i="34" s="1"/>
  <c r="JW118" i="34"/>
  <c r="JX118" i="34" s="1"/>
  <c r="JY118" i="34"/>
  <c r="JZ118" i="34"/>
  <c r="KA118" i="34"/>
  <c r="KB118" i="34" s="1"/>
  <c r="KC118" i="34"/>
  <c r="KD118" i="34" s="1"/>
  <c r="KE118" i="34"/>
  <c r="KF118" i="34" s="1"/>
  <c r="KG118" i="34"/>
  <c r="KH118" i="34" s="1"/>
  <c r="KI118" i="34"/>
  <c r="KJ118" i="34" s="1"/>
  <c r="KK118" i="34"/>
  <c r="KL118" i="34" s="1"/>
  <c r="KM118" i="34"/>
  <c r="KN118" i="34" s="1"/>
  <c r="KO118" i="34"/>
  <c r="KP118" i="34" s="1"/>
  <c r="KQ118" i="34"/>
  <c r="KR118" i="34" s="1"/>
  <c r="KS118" i="34"/>
  <c r="KT118" i="34" s="1"/>
  <c r="KU118" i="34"/>
  <c r="KV118" i="34" s="1"/>
  <c r="KW118" i="34"/>
  <c r="KX118" i="34" s="1"/>
  <c r="KY118" i="34"/>
  <c r="KZ118" i="34" s="1"/>
  <c r="LA118" i="34"/>
  <c r="LB118" i="34"/>
  <c r="LC118" i="34"/>
  <c r="LD118" i="34" s="1"/>
  <c r="LE118" i="34"/>
  <c r="LF118" i="34"/>
  <c r="LG118" i="34"/>
  <c r="LH118" i="34" s="1"/>
  <c r="LI118" i="34"/>
  <c r="LJ118" i="34" s="1"/>
  <c r="LK118" i="34"/>
  <c r="LL118" i="34" s="1"/>
  <c r="LM118" i="34"/>
  <c r="LN118" i="34" s="1"/>
  <c r="LO118" i="34"/>
  <c r="LP118" i="34" s="1"/>
  <c r="LQ118" i="34"/>
  <c r="LR118" i="34" s="1"/>
  <c r="LS118" i="34"/>
  <c r="LT118" i="34" s="1"/>
  <c r="LU118" i="34"/>
  <c r="LV118" i="34" s="1"/>
  <c r="LW118" i="34"/>
  <c r="LX118" i="34" s="1"/>
  <c r="LY118" i="34"/>
  <c r="LZ118" i="34" s="1"/>
  <c r="MA118" i="34"/>
  <c r="MB118" i="34" s="1"/>
  <c r="MC118" i="34"/>
  <c r="MD118" i="34" s="1"/>
  <c r="ME118" i="34"/>
  <c r="MF118" i="34" s="1"/>
  <c r="MG118" i="34"/>
  <c r="MH118" i="34"/>
  <c r="MI118" i="34"/>
  <c r="MJ118" i="34" s="1"/>
  <c r="MK118" i="34"/>
  <c r="ML118" i="34" s="1"/>
  <c r="MM118" i="34"/>
  <c r="MN118" i="34" s="1"/>
  <c r="MO118" i="34"/>
  <c r="MP118" i="34" s="1"/>
  <c r="MQ118" i="34"/>
  <c r="MR118" i="34" s="1"/>
  <c r="MS118" i="34"/>
  <c r="MT118" i="34" s="1"/>
  <c r="MU118" i="34"/>
  <c r="MV118" i="34" s="1"/>
  <c r="MW118" i="34"/>
  <c r="MX118" i="34" s="1"/>
  <c r="MY118" i="34"/>
  <c r="MZ118" i="34"/>
  <c r="NA118" i="34"/>
  <c r="NB118" i="34" s="1"/>
  <c r="NC118" i="34"/>
  <c r="ND118" i="34" s="1"/>
  <c r="NE118" i="34"/>
  <c r="NF118" i="34" s="1"/>
  <c r="NG118" i="34"/>
  <c r="NH118" i="34" s="1"/>
  <c r="NI118" i="34"/>
  <c r="NJ118" i="34" s="1"/>
  <c r="NK118" i="34"/>
  <c r="NL118" i="34" s="1"/>
  <c r="NM118" i="34"/>
  <c r="NN118" i="34" s="1"/>
  <c r="NO118" i="34"/>
  <c r="NP118" i="34"/>
  <c r="NQ118" i="34"/>
  <c r="NR118" i="34" s="1"/>
  <c r="NS118" i="34"/>
  <c r="NT118" i="34" s="1"/>
  <c r="NU118" i="34"/>
  <c r="NV118" i="34" s="1"/>
  <c r="NW118" i="34"/>
  <c r="NX118" i="34" s="1"/>
  <c r="NY118" i="34"/>
  <c r="NZ118" i="34" s="1"/>
  <c r="OA118" i="34"/>
  <c r="OB118" i="34" s="1"/>
  <c r="OC118" i="34"/>
  <c r="OD118" i="34" s="1"/>
  <c r="OE118" i="34"/>
  <c r="OF118" i="34"/>
  <c r="OG118" i="34"/>
  <c r="OH118" i="34" s="1"/>
  <c r="OI118" i="34"/>
  <c r="OJ118" i="34" s="1"/>
  <c r="OK118" i="34"/>
  <c r="OL118" i="34" s="1"/>
  <c r="OM118" i="34"/>
  <c r="ON118" i="34" s="1"/>
  <c r="OO118" i="34"/>
  <c r="OP118" i="34" s="1"/>
  <c r="OQ118" i="34"/>
  <c r="OR118" i="34" s="1"/>
  <c r="OS118" i="34"/>
  <c r="OT118" i="34" s="1"/>
  <c r="OU118" i="34"/>
  <c r="OV118" i="34"/>
  <c r="OW118" i="34"/>
  <c r="OX118" i="34" s="1"/>
  <c r="OY118" i="34"/>
  <c r="OZ118" i="34" s="1"/>
  <c r="PA118" i="34"/>
  <c r="PB118" i="34" s="1"/>
  <c r="PC118" i="34"/>
  <c r="PD118" i="34" s="1"/>
  <c r="PE118" i="34"/>
  <c r="PF118" i="34" s="1"/>
  <c r="PG118" i="34"/>
  <c r="PH118" i="34" s="1"/>
  <c r="PI118" i="34"/>
  <c r="PJ118" i="34" s="1"/>
  <c r="PK118" i="34"/>
  <c r="PL118" i="34" s="1"/>
  <c r="PM118" i="34"/>
  <c r="PN118" i="34" s="1"/>
  <c r="PO118" i="34"/>
  <c r="PP118" i="34" s="1"/>
  <c r="PQ118" i="34"/>
  <c r="PR118" i="34" s="1"/>
  <c r="PS118" i="34"/>
  <c r="PT118" i="34" s="1"/>
  <c r="PU118" i="34"/>
  <c r="PV118" i="34" s="1"/>
  <c r="PW118" i="34"/>
  <c r="PX118" i="34" s="1"/>
  <c r="PY118" i="34"/>
  <c r="PZ118" i="34" s="1"/>
  <c r="QA118" i="34"/>
  <c r="QB118" i="34"/>
  <c r="QC118" i="34"/>
  <c r="QD118" i="34" s="1"/>
  <c r="QE118" i="34"/>
  <c r="QF118" i="34" s="1"/>
  <c r="QG118" i="34"/>
  <c r="QH118" i="34" s="1"/>
  <c r="QI118" i="34"/>
  <c r="QJ118" i="34" s="1"/>
  <c r="QK118" i="34"/>
  <c r="QL118" i="34" s="1"/>
  <c r="QM118" i="34"/>
  <c r="QN118" i="34" s="1"/>
  <c r="QO118" i="34"/>
  <c r="QP118" i="34" s="1"/>
  <c r="QQ118" i="34"/>
  <c r="QR118" i="34"/>
  <c r="QS118" i="34"/>
  <c r="QT118" i="34" s="1"/>
  <c r="QU118" i="34"/>
  <c r="QV118" i="34" s="1"/>
  <c r="QW118" i="34"/>
  <c r="QX118" i="34" s="1"/>
  <c r="QY118" i="34"/>
  <c r="QZ118" i="34" s="1"/>
  <c r="RA118" i="34"/>
  <c r="RB118" i="34" s="1"/>
  <c r="RC118" i="34"/>
  <c r="RD118" i="34" s="1"/>
  <c r="RE118" i="34"/>
  <c r="RF118" i="34" s="1"/>
  <c r="RG118" i="34"/>
  <c r="RH118" i="34" s="1"/>
  <c r="RI118" i="34"/>
  <c r="RJ118" i="34" s="1"/>
  <c r="RK118" i="34"/>
  <c r="RL118" i="34" s="1"/>
  <c r="RM118" i="34"/>
  <c r="RN118" i="34" s="1"/>
  <c r="RO118" i="34"/>
  <c r="RP118" i="34" s="1"/>
  <c r="RQ118" i="34"/>
  <c r="RR118" i="34" s="1"/>
  <c r="RS118" i="34"/>
  <c r="RT118" i="34"/>
  <c r="RU118" i="34"/>
  <c r="RV118" i="34" s="1"/>
  <c r="RW118" i="34"/>
  <c r="RX118" i="34" s="1"/>
  <c r="RY118" i="34"/>
  <c r="RZ118" i="34" s="1"/>
  <c r="SA118" i="34"/>
  <c r="SB118" i="34" s="1"/>
  <c r="SC118" i="34"/>
  <c r="SD118" i="34" s="1"/>
  <c r="SE118" i="34"/>
  <c r="SF118" i="34" s="1"/>
  <c r="SG118" i="34"/>
  <c r="SH118" i="34" s="1"/>
  <c r="SI118" i="34"/>
  <c r="SJ118" i="34"/>
  <c r="SK118" i="34"/>
  <c r="SL118" i="34" s="1"/>
  <c r="SM118" i="34"/>
  <c r="SN118" i="34" s="1"/>
  <c r="SO118" i="34"/>
  <c r="SP118" i="34" s="1"/>
  <c r="SQ118" i="34"/>
  <c r="SR118" i="34" s="1"/>
  <c r="SS118" i="34"/>
  <c r="ST118" i="34" s="1"/>
  <c r="SU118" i="34"/>
  <c r="SV118" i="34" s="1"/>
  <c r="SW118" i="34"/>
  <c r="SX118" i="34" s="1"/>
  <c r="SY118" i="34"/>
  <c r="SZ118" i="34" s="1"/>
  <c r="TA118" i="34"/>
  <c r="TB118" i="34" s="1"/>
  <c r="TC118" i="34"/>
  <c r="TD118" i="34" s="1"/>
  <c r="TE118" i="34"/>
  <c r="TF118" i="34" s="1"/>
  <c r="TG118" i="34"/>
  <c r="TH118" i="34" s="1"/>
  <c r="TI118" i="34"/>
  <c r="TJ118" i="34" s="1"/>
  <c r="TK118" i="34"/>
  <c r="TL118" i="34" s="1"/>
  <c r="TM118" i="34"/>
  <c r="TN118" i="34" s="1"/>
  <c r="TO118" i="34"/>
  <c r="TP118" i="34" s="1"/>
  <c r="TQ118" i="34"/>
  <c r="TR118" i="34" s="1"/>
  <c r="TS118" i="34"/>
  <c r="TT118" i="34" s="1"/>
  <c r="TU118" i="34"/>
  <c r="TV118" i="34" s="1"/>
  <c r="TW118" i="34"/>
  <c r="TX118" i="34" s="1"/>
  <c r="TY118" i="34"/>
  <c r="TZ118" i="34" s="1"/>
  <c r="UA118" i="34"/>
  <c r="UB118" i="34" s="1"/>
  <c r="UC118" i="34"/>
  <c r="UD118" i="34" s="1"/>
  <c r="UE118" i="34"/>
  <c r="UF118" i="34" s="1"/>
  <c r="UG118" i="34"/>
  <c r="UH118" i="34" s="1"/>
  <c r="UI118" i="34"/>
  <c r="UJ118" i="34" s="1"/>
  <c r="UK118" i="34"/>
  <c r="UL118" i="34" s="1"/>
  <c r="UM118" i="34"/>
  <c r="UN118" i="34" s="1"/>
  <c r="UO118" i="34"/>
  <c r="UP118" i="34" s="1"/>
  <c r="UQ118" i="34"/>
  <c r="UR118" i="34" s="1"/>
  <c r="US118" i="34"/>
  <c r="UT118" i="34" s="1"/>
  <c r="UU118" i="34"/>
  <c r="UV118" i="34" s="1"/>
  <c r="UW118" i="34"/>
  <c r="UX118" i="34" s="1"/>
  <c r="UY118" i="34"/>
  <c r="UZ118" i="34" s="1"/>
  <c r="VA118" i="34"/>
  <c r="VB118" i="34" s="1"/>
  <c r="VC118" i="34"/>
  <c r="VD118" i="34" s="1"/>
  <c r="VE118" i="34"/>
  <c r="VF118" i="34" s="1"/>
  <c r="VG118" i="34"/>
  <c r="VH118" i="34" s="1"/>
  <c r="VI118" i="34"/>
  <c r="VJ118" i="34" s="1"/>
  <c r="VK118" i="34"/>
  <c r="VL118" i="34" s="1"/>
  <c r="VM118" i="34"/>
  <c r="VN118" i="34" s="1"/>
  <c r="VO118" i="34"/>
  <c r="VP118" i="34" s="1"/>
  <c r="VQ118" i="34"/>
  <c r="VR118" i="34" s="1"/>
  <c r="VS118" i="34"/>
  <c r="VT118" i="34" s="1"/>
  <c r="VU118" i="34"/>
  <c r="VV118" i="34" s="1"/>
  <c r="VW118" i="34"/>
  <c r="VX118" i="34" s="1"/>
  <c r="VY118" i="34"/>
  <c r="VZ118" i="34" s="1"/>
  <c r="WA118" i="34"/>
  <c r="WB118" i="34" s="1"/>
  <c r="WC118" i="34"/>
  <c r="WD118" i="34" s="1"/>
  <c r="WE118" i="34"/>
  <c r="WF118" i="34" s="1"/>
  <c r="WG118" i="34"/>
  <c r="WH118" i="34" s="1"/>
  <c r="WI118" i="34"/>
  <c r="WJ118" i="34" s="1"/>
  <c r="WK118" i="34"/>
  <c r="WL118" i="34" s="1"/>
  <c r="WM118" i="34"/>
  <c r="WN118" i="34" s="1"/>
  <c r="WO118" i="34"/>
  <c r="WP118" i="34" s="1"/>
  <c r="WQ118" i="34"/>
  <c r="WR118" i="34" s="1"/>
  <c r="WS118" i="34"/>
  <c r="WT118" i="34" s="1"/>
  <c r="WU118" i="34"/>
  <c r="WV118" i="34" s="1"/>
  <c r="WW118" i="34"/>
  <c r="WX118" i="34" s="1"/>
  <c r="WY118" i="34"/>
  <c r="WZ118" i="34" s="1"/>
  <c r="XA118" i="34"/>
  <c r="XB118" i="34" s="1"/>
  <c r="XC118" i="34"/>
  <c r="XD118" i="34" s="1"/>
  <c r="XE118" i="34"/>
  <c r="XF118" i="34" s="1"/>
  <c r="XG118" i="34"/>
  <c r="XH118" i="34" s="1"/>
  <c r="XI118" i="34"/>
  <c r="XJ118" i="34" s="1"/>
  <c r="XK118" i="34"/>
  <c r="XL118" i="34"/>
  <c r="XM118" i="34"/>
  <c r="XN118" i="34" s="1"/>
  <c r="XO118" i="34"/>
  <c r="XP118" i="34" s="1"/>
  <c r="XQ118" i="34"/>
  <c r="XR118" i="34" s="1"/>
  <c r="XS118" i="34"/>
  <c r="XT118" i="34" s="1"/>
  <c r="XU118" i="34"/>
  <c r="XV118" i="34" s="1"/>
  <c r="XW118" i="34"/>
  <c r="XX118" i="34" s="1"/>
  <c r="XY118" i="34"/>
  <c r="XZ118" i="34" s="1"/>
  <c r="YA118" i="34"/>
  <c r="YB118" i="34" s="1"/>
  <c r="YC118" i="34"/>
  <c r="YD118" i="34" s="1"/>
  <c r="YE118" i="34"/>
  <c r="YF118" i="34" s="1"/>
  <c r="YG118" i="34"/>
  <c r="YH118" i="34" s="1"/>
  <c r="YI118" i="34"/>
  <c r="YJ118" i="34" s="1"/>
  <c r="YK118" i="34"/>
  <c r="YL118" i="34" s="1"/>
  <c r="YM118" i="34"/>
  <c r="YN118" i="34" s="1"/>
  <c r="YO118" i="34"/>
  <c r="YP118" i="34" s="1"/>
  <c r="YQ118" i="34"/>
  <c r="YR118" i="34"/>
  <c r="YS118" i="34"/>
  <c r="YT118" i="34" s="1"/>
  <c r="YU118" i="34"/>
  <c r="YV118" i="34" s="1"/>
  <c r="YW118" i="34"/>
  <c r="YX118" i="34" s="1"/>
  <c r="YY118" i="34"/>
  <c r="YZ118" i="34" s="1"/>
  <c r="ZA118" i="34"/>
  <c r="ZB118" i="34" s="1"/>
  <c r="ZC118" i="34"/>
  <c r="ZD118" i="34" s="1"/>
  <c r="ZE118" i="34"/>
  <c r="ZF118" i="34" s="1"/>
  <c r="ZG118" i="34"/>
  <c r="ZH118" i="34" s="1"/>
  <c r="ZI118" i="34"/>
  <c r="ZJ118" i="34" s="1"/>
  <c r="ZK118" i="34"/>
  <c r="ZL118" i="34" s="1"/>
  <c r="ZM118" i="34"/>
  <c r="ZN118" i="34" s="1"/>
  <c r="ZO118" i="34"/>
  <c r="ZP118" i="34"/>
  <c r="ZQ118" i="34"/>
  <c r="ZR118" i="34" s="1"/>
  <c r="ZS118" i="34"/>
  <c r="ZT118" i="34" s="1"/>
  <c r="ZU118" i="34"/>
  <c r="ZV118" i="34" s="1"/>
  <c r="ZW118" i="34"/>
  <c r="ZX118" i="34" s="1"/>
  <c r="ZY118" i="34"/>
  <c r="ZZ118" i="34" s="1"/>
  <c r="AAA118" i="34"/>
  <c r="AAB118" i="34" s="1"/>
  <c r="AAC118" i="34"/>
  <c r="AAD118" i="34" s="1"/>
  <c r="AAE118" i="34"/>
  <c r="AAF118" i="34" s="1"/>
  <c r="AAG118" i="34"/>
  <c r="AAH118" i="34" s="1"/>
  <c r="AAI118" i="34"/>
  <c r="AAJ118" i="34" s="1"/>
  <c r="AAK118" i="34"/>
  <c r="AAL118" i="34" s="1"/>
  <c r="AAM118" i="34"/>
  <c r="AAN118" i="34" s="1"/>
  <c r="AAO118" i="34"/>
  <c r="AAP118" i="34" s="1"/>
  <c r="AAQ118" i="34"/>
  <c r="AAR118" i="34" s="1"/>
  <c r="AAS118" i="34"/>
  <c r="AAT118" i="34" s="1"/>
  <c r="AAU118" i="34"/>
  <c r="AAV118" i="34" s="1"/>
  <c r="AAW118" i="34"/>
  <c r="AAX118" i="34" s="1"/>
  <c r="AAY118" i="34"/>
  <c r="AAZ118" i="34" s="1"/>
  <c r="ABA118" i="34"/>
  <c r="ABB118" i="34" s="1"/>
  <c r="ABC118" i="34"/>
  <c r="ABD118" i="34" s="1"/>
  <c r="ABE118" i="34"/>
  <c r="ABF118" i="34" s="1"/>
  <c r="ABG118" i="34"/>
  <c r="ABH118" i="34" s="1"/>
  <c r="ABI118" i="34"/>
  <c r="ABJ118" i="34" s="1"/>
  <c r="ABK118" i="34"/>
  <c r="ABL118" i="34" s="1"/>
  <c r="ABM118" i="34"/>
  <c r="ABN118" i="34" s="1"/>
  <c r="ABO118" i="34"/>
  <c r="ABP118" i="34" s="1"/>
  <c r="ABQ118" i="34"/>
  <c r="ABR118" i="34" s="1"/>
  <c r="ABS118" i="34"/>
  <c r="ABT118" i="34" s="1"/>
  <c r="ABU118" i="34"/>
  <c r="ABV118" i="34" s="1"/>
  <c r="ABW118" i="34"/>
  <c r="ABX118" i="34" s="1"/>
  <c r="ABY118" i="34"/>
  <c r="ABZ118" i="34" s="1"/>
  <c r="ACA118" i="34"/>
  <c r="ACB118" i="34"/>
  <c r="ACC118" i="34"/>
  <c r="ACD118" i="34" s="1"/>
  <c r="ACE118" i="34"/>
  <c r="ACF118" i="34" s="1"/>
  <c r="ACG118" i="34"/>
  <c r="ACH118" i="34" s="1"/>
  <c r="ACI118" i="34"/>
  <c r="ACJ118" i="34" s="1"/>
  <c r="ACK118" i="34"/>
  <c r="ACL118" i="34" s="1"/>
  <c r="ACM118" i="34"/>
  <c r="ACN118" i="34" s="1"/>
  <c r="ACO118" i="34"/>
  <c r="ACP118" i="34" s="1"/>
  <c r="ACQ118" i="34"/>
  <c r="ACR118" i="34"/>
  <c r="ACS118" i="34"/>
  <c r="ACT118" i="34" s="1"/>
  <c r="ACU118" i="34"/>
  <c r="ACV118" i="34" s="1"/>
  <c r="ACW118" i="34"/>
  <c r="ACX118" i="34" s="1"/>
  <c r="ACY118" i="34"/>
  <c r="ACZ118" i="34" s="1"/>
  <c r="ADA118" i="34"/>
  <c r="ADB118" i="34" s="1"/>
  <c r="ADC118" i="34"/>
  <c r="ADD118" i="34" s="1"/>
  <c r="ADE118" i="34"/>
  <c r="ADF118" i="34" s="1"/>
  <c r="ADG118" i="34"/>
  <c r="ADH118" i="34" s="1"/>
  <c r="ADI118" i="34"/>
  <c r="ADJ118" i="34" s="1"/>
  <c r="ADK118" i="34"/>
  <c r="ADL118" i="34" s="1"/>
  <c r="ADM118" i="34"/>
  <c r="ADN118" i="34" s="1"/>
  <c r="ADO118" i="34"/>
  <c r="ADP118" i="34" s="1"/>
  <c r="ADQ118" i="34"/>
  <c r="ADR118" i="34" s="1"/>
  <c r="ADS118" i="34"/>
  <c r="ADT118" i="34" s="1"/>
  <c r="ADU118" i="34"/>
  <c r="ADV118" i="34" s="1"/>
  <c r="ADW118" i="34"/>
  <c r="ADX118" i="34" s="1"/>
  <c r="ADY118" i="34"/>
  <c r="ADZ118" i="34" s="1"/>
  <c r="AEA118" i="34"/>
  <c r="AEB118" i="34" s="1"/>
  <c r="AEC118" i="34"/>
  <c r="AED118" i="34" s="1"/>
  <c r="AEE118" i="34"/>
  <c r="AEF118" i="34" s="1"/>
  <c r="AEG118" i="34"/>
  <c r="AEH118" i="34" s="1"/>
  <c r="AEI118" i="34"/>
  <c r="AEJ118" i="34" s="1"/>
  <c r="AEK118" i="34"/>
  <c r="AEL118" i="34" s="1"/>
  <c r="AEM118" i="34"/>
  <c r="AEN118" i="34" s="1"/>
  <c r="AEO118" i="34"/>
  <c r="AEP118" i="34" s="1"/>
  <c r="AEQ118" i="34"/>
  <c r="AER118" i="34" s="1"/>
  <c r="AES118" i="34"/>
  <c r="AET118" i="34" s="1"/>
  <c r="AEU118" i="34"/>
  <c r="AEV118" i="34" s="1"/>
  <c r="AEW118" i="34"/>
  <c r="AEX118" i="34" s="1"/>
  <c r="AEY118" i="34"/>
  <c r="AEZ118" i="34" s="1"/>
  <c r="AFA118" i="34"/>
  <c r="AFB118" i="34" s="1"/>
  <c r="AFC118" i="34"/>
  <c r="AFD118" i="34" s="1"/>
  <c r="AFE118" i="34"/>
  <c r="AFF118" i="34" s="1"/>
  <c r="AFG118" i="34"/>
  <c r="AFH118" i="34" s="1"/>
  <c r="AFI118" i="34"/>
  <c r="AFJ118" i="34" s="1"/>
  <c r="AFK118" i="34"/>
  <c r="AFL118" i="34" s="1"/>
  <c r="AFM118" i="34"/>
  <c r="AFN118" i="34" s="1"/>
  <c r="AFO118" i="34"/>
  <c r="AFP118" i="34" s="1"/>
  <c r="AFQ118" i="34"/>
  <c r="AFR118" i="34" s="1"/>
  <c r="AFS118" i="34"/>
  <c r="AFT118" i="34" s="1"/>
  <c r="AFU118" i="34"/>
  <c r="AFV118" i="34" s="1"/>
  <c r="AFW118" i="34"/>
  <c r="AFX118" i="34" s="1"/>
  <c r="AFY118" i="34"/>
  <c r="AFZ118" i="34" s="1"/>
  <c r="AGA118" i="34"/>
  <c r="AGB118" i="34"/>
  <c r="AGC118" i="34"/>
  <c r="AGD118" i="34" s="1"/>
  <c r="AGE118" i="34"/>
  <c r="AGF118" i="34" s="1"/>
  <c r="AGG118" i="34"/>
  <c r="AGH118" i="34" s="1"/>
  <c r="AGI118" i="34"/>
  <c r="AGJ118" i="34" s="1"/>
  <c r="AGK118" i="34"/>
  <c r="AGL118" i="34" s="1"/>
  <c r="AGM118" i="34"/>
  <c r="AGN118" i="34" s="1"/>
  <c r="AGO118" i="34"/>
  <c r="AGP118" i="34" s="1"/>
  <c r="AGQ118" i="34"/>
  <c r="AGR118" i="34" s="1"/>
  <c r="AGS118" i="34"/>
  <c r="AGT118" i="34" s="1"/>
  <c r="AGU118" i="34"/>
  <c r="AGV118" i="34" s="1"/>
  <c r="AGW118" i="34"/>
  <c r="AGX118" i="34" s="1"/>
  <c r="AGY118" i="34"/>
  <c r="AGZ118" i="34" s="1"/>
  <c r="AHA118" i="34"/>
  <c r="AHB118" i="34" s="1"/>
  <c r="AHC118" i="34"/>
  <c r="AHD118" i="34" s="1"/>
  <c r="AHE118" i="34"/>
  <c r="AHF118" i="34" s="1"/>
  <c r="AHG118" i="34"/>
  <c r="AHH118" i="34" s="1"/>
  <c r="AHI118" i="34"/>
  <c r="AHJ118" i="34" s="1"/>
  <c r="AHK118" i="34"/>
  <c r="AHL118" i="34" s="1"/>
  <c r="AHM118" i="34"/>
  <c r="AHN118" i="34" s="1"/>
  <c r="AHO118" i="34"/>
  <c r="AHP118" i="34" s="1"/>
  <c r="AHQ118" i="34"/>
  <c r="AHR118" i="34" s="1"/>
  <c r="AHS118" i="34"/>
  <c r="AHT118" i="34" s="1"/>
  <c r="AHU118" i="34"/>
  <c r="AHV118" i="34" s="1"/>
  <c r="AHW118" i="34"/>
  <c r="AHX118" i="34"/>
  <c r="AHY118" i="34"/>
  <c r="AHZ118" i="34" s="1"/>
  <c r="AIA118" i="34"/>
  <c r="AIB118" i="34" s="1"/>
  <c r="AIC118" i="34"/>
  <c r="AID118" i="34" s="1"/>
  <c r="AIE118" i="34"/>
  <c r="AIF118" i="34" s="1"/>
  <c r="AIG118" i="34"/>
  <c r="AIH118" i="34" s="1"/>
  <c r="AII118" i="34"/>
  <c r="AIJ118" i="34" s="1"/>
  <c r="AIK118" i="34"/>
  <c r="AIL118" i="34" s="1"/>
  <c r="AIM118" i="34"/>
  <c r="AIN118" i="34"/>
  <c r="AIO118" i="34"/>
  <c r="AIP118" i="34" s="1"/>
  <c r="AIQ118" i="34"/>
  <c r="AIR118" i="34" s="1"/>
  <c r="AIS118" i="34"/>
  <c r="AIT118" i="34" s="1"/>
  <c r="AIU118" i="34"/>
  <c r="AIV118" i="34" s="1"/>
  <c r="AIW118" i="34"/>
  <c r="AIX118" i="34" s="1"/>
  <c r="AIY118" i="34"/>
  <c r="AIZ118" i="34"/>
  <c r="AJA118" i="34"/>
  <c r="AJB118" i="34" s="1"/>
  <c r="AJC118" i="34"/>
  <c r="AJD118" i="34" s="1"/>
  <c r="AJE118" i="34"/>
  <c r="AJF118" i="34" s="1"/>
  <c r="AJG118" i="34"/>
  <c r="AJH118" i="34" s="1"/>
  <c r="AJI118" i="34"/>
  <c r="AJJ118" i="34" s="1"/>
  <c r="AJK118" i="34"/>
  <c r="AJL118" i="34" s="1"/>
  <c r="AJM118" i="34"/>
  <c r="AJN118" i="34" s="1"/>
  <c r="AJO118" i="34"/>
  <c r="AJP118" i="34" s="1"/>
  <c r="AJQ118" i="34"/>
  <c r="AJR118" i="34" s="1"/>
  <c r="AJS118" i="34"/>
  <c r="AJT118" i="34" s="1"/>
  <c r="AJU118" i="34"/>
  <c r="AJV118" i="34" s="1"/>
  <c r="AJW118" i="34"/>
  <c r="AJX118" i="34" s="1"/>
  <c r="AJY118" i="34"/>
  <c r="AJZ118" i="34" s="1"/>
  <c r="AKA118" i="34"/>
  <c r="AKB118" i="34" s="1"/>
  <c r="AKC118" i="34"/>
  <c r="AKD118" i="34" s="1"/>
  <c r="AKE118" i="34"/>
  <c r="AKF118" i="34" s="1"/>
  <c r="AKG118" i="34"/>
  <c r="AKH118" i="34" s="1"/>
  <c r="AKI118" i="34"/>
  <c r="AKJ118" i="34"/>
  <c r="AKK118" i="34"/>
  <c r="AKL118" i="34" s="1"/>
  <c r="AKM118" i="34"/>
  <c r="AKN118" i="34" s="1"/>
  <c r="AKO118" i="34"/>
  <c r="AKP118" i="34" s="1"/>
  <c r="AKQ118" i="34"/>
  <c r="AKR118" i="34" s="1"/>
  <c r="AKS118" i="34"/>
  <c r="AKT118" i="34" s="1"/>
  <c r="AKU118" i="34"/>
  <c r="AKV118" i="34" s="1"/>
  <c r="AKW118" i="34"/>
  <c r="AKX118" i="34" s="1"/>
  <c r="AKY118" i="34"/>
  <c r="AKZ118" i="34"/>
  <c r="ALA118" i="34"/>
  <c r="ALB118" i="34" s="1"/>
  <c r="ALC118" i="34"/>
  <c r="ALD118" i="34" s="1"/>
  <c r="ALE118" i="34"/>
  <c r="ALF118" i="34" s="1"/>
  <c r="ALG118" i="34"/>
  <c r="ALH118" i="34" s="1"/>
  <c r="ALI118" i="34"/>
  <c r="ALJ118" i="34" s="1"/>
  <c r="ALK118" i="34"/>
  <c r="ALL118" i="34"/>
  <c r="ALM118" i="34"/>
  <c r="ALN118" i="34" s="1"/>
  <c r="ALO118" i="34"/>
  <c r="ALP118" i="34" s="1"/>
  <c r="ALQ118" i="34"/>
  <c r="ALR118" i="34" s="1"/>
  <c r="ALS118" i="34"/>
  <c r="ALT118" i="34" s="1"/>
  <c r="ALU118" i="34"/>
  <c r="ALV118" i="34" s="1"/>
  <c r="ALW118" i="34"/>
  <c r="ALX118" i="34" s="1"/>
  <c r="ALY118" i="34"/>
  <c r="ALZ118" i="34" s="1"/>
  <c r="AMA118" i="34"/>
  <c r="AMB118" i="34" s="1"/>
  <c r="AMC118" i="34"/>
  <c r="AMD118" i="34" s="1"/>
  <c r="AME118" i="34"/>
  <c r="AMF118" i="34" s="1"/>
  <c r="AMG118" i="34"/>
  <c r="AMH118" i="34" s="1"/>
  <c r="AMI118" i="34"/>
  <c r="AMJ118" i="34" s="1"/>
  <c r="AMK118" i="34"/>
  <c r="AML118" i="34" s="1"/>
  <c r="AMM118" i="34"/>
  <c r="AMN118" i="34" s="1"/>
  <c r="AMO118" i="34"/>
  <c r="AMP118" i="34" s="1"/>
  <c r="AMQ118" i="34"/>
  <c r="AMR118" i="34" s="1"/>
  <c r="AMS118" i="34"/>
  <c r="AMT118" i="34" s="1"/>
  <c r="AMU118" i="34"/>
  <c r="AMV118" i="34" s="1"/>
  <c r="AMW118" i="34"/>
  <c r="AMX118" i="34" s="1"/>
  <c r="AMY118" i="34"/>
  <c r="AMZ118" i="34" s="1"/>
  <c r="ANA118" i="34"/>
  <c r="ANB118" i="34" s="1"/>
  <c r="ANC118" i="34"/>
  <c r="AND118" i="34" s="1"/>
  <c r="ANE118" i="34"/>
  <c r="ANF118" i="34" s="1"/>
  <c r="ANG118" i="34"/>
  <c r="ANH118" i="34" s="1"/>
  <c r="ANI118" i="34"/>
  <c r="ANJ118" i="34"/>
  <c r="ANK118" i="34"/>
  <c r="ANL118" i="34" s="1"/>
  <c r="ANM118" i="34"/>
  <c r="ANN118" i="34" s="1"/>
  <c r="ANO118" i="34"/>
  <c r="ANP118" i="34" s="1"/>
  <c r="ANQ118" i="34"/>
  <c r="ANR118" i="34" s="1"/>
  <c r="ANS118" i="34"/>
  <c r="ANT118" i="34" s="1"/>
  <c r="ANU118" i="34"/>
  <c r="ANV118" i="34"/>
  <c r="ANW118" i="34"/>
  <c r="ANX118" i="34" s="1"/>
  <c r="ANY118" i="34"/>
  <c r="ANZ118" i="34"/>
  <c r="AOA118" i="34"/>
  <c r="AOB118" i="34" s="1"/>
  <c r="AOC118" i="34"/>
  <c r="AOD118" i="34" s="1"/>
  <c r="AOE118" i="34"/>
  <c r="AOF118" i="34" s="1"/>
  <c r="AOG118" i="34"/>
  <c r="AOH118" i="34" s="1"/>
  <c r="AOI118" i="34"/>
  <c r="AOJ118" i="34" s="1"/>
  <c r="AOK118" i="34"/>
  <c r="AOL118" i="34"/>
  <c r="AOM118" i="34"/>
  <c r="AON118" i="34" s="1"/>
  <c r="AOO118" i="34"/>
  <c r="AOP118" i="34"/>
  <c r="AOQ118" i="34"/>
  <c r="AOR118" i="34" s="1"/>
  <c r="AOS118" i="34"/>
  <c r="AOT118" i="34" s="1"/>
  <c r="AOU118" i="34"/>
  <c r="AOV118" i="34" s="1"/>
  <c r="AOW118" i="34"/>
  <c r="AOX118" i="34" s="1"/>
  <c r="AOY118" i="34"/>
  <c r="AOZ118" i="34" s="1"/>
  <c r="APA118" i="34"/>
  <c r="APB118" i="34"/>
  <c r="APC118" i="34"/>
  <c r="APD118" i="34" s="1"/>
  <c r="APE118" i="34"/>
  <c r="APF118" i="34"/>
  <c r="APG118" i="34"/>
  <c r="APH118" i="34" s="1"/>
  <c r="API118" i="34"/>
  <c r="APJ118" i="34" s="1"/>
  <c r="APK118" i="34"/>
  <c r="APL118" i="34" s="1"/>
  <c r="APM118" i="34"/>
  <c r="APN118" i="34" s="1"/>
  <c r="APO118" i="34"/>
  <c r="APP118" i="34" s="1"/>
  <c r="APQ118" i="34"/>
  <c r="APR118" i="34" s="1"/>
  <c r="APS118" i="34"/>
  <c r="APT118" i="34" s="1"/>
  <c r="APU118" i="34"/>
  <c r="APV118" i="34"/>
  <c r="APW118" i="34"/>
  <c r="APX118" i="34" s="1"/>
  <c r="APY118" i="34"/>
  <c r="APZ118" i="34" s="1"/>
  <c r="AQA118" i="34"/>
  <c r="AQB118" i="34" s="1"/>
  <c r="AQC118" i="34"/>
  <c r="AQD118" i="34" s="1"/>
  <c r="AQE118" i="34"/>
  <c r="AQF118" i="34" s="1"/>
  <c r="AQG118" i="34"/>
  <c r="AQH118" i="34" s="1"/>
  <c r="AQI118" i="34"/>
  <c r="AQJ118" i="34" s="1"/>
  <c r="AQK118" i="34"/>
  <c r="AQL118" i="34"/>
  <c r="AQM118" i="34"/>
  <c r="AQN118" i="34" s="1"/>
  <c r="AQO118" i="34"/>
  <c r="AQP118" i="34" s="1"/>
  <c r="AQQ118" i="34"/>
  <c r="AQR118" i="34" s="1"/>
  <c r="AQS118" i="34"/>
  <c r="AQT118" i="34" s="1"/>
  <c r="AQU118" i="34"/>
  <c r="AQV118" i="34" s="1"/>
  <c r="AQW118" i="34"/>
  <c r="AQX118" i="34" s="1"/>
  <c r="AQY118" i="34"/>
  <c r="AQZ118" i="34" s="1"/>
  <c r="ARA118" i="34"/>
  <c r="ARB118" i="34"/>
  <c r="ARC118" i="34"/>
  <c r="ARD118" i="34" s="1"/>
  <c r="ARE118" i="34"/>
  <c r="ARF118" i="34" s="1"/>
  <c r="ARG118" i="34"/>
  <c r="ARH118" i="34" s="1"/>
  <c r="ARI118" i="34"/>
  <c r="ARJ118" i="34" s="1"/>
  <c r="ARK118" i="34"/>
  <c r="ARL118" i="34" s="1"/>
  <c r="ARM118" i="34"/>
  <c r="ARN118" i="34" s="1"/>
  <c r="ARO118" i="34"/>
  <c r="ARP118" i="34" s="1"/>
  <c r="ARQ118" i="34"/>
  <c r="ARR118" i="34" s="1"/>
  <c r="ARS118" i="34"/>
  <c r="ART118" i="34" s="1"/>
  <c r="ARU118" i="34"/>
  <c r="ARV118" i="34" s="1"/>
  <c r="ARW118" i="34"/>
  <c r="ARX118" i="34"/>
  <c r="ARY118" i="34"/>
  <c r="ARZ118" i="34" s="1"/>
  <c r="ASA118" i="34"/>
  <c r="ASB118" i="34"/>
  <c r="ASC118" i="34"/>
  <c r="ASD118" i="34" s="1"/>
  <c r="ASE118" i="34"/>
  <c r="ASF118" i="34"/>
  <c r="ASG118" i="34"/>
  <c r="ASH118" i="34" s="1"/>
  <c r="ASI118" i="34"/>
  <c r="ASJ118" i="34"/>
  <c r="ASK118" i="34"/>
  <c r="ASL118" i="34" s="1"/>
  <c r="ASM118" i="34"/>
  <c r="ASN118" i="34"/>
  <c r="ASO118" i="34"/>
  <c r="ASP118" i="34"/>
  <c r="ASQ118" i="34"/>
  <c r="ASR118" i="34"/>
  <c r="ASS118" i="34"/>
  <c r="AST118" i="34"/>
  <c r="ASU118" i="34"/>
  <c r="ASV118" i="34"/>
  <c r="ASW118" i="34"/>
  <c r="ASX118" i="34"/>
  <c r="ASY118" i="34"/>
  <c r="ASZ118" i="34"/>
  <c r="ATA118" i="34"/>
  <c r="ATB118" i="34"/>
  <c r="ATC118" i="34"/>
  <c r="ATD118" i="34"/>
  <c r="ATE118" i="34"/>
  <c r="ATF118" i="34"/>
  <c r="ATG118" i="34"/>
  <c r="ATH118" i="34"/>
  <c r="ATI118" i="34"/>
  <c r="ATJ118" i="34"/>
  <c r="ATK118" i="34"/>
  <c r="ATL118" i="34"/>
  <c r="ATM118" i="34"/>
  <c r="ATN118" i="34"/>
  <c r="ATO118" i="34"/>
  <c r="ATP118" i="34"/>
  <c r="ATQ118" i="34"/>
  <c r="ATR118" i="34"/>
  <c r="ATS118" i="34"/>
  <c r="ATT118" i="34"/>
  <c r="ATU118" i="34"/>
  <c r="ATV118" i="34"/>
  <c r="ATW118" i="34"/>
  <c r="ATX118" i="34"/>
  <c r="ATY118" i="34"/>
  <c r="ATZ118" i="34"/>
  <c r="AUA118" i="34"/>
  <c r="AUB118" i="34"/>
  <c r="AUC118" i="34"/>
  <c r="AUD118" i="34"/>
  <c r="AUE118" i="34"/>
  <c r="AUF118" i="34"/>
  <c r="AUG118" i="34"/>
  <c r="AUH118" i="34"/>
  <c r="AUI118" i="34"/>
  <c r="AUJ118" i="34"/>
  <c r="AUK118" i="34"/>
  <c r="AUL118" i="34"/>
  <c r="AUM118" i="34"/>
  <c r="AUN118" i="34"/>
  <c r="AUO118" i="34"/>
  <c r="AUP118" i="34"/>
  <c r="AUQ118" i="34"/>
  <c r="AUR118" i="34"/>
  <c r="AUS118" i="34"/>
  <c r="AUT118" i="34"/>
  <c r="AUU118" i="34"/>
  <c r="AUV118" i="34"/>
  <c r="AUW118" i="34"/>
  <c r="AUX118" i="34"/>
  <c r="AUY118" i="34"/>
  <c r="AUZ118" i="34"/>
  <c r="AVA118" i="34"/>
  <c r="AVB118" i="34"/>
  <c r="AVC118" i="34"/>
  <c r="AVD118" i="34"/>
  <c r="AVE118" i="34"/>
  <c r="AVF118" i="34"/>
  <c r="AVG118" i="34"/>
  <c r="AVH118" i="34"/>
  <c r="AVI118" i="34"/>
  <c r="AVJ118" i="34"/>
  <c r="AVK118" i="34"/>
  <c r="AVL118" i="34"/>
  <c r="AVM118" i="34"/>
  <c r="AVN118" i="34"/>
  <c r="AVO118" i="34"/>
  <c r="AVP118" i="34"/>
  <c r="AVQ118" i="34"/>
  <c r="AVR118" i="34"/>
  <c r="AVS118" i="34"/>
  <c r="AVT118" i="34"/>
  <c r="AVU118" i="34"/>
  <c r="AVV118" i="34"/>
  <c r="AVW118" i="34"/>
  <c r="AVX118" i="34"/>
  <c r="AVY118" i="34"/>
  <c r="AVZ118" i="34"/>
  <c r="AWA118" i="34"/>
  <c r="AWB118" i="34"/>
  <c r="AWC118" i="34"/>
  <c r="AWD118" i="34"/>
  <c r="AWE118" i="34"/>
  <c r="AWF118" i="34"/>
  <c r="AWG118" i="34"/>
  <c r="AWH118" i="34"/>
  <c r="AWI118" i="34"/>
  <c r="AWJ118" i="34"/>
  <c r="AWK118" i="34"/>
  <c r="AWL118" i="34"/>
  <c r="AWM118" i="34"/>
  <c r="AWN118" i="34"/>
  <c r="AWO118" i="34"/>
  <c r="AWP118" i="34"/>
  <c r="AWQ118" i="34"/>
  <c r="AWR118" i="34"/>
  <c r="AWS118" i="34"/>
  <c r="AWT118" i="34"/>
  <c r="AWU118" i="34"/>
  <c r="AWV118" i="34"/>
  <c r="AWW118" i="34"/>
  <c r="AWX118" i="34"/>
  <c r="AWY118" i="34"/>
  <c r="AWZ118" i="34"/>
  <c r="AXA118" i="34"/>
  <c r="AXB118" i="34"/>
  <c r="AXC118" i="34"/>
  <c r="AXD118" i="34"/>
  <c r="AXE118" i="34"/>
  <c r="AXF118" i="34"/>
  <c r="AXG118" i="34"/>
  <c r="AXH118" i="34"/>
  <c r="AXI118" i="34"/>
  <c r="AXJ118" i="34"/>
  <c r="AXK118" i="34"/>
  <c r="AXL118" i="34"/>
  <c r="AXM118" i="34"/>
  <c r="AXN118" i="34"/>
  <c r="AXO118" i="34"/>
  <c r="AXP118" i="34"/>
  <c r="AXQ118" i="34"/>
  <c r="AXR118" i="34"/>
  <c r="AXS118" i="34"/>
  <c r="AXT118" i="34"/>
  <c r="AXU118" i="34"/>
  <c r="AXV118" i="34"/>
  <c r="AXW118" i="34"/>
  <c r="AXX118" i="34"/>
  <c r="AXY118" i="34"/>
  <c r="AXZ118" i="34"/>
  <c r="AYA118" i="34"/>
  <c r="AYB118" i="34"/>
  <c r="AYC118" i="34"/>
  <c r="AYD118" i="34"/>
  <c r="AYE118" i="34"/>
  <c r="AYF118" i="34"/>
  <c r="AYG118" i="34"/>
  <c r="AYH118" i="34"/>
  <c r="AYI118" i="34"/>
  <c r="AYJ118" i="34"/>
  <c r="AYK118" i="34"/>
  <c r="AYL118" i="34"/>
  <c r="AYM118" i="34"/>
  <c r="AYN118" i="34"/>
  <c r="AYO118" i="34"/>
  <c r="AYP118" i="34"/>
  <c r="AYQ118" i="34"/>
  <c r="AYR118" i="34"/>
  <c r="AYS118" i="34"/>
  <c r="AYT118" i="34"/>
  <c r="AYU118" i="34"/>
  <c r="AYV118" i="34"/>
  <c r="AYW118" i="34"/>
  <c r="AYX118" i="34"/>
  <c r="AYY118" i="34"/>
  <c r="AYZ118" i="34"/>
  <c r="AZA118" i="34"/>
  <c r="AZB118" i="34"/>
  <c r="AZC118" i="34"/>
  <c r="AZD118" i="34"/>
  <c r="AZE118" i="34"/>
  <c r="AZF118" i="34"/>
  <c r="AZG118" i="34"/>
  <c r="AZH118" i="34"/>
  <c r="AZI118" i="34"/>
  <c r="AZJ118" i="34"/>
  <c r="AZK118" i="34"/>
  <c r="AZL118" i="34"/>
  <c r="AZM118" i="34"/>
  <c r="AZN118" i="34"/>
  <c r="AZO118" i="34"/>
  <c r="AZP118" i="34"/>
  <c r="AZQ118" i="34"/>
  <c r="AZR118" i="34"/>
  <c r="AZS118" i="34"/>
  <c r="AZT118" i="34"/>
  <c r="AZU118" i="34"/>
  <c r="AZV118" i="34"/>
  <c r="AZW118" i="34"/>
  <c r="AZX118" i="34"/>
  <c r="AZY118" i="34"/>
  <c r="AZZ118" i="34"/>
  <c r="BAA118" i="34"/>
  <c r="BAB118" i="34"/>
  <c r="BAC118" i="34"/>
  <c r="BAD118" i="34"/>
  <c r="BAE118" i="34"/>
  <c r="BAF118" i="34"/>
  <c r="BAG118" i="34"/>
  <c r="BAH118" i="34"/>
  <c r="BAI118" i="34"/>
  <c r="BAJ118" i="34"/>
  <c r="BAK118" i="34"/>
  <c r="BAL118" i="34"/>
  <c r="BAM118" i="34"/>
  <c r="BAN118" i="34"/>
  <c r="BAO118" i="34"/>
  <c r="BAP118" i="34"/>
  <c r="BAQ118" i="34"/>
  <c r="BAR118" i="34"/>
  <c r="BAS118" i="34"/>
  <c r="BAT118" i="34"/>
  <c r="BAU118" i="34"/>
  <c r="BAV118" i="34"/>
  <c r="BAW118" i="34"/>
  <c r="BAX118" i="34"/>
  <c r="BAY118" i="34"/>
  <c r="BAZ118" i="34"/>
  <c r="BBA118" i="34"/>
  <c r="BBB118" i="34"/>
  <c r="BBC118" i="34"/>
  <c r="BBD118" i="34"/>
  <c r="BBE118" i="34"/>
  <c r="BBF118" i="34"/>
  <c r="BBG118" i="34"/>
  <c r="BBH118" i="34"/>
  <c r="BBI118" i="34"/>
  <c r="BBJ118" i="34"/>
  <c r="BBK118" i="34"/>
  <c r="BBL118" i="34"/>
  <c r="BBM118" i="34"/>
  <c r="BBN118" i="34"/>
  <c r="BBO118" i="34"/>
  <c r="BBP118" i="34"/>
  <c r="BBQ118" i="34"/>
  <c r="BBR118" i="34"/>
  <c r="BBS118" i="34"/>
  <c r="BBT118" i="34"/>
  <c r="BBU118" i="34"/>
  <c r="BBV118" i="34"/>
  <c r="BBW118" i="34"/>
  <c r="BBX118" i="34"/>
  <c r="BBY118" i="34"/>
  <c r="BBZ118" i="34"/>
  <c r="BCA118" i="34"/>
  <c r="BCB118" i="34"/>
  <c r="BCC118" i="34"/>
  <c r="BCD118" i="34"/>
  <c r="BCE118" i="34"/>
  <c r="BCF118" i="34"/>
  <c r="BCG118" i="34"/>
  <c r="BCH118" i="34"/>
  <c r="BCI118" i="34"/>
  <c r="BCJ118" i="34"/>
  <c r="BCK118" i="34"/>
  <c r="BCL118" i="34"/>
  <c r="BCM118" i="34"/>
  <c r="BCN118" i="34"/>
  <c r="BCO118" i="34"/>
  <c r="BCP118" i="34"/>
  <c r="BCQ118" i="34"/>
  <c r="BCR118" i="34"/>
  <c r="BCS118" i="34"/>
  <c r="BCT118" i="34"/>
  <c r="BCU118" i="34"/>
  <c r="BCV118" i="34"/>
  <c r="BCW118" i="34"/>
  <c r="BCX118" i="34"/>
  <c r="BCY118" i="34"/>
  <c r="BCZ118" i="34"/>
  <c r="BDA118" i="34"/>
  <c r="BDB118" i="34"/>
  <c r="BDC118" i="34"/>
  <c r="BDD118" i="34"/>
  <c r="BDE118" i="34"/>
  <c r="BDF118" i="34"/>
  <c r="BDG118" i="34"/>
  <c r="BDH118" i="34"/>
  <c r="BDI118" i="34"/>
  <c r="BDJ118" i="34"/>
  <c r="BDK118" i="34"/>
  <c r="BDL118" i="34"/>
  <c r="BDM118" i="34"/>
  <c r="BDN118" i="34"/>
  <c r="BDO118" i="34"/>
  <c r="BDP118" i="34"/>
  <c r="BDQ118" i="34"/>
  <c r="BDR118" i="34"/>
  <c r="BDS118" i="34"/>
  <c r="BDT118" i="34"/>
  <c r="BDU118" i="34"/>
  <c r="BDV118" i="34"/>
  <c r="BDW118" i="34"/>
  <c r="BDX118" i="34"/>
  <c r="BDY118" i="34"/>
  <c r="BDZ118" i="34"/>
  <c r="BEA118" i="34"/>
  <c r="BEB118" i="34"/>
  <c r="BEC118" i="34"/>
  <c r="BED118" i="34"/>
  <c r="BEE118" i="34"/>
  <c r="BEF118" i="34"/>
  <c r="BEG118" i="34"/>
  <c r="BEH118" i="34"/>
  <c r="BEI118" i="34"/>
  <c r="BEJ118" i="34"/>
  <c r="BEK118" i="34"/>
  <c r="BEL118" i="34"/>
  <c r="BEM118" i="34"/>
  <c r="BEN118" i="34"/>
  <c r="BEO118" i="34"/>
  <c r="BEP118" i="34"/>
  <c r="BEQ118" i="34"/>
  <c r="BER118" i="34"/>
  <c r="BES118" i="34"/>
  <c r="BET118" i="34"/>
  <c r="BEU118" i="34"/>
  <c r="BEV118" i="34"/>
  <c r="BEW118" i="34"/>
  <c r="BEX118" i="34"/>
  <c r="BEY118" i="34"/>
  <c r="BEZ118" i="34"/>
  <c r="BFA118" i="34"/>
  <c r="BFB118" i="34"/>
  <c r="BFC118" i="34"/>
  <c r="BFD118" i="34"/>
  <c r="BFE118" i="34"/>
  <c r="BFF118" i="34"/>
  <c r="BFG118" i="34"/>
  <c r="BFH118" i="34"/>
  <c r="BFI118" i="34"/>
  <c r="BFJ118" i="34"/>
  <c r="BFK118" i="34"/>
  <c r="BFL118" i="34"/>
  <c r="BFM118" i="34"/>
  <c r="BFN118" i="34"/>
  <c r="BFO118" i="34"/>
  <c r="BFP118" i="34"/>
  <c r="BFQ118" i="34"/>
  <c r="BFR118" i="34"/>
  <c r="BFS118" i="34"/>
  <c r="BFT118" i="34"/>
  <c r="BFU118" i="34"/>
  <c r="BFV118" i="34"/>
  <c r="BFW118" i="34"/>
  <c r="BFX118" i="34"/>
  <c r="BFY118" i="34"/>
  <c r="BFZ118" i="34"/>
  <c r="BGA118" i="34"/>
  <c r="BGB118" i="34"/>
  <c r="BGC118" i="34"/>
  <c r="BGD118" i="34"/>
  <c r="BGE118" i="34"/>
  <c r="BGF118" i="34"/>
  <c r="BGG118" i="34"/>
  <c r="BGH118" i="34"/>
  <c r="BGI118" i="34"/>
  <c r="BGJ118" i="34"/>
  <c r="BGK118" i="34"/>
  <c r="BGL118" i="34"/>
  <c r="BGM118" i="34"/>
  <c r="BGN118" i="34"/>
  <c r="BGO118" i="34"/>
  <c r="BGP118" i="34"/>
  <c r="BGQ118" i="34"/>
  <c r="BGR118" i="34"/>
  <c r="BGS118" i="34"/>
  <c r="BGT118" i="34"/>
  <c r="BGU118" i="34"/>
  <c r="BGV118" i="34"/>
  <c r="BGW118" i="34"/>
  <c r="BGX118" i="34"/>
  <c r="BGY118" i="34"/>
  <c r="BGZ118" i="34"/>
  <c r="BHA118" i="34"/>
  <c r="BHB118" i="34"/>
  <c r="BHC118" i="34"/>
  <c r="BHD118" i="34"/>
  <c r="BHE118" i="34"/>
  <c r="BHF118" i="34"/>
  <c r="BHG118" i="34"/>
  <c r="BHH118" i="34"/>
  <c r="BHI118" i="34"/>
  <c r="BHJ118" i="34"/>
  <c r="BHK118" i="34"/>
  <c r="BHL118" i="34"/>
  <c r="BHM118" i="34"/>
  <c r="BHN118" i="34"/>
  <c r="BHO118" i="34"/>
  <c r="BHP118" i="34"/>
  <c r="BHQ118" i="34"/>
  <c r="BHR118" i="34"/>
  <c r="BHS118" i="34"/>
  <c r="BHT118" i="34"/>
  <c r="BHU118" i="34"/>
  <c r="BHV118" i="34"/>
  <c r="BHW118" i="34"/>
  <c r="BHX118" i="34"/>
  <c r="BHY118" i="34"/>
  <c r="BHZ118" i="34"/>
  <c r="BIA118" i="34"/>
  <c r="BIB118" i="34"/>
  <c r="BIC118" i="34"/>
  <c r="BID118" i="34"/>
  <c r="BIE118" i="34"/>
  <c r="BIF118" i="34"/>
  <c r="BIG118" i="34"/>
  <c r="BIH118" i="34"/>
  <c r="BII118" i="34"/>
  <c r="BIJ118" i="34"/>
  <c r="BIK118" i="34"/>
  <c r="BIL118" i="34"/>
  <c r="BIM118" i="34"/>
  <c r="BIN118" i="34"/>
  <c r="BIO118" i="34"/>
  <c r="BIP118" i="34"/>
  <c r="BIQ118" i="34"/>
  <c r="BIR118" i="34"/>
  <c r="BIS118" i="34"/>
  <c r="BIT118" i="34"/>
  <c r="BIU118" i="34"/>
  <c r="BIV118" i="34"/>
  <c r="BIW118" i="34"/>
  <c r="BIX118" i="34"/>
  <c r="BIY118" i="34"/>
  <c r="BIZ118" i="34"/>
  <c r="BJA118" i="34"/>
  <c r="BJB118" i="34"/>
  <c r="BJC118" i="34"/>
  <c r="BJD118" i="34"/>
  <c r="BJE118" i="34"/>
  <c r="BJF118" i="34"/>
  <c r="BJG118" i="34"/>
  <c r="BJH118" i="34"/>
  <c r="BJI118" i="34"/>
  <c r="BJJ118" i="34"/>
  <c r="BJK118" i="34"/>
  <c r="BJL118" i="34"/>
  <c r="BJM118" i="34"/>
  <c r="BJN118" i="34"/>
  <c r="BJO118" i="34"/>
  <c r="BJP118" i="34"/>
  <c r="BJQ118" i="34"/>
  <c r="BJR118" i="34"/>
  <c r="BJS118" i="34"/>
  <c r="BJT118" i="34"/>
  <c r="BJU118" i="34"/>
  <c r="BJV118" i="34"/>
  <c r="BJW118" i="34"/>
  <c r="BJX118" i="34"/>
  <c r="BJY118" i="34"/>
  <c r="BJZ118" i="34"/>
  <c r="BKA118" i="34"/>
  <c r="BKB118" i="34"/>
  <c r="BKC118" i="34"/>
  <c r="BKD118" i="34"/>
  <c r="BKE118" i="34"/>
  <c r="BKF118" i="34"/>
  <c r="BKG118" i="34"/>
  <c r="BKH118" i="34"/>
  <c r="BKI118" i="34"/>
  <c r="BKJ118" i="34"/>
  <c r="BKK118" i="34"/>
  <c r="BKL118" i="34"/>
  <c r="BKM118" i="34"/>
  <c r="BKN118" i="34"/>
  <c r="BKO118" i="34"/>
  <c r="BKP118" i="34"/>
  <c r="BKQ118" i="34"/>
  <c r="BKR118" i="34"/>
  <c r="BKS118" i="34"/>
  <c r="BKT118" i="34"/>
  <c r="BKU118" i="34"/>
  <c r="BKV118" i="34"/>
  <c r="BKW118" i="34"/>
  <c r="BKX118" i="34"/>
  <c r="BKY118" i="34"/>
  <c r="BKZ118" i="34"/>
  <c r="BLA118" i="34"/>
  <c r="BLB118" i="34"/>
  <c r="BLC118" i="34"/>
  <c r="BLD118" i="34"/>
  <c r="BLE118" i="34"/>
  <c r="BLF118" i="34"/>
  <c r="BLG118" i="34"/>
  <c r="BLH118" i="34"/>
  <c r="BLI118" i="34"/>
  <c r="BLJ118" i="34"/>
  <c r="BLK118" i="34"/>
  <c r="BLL118" i="34"/>
  <c r="BLM118" i="34"/>
  <c r="BLN118" i="34"/>
  <c r="BLO118" i="34"/>
  <c r="BLP118" i="34"/>
  <c r="BLQ118" i="34"/>
  <c r="BLR118" i="34"/>
  <c r="BLS118" i="34"/>
  <c r="BLT118" i="34"/>
  <c r="BLU118" i="34"/>
  <c r="BLV118" i="34"/>
  <c r="BLW118" i="34"/>
  <c r="BLX118" i="34"/>
  <c r="BLY118" i="34"/>
  <c r="BLZ118" i="34"/>
  <c r="BMA118" i="34"/>
  <c r="BMB118" i="34"/>
  <c r="BMC118" i="34"/>
  <c r="BMD118" i="34"/>
  <c r="BME118" i="34"/>
  <c r="BMF118" i="34"/>
  <c r="BMG118" i="34"/>
  <c r="BMH118" i="34"/>
  <c r="BMI118" i="34"/>
  <c r="BMJ118" i="34"/>
  <c r="BMK118" i="34"/>
  <c r="BML118" i="34"/>
  <c r="BMM118" i="34"/>
  <c r="BMN118" i="34"/>
  <c r="BMO118" i="34"/>
  <c r="BMP118" i="34"/>
  <c r="BMQ118" i="34"/>
  <c r="BMR118" i="34"/>
  <c r="BMS118" i="34"/>
  <c r="BMT118" i="34"/>
  <c r="BMU118" i="34"/>
  <c r="BMV118" i="34"/>
  <c r="BMW118" i="34"/>
  <c r="BMX118" i="34"/>
  <c r="BMY118" i="34"/>
  <c r="BMZ118" i="34"/>
  <c r="BNA118" i="34"/>
  <c r="BNB118" i="34"/>
  <c r="BNC118" i="34"/>
  <c r="BND118" i="34"/>
  <c r="BNE118" i="34"/>
  <c r="BNF118" i="34"/>
  <c r="BNG118" i="34"/>
  <c r="BNH118" i="34"/>
  <c r="BNI118" i="34"/>
  <c r="BNJ118" i="34"/>
  <c r="BNK118" i="34"/>
  <c r="BNL118" i="34"/>
  <c r="BNM118" i="34"/>
  <c r="BNN118" i="34"/>
  <c r="BNO118" i="34"/>
  <c r="BNP118" i="34"/>
  <c r="BNQ118" i="34"/>
  <c r="BNR118" i="34"/>
  <c r="BNS118" i="34"/>
  <c r="BNT118" i="34"/>
  <c r="BNU118" i="34"/>
  <c r="BNV118" i="34"/>
  <c r="BNW118" i="34"/>
  <c r="BNX118" i="34"/>
  <c r="BNY118" i="34"/>
  <c r="BNZ118" i="34"/>
  <c r="BOA118" i="34"/>
  <c r="BOB118" i="34"/>
  <c r="BOC118" i="34"/>
  <c r="BOD118" i="34"/>
  <c r="BOE118" i="34"/>
  <c r="BOF118" i="34"/>
  <c r="BOG118" i="34"/>
  <c r="BOH118" i="34"/>
  <c r="BOI118" i="34"/>
  <c r="BOJ118" i="34"/>
  <c r="BOK118" i="34"/>
  <c r="BOL118" i="34"/>
  <c r="BOM118" i="34"/>
  <c r="BON118" i="34"/>
  <c r="BOO118" i="34"/>
  <c r="BOP118" i="34"/>
  <c r="BOQ118" i="34"/>
  <c r="BOR118" i="34"/>
  <c r="BOS118" i="34"/>
  <c r="BOT118" i="34"/>
  <c r="BOU118" i="34"/>
  <c r="BOV118" i="34"/>
  <c r="BOW118" i="34"/>
  <c r="BOX118" i="34"/>
  <c r="BOY118" i="34"/>
  <c r="BOZ118" i="34"/>
  <c r="BPA118" i="34"/>
  <c r="BPB118" i="34"/>
  <c r="BPC118" i="34"/>
  <c r="BPD118" i="34"/>
  <c r="BPE118" i="34"/>
  <c r="BPF118" i="34"/>
  <c r="BPG118" i="34"/>
  <c r="BPH118" i="34"/>
  <c r="BPI118" i="34"/>
  <c r="BPJ118" i="34"/>
  <c r="BPK118" i="34"/>
  <c r="BPL118" i="34"/>
  <c r="BPM118" i="34"/>
  <c r="BPN118" i="34"/>
  <c r="BPO118" i="34"/>
  <c r="BPP118" i="34"/>
  <c r="BPQ118" i="34"/>
  <c r="BPR118" i="34"/>
  <c r="BPS118" i="34"/>
  <c r="BPT118" i="34"/>
  <c r="BPU118" i="34"/>
  <c r="BPV118" i="34"/>
  <c r="BPW118" i="34"/>
  <c r="BPX118" i="34"/>
  <c r="BPY118" i="34"/>
  <c r="BPZ118" i="34"/>
  <c r="BQA118" i="34"/>
  <c r="BQB118" i="34"/>
  <c r="BQC118" i="34"/>
  <c r="BQD118" i="34"/>
  <c r="BQE118" i="34"/>
  <c r="BQF118" i="34"/>
  <c r="BQG118" i="34"/>
  <c r="BQH118" i="34"/>
  <c r="BQI118" i="34"/>
  <c r="BQJ118" i="34"/>
  <c r="BQK118" i="34"/>
  <c r="BQL118" i="34"/>
  <c r="BQM118" i="34"/>
  <c r="BQN118" i="34"/>
  <c r="BQO118" i="34"/>
  <c r="BQP118" i="34"/>
  <c r="BQQ118" i="34"/>
  <c r="BQR118" i="34"/>
  <c r="BQS118" i="34"/>
  <c r="BQT118" i="34"/>
  <c r="BQU118" i="34"/>
  <c r="BQV118" i="34"/>
  <c r="BQW118" i="34"/>
  <c r="BQX118" i="34"/>
  <c r="BQY118" i="34"/>
  <c r="BQZ118" i="34"/>
  <c r="BRA118" i="34"/>
  <c r="BRB118" i="34"/>
  <c r="BRC118" i="34"/>
  <c r="BRD118" i="34"/>
  <c r="BRE118" i="34"/>
  <c r="BRF118" i="34"/>
  <c r="BRG118" i="34"/>
  <c r="BRH118" i="34"/>
  <c r="BRI118" i="34"/>
  <c r="BRJ118" i="34"/>
  <c r="BRK118" i="34"/>
  <c r="BRL118" i="34"/>
  <c r="BRM118" i="34"/>
  <c r="BRN118" i="34"/>
  <c r="BRO118" i="34"/>
  <c r="BRP118" i="34"/>
  <c r="BRQ118" i="34"/>
  <c r="BRR118" i="34"/>
  <c r="BRS118" i="34"/>
  <c r="BRT118" i="34"/>
  <c r="BRU118" i="34"/>
  <c r="BRV118" i="34"/>
  <c r="BRW118" i="34"/>
  <c r="BRX118" i="34"/>
  <c r="BRY118" i="34"/>
  <c r="BRZ118" i="34"/>
  <c r="BSA118" i="34"/>
  <c r="BSB118" i="34"/>
  <c r="BSC118" i="34"/>
  <c r="BSD118" i="34"/>
  <c r="BSE118" i="34"/>
  <c r="BSF118" i="34"/>
  <c r="BSG118" i="34"/>
  <c r="BSH118" i="34"/>
  <c r="BSI118" i="34"/>
  <c r="BSJ118" i="34"/>
  <c r="BSK118" i="34"/>
  <c r="BSL118" i="34"/>
  <c r="BSM118" i="34"/>
  <c r="BSN118" i="34"/>
  <c r="BSO118" i="34"/>
  <c r="BSP118" i="34"/>
  <c r="BSQ118" i="34"/>
  <c r="BSR118" i="34"/>
  <c r="BSS118" i="34"/>
  <c r="BST118" i="34"/>
  <c r="BSU118" i="34"/>
  <c r="BSV118" i="34"/>
  <c r="BSW118" i="34"/>
  <c r="BSX118" i="34"/>
  <c r="BSY118" i="34"/>
  <c r="BSZ118" i="34"/>
  <c r="BTA118" i="34"/>
  <c r="BTB118" i="34"/>
  <c r="BTC118" i="34"/>
  <c r="BTD118" i="34"/>
  <c r="BTE118" i="34"/>
  <c r="BTF118" i="34"/>
  <c r="BTG118" i="34"/>
  <c r="BTH118" i="34"/>
  <c r="BTI118" i="34"/>
  <c r="BTJ118" i="34"/>
  <c r="BTK118" i="34"/>
  <c r="BTL118" i="34"/>
  <c r="BTM118" i="34"/>
  <c r="BTN118" i="34"/>
  <c r="BTO118" i="34"/>
  <c r="BTP118" i="34"/>
  <c r="BTQ118" i="34"/>
  <c r="BTR118" i="34"/>
  <c r="BTS118" i="34"/>
  <c r="BTT118" i="34"/>
  <c r="BTU118" i="34"/>
  <c r="BTV118" i="34"/>
  <c r="BTW118" i="34"/>
  <c r="BTX118" i="34"/>
  <c r="BTY118" i="34"/>
  <c r="BTZ118" i="34"/>
  <c r="BUA118" i="34"/>
  <c r="BUB118" i="34"/>
  <c r="BUC118" i="34"/>
  <c r="BUD118" i="34"/>
  <c r="BUE118" i="34"/>
  <c r="BUF118" i="34"/>
  <c r="BUG118" i="34"/>
  <c r="BUH118" i="34"/>
  <c r="BUI118" i="34"/>
  <c r="BUJ118" i="34"/>
  <c r="BUK118" i="34"/>
  <c r="BUL118" i="34"/>
  <c r="BUM118" i="34"/>
  <c r="BUN118" i="34"/>
  <c r="BUO118" i="34"/>
  <c r="BUP118" i="34"/>
  <c r="BUQ118" i="34"/>
  <c r="BUR118" i="34"/>
  <c r="BUS118" i="34"/>
  <c r="BUT118" i="34"/>
  <c r="BUU118" i="34"/>
  <c r="BUV118" i="34"/>
  <c r="BUW118" i="34"/>
  <c r="BUX118" i="34"/>
  <c r="BUY118" i="34"/>
  <c r="BUZ118" i="34"/>
  <c r="BVA118" i="34"/>
  <c r="BVB118" i="34"/>
  <c r="BVC118" i="34"/>
  <c r="BVD118" i="34"/>
  <c r="BVE118" i="34"/>
  <c r="BVF118" i="34"/>
  <c r="BVG118" i="34"/>
  <c r="BVH118" i="34"/>
  <c r="BVI118" i="34"/>
  <c r="BVJ118" i="34"/>
  <c r="BVK118" i="34"/>
  <c r="BVL118" i="34"/>
  <c r="BVM118" i="34"/>
  <c r="BVN118" i="34"/>
  <c r="BVO118" i="34"/>
  <c r="BVP118" i="34"/>
  <c r="BVQ118" i="34"/>
  <c r="BVR118" i="34"/>
  <c r="BVS118" i="34"/>
  <c r="BVT118" i="34"/>
  <c r="BVU118" i="34"/>
  <c r="BVV118" i="34"/>
  <c r="BVW118" i="34"/>
  <c r="BVX118" i="34"/>
  <c r="BVY118" i="34"/>
  <c r="BVZ118" i="34"/>
  <c r="BWA118" i="34"/>
  <c r="BWB118" i="34"/>
  <c r="BWC118" i="34"/>
  <c r="BWD118" i="34"/>
  <c r="BWE118" i="34"/>
  <c r="BWF118" i="34"/>
  <c r="BWG118" i="34"/>
  <c r="BWH118" i="34"/>
  <c r="BWI118" i="34"/>
  <c r="BWJ118" i="34"/>
  <c r="BWK118" i="34"/>
  <c r="BWL118" i="34"/>
  <c r="BWM118" i="34"/>
  <c r="BWN118" i="34"/>
  <c r="BWO118" i="34"/>
  <c r="BWP118" i="34"/>
  <c r="BWQ118" i="34"/>
  <c r="BWR118" i="34"/>
  <c r="BWS118" i="34"/>
  <c r="BWT118" i="34"/>
  <c r="BWU118" i="34"/>
  <c r="BWV118" i="34"/>
  <c r="BWW118" i="34"/>
  <c r="BWX118" i="34"/>
  <c r="BWY118" i="34"/>
  <c r="BWZ118" i="34"/>
  <c r="BXA118" i="34"/>
  <c r="BXB118" i="34"/>
  <c r="BXC118" i="34"/>
  <c r="BXD118" i="34"/>
  <c r="BXE118" i="34"/>
  <c r="BXF118" i="34"/>
  <c r="BXG118" i="34"/>
  <c r="BXH118" i="34"/>
  <c r="BXI118" i="34"/>
  <c r="BXJ118" i="34"/>
  <c r="BXK118" i="34"/>
  <c r="BXL118" i="34"/>
  <c r="BXM118" i="34"/>
  <c r="BXN118" i="34"/>
  <c r="BXO118" i="34"/>
  <c r="BXP118" i="34"/>
  <c r="BXQ118" i="34"/>
  <c r="BXR118" i="34"/>
  <c r="BXS118" i="34"/>
  <c r="BXT118" i="34"/>
  <c r="BXU118" i="34"/>
  <c r="BXV118" i="34"/>
  <c r="BXW118" i="34"/>
  <c r="BXX118" i="34"/>
  <c r="BXY118" i="34"/>
  <c r="BXZ118" i="34"/>
  <c r="BYA118" i="34"/>
  <c r="BYB118" i="34"/>
  <c r="BYC118" i="34"/>
  <c r="BYD118" i="34"/>
  <c r="BYE118" i="34"/>
  <c r="BYF118" i="34"/>
  <c r="BYG118" i="34"/>
  <c r="BYH118" i="34"/>
  <c r="BYI118" i="34"/>
  <c r="BYJ118" i="34"/>
  <c r="BYK118" i="34"/>
  <c r="BYL118" i="34"/>
  <c r="BYM118" i="34"/>
  <c r="BYN118" i="34"/>
  <c r="BYO118" i="34"/>
  <c r="BYP118" i="34"/>
  <c r="BYQ118" i="34"/>
  <c r="BYR118" i="34"/>
  <c r="BYS118" i="34"/>
  <c r="BYT118" i="34"/>
  <c r="BYU118" i="34"/>
  <c r="BYV118" i="34"/>
  <c r="BYW118" i="34"/>
  <c r="BYX118" i="34"/>
  <c r="BYY118" i="34"/>
  <c r="BYZ118" i="34"/>
  <c r="BZA118" i="34"/>
  <c r="BZB118" i="34"/>
  <c r="BZC118" i="34"/>
  <c r="BZD118" i="34"/>
  <c r="BZE118" i="34"/>
  <c r="BZF118" i="34"/>
  <c r="BZG118" i="34"/>
  <c r="BZH118" i="34"/>
  <c r="BZI118" i="34"/>
  <c r="BZJ118" i="34"/>
  <c r="BZK118" i="34"/>
  <c r="BZL118" i="34"/>
  <c r="BZM118" i="34"/>
  <c r="BZN118" i="34"/>
  <c r="BZO118" i="34"/>
  <c r="BZP118" i="34"/>
  <c r="BZQ118" i="34"/>
  <c r="BZR118" i="34"/>
  <c r="BZS118" i="34"/>
  <c r="BZT118" i="34"/>
  <c r="BZU118" i="34"/>
  <c r="BZV118" i="34"/>
  <c r="BZW118" i="34"/>
  <c r="BZX118" i="34"/>
  <c r="BZY118" i="34"/>
  <c r="BZZ118" i="34"/>
  <c r="CAA118" i="34"/>
  <c r="CAB118" i="34"/>
  <c r="CAC118" i="34"/>
  <c r="CAD118" i="34"/>
  <c r="CAE118" i="34"/>
  <c r="CAF118" i="34"/>
  <c r="CAG118" i="34"/>
  <c r="CAH118" i="34"/>
  <c r="CAI118" i="34"/>
  <c r="CAJ118" i="34"/>
  <c r="CAK118" i="34"/>
  <c r="CAL118" i="34"/>
  <c r="CAM118" i="34"/>
  <c r="CAN118" i="34"/>
  <c r="CAO118" i="34"/>
  <c r="CAP118" i="34"/>
  <c r="CAQ118" i="34"/>
  <c r="CAR118" i="34"/>
  <c r="CAS118" i="34"/>
  <c r="CAT118" i="34"/>
  <c r="CAU118" i="34"/>
  <c r="CAV118" i="34"/>
  <c r="CAW118" i="34"/>
  <c r="CAX118" i="34"/>
  <c r="CAY118" i="34"/>
  <c r="CAZ118" i="34"/>
  <c r="CBA118" i="34"/>
  <c r="CBB118" i="34"/>
  <c r="CBC118" i="34"/>
  <c r="CBD118" i="34"/>
  <c r="CBE118" i="34"/>
  <c r="CBF118" i="34"/>
  <c r="CBG118" i="34"/>
  <c r="CBH118" i="34"/>
  <c r="CBI118" i="34"/>
  <c r="CBJ118" i="34"/>
  <c r="CBK118" i="34"/>
  <c r="CBL118" i="34"/>
  <c r="CBM118" i="34"/>
  <c r="CBN118" i="34"/>
  <c r="CBO118" i="34"/>
  <c r="CBP118" i="34"/>
  <c r="CBQ118" i="34"/>
  <c r="CBR118" i="34"/>
  <c r="CBS118" i="34"/>
  <c r="CBT118" i="34"/>
  <c r="CBU118" i="34"/>
  <c r="CBV118" i="34"/>
  <c r="CBW118" i="34"/>
  <c r="CBX118" i="34"/>
  <c r="CBY118" i="34"/>
  <c r="CBZ118" i="34"/>
  <c r="CCA118" i="34"/>
  <c r="CCB118" i="34"/>
  <c r="CCC118" i="34"/>
  <c r="CCD118" i="34"/>
  <c r="CCE118" i="34"/>
  <c r="CCF118" i="34"/>
  <c r="CCG118" i="34"/>
  <c r="CCH118" i="34"/>
  <c r="CCI118" i="34"/>
  <c r="CCJ118" i="34"/>
  <c r="CCK118" i="34"/>
  <c r="CCL118" i="34"/>
  <c r="CCM118" i="34"/>
  <c r="CCN118" i="34"/>
  <c r="CCO118" i="34"/>
  <c r="CCP118" i="34"/>
  <c r="CCQ118" i="34"/>
  <c r="CCR118" i="34"/>
  <c r="CCS118" i="34"/>
  <c r="CCT118" i="34"/>
  <c r="CCU118" i="34"/>
  <c r="CCV118" i="34"/>
  <c r="CCW118" i="34"/>
  <c r="CCX118" i="34"/>
  <c r="CCY118" i="34"/>
  <c r="CCZ118" i="34"/>
  <c r="CDA118" i="34"/>
  <c r="CDB118" i="34"/>
  <c r="CDC118" i="34"/>
  <c r="CDD118" i="34"/>
  <c r="CDE118" i="34"/>
  <c r="CDF118" i="34"/>
  <c r="CDG118" i="34"/>
  <c r="CDH118" i="34"/>
  <c r="CDI118" i="34"/>
  <c r="CDJ118" i="34"/>
  <c r="CDK118" i="34"/>
  <c r="CDL118" i="34"/>
  <c r="CDM118" i="34"/>
  <c r="CDN118" i="34"/>
  <c r="CDO118" i="34"/>
  <c r="CDP118" i="34"/>
  <c r="CDQ118" i="34"/>
  <c r="CDR118" i="34"/>
  <c r="CDS118" i="34"/>
  <c r="CDT118" i="34"/>
  <c r="CDU118" i="34"/>
  <c r="CDV118" i="34"/>
  <c r="CDW118" i="34"/>
  <c r="CDX118" i="34"/>
  <c r="CDY118" i="34"/>
  <c r="CDZ118" i="34"/>
  <c r="CEA118" i="34"/>
  <c r="CEB118" i="34"/>
  <c r="CEC118" i="34"/>
  <c r="CED118" i="34"/>
  <c r="CEE118" i="34"/>
  <c r="CEF118" i="34"/>
  <c r="CEG118" i="34"/>
  <c r="CEH118" i="34"/>
  <c r="CEI118" i="34"/>
  <c r="CEJ118" i="34"/>
  <c r="CEK118" i="34"/>
  <c r="CEL118" i="34"/>
  <c r="CEM118" i="34"/>
  <c r="CEN118" i="34"/>
  <c r="CEO118" i="34"/>
  <c r="CEP118" i="34"/>
  <c r="CEQ118" i="34"/>
  <c r="CER118" i="34"/>
  <c r="CES118" i="34"/>
  <c r="CET118" i="34"/>
  <c r="CEU118" i="34"/>
  <c r="CEV118" i="34"/>
  <c r="CEW118" i="34"/>
  <c r="CEX118" i="34"/>
  <c r="CEY118" i="34"/>
  <c r="CEZ118" i="34"/>
  <c r="CFA118" i="34"/>
  <c r="CFB118" i="34"/>
  <c r="CFC118" i="34"/>
  <c r="CFD118" i="34"/>
  <c r="CFE118" i="34"/>
  <c r="CFF118" i="34"/>
  <c r="CFG118" i="34"/>
  <c r="CFH118" i="34"/>
  <c r="CFI118" i="34"/>
  <c r="CFJ118" i="34"/>
  <c r="CFK118" i="34"/>
  <c r="CFL118" i="34"/>
  <c r="CFM118" i="34"/>
  <c r="CFN118" i="34"/>
  <c r="CFO118" i="34"/>
  <c r="CFP118" i="34"/>
  <c r="CFQ118" i="34"/>
  <c r="CFR118" i="34"/>
  <c r="CFS118" i="34"/>
  <c r="CFT118" i="34"/>
  <c r="CFU118" i="34"/>
  <c r="CFV118" i="34"/>
  <c r="CFW118" i="34"/>
  <c r="CFX118" i="34"/>
  <c r="CFY118" i="34"/>
  <c r="CFZ118" i="34"/>
  <c r="CGA118" i="34"/>
  <c r="CGB118" i="34"/>
  <c r="CGC118" i="34"/>
  <c r="CGD118" i="34"/>
  <c r="CGE118" i="34"/>
  <c r="CGF118" i="34"/>
  <c r="CGG118" i="34"/>
  <c r="CGH118" i="34"/>
  <c r="CGI118" i="34"/>
  <c r="CGJ118" i="34"/>
  <c r="CGK118" i="34"/>
  <c r="CGL118" i="34"/>
  <c r="CGM118" i="34"/>
  <c r="CGN118" i="34"/>
  <c r="CGO118" i="34"/>
  <c r="CGP118" i="34"/>
  <c r="CGQ118" i="34"/>
  <c r="CGR118" i="34"/>
  <c r="CGS118" i="34"/>
  <c r="CGT118" i="34"/>
  <c r="CGU118" i="34"/>
  <c r="CGV118" i="34"/>
  <c r="CGW118" i="34"/>
  <c r="CGX118" i="34"/>
  <c r="CGY118" i="34"/>
  <c r="CGZ118" i="34"/>
  <c r="CHA118" i="34"/>
  <c r="CHB118" i="34"/>
  <c r="CHC118" i="34"/>
  <c r="CHD118" i="34"/>
  <c r="CHE118" i="34"/>
  <c r="CHF118" i="34"/>
  <c r="CHG118" i="34"/>
  <c r="CHH118" i="34"/>
  <c r="CHI118" i="34"/>
  <c r="CHJ118" i="34"/>
  <c r="CHK118" i="34"/>
  <c r="CHL118" i="34"/>
  <c r="CHM118" i="34"/>
  <c r="CHN118" i="34"/>
  <c r="CHO118" i="34"/>
  <c r="CHP118" i="34"/>
  <c r="CHQ118" i="34"/>
  <c r="CHR118" i="34"/>
  <c r="CHS118" i="34"/>
  <c r="CHT118" i="34"/>
  <c r="CHU118" i="34"/>
  <c r="CHV118" i="34"/>
  <c r="CHW118" i="34"/>
  <c r="CHX118" i="34"/>
  <c r="CHY118" i="34"/>
  <c r="CHZ118" i="34"/>
  <c r="CIA118" i="34"/>
  <c r="CIB118" i="34"/>
  <c r="CIC118" i="34"/>
  <c r="CID118" i="34"/>
  <c r="CIE118" i="34"/>
  <c r="CIF118" i="34"/>
  <c r="CIG118" i="34"/>
  <c r="CIH118" i="34"/>
  <c r="CII118" i="34"/>
  <c r="CIJ118" i="34"/>
  <c r="CIK118" i="34"/>
  <c r="CIL118" i="34"/>
  <c r="CIM118" i="34"/>
  <c r="CIN118" i="34"/>
  <c r="CIO118" i="34"/>
  <c r="CIP118" i="34"/>
  <c r="CIQ118" i="34"/>
  <c r="CIR118" i="34"/>
  <c r="CIS118" i="34"/>
  <c r="CIT118" i="34"/>
  <c r="CIU118" i="34"/>
  <c r="CIV118" i="34"/>
  <c r="CIW118" i="34"/>
  <c r="CIX118" i="34"/>
  <c r="CIY118" i="34"/>
  <c r="CIZ118" i="34"/>
  <c r="CJA118" i="34"/>
  <c r="CJB118" i="34"/>
  <c r="CJC118" i="34"/>
  <c r="CJD118" i="34"/>
  <c r="CJE118" i="34"/>
  <c r="CJF118" i="34"/>
  <c r="CJG118" i="34"/>
  <c r="CJH118" i="34"/>
  <c r="CJI118" i="34"/>
  <c r="CJJ118" i="34"/>
  <c r="CJK118" i="34"/>
  <c r="CJL118" i="34"/>
  <c r="CJM118" i="34"/>
  <c r="CJN118" i="34"/>
  <c r="CJO118" i="34"/>
  <c r="CJP118" i="34"/>
  <c r="CJQ118" i="34"/>
  <c r="CJR118" i="34"/>
  <c r="CJS118" i="34"/>
  <c r="CJT118" i="34"/>
  <c r="CJU118" i="34"/>
  <c r="CJV118" i="34"/>
  <c r="CJW118" i="34"/>
  <c r="CJX118" i="34"/>
  <c r="CJY118" i="34"/>
  <c r="CJZ118" i="34"/>
  <c r="CKA118" i="34"/>
  <c r="CKB118" i="34"/>
  <c r="CKC118" i="34"/>
  <c r="CKD118" i="34"/>
  <c r="CKE118" i="34"/>
  <c r="CKF118" i="34"/>
  <c r="CKG118" i="34"/>
  <c r="CKH118" i="34"/>
  <c r="CKI118" i="34"/>
  <c r="CKJ118" i="34"/>
  <c r="CKK118" i="34"/>
  <c r="CKL118" i="34"/>
  <c r="CKM118" i="34"/>
  <c r="CKN118" i="34"/>
  <c r="CKO118" i="34"/>
  <c r="CKP118" i="34"/>
  <c r="CKQ118" i="34"/>
  <c r="CKR118" i="34"/>
  <c r="CKS118" i="34"/>
  <c r="CKT118" i="34"/>
  <c r="CKU118" i="34"/>
  <c r="CKV118" i="34"/>
  <c r="CKW118" i="34"/>
  <c r="CKX118" i="34"/>
  <c r="CKY118" i="34"/>
  <c r="CKZ118" i="34"/>
  <c r="CLA118" i="34"/>
  <c r="CLB118" i="34"/>
  <c r="CLC118" i="34"/>
  <c r="CLD118" i="34"/>
  <c r="CLE118" i="34"/>
  <c r="CLF118" i="34"/>
  <c r="CLG118" i="34"/>
  <c r="CLH118" i="34"/>
  <c r="CLI118" i="34"/>
  <c r="CLJ118" i="34"/>
  <c r="CLK118" i="34"/>
  <c r="CLL118" i="34"/>
  <c r="CLM118" i="34"/>
  <c r="CLN118" i="34"/>
  <c r="CLO118" i="34"/>
  <c r="CLP118" i="34"/>
  <c r="CLQ118" i="34"/>
  <c r="CLR118" i="34"/>
  <c r="CLS118" i="34"/>
  <c r="CLT118" i="34"/>
  <c r="CLU118" i="34"/>
  <c r="CLV118" i="34"/>
  <c r="CLW118" i="34"/>
  <c r="CLX118" i="34"/>
  <c r="CLY118" i="34"/>
  <c r="CLZ118" i="34"/>
  <c r="CMA118" i="34"/>
  <c r="CMB118" i="34"/>
  <c r="CMC118" i="34"/>
  <c r="CMD118" i="34"/>
  <c r="CME118" i="34"/>
  <c r="CMF118" i="34"/>
  <c r="CMG118" i="34"/>
  <c r="CMH118" i="34"/>
  <c r="CMI118" i="34"/>
  <c r="CMJ118" i="34"/>
  <c r="CMK118" i="34"/>
  <c r="CML118" i="34"/>
  <c r="CMM118" i="34"/>
  <c r="CMN118" i="34"/>
  <c r="CMO118" i="34"/>
  <c r="CMP118" i="34"/>
  <c r="CMQ118" i="34"/>
  <c r="CMR118" i="34"/>
  <c r="CMS118" i="34"/>
  <c r="CMT118" i="34"/>
  <c r="CMU118" i="34"/>
  <c r="CMV118" i="34"/>
  <c r="CMW118" i="34"/>
  <c r="CMX118" i="34"/>
  <c r="CMY118" i="34"/>
  <c r="CMZ118" i="34"/>
  <c r="CNA118" i="34"/>
  <c r="CNB118" i="34"/>
  <c r="CNC118" i="34"/>
  <c r="CND118" i="34"/>
  <c r="CNE118" i="34"/>
  <c r="CNF118" i="34"/>
  <c r="CNG118" i="34"/>
  <c r="CNH118" i="34"/>
  <c r="CNI118" i="34"/>
  <c r="CNJ118" i="34"/>
  <c r="CNK118" i="34"/>
  <c r="CNL118" i="34"/>
  <c r="CNM118" i="34"/>
  <c r="CNN118" i="34"/>
  <c r="CNO118" i="34"/>
  <c r="CNP118" i="34"/>
  <c r="CNQ118" i="34"/>
  <c r="CNR118" i="34"/>
  <c r="CNS118" i="34"/>
  <c r="CNT118" i="34"/>
  <c r="CNU118" i="34"/>
  <c r="CNV118" i="34"/>
  <c r="CNW118" i="34"/>
  <c r="CNX118" i="34"/>
  <c r="CNY118" i="34"/>
  <c r="CNZ118" i="34"/>
  <c r="COA118" i="34"/>
  <c r="COB118" i="34"/>
  <c r="COC118" i="34"/>
  <c r="COD118" i="34"/>
  <c r="COE118" i="34"/>
  <c r="COF118" i="34"/>
  <c r="COG118" i="34"/>
  <c r="COH118" i="34"/>
  <c r="COI118" i="34"/>
  <c r="COJ118" i="34"/>
  <c r="COK118" i="34"/>
  <c r="COL118" i="34"/>
  <c r="COM118" i="34"/>
  <c r="CON118" i="34"/>
  <c r="COO118" i="34"/>
  <c r="COP118" i="34"/>
  <c r="COQ118" i="34"/>
  <c r="COR118" i="34"/>
  <c r="COS118" i="34"/>
  <c r="COT118" i="34"/>
  <c r="COU118" i="34"/>
  <c r="COV118" i="34"/>
  <c r="COW118" i="34"/>
  <c r="COX118" i="34"/>
  <c r="COY118" i="34"/>
  <c r="COZ118" i="34"/>
  <c r="CPA118" i="34"/>
  <c r="CPB118" i="34"/>
  <c r="CPC118" i="34"/>
  <c r="CPD118" i="34"/>
  <c r="CPE118" i="34"/>
  <c r="CPF118" i="34"/>
  <c r="CPG118" i="34"/>
  <c r="CPH118" i="34"/>
  <c r="CPI118" i="34"/>
  <c r="CPJ118" i="34"/>
  <c r="CPK118" i="34"/>
  <c r="CPL118" i="34"/>
  <c r="CPM118" i="34"/>
  <c r="CPN118" i="34"/>
  <c r="CPO118" i="34"/>
  <c r="CPP118" i="34"/>
  <c r="CPQ118" i="34"/>
  <c r="CPR118" i="34"/>
  <c r="CPS118" i="34"/>
  <c r="CPT118" i="34"/>
  <c r="CPU118" i="34"/>
  <c r="CPV118" i="34"/>
  <c r="CPW118" i="34"/>
  <c r="CPX118" i="34"/>
  <c r="CPY118" i="34"/>
  <c r="CPZ118" i="34"/>
  <c r="CQA118" i="34"/>
  <c r="CQB118" i="34"/>
  <c r="CQC118" i="34"/>
  <c r="CQD118" i="34"/>
  <c r="CQE118" i="34"/>
  <c r="CQF118" i="34"/>
  <c r="CQG118" i="34"/>
  <c r="CQH118" i="34"/>
  <c r="CQI118" i="34"/>
  <c r="CQJ118" i="34"/>
  <c r="CQK118" i="34"/>
  <c r="CQL118" i="34"/>
  <c r="CQM118" i="34"/>
  <c r="CQN118" i="34"/>
  <c r="CQO118" i="34"/>
  <c r="CQP118" i="34"/>
  <c r="CQQ118" i="34"/>
  <c r="CQR118" i="34"/>
  <c r="CQS118" i="34"/>
  <c r="CQT118" i="34"/>
  <c r="CQU118" i="34"/>
  <c r="CQV118" i="34"/>
  <c r="CQW118" i="34"/>
  <c r="CQX118" i="34"/>
  <c r="CQY118" i="34"/>
  <c r="CQZ118" i="34"/>
  <c r="CRA118" i="34"/>
  <c r="CRB118" i="34"/>
  <c r="CRC118" i="34"/>
  <c r="CRD118" i="34"/>
  <c r="CRE118" i="34"/>
  <c r="CRF118" i="34"/>
  <c r="CRG118" i="34"/>
  <c r="CRH118" i="34"/>
  <c r="CRI118" i="34"/>
  <c r="CRJ118" i="34"/>
  <c r="CRK118" i="34"/>
  <c r="CRL118" i="34"/>
  <c r="CRM118" i="34"/>
  <c r="CRN118" i="34"/>
  <c r="CRO118" i="34"/>
  <c r="CRP118" i="34"/>
  <c r="CRQ118" i="34"/>
  <c r="CRR118" i="34"/>
  <c r="CRS118" i="34"/>
  <c r="CRT118" i="34"/>
  <c r="CRU118" i="34"/>
  <c r="CRV118" i="34"/>
  <c r="CRW118" i="34"/>
  <c r="CRX118" i="34"/>
  <c r="CRY118" i="34"/>
  <c r="CRZ118" i="34"/>
  <c r="CSA118" i="34"/>
  <c r="CSB118" i="34"/>
  <c r="CSC118" i="34"/>
  <c r="CSD118" i="34"/>
  <c r="CSE118" i="34"/>
  <c r="CSF118" i="34"/>
  <c r="CSG118" i="34"/>
  <c r="CSH118" i="34"/>
  <c r="CSI118" i="34"/>
  <c r="CSJ118" i="34"/>
  <c r="CSK118" i="34"/>
  <c r="CSL118" i="34"/>
  <c r="CSM118" i="34"/>
  <c r="CSN118" i="34"/>
  <c r="CSO118" i="34"/>
  <c r="CSP118" i="34"/>
  <c r="CSQ118" i="34"/>
  <c r="CSR118" i="34"/>
  <c r="CSS118" i="34"/>
  <c r="CST118" i="34"/>
  <c r="CSU118" i="34"/>
  <c r="CSV118" i="34"/>
  <c r="CSW118" i="34"/>
  <c r="CSX118" i="34"/>
  <c r="CSY118" i="34"/>
  <c r="CSZ118" i="34"/>
  <c r="CTA118" i="34"/>
  <c r="CTB118" i="34"/>
  <c r="CTC118" i="34"/>
  <c r="CTD118" i="34"/>
  <c r="CTE118" i="34"/>
  <c r="CTF118" i="34"/>
  <c r="CTG118" i="34"/>
  <c r="CTH118" i="34"/>
  <c r="CTI118" i="34"/>
  <c r="CTJ118" i="34"/>
  <c r="CTK118" i="34"/>
  <c r="CTL118" i="34"/>
  <c r="CTM118" i="34"/>
  <c r="CTN118" i="34"/>
  <c r="CTO118" i="34"/>
  <c r="CTP118" i="34"/>
  <c r="CTQ118" i="34"/>
  <c r="CTR118" i="34"/>
  <c r="CTS118" i="34"/>
  <c r="CTT118" i="34"/>
  <c r="CTU118" i="34"/>
  <c r="CTV118" i="34"/>
  <c r="CTW118" i="34"/>
  <c r="CTX118" i="34"/>
  <c r="CTY118" i="34"/>
  <c r="CTZ118" i="34"/>
  <c r="CUA118" i="34"/>
  <c r="CUB118" i="34"/>
  <c r="CUC118" i="34"/>
  <c r="CUD118" i="34"/>
  <c r="CUE118" i="34"/>
  <c r="CUF118" i="34"/>
  <c r="CUG118" i="34"/>
  <c r="CUH118" i="34"/>
  <c r="CUI118" i="34"/>
  <c r="CUJ118" i="34"/>
  <c r="CUK118" i="34"/>
  <c r="CUL118" i="34"/>
  <c r="CUM118" i="34"/>
  <c r="CUN118" i="34"/>
  <c r="CUO118" i="34"/>
  <c r="CUP118" i="34"/>
  <c r="CUQ118" i="34"/>
  <c r="CUR118" i="34"/>
  <c r="CUS118" i="34"/>
  <c r="CUT118" i="34"/>
  <c r="CUU118" i="34"/>
  <c r="CUV118" i="34"/>
  <c r="CUW118" i="34"/>
  <c r="CUX118" i="34"/>
  <c r="CUY118" i="34"/>
  <c r="CUZ118" i="34"/>
  <c r="CVA118" i="34"/>
  <c r="CVB118" i="34"/>
  <c r="CVC118" i="34"/>
  <c r="CVD118" i="34"/>
  <c r="CVE118" i="34"/>
  <c r="CVF118" i="34"/>
  <c r="CVG118" i="34"/>
  <c r="CVH118" i="34"/>
  <c r="CVI118" i="34"/>
  <c r="CVJ118" i="34"/>
  <c r="CVK118" i="34"/>
  <c r="CVL118" i="34"/>
  <c r="CVM118" i="34"/>
  <c r="CVN118" i="34"/>
  <c r="CVO118" i="34"/>
  <c r="CVP118" i="34"/>
  <c r="CVQ118" i="34"/>
  <c r="CVR118" i="34"/>
  <c r="CVS118" i="34"/>
  <c r="CVT118" i="34"/>
  <c r="CVU118" i="34"/>
  <c r="CVV118" i="34"/>
  <c r="CVW118" i="34"/>
  <c r="CVX118" i="34"/>
  <c r="CVY118" i="34"/>
  <c r="CVZ118" i="34"/>
  <c r="CWA118" i="34"/>
  <c r="CWB118" i="34"/>
  <c r="CWC118" i="34"/>
  <c r="CWD118" i="34"/>
  <c r="CWE118" i="34"/>
  <c r="CWF118" i="34"/>
  <c r="CWG118" i="34"/>
  <c r="CWH118" i="34"/>
  <c r="CWI118" i="34"/>
  <c r="CWJ118" i="34"/>
  <c r="CWK118" i="34"/>
  <c r="CWL118" i="34"/>
  <c r="CWM118" i="34"/>
  <c r="CWN118" i="34"/>
  <c r="CWO118" i="34"/>
  <c r="CWP118" i="34"/>
  <c r="CWQ118" i="34"/>
  <c r="CWR118" i="34"/>
  <c r="CWS118" i="34"/>
  <c r="CWT118" i="34"/>
  <c r="CWU118" i="34"/>
  <c r="CWV118" i="34"/>
  <c r="CWW118" i="34"/>
  <c r="CWX118" i="34"/>
  <c r="CWY118" i="34"/>
  <c r="CWZ118" i="34"/>
  <c r="CXA118" i="34"/>
  <c r="CXB118" i="34"/>
  <c r="CXC118" i="34"/>
  <c r="CXD118" i="34"/>
  <c r="CXE118" i="34"/>
  <c r="CXF118" i="34"/>
  <c r="CXG118" i="34"/>
  <c r="CXH118" i="34"/>
  <c r="CXI118" i="34"/>
  <c r="CXJ118" i="34"/>
  <c r="CXK118" i="34"/>
  <c r="CXL118" i="34"/>
  <c r="CXM118" i="34"/>
  <c r="CXN118" i="34"/>
  <c r="CXO118" i="34"/>
  <c r="CXP118" i="34"/>
  <c r="CXQ118" i="34"/>
  <c r="CXR118" i="34"/>
  <c r="CXS118" i="34"/>
  <c r="CXT118" i="34"/>
  <c r="CXU118" i="34"/>
  <c r="CXV118" i="34"/>
  <c r="CXW118" i="34"/>
  <c r="CXX118" i="34"/>
  <c r="CXY118" i="34"/>
  <c r="CXZ118" i="34"/>
  <c r="CYA118" i="34"/>
  <c r="CYB118" i="34"/>
  <c r="CYC118" i="34"/>
  <c r="CYD118" i="34"/>
  <c r="CYE118" i="34"/>
  <c r="CYF118" i="34"/>
  <c r="CYG118" i="34"/>
  <c r="CYH118" i="34"/>
  <c r="CYI118" i="34"/>
  <c r="CYJ118" i="34"/>
  <c r="CYK118" i="34"/>
  <c r="CYL118" i="34"/>
  <c r="CYM118" i="34"/>
  <c r="CYN118" i="34"/>
  <c r="CYO118" i="34"/>
  <c r="CYP118" i="34"/>
  <c r="CYQ118" i="34"/>
  <c r="CYR118" i="34"/>
  <c r="CYS118" i="34"/>
  <c r="CYT118" i="34"/>
  <c r="CYU118" i="34"/>
  <c r="CYV118" i="34"/>
  <c r="CYW118" i="34"/>
  <c r="CYX118" i="34"/>
  <c r="CYY118" i="34"/>
  <c r="CYZ118" i="34"/>
  <c r="CZA118" i="34"/>
  <c r="CZB118" i="34"/>
  <c r="CZC118" i="34"/>
  <c r="CZD118" i="34"/>
  <c r="CZE118" i="34"/>
  <c r="CZF118" i="34"/>
  <c r="CZG118" i="34"/>
  <c r="CZH118" i="34"/>
  <c r="CZI118" i="34"/>
  <c r="CZJ118" i="34"/>
  <c r="CZK118" i="34"/>
  <c r="CZL118" i="34"/>
  <c r="CZM118" i="34"/>
  <c r="CZN118" i="34"/>
  <c r="CZO118" i="34"/>
  <c r="CZP118" i="34"/>
  <c r="CZQ118" i="34"/>
  <c r="CZR118" i="34"/>
  <c r="CZS118" i="34"/>
  <c r="CZT118" i="34"/>
  <c r="CZU118" i="34"/>
  <c r="CZV118" i="34"/>
  <c r="CZW118" i="34"/>
  <c r="CZX118" i="34"/>
  <c r="CZY118" i="34"/>
  <c r="CZZ118" i="34"/>
  <c r="DAA118" i="34"/>
  <c r="DAB118" i="34"/>
  <c r="DAC118" i="34"/>
  <c r="DAD118" i="34"/>
  <c r="DAE118" i="34"/>
  <c r="DAF118" i="34"/>
  <c r="DAG118" i="34"/>
  <c r="DAH118" i="34"/>
  <c r="DAI118" i="34"/>
  <c r="DAJ118" i="34"/>
  <c r="DAK118" i="34"/>
  <c r="DAL118" i="34"/>
  <c r="DAM118" i="34"/>
  <c r="DAN118" i="34"/>
  <c r="DAO118" i="34"/>
  <c r="DAP118" i="34"/>
  <c r="DAQ118" i="34"/>
  <c r="DAR118" i="34"/>
  <c r="DAS118" i="34"/>
  <c r="DAT118" i="34"/>
  <c r="DAU118" i="34"/>
  <c r="DAV118" i="34"/>
  <c r="DAW118" i="34"/>
  <c r="DAX118" i="34"/>
  <c r="DAY118" i="34"/>
  <c r="DAZ118" i="34"/>
  <c r="DBA118" i="34"/>
  <c r="DBB118" i="34"/>
  <c r="DBC118" i="34"/>
  <c r="DBD118" i="34"/>
  <c r="DBE118" i="34"/>
  <c r="DBF118" i="34"/>
  <c r="DBG118" i="34"/>
  <c r="DBH118" i="34"/>
  <c r="DBI118" i="34"/>
  <c r="DBJ118" i="34"/>
  <c r="DBK118" i="34"/>
  <c r="DBL118" i="34"/>
  <c r="DBM118" i="34"/>
  <c r="DBN118" i="34"/>
  <c r="DBO118" i="34"/>
  <c r="DBP118" i="34"/>
  <c r="DBQ118" i="34"/>
  <c r="DBR118" i="34"/>
  <c r="DBS118" i="34"/>
  <c r="DBT118" i="34"/>
  <c r="DBU118" i="34"/>
  <c r="DBV118" i="34"/>
  <c r="DBW118" i="34"/>
  <c r="DBX118" i="34"/>
  <c r="DBY118" i="34"/>
  <c r="DBZ118" i="34"/>
  <c r="DCA118" i="34"/>
  <c r="DCB118" i="34"/>
  <c r="DCC118" i="34"/>
  <c r="DCD118" i="34"/>
  <c r="DCE118" i="34"/>
  <c r="DCF118" i="34"/>
  <c r="DCG118" i="34"/>
  <c r="DCH118" i="34"/>
  <c r="DCI118" i="34"/>
  <c r="DCJ118" i="34"/>
  <c r="DCK118" i="34"/>
  <c r="DCL118" i="34"/>
  <c r="DCM118" i="34"/>
  <c r="DCN118" i="34"/>
  <c r="DCO118" i="34"/>
  <c r="DCP118" i="34"/>
  <c r="DCQ118" i="34"/>
  <c r="DCR118" i="34"/>
  <c r="DCS118" i="34"/>
  <c r="DCT118" i="34"/>
  <c r="DCU118" i="34"/>
  <c r="DCV118" i="34"/>
  <c r="DCW118" i="34"/>
  <c r="DCX118" i="34"/>
  <c r="DCY118" i="34"/>
  <c r="DCZ118" i="34"/>
  <c r="DDA118" i="34"/>
  <c r="DDB118" i="34"/>
  <c r="DDC118" i="34"/>
  <c r="DDD118" i="34"/>
  <c r="DDE118" i="34"/>
  <c r="DDF118" i="34"/>
  <c r="DDG118" i="34"/>
  <c r="DDH118" i="34"/>
  <c r="DDI118" i="34"/>
  <c r="DDJ118" i="34"/>
  <c r="DDK118" i="34"/>
  <c r="DDL118" i="34"/>
  <c r="DDM118" i="34"/>
  <c r="DDN118" i="34"/>
  <c r="DDO118" i="34"/>
  <c r="DDP118" i="34"/>
  <c r="DDQ118" i="34"/>
  <c r="DDR118" i="34"/>
  <c r="DDS118" i="34"/>
  <c r="DDT118" i="34"/>
  <c r="DDU118" i="34"/>
  <c r="DDV118" i="34"/>
  <c r="DDW118" i="34"/>
  <c r="DDX118" i="34"/>
  <c r="DDY118" i="34"/>
  <c r="DDZ118" i="34"/>
  <c r="DEA118" i="34"/>
  <c r="DEB118" i="34"/>
  <c r="DEC118" i="34"/>
  <c r="DED118" i="34"/>
  <c r="DEE118" i="34"/>
  <c r="DEF118" i="34"/>
  <c r="DEG118" i="34"/>
  <c r="DEH118" i="34"/>
  <c r="DEI118" i="34"/>
  <c r="DEJ118" i="34"/>
  <c r="DEK118" i="34"/>
  <c r="DEL118" i="34"/>
  <c r="DEM118" i="34"/>
  <c r="DEN118" i="34"/>
  <c r="DEO118" i="34"/>
  <c r="DEP118" i="34"/>
  <c r="DEQ118" i="34"/>
  <c r="DER118" i="34"/>
  <c r="DES118" i="34"/>
  <c r="DET118" i="34"/>
  <c r="DEU118" i="34"/>
  <c r="DEV118" i="34"/>
  <c r="DEW118" i="34"/>
  <c r="DEX118" i="34"/>
  <c r="DEY118" i="34"/>
  <c r="DEZ118" i="34"/>
  <c r="DFA118" i="34"/>
  <c r="DFB118" i="34"/>
  <c r="DFC118" i="34"/>
  <c r="DFD118" i="34"/>
  <c r="DFE118" i="34"/>
  <c r="DFF118" i="34"/>
  <c r="DFG118" i="34"/>
  <c r="DFH118" i="34"/>
  <c r="DFI118" i="34"/>
  <c r="DFJ118" i="34"/>
  <c r="DFK118" i="34"/>
  <c r="DFL118" i="34"/>
  <c r="DFM118" i="34"/>
  <c r="DFN118" i="34"/>
  <c r="DFO118" i="34"/>
  <c r="DFP118" i="34"/>
  <c r="DFQ118" i="34"/>
  <c r="DFR118" i="34"/>
  <c r="DFS118" i="34"/>
  <c r="DFT118" i="34"/>
  <c r="DFU118" i="34"/>
  <c r="DFV118" i="34"/>
  <c r="DFW118" i="34"/>
  <c r="DFX118" i="34"/>
  <c r="DFY118" i="34"/>
  <c r="DFZ118" i="34"/>
  <c r="DGA118" i="34"/>
  <c r="DGB118" i="34"/>
  <c r="DGC118" i="34"/>
  <c r="DGD118" i="34"/>
  <c r="DGE118" i="34"/>
  <c r="DGF118" i="34"/>
  <c r="DGG118" i="34"/>
  <c r="DGH118" i="34"/>
  <c r="DGI118" i="34"/>
  <c r="DGJ118" i="34"/>
  <c r="DGK118" i="34"/>
  <c r="DGL118" i="34"/>
  <c r="DGM118" i="34"/>
  <c r="DGN118" i="34"/>
  <c r="DGO118" i="34"/>
  <c r="DGP118" i="34"/>
  <c r="DGQ118" i="34"/>
  <c r="DGR118" i="34"/>
  <c r="DGS118" i="34"/>
  <c r="DGT118" i="34"/>
  <c r="DGU118" i="34"/>
  <c r="DGV118" i="34"/>
  <c r="DGW118" i="34"/>
  <c r="DGX118" i="34"/>
  <c r="DGY118" i="34"/>
  <c r="DGZ118" i="34"/>
  <c r="DHA118" i="34"/>
  <c r="DHB118" i="34"/>
  <c r="DHC118" i="34"/>
  <c r="DHD118" i="34"/>
  <c r="DHE118" i="34"/>
  <c r="DHF118" i="34"/>
  <c r="DHG118" i="34"/>
  <c r="DHH118" i="34"/>
  <c r="DHI118" i="34"/>
  <c r="DHJ118" i="34"/>
  <c r="DHK118" i="34"/>
  <c r="DHL118" i="34"/>
  <c r="DHM118" i="34"/>
  <c r="DHN118" i="34"/>
  <c r="DHO118" i="34"/>
  <c r="DHP118" i="34"/>
  <c r="DHQ118" i="34"/>
  <c r="DHR118" i="34"/>
  <c r="DHS118" i="34"/>
  <c r="DHT118" i="34"/>
  <c r="DHU118" i="34"/>
  <c r="DHV118" i="34"/>
  <c r="DHW118" i="34"/>
  <c r="DHX118" i="34"/>
  <c r="DHY118" i="34"/>
  <c r="DHZ118" i="34"/>
  <c r="DIA118" i="34"/>
  <c r="DIB118" i="34"/>
  <c r="DIC118" i="34"/>
  <c r="DID118" i="34"/>
  <c r="DIE118" i="34"/>
  <c r="DIF118" i="34"/>
  <c r="DIG118" i="34"/>
  <c r="DIH118" i="34"/>
  <c r="DII118" i="34"/>
  <c r="DIJ118" i="34"/>
  <c r="DIK118" i="34"/>
  <c r="DIL118" i="34"/>
  <c r="DIM118" i="34"/>
  <c r="DIN118" i="34"/>
  <c r="DIO118" i="34"/>
  <c r="DIP118" i="34"/>
  <c r="DIQ118" i="34"/>
  <c r="DIR118" i="34"/>
  <c r="DIS118" i="34"/>
  <c r="DIT118" i="34"/>
  <c r="DIU118" i="34"/>
  <c r="DIV118" i="34"/>
  <c r="DIW118" i="34"/>
  <c r="DIX118" i="34"/>
  <c r="DIY118" i="34"/>
  <c r="DIZ118" i="34"/>
  <c r="DJA118" i="34"/>
  <c r="DJB118" i="34"/>
  <c r="DJC118" i="34"/>
  <c r="DJD118" i="34"/>
  <c r="DJE118" i="34"/>
  <c r="DJF118" i="34"/>
  <c r="DJG118" i="34"/>
  <c r="DJH118" i="34"/>
  <c r="DJI118" i="34"/>
  <c r="DJJ118" i="34"/>
  <c r="DJK118" i="34"/>
  <c r="DJL118" i="34"/>
  <c r="DJM118" i="34"/>
  <c r="DJN118" i="34"/>
  <c r="DJO118" i="34"/>
  <c r="DJP118" i="34"/>
  <c r="DJQ118" i="34"/>
  <c r="DJR118" i="34"/>
  <c r="DJS118" i="34"/>
  <c r="DJT118" i="34"/>
  <c r="DJU118" i="34"/>
  <c r="DJV118" i="34"/>
  <c r="DJW118" i="34"/>
  <c r="DJX118" i="34"/>
  <c r="DJY118" i="34"/>
  <c r="DJZ118" i="34"/>
  <c r="DKA118" i="34"/>
  <c r="DKB118" i="34"/>
  <c r="DKC118" i="34"/>
  <c r="DKD118" i="34"/>
  <c r="DKE118" i="34"/>
  <c r="DKF118" i="34"/>
  <c r="DKG118" i="34"/>
  <c r="DKH118" i="34"/>
  <c r="DKI118" i="34"/>
  <c r="DKJ118" i="34"/>
  <c r="DKK118" i="34"/>
  <c r="DKL118" i="34"/>
  <c r="DKM118" i="34"/>
  <c r="DKN118" i="34"/>
  <c r="DKO118" i="34"/>
  <c r="DKP118" i="34"/>
  <c r="DKQ118" i="34"/>
  <c r="DKR118" i="34"/>
  <c r="DKS118" i="34"/>
  <c r="DKT118" i="34"/>
  <c r="DKU118" i="34"/>
  <c r="DKV118" i="34"/>
  <c r="DKW118" i="34"/>
  <c r="DKX118" i="34"/>
  <c r="DKY118" i="34"/>
  <c r="DKZ118" i="34"/>
  <c r="DLA118" i="34"/>
  <c r="DLB118" i="34"/>
  <c r="DLC118" i="34"/>
  <c r="DLD118" i="34"/>
  <c r="DLE118" i="34"/>
  <c r="DLF118" i="34"/>
  <c r="DLG118" i="34"/>
  <c r="DLH118" i="34"/>
  <c r="DLI118" i="34"/>
  <c r="DLJ118" i="34"/>
  <c r="DLK118" i="34"/>
  <c r="DLL118" i="34"/>
  <c r="DLM118" i="34"/>
  <c r="DLN118" i="34"/>
  <c r="DLO118" i="34"/>
  <c r="DLP118" i="34"/>
  <c r="DLQ118" i="34"/>
  <c r="DLR118" i="34"/>
  <c r="DLS118" i="34"/>
  <c r="DLT118" i="34"/>
  <c r="DLU118" i="34"/>
  <c r="DLV118" i="34"/>
  <c r="DLW118" i="34"/>
  <c r="DLX118" i="34"/>
  <c r="DLY118" i="34"/>
  <c r="DLZ118" i="34"/>
  <c r="DMA118" i="34"/>
  <c r="DMB118" i="34"/>
  <c r="DMC118" i="34"/>
  <c r="DMD118" i="34"/>
  <c r="DME118" i="34"/>
  <c r="DMF118" i="34"/>
  <c r="DMG118" i="34"/>
  <c r="DMH118" i="34"/>
  <c r="DMI118" i="34"/>
  <c r="DMJ118" i="34"/>
  <c r="DMK118" i="34"/>
  <c r="DML118" i="34"/>
  <c r="DMM118" i="34"/>
  <c r="DMN118" i="34"/>
  <c r="DMO118" i="34"/>
  <c r="DMP118" i="34"/>
  <c r="DMQ118" i="34"/>
  <c r="DMR118" i="34"/>
  <c r="DMS118" i="34"/>
  <c r="DMT118" i="34"/>
  <c r="DMU118" i="34"/>
  <c r="DMV118" i="34"/>
  <c r="DMW118" i="34"/>
  <c r="DMX118" i="34"/>
  <c r="DMY118" i="34"/>
  <c r="DMZ118" i="34"/>
  <c r="DNA118" i="34"/>
  <c r="DNB118" i="34"/>
  <c r="DNC118" i="34"/>
  <c r="DND118" i="34"/>
  <c r="DNE118" i="34"/>
  <c r="DNF118" i="34"/>
  <c r="DNG118" i="34"/>
  <c r="DNH118" i="34"/>
  <c r="DNI118" i="34"/>
  <c r="DNJ118" i="34"/>
  <c r="DNK118" i="34"/>
  <c r="DNL118" i="34"/>
  <c r="DNM118" i="34"/>
  <c r="DNN118" i="34"/>
  <c r="DNO118" i="34"/>
  <c r="DNP118" i="34"/>
  <c r="DNQ118" i="34"/>
  <c r="DNR118" i="34"/>
  <c r="DNS118" i="34"/>
  <c r="DNT118" i="34"/>
  <c r="DNU118" i="34"/>
  <c r="DNV118" i="34"/>
  <c r="DNW118" i="34"/>
  <c r="DNX118" i="34"/>
  <c r="DNY118" i="34"/>
  <c r="DNZ118" i="34"/>
  <c r="DOA118" i="34"/>
  <c r="DOB118" i="34"/>
  <c r="DOC118" i="34"/>
  <c r="DOD118" i="34"/>
  <c r="DOE118" i="34"/>
  <c r="DOF118" i="34"/>
  <c r="DOG118" i="34"/>
  <c r="DOH118" i="34"/>
  <c r="DOI118" i="34"/>
  <c r="DOJ118" i="34"/>
  <c r="DOK118" i="34"/>
  <c r="DOL118" i="34"/>
  <c r="DOM118" i="34"/>
  <c r="DON118" i="34"/>
  <c r="DOO118" i="34"/>
  <c r="DOP118" i="34"/>
  <c r="DOQ118" i="34"/>
  <c r="DOR118" i="34"/>
  <c r="DOS118" i="34"/>
  <c r="DOT118" i="34"/>
  <c r="DOU118" i="34"/>
  <c r="DOV118" i="34"/>
  <c r="DOW118" i="34"/>
  <c r="DOX118" i="34"/>
  <c r="DOY118" i="34"/>
  <c r="DOZ118" i="34"/>
  <c r="DPA118" i="34"/>
  <c r="DPB118" i="34"/>
  <c r="DPC118" i="34"/>
  <c r="DPD118" i="34"/>
  <c r="DPE118" i="34"/>
  <c r="DPF118" i="34"/>
  <c r="DPG118" i="34"/>
  <c r="DPH118" i="34"/>
  <c r="DPI118" i="34"/>
  <c r="DPJ118" i="34"/>
  <c r="DPK118" i="34"/>
  <c r="DPL118" i="34"/>
  <c r="DPM118" i="34"/>
  <c r="DPN118" i="34"/>
  <c r="DPO118" i="34"/>
  <c r="DPP118" i="34"/>
  <c r="DPQ118" i="34"/>
  <c r="DPR118" i="34"/>
  <c r="DPS118" i="34"/>
  <c r="DPT118" i="34"/>
  <c r="DPU118" i="34"/>
  <c r="DPV118" i="34"/>
  <c r="DPW118" i="34"/>
  <c r="DPX118" i="34"/>
  <c r="DPY118" i="34"/>
  <c r="DPZ118" i="34"/>
  <c r="DQA118" i="34"/>
  <c r="DQB118" i="34"/>
  <c r="DQC118" i="34"/>
  <c r="DQD118" i="34"/>
  <c r="DQE118" i="34"/>
  <c r="DQF118" i="34"/>
  <c r="DQG118" i="34"/>
  <c r="DQH118" i="34"/>
  <c r="DQI118" i="34"/>
  <c r="DQJ118" i="34"/>
  <c r="DQK118" i="34"/>
  <c r="DQL118" i="34"/>
  <c r="DQM118" i="34"/>
  <c r="DQN118" i="34"/>
  <c r="DQO118" i="34"/>
  <c r="DQP118" i="34"/>
  <c r="DQQ118" i="34"/>
  <c r="DQR118" i="34"/>
  <c r="DQS118" i="34"/>
  <c r="DQT118" i="34"/>
  <c r="DQU118" i="34"/>
  <c r="DQV118" i="34"/>
  <c r="DQW118" i="34"/>
  <c r="DQX118" i="34"/>
  <c r="DQY118" i="34"/>
  <c r="DQZ118" i="34"/>
  <c r="DRA118" i="34"/>
  <c r="DRB118" i="34"/>
  <c r="DRC118" i="34"/>
  <c r="DRD118" i="34"/>
  <c r="DRE118" i="34"/>
  <c r="DRF118" i="34"/>
  <c r="DRG118" i="34"/>
  <c r="DRH118" i="34"/>
  <c r="DRI118" i="34"/>
  <c r="DRJ118" i="34"/>
  <c r="DRK118" i="34"/>
  <c r="DRL118" i="34"/>
  <c r="DRM118" i="34"/>
  <c r="DRN118" i="34"/>
  <c r="DRO118" i="34"/>
  <c r="DRP118" i="34"/>
  <c r="DRQ118" i="34"/>
  <c r="DRR118" i="34"/>
  <c r="DRS118" i="34"/>
  <c r="DRT118" i="34"/>
  <c r="DRU118" i="34"/>
  <c r="DRV118" i="34"/>
  <c r="DRW118" i="34"/>
  <c r="DRX118" i="34"/>
  <c r="DRY118" i="34"/>
  <c r="DRZ118" i="34"/>
  <c r="DSA118" i="34"/>
  <c r="DSB118" i="34"/>
  <c r="DSC118" i="34"/>
  <c r="DSD118" i="34"/>
  <c r="DSE118" i="34"/>
  <c r="DSF118" i="34"/>
  <c r="DSG118" i="34"/>
  <c r="DSH118" i="34"/>
  <c r="DSI118" i="34"/>
  <c r="DSJ118" i="34"/>
  <c r="DSK118" i="34"/>
  <c r="DSL118" i="34"/>
  <c r="DSM118" i="34"/>
  <c r="DSN118" i="34"/>
  <c r="DSO118" i="34"/>
  <c r="DSP118" i="34"/>
  <c r="DSQ118" i="34"/>
  <c r="DSR118" i="34"/>
  <c r="DSS118" i="34"/>
  <c r="DST118" i="34"/>
  <c r="DSU118" i="34"/>
  <c r="DSV118" i="34"/>
  <c r="DSW118" i="34"/>
  <c r="DSX118" i="34"/>
  <c r="DSY118" i="34"/>
  <c r="DSZ118" i="34"/>
  <c r="DTA118" i="34"/>
  <c r="DTB118" i="34"/>
  <c r="DTC118" i="34"/>
  <c r="DTD118" i="34"/>
  <c r="DTE118" i="34"/>
  <c r="DTF118" i="34"/>
  <c r="DTG118" i="34"/>
  <c r="DTH118" i="34"/>
  <c r="DTI118" i="34"/>
  <c r="DTJ118" i="34"/>
  <c r="DTK118" i="34"/>
  <c r="DTL118" i="34"/>
  <c r="DTM118" i="34"/>
  <c r="DTN118" i="34"/>
  <c r="DTO118" i="34"/>
  <c r="DTP118" i="34"/>
  <c r="DTQ118" i="34"/>
  <c r="DTR118" i="34"/>
  <c r="DTS118" i="34"/>
  <c r="DTT118" i="34"/>
  <c r="DTU118" i="34"/>
  <c r="DTV118" i="34"/>
  <c r="DTW118" i="34"/>
  <c r="DTX118" i="34"/>
  <c r="DTY118" i="34"/>
  <c r="DTZ118" i="34"/>
  <c r="DUA118" i="34"/>
  <c r="DUB118" i="34"/>
  <c r="DUC118" i="34"/>
  <c r="DUD118" i="34"/>
  <c r="DUE118" i="34"/>
  <c r="DUF118" i="34"/>
  <c r="DUG118" i="34"/>
  <c r="DUH118" i="34"/>
  <c r="DUI118" i="34"/>
  <c r="DUJ118" i="34"/>
  <c r="DUK118" i="34"/>
  <c r="DUL118" i="34"/>
  <c r="DUM118" i="34"/>
  <c r="DUN118" i="34"/>
  <c r="DUO118" i="34"/>
  <c r="DUP118" i="34"/>
  <c r="DUQ118" i="34"/>
  <c r="DUR118" i="34"/>
  <c r="DUS118" i="34"/>
  <c r="DUT118" i="34"/>
  <c r="DUU118" i="34"/>
  <c r="DUV118" i="34"/>
  <c r="DUW118" i="34"/>
  <c r="DUX118" i="34"/>
  <c r="DUY118" i="34"/>
  <c r="DUZ118" i="34"/>
  <c r="DVA118" i="34"/>
  <c r="DVB118" i="34"/>
  <c r="DVC118" i="34"/>
  <c r="DVD118" i="34"/>
  <c r="DVE118" i="34"/>
  <c r="DVF118" i="34"/>
  <c r="DVG118" i="34"/>
  <c r="DVH118" i="34"/>
  <c r="DVI118" i="34"/>
  <c r="DVJ118" i="34"/>
  <c r="DVK118" i="34"/>
  <c r="DVL118" i="34"/>
  <c r="DVM118" i="34"/>
  <c r="DVN118" i="34"/>
  <c r="DVO118" i="34"/>
  <c r="DVP118" i="34"/>
  <c r="DVQ118" i="34"/>
  <c r="DVR118" i="34"/>
  <c r="DVS118" i="34"/>
  <c r="DVT118" i="34"/>
  <c r="DVU118" i="34"/>
  <c r="DVV118" i="34"/>
  <c r="DVW118" i="34"/>
  <c r="DVX118" i="34"/>
  <c r="DVY118" i="34"/>
  <c r="DVZ118" i="34"/>
  <c r="DWA118" i="34"/>
  <c r="DWB118" i="34"/>
  <c r="DWC118" i="34"/>
  <c r="DWD118" i="34"/>
  <c r="DWE118" i="34"/>
  <c r="DWF118" i="34"/>
  <c r="DWG118" i="34"/>
  <c r="DWH118" i="34"/>
  <c r="DWI118" i="34"/>
  <c r="DWJ118" i="34"/>
  <c r="DWK118" i="34"/>
  <c r="DWL118" i="34"/>
  <c r="DWM118" i="34"/>
  <c r="DWN118" i="34"/>
  <c r="DWO118" i="34"/>
  <c r="DWP118" i="34"/>
  <c r="DWQ118" i="34"/>
  <c r="DWR118" i="34"/>
  <c r="DWS118" i="34"/>
  <c r="DWT118" i="34"/>
  <c r="DWU118" i="34"/>
  <c r="DWV118" i="34"/>
  <c r="DWW118" i="34"/>
  <c r="DWX118" i="34"/>
  <c r="DWY118" i="34"/>
  <c r="DWZ118" i="34"/>
  <c r="DXA118" i="34"/>
  <c r="DXB118" i="34"/>
  <c r="DXC118" i="34"/>
  <c r="DXD118" i="34"/>
  <c r="DXE118" i="34"/>
  <c r="DXF118" i="34"/>
  <c r="DXG118" i="34"/>
  <c r="DXH118" i="34"/>
  <c r="DXI118" i="34"/>
  <c r="DXJ118" i="34"/>
  <c r="DXK118" i="34"/>
  <c r="DXL118" i="34"/>
  <c r="DXM118" i="34"/>
  <c r="DXN118" i="34"/>
  <c r="DXO118" i="34"/>
  <c r="DXP118" i="34"/>
  <c r="DXQ118" i="34"/>
  <c r="DXR118" i="34"/>
  <c r="DXS118" i="34"/>
  <c r="DXT118" i="34"/>
  <c r="DXU118" i="34"/>
  <c r="DXV118" i="34"/>
  <c r="DXW118" i="34"/>
  <c r="DXX118" i="34"/>
  <c r="DXY118" i="34"/>
  <c r="DXZ118" i="34"/>
  <c r="DYA118" i="34"/>
  <c r="DYB118" i="34"/>
  <c r="DYC118" i="34"/>
  <c r="DYD118" i="34"/>
  <c r="DYE118" i="34"/>
  <c r="DYF118" i="34"/>
  <c r="DYG118" i="34"/>
  <c r="DYH118" i="34"/>
  <c r="DYI118" i="34"/>
  <c r="DYJ118" i="34"/>
  <c r="DYK118" i="34"/>
  <c r="DYL118" i="34"/>
  <c r="DYM118" i="34"/>
  <c r="DYN118" i="34"/>
  <c r="DYO118" i="34"/>
  <c r="DYP118" i="34"/>
  <c r="DYQ118" i="34"/>
  <c r="DYR118" i="34"/>
  <c r="DYS118" i="34"/>
  <c r="DYT118" i="34"/>
  <c r="DYU118" i="34"/>
  <c r="DYV118" i="34"/>
  <c r="DYW118" i="34"/>
  <c r="DYX118" i="34"/>
  <c r="DYY118" i="34"/>
  <c r="DYZ118" i="34"/>
  <c r="DZA118" i="34"/>
  <c r="DZB118" i="34"/>
  <c r="DZC118" i="34"/>
  <c r="DZD118" i="34"/>
  <c r="DZE118" i="34"/>
  <c r="DZF118" i="34"/>
  <c r="DZG118" i="34"/>
  <c r="DZH118" i="34"/>
  <c r="DZI118" i="34"/>
  <c r="DZJ118" i="34"/>
  <c r="DZK118" i="34"/>
  <c r="DZL118" i="34"/>
  <c r="DZM118" i="34"/>
  <c r="DZN118" i="34"/>
  <c r="DZO118" i="34"/>
  <c r="DZP118" i="34"/>
  <c r="DZQ118" i="34"/>
  <c r="DZR118" i="34"/>
  <c r="DZS118" i="34"/>
  <c r="DZT118" i="34"/>
  <c r="DZU118" i="34"/>
  <c r="DZV118" i="34"/>
  <c r="DZW118" i="34"/>
  <c r="DZX118" i="34"/>
  <c r="DZY118" i="34"/>
  <c r="DZZ118" i="34"/>
  <c r="EAA118" i="34"/>
  <c r="EAB118" i="34"/>
  <c r="EAC118" i="34"/>
  <c r="EAD118" i="34"/>
  <c r="EAE118" i="34"/>
  <c r="EAF118" i="34"/>
  <c r="EAG118" i="34"/>
  <c r="EAH118" i="34"/>
  <c r="EAI118" i="34"/>
  <c r="EAJ118" i="34"/>
  <c r="EAK118" i="34"/>
  <c r="EAL118" i="34"/>
  <c r="EAM118" i="34"/>
  <c r="EAN118" i="34"/>
  <c r="EAO118" i="34"/>
  <c r="EAP118" i="34"/>
  <c r="EAQ118" i="34"/>
  <c r="EAR118" i="34"/>
  <c r="EAS118" i="34"/>
  <c r="EAT118" i="34"/>
  <c r="EAU118" i="34"/>
  <c r="EAV118" i="34"/>
  <c r="EAW118" i="34"/>
  <c r="EAX118" i="34"/>
  <c r="EAY118" i="34"/>
  <c r="EAZ118" i="34"/>
  <c r="EBA118" i="34"/>
  <c r="EBB118" i="34"/>
  <c r="EBC118" i="34"/>
  <c r="EBD118" i="34"/>
  <c r="EBE118" i="34"/>
  <c r="EBF118" i="34"/>
  <c r="EBG118" i="34"/>
  <c r="EBH118" i="34"/>
  <c r="EBI118" i="34"/>
  <c r="EBJ118" i="34"/>
  <c r="EBK118" i="34"/>
  <c r="EBL118" i="34"/>
  <c r="EBM118" i="34"/>
  <c r="EBN118" i="34"/>
  <c r="EBO118" i="34"/>
  <c r="EBP118" i="34"/>
  <c r="EBQ118" i="34"/>
  <c r="EBR118" i="34"/>
  <c r="EBS118" i="34"/>
  <c r="EBT118" i="34"/>
  <c r="EBU118" i="34"/>
  <c r="EBV118" i="34"/>
  <c r="EBW118" i="34"/>
  <c r="EBX118" i="34"/>
  <c r="EBY118" i="34"/>
  <c r="EBZ118" i="34"/>
  <c r="ECA118" i="34"/>
  <c r="ECB118" i="34"/>
  <c r="ECC118" i="34"/>
  <c r="ECD118" i="34"/>
  <c r="ECE118" i="34"/>
  <c r="ECF118" i="34"/>
  <c r="ECG118" i="34"/>
  <c r="ECH118" i="34"/>
  <c r="ECI118" i="34"/>
  <c r="ECJ118" i="34"/>
  <c r="ECK118" i="34"/>
  <c r="ECL118" i="34"/>
  <c r="ECM118" i="34"/>
  <c r="ECN118" i="34"/>
  <c r="ECO118" i="34"/>
  <c r="ECP118" i="34"/>
  <c r="ECQ118" i="34"/>
  <c r="ECR118" i="34"/>
  <c r="ECS118" i="34"/>
  <c r="ECT118" i="34"/>
  <c r="ECU118" i="34"/>
  <c r="ECV118" i="34"/>
  <c r="ECW118" i="34"/>
  <c r="ECX118" i="34"/>
  <c r="ECY118" i="34"/>
  <c r="ECZ118" i="34"/>
  <c r="EDA118" i="34"/>
  <c r="EDB118" i="34"/>
  <c r="EDC118" i="34"/>
  <c r="EDD118" i="34"/>
  <c r="EDE118" i="34"/>
  <c r="EDF118" i="34"/>
  <c r="EDG118" i="34"/>
  <c r="EDH118" i="34"/>
  <c r="EDI118" i="34"/>
  <c r="EDJ118" i="34"/>
  <c r="EDK118" i="34"/>
  <c r="EDL118" i="34"/>
  <c r="EDM118" i="34"/>
  <c r="EDN118" i="34"/>
  <c r="EDO118" i="34"/>
  <c r="EDP118" i="34"/>
  <c r="EDQ118" i="34"/>
  <c r="EDR118" i="34"/>
  <c r="EDS118" i="34"/>
  <c r="EDT118" i="34"/>
  <c r="EDU118" i="34"/>
  <c r="EDV118" i="34"/>
  <c r="EDW118" i="34"/>
  <c r="EDX118" i="34"/>
  <c r="EDY118" i="34"/>
  <c r="EDZ118" i="34"/>
  <c r="EEA118" i="34"/>
  <c r="EEB118" i="34"/>
  <c r="EEC118" i="34"/>
  <c r="EED118" i="34"/>
  <c r="EEE118" i="34"/>
  <c r="EEF118" i="34"/>
  <c r="EEG118" i="34"/>
  <c r="EEH118" i="34"/>
  <c r="EEI118" i="34"/>
  <c r="EEJ118" i="34"/>
  <c r="EEK118" i="34"/>
  <c r="EEL118" i="34"/>
  <c r="EEM118" i="34"/>
  <c r="EEN118" i="34"/>
  <c r="EEO118" i="34"/>
  <c r="EEP118" i="34"/>
  <c r="EEQ118" i="34"/>
  <c r="EER118" i="34"/>
  <c r="EES118" i="34"/>
  <c r="EET118" i="34"/>
  <c r="EEU118" i="34"/>
  <c r="EEV118" i="34"/>
  <c r="EEW118" i="34"/>
  <c r="EEX118" i="34"/>
  <c r="EEY118" i="34"/>
  <c r="EEZ118" i="34"/>
  <c r="EFA118" i="34"/>
  <c r="EFB118" i="34"/>
  <c r="EFC118" i="34"/>
  <c r="EFD118" i="34"/>
  <c r="EFE118" i="34"/>
  <c r="EFF118" i="34"/>
  <c r="EFG118" i="34"/>
  <c r="EFH118" i="34"/>
  <c r="EFI118" i="34"/>
  <c r="EFJ118" i="34"/>
  <c r="EFK118" i="34"/>
  <c r="EFL118" i="34"/>
  <c r="EFM118" i="34"/>
  <c r="EFN118" i="34"/>
  <c r="EFO118" i="34"/>
  <c r="EFP118" i="34"/>
  <c r="EFQ118" i="34"/>
  <c r="EFR118" i="34"/>
  <c r="EFS118" i="34"/>
  <c r="EFT118" i="34"/>
  <c r="EFU118" i="34"/>
  <c r="EFV118" i="34"/>
  <c r="EFW118" i="34"/>
  <c r="EFX118" i="34"/>
  <c r="EFY118" i="34"/>
  <c r="EFZ118" i="34"/>
  <c r="EGA118" i="34"/>
  <c r="EGB118" i="34"/>
  <c r="EGC118" i="34"/>
  <c r="EGD118" i="34"/>
  <c r="EGE118" i="34"/>
  <c r="EGF118" i="34"/>
  <c r="EGG118" i="34"/>
  <c r="EGH118" i="34"/>
  <c r="EGI118" i="34"/>
  <c r="EGJ118" i="34"/>
  <c r="EGK118" i="34"/>
  <c r="EGL118" i="34"/>
  <c r="EGM118" i="34"/>
  <c r="EGN118" i="34"/>
  <c r="EGO118" i="34"/>
  <c r="EGP118" i="34"/>
  <c r="EGQ118" i="34"/>
  <c r="EGR118" i="34"/>
  <c r="EGS118" i="34"/>
  <c r="EGT118" i="34"/>
  <c r="EGU118" i="34"/>
  <c r="EGV118" i="34"/>
  <c r="EGW118" i="34"/>
  <c r="EGX118" i="34"/>
  <c r="EGY118" i="34"/>
  <c r="EGZ118" i="34"/>
  <c r="EHA118" i="34"/>
  <c r="EHB118" i="34"/>
  <c r="EHC118" i="34"/>
  <c r="EHD118" i="34"/>
  <c r="EHE118" i="34"/>
  <c r="EHF118" i="34"/>
  <c r="EHG118" i="34"/>
  <c r="EHH118" i="34"/>
  <c r="EHI118" i="34"/>
  <c r="EHJ118" i="34"/>
  <c r="EHK118" i="34"/>
  <c r="EHL118" i="34"/>
  <c r="EHM118" i="34"/>
  <c r="EHN118" i="34"/>
  <c r="EHO118" i="34"/>
  <c r="EHP118" i="34"/>
  <c r="EHQ118" i="34"/>
  <c r="EHR118" i="34"/>
  <c r="EHS118" i="34"/>
  <c r="EHT118" i="34"/>
  <c r="EHU118" i="34"/>
  <c r="EHV118" i="34"/>
  <c r="EHW118" i="34"/>
  <c r="EHX118" i="34"/>
  <c r="EHY118" i="34"/>
  <c r="EHZ118" i="34"/>
  <c r="EIA118" i="34"/>
  <c r="EIB118" i="34"/>
  <c r="EIC118" i="34"/>
  <c r="EID118" i="34"/>
  <c r="EIE118" i="34"/>
  <c r="EIF118" i="34"/>
  <c r="EIG118" i="34"/>
  <c r="EIH118" i="34"/>
  <c r="EII118" i="34"/>
  <c r="EIJ118" i="34"/>
  <c r="EIK118" i="34"/>
  <c r="EIL118" i="34"/>
  <c r="EIM118" i="34"/>
  <c r="EIN118" i="34"/>
  <c r="EIO118" i="34"/>
  <c r="EIP118" i="34"/>
  <c r="EIQ118" i="34"/>
  <c r="EIR118" i="34"/>
  <c r="EIS118" i="34"/>
  <c r="EIT118" i="34"/>
  <c r="EIU118" i="34"/>
  <c r="EIV118" i="34"/>
  <c r="EIW118" i="34"/>
  <c r="EIX118" i="34"/>
  <c r="EIY118" i="34"/>
  <c r="EIZ118" i="34"/>
  <c r="EJA118" i="34"/>
  <c r="EJB118" i="34"/>
  <c r="EJC118" i="34"/>
  <c r="EJD118" i="34"/>
  <c r="EJE118" i="34"/>
  <c r="EJF118" i="34"/>
  <c r="EJG118" i="34"/>
  <c r="EJH118" i="34"/>
  <c r="EJI118" i="34"/>
  <c r="EJJ118" i="34"/>
  <c r="EJK118" i="34"/>
  <c r="EJL118" i="34"/>
  <c r="EJM118" i="34"/>
  <c r="EJN118" i="34"/>
  <c r="EJO118" i="34"/>
  <c r="EJP118" i="34"/>
  <c r="EJQ118" i="34"/>
  <c r="EJR118" i="34"/>
  <c r="EJS118" i="34"/>
  <c r="EJT118" i="34"/>
  <c r="EJU118" i="34"/>
  <c r="EJV118" i="34"/>
  <c r="EJW118" i="34"/>
  <c r="EJX118" i="34"/>
  <c r="EJY118" i="34"/>
  <c r="EJZ118" i="34"/>
  <c r="EKA118" i="34"/>
  <c r="EKB118" i="34"/>
  <c r="EKC118" i="34"/>
  <c r="EKD118" i="34"/>
  <c r="EKE118" i="34"/>
  <c r="EKF118" i="34"/>
  <c r="EKG118" i="34"/>
  <c r="EKH118" i="34"/>
  <c r="EKI118" i="34"/>
  <c r="EKJ118" i="34"/>
  <c r="EKK118" i="34"/>
  <c r="EKL118" i="34"/>
  <c r="EKM118" i="34"/>
  <c r="EKN118" i="34"/>
  <c r="EKO118" i="34"/>
  <c r="EKP118" i="34"/>
  <c r="EKQ118" i="34"/>
  <c r="EKR118" i="34"/>
  <c r="EKS118" i="34"/>
  <c r="EKT118" i="34"/>
  <c r="EKU118" i="34"/>
  <c r="EKV118" i="34"/>
  <c r="EKW118" i="34"/>
  <c r="EKX118" i="34"/>
  <c r="EKY118" i="34"/>
  <c r="EKZ118" i="34"/>
  <c r="ELA118" i="34"/>
  <c r="ELB118" i="34"/>
  <c r="ELC118" i="34"/>
  <c r="ELD118" i="34"/>
  <c r="ELE118" i="34"/>
  <c r="ELF118" i="34"/>
  <c r="ELG118" i="34"/>
  <c r="ELH118" i="34"/>
  <c r="ELI118" i="34"/>
  <c r="ELJ118" i="34"/>
  <c r="ELK118" i="34"/>
  <c r="ELL118" i="34"/>
  <c r="ELM118" i="34"/>
  <c r="ELN118" i="34"/>
  <c r="ELO118" i="34"/>
  <c r="ELP118" i="34"/>
  <c r="ELQ118" i="34"/>
  <c r="ELR118" i="34"/>
  <c r="ELS118" i="34"/>
  <c r="ELT118" i="34"/>
  <c r="ELU118" i="34"/>
  <c r="ELV118" i="34"/>
  <c r="ELW118" i="34"/>
  <c r="ELX118" i="34"/>
  <c r="ELY118" i="34"/>
  <c r="ELZ118" i="34"/>
  <c r="EMA118" i="34"/>
  <c r="EMB118" i="34"/>
  <c r="EMC118" i="34"/>
  <c r="EMD118" i="34"/>
  <c r="EME118" i="34"/>
  <c r="EMF118" i="34"/>
  <c r="EMG118" i="34"/>
  <c r="EMH118" i="34"/>
  <c r="EMI118" i="34"/>
  <c r="EMJ118" i="34"/>
  <c r="EMK118" i="34"/>
  <c r="EML118" i="34"/>
  <c r="EMM118" i="34"/>
  <c r="EMN118" i="34"/>
  <c r="EMO118" i="34"/>
  <c r="EMP118" i="34"/>
  <c r="EMQ118" i="34"/>
  <c r="EMR118" i="34"/>
  <c r="EMS118" i="34"/>
  <c r="EMT118" i="34"/>
  <c r="EMU118" i="34"/>
  <c r="EMV118" i="34"/>
  <c r="EMW118" i="34"/>
  <c r="EMX118" i="34"/>
  <c r="EMY118" i="34"/>
  <c r="EMZ118" i="34"/>
  <c r="ENA118" i="34"/>
  <c r="ENB118" i="34"/>
  <c r="ENC118" i="34"/>
  <c r="END118" i="34"/>
  <c r="ENE118" i="34"/>
  <c r="ENF118" i="34"/>
  <c r="ENG118" i="34"/>
  <c r="ENH118" i="34"/>
  <c r="ENI118" i="34"/>
  <c r="ENJ118" i="34"/>
  <c r="ENK118" i="34"/>
  <c r="ENL118" i="34"/>
  <c r="ENM118" i="34"/>
  <c r="ENN118" i="34"/>
  <c r="ENO118" i="34"/>
  <c r="ENP118" i="34"/>
  <c r="ENQ118" i="34"/>
  <c r="ENR118" i="34"/>
  <c r="ENS118" i="34"/>
  <c r="ENT118" i="34"/>
  <c r="ENU118" i="34"/>
  <c r="ENV118" i="34"/>
  <c r="ENW118" i="34"/>
  <c r="ENX118" i="34"/>
  <c r="ENY118" i="34"/>
  <c r="ENZ118" i="34"/>
  <c r="EOA118" i="34"/>
  <c r="EOB118" i="34"/>
  <c r="EOC118" i="34"/>
  <c r="EOD118" i="34"/>
  <c r="EOE118" i="34"/>
  <c r="EOF118" i="34"/>
  <c r="EOG118" i="34"/>
  <c r="EOH118" i="34"/>
  <c r="EOI118" i="34"/>
  <c r="EOJ118" i="34"/>
  <c r="EOK118" i="34"/>
  <c r="EOL118" i="34"/>
  <c r="EOM118" i="34"/>
  <c r="EON118" i="34"/>
  <c r="EOO118" i="34"/>
  <c r="EOP118" i="34"/>
  <c r="EOQ118" i="34"/>
  <c r="EOR118" i="34"/>
  <c r="EOS118" i="34"/>
  <c r="EOT118" i="34"/>
  <c r="EOU118" i="34"/>
  <c r="EOV118" i="34"/>
  <c r="EOW118" i="34"/>
  <c r="EOX118" i="34"/>
  <c r="EOY118" i="34"/>
  <c r="EOZ118" i="34"/>
  <c r="EPA118" i="34"/>
  <c r="EPB118" i="34"/>
  <c r="EPC118" i="34"/>
  <c r="EPD118" i="34"/>
  <c r="EPE118" i="34"/>
  <c r="EPF118" i="34"/>
  <c r="EPG118" i="34"/>
  <c r="EPH118" i="34"/>
  <c r="EPI118" i="34"/>
  <c r="EPJ118" i="34"/>
  <c r="EPK118" i="34"/>
  <c r="EPL118" i="34"/>
  <c r="EPM118" i="34"/>
  <c r="EPN118" i="34"/>
  <c r="EPO118" i="34"/>
  <c r="EPP118" i="34"/>
  <c r="EPQ118" i="34"/>
  <c r="EPR118" i="34"/>
  <c r="EPS118" i="34"/>
  <c r="EPT118" i="34"/>
  <c r="EPU118" i="34"/>
  <c r="EPV118" i="34"/>
  <c r="EPW118" i="34"/>
  <c r="EPX118" i="34"/>
  <c r="EPY118" i="34"/>
  <c r="EPZ118" i="34"/>
  <c r="EQA118" i="34"/>
  <c r="EQB118" i="34"/>
  <c r="EQC118" i="34"/>
  <c r="EQD118" i="34"/>
  <c r="EQE118" i="34"/>
  <c r="EQF118" i="34"/>
  <c r="EQG118" i="34"/>
  <c r="EQH118" i="34"/>
  <c r="EQI118" i="34"/>
  <c r="EQJ118" i="34"/>
  <c r="EQK118" i="34"/>
  <c r="EQL118" i="34"/>
  <c r="EQM118" i="34"/>
  <c r="EQN118" i="34"/>
  <c r="EQO118" i="34"/>
  <c r="EQP118" i="34"/>
  <c r="EQQ118" i="34"/>
  <c r="EQR118" i="34"/>
  <c r="EQS118" i="34"/>
  <c r="EQT118" i="34"/>
  <c r="EQU118" i="34"/>
  <c r="EQV118" i="34"/>
  <c r="EQW118" i="34"/>
  <c r="EQX118" i="34"/>
  <c r="EQY118" i="34"/>
  <c r="EQZ118" i="34"/>
  <c r="ERA118" i="34"/>
  <c r="ERB118" i="34"/>
  <c r="ERC118" i="34"/>
  <c r="ERD118" i="34"/>
  <c r="ERE118" i="34"/>
  <c r="ERF118" i="34"/>
  <c r="ERG118" i="34"/>
  <c r="ERH118" i="34"/>
  <c r="ERI118" i="34"/>
  <c r="ERJ118" i="34"/>
  <c r="ERK118" i="34"/>
  <c r="ERL118" i="34"/>
  <c r="ERM118" i="34"/>
  <c r="ERN118" i="34"/>
  <c r="ERO118" i="34"/>
  <c r="ERP118" i="34"/>
  <c r="ERQ118" i="34"/>
  <c r="ERR118" i="34"/>
  <c r="ERS118" i="34"/>
  <c r="ERT118" i="34"/>
  <c r="ERU118" i="34"/>
  <c r="ERV118" i="34"/>
  <c r="ERW118" i="34"/>
  <c r="ERX118" i="34"/>
  <c r="ERY118" i="34"/>
  <c r="ERZ118" i="34"/>
  <c r="ESA118" i="34"/>
  <c r="ESB118" i="34"/>
  <c r="ESC118" i="34"/>
  <c r="ESD118" i="34"/>
  <c r="ESE118" i="34"/>
  <c r="ESF118" i="34"/>
  <c r="ESG118" i="34"/>
  <c r="ESH118" i="34"/>
  <c r="ESI118" i="34"/>
  <c r="ESJ118" i="34"/>
  <c r="ESK118" i="34"/>
  <c r="ESL118" i="34"/>
  <c r="ESM118" i="34"/>
  <c r="ESN118" i="34"/>
  <c r="ESO118" i="34"/>
  <c r="ESP118" i="34"/>
  <c r="ESQ118" i="34"/>
  <c r="ESR118" i="34"/>
  <c r="ESS118" i="34"/>
  <c r="EST118" i="34"/>
  <c r="ESU118" i="34"/>
  <c r="ESV118" i="34"/>
  <c r="ESW118" i="34"/>
  <c r="ESX118" i="34"/>
  <c r="ESY118" i="34"/>
  <c r="ESZ118" i="34"/>
  <c r="ETA118" i="34"/>
  <c r="ETB118" i="34"/>
  <c r="ETC118" i="34"/>
  <c r="ETD118" i="34"/>
  <c r="ETE118" i="34"/>
  <c r="ETF118" i="34"/>
  <c r="ETG118" i="34"/>
  <c r="ETH118" i="34"/>
  <c r="ETI118" i="34"/>
  <c r="ETJ118" i="34"/>
  <c r="ETK118" i="34"/>
  <c r="ETL118" i="34"/>
  <c r="ETM118" i="34"/>
  <c r="ETN118" i="34"/>
  <c r="ETO118" i="34"/>
  <c r="ETP118" i="34"/>
  <c r="ETQ118" i="34"/>
  <c r="ETR118" i="34"/>
  <c r="ETS118" i="34"/>
  <c r="ETT118" i="34"/>
  <c r="ETU118" i="34"/>
  <c r="ETV118" i="34"/>
  <c r="ETW118" i="34"/>
  <c r="ETX118" i="34"/>
  <c r="ETY118" i="34"/>
  <c r="ETZ118" i="34"/>
  <c r="EUA118" i="34"/>
  <c r="EUB118" i="34"/>
  <c r="EUC118" i="34"/>
  <c r="EUD118" i="34"/>
  <c r="EUE118" i="34"/>
  <c r="EUF118" i="34"/>
  <c r="EUG118" i="34"/>
  <c r="EUH118" i="34"/>
  <c r="EUI118" i="34"/>
  <c r="EUJ118" i="34"/>
  <c r="EUK118" i="34"/>
  <c r="EUL118" i="34"/>
  <c r="EUM118" i="34"/>
  <c r="EUN118" i="34"/>
  <c r="EUO118" i="34"/>
  <c r="EUP118" i="34"/>
  <c r="EUQ118" i="34"/>
  <c r="EUR118" i="34"/>
  <c r="EUS118" i="34"/>
  <c r="EUT118" i="34"/>
  <c r="EUU118" i="34"/>
  <c r="EUV118" i="34"/>
  <c r="EUW118" i="34"/>
  <c r="EUX118" i="34"/>
  <c r="EUY118" i="34"/>
  <c r="EUZ118" i="34"/>
  <c r="EVA118" i="34"/>
  <c r="EVB118" i="34"/>
  <c r="EVC118" i="34"/>
  <c r="EVD118" i="34"/>
  <c r="EVE118" i="34"/>
  <c r="EVF118" i="34"/>
  <c r="EVG118" i="34"/>
  <c r="EVH118" i="34"/>
  <c r="EVI118" i="34"/>
  <c r="EVJ118" i="34"/>
  <c r="EVK118" i="34"/>
  <c r="EVL118" i="34"/>
  <c r="EVM118" i="34"/>
  <c r="EVN118" i="34"/>
  <c r="EVO118" i="34"/>
  <c r="EVP118" i="34"/>
  <c r="EVQ118" i="34"/>
  <c r="EVR118" i="34"/>
  <c r="EVS118" i="34"/>
  <c r="EVT118" i="34"/>
  <c r="EVU118" i="34"/>
  <c r="EVV118" i="34"/>
  <c r="EVW118" i="34"/>
  <c r="EVX118" i="34"/>
  <c r="EVY118" i="34"/>
  <c r="EVZ118" i="34"/>
  <c r="EWA118" i="34"/>
  <c r="EWB118" i="34"/>
  <c r="EWC118" i="34"/>
  <c r="EWD118" i="34"/>
  <c r="EWE118" i="34"/>
  <c r="EWF118" i="34"/>
  <c r="EWG118" i="34"/>
  <c r="EWH118" i="34"/>
  <c r="EWI118" i="34"/>
  <c r="EWJ118" i="34"/>
  <c r="EWK118" i="34"/>
  <c r="EWL118" i="34"/>
  <c r="EWM118" i="34"/>
  <c r="EWN118" i="34"/>
  <c r="EWO118" i="34"/>
  <c r="EWP118" i="34"/>
  <c r="EWQ118" i="34"/>
  <c r="EWR118" i="34"/>
  <c r="EWS118" i="34"/>
  <c r="EWT118" i="34"/>
  <c r="EWU118" i="34"/>
  <c r="EWV118" i="34"/>
  <c r="EWW118" i="34"/>
  <c r="EWX118" i="34"/>
  <c r="EWY118" i="34"/>
  <c r="EWZ118" i="34"/>
  <c r="EXA118" i="34"/>
  <c r="EXB118" i="34"/>
  <c r="EXC118" i="34"/>
  <c r="EXD118" i="34"/>
  <c r="EXE118" i="34"/>
  <c r="EXF118" i="34"/>
  <c r="EXG118" i="34"/>
  <c r="EXH118" i="34"/>
  <c r="EXI118" i="34"/>
  <c r="EXJ118" i="34"/>
  <c r="EXK118" i="34"/>
  <c r="EXL118" i="34"/>
  <c r="EXM118" i="34"/>
  <c r="EXN118" i="34"/>
  <c r="EXO118" i="34"/>
  <c r="EXP118" i="34"/>
  <c r="EXQ118" i="34"/>
  <c r="EXR118" i="34"/>
  <c r="EXS118" i="34"/>
  <c r="EXT118" i="34"/>
  <c r="EXU118" i="34"/>
  <c r="EXV118" i="34"/>
  <c r="EXW118" i="34"/>
  <c r="EXX118" i="34"/>
  <c r="EXY118" i="34"/>
  <c r="EXZ118" i="34"/>
  <c r="EYA118" i="34"/>
  <c r="EYB118" i="34"/>
  <c r="EYC118" i="34"/>
  <c r="EYD118" i="34"/>
  <c r="EYE118" i="34"/>
  <c r="EYF118" i="34"/>
  <c r="EYG118" i="34"/>
  <c r="EYH118" i="34"/>
  <c r="EYI118" i="34"/>
  <c r="EYJ118" i="34"/>
  <c r="EYK118" i="34"/>
  <c r="EYL118" i="34"/>
  <c r="EYM118" i="34"/>
  <c r="EYN118" i="34"/>
  <c r="EYO118" i="34"/>
  <c r="EYP118" i="34"/>
  <c r="EYQ118" i="34"/>
  <c r="EYR118" i="34"/>
  <c r="EYS118" i="34"/>
  <c r="EYT118" i="34"/>
  <c r="EYU118" i="34"/>
  <c r="EYV118" i="34"/>
  <c r="EYW118" i="34"/>
  <c r="EYX118" i="34"/>
  <c r="EYY118" i="34"/>
  <c r="EYZ118" i="34"/>
  <c r="EZA118" i="34"/>
  <c r="EZB118" i="34"/>
  <c r="EZC118" i="34"/>
  <c r="EZD118" i="34"/>
  <c r="EZE118" i="34"/>
  <c r="EZF118" i="34"/>
  <c r="EZG118" i="34"/>
  <c r="EZH118" i="34"/>
  <c r="EZI118" i="34"/>
  <c r="EZJ118" i="34"/>
  <c r="EZK118" i="34"/>
  <c r="EZL118" i="34"/>
  <c r="EZM118" i="34"/>
  <c r="EZN118" i="34"/>
  <c r="EZO118" i="34"/>
  <c r="EZP118" i="34"/>
  <c r="EZQ118" i="34"/>
  <c r="EZR118" i="34"/>
  <c r="EZS118" i="34"/>
  <c r="EZT118" i="34"/>
  <c r="EZU118" i="34"/>
  <c r="EZV118" i="34"/>
  <c r="EZW118" i="34"/>
  <c r="EZX118" i="34"/>
  <c r="EZY118" i="34"/>
  <c r="EZZ118" i="34"/>
  <c r="FAA118" i="34"/>
  <c r="FAB118" i="34"/>
  <c r="FAC118" i="34"/>
  <c r="FAD118" i="34"/>
  <c r="FAE118" i="34"/>
  <c r="FAF118" i="34"/>
  <c r="FAG118" i="34"/>
  <c r="FAH118" i="34"/>
  <c r="FAI118" i="34"/>
  <c r="FAJ118" i="34"/>
  <c r="FAK118" i="34"/>
  <c r="FAL118" i="34"/>
  <c r="FAM118" i="34"/>
  <c r="FAN118" i="34"/>
  <c r="FAO118" i="34"/>
  <c r="FAP118" i="34"/>
  <c r="FAQ118" i="34"/>
  <c r="FAR118" i="34"/>
  <c r="FAS118" i="34"/>
  <c r="FAT118" i="34"/>
  <c r="FAU118" i="34"/>
  <c r="FAV118" i="34"/>
  <c r="FAW118" i="34"/>
  <c r="FAX118" i="34"/>
  <c r="FAY118" i="34"/>
  <c r="FAZ118" i="34"/>
  <c r="FBA118" i="34"/>
  <c r="FBB118" i="34"/>
  <c r="FBC118" i="34"/>
  <c r="FBD118" i="34"/>
  <c r="FBE118" i="34"/>
  <c r="FBF118" i="34"/>
  <c r="FBG118" i="34"/>
  <c r="FBH118" i="34"/>
  <c r="FBI118" i="34"/>
  <c r="FBJ118" i="34"/>
  <c r="FBK118" i="34"/>
  <c r="FBL118" i="34"/>
  <c r="FBM118" i="34"/>
  <c r="FBN118" i="34"/>
  <c r="FBO118" i="34"/>
  <c r="FBP118" i="34"/>
  <c r="FBQ118" i="34"/>
  <c r="FBR118" i="34"/>
  <c r="FBS118" i="34"/>
  <c r="FBT118" i="34"/>
  <c r="FBU118" i="34"/>
  <c r="FBV118" i="34"/>
  <c r="FBW118" i="34"/>
  <c r="FBX118" i="34"/>
  <c r="FBY118" i="34"/>
  <c r="FBZ118" i="34"/>
  <c r="FCA118" i="34"/>
  <c r="FCB118" i="34"/>
  <c r="FCC118" i="34"/>
  <c r="FCD118" i="34"/>
  <c r="FCE118" i="34"/>
  <c r="FCF118" i="34"/>
  <c r="FCG118" i="34"/>
  <c r="FCH118" i="34"/>
  <c r="FCI118" i="34"/>
  <c r="FCJ118" i="34"/>
  <c r="FCK118" i="34"/>
  <c r="FCL118" i="34"/>
  <c r="FCM118" i="34"/>
  <c r="FCN118" i="34"/>
  <c r="FCO118" i="34"/>
  <c r="FCP118" i="34"/>
  <c r="FCQ118" i="34"/>
  <c r="FCR118" i="34"/>
  <c r="FCS118" i="34"/>
  <c r="FCT118" i="34"/>
  <c r="FCU118" i="34"/>
  <c r="FCV118" i="34"/>
  <c r="FCW118" i="34"/>
  <c r="FCX118" i="34"/>
  <c r="FCY118" i="34"/>
  <c r="FCZ118" i="34"/>
  <c r="FDA118" i="34"/>
  <c r="FDB118" i="34"/>
  <c r="FDC118" i="34"/>
  <c r="FDD118" i="34"/>
  <c r="FDE118" i="34"/>
  <c r="FDF118" i="34"/>
  <c r="FDG118" i="34"/>
  <c r="FDH118" i="34"/>
  <c r="FDI118" i="34"/>
  <c r="FDJ118" i="34"/>
  <c r="FDK118" i="34"/>
  <c r="FDL118" i="34"/>
  <c r="FDM118" i="34"/>
  <c r="FDN118" i="34"/>
  <c r="FDO118" i="34"/>
  <c r="FDP118" i="34"/>
  <c r="FDQ118" i="34"/>
  <c r="FDR118" i="34"/>
  <c r="FDS118" i="34"/>
  <c r="FDT118" i="34"/>
  <c r="FDU118" i="34"/>
  <c r="FDV118" i="34"/>
  <c r="FDW118" i="34"/>
  <c r="FDX118" i="34"/>
  <c r="FDY118" i="34"/>
  <c r="FDZ118" i="34"/>
  <c r="FEA118" i="34"/>
  <c r="FEB118" i="34"/>
  <c r="FEC118" i="34"/>
  <c r="FED118" i="34"/>
  <c r="FEE118" i="34"/>
  <c r="FEF118" i="34"/>
  <c r="FEG118" i="34"/>
  <c r="FEH118" i="34"/>
  <c r="FEI118" i="34"/>
  <c r="FEJ118" i="34"/>
  <c r="FEK118" i="34"/>
  <c r="FEL118" i="34"/>
  <c r="FEM118" i="34"/>
  <c r="FEN118" i="34"/>
  <c r="FEO118" i="34"/>
  <c r="FEP118" i="34"/>
  <c r="FEQ118" i="34"/>
  <c r="FER118" i="34"/>
  <c r="FES118" i="34"/>
  <c r="FET118" i="34"/>
  <c r="FEU118" i="34"/>
  <c r="FEV118" i="34"/>
  <c r="FEW118" i="34"/>
  <c r="FEX118" i="34"/>
  <c r="FEY118" i="34"/>
  <c r="FEZ118" i="34"/>
  <c r="FFA118" i="34"/>
  <c r="FFB118" i="34"/>
  <c r="FFC118" i="34"/>
  <c r="FFD118" i="34"/>
  <c r="FFE118" i="34"/>
  <c r="FFF118" i="34"/>
  <c r="FFG118" i="34"/>
  <c r="FFH118" i="34"/>
  <c r="FFI118" i="34"/>
  <c r="FFJ118" i="34"/>
  <c r="FFK118" i="34"/>
  <c r="FFL118" i="34"/>
  <c r="FFM118" i="34"/>
  <c r="FFN118" i="34"/>
  <c r="FFO118" i="34"/>
  <c r="FFP118" i="34"/>
  <c r="FFQ118" i="34"/>
  <c r="FFR118" i="34"/>
  <c r="FFS118" i="34"/>
  <c r="FFT118" i="34"/>
  <c r="FFU118" i="34"/>
  <c r="FFV118" i="34"/>
  <c r="FFW118" i="34"/>
  <c r="FFX118" i="34"/>
  <c r="FFY118" i="34"/>
  <c r="FFZ118" i="34"/>
  <c r="FGA118" i="34"/>
  <c r="FGB118" i="34"/>
  <c r="FGC118" i="34"/>
  <c r="FGD118" i="34"/>
  <c r="FGE118" i="34"/>
  <c r="FGF118" i="34"/>
  <c r="FGG118" i="34"/>
  <c r="FGH118" i="34"/>
  <c r="FGI118" i="34"/>
  <c r="FGJ118" i="34"/>
  <c r="FGK118" i="34"/>
  <c r="FGL118" i="34"/>
  <c r="FGM118" i="34"/>
  <c r="FGN118" i="34"/>
  <c r="FGO118" i="34"/>
  <c r="FGP118" i="34"/>
  <c r="FGQ118" i="34"/>
  <c r="FGR118" i="34"/>
  <c r="FGS118" i="34"/>
  <c r="FGT118" i="34"/>
  <c r="FGU118" i="34"/>
  <c r="FGV118" i="34"/>
  <c r="FGW118" i="34"/>
  <c r="FGX118" i="34"/>
  <c r="FGY118" i="34"/>
  <c r="FGZ118" i="34"/>
  <c r="FHA118" i="34"/>
  <c r="FHB118" i="34"/>
  <c r="FHC118" i="34"/>
  <c r="FHD118" i="34"/>
  <c r="FHE118" i="34"/>
  <c r="FHF118" i="34"/>
  <c r="FHG118" i="34"/>
  <c r="FHH118" i="34"/>
  <c r="FHI118" i="34"/>
  <c r="FHJ118" i="34"/>
  <c r="FHK118" i="34"/>
  <c r="FHL118" i="34"/>
  <c r="FHM118" i="34"/>
  <c r="FHN118" i="34"/>
  <c r="FHO118" i="34"/>
  <c r="FHP118" i="34"/>
  <c r="FHQ118" i="34"/>
  <c r="FHR118" i="34"/>
  <c r="FHS118" i="34"/>
  <c r="FHT118" i="34"/>
  <c r="FHU118" i="34"/>
  <c r="FHV118" i="34"/>
  <c r="FHW118" i="34"/>
  <c r="FHX118" i="34"/>
  <c r="FHY118" i="34"/>
  <c r="FHZ118" i="34"/>
  <c r="FIA118" i="34"/>
  <c r="FIB118" i="34"/>
  <c r="FIC118" i="34"/>
  <c r="FID118" i="34"/>
  <c r="FIE118" i="34"/>
  <c r="FIF118" i="34"/>
  <c r="FIG118" i="34"/>
  <c r="FIH118" i="34"/>
  <c r="FII118" i="34"/>
  <c r="FIJ118" i="34"/>
  <c r="FIK118" i="34"/>
  <c r="FIL118" i="34"/>
  <c r="FIM118" i="34"/>
  <c r="FIN118" i="34"/>
  <c r="FIO118" i="34"/>
  <c r="FIP118" i="34"/>
  <c r="FIQ118" i="34"/>
  <c r="FIR118" i="34"/>
  <c r="FIS118" i="34"/>
  <c r="FIT118" i="34"/>
  <c r="FIU118" i="34"/>
  <c r="FIV118" i="34"/>
  <c r="FIW118" i="34"/>
  <c r="FIX118" i="34"/>
  <c r="FIY118" i="34"/>
  <c r="FIZ118" i="34"/>
  <c r="FJA118" i="34"/>
  <c r="FJB118" i="34"/>
  <c r="FJC118" i="34"/>
  <c r="FJD118" i="34"/>
  <c r="FJE118" i="34"/>
  <c r="FJF118" i="34"/>
  <c r="FJG118" i="34"/>
  <c r="FJH118" i="34"/>
  <c r="FJI118" i="34"/>
  <c r="FJJ118" i="34"/>
  <c r="FJK118" i="34"/>
  <c r="FJL118" i="34"/>
  <c r="FJM118" i="34"/>
  <c r="FJN118" i="34"/>
  <c r="FJO118" i="34"/>
  <c r="FJP118" i="34"/>
  <c r="FJQ118" i="34"/>
  <c r="FJR118" i="34"/>
  <c r="FJS118" i="34"/>
  <c r="FJT118" i="34"/>
  <c r="FJU118" i="34"/>
  <c r="FJV118" i="34"/>
  <c r="FJW118" i="34"/>
  <c r="FJX118" i="34"/>
  <c r="FJY118" i="34"/>
  <c r="FJZ118" i="34"/>
  <c r="FKA118" i="34"/>
  <c r="FKB118" i="34"/>
  <c r="FKC118" i="34"/>
  <c r="FKD118" i="34"/>
  <c r="FKE118" i="34"/>
  <c r="FKF118" i="34"/>
  <c r="FKG118" i="34"/>
  <c r="FKH118" i="34"/>
  <c r="FKI118" i="34"/>
  <c r="FKJ118" i="34"/>
  <c r="FKK118" i="34"/>
  <c r="FKL118" i="34"/>
  <c r="FKM118" i="34"/>
  <c r="FKN118" i="34"/>
  <c r="FKO118" i="34"/>
  <c r="FKP118" i="34"/>
  <c r="FKQ118" i="34"/>
  <c r="FKR118" i="34"/>
  <c r="FKS118" i="34"/>
  <c r="FKT118" i="34"/>
  <c r="FKU118" i="34"/>
  <c r="FKV118" i="34"/>
  <c r="FKW118" i="34"/>
  <c r="FKX118" i="34"/>
  <c r="FKY118" i="34"/>
  <c r="FKZ118" i="34"/>
  <c r="FLA118" i="34"/>
  <c r="FLB118" i="34"/>
  <c r="FLC118" i="34"/>
  <c r="FLD118" i="34"/>
  <c r="FLE118" i="34"/>
  <c r="FLF118" i="34"/>
  <c r="FLG118" i="34"/>
  <c r="FLH118" i="34"/>
  <c r="FLI118" i="34"/>
  <c r="FLJ118" i="34"/>
  <c r="FLK118" i="34"/>
  <c r="FLL118" i="34"/>
  <c r="FLM118" i="34"/>
  <c r="FLN118" i="34"/>
  <c r="FLO118" i="34"/>
  <c r="FLP118" i="34"/>
  <c r="FLQ118" i="34"/>
  <c r="FLR118" i="34"/>
  <c r="FLS118" i="34"/>
  <c r="FLT118" i="34"/>
  <c r="FLU118" i="34"/>
  <c r="FLV118" i="34"/>
  <c r="FLW118" i="34"/>
  <c r="FLX118" i="34"/>
  <c r="FLY118" i="34"/>
  <c r="FLZ118" i="34"/>
  <c r="FMA118" i="34"/>
  <c r="FMB118" i="34"/>
  <c r="FMC118" i="34"/>
  <c r="FMD118" i="34"/>
  <c r="FME118" i="34"/>
  <c r="FMF118" i="34"/>
  <c r="FMG118" i="34"/>
  <c r="FMH118" i="34"/>
  <c r="FMI118" i="34"/>
  <c r="FMJ118" i="34"/>
  <c r="FMK118" i="34"/>
  <c r="FML118" i="34"/>
  <c r="FMM118" i="34"/>
  <c r="FMN118" i="34"/>
  <c r="FMO118" i="34"/>
  <c r="FMP118" i="34"/>
  <c r="FMQ118" i="34"/>
  <c r="FMR118" i="34"/>
  <c r="FMS118" i="34"/>
  <c r="FMT118" i="34"/>
  <c r="FMU118" i="34"/>
  <c r="FMV118" i="34"/>
  <c r="FMW118" i="34"/>
  <c r="FMX118" i="34"/>
  <c r="FMY118" i="34"/>
  <c r="FMZ118" i="34"/>
  <c r="FNA118" i="34"/>
  <c r="FNB118" i="34"/>
  <c r="FNC118" i="34"/>
  <c r="FND118" i="34"/>
  <c r="FNE118" i="34"/>
  <c r="FNF118" i="34"/>
  <c r="FNG118" i="34"/>
  <c r="FNH118" i="34"/>
  <c r="FNI118" i="34"/>
  <c r="FNJ118" i="34"/>
  <c r="FNK118" i="34"/>
  <c r="FNL118" i="34"/>
  <c r="FNM118" i="34"/>
  <c r="FNN118" i="34"/>
  <c r="FNO118" i="34"/>
  <c r="FNP118" i="34"/>
  <c r="FNQ118" i="34"/>
  <c r="FNR118" i="34"/>
  <c r="FNS118" i="34"/>
  <c r="FNT118" i="34"/>
  <c r="FNU118" i="34"/>
  <c r="FNV118" i="34"/>
  <c r="FNW118" i="34"/>
  <c r="FNX118" i="34"/>
  <c r="FNY118" i="34"/>
  <c r="FNZ118" i="34"/>
  <c r="FOA118" i="34"/>
  <c r="FOB118" i="34"/>
  <c r="FOC118" i="34"/>
  <c r="FOD118" i="34"/>
  <c r="FOE118" i="34"/>
  <c r="FOF118" i="34"/>
  <c r="FOG118" i="34"/>
  <c r="FOH118" i="34"/>
  <c r="FOI118" i="34"/>
  <c r="FOJ118" i="34"/>
  <c r="FOK118" i="34"/>
  <c r="FOL118" i="34"/>
  <c r="FOM118" i="34"/>
  <c r="FON118" i="34"/>
  <c r="FOO118" i="34"/>
  <c r="FOP118" i="34"/>
  <c r="FOQ118" i="34"/>
  <c r="FOR118" i="34"/>
  <c r="FOS118" i="34"/>
  <c r="FOT118" i="34"/>
  <c r="FOU118" i="34"/>
  <c r="FOV118" i="34"/>
  <c r="FOW118" i="34"/>
  <c r="FOX118" i="34"/>
  <c r="FOY118" i="34"/>
  <c r="FOZ118" i="34"/>
  <c r="FPA118" i="34"/>
  <c r="FPB118" i="34"/>
  <c r="FPC118" i="34"/>
  <c r="FPD118" i="34"/>
  <c r="FPE118" i="34"/>
  <c r="FPF118" i="34"/>
  <c r="FPG118" i="34"/>
  <c r="FPH118" i="34"/>
  <c r="FPI118" i="34"/>
  <c r="FPJ118" i="34"/>
  <c r="FPK118" i="34"/>
  <c r="FPL118" i="34"/>
  <c r="FPM118" i="34"/>
  <c r="FPN118" i="34"/>
  <c r="FPO118" i="34"/>
  <c r="FPP118" i="34"/>
  <c r="FPQ118" i="34"/>
  <c r="FPR118" i="34"/>
  <c r="FPS118" i="34"/>
  <c r="FPT118" i="34"/>
  <c r="FPU118" i="34"/>
  <c r="FPV118" i="34"/>
  <c r="FPW118" i="34"/>
  <c r="FPX118" i="34"/>
  <c r="FPY118" i="34"/>
  <c r="FPZ118" i="34"/>
  <c r="FQA118" i="34"/>
  <c r="FQB118" i="34"/>
  <c r="FQC118" i="34"/>
  <c r="FQD118" i="34"/>
  <c r="FQE118" i="34"/>
  <c r="FQF118" i="34"/>
  <c r="FQG118" i="34"/>
  <c r="FQH118" i="34"/>
  <c r="FQI118" i="34"/>
  <c r="FQJ118" i="34"/>
  <c r="FQK118" i="34"/>
  <c r="FQL118" i="34"/>
  <c r="FQM118" i="34"/>
  <c r="FQN118" i="34"/>
  <c r="FQO118" i="34"/>
  <c r="FQP118" i="34"/>
  <c r="FQQ118" i="34"/>
  <c r="FQR118" i="34"/>
  <c r="FQS118" i="34"/>
  <c r="FQT118" i="34"/>
  <c r="FQU118" i="34"/>
  <c r="FQV118" i="34"/>
  <c r="FQW118" i="34"/>
  <c r="FQX118" i="34"/>
  <c r="FQY118" i="34"/>
  <c r="FQZ118" i="34"/>
  <c r="FRA118" i="34"/>
  <c r="FRB118" i="34"/>
  <c r="FRC118" i="34"/>
  <c r="FRD118" i="34"/>
  <c r="FRE118" i="34"/>
  <c r="FRF118" i="34"/>
  <c r="FRG118" i="34"/>
  <c r="FRH118" i="34"/>
  <c r="FRI118" i="34"/>
  <c r="FRJ118" i="34"/>
  <c r="FRK118" i="34"/>
  <c r="FRL118" i="34"/>
  <c r="FRM118" i="34"/>
  <c r="FRN118" i="34"/>
  <c r="FRO118" i="34"/>
  <c r="FRP118" i="34"/>
  <c r="FRQ118" i="34"/>
  <c r="FRR118" i="34"/>
  <c r="FRS118" i="34"/>
  <c r="FRT118" i="34"/>
  <c r="FRU118" i="34"/>
  <c r="FRV118" i="34"/>
  <c r="FRW118" i="34"/>
  <c r="FRX118" i="34"/>
  <c r="FRY118" i="34"/>
  <c r="FRZ118" i="34"/>
  <c r="FSA118" i="34"/>
  <c r="FSB118" i="34"/>
  <c r="FSC118" i="34"/>
  <c r="FSD118" i="34"/>
  <c r="FSE118" i="34"/>
  <c r="FSF118" i="34"/>
  <c r="FSG118" i="34"/>
  <c r="FSH118" i="34"/>
  <c r="FSI118" i="34"/>
  <c r="FSJ118" i="34"/>
  <c r="FSK118" i="34"/>
  <c r="FSL118" i="34"/>
  <c r="FSM118" i="34"/>
  <c r="FSN118" i="34"/>
  <c r="FSO118" i="34"/>
  <c r="FSP118" i="34"/>
  <c r="FSQ118" i="34"/>
  <c r="FSR118" i="34"/>
  <c r="FSS118" i="34"/>
  <c r="FST118" i="34"/>
  <c r="FSU118" i="34"/>
  <c r="FSV118" i="34"/>
  <c r="FSW118" i="34"/>
  <c r="FSX118" i="34"/>
  <c r="FSY118" i="34"/>
  <c r="FSZ118" i="34"/>
  <c r="FTA118" i="34"/>
  <c r="FTB118" i="34"/>
  <c r="FTC118" i="34"/>
  <c r="FTD118" i="34"/>
  <c r="FTE118" i="34"/>
  <c r="FTF118" i="34"/>
  <c r="FTG118" i="34"/>
  <c r="FTH118" i="34"/>
  <c r="FTI118" i="34"/>
  <c r="FTJ118" i="34"/>
  <c r="FTK118" i="34"/>
  <c r="FTL118" i="34"/>
  <c r="FTM118" i="34"/>
  <c r="FTN118" i="34"/>
  <c r="FTO118" i="34"/>
  <c r="FTP118" i="34"/>
  <c r="FTQ118" i="34"/>
  <c r="FTR118" i="34"/>
  <c r="FTS118" i="34"/>
  <c r="FTT118" i="34"/>
  <c r="FTU118" i="34"/>
  <c r="FTV118" i="34"/>
  <c r="FTW118" i="34"/>
  <c r="FTX118" i="34"/>
  <c r="FTY118" i="34"/>
  <c r="FTZ118" i="34"/>
  <c r="FUA118" i="34"/>
  <c r="FUB118" i="34"/>
  <c r="FUC118" i="34"/>
  <c r="FUD118" i="34"/>
  <c r="FUE118" i="34"/>
  <c r="FUF118" i="34"/>
  <c r="FUG118" i="34"/>
  <c r="FUH118" i="34"/>
  <c r="FUI118" i="34"/>
  <c r="FUJ118" i="34"/>
  <c r="FUK118" i="34"/>
  <c r="FUL118" i="34"/>
  <c r="FUM118" i="34"/>
  <c r="FUN118" i="34"/>
  <c r="FUO118" i="34"/>
  <c r="FUP118" i="34"/>
  <c r="FUQ118" i="34"/>
  <c r="FUR118" i="34"/>
  <c r="FUS118" i="34"/>
  <c r="FUT118" i="34"/>
  <c r="FUU118" i="34"/>
  <c r="FUV118" i="34"/>
  <c r="FUW118" i="34"/>
  <c r="FUX118" i="34"/>
  <c r="FUY118" i="34"/>
  <c r="FUZ118" i="34"/>
  <c r="FVA118" i="34"/>
  <c r="FVB118" i="34"/>
  <c r="FVC118" i="34"/>
  <c r="FVD118" i="34"/>
  <c r="FVE118" i="34"/>
  <c r="FVF118" i="34"/>
  <c r="FVG118" i="34"/>
  <c r="FVH118" i="34"/>
  <c r="FVI118" i="34"/>
  <c r="FVJ118" i="34"/>
  <c r="FVK118" i="34"/>
  <c r="FVL118" i="34"/>
  <c r="FVM118" i="34"/>
  <c r="FVN118" i="34"/>
  <c r="FVO118" i="34"/>
  <c r="FVP118" i="34"/>
  <c r="FVQ118" i="34"/>
  <c r="FVR118" i="34"/>
  <c r="FVS118" i="34"/>
  <c r="FVT118" i="34"/>
  <c r="FVU118" i="34"/>
  <c r="FVV118" i="34"/>
  <c r="FVW118" i="34"/>
  <c r="FVX118" i="34"/>
  <c r="FVY118" i="34"/>
  <c r="FVZ118" i="34"/>
  <c r="FWA118" i="34"/>
  <c r="FWB118" i="34"/>
  <c r="FWC118" i="34"/>
  <c r="FWD118" i="34"/>
  <c r="FWE118" i="34"/>
  <c r="FWF118" i="34"/>
  <c r="FWG118" i="34"/>
  <c r="FWH118" i="34"/>
  <c r="FWI118" i="34"/>
  <c r="FWJ118" i="34"/>
  <c r="FWK118" i="34"/>
  <c r="FWL118" i="34"/>
  <c r="FWM118" i="34"/>
  <c r="FWN118" i="34"/>
  <c r="FWO118" i="34"/>
  <c r="FWP118" i="34"/>
  <c r="FWQ118" i="34"/>
  <c r="FWR118" i="34"/>
  <c r="FWS118" i="34"/>
  <c r="FWT118" i="34"/>
  <c r="FWU118" i="34"/>
  <c r="FWV118" i="34"/>
  <c r="FWW118" i="34"/>
  <c r="FWX118" i="34"/>
  <c r="FWY118" i="34"/>
  <c r="FWZ118" i="34"/>
  <c r="FXA118" i="34"/>
  <c r="FXB118" i="34"/>
  <c r="FXC118" i="34"/>
  <c r="FXD118" i="34"/>
  <c r="FXE118" i="34"/>
  <c r="FXF118" i="34"/>
  <c r="FXG118" i="34"/>
  <c r="FXH118" i="34"/>
  <c r="FXI118" i="34"/>
  <c r="FXJ118" i="34"/>
  <c r="FXK118" i="34"/>
  <c r="FXL118" i="34"/>
  <c r="FXM118" i="34"/>
  <c r="FXN118" i="34"/>
  <c r="FXO118" i="34"/>
  <c r="FXP118" i="34"/>
  <c r="FXQ118" i="34"/>
  <c r="FXR118" i="34"/>
  <c r="FXS118" i="34"/>
  <c r="FXT118" i="34"/>
  <c r="FXU118" i="34"/>
  <c r="FXV118" i="34"/>
  <c r="FXW118" i="34"/>
  <c r="FXX118" i="34"/>
  <c r="FXY118" i="34"/>
  <c r="FXZ118" i="34"/>
  <c r="FYA118" i="34"/>
  <c r="FYB118" i="34"/>
  <c r="FYC118" i="34"/>
  <c r="FYD118" i="34"/>
  <c r="FYE118" i="34"/>
  <c r="FYF118" i="34"/>
  <c r="FYG118" i="34"/>
  <c r="FYH118" i="34"/>
  <c r="FYI118" i="34"/>
  <c r="FYJ118" i="34"/>
  <c r="FYK118" i="34"/>
  <c r="FYL118" i="34"/>
  <c r="FYM118" i="34"/>
  <c r="FYN118" i="34"/>
  <c r="FYO118" i="34"/>
  <c r="FYP118" i="34"/>
  <c r="FYQ118" i="34"/>
  <c r="FYR118" i="34"/>
  <c r="FYS118" i="34"/>
  <c r="FYT118" i="34"/>
  <c r="FYU118" i="34"/>
  <c r="FYV118" i="34"/>
  <c r="FYW118" i="34"/>
  <c r="FYX118" i="34"/>
  <c r="FYY118" i="34"/>
  <c r="FYZ118" i="34"/>
  <c r="FZA118" i="34"/>
  <c r="FZB118" i="34"/>
  <c r="FZC118" i="34"/>
  <c r="FZD118" i="34"/>
  <c r="FZE118" i="34"/>
  <c r="FZF118" i="34"/>
  <c r="FZG118" i="34"/>
  <c r="FZH118" i="34"/>
  <c r="FZI118" i="34"/>
  <c r="FZJ118" i="34"/>
  <c r="FZK118" i="34"/>
  <c r="FZL118" i="34"/>
  <c r="FZM118" i="34"/>
  <c r="FZN118" i="34"/>
  <c r="FZO118" i="34"/>
  <c r="FZP118" i="34"/>
  <c r="FZQ118" i="34"/>
  <c r="FZR118" i="34"/>
  <c r="FZS118" i="34"/>
  <c r="FZT118" i="34"/>
  <c r="FZU118" i="34"/>
  <c r="FZV118" i="34"/>
  <c r="FZW118" i="34"/>
  <c r="FZX118" i="34"/>
  <c r="FZY118" i="34"/>
  <c r="FZZ118" i="34"/>
  <c r="GAA118" i="34"/>
  <c r="GAB118" i="34"/>
  <c r="GAC118" i="34"/>
  <c r="GAD118" i="34"/>
  <c r="GAE118" i="34"/>
  <c r="GAF118" i="34"/>
  <c r="GAG118" i="34"/>
  <c r="GAH118" i="34"/>
  <c r="GAI118" i="34"/>
  <c r="GAJ118" i="34"/>
  <c r="GAK118" i="34"/>
  <c r="GAL118" i="34"/>
  <c r="GAM118" i="34"/>
  <c r="GAN118" i="34"/>
  <c r="GAO118" i="34"/>
  <c r="GAP118" i="34"/>
  <c r="GAQ118" i="34"/>
  <c r="GAR118" i="34"/>
  <c r="GAS118" i="34"/>
  <c r="GAT118" i="34"/>
  <c r="GAU118" i="34"/>
  <c r="GAV118" i="34"/>
  <c r="GAW118" i="34"/>
  <c r="GAX118" i="34"/>
  <c r="GAY118" i="34"/>
  <c r="GAZ118" i="34"/>
  <c r="GBA118" i="34"/>
  <c r="GBB118" i="34"/>
  <c r="GBC118" i="34"/>
  <c r="GBD118" i="34"/>
  <c r="GBE118" i="34"/>
  <c r="GBF118" i="34"/>
  <c r="GBG118" i="34"/>
  <c r="GBH118" i="34"/>
  <c r="GBI118" i="34"/>
  <c r="GBJ118" i="34"/>
  <c r="GBK118" i="34"/>
  <c r="GBL118" i="34"/>
  <c r="GBM118" i="34"/>
  <c r="GBN118" i="34"/>
  <c r="GBO118" i="34"/>
  <c r="GBP118" i="34"/>
  <c r="GBQ118" i="34"/>
  <c r="GBR118" i="34"/>
  <c r="GBS118" i="34"/>
  <c r="GBT118" i="34"/>
  <c r="GBU118" i="34"/>
  <c r="GBV118" i="34"/>
  <c r="GBW118" i="34"/>
  <c r="GBX118" i="34"/>
  <c r="GBY118" i="34"/>
  <c r="GBZ118" i="34"/>
  <c r="GCA118" i="34"/>
  <c r="GCB118" i="34"/>
  <c r="GCC118" i="34"/>
  <c r="GCD118" i="34"/>
  <c r="GCE118" i="34"/>
  <c r="GCF118" i="34"/>
  <c r="GCG118" i="34"/>
  <c r="GCH118" i="34"/>
  <c r="GCI118" i="34"/>
  <c r="GCJ118" i="34"/>
  <c r="GCK118" i="34"/>
  <c r="GCL118" i="34"/>
  <c r="GCM118" i="34"/>
  <c r="GCN118" i="34"/>
  <c r="GCO118" i="34"/>
  <c r="GCP118" i="34"/>
  <c r="GCQ118" i="34"/>
  <c r="GCR118" i="34"/>
  <c r="GCS118" i="34"/>
  <c r="GCT118" i="34"/>
  <c r="GCU118" i="34"/>
  <c r="GCV118" i="34"/>
  <c r="GCW118" i="34"/>
  <c r="GCX118" i="34"/>
  <c r="GCY118" i="34"/>
  <c r="GCZ118" i="34"/>
  <c r="GDA118" i="34"/>
  <c r="GDB118" i="34"/>
  <c r="GDC118" i="34"/>
  <c r="GDD118" i="34"/>
  <c r="GDE118" i="34"/>
  <c r="GDF118" i="34"/>
  <c r="GDG118" i="34"/>
  <c r="GDH118" i="34"/>
  <c r="GDI118" i="34"/>
  <c r="GDJ118" i="34"/>
  <c r="GDK118" i="34"/>
  <c r="GDL118" i="34"/>
  <c r="GDM118" i="34"/>
  <c r="GDN118" i="34"/>
  <c r="GDO118" i="34"/>
  <c r="GDP118" i="34"/>
  <c r="GDQ118" i="34"/>
  <c r="GDR118" i="34"/>
  <c r="GDS118" i="34"/>
  <c r="GDT118" i="34"/>
  <c r="GDU118" i="34"/>
  <c r="GDV118" i="34"/>
  <c r="GDW118" i="34"/>
  <c r="GDX118" i="34"/>
  <c r="GDY118" i="34"/>
  <c r="GDZ118" i="34"/>
  <c r="GEA118" i="34"/>
  <c r="GEB118" i="34"/>
  <c r="GEC118" i="34"/>
  <c r="GED118" i="34"/>
  <c r="GEE118" i="34"/>
  <c r="GEF118" i="34"/>
  <c r="GEG118" i="34"/>
  <c r="GEH118" i="34"/>
  <c r="GEI118" i="34"/>
  <c r="GEJ118" i="34"/>
  <c r="GEK118" i="34"/>
  <c r="GEL118" i="34"/>
  <c r="GEM118" i="34"/>
  <c r="GEN118" i="34"/>
  <c r="GEO118" i="34"/>
  <c r="GEP118" i="34"/>
  <c r="GEQ118" i="34"/>
  <c r="GER118" i="34"/>
  <c r="GES118" i="34"/>
  <c r="GET118" i="34"/>
  <c r="GEU118" i="34"/>
  <c r="GEV118" i="34"/>
  <c r="GEW118" i="34"/>
  <c r="GEX118" i="34"/>
  <c r="GEY118" i="34"/>
  <c r="GEZ118" i="34"/>
  <c r="GFA118" i="34"/>
  <c r="GFB118" i="34"/>
  <c r="GFC118" i="34"/>
  <c r="GFD118" i="34"/>
  <c r="GFE118" i="34"/>
  <c r="GFF118" i="34"/>
  <c r="GFG118" i="34"/>
  <c r="GFH118" i="34"/>
  <c r="GFI118" i="34"/>
  <c r="GFJ118" i="34"/>
  <c r="GFK118" i="34"/>
  <c r="GFL118" i="34"/>
  <c r="GFM118" i="34"/>
  <c r="GFN118" i="34"/>
  <c r="GFO118" i="34"/>
  <c r="GFP118" i="34"/>
  <c r="GFQ118" i="34"/>
  <c r="GFR118" i="34"/>
  <c r="GFS118" i="34"/>
  <c r="GFT118" i="34"/>
  <c r="GFU118" i="34"/>
  <c r="GFV118" i="34"/>
  <c r="GFW118" i="34"/>
  <c r="GFX118" i="34"/>
  <c r="GFY118" i="34"/>
  <c r="GFZ118" i="34"/>
  <c r="GGA118" i="34"/>
  <c r="GGB118" i="34"/>
  <c r="GGC118" i="34"/>
  <c r="GGD118" i="34"/>
  <c r="GGE118" i="34"/>
  <c r="GGF118" i="34"/>
  <c r="GGG118" i="34"/>
  <c r="GGH118" i="34"/>
  <c r="GGI118" i="34"/>
  <c r="GGJ118" i="34"/>
  <c r="GGK118" i="34"/>
  <c r="GGL118" i="34"/>
  <c r="GGM118" i="34"/>
  <c r="GGN118" i="34"/>
  <c r="GGO118" i="34"/>
  <c r="GGP118" i="34"/>
  <c r="GGQ118" i="34"/>
  <c r="GGR118" i="34"/>
  <c r="GGS118" i="34"/>
  <c r="GGT118" i="34"/>
  <c r="GGU118" i="34"/>
  <c r="GGV118" i="34"/>
  <c r="GGW118" i="34"/>
  <c r="GGX118" i="34"/>
  <c r="GGY118" i="34"/>
  <c r="GGZ118" i="34"/>
  <c r="GHA118" i="34"/>
  <c r="GHB118" i="34"/>
  <c r="GHC118" i="34"/>
  <c r="GHD118" i="34"/>
  <c r="GHE118" i="34"/>
  <c r="GHF118" i="34"/>
  <c r="GHG118" i="34"/>
  <c r="GHH118" i="34"/>
  <c r="GHI118" i="34"/>
  <c r="GHJ118" i="34"/>
  <c r="GHK118" i="34"/>
  <c r="GHL118" i="34"/>
  <c r="GHM118" i="34"/>
  <c r="GHN118" i="34"/>
  <c r="GHO118" i="34"/>
  <c r="GHP118" i="34"/>
  <c r="GHQ118" i="34"/>
  <c r="GHR118" i="34"/>
  <c r="GHS118" i="34"/>
  <c r="GHT118" i="34"/>
  <c r="GHU118" i="34"/>
  <c r="GHV118" i="34"/>
  <c r="GHW118" i="34"/>
  <c r="GHX118" i="34"/>
  <c r="GHY118" i="34"/>
  <c r="GHZ118" i="34"/>
  <c r="GIA118" i="34"/>
  <c r="GIB118" i="34"/>
  <c r="GIC118" i="34"/>
  <c r="GID118" i="34"/>
  <c r="GIE118" i="34"/>
  <c r="GIF118" i="34"/>
  <c r="GIG118" i="34"/>
  <c r="GIH118" i="34"/>
  <c r="GII118" i="34"/>
  <c r="GIJ118" i="34"/>
  <c r="GIK118" i="34"/>
  <c r="GIL118" i="34"/>
  <c r="GIM118" i="34"/>
  <c r="GIN118" i="34"/>
  <c r="GIO118" i="34"/>
  <c r="GIP118" i="34"/>
  <c r="GIQ118" i="34"/>
  <c r="GIR118" i="34"/>
  <c r="GIS118" i="34"/>
  <c r="GIT118" i="34"/>
  <c r="GIU118" i="34"/>
  <c r="GIV118" i="34"/>
  <c r="GIW118" i="34"/>
  <c r="GIX118" i="34"/>
  <c r="GIY118" i="34"/>
  <c r="GIZ118" i="34"/>
  <c r="GJA118" i="34"/>
  <c r="GJB118" i="34"/>
  <c r="GJC118" i="34"/>
  <c r="GJD118" i="34"/>
  <c r="GJE118" i="34"/>
  <c r="GJF118" i="34"/>
  <c r="GJG118" i="34"/>
  <c r="GJH118" i="34"/>
  <c r="GJI118" i="34"/>
  <c r="GJJ118" i="34"/>
  <c r="GJK118" i="34"/>
  <c r="GJL118" i="34"/>
  <c r="GJM118" i="34"/>
  <c r="GJN118" i="34"/>
  <c r="GJO118" i="34"/>
  <c r="GJP118" i="34"/>
  <c r="GJQ118" i="34"/>
  <c r="GJR118" i="34"/>
  <c r="GJS118" i="34"/>
  <c r="GJT118" i="34"/>
  <c r="GJU118" i="34"/>
  <c r="GJV118" i="34"/>
  <c r="GJW118" i="34"/>
  <c r="GJX118" i="34"/>
  <c r="GJY118" i="34"/>
  <c r="GJZ118" i="34"/>
  <c r="GKA118" i="34"/>
  <c r="GKB118" i="34"/>
  <c r="GKC118" i="34"/>
  <c r="GKD118" i="34"/>
  <c r="GKE118" i="34"/>
  <c r="GKF118" i="34"/>
  <c r="GKG118" i="34"/>
  <c r="GKH118" i="34"/>
  <c r="GKI118" i="34"/>
  <c r="GKJ118" i="34"/>
  <c r="GKK118" i="34"/>
  <c r="GKL118" i="34"/>
  <c r="GKM118" i="34"/>
  <c r="GKN118" i="34"/>
  <c r="GKO118" i="34"/>
  <c r="GKP118" i="34"/>
  <c r="GKQ118" i="34"/>
  <c r="GKR118" i="34"/>
  <c r="GKS118" i="34"/>
  <c r="GKT118" i="34"/>
  <c r="GKU118" i="34"/>
  <c r="GKV118" i="34"/>
  <c r="GKW118" i="34"/>
  <c r="GKX118" i="34"/>
  <c r="GKY118" i="34"/>
  <c r="GKZ118" i="34"/>
  <c r="GLA118" i="34"/>
  <c r="GLB118" i="34"/>
  <c r="GLC118" i="34"/>
  <c r="GLD118" i="34"/>
  <c r="GLE118" i="34"/>
  <c r="GLF118" i="34"/>
  <c r="GLG118" i="34"/>
  <c r="GLH118" i="34"/>
  <c r="GLI118" i="34"/>
  <c r="GLJ118" i="34"/>
  <c r="GLK118" i="34"/>
  <c r="GLL118" i="34"/>
  <c r="GLM118" i="34"/>
  <c r="GLN118" i="34"/>
  <c r="GLO118" i="34"/>
  <c r="GLP118" i="34"/>
  <c r="GLQ118" i="34"/>
  <c r="GLR118" i="34"/>
  <c r="GLS118" i="34"/>
  <c r="GLT118" i="34"/>
  <c r="GLU118" i="34"/>
  <c r="GLV118" i="34"/>
  <c r="GLW118" i="34"/>
  <c r="GLX118" i="34"/>
  <c r="GLY118" i="34"/>
  <c r="GLZ118" i="34"/>
  <c r="GMA118" i="34"/>
  <c r="GMB118" i="34"/>
  <c r="GMC118" i="34"/>
  <c r="GMD118" i="34"/>
  <c r="GME118" i="34"/>
  <c r="GMF118" i="34"/>
  <c r="GMG118" i="34"/>
  <c r="GMH118" i="34"/>
  <c r="GMI118" i="34"/>
  <c r="GMJ118" i="34"/>
  <c r="GMK118" i="34"/>
  <c r="GML118" i="34"/>
  <c r="GMM118" i="34"/>
  <c r="GMN118" i="34"/>
  <c r="GMO118" i="34"/>
  <c r="GMP118" i="34"/>
  <c r="GMQ118" i="34"/>
  <c r="GMR118" i="34"/>
  <c r="GMS118" i="34"/>
  <c r="GMT118" i="34"/>
  <c r="GMU118" i="34"/>
  <c r="GMV118" i="34"/>
  <c r="GMW118" i="34"/>
  <c r="GMX118" i="34"/>
  <c r="GMY118" i="34"/>
  <c r="GMZ118" i="34"/>
  <c r="GNA118" i="34"/>
  <c r="GNB118" i="34"/>
  <c r="GNC118" i="34"/>
  <c r="GND118" i="34"/>
  <c r="GNE118" i="34"/>
  <c r="GNF118" i="34"/>
  <c r="GNG118" i="34"/>
  <c r="GNH118" i="34"/>
  <c r="GNI118" i="34"/>
  <c r="GNJ118" i="34"/>
  <c r="GNK118" i="34"/>
  <c r="GNL118" i="34"/>
  <c r="GNM118" i="34"/>
  <c r="GNN118" i="34"/>
  <c r="GNO118" i="34"/>
  <c r="GNP118" i="34"/>
  <c r="GNQ118" i="34"/>
  <c r="GNR118" i="34"/>
  <c r="GNS118" i="34"/>
  <c r="GNT118" i="34"/>
  <c r="GNU118" i="34"/>
  <c r="GNV118" i="34"/>
  <c r="GNW118" i="34"/>
  <c r="GNX118" i="34"/>
  <c r="GNY118" i="34"/>
  <c r="GNZ118" i="34"/>
  <c r="GOA118" i="34"/>
  <c r="GOB118" i="34"/>
  <c r="GOC118" i="34"/>
  <c r="GOD118" i="34"/>
  <c r="GOE118" i="34"/>
  <c r="GOF118" i="34"/>
  <c r="GOG118" i="34"/>
  <c r="GOH118" i="34"/>
  <c r="GOI118" i="34"/>
  <c r="GOJ118" i="34"/>
  <c r="GOK118" i="34"/>
  <c r="GOL118" i="34"/>
  <c r="GOM118" i="34"/>
  <c r="GON118" i="34"/>
  <c r="GOO118" i="34"/>
  <c r="GOP118" i="34"/>
  <c r="GOQ118" i="34"/>
  <c r="GOR118" i="34"/>
  <c r="GOS118" i="34"/>
  <c r="GOT118" i="34"/>
  <c r="GOU118" i="34"/>
  <c r="GOV118" i="34"/>
  <c r="GOW118" i="34"/>
  <c r="GOX118" i="34"/>
  <c r="GOY118" i="34"/>
  <c r="GOZ118" i="34"/>
  <c r="GPA118" i="34"/>
  <c r="GPB118" i="34"/>
  <c r="GPC118" i="34"/>
  <c r="GPD118" i="34"/>
  <c r="GPE118" i="34"/>
  <c r="GPF118" i="34"/>
  <c r="GPG118" i="34"/>
  <c r="GPH118" i="34"/>
  <c r="GPI118" i="34"/>
  <c r="GPJ118" i="34"/>
  <c r="GPK118" i="34"/>
  <c r="GPL118" i="34"/>
  <c r="GPM118" i="34"/>
  <c r="GPN118" i="34"/>
  <c r="GPO118" i="34"/>
  <c r="GPP118" i="34"/>
  <c r="GPQ118" i="34"/>
  <c r="GPR118" i="34"/>
  <c r="GPS118" i="34"/>
  <c r="GPT118" i="34"/>
  <c r="GPU118" i="34"/>
  <c r="GPV118" i="34"/>
  <c r="GPW118" i="34"/>
  <c r="GPX118" i="34"/>
  <c r="GPY118" i="34"/>
  <c r="GPZ118" i="34"/>
  <c r="GQA118" i="34"/>
  <c r="GQB118" i="34"/>
  <c r="GQC118" i="34"/>
  <c r="GQD118" i="34"/>
  <c r="GQE118" i="34"/>
  <c r="GQF118" i="34"/>
  <c r="GQG118" i="34"/>
  <c r="GQH118" i="34"/>
  <c r="GQI118" i="34"/>
  <c r="GQJ118" i="34"/>
  <c r="GQK118" i="34"/>
  <c r="GQL118" i="34"/>
  <c r="GQM118" i="34"/>
  <c r="GQN118" i="34"/>
  <c r="GQO118" i="34"/>
  <c r="GQP118" i="34"/>
  <c r="GQQ118" i="34"/>
  <c r="GQR118" i="34"/>
  <c r="GQS118" i="34"/>
  <c r="GQT118" i="34"/>
  <c r="GQU118" i="34"/>
  <c r="GQV118" i="34"/>
  <c r="GQW118" i="34"/>
  <c r="GQX118" i="34"/>
  <c r="GQY118" i="34"/>
  <c r="GQZ118" i="34"/>
  <c r="GRA118" i="34"/>
  <c r="GRB118" i="34"/>
  <c r="GRC118" i="34"/>
  <c r="GRD118" i="34"/>
  <c r="GRE118" i="34"/>
  <c r="GRF118" i="34"/>
  <c r="GRG118" i="34"/>
  <c r="GRH118" i="34"/>
  <c r="GRI118" i="34"/>
  <c r="GRJ118" i="34"/>
  <c r="GRK118" i="34"/>
  <c r="GRL118" i="34"/>
  <c r="GRM118" i="34"/>
  <c r="GRN118" i="34"/>
  <c r="GRO118" i="34"/>
  <c r="GRP118" i="34"/>
  <c r="GRQ118" i="34"/>
  <c r="GRR118" i="34"/>
  <c r="GRS118" i="34"/>
  <c r="GRT118" i="34"/>
  <c r="GRU118" i="34"/>
  <c r="GRV118" i="34"/>
  <c r="GRW118" i="34"/>
  <c r="GRX118" i="34"/>
  <c r="GRY118" i="34"/>
  <c r="GRZ118" i="34"/>
  <c r="GSA118" i="34"/>
  <c r="GSB118" i="34"/>
  <c r="GSC118" i="34"/>
  <c r="GSD118" i="34"/>
  <c r="GSE118" i="34"/>
  <c r="GSF118" i="34"/>
  <c r="GSG118" i="34"/>
  <c r="GSH118" i="34"/>
  <c r="GSI118" i="34"/>
  <c r="GSJ118" i="34"/>
  <c r="GSK118" i="34"/>
  <c r="GSL118" i="34"/>
  <c r="GSM118" i="34"/>
  <c r="GSN118" i="34"/>
  <c r="GSO118" i="34"/>
  <c r="GSP118" i="34"/>
  <c r="GSQ118" i="34"/>
  <c r="GSR118" i="34"/>
  <c r="GSS118" i="34"/>
  <c r="GST118" i="34"/>
  <c r="GSU118" i="34"/>
  <c r="GSV118" i="34"/>
  <c r="GSW118" i="34"/>
  <c r="GSX118" i="34"/>
  <c r="GSY118" i="34"/>
  <c r="GSZ118" i="34"/>
  <c r="GTA118" i="34"/>
  <c r="GTB118" i="34"/>
  <c r="GTC118" i="34"/>
  <c r="GTD118" i="34"/>
  <c r="GTE118" i="34"/>
  <c r="GTF118" i="34"/>
  <c r="GTG118" i="34"/>
  <c r="GTH118" i="34"/>
  <c r="GTI118" i="34"/>
  <c r="GTJ118" i="34"/>
  <c r="GTK118" i="34"/>
  <c r="GTL118" i="34"/>
  <c r="GTM118" i="34"/>
  <c r="GTN118" i="34"/>
  <c r="GTO118" i="34"/>
  <c r="GTP118" i="34"/>
  <c r="GTQ118" i="34"/>
  <c r="GTR118" i="34"/>
  <c r="GTS118" i="34"/>
  <c r="GTT118" i="34"/>
  <c r="GTU118" i="34"/>
  <c r="GTV118" i="34"/>
  <c r="GTW118" i="34"/>
  <c r="GTX118" i="34"/>
  <c r="GTY118" i="34"/>
  <c r="GTZ118" i="34"/>
  <c r="GUA118" i="34"/>
  <c r="GUB118" i="34"/>
  <c r="GUC118" i="34"/>
  <c r="GUD118" i="34"/>
  <c r="GUE118" i="34"/>
  <c r="GUF118" i="34"/>
  <c r="GUG118" i="34"/>
  <c r="GUH118" i="34"/>
  <c r="GUI118" i="34"/>
  <c r="GUJ118" i="34"/>
  <c r="GUK118" i="34"/>
  <c r="GUL118" i="34"/>
  <c r="GUM118" i="34"/>
  <c r="GUN118" i="34"/>
  <c r="GUO118" i="34"/>
  <c r="GUP118" i="34"/>
  <c r="GUQ118" i="34"/>
  <c r="GUR118" i="34"/>
  <c r="GUS118" i="34"/>
  <c r="GUT118" i="34"/>
  <c r="GUU118" i="34"/>
  <c r="GUV118" i="34"/>
  <c r="GUW118" i="34"/>
  <c r="GUX118" i="34"/>
  <c r="GUY118" i="34"/>
  <c r="GUZ118" i="34"/>
  <c r="GVA118" i="34"/>
  <c r="GVB118" i="34"/>
  <c r="GVC118" i="34"/>
  <c r="GVD118" i="34"/>
  <c r="GVE118" i="34"/>
  <c r="GVF118" i="34"/>
  <c r="GVG118" i="34"/>
  <c r="GVH118" i="34"/>
  <c r="GVI118" i="34"/>
  <c r="GVJ118" i="34"/>
  <c r="GVK118" i="34"/>
  <c r="GVL118" i="34"/>
  <c r="GVM118" i="34"/>
  <c r="GVN118" i="34"/>
  <c r="GVO118" i="34"/>
  <c r="GVP118" i="34"/>
  <c r="GVQ118" i="34"/>
  <c r="GVR118" i="34"/>
  <c r="GVS118" i="34"/>
  <c r="GVT118" i="34"/>
  <c r="GVU118" i="34"/>
  <c r="GVV118" i="34"/>
  <c r="GVW118" i="34"/>
  <c r="GVX118" i="34"/>
  <c r="GVY118" i="34"/>
  <c r="GVZ118" i="34"/>
  <c r="GWA118" i="34"/>
  <c r="GWB118" i="34"/>
  <c r="GWC118" i="34"/>
  <c r="GWD118" i="34"/>
  <c r="GWE118" i="34"/>
  <c r="GWF118" i="34"/>
  <c r="GWG118" i="34"/>
  <c r="GWH118" i="34"/>
  <c r="GWI118" i="34"/>
  <c r="GWJ118" i="34"/>
  <c r="GWK118" i="34"/>
  <c r="GWL118" i="34"/>
  <c r="GWM118" i="34"/>
  <c r="GWN118" i="34"/>
  <c r="GWO118" i="34"/>
  <c r="GWP118" i="34"/>
  <c r="GWQ118" i="34"/>
  <c r="GWR118" i="34"/>
  <c r="GWS118" i="34"/>
  <c r="GWT118" i="34"/>
  <c r="GWU118" i="34"/>
  <c r="GWV118" i="34"/>
  <c r="GWW118" i="34"/>
  <c r="GWX118" i="34"/>
  <c r="GWY118" i="34"/>
  <c r="GWZ118" i="34"/>
  <c r="GXA118" i="34"/>
  <c r="GXB118" i="34"/>
  <c r="GXC118" i="34"/>
  <c r="GXD118" i="34"/>
  <c r="GXE118" i="34"/>
  <c r="GXF118" i="34"/>
  <c r="GXG118" i="34"/>
  <c r="GXH118" i="34"/>
  <c r="GXI118" i="34"/>
  <c r="GXJ118" i="34"/>
  <c r="GXK118" i="34"/>
  <c r="GXL118" i="34"/>
  <c r="GXM118" i="34"/>
  <c r="GXN118" i="34"/>
  <c r="GXO118" i="34"/>
  <c r="GXP118" i="34"/>
  <c r="GXQ118" i="34"/>
  <c r="GXR118" i="34"/>
  <c r="GXS118" i="34"/>
  <c r="GXT118" i="34"/>
  <c r="GXU118" i="34"/>
  <c r="GXV118" i="34"/>
  <c r="GXW118" i="34"/>
  <c r="GXX118" i="34"/>
  <c r="GXY118" i="34"/>
  <c r="GXZ118" i="34"/>
  <c r="GYA118" i="34"/>
  <c r="GYB118" i="34"/>
  <c r="GYC118" i="34"/>
  <c r="GYD118" i="34"/>
  <c r="GYE118" i="34"/>
  <c r="GYF118" i="34"/>
  <c r="GYG118" i="34"/>
  <c r="GYH118" i="34"/>
  <c r="GYI118" i="34"/>
  <c r="GYJ118" i="34"/>
  <c r="GYK118" i="34"/>
  <c r="GYL118" i="34"/>
  <c r="GYM118" i="34"/>
  <c r="GYN118" i="34"/>
  <c r="GYO118" i="34"/>
  <c r="GYP118" i="34"/>
  <c r="GYQ118" i="34"/>
  <c r="GYR118" i="34"/>
  <c r="GYS118" i="34"/>
  <c r="GYT118" i="34"/>
  <c r="GYU118" i="34"/>
  <c r="GYV118" i="34"/>
  <c r="GYW118" i="34"/>
  <c r="GYX118" i="34"/>
  <c r="GYY118" i="34"/>
  <c r="GYZ118" i="34"/>
  <c r="GZA118" i="34"/>
  <c r="GZB118" i="34"/>
  <c r="GZC118" i="34"/>
  <c r="GZD118" i="34"/>
  <c r="GZE118" i="34"/>
  <c r="GZF118" i="34"/>
  <c r="GZG118" i="34"/>
  <c r="GZH118" i="34"/>
  <c r="GZI118" i="34"/>
  <c r="GZJ118" i="34"/>
  <c r="GZK118" i="34"/>
  <c r="GZL118" i="34"/>
  <c r="GZM118" i="34"/>
  <c r="GZN118" i="34"/>
  <c r="GZO118" i="34"/>
  <c r="GZP118" i="34"/>
  <c r="GZQ118" i="34"/>
  <c r="GZR118" i="34"/>
  <c r="GZS118" i="34"/>
  <c r="GZT118" i="34"/>
  <c r="GZU118" i="34"/>
  <c r="GZV118" i="34"/>
  <c r="GZW118" i="34"/>
  <c r="GZX118" i="34"/>
  <c r="GZY118" i="34"/>
  <c r="GZZ118" i="34"/>
  <c r="HAA118" i="34"/>
  <c r="HAB118" i="34"/>
  <c r="HAC118" i="34"/>
  <c r="HAD118" i="34"/>
  <c r="HAE118" i="34"/>
  <c r="HAF118" i="34"/>
  <c r="HAG118" i="34"/>
  <c r="HAH118" i="34"/>
  <c r="HAI118" i="34"/>
  <c r="HAJ118" i="34"/>
  <c r="HAK118" i="34"/>
  <c r="HAL118" i="34"/>
  <c r="HAM118" i="34"/>
  <c r="HAN118" i="34"/>
  <c r="HAO118" i="34"/>
  <c r="HAP118" i="34"/>
  <c r="HAQ118" i="34"/>
  <c r="HAR118" i="34"/>
  <c r="HAS118" i="34"/>
  <c r="HAT118" i="34"/>
  <c r="HAU118" i="34"/>
  <c r="HAV118" i="34"/>
  <c r="HAW118" i="34"/>
  <c r="HAX118" i="34"/>
  <c r="HAY118" i="34"/>
  <c r="HAZ118" i="34"/>
  <c r="HBA118" i="34"/>
  <c r="HBB118" i="34"/>
  <c r="HBC118" i="34"/>
  <c r="HBD118" i="34"/>
  <c r="HBE118" i="34"/>
  <c r="HBF118" i="34"/>
  <c r="HBG118" i="34"/>
  <c r="HBH118" i="34"/>
  <c r="HBI118" i="34"/>
  <c r="HBJ118" i="34"/>
  <c r="HBK118" i="34"/>
  <c r="HBL118" i="34"/>
  <c r="HBM118" i="34"/>
  <c r="HBN118" i="34"/>
  <c r="HBO118" i="34"/>
  <c r="HBP118" i="34"/>
  <c r="HBQ118" i="34"/>
  <c r="HBR118" i="34"/>
  <c r="HBS118" i="34"/>
  <c r="HBT118" i="34"/>
  <c r="HBU118" i="34"/>
  <c r="HBV118" i="34"/>
  <c r="HBW118" i="34"/>
  <c r="HBX118" i="34"/>
  <c r="HBY118" i="34"/>
  <c r="HBZ118" i="34"/>
  <c r="HCA118" i="34"/>
  <c r="HCB118" i="34"/>
  <c r="HCC118" i="34"/>
  <c r="HCD118" i="34"/>
  <c r="HCE118" i="34"/>
  <c r="HCF118" i="34"/>
  <c r="HCG118" i="34"/>
  <c r="HCH118" i="34"/>
  <c r="HCI118" i="34"/>
  <c r="HCJ118" i="34"/>
  <c r="HCK118" i="34"/>
  <c r="HCL118" i="34"/>
  <c r="HCM118" i="34"/>
  <c r="HCN118" i="34"/>
  <c r="HCO118" i="34"/>
  <c r="HCP118" i="34"/>
  <c r="HCQ118" i="34"/>
  <c r="HCR118" i="34"/>
  <c r="HCS118" i="34"/>
  <c r="HCT118" i="34"/>
  <c r="HCU118" i="34"/>
  <c r="HCV118" i="34"/>
  <c r="HCW118" i="34"/>
  <c r="HCX118" i="34"/>
  <c r="HCY118" i="34"/>
  <c r="HCZ118" i="34"/>
  <c r="HDA118" i="34"/>
  <c r="HDB118" i="34"/>
  <c r="HDC118" i="34"/>
  <c r="HDD118" i="34"/>
  <c r="HDE118" i="34"/>
  <c r="HDF118" i="34"/>
  <c r="HDG118" i="34"/>
  <c r="HDH118" i="34"/>
  <c r="HDI118" i="34"/>
  <c r="HDJ118" i="34"/>
  <c r="HDK118" i="34"/>
  <c r="HDL118" i="34"/>
  <c r="HDM118" i="34"/>
  <c r="HDN118" i="34"/>
  <c r="HDO118" i="34"/>
  <c r="HDP118" i="34"/>
  <c r="HDQ118" i="34"/>
  <c r="HDR118" i="34"/>
  <c r="HDS118" i="34"/>
  <c r="HDT118" i="34"/>
  <c r="HDU118" i="34"/>
  <c r="HDV118" i="34"/>
  <c r="HDW118" i="34"/>
  <c r="HDX118" i="34"/>
  <c r="HDY118" i="34"/>
  <c r="HDZ118" i="34"/>
  <c r="HEA118" i="34"/>
  <c r="HEB118" i="34"/>
  <c r="HEC118" i="34"/>
  <c r="HED118" i="34"/>
  <c r="HEE118" i="34"/>
  <c r="HEF118" i="34"/>
  <c r="HEG118" i="34"/>
  <c r="HEH118" i="34"/>
  <c r="HEI118" i="34"/>
  <c r="HEJ118" i="34"/>
  <c r="HEK118" i="34"/>
  <c r="HEL118" i="34"/>
  <c r="HEM118" i="34"/>
  <c r="HEN118" i="34"/>
  <c r="HEO118" i="34"/>
  <c r="HEP118" i="34"/>
  <c r="HEQ118" i="34"/>
  <c r="HER118" i="34"/>
  <c r="HES118" i="34"/>
  <c r="HET118" i="34"/>
  <c r="HEU118" i="34"/>
  <c r="HEV118" i="34"/>
  <c r="HEW118" i="34"/>
  <c r="HEX118" i="34"/>
  <c r="HEY118" i="34"/>
  <c r="HEZ118" i="34"/>
  <c r="HFA118" i="34"/>
  <c r="HFB118" i="34"/>
  <c r="HFC118" i="34"/>
  <c r="HFD118" i="34"/>
  <c r="HFE118" i="34"/>
  <c r="HFF118" i="34"/>
  <c r="HFG118" i="34"/>
  <c r="HFH118" i="34"/>
  <c r="HFI118" i="34"/>
  <c r="HFJ118" i="34"/>
  <c r="HFK118" i="34"/>
  <c r="HFL118" i="34"/>
  <c r="HFM118" i="34"/>
  <c r="HFN118" i="34"/>
  <c r="HFO118" i="34"/>
  <c r="HFP118" i="34"/>
  <c r="HFQ118" i="34"/>
  <c r="HFR118" i="34"/>
  <c r="HFS118" i="34"/>
  <c r="HFT118" i="34"/>
  <c r="HFU118" i="34"/>
  <c r="HFV118" i="34"/>
  <c r="HFW118" i="34"/>
  <c r="HFX118" i="34"/>
  <c r="HFY118" i="34"/>
  <c r="HFZ118" i="34"/>
  <c r="HGA118" i="34"/>
  <c r="HGB118" i="34"/>
  <c r="HGC118" i="34"/>
  <c r="HGD118" i="34"/>
  <c r="HGE118" i="34"/>
  <c r="HGF118" i="34"/>
  <c r="HGG118" i="34"/>
  <c r="HGH118" i="34"/>
  <c r="HGI118" i="34"/>
  <c r="HGJ118" i="34"/>
  <c r="HGK118" i="34"/>
  <c r="HGL118" i="34"/>
  <c r="HGM118" i="34"/>
  <c r="HGN118" i="34"/>
  <c r="HGO118" i="34"/>
  <c r="HGP118" i="34"/>
  <c r="HGQ118" i="34"/>
  <c r="HGR118" i="34"/>
  <c r="HGS118" i="34"/>
  <c r="HGT118" i="34"/>
  <c r="HGU118" i="34"/>
  <c r="HGV118" i="34"/>
  <c r="HGW118" i="34"/>
  <c r="HGX118" i="34"/>
  <c r="HGY118" i="34"/>
  <c r="HGZ118" i="34"/>
  <c r="HHA118" i="34"/>
  <c r="HHB118" i="34"/>
  <c r="HHC118" i="34"/>
  <c r="HHD118" i="34"/>
  <c r="HHE118" i="34"/>
  <c r="HHF118" i="34"/>
  <c r="HHG118" i="34"/>
  <c r="HHH118" i="34"/>
  <c r="HHI118" i="34"/>
  <c r="HHJ118" i="34"/>
  <c r="HHK118" i="34"/>
  <c r="HHL118" i="34"/>
  <c r="HHM118" i="34"/>
  <c r="HHN118" i="34"/>
  <c r="HHO118" i="34"/>
  <c r="HHP118" i="34"/>
  <c r="HHQ118" i="34"/>
  <c r="HHR118" i="34"/>
  <c r="HHS118" i="34"/>
  <c r="HHT118" i="34"/>
  <c r="HHU118" i="34"/>
  <c r="HHV118" i="34"/>
  <c r="HHW118" i="34"/>
  <c r="HHX118" i="34"/>
  <c r="HHY118" i="34"/>
  <c r="HHZ118" i="34"/>
  <c r="HIA118" i="34"/>
  <c r="HIB118" i="34"/>
  <c r="HIC118" i="34"/>
  <c r="HID118" i="34"/>
  <c r="HIE118" i="34"/>
  <c r="HIF118" i="34"/>
  <c r="HIG118" i="34"/>
  <c r="HIH118" i="34"/>
  <c r="HII118" i="34"/>
  <c r="HIJ118" i="34"/>
  <c r="HIK118" i="34"/>
  <c r="HIL118" i="34"/>
  <c r="HIM118" i="34"/>
  <c r="HIN118" i="34"/>
  <c r="HIO118" i="34"/>
  <c r="HIP118" i="34"/>
  <c r="HIQ118" i="34"/>
  <c r="HIR118" i="34"/>
  <c r="HIS118" i="34"/>
  <c r="HIT118" i="34"/>
  <c r="HIU118" i="34"/>
  <c r="HIV118" i="34"/>
  <c r="HIW118" i="34"/>
  <c r="HIX118" i="34"/>
  <c r="HIY118" i="34"/>
  <c r="HIZ118" i="34"/>
  <c r="HJA118" i="34"/>
  <c r="HJB118" i="34"/>
  <c r="HJC118" i="34"/>
  <c r="HJD118" i="34"/>
  <c r="HJE118" i="34"/>
  <c r="HJF118" i="34"/>
  <c r="HJG118" i="34"/>
  <c r="HJH118" i="34"/>
  <c r="HJI118" i="34"/>
  <c r="HJJ118" i="34"/>
  <c r="HJK118" i="34"/>
  <c r="HJL118" i="34"/>
  <c r="HJM118" i="34"/>
  <c r="HJN118" i="34"/>
  <c r="HJO118" i="34"/>
  <c r="HJP118" i="34"/>
  <c r="HJQ118" i="34"/>
  <c r="HJR118" i="34"/>
  <c r="HJS118" i="34"/>
  <c r="HJT118" i="34"/>
  <c r="HJU118" i="34"/>
  <c r="HJV118" i="34"/>
  <c r="HJW118" i="34"/>
  <c r="HJX118" i="34"/>
  <c r="HJY118" i="34"/>
  <c r="HJZ118" i="34"/>
  <c r="HKA118" i="34"/>
  <c r="HKB118" i="34"/>
  <c r="HKC118" i="34"/>
  <c r="HKD118" i="34"/>
  <c r="HKE118" i="34"/>
  <c r="HKF118" i="34"/>
  <c r="HKG118" i="34"/>
  <c r="HKH118" i="34"/>
  <c r="HKI118" i="34"/>
  <c r="HKJ118" i="34"/>
  <c r="HKK118" i="34"/>
  <c r="HKL118" i="34"/>
  <c r="HKM118" i="34"/>
  <c r="HKN118" i="34"/>
  <c r="HKO118" i="34"/>
  <c r="HKP118" i="34"/>
  <c r="HKQ118" i="34"/>
  <c r="HKR118" i="34"/>
  <c r="HKS118" i="34"/>
  <c r="HKT118" i="34"/>
  <c r="HKU118" i="34"/>
  <c r="HKV118" i="34"/>
  <c r="HKW118" i="34"/>
  <c r="HKX118" i="34"/>
  <c r="HKY118" i="34"/>
  <c r="HKZ118" i="34"/>
  <c r="HLA118" i="34"/>
  <c r="HLB118" i="34"/>
  <c r="HLC118" i="34"/>
  <c r="HLD118" i="34"/>
  <c r="HLE118" i="34"/>
  <c r="HLF118" i="34"/>
  <c r="HLG118" i="34"/>
  <c r="HLH118" i="34"/>
  <c r="HLI118" i="34"/>
  <c r="HLJ118" i="34"/>
  <c r="HLK118" i="34"/>
  <c r="HLL118" i="34"/>
  <c r="HLM118" i="34"/>
  <c r="HLN118" i="34"/>
  <c r="HLO118" i="34"/>
  <c r="HLP118" i="34"/>
  <c r="HLQ118" i="34"/>
  <c r="HLR118" i="34"/>
  <c r="HLS118" i="34"/>
  <c r="HLT118" i="34"/>
  <c r="HLU118" i="34"/>
  <c r="HLV118" i="34"/>
  <c r="HLW118" i="34"/>
  <c r="HLX118" i="34"/>
  <c r="HLY118" i="34"/>
  <c r="HLZ118" i="34"/>
  <c r="HMA118" i="34"/>
  <c r="HMB118" i="34"/>
  <c r="HMC118" i="34"/>
  <c r="HMD118" i="34"/>
  <c r="HME118" i="34"/>
  <c r="HMF118" i="34"/>
  <c r="HMG118" i="34"/>
  <c r="HMH118" i="34"/>
  <c r="HMI118" i="34"/>
  <c r="HMJ118" i="34"/>
  <c r="HMK118" i="34"/>
  <c r="HML118" i="34"/>
  <c r="HMM118" i="34"/>
  <c r="HMN118" i="34"/>
  <c r="HMO118" i="34"/>
  <c r="HMP118" i="34"/>
  <c r="HMQ118" i="34"/>
  <c r="HMR118" i="34"/>
  <c r="HMS118" i="34"/>
  <c r="HMT118" i="34"/>
  <c r="HMU118" i="34"/>
  <c r="HMV118" i="34"/>
  <c r="HMW118" i="34"/>
  <c r="HMX118" i="34"/>
  <c r="HMY118" i="34"/>
  <c r="HMZ118" i="34"/>
  <c r="HNA118" i="34"/>
  <c r="HNB118" i="34"/>
  <c r="HNC118" i="34"/>
  <c r="HND118" i="34"/>
  <c r="HNE118" i="34"/>
  <c r="HNF118" i="34"/>
  <c r="HNG118" i="34"/>
  <c r="HNH118" i="34"/>
  <c r="HNI118" i="34"/>
  <c r="HNJ118" i="34"/>
  <c r="HNK118" i="34"/>
  <c r="HNL118" i="34"/>
  <c r="HNM118" i="34"/>
  <c r="HNN118" i="34"/>
  <c r="HNO118" i="34"/>
  <c r="HNP118" i="34"/>
  <c r="HNQ118" i="34"/>
  <c r="HNR118" i="34"/>
  <c r="HNS118" i="34"/>
  <c r="HNT118" i="34"/>
  <c r="HNU118" i="34"/>
  <c r="HNV118" i="34"/>
  <c r="HNW118" i="34"/>
  <c r="HNX118" i="34"/>
  <c r="HNY118" i="34"/>
  <c r="HNZ118" i="34"/>
  <c r="HOA118" i="34"/>
  <c r="HOB118" i="34"/>
  <c r="HOC118" i="34"/>
  <c r="HOD118" i="34"/>
  <c r="HOE118" i="34"/>
  <c r="HOF118" i="34"/>
  <c r="HOG118" i="34"/>
  <c r="HOH118" i="34"/>
  <c r="HOI118" i="34"/>
  <c r="HOJ118" i="34"/>
  <c r="HOK118" i="34"/>
  <c r="HOL118" i="34"/>
  <c r="HOM118" i="34"/>
  <c r="HON118" i="34"/>
  <c r="HOO118" i="34"/>
  <c r="HOP118" i="34"/>
  <c r="HOQ118" i="34"/>
  <c r="HOR118" i="34"/>
  <c r="HOS118" i="34"/>
  <c r="HOT118" i="34"/>
  <c r="HOU118" i="34"/>
  <c r="HOV118" i="34"/>
  <c r="HOW118" i="34"/>
  <c r="HOX118" i="34"/>
  <c r="HOY118" i="34"/>
  <c r="HOZ118" i="34"/>
  <c r="HPA118" i="34"/>
  <c r="HPB118" i="34"/>
  <c r="HPC118" i="34"/>
  <c r="HPD118" i="34"/>
  <c r="HPE118" i="34"/>
  <c r="HPF118" i="34"/>
  <c r="HPG118" i="34"/>
  <c r="HPH118" i="34"/>
  <c r="HPI118" i="34"/>
  <c r="HPJ118" i="34"/>
  <c r="HPK118" i="34"/>
  <c r="HPL118" i="34"/>
  <c r="HPM118" i="34"/>
  <c r="HPN118" i="34"/>
  <c r="HPO118" i="34"/>
  <c r="HPP118" i="34"/>
  <c r="HPQ118" i="34"/>
  <c r="HPR118" i="34"/>
  <c r="HPS118" i="34"/>
  <c r="HPT118" i="34"/>
  <c r="HPU118" i="34"/>
  <c r="HPV118" i="34"/>
  <c r="HPW118" i="34"/>
  <c r="HPX118" i="34"/>
  <c r="HPY118" i="34"/>
  <c r="HPZ118" i="34"/>
  <c r="HQA118" i="34"/>
  <c r="HQB118" i="34"/>
  <c r="HQC118" i="34"/>
  <c r="HQD118" i="34"/>
  <c r="HQE118" i="34"/>
  <c r="HQF118" i="34"/>
  <c r="HQG118" i="34"/>
  <c r="HQH118" i="34"/>
  <c r="HQI118" i="34"/>
  <c r="HQJ118" i="34"/>
  <c r="HQK118" i="34"/>
  <c r="HQL118" i="34"/>
  <c r="HQM118" i="34"/>
  <c r="HQN118" i="34"/>
  <c r="HQO118" i="34"/>
  <c r="HQP118" i="34"/>
  <c r="HQQ118" i="34"/>
  <c r="HQR118" i="34"/>
  <c r="HQS118" i="34"/>
  <c r="HQT118" i="34"/>
  <c r="HQU118" i="34"/>
  <c r="HQV118" i="34"/>
  <c r="HQW118" i="34"/>
  <c r="HQX118" i="34"/>
  <c r="HQY118" i="34"/>
  <c r="HQZ118" i="34"/>
  <c r="HRA118" i="34"/>
  <c r="HRB118" i="34"/>
  <c r="HRC118" i="34"/>
  <c r="HRD118" i="34"/>
  <c r="HRE118" i="34"/>
  <c r="HRF118" i="34"/>
  <c r="HRG118" i="34"/>
  <c r="HRH118" i="34"/>
  <c r="HRI118" i="34"/>
  <c r="HRJ118" i="34"/>
  <c r="HRK118" i="34"/>
  <c r="HRL118" i="34"/>
  <c r="HRM118" i="34"/>
  <c r="HRN118" i="34"/>
  <c r="HRO118" i="34"/>
  <c r="HRP118" i="34"/>
  <c r="HRQ118" i="34"/>
  <c r="HRR118" i="34"/>
  <c r="HRS118" i="34"/>
  <c r="HRT118" i="34"/>
  <c r="HRU118" i="34"/>
  <c r="HRV118" i="34"/>
  <c r="HRW118" i="34"/>
  <c r="HRX118" i="34"/>
  <c r="HRY118" i="34"/>
  <c r="HRZ118" i="34"/>
  <c r="HSA118" i="34"/>
  <c r="HSB118" i="34"/>
  <c r="HSC118" i="34"/>
  <c r="HSD118" i="34"/>
  <c r="HSE118" i="34"/>
  <c r="HSF118" i="34"/>
  <c r="HSG118" i="34"/>
  <c r="HSH118" i="34"/>
  <c r="HSI118" i="34"/>
  <c r="HSJ118" i="34"/>
  <c r="HSK118" i="34"/>
  <c r="HSL118" i="34"/>
  <c r="HSM118" i="34"/>
  <c r="HSN118" i="34"/>
  <c r="HSO118" i="34"/>
  <c r="HSP118" i="34"/>
  <c r="HSQ118" i="34"/>
  <c r="HSR118" i="34"/>
  <c r="HSS118" i="34"/>
  <c r="HST118" i="34"/>
  <c r="HSU118" i="34"/>
  <c r="HSV118" i="34"/>
  <c r="HSW118" i="34"/>
  <c r="HSX118" i="34"/>
  <c r="HSY118" i="34"/>
  <c r="HSZ118" i="34"/>
  <c r="HTA118" i="34"/>
  <c r="HTB118" i="34"/>
  <c r="HTC118" i="34"/>
  <c r="HTD118" i="34"/>
  <c r="HTE118" i="34"/>
  <c r="HTF118" i="34"/>
  <c r="HTG118" i="34"/>
  <c r="HTH118" i="34"/>
  <c r="HTI118" i="34"/>
  <c r="HTJ118" i="34"/>
  <c r="HTK118" i="34"/>
  <c r="HTL118" i="34"/>
  <c r="HTM118" i="34"/>
  <c r="HTN118" i="34"/>
  <c r="HTO118" i="34"/>
  <c r="HTP118" i="34"/>
  <c r="HTQ118" i="34"/>
  <c r="HTR118" i="34"/>
  <c r="HTS118" i="34"/>
  <c r="HTT118" i="34"/>
  <c r="HTU118" i="34"/>
  <c r="HTV118" i="34"/>
  <c r="HTW118" i="34"/>
  <c r="HTX118" i="34"/>
  <c r="HTY118" i="34"/>
  <c r="HTZ118" i="34"/>
  <c r="HUA118" i="34"/>
  <c r="HUB118" i="34"/>
  <c r="HUC118" i="34"/>
  <c r="HUD118" i="34"/>
  <c r="HUE118" i="34"/>
  <c r="HUF118" i="34"/>
  <c r="HUG118" i="34"/>
  <c r="HUH118" i="34"/>
  <c r="HUI118" i="34"/>
  <c r="HUJ118" i="34"/>
  <c r="HUK118" i="34"/>
  <c r="HUL118" i="34"/>
  <c r="HUM118" i="34"/>
  <c r="HUN118" i="34"/>
  <c r="HUO118" i="34"/>
  <c r="HUP118" i="34"/>
  <c r="HUQ118" i="34"/>
  <c r="HUR118" i="34"/>
  <c r="HUS118" i="34"/>
  <c r="HUT118" i="34"/>
  <c r="HUU118" i="34"/>
  <c r="HUV118" i="34"/>
  <c r="HUW118" i="34"/>
  <c r="HUX118" i="34"/>
  <c r="HUY118" i="34"/>
  <c r="HUZ118" i="34"/>
  <c r="HVA118" i="34"/>
  <c r="HVB118" i="34"/>
  <c r="HVC118" i="34"/>
  <c r="HVD118" i="34"/>
  <c r="HVE118" i="34"/>
  <c r="HVF118" i="34"/>
  <c r="HVG118" i="34"/>
  <c r="HVH118" i="34"/>
  <c r="HVI118" i="34"/>
  <c r="HVJ118" i="34"/>
  <c r="HVK118" i="34"/>
  <c r="HVL118" i="34"/>
  <c r="HVM118" i="34"/>
  <c r="HVN118" i="34"/>
  <c r="HVO118" i="34"/>
  <c r="HVP118" i="34"/>
  <c r="HVQ118" i="34"/>
  <c r="HVR118" i="34"/>
  <c r="HVS118" i="34"/>
  <c r="HVT118" i="34"/>
  <c r="HVU118" i="34"/>
  <c r="HVV118" i="34"/>
  <c r="HVW118" i="34"/>
  <c r="HVX118" i="34"/>
  <c r="HVY118" i="34"/>
  <c r="HVZ118" i="34"/>
  <c r="HWA118" i="34"/>
  <c r="HWB118" i="34"/>
  <c r="HWC118" i="34"/>
  <c r="HWD118" i="34"/>
  <c r="HWE118" i="34"/>
  <c r="HWF118" i="34"/>
  <c r="HWG118" i="34"/>
  <c r="HWH118" i="34"/>
  <c r="HWI118" i="34"/>
  <c r="HWJ118" i="34"/>
  <c r="HWK118" i="34"/>
  <c r="HWL118" i="34"/>
  <c r="HWM118" i="34"/>
  <c r="HWN118" i="34"/>
  <c r="HWO118" i="34"/>
  <c r="HWP118" i="34"/>
  <c r="HWQ118" i="34"/>
  <c r="HWR118" i="34"/>
  <c r="HWS118" i="34"/>
  <c r="HWT118" i="34"/>
  <c r="HWU118" i="34"/>
  <c r="HWV118" i="34"/>
  <c r="HWW118" i="34"/>
  <c r="HWX118" i="34"/>
  <c r="HWY118" i="34"/>
  <c r="HWZ118" i="34"/>
  <c r="HXA118" i="34"/>
  <c r="HXB118" i="34"/>
  <c r="HXC118" i="34"/>
  <c r="HXD118" i="34"/>
  <c r="HXE118" i="34"/>
  <c r="HXF118" i="34"/>
  <c r="HXG118" i="34"/>
  <c r="HXH118" i="34"/>
  <c r="HXI118" i="34"/>
  <c r="HXJ118" i="34"/>
  <c r="HXK118" i="34"/>
  <c r="HXL118" i="34"/>
  <c r="HXM118" i="34"/>
  <c r="HXN118" i="34"/>
  <c r="HXO118" i="34"/>
  <c r="HXP118" i="34"/>
  <c r="HXQ118" i="34"/>
  <c r="HXR118" i="34"/>
  <c r="HXS118" i="34"/>
  <c r="HXT118" i="34"/>
  <c r="HXU118" i="34"/>
  <c r="HXV118" i="34"/>
  <c r="HXW118" i="34"/>
  <c r="HXX118" i="34"/>
  <c r="HXY118" i="34"/>
  <c r="HXZ118" i="34"/>
  <c r="HYA118" i="34"/>
  <c r="HYB118" i="34"/>
  <c r="HYC118" i="34"/>
  <c r="HYD118" i="34"/>
  <c r="HYE118" i="34"/>
  <c r="HYF118" i="34"/>
  <c r="HYG118" i="34"/>
  <c r="HYH118" i="34"/>
  <c r="HYI118" i="34"/>
  <c r="HYJ118" i="34"/>
  <c r="HYK118" i="34"/>
  <c r="HYL118" i="34"/>
  <c r="HYM118" i="34"/>
  <c r="HYN118" i="34"/>
  <c r="HYO118" i="34"/>
  <c r="HYP118" i="34"/>
  <c r="HYQ118" i="34"/>
  <c r="HYR118" i="34"/>
  <c r="HYS118" i="34"/>
  <c r="HYT118" i="34"/>
  <c r="HYU118" i="34"/>
  <c r="HYV118" i="34"/>
  <c r="HYW118" i="34"/>
  <c r="HYX118" i="34"/>
  <c r="HYY118" i="34"/>
  <c r="HYZ118" i="34"/>
  <c r="HZA118" i="34"/>
  <c r="HZB118" i="34"/>
  <c r="HZC118" i="34"/>
  <c r="HZD118" i="34"/>
  <c r="HZE118" i="34"/>
  <c r="HZF118" i="34"/>
  <c r="HZG118" i="34"/>
  <c r="HZH118" i="34"/>
  <c r="HZI118" i="34"/>
  <c r="HZJ118" i="34"/>
  <c r="HZK118" i="34"/>
  <c r="HZL118" i="34"/>
  <c r="HZM118" i="34"/>
  <c r="HZN118" i="34"/>
  <c r="HZO118" i="34"/>
  <c r="HZP118" i="34"/>
  <c r="HZQ118" i="34"/>
  <c r="HZR118" i="34"/>
  <c r="HZS118" i="34"/>
  <c r="HZT118" i="34"/>
  <c r="HZU118" i="34"/>
  <c r="HZV118" i="34"/>
  <c r="HZW118" i="34"/>
  <c r="HZX118" i="34"/>
  <c r="HZY118" i="34"/>
  <c r="HZZ118" i="34"/>
  <c r="IAA118" i="34"/>
  <c r="IAB118" i="34"/>
  <c r="IAC118" i="34"/>
  <c r="IAD118" i="34"/>
  <c r="IAE118" i="34"/>
  <c r="IAF118" i="34"/>
  <c r="IAG118" i="34"/>
  <c r="IAH118" i="34"/>
  <c r="IAI118" i="34"/>
  <c r="IAJ118" i="34"/>
  <c r="IAK118" i="34"/>
  <c r="IAL118" i="34"/>
  <c r="IAM118" i="34"/>
  <c r="IAN118" i="34"/>
  <c r="IAO118" i="34"/>
  <c r="IAP118" i="34"/>
  <c r="IAQ118" i="34"/>
  <c r="IAR118" i="34"/>
  <c r="IAS118" i="34"/>
  <c r="IAT118" i="34"/>
  <c r="IAU118" i="34"/>
  <c r="IAV118" i="34"/>
  <c r="IAW118" i="34"/>
  <c r="IAX118" i="34"/>
  <c r="IAY118" i="34"/>
  <c r="IAZ118" i="34"/>
  <c r="IBA118" i="34"/>
  <c r="IBB118" i="34"/>
  <c r="IBC118" i="34"/>
  <c r="IBD118" i="34"/>
  <c r="IBE118" i="34"/>
  <c r="IBF118" i="34"/>
  <c r="IBG118" i="34"/>
  <c r="IBH118" i="34"/>
  <c r="IBI118" i="34"/>
  <c r="IBJ118" i="34"/>
  <c r="IBK118" i="34"/>
  <c r="IBL118" i="34"/>
  <c r="IBM118" i="34"/>
  <c r="IBN118" i="34"/>
  <c r="IBO118" i="34"/>
  <c r="IBP118" i="34"/>
  <c r="IBQ118" i="34"/>
  <c r="IBR118" i="34"/>
  <c r="IBS118" i="34"/>
  <c r="IBT118" i="34"/>
  <c r="IBU118" i="34"/>
  <c r="IBV118" i="34"/>
  <c r="IBW118" i="34"/>
  <c r="IBX118" i="34"/>
  <c r="IBY118" i="34"/>
  <c r="IBZ118" i="34"/>
  <c r="ICA118" i="34"/>
  <c r="ICB118" i="34"/>
  <c r="ICC118" i="34"/>
  <c r="ICD118" i="34"/>
  <c r="ICE118" i="34"/>
  <c r="ICF118" i="34"/>
  <c r="ICG118" i="34"/>
  <c r="ICH118" i="34"/>
  <c r="ICI118" i="34"/>
  <c r="ICJ118" i="34"/>
  <c r="ICK118" i="34"/>
  <c r="ICL118" i="34"/>
  <c r="ICM118" i="34"/>
  <c r="ICN118" i="34"/>
  <c r="ICO118" i="34"/>
  <c r="ICP118" i="34"/>
  <c r="ICQ118" i="34"/>
  <c r="ICR118" i="34"/>
  <c r="ICS118" i="34"/>
  <c r="ICT118" i="34"/>
  <c r="ICU118" i="34"/>
  <c r="ICV118" i="34"/>
  <c r="ICW118" i="34"/>
  <c r="ICX118" i="34"/>
  <c r="ICY118" i="34"/>
  <c r="ICZ118" i="34"/>
  <c r="IDA118" i="34"/>
  <c r="IDB118" i="34"/>
  <c r="IDC118" i="34"/>
  <c r="IDD118" i="34"/>
  <c r="IDE118" i="34"/>
  <c r="IDF118" i="34"/>
  <c r="IDG118" i="34"/>
  <c r="IDH118" i="34"/>
  <c r="IDI118" i="34"/>
  <c r="IDJ118" i="34"/>
  <c r="IDK118" i="34"/>
  <c r="IDL118" i="34"/>
  <c r="IDM118" i="34"/>
  <c r="IDN118" i="34"/>
  <c r="IDO118" i="34"/>
  <c r="IDP118" i="34"/>
  <c r="IDQ118" i="34"/>
  <c r="IDR118" i="34"/>
  <c r="IDS118" i="34"/>
  <c r="IDT118" i="34"/>
  <c r="IDU118" i="34"/>
  <c r="IDV118" i="34"/>
  <c r="IDW118" i="34"/>
  <c r="IDX118" i="34"/>
  <c r="IDY118" i="34"/>
  <c r="IDZ118" i="34"/>
  <c r="IEA118" i="34"/>
  <c r="IEB118" i="34"/>
  <c r="IEC118" i="34"/>
  <c r="IED118" i="34"/>
  <c r="IEE118" i="34"/>
  <c r="IEF118" i="34"/>
  <c r="IEG118" i="34"/>
  <c r="IEH118" i="34"/>
  <c r="IEI118" i="34"/>
  <c r="IEJ118" i="34"/>
  <c r="IEK118" i="34"/>
  <c r="IEL118" i="34"/>
  <c r="IEM118" i="34"/>
  <c r="IEN118" i="34"/>
  <c r="IEO118" i="34"/>
  <c r="IEP118" i="34"/>
  <c r="IEQ118" i="34"/>
  <c r="IER118" i="34"/>
  <c r="IES118" i="34"/>
  <c r="IET118" i="34"/>
  <c r="IEU118" i="34"/>
  <c r="IEV118" i="34"/>
  <c r="IEW118" i="34"/>
  <c r="IEX118" i="34"/>
  <c r="IEY118" i="34"/>
  <c r="IEZ118" i="34"/>
  <c r="IFA118" i="34"/>
  <c r="IFB118" i="34"/>
  <c r="IFC118" i="34"/>
  <c r="IFD118" i="34"/>
  <c r="IFE118" i="34"/>
  <c r="IFF118" i="34"/>
  <c r="IFG118" i="34"/>
  <c r="IFH118" i="34"/>
  <c r="IFI118" i="34"/>
  <c r="IFJ118" i="34"/>
  <c r="IFK118" i="34"/>
  <c r="IFL118" i="34"/>
  <c r="IFM118" i="34"/>
  <c r="IFN118" i="34"/>
  <c r="IFO118" i="34"/>
  <c r="IFP118" i="34"/>
  <c r="IFQ118" i="34"/>
  <c r="IFR118" i="34"/>
  <c r="IFS118" i="34"/>
  <c r="IFT118" i="34"/>
  <c r="IFU118" i="34"/>
  <c r="IFV118" i="34"/>
  <c r="IFW118" i="34"/>
  <c r="IFX118" i="34"/>
  <c r="IFY118" i="34"/>
  <c r="IFZ118" i="34"/>
  <c r="IGA118" i="34"/>
  <c r="IGB118" i="34"/>
  <c r="IGC118" i="34"/>
  <c r="IGD118" i="34"/>
  <c r="IGE118" i="34"/>
  <c r="IGF118" i="34"/>
  <c r="IGG118" i="34"/>
  <c r="IGH118" i="34"/>
  <c r="IGI118" i="34"/>
  <c r="IGJ118" i="34"/>
  <c r="IGK118" i="34"/>
  <c r="IGL118" i="34"/>
  <c r="IGM118" i="34"/>
  <c r="IGN118" i="34"/>
  <c r="IGO118" i="34"/>
  <c r="IGP118" i="34"/>
  <c r="IGQ118" i="34"/>
  <c r="IGR118" i="34"/>
  <c r="IGS118" i="34"/>
  <c r="IGT118" i="34"/>
  <c r="IGU118" i="34"/>
  <c r="IGV118" i="34"/>
  <c r="IGW118" i="34"/>
  <c r="IGX118" i="34"/>
  <c r="IGY118" i="34"/>
  <c r="IGZ118" i="34"/>
  <c r="IHA118" i="34"/>
  <c r="IHB118" i="34"/>
  <c r="IHC118" i="34"/>
  <c r="IHD118" i="34"/>
  <c r="IHE118" i="34"/>
  <c r="IHF118" i="34"/>
  <c r="IHG118" i="34"/>
  <c r="IHH118" i="34"/>
  <c r="IHI118" i="34"/>
  <c r="IHJ118" i="34"/>
  <c r="IHK118" i="34"/>
  <c r="IHL118" i="34"/>
  <c r="IHM118" i="34"/>
  <c r="IHN118" i="34"/>
  <c r="IHO118" i="34"/>
  <c r="IHP118" i="34"/>
  <c r="IHQ118" i="34"/>
  <c r="IHR118" i="34"/>
  <c r="IHS118" i="34"/>
  <c r="IHT118" i="34"/>
  <c r="IHU118" i="34"/>
  <c r="IHV118" i="34"/>
  <c r="IHW118" i="34"/>
  <c r="IHX118" i="34"/>
  <c r="IHY118" i="34"/>
  <c r="IHZ118" i="34"/>
  <c r="IIA118" i="34"/>
  <c r="IIB118" i="34"/>
  <c r="IIC118" i="34"/>
  <c r="IID118" i="34"/>
  <c r="IIE118" i="34"/>
  <c r="IIF118" i="34"/>
  <c r="IIG118" i="34"/>
  <c r="IIH118" i="34"/>
  <c r="III118" i="34"/>
  <c r="IIJ118" i="34"/>
  <c r="IIK118" i="34"/>
  <c r="IIL118" i="34"/>
  <c r="IIM118" i="34"/>
  <c r="IIN118" i="34"/>
  <c r="IIO118" i="34"/>
  <c r="IIP118" i="34"/>
  <c r="IIQ118" i="34"/>
  <c r="IIR118" i="34"/>
  <c r="IIS118" i="34"/>
  <c r="IIT118" i="34"/>
  <c r="IIU118" i="34"/>
  <c r="IIV118" i="34"/>
  <c r="IIW118" i="34"/>
  <c r="IIX118" i="34"/>
  <c r="IIY118" i="34"/>
  <c r="IIZ118" i="34"/>
  <c r="IJA118" i="34"/>
  <c r="IJB118" i="34"/>
  <c r="IJC118" i="34"/>
  <c r="IJD118" i="34"/>
  <c r="IJE118" i="34"/>
  <c r="IJF118" i="34"/>
  <c r="IJG118" i="34"/>
  <c r="IJH118" i="34"/>
  <c r="IJI118" i="34"/>
  <c r="IJJ118" i="34"/>
  <c r="IJK118" i="34"/>
  <c r="IJL118" i="34"/>
  <c r="IJM118" i="34"/>
  <c r="IJN118" i="34"/>
  <c r="IJO118" i="34"/>
  <c r="IJP118" i="34"/>
  <c r="IJQ118" i="34"/>
  <c r="IJR118" i="34"/>
  <c r="IJS118" i="34"/>
  <c r="IJT118" i="34"/>
  <c r="IJU118" i="34"/>
  <c r="IJV118" i="34"/>
  <c r="IJW118" i="34"/>
  <c r="IJX118" i="34"/>
  <c r="IJY118" i="34"/>
  <c r="IJZ118" i="34"/>
  <c r="IKA118" i="34"/>
  <c r="IKB118" i="34"/>
  <c r="IKC118" i="34"/>
  <c r="IKD118" i="34"/>
  <c r="IKE118" i="34"/>
  <c r="IKF118" i="34"/>
  <c r="IKG118" i="34"/>
  <c r="IKH118" i="34"/>
  <c r="IKI118" i="34"/>
  <c r="IKJ118" i="34"/>
  <c r="IKK118" i="34"/>
  <c r="IKL118" i="34"/>
  <c r="IKM118" i="34"/>
  <c r="IKN118" i="34"/>
  <c r="IKO118" i="34"/>
  <c r="IKP118" i="34"/>
  <c r="IKQ118" i="34"/>
  <c r="IKR118" i="34"/>
  <c r="IKS118" i="34"/>
  <c r="IKT118" i="34"/>
  <c r="IKU118" i="34"/>
  <c r="IKV118" i="34"/>
  <c r="IKW118" i="34"/>
  <c r="IKX118" i="34"/>
  <c r="IKY118" i="34"/>
  <c r="IKZ118" i="34"/>
  <c r="ILA118" i="34"/>
  <c r="ILB118" i="34"/>
  <c r="ILC118" i="34"/>
  <c r="ILD118" i="34"/>
  <c r="ILE118" i="34"/>
  <c r="ILF118" i="34"/>
  <c r="ILG118" i="34"/>
  <c r="ILH118" i="34"/>
  <c r="ILI118" i="34"/>
  <c r="ILJ118" i="34"/>
  <c r="ILK118" i="34"/>
  <c r="ILL118" i="34"/>
  <c r="ILM118" i="34"/>
  <c r="ILN118" i="34"/>
  <c r="ILO118" i="34"/>
  <c r="ILP118" i="34"/>
  <c r="ILQ118" i="34"/>
  <c r="ILR118" i="34"/>
  <c r="ILS118" i="34"/>
  <c r="ILT118" i="34"/>
  <c r="ILU118" i="34"/>
  <c r="ILV118" i="34"/>
  <c r="ILW118" i="34"/>
  <c r="ILX118" i="34"/>
  <c r="ILY118" i="34"/>
  <c r="ILZ118" i="34"/>
  <c r="IMA118" i="34"/>
  <c r="IMB118" i="34"/>
  <c r="IMC118" i="34"/>
  <c r="IMD118" i="34"/>
  <c r="IME118" i="34"/>
  <c r="IMF118" i="34"/>
  <c r="IMG118" i="34"/>
  <c r="IMH118" i="34"/>
  <c r="IMI118" i="34"/>
  <c r="IMJ118" i="34"/>
  <c r="IMK118" i="34"/>
  <c r="IML118" i="34"/>
  <c r="IMM118" i="34"/>
  <c r="IMN118" i="34"/>
  <c r="IMO118" i="34"/>
  <c r="IMP118" i="34"/>
  <c r="IMQ118" i="34"/>
  <c r="IMR118" i="34"/>
  <c r="IMS118" i="34"/>
  <c r="IMT118" i="34"/>
  <c r="IMU118" i="34"/>
  <c r="IMV118" i="34"/>
  <c r="IMW118" i="34"/>
  <c r="IMX118" i="34"/>
  <c r="IMY118" i="34"/>
  <c r="IMZ118" i="34"/>
  <c r="INA118" i="34"/>
  <c r="INB118" i="34"/>
  <c r="INC118" i="34"/>
  <c r="IND118" i="34"/>
  <c r="INE118" i="34"/>
  <c r="INF118" i="34"/>
  <c r="ING118" i="34"/>
  <c r="INH118" i="34"/>
  <c r="INI118" i="34"/>
  <c r="INJ118" i="34"/>
  <c r="INK118" i="34"/>
  <c r="INL118" i="34"/>
  <c r="INM118" i="34"/>
  <c r="INN118" i="34"/>
  <c r="INO118" i="34"/>
  <c r="INP118" i="34"/>
  <c r="INQ118" i="34"/>
  <c r="INR118" i="34"/>
  <c r="INS118" i="34"/>
  <c r="INT118" i="34"/>
  <c r="INU118" i="34"/>
  <c r="INV118" i="34"/>
  <c r="INW118" i="34"/>
  <c r="INX118" i="34"/>
  <c r="INY118" i="34"/>
  <c r="INZ118" i="34"/>
  <c r="IOA118" i="34"/>
  <c r="IOB118" i="34"/>
  <c r="IOC118" i="34"/>
  <c r="IOD118" i="34"/>
  <c r="IOE118" i="34"/>
  <c r="IOF118" i="34"/>
  <c r="IOG118" i="34"/>
  <c r="IOH118" i="34"/>
  <c r="IOI118" i="34"/>
  <c r="IOJ118" i="34"/>
  <c r="IOK118" i="34"/>
  <c r="IOL118" i="34"/>
  <c r="IOM118" i="34"/>
  <c r="ION118" i="34"/>
  <c r="IOO118" i="34"/>
  <c r="IOP118" i="34"/>
  <c r="IOQ118" i="34"/>
  <c r="IOR118" i="34"/>
  <c r="IOS118" i="34"/>
  <c r="IOT118" i="34"/>
  <c r="IOU118" i="34"/>
  <c r="IOV118" i="34"/>
  <c r="IOW118" i="34"/>
  <c r="IOX118" i="34"/>
  <c r="IOY118" i="34"/>
  <c r="IOZ118" i="34"/>
  <c r="IPA118" i="34"/>
  <c r="IPB118" i="34"/>
  <c r="IPC118" i="34"/>
  <c r="IPD118" i="34"/>
  <c r="IPE118" i="34"/>
  <c r="IPF118" i="34"/>
  <c r="IPG118" i="34"/>
  <c r="IPH118" i="34"/>
  <c r="IPI118" i="34"/>
  <c r="IPJ118" i="34"/>
  <c r="IPK118" i="34"/>
  <c r="IPL118" i="34"/>
  <c r="IPM118" i="34"/>
  <c r="IPN118" i="34"/>
  <c r="IPO118" i="34"/>
  <c r="IPP118" i="34"/>
  <c r="IPQ118" i="34"/>
  <c r="IPR118" i="34"/>
  <c r="IPS118" i="34"/>
  <c r="IPT118" i="34"/>
  <c r="IPU118" i="34"/>
  <c r="IPV118" i="34"/>
  <c r="IPW118" i="34"/>
  <c r="IPX118" i="34"/>
  <c r="IPY118" i="34"/>
  <c r="IPZ118" i="34"/>
  <c r="IQA118" i="34"/>
  <c r="IQB118" i="34"/>
  <c r="IQC118" i="34"/>
  <c r="IQD118" i="34"/>
  <c r="IQE118" i="34"/>
  <c r="IQF118" i="34"/>
  <c r="IQG118" i="34"/>
  <c r="IQH118" i="34"/>
  <c r="IQI118" i="34"/>
  <c r="IQJ118" i="34"/>
  <c r="IQK118" i="34"/>
  <c r="IQL118" i="34"/>
  <c r="IQM118" i="34"/>
  <c r="IQN118" i="34"/>
  <c r="IQO118" i="34"/>
  <c r="IQP118" i="34"/>
  <c r="IQQ118" i="34"/>
  <c r="IQR118" i="34"/>
  <c r="IQS118" i="34"/>
  <c r="IQT118" i="34"/>
  <c r="IQU118" i="34"/>
  <c r="IQV118" i="34"/>
  <c r="IQW118" i="34"/>
  <c r="IQX118" i="34"/>
  <c r="IQY118" i="34"/>
  <c r="IQZ118" i="34"/>
  <c r="IRA118" i="34"/>
  <c r="IRB118" i="34"/>
  <c r="IRC118" i="34"/>
  <c r="IRD118" i="34"/>
  <c r="IRE118" i="34"/>
  <c r="IRF118" i="34"/>
  <c r="IRG118" i="34"/>
  <c r="IRH118" i="34"/>
  <c r="IRI118" i="34"/>
  <c r="IRJ118" i="34"/>
  <c r="IRK118" i="34"/>
  <c r="IRL118" i="34"/>
  <c r="IRM118" i="34"/>
  <c r="IRN118" i="34"/>
  <c r="IRO118" i="34"/>
  <c r="IRP118" i="34"/>
  <c r="IRQ118" i="34"/>
  <c r="IRR118" i="34"/>
  <c r="IRS118" i="34"/>
  <c r="IRT118" i="34"/>
  <c r="IRU118" i="34"/>
  <c r="IRV118" i="34"/>
  <c r="IRW118" i="34"/>
  <c r="IRX118" i="34"/>
  <c r="IRY118" i="34"/>
  <c r="IRZ118" i="34"/>
  <c r="ISA118" i="34"/>
  <c r="ISB118" i="34"/>
  <c r="ISC118" i="34"/>
  <c r="ISD118" i="34"/>
  <c r="ISE118" i="34"/>
  <c r="ISF118" i="34"/>
  <c r="ISG118" i="34"/>
  <c r="ISH118" i="34"/>
  <c r="ISI118" i="34"/>
  <c r="ISJ118" i="34"/>
  <c r="ISK118" i="34"/>
  <c r="ISL118" i="34"/>
  <c r="ISM118" i="34"/>
  <c r="ISN118" i="34"/>
  <c r="ISO118" i="34"/>
  <c r="ISP118" i="34"/>
  <c r="ISQ118" i="34"/>
  <c r="ISR118" i="34"/>
  <c r="ISS118" i="34"/>
  <c r="IST118" i="34"/>
  <c r="ISU118" i="34"/>
  <c r="ISV118" i="34"/>
  <c r="ISW118" i="34"/>
  <c r="ISX118" i="34"/>
  <c r="ISY118" i="34"/>
  <c r="ISZ118" i="34"/>
  <c r="ITA118" i="34"/>
  <c r="ITB118" i="34"/>
  <c r="ITC118" i="34"/>
  <c r="ITD118" i="34"/>
  <c r="ITE118" i="34"/>
  <c r="ITF118" i="34"/>
  <c r="ITG118" i="34"/>
  <c r="ITH118" i="34"/>
  <c r="ITI118" i="34"/>
  <c r="ITJ118" i="34"/>
  <c r="ITK118" i="34"/>
  <c r="ITL118" i="34"/>
  <c r="ITM118" i="34"/>
  <c r="ITN118" i="34"/>
  <c r="ITO118" i="34"/>
  <c r="ITP118" i="34"/>
  <c r="ITQ118" i="34"/>
  <c r="ITR118" i="34"/>
  <c r="ITS118" i="34"/>
  <c r="ITT118" i="34"/>
  <c r="ITU118" i="34"/>
  <c r="ITV118" i="34"/>
  <c r="ITW118" i="34"/>
  <c r="ITX118" i="34"/>
  <c r="ITY118" i="34"/>
  <c r="ITZ118" i="34"/>
  <c r="IUA118" i="34"/>
  <c r="IUB118" i="34"/>
  <c r="IUC118" i="34"/>
  <c r="IUD118" i="34"/>
  <c r="IUE118" i="34"/>
  <c r="IUF118" i="34"/>
  <c r="IUG118" i="34"/>
  <c r="IUH118" i="34"/>
  <c r="IUI118" i="34"/>
  <c r="IUJ118" i="34"/>
  <c r="IUK118" i="34"/>
  <c r="IUL118" i="34"/>
  <c r="IUM118" i="34"/>
  <c r="IUN118" i="34"/>
  <c r="IUO118" i="34"/>
  <c r="IUP118" i="34"/>
  <c r="IUQ118" i="34"/>
  <c r="IUR118" i="34"/>
  <c r="IUS118" i="34"/>
  <c r="IUT118" i="34"/>
  <c r="IUU118" i="34"/>
  <c r="IUV118" i="34"/>
  <c r="IUW118" i="34"/>
  <c r="IUX118" i="34"/>
  <c r="IUY118" i="34"/>
  <c r="IUZ118" i="34"/>
  <c r="IVA118" i="34"/>
  <c r="IVB118" i="34"/>
  <c r="IVC118" i="34"/>
  <c r="IVD118" i="34"/>
  <c r="IVE118" i="34"/>
  <c r="IVF118" i="34"/>
  <c r="IVG118" i="34"/>
  <c r="IVH118" i="34"/>
  <c r="IVI118" i="34"/>
  <c r="IVJ118" i="34"/>
  <c r="IVK118" i="34"/>
  <c r="IVL118" i="34"/>
  <c r="IVM118" i="34"/>
  <c r="IVN118" i="34"/>
  <c r="IVO118" i="34"/>
  <c r="IVP118" i="34"/>
  <c r="IVQ118" i="34"/>
  <c r="IVR118" i="34"/>
  <c r="IVS118" i="34"/>
  <c r="IVT118" i="34"/>
  <c r="IVU118" i="34"/>
  <c r="IVV118" i="34"/>
  <c r="IVW118" i="34"/>
  <c r="IVX118" i="34"/>
  <c r="IVY118" i="34"/>
  <c r="IVZ118" i="34"/>
  <c r="IWA118" i="34"/>
  <c r="IWB118" i="34"/>
  <c r="IWC118" i="34"/>
  <c r="IWD118" i="34"/>
  <c r="IWE118" i="34"/>
  <c r="IWF118" i="34"/>
  <c r="IWG118" i="34"/>
  <c r="IWH118" i="34"/>
  <c r="IWI118" i="34"/>
  <c r="IWJ118" i="34"/>
  <c r="IWK118" i="34"/>
  <c r="IWL118" i="34"/>
  <c r="IWM118" i="34"/>
  <c r="IWN118" i="34"/>
  <c r="IWO118" i="34"/>
  <c r="IWP118" i="34"/>
  <c r="IWQ118" i="34"/>
  <c r="IWR118" i="34"/>
  <c r="IWS118" i="34"/>
  <c r="IWT118" i="34"/>
  <c r="IWU118" i="34"/>
  <c r="IWV118" i="34"/>
  <c r="IWW118" i="34"/>
  <c r="IWX118" i="34"/>
  <c r="IWY118" i="34"/>
  <c r="IWZ118" i="34"/>
  <c r="IXA118" i="34"/>
  <c r="IXB118" i="34"/>
  <c r="IXC118" i="34"/>
  <c r="IXD118" i="34"/>
  <c r="IXE118" i="34"/>
  <c r="IXF118" i="34"/>
  <c r="IXG118" i="34"/>
  <c r="IXH118" i="34"/>
  <c r="IXI118" i="34"/>
  <c r="IXJ118" i="34"/>
  <c r="IXK118" i="34"/>
  <c r="IXL118" i="34"/>
  <c r="IXM118" i="34"/>
  <c r="IXN118" i="34"/>
  <c r="IXO118" i="34"/>
  <c r="IXP118" i="34"/>
  <c r="IXQ118" i="34"/>
  <c r="IXR118" i="34"/>
  <c r="IXS118" i="34"/>
  <c r="IXT118" i="34"/>
  <c r="IXU118" i="34"/>
  <c r="IXV118" i="34"/>
  <c r="IXW118" i="34"/>
  <c r="IXX118" i="34"/>
  <c r="IXY118" i="34"/>
  <c r="IXZ118" i="34"/>
  <c r="IYA118" i="34"/>
  <c r="IYB118" i="34"/>
  <c r="IYC118" i="34"/>
  <c r="IYD118" i="34"/>
  <c r="IYE118" i="34"/>
  <c r="IYF118" i="34"/>
  <c r="IYG118" i="34"/>
  <c r="IYH118" i="34"/>
  <c r="IYI118" i="34"/>
  <c r="IYJ118" i="34"/>
  <c r="IYK118" i="34"/>
  <c r="IYL118" i="34"/>
  <c r="IYM118" i="34"/>
  <c r="IYN118" i="34"/>
  <c r="IYO118" i="34"/>
  <c r="IYP118" i="34"/>
  <c r="IYQ118" i="34"/>
  <c r="IYR118" i="34"/>
  <c r="IYS118" i="34"/>
  <c r="IYT118" i="34"/>
  <c r="IYU118" i="34"/>
  <c r="IYV118" i="34"/>
  <c r="IYW118" i="34"/>
  <c r="IYX118" i="34"/>
  <c r="IYY118" i="34"/>
  <c r="IYZ118" i="34"/>
  <c r="IZA118" i="34"/>
  <c r="IZB118" i="34"/>
  <c r="IZC118" i="34"/>
  <c r="IZD118" i="34"/>
  <c r="IZE118" i="34"/>
  <c r="IZF118" i="34"/>
  <c r="IZG118" i="34"/>
  <c r="IZH118" i="34"/>
  <c r="IZI118" i="34"/>
  <c r="IZJ118" i="34"/>
  <c r="IZK118" i="34"/>
  <c r="IZL118" i="34"/>
  <c r="IZM118" i="34"/>
  <c r="IZN118" i="34"/>
  <c r="IZO118" i="34"/>
  <c r="IZP118" i="34"/>
  <c r="IZQ118" i="34"/>
  <c r="IZR118" i="34"/>
  <c r="IZS118" i="34"/>
  <c r="IZT118" i="34"/>
  <c r="IZU118" i="34"/>
  <c r="IZV118" i="34"/>
  <c r="IZW118" i="34"/>
  <c r="IZX118" i="34"/>
  <c r="IZY118" i="34"/>
  <c r="IZZ118" i="34"/>
  <c r="JAA118" i="34"/>
  <c r="JAB118" i="34"/>
  <c r="JAC118" i="34"/>
  <c r="JAD118" i="34"/>
  <c r="JAE118" i="34"/>
  <c r="JAF118" i="34"/>
  <c r="JAG118" i="34"/>
  <c r="JAH118" i="34"/>
  <c r="JAI118" i="34"/>
  <c r="JAJ118" i="34"/>
  <c r="JAK118" i="34"/>
  <c r="JAL118" i="34"/>
  <c r="JAM118" i="34"/>
  <c r="JAN118" i="34"/>
  <c r="JAO118" i="34"/>
  <c r="JAP118" i="34"/>
  <c r="JAQ118" i="34"/>
  <c r="JAR118" i="34"/>
  <c r="JAS118" i="34"/>
  <c r="JAT118" i="34"/>
  <c r="JAU118" i="34"/>
  <c r="JAV118" i="34"/>
  <c r="JAW118" i="34"/>
  <c r="JAX118" i="34"/>
  <c r="JAY118" i="34"/>
  <c r="JAZ118" i="34"/>
  <c r="JBA118" i="34"/>
  <c r="JBB118" i="34"/>
  <c r="JBC118" i="34"/>
  <c r="JBD118" i="34"/>
  <c r="JBE118" i="34"/>
  <c r="JBF118" i="34"/>
  <c r="JBG118" i="34"/>
  <c r="JBH118" i="34"/>
  <c r="JBI118" i="34"/>
  <c r="JBJ118" i="34"/>
  <c r="JBK118" i="34"/>
  <c r="JBL118" i="34"/>
  <c r="JBM118" i="34"/>
  <c r="JBN118" i="34"/>
  <c r="JBO118" i="34"/>
  <c r="JBP118" i="34"/>
  <c r="JBQ118" i="34"/>
  <c r="JBR118" i="34"/>
  <c r="JBS118" i="34"/>
  <c r="JBT118" i="34"/>
  <c r="JBU118" i="34"/>
  <c r="JBV118" i="34"/>
  <c r="JBW118" i="34"/>
  <c r="JBX118" i="34"/>
  <c r="JBY118" i="34"/>
  <c r="JBZ118" i="34"/>
  <c r="JCA118" i="34"/>
  <c r="JCB118" i="34"/>
  <c r="JCC118" i="34"/>
  <c r="JCD118" i="34"/>
  <c r="JCE118" i="34"/>
  <c r="JCF118" i="34"/>
  <c r="JCG118" i="34"/>
  <c r="JCH118" i="34"/>
  <c r="JCI118" i="34"/>
  <c r="JCJ118" i="34"/>
  <c r="JCK118" i="34"/>
  <c r="JCL118" i="34"/>
  <c r="JCM118" i="34"/>
  <c r="JCN118" i="34"/>
  <c r="JCO118" i="34"/>
  <c r="JCP118" i="34"/>
  <c r="JCQ118" i="34"/>
  <c r="JCR118" i="34"/>
  <c r="JCS118" i="34"/>
  <c r="JCT118" i="34"/>
  <c r="JCU118" i="34"/>
  <c r="JCV118" i="34"/>
  <c r="JCW118" i="34"/>
  <c r="JCX118" i="34"/>
  <c r="JCY118" i="34"/>
  <c r="JCZ118" i="34"/>
  <c r="JDA118" i="34"/>
  <c r="JDB118" i="34"/>
  <c r="JDC118" i="34"/>
  <c r="JDD118" i="34"/>
  <c r="JDE118" i="34"/>
  <c r="JDF118" i="34"/>
  <c r="JDG118" i="34"/>
  <c r="JDH118" i="34"/>
  <c r="JDI118" i="34"/>
  <c r="JDJ118" i="34"/>
  <c r="JDK118" i="34"/>
  <c r="JDL118" i="34"/>
  <c r="JDM118" i="34"/>
  <c r="JDN118" i="34"/>
  <c r="JDO118" i="34"/>
  <c r="JDP118" i="34"/>
  <c r="JDQ118" i="34"/>
  <c r="JDR118" i="34"/>
  <c r="JDS118" i="34"/>
  <c r="JDT118" i="34"/>
  <c r="JDU118" i="34"/>
  <c r="JDV118" i="34"/>
  <c r="JDW118" i="34"/>
  <c r="JDX118" i="34"/>
  <c r="JDY118" i="34"/>
  <c r="JDZ118" i="34"/>
  <c r="JEA118" i="34"/>
  <c r="JEB118" i="34"/>
  <c r="JEC118" i="34"/>
  <c r="JED118" i="34"/>
  <c r="JEE118" i="34"/>
  <c r="JEF118" i="34"/>
  <c r="JEG118" i="34"/>
  <c r="JEH118" i="34"/>
  <c r="JEI118" i="34"/>
  <c r="JEJ118" i="34"/>
  <c r="JEK118" i="34"/>
  <c r="JEL118" i="34"/>
  <c r="JEM118" i="34"/>
  <c r="JEN118" i="34"/>
  <c r="JEO118" i="34"/>
  <c r="JEP118" i="34"/>
  <c r="JEQ118" i="34"/>
  <c r="JER118" i="34"/>
  <c r="JES118" i="34"/>
  <c r="JET118" i="34"/>
  <c r="JEU118" i="34"/>
  <c r="JEV118" i="34"/>
  <c r="JEW118" i="34"/>
  <c r="JEX118" i="34"/>
  <c r="JEY118" i="34"/>
  <c r="JEZ118" i="34"/>
  <c r="JFA118" i="34"/>
  <c r="JFB118" i="34"/>
  <c r="JFC118" i="34"/>
  <c r="JFD118" i="34"/>
  <c r="JFE118" i="34"/>
  <c r="JFF118" i="34"/>
  <c r="JFG118" i="34"/>
  <c r="JFH118" i="34"/>
  <c r="JFI118" i="34"/>
  <c r="JFJ118" i="34"/>
  <c r="JFK118" i="34"/>
  <c r="JFL118" i="34"/>
  <c r="JFM118" i="34"/>
  <c r="JFN118" i="34"/>
  <c r="JFO118" i="34"/>
  <c r="JFP118" i="34"/>
  <c r="JFQ118" i="34"/>
  <c r="JFR118" i="34"/>
  <c r="JFS118" i="34"/>
  <c r="JFT118" i="34"/>
  <c r="JFU118" i="34"/>
  <c r="JFV118" i="34"/>
  <c r="JFW118" i="34"/>
  <c r="JFX118" i="34"/>
  <c r="JFY118" i="34"/>
  <c r="JFZ118" i="34"/>
  <c r="JGA118" i="34"/>
  <c r="JGB118" i="34"/>
  <c r="JGC118" i="34"/>
  <c r="JGD118" i="34"/>
  <c r="JGE118" i="34"/>
  <c r="JGF118" i="34"/>
  <c r="JGG118" i="34"/>
  <c r="JGH118" i="34"/>
  <c r="JGI118" i="34"/>
  <c r="JGJ118" i="34"/>
  <c r="JGK118" i="34"/>
  <c r="JGL118" i="34"/>
  <c r="JGM118" i="34"/>
  <c r="JGN118" i="34"/>
  <c r="JGO118" i="34"/>
  <c r="JGP118" i="34"/>
  <c r="JGQ118" i="34"/>
  <c r="JGR118" i="34"/>
  <c r="JGS118" i="34"/>
  <c r="JGT118" i="34"/>
  <c r="JGU118" i="34"/>
  <c r="JGV118" i="34"/>
  <c r="JGW118" i="34"/>
  <c r="JGX118" i="34"/>
  <c r="JGY118" i="34"/>
  <c r="JGZ118" i="34"/>
  <c r="JHA118" i="34"/>
  <c r="JHB118" i="34"/>
  <c r="JHC118" i="34"/>
  <c r="JHD118" i="34"/>
  <c r="JHE118" i="34"/>
  <c r="JHF118" i="34"/>
  <c r="JHG118" i="34"/>
  <c r="JHH118" i="34"/>
  <c r="JHI118" i="34"/>
  <c r="JHJ118" i="34"/>
  <c r="JHK118" i="34"/>
  <c r="JHL118" i="34"/>
  <c r="JHM118" i="34"/>
  <c r="JHN118" i="34"/>
  <c r="JHO118" i="34"/>
  <c r="JHP118" i="34"/>
  <c r="JHQ118" i="34"/>
  <c r="JHR118" i="34"/>
  <c r="JHS118" i="34"/>
  <c r="JHT118" i="34"/>
  <c r="JHU118" i="34"/>
  <c r="JHV118" i="34"/>
  <c r="JHW118" i="34"/>
  <c r="JHX118" i="34"/>
  <c r="JHY118" i="34"/>
  <c r="JHZ118" i="34"/>
  <c r="JIA118" i="34"/>
  <c r="JIB118" i="34"/>
  <c r="JIC118" i="34"/>
  <c r="JID118" i="34"/>
  <c r="JIE118" i="34"/>
  <c r="JIF118" i="34"/>
  <c r="JIG118" i="34"/>
  <c r="JIH118" i="34"/>
  <c r="JII118" i="34"/>
  <c r="JIJ118" i="34"/>
  <c r="JIK118" i="34"/>
  <c r="JIL118" i="34"/>
  <c r="JIM118" i="34"/>
  <c r="JIN118" i="34"/>
  <c r="JIO118" i="34"/>
  <c r="JIP118" i="34"/>
  <c r="JIQ118" i="34"/>
  <c r="JIR118" i="34"/>
  <c r="JIS118" i="34"/>
  <c r="JIT118" i="34"/>
  <c r="JIU118" i="34"/>
  <c r="JIV118" i="34"/>
  <c r="JIW118" i="34"/>
  <c r="JIX118" i="34"/>
  <c r="JIY118" i="34"/>
  <c r="JIZ118" i="34"/>
  <c r="JJA118" i="34"/>
  <c r="JJB118" i="34"/>
  <c r="JJC118" i="34"/>
  <c r="JJD118" i="34"/>
  <c r="JJE118" i="34"/>
  <c r="JJF118" i="34"/>
  <c r="JJG118" i="34"/>
  <c r="JJH118" i="34"/>
  <c r="JJI118" i="34"/>
  <c r="JJJ118" i="34"/>
  <c r="JJK118" i="34"/>
  <c r="JJL118" i="34"/>
  <c r="JJM118" i="34"/>
  <c r="JJN118" i="34"/>
  <c r="JJO118" i="34"/>
  <c r="JJP118" i="34"/>
  <c r="JJQ118" i="34"/>
  <c r="JJR118" i="34"/>
  <c r="JJS118" i="34"/>
  <c r="JJT118" i="34"/>
  <c r="JJU118" i="34"/>
  <c r="JJV118" i="34"/>
  <c r="JJW118" i="34"/>
  <c r="JJX118" i="34"/>
  <c r="JJY118" i="34"/>
  <c r="JJZ118" i="34"/>
  <c r="JKA118" i="34"/>
  <c r="JKB118" i="34"/>
  <c r="JKC118" i="34"/>
  <c r="JKD118" i="34"/>
  <c r="JKE118" i="34"/>
  <c r="JKF118" i="34"/>
  <c r="JKG118" i="34"/>
  <c r="JKH118" i="34"/>
  <c r="JKI118" i="34"/>
  <c r="JKJ118" i="34"/>
  <c r="JKK118" i="34"/>
  <c r="JKL118" i="34"/>
  <c r="JKM118" i="34"/>
  <c r="JKN118" i="34"/>
  <c r="JKO118" i="34"/>
  <c r="JKP118" i="34"/>
  <c r="JKQ118" i="34"/>
  <c r="JKR118" i="34"/>
  <c r="JKS118" i="34"/>
  <c r="JKT118" i="34"/>
  <c r="JKU118" i="34"/>
  <c r="JKV118" i="34"/>
  <c r="JKW118" i="34"/>
  <c r="JKX118" i="34"/>
  <c r="JKY118" i="34"/>
  <c r="JKZ118" i="34"/>
  <c r="JLA118" i="34"/>
  <c r="JLB118" i="34"/>
  <c r="JLC118" i="34"/>
  <c r="JLD118" i="34"/>
  <c r="JLE118" i="34"/>
  <c r="JLF118" i="34"/>
  <c r="JLG118" i="34"/>
  <c r="JLH118" i="34"/>
  <c r="JLI118" i="34"/>
  <c r="JLJ118" i="34"/>
  <c r="JLK118" i="34"/>
  <c r="JLL118" i="34"/>
  <c r="JLM118" i="34"/>
  <c r="JLN118" i="34"/>
  <c r="JLO118" i="34"/>
  <c r="JLP118" i="34"/>
  <c r="JLQ118" i="34"/>
  <c r="JLR118" i="34"/>
  <c r="JLS118" i="34"/>
  <c r="JLT118" i="34"/>
  <c r="JLU118" i="34"/>
  <c r="JLV118" i="34"/>
  <c r="JLW118" i="34"/>
  <c r="JLX118" i="34"/>
  <c r="JLY118" i="34"/>
  <c r="JLZ118" i="34"/>
  <c r="JMA118" i="34"/>
  <c r="JMB118" i="34"/>
  <c r="JMC118" i="34"/>
  <c r="JMD118" i="34"/>
  <c r="JME118" i="34"/>
  <c r="JMF118" i="34"/>
  <c r="JMG118" i="34"/>
  <c r="JMH118" i="34"/>
  <c r="JMI118" i="34"/>
  <c r="JMJ118" i="34"/>
  <c r="JMK118" i="34"/>
  <c r="JML118" i="34"/>
  <c r="JMM118" i="34"/>
  <c r="JMN118" i="34"/>
  <c r="JMO118" i="34"/>
  <c r="JMP118" i="34"/>
  <c r="JMQ118" i="34"/>
  <c r="JMR118" i="34"/>
  <c r="JMS118" i="34"/>
  <c r="JMT118" i="34"/>
  <c r="JMU118" i="34"/>
  <c r="JMV118" i="34"/>
  <c r="JMW118" i="34"/>
  <c r="JMX118" i="34"/>
  <c r="JMY118" i="34"/>
  <c r="JMZ118" i="34"/>
  <c r="JNA118" i="34"/>
  <c r="JNB118" i="34"/>
  <c r="JNC118" i="34"/>
  <c r="JND118" i="34"/>
  <c r="JNE118" i="34"/>
  <c r="JNF118" i="34"/>
  <c r="JNG118" i="34"/>
  <c r="JNH118" i="34"/>
  <c r="JNI118" i="34"/>
  <c r="JNJ118" i="34"/>
  <c r="JNK118" i="34"/>
  <c r="JNL118" i="34"/>
  <c r="JNM118" i="34"/>
  <c r="JNN118" i="34"/>
  <c r="JNO118" i="34"/>
  <c r="JNP118" i="34"/>
  <c r="JNQ118" i="34"/>
  <c r="JNR118" i="34"/>
  <c r="JNS118" i="34"/>
  <c r="JNT118" i="34"/>
  <c r="JNU118" i="34"/>
  <c r="JNV118" i="34"/>
  <c r="JNW118" i="34"/>
  <c r="JNX118" i="34"/>
  <c r="JNY118" i="34"/>
  <c r="JNZ118" i="34"/>
  <c r="JOA118" i="34"/>
  <c r="JOB118" i="34"/>
  <c r="JOC118" i="34"/>
  <c r="JOD118" i="34"/>
  <c r="JOE118" i="34"/>
  <c r="JOF118" i="34"/>
  <c r="JOG118" i="34"/>
  <c r="JOH118" i="34"/>
  <c r="JOI118" i="34"/>
  <c r="JOJ118" i="34"/>
  <c r="JOK118" i="34"/>
  <c r="JOL118" i="34"/>
  <c r="JOM118" i="34"/>
  <c r="JON118" i="34"/>
  <c r="JOO118" i="34"/>
  <c r="JOP118" i="34"/>
  <c r="JOQ118" i="34"/>
  <c r="JOR118" i="34"/>
  <c r="JOS118" i="34"/>
  <c r="JOT118" i="34"/>
  <c r="JOU118" i="34"/>
  <c r="JOV118" i="34"/>
  <c r="JOW118" i="34"/>
  <c r="JOX118" i="34"/>
  <c r="JOY118" i="34"/>
  <c r="JOZ118" i="34"/>
  <c r="JPA118" i="34"/>
  <c r="JPB118" i="34"/>
  <c r="JPC118" i="34"/>
  <c r="JPD118" i="34"/>
  <c r="JPE118" i="34"/>
  <c r="JPF118" i="34"/>
  <c r="JPG118" i="34"/>
  <c r="JPH118" i="34"/>
  <c r="JPI118" i="34"/>
  <c r="JPJ118" i="34"/>
  <c r="JPK118" i="34"/>
  <c r="JPL118" i="34"/>
  <c r="JPM118" i="34"/>
  <c r="JPN118" i="34"/>
  <c r="JPO118" i="34"/>
  <c r="JPP118" i="34"/>
  <c r="JPQ118" i="34"/>
  <c r="JPR118" i="34"/>
  <c r="JPS118" i="34"/>
  <c r="JPT118" i="34"/>
  <c r="JPU118" i="34"/>
  <c r="JPV118" i="34"/>
  <c r="JPW118" i="34"/>
  <c r="JPX118" i="34"/>
  <c r="JPY118" i="34"/>
  <c r="JPZ118" i="34"/>
  <c r="JQA118" i="34"/>
  <c r="JQB118" i="34"/>
  <c r="JQC118" i="34"/>
  <c r="JQD118" i="34"/>
  <c r="JQE118" i="34"/>
  <c r="JQF118" i="34"/>
  <c r="JQG118" i="34"/>
  <c r="JQH118" i="34"/>
  <c r="JQI118" i="34"/>
  <c r="JQJ118" i="34"/>
  <c r="JQK118" i="34"/>
  <c r="JQL118" i="34"/>
  <c r="JQM118" i="34"/>
  <c r="JQN118" i="34"/>
  <c r="JQO118" i="34"/>
  <c r="JQP118" i="34"/>
  <c r="JQQ118" i="34"/>
  <c r="JQR118" i="34"/>
  <c r="JQS118" i="34"/>
  <c r="JQT118" i="34"/>
  <c r="JQU118" i="34"/>
  <c r="JQV118" i="34"/>
  <c r="JQW118" i="34"/>
  <c r="JQX118" i="34"/>
  <c r="JQY118" i="34"/>
  <c r="JQZ118" i="34"/>
  <c r="JRA118" i="34"/>
  <c r="JRB118" i="34"/>
  <c r="JRC118" i="34"/>
  <c r="JRD118" i="34"/>
  <c r="JRE118" i="34"/>
  <c r="JRF118" i="34"/>
  <c r="JRG118" i="34"/>
  <c r="JRH118" i="34"/>
  <c r="JRI118" i="34"/>
  <c r="JRJ118" i="34"/>
  <c r="JRK118" i="34"/>
  <c r="JRL118" i="34"/>
  <c r="JRM118" i="34"/>
  <c r="JRN118" i="34"/>
  <c r="JRO118" i="34"/>
  <c r="JRP118" i="34"/>
  <c r="JRQ118" i="34"/>
  <c r="JRR118" i="34"/>
  <c r="JRS118" i="34"/>
  <c r="JRT118" i="34"/>
  <c r="JRU118" i="34"/>
  <c r="JRV118" i="34"/>
  <c r="JRW118" i="34"/>
  <c r="JRX118" i="34"/>
  <c r="JRY118" i="34"/>
  <c r="JRZ118" i="34"/>
  <c r="JSA118" i="34"/>
  <c r="JSB118" i="34"/>
  <c r="JSC118" i="34"/>
  <c r="JSD118" i="34"/>
  <c r="JSE118" i="34"/>
  <c r="JSF118" i="34"/>
  <c r="JSG118" i="34"/>
  <c r="JSH118" i="34"/>
  <c r="JSI118" i="34"/>
  <c r="JSJ118" i="34"/>
  <c r="JSK118" i="34"/>
  <c r="JSL118" i="34"/>
  <c r="JSM118" i="34"/>
  <c r="JSN118" i="34"/>
  <c r="JSO118" i="34"/>
  <c r="JSP118" i="34"/>
  <c r="JSQ118" i="34"/>
  <c r="JSR118" i="34"/>
  <c r="JSS118" i="34"/>
  <c r="JST118" i="34"/>
  <c r="JSU118" i="34"/>
  <c r="JSV118" i="34"/>
  <c r="JSW118" i="34"/>
  <c r="JSX118" i="34"/>
  <c r="JSY118" i="34"/>
  <c r="JSZ118" i="34"/>
  <c r="JTA118" i="34"/>
  <c r="JTB118" i="34"/>
  <c r="JTC118" i="34"/>
  <c r="JTD118" i="34"/>
  <c r="JTE118" i="34"/>
  <c r="JTF118" i="34"/>
  <c r="JTG118" i="34"/>
  <c r="JTH118" i="34"/>
  <c r="JTI118" i="34"/>
  <c r="JTJ118" i="34"/>
  <c r="JTK118" i="34"/>
  <c r="JTL118" i="34"/>
  <c r="JTM118" i="34"/>
  <c r="JTN118" i="34"/>
  <c r="JTO118" i="34"/>
  <c r="JTP118" i="34"/>
  <c r="JTQ118" i="34"/>
  <c r="JTR118" i="34"/>
  <c r="JTS118" i="34"/>
  <c r="JTT118" i="34"/>
  <c r="JTU118" i="34"/>
  <c r="JTV118" i="34"/>
  <c r="JTW118" i="34"/>
  <c r="JTX118" i="34"/>
  <c r="JTY118" i="34"/>
  <c r="JTZ118" i="34"/>
  <c r="JUA118" i="34"/>
  <c r="JUB118" i="34"/>
  <c r="JUC118" i="34"/>
  <c r="JUD118" i="34"/>
  <c r="JUE118" i="34"/>
  <c r="JUF118" i="34"/>
  <c r="JUG118" i="34"/>
  <c r="JUH118" i="34"/>
  <c r="JUI118" i="34"/>
  <c r="JUJ118" i="34"/>
  <c r="JUK118" i="34"/>
  <c r="JUL118" i="34"/>
  <c r="JUM118" i="34"/>
  <c r="JUN118" i="34"/>
  <c r="JUO118" i="34"/>
  <c r="JUP118" i="34"/>
  <c r="JUQ118" i="34"/>
  <c r="JUR118" i="34"/>
  <c r="JUS118" i="34"/>
  <c r="JUT118" i="34"/>
  <c r="JUU118" i="34"/>
  <c r="JUV118" i="34"/>
  <c r="JUW118" i="34"/>
  <c r="JUX118" i="34"/>
  <c r="JUY118" i="34"/>
  <c r="JUZ118" i="34"/>
  <c r="JVA118" i="34"/>
  <c r="JVB118" i="34"/>
  <c r="JVC118" i="34"/>
  <c r="JVD118" i="34"/>
  <c r="JVE118" i="34"/>
  <c r="JVF118" i="34"/>
  <c r="JVG118" i="34"/>
  <c r="JVH118" i="34"/>
  <c r="JVI118" i="34"/>
  <c r="JVJ118" i="34"/>
  <c r="JVK118" i="34"/>
  <c r="JVL118" i="34"/>
  <c r="JVM118" i="34"/>
  <c r="JVN118" i="34"/>
  <c r="JVO118" i="34"/>
  <c r="JVP118" i="34"/>
  <c r="JVQ118" i="34"/>
  <c r="JVR118" i="34"/>
  <c r="JVS118" i="34"/>
  <c r="JVT118" i="34"/>
  <c r="JVU118" i="34"/>
  <c r="JVV118" i="34"/>
  <c r="JVW118" i="34"/>
  <c r="JVX118" i="34"/>
  <c r="JVY118" i="34"/>
  <c r="JVZ118" i="34"/>
  <c r="JWA118" i="34"/>
  <c r="JWB118" i="34"/>
  <c r="JWC118" i="34"/>
  <c r="JWD118" i="34"/>
  <c r="JWE118" i="34"/>
  <c r="JWF118" i="34"/>
  <c r="JWG118" i="34"/>
  <c r="JWH118" i="34"/>
  <c r="JWI118" i="34"/>
  <c r="JWJ118" i="34"/>
  <c r="JWK118" i="34"/>
  <c r="JWL118" i="34"/>
  <c r="JWM118" i="34"/>
  <c r="JWN118" i="34"/>
  <c r="JWO118" i="34"/>
  <c r="JWP118" i="34"/>
  <c r="JWQ118" i="34"/>
  <c r="JWR118" i="34"/>
  <c r="JWS118" i="34"/>
  <c r="JWT118" i="34"/>
  <c r="JWU118" i="34"/>
  <c r="JWV118" i="34"/>
  <c r="JWW118" i="34"/>
  <c r="JWX118" i="34"/>
  <c r="JWY118" i="34"/>
  <c r="JWZ118" i="34"/>
  <c r="JXA118" i="34"/>
  <c r="JXB118" i="34"/>
  <c r="JXC118" i="34"/>
  <c r="JXD118" i="34"/>
  <c r="JXE118" i="34"/>
  <c r="JXF118" i="34"/>
  <c r="JXG118" i="34"/>
  <c r="JXH118" i="34"/>
  <c r="JXI118" i="34"/>
  <c r="JXJ118" i="34"/>
  <c r="JXK118" i="34"/>
  <c r="JXL118" i="34"/>
  <c r="JXM118" i="34"/>
  <c r="JXN118" i="34"/>
  <c r="JXO118" i="34"/>
  <c r="JXP118" i="34"/>
  <c r="JXQ118" i="34"/>
  <c r="JXR118" i="34"/>
  <c r="JXS118" i="34"/>
  <c r="JXT118" i="34"/>
  <c r="JXU118" i="34"/>
  <c r="JXV118" i="34"/>
  <c r="JXW118" i="34"/>
  <c r="JXX118" i="34"/>
  <c r="JXY118" i="34"/>
  <c r="JXZ118" i="34"/>
  <c r="JYA118" i="34"/>
  <c r="JYB118" i="34"/>
  <c r="JYC118" i="34"/>
  <c r="JYD118" i="34"/>
  <c r="JYE118" i="34"/>
  <c r="JYF118" i="34"/>
  <c r="JYG118" i="34"/>
  <c r="JYH118" i="34"/>
  <c r="JYI118" i="34"/>
  <c r="JYJ118" i="34"/>
  <c r="JYK118" i="34"/>
  <c r="JYL118" i="34"/>
  <c r="JYM118" i="34"/>
  <c r="JYN118" i="34"/>
  <c r="JYO118" i="34"/>
  <c r="JYP118" i="34"/>
  <c r="JYQ118" i="34"/>
  <c r="JYR118" i="34"/>
  <c r="JYS118" i="34"/>
  <c r="JYT118" i="34"/>
  <c r="JYU118" i="34"/>
  <c r="JYV118" i="34"/>
  <c r="JYW118" i="34"/>
  <c r="JYX118" i="34"/>
  <c r="JYY118" i="34"/>
  <c r="JYZ118" i="34"/>
  <c r="JZA118" i="34"/>
  <c r="JZB118" i="34"/>
  <c r="JZC118" i="34"/>
  <c r="JZD118" i="34"/>
  <c r="JZE118" i="34"/>
  <c r="JZF118" i="34"/>
  <c r="JZG118" i="34"/>
  <c r="JZH118" i="34"/>
  <c r="JZI118" i="34"/>
  <c r="JZJ118" i="34"/>
  <c r="JZK118" i="34"/>
  <c r="JZL118" i="34"/>
  <c r="JZM118" i="34"/>
  <c r="JZN118" i="34"/>
  <c r="JZO118" i="34"/>
  <c r="JZP118" i="34"/>
  <c r="JZQ118" i="34"/>
  <c r="JZR118" i="34"/>
  <c r="JZS118" i="34"/>
  <c r="JZT118" i="34"/>
  <c r="JZU118" i="34"/>
  <c r="JZV118" i="34"/>
  <c r="JZW118" i="34"/>
  <c r="JZX118" i="34"/>
  <c r="JZY118" i="34"/>
  <c r="JZZ118" i="34"/>
  <c r="KAA118" i="34"/>
  <c r="KAB118" i="34"/>
  <c r="KAC118" i="34"/>
  <c r="KAD118" i="34"/>
  <c r="KAE118" i="34"/>
  <c r="KAF118" i="34"/>
  <c r="KAG118" i="34"/>
  <c r="KAH118" i="34"/>
  <c r="KAI118" i="34"/>
  <c r="KAJ118" i="34"/>
  <c r="KAK118" i="34"/>
  <c r="KAL118" i="34"/>
  <c r="KAM118" i="34"/>
  <c r="KAN118" i="34"/>
  <c r="KAO118" i="34"/>
  <c r="KAP118" i="34"/>
  <c r="KAQ118" i="34"/>
  <c r="KAR118" i="34"/>
  <c r="KAS118" i="34"/>
  <c r="KAT118" i="34"/>
  <c r="KAU118" i="34"/>
  <c r="KAV118" i="34"/>
  <c r="KAW118" i="34"/>
  <c r="KAX118" i="34"/>
  <c r="KAY118" i="34"/>
  <c r="KAZ118" i="34"/>
  <c r="KBA118" i="34"/>
  <c r="KBB118" i="34"/>
  <c r="KBC118" i="34"/>
  <c r="KBD118" i="34"/>
  <c r="KBE118" i="34"/>
  <c r="KBF118" i="34"/>
  <c r="KBG118" i="34"/>
  <c r="KBH118" i="34"/>
  <c r="KBI118" i="34"/>
  <c r="KBJ118" i="34"/>
  <c r="KBK118" i="34"/>
  <c r="KBL118" i="34"/>
  <c r="KBM118" i="34"/>
  <c r="KBN118" i="34"/>
  <c r="KBO118" i="34"/>
  <c r="KBP118" i="34"/>
  <c r="KBQ118" i="34"/>
  <c r="KBR118" i="34"/>
  <c r="KBS118" i="34"/>
  <c r="KBT118" i="34"/>
  <c r="KBU118" i="34"/>
  <c r="KBV118" i="34"/>
  <c r="KBW118" i="34"/>
  <c r="KBX118" i="34"/>
  <c r="KBY118" i="34"/>
  <c r="KBZ118" i="34"/>
  <c r="KCA118" i="34"/>
  <c r="KCB118" i="34"/>
  <c r="KCC118" i="34"/>
  <c r="KCD118" i="34"/>
  <c r="KCE118" i="34"/>
  <c r="KCF118" i="34"/>
  <c r="KCG118" i="34"/>
  <c r="KCH118" i="34"/>
  <c r="KCI118" i="34"/>
  <c r="KCJ118" i="34"/>
  <c r="KCK118" i="34"/>
  <c r="KCL118" i="34"/>
  <c r="KCM118" i="34"/>
  <c r="KCN118" i="34"/>
  <c r="KCO118" i="34"/>
  <c r="KCP118" i="34"/>
  <c r="KCQ118" i="34"/>
  <c r="KCR118" i="34"/>
  <c r="KCS118" i="34"/>
  <c r="KCT118" i="34"/>
  <c r="KCU118" i="34"/>
  <c r="KCV118" i="34"/>
  <c r="KCW118" i="34"/>
  <c r="KCX118" i="34"/>
  <c r="KCY118" i="34"/>
  <c r="KCZ118" i="34"/>
  <c r="KDA118" i="34"/>
  <c r="KDB118" i="34"/>
  <c r="KDC118" i="34"/>
  <c r="KDD118" i="34"/>
  <c r="KDE118" i="34"/>
  <c r="KDF118" i="34"/>
  <c r="KDG118" i="34"/>
  <c r="KDH118" i="34"/>
  <c r="KDI118" i="34"/>
  <c r="KDJ118" i="34"/>
  <c r="KDK118" i="34"/>
  <c r="KDL118" i="34"/>
  <c r="KDM118" i="34"/>
  <c r="KDN118" i="34"/>
  <c r="KDO118" i="34"/>
  <c r="KDP118" i="34"/>
  <c r="KDQ118" i="34"/>
  <c r="KDR118" i="34"/>
  <c r="KDS118" i="34"/>
  <c r="KDT118" i="34"/>
  <c r="KDU118" i="34"/>
  <c r="KDV118" i="34"/>
  <c r="KDW118" i="34"/>
  <c r="KDX118" i="34"/>
  <c r="KDY118" i="34"/>
  <c r="KDZ118" i="34"/>
  <c r="KEA118" i="34"/>
  <c r="KEB118" i="34"/>
  <c r="KEC118" i="34"/>
  <c r="KED118" i="34"/>
  <c r="KEE118" i="34"/>
  <c r="KEF118" i="34"/>
  <c r="KEG118" i="34"/>
  <c r="KEH118" i="34"/>
  <c r="KEI118" i="34"/>
  <c r="KEJ118" i="34"/>
  <c r="KEK118" i="34"/>
  <c r="KEL118" i="34"/>
  <c r="KEM118" i="34"/>
  <c r="KEN118" i="34"/>
  <c r="KEO118" i="34"/>
  <c r="KEP118" i="34"/>
  <c r="KEQ118" i="34"/>
  <c r="KER118" i="34"/>
  <c r="KES118" i="34"/>
  <c r="KET118" i="34"/>
  <c r="KEU118" i="34"/>
  <c r="KEV118" i="34"/>
  <c r="KEW118" i="34"/>
  <c r="KEX118" i="34"/>
  <c r="KEY118" i="34"/>
  <c r="KEZ118" i="34"/>
  <c r="KFA118" i="34"/>
  <c r="KFB118" i="34"/>
  <c r="KFC118" i="34"/>
  <c r="KFD118" i="34"/>
  <c r="KFE118" i="34"/>
  <c r="KFF118" i="34"/>
  <c r="KFG118" i="34"/>
  <c r="KFH118" i="34"/>
  <c r="KFI118" i="34"/>
  <c r="KFJ118" i="34"/>
  <c r="KFK118" i="34"/>
  <c r="KFL118" i="34"/>
  <c r="KFM118" i="34"/>
  <c r="KFN118" i="34"/>
  <c r="KFO118" i="34"/>
  <c r="KFP118" i="34"/>
  <c r="KFQ118" i="34"/>
  <c r="KFR118" i="34"/>
  <c r="KFS118" i="34"/>
  <c r="KFT118" i="34"/>
  <c r="KFU118" i="34"/>
  <c r="KFV118" i="34"/>
  <c r="KFW118" i="34"/>
  <c r="KFX118" i="34"/>
  <c r="KFY118" i="34"/>
  <c r="KFZ118" i="34"/>
  <c r="KGA118" i="34"/>
  <c r="KGB118" i="34"/>
  <c r="KGC118" i="34"/>
  <c r="KGD118" i="34"/>
  <c r="KGE118" i="34"/>
  <c r="KGF118" i="34"/>
  <c r="KGG118" i="34"/>
  <c r="KGH118" i="34"/>
  <c r="KGI118" i="34"/>
  <c r="KGJ118" i="34"/>
  <c r="KGK118" i="34"/>
  <c r="KGL118" i="34"/>
  <c r="KGM118" i="34"/>
  <c r="KGN118" i="34"/>
  <c r="KGO118" i="34"/>
  <c r="KGP118" i="34"/>
  <c r="KGQ118" i="34"/>
  <c r="KGR118" i="34"/>
  <c r="KGS118" i="34"/>
  <c r="KGT118" i="34"/>
  <c r="KGU118" i="34"/>
  <c r="KGV118" i="34"/>
  <c r="KGW118" i="34"/>
  <c r="KGX118" i="34"/>
  <c r="KGY118" i="34"/>
  <c r="KGZ118" i="34"/>
  <c r="KHA118" i="34"/>
  <c r="KHB118" i="34"/>
  <c r="KHC118" i="34"/>
  <c r="KHD118" i="34"/>
  <c r="KHE118" i="34"/>
  <c r="KHF118" i="34"/>
  <c r="KHG118" i="34"/>
  <c r="KHH118" i="34"/>
  <c r="KHI118" i="34"/>
  <c r="KHJ118" i="34"/>
  <c r="KHK118" i="34"/>
  <c r="KHL118" i="34"/>
  <c r="KHM118" i="34"/>
  <c r="KHN118" i="34"/>
  <c r="KHO118" i="34"/>
  <c r="KHP118" i="34"/>
  <c r="KHQ118" i="34"/>
  <c r="KHR118" i="34"/>
  <c r="KHS118" i="34"/>
  <c r="KHT118" i="34"/>
  <c r="KHU118" i="34"/>
  <c r="KHV118" i="34"/>
  <c r="KHW118" i="34"/>
  <c r="KHX118" i="34"/>
  <c r="KHY118" i="34"/>
  <c r="KHZ118" i="34"/>
  <c r="KIA118" i="34"/>
  <c r="KIB118" i="34"/>
  <c r="KIC118" i="34"/>
  <c r="KID118" i="34"/>
  <c r="KIE118" i="34"/>
  <c r="KIF118" i="34"/>
  <c r="KIG118" i="34"/>
  <c r="KIH118" i="34"/>
  <c r="KII118" i="34"/>
  <c r="KIJ118" i="34"/>
  <c r="KIK118" i="34"/>
  <c r="KIL118" i="34"/>
  <c r="KIM118" i="34"/>
  <c r="KIN118" i="34"/>
  <c r="KIO118" i="34"/>
  <c r="KIP118" i="34"/>
  <c r="KIQ118" i="34"/>
  <c r="KIR118" i="34"/>
  <c r="KIS118" i="34"/>
  <c r="KIT118" i="34"/>
  <c r="KIU118" i="34"/>
  <c r="KIV118" i="34"/>
  <c r="KIW118" i="34"/>
  <c r="KIX118" i="34"/>
  <c r="KIY118" i="34"/>
  <c r="KIZ118" i="34"/>
  <c r="KJA118" i="34"/>
  <c r="KJB118" i="34"/>
  <c r="KJC118" i="34"/>
  <c r="KJD118" i="34"/>
  <c r="KJE118" i="34"/>
  <c r="KJF118" i="34"/>
  <c r="KJG118" i="34"/>
  <c r="KJH118" i="34"/>
  <c r="KJI118" i="34"/>
  <c r="KJJ118" i="34"/>
  <c r="KJK118" i="34"/>
  <c r="KJL118" i="34"/>
  <c r="KJM118" i="34"/>
  <c r="KJN118" i="34"/>
  <c r="KJO118" i="34"/>
  <c r="KJP118" i="34"/>
  <c r="KJQ118" i="34"/>
  <c r="KJR118" i="34"/>
  <c r="KJS118" i="34"/>
  <c r="KJT118" i="34"/>
  <c r="KJU118" i="34"/>
  <c r="KJV118" i="34"/>
  <c r="KJW118" i="34"/>
  <c r="KJX118" i="34"/>
  <c r="KJY118" i="34"/>
  <c r="KJZ118" i="34"/>
  <c r="KKA118" i="34"/>
  <c r="KKB118" i="34"/>
  <c r="KKC118" i="34"/>
  <c r="KKD118" i="34"/>
  <c r="KKE118" i="34"/>
  <c r="KKF118" i="34"/>
  <c r="KKG118" i="34"/>
  <c r="KKH118" i="34"/>
  <c r="KKI118" i="34"/>
  <c r="KKJ118" i="34"/>
  <c r="KKK118" i="34"/>
  <c r="KKL118" i="34"/>
  <c r="KKM118" i="34"/>
  <c r="KKN118" i="34"/>
  <c r="KKO118" i="34"/>
  <c r="KKP118" i="34"/>
  <c r="KKQ118" i="34"/>
  <c r="KKR118" i="34"/>
  <c r="KKS118" i="34"/>
  <c r="KKT118" i="34"/>
  <c r="KKU118" i="34"/>
  <c r="KKV118" i="34"/>
  <c r="KKW118" i="34"/>
  <c r="KKX118" i="34"/>
  <c r="KKY118" i="34"/>
  <c r="KKZ118" i="34"/>
  <c r="KLA118" i="34"/>
  <c r="KLB118" i="34"/>
  <c r="KLC118" i="34"/>
  <c r="KLD118" i="34"/>
  <c r="KLE118" i="34"/>
  <c r="KLF118" i="34"/>
  <c r="KLG118" i="34"/>
  <c r="KLH118" i="34"/>
  <c r="KLI118" i="34"/>
  <c r="KLJ118" i="34"/>
  <c r="KLK118" i="34"/>
  <c r="KLL118" i="34"/>
  <c r="KLM118" i="34"/>
  <c r="KLN118" i="34"/>
  <c r="KLO118" i="34"/>
  <c r="KLP118" i="34"/>
  <c r="KLQ118" i="34"/>
  <c r="KLR118" i="34"/>
  <c r="KLS118" i="34"/>
  <c r="KLT118" i="34"/>
  <c r="KLU118" i="34"/>
  <c r="KLV118" i="34"/>
  <c r="KLW118" i="34"/>
  <c r="KLX118" i="34"/>
  <c r="KLY118" i="34"/>
  <c r="KLZ118" i="34"/>
  <c r="KMA118" i="34"/>
  <c r="KMB118" i="34"/>
  <c r="KMC118" i="34"/>
  <c r="KMD118" i="34"/>
  <c r="KME118" i="34"/>
  <c r="KMF118" i="34"/>
  <c r="KMG118" i="34"/>
  <c r="KMH118" i="34"/>
  <c r="KMI118" i="34"/>
  <c r="KMJ118" i="34"/>
  <c r="KMK118" i="34"/>
  <c r="KML118" i="34"/>
  <c r="KMM118" i="34"/>
  <c r="KMN118" i="34"/>
  <c r="KMO118" i="34"/>
  <c r="KMP118" i="34"/>
  <c r="KMQ118" i="34"/>
  <c r="KMR118" i="34"/>
  <c r="KMS118" i="34"/>
  <c r="KMT118" i="34"/>
  <c r="KMU118" i="34"/>
  <c r="KMV118" i="34"/>
  <c r="KMW118" i="34"/>
  <c r="KMX118" i="34"/>
  <c r="KMY118" i="34"/>
  <c r="KMZ118" i="34"/>
  <c r="KNA118" i="34"/>
  <c r="KNB118" i="34"/>
  <c r="KNC118" i="34"/>
  <c r="KND118" i="34"/>
  <c r="KNE118" i="34"/>
  <c r="KNF118" i="34"/>
  <c r="KNG118" i="34"/>
  <c r="KNH118" i="34"/>
  <c r="KNI118" i="34"/>
  <c r="KNJ118" i="34"/>
  <c r="KNK118" i="34"/>
  <c r="KNL118" i="34"/>
  <c r="KNM118" i="34"/>
  <c r="KNN118" i="34"/>
  <c r="KNO118" i="34"/>
  <c r="KNP118" i="34"/>
  <c r="KNQ118" i="34"/>
  <c r="KNR118" i="34"/>
  <c r="KNS118" i="34"/>
  <c r="KNT118" i="34"/>
  <c r="KNU118" i="34"/>
  <c r="KNV118" i="34"/>
  <c r="KNW118" i="34"/>
  <c r="KNX118" i="34"/>
  <c r="KNY118" i="34"/>
  <c r="KNZ118" i="34"/>
  <c r="KOA118" i="34"/>
  <c r="KOB118" i="34"/>
  <c r="KOC118" i="34"/>
  <c r="KOD118" i="34"/>
  <c r="KOE118" i="34"/>
  <c r="KOF118" i="34"/>
  <c r="KOG118" i="34"/>
  <c r="KOH118" i="34"/>
  <c r="KOI118" i="34"/>
  <c r="KOJ118" i="34"/>
  <c r="KOK118" i="34"/>
  <c r="KOL118" i="34"/>
  <c r="KOM118" i="34"/>
  <c r="KON118" i="34"/>
  <c r="KOO118" i="34"/>
  <c r="KOP118" i="34"/>
  <c r="KOQ118" i="34"/>
  <c r="KOR118" i="34"/>
  <c r="KOS118" i="34"/>
  <c r="KOT118" i="34"/>
  <c r="KOU118" i="34"/>
  <c r="KOV118" i="34"/>
  <c r="KOW118" i="34"/>
  <c r="KOX118" i="34"/>
  <c r="KOY118" i="34"/>
  <c r="KOZ118" i="34"/>
  <c r="KPA118" i="34"/>
  <c r="KPB118" i="34"/>
  <c r="KPC118" i="34"/>
  <c r="KPD118" i="34"/>
  <c r="KPE118" i="34"/>
  <c r="KPF118" i="34"/>
  <c r="KPG118" i="34"/>
  <c r="KPH118" i="34"/>
  <c r="KPI118" i="34"/>
  <c r="KPJ118" i="34"/>
  <c r="KPK118" i="34"/>
  <c r="KPL118" i="34"/>
  <c r="KPM118" i="34"/>
  <c r="KPN118" i="34"/>
  <c r="KPO118" i="34"/>
  <c r="KPP118" i="34"/>
  <c r="KPQ118" i="34"/>
  <c r="KPR118" i="34"/>
  <c r="KPS118" i="34"/>
  <c r="KPT118" i="34"/>
  <c r="KPU118" i="34"/>
  <c r="KPV118" i="34"/>
  <c r="KPW118" i="34"/>
  <c r="KPX118" i="34"/>
  <c r="KPY118" i="34"/>
  <c r="KPZ118" i="34"/>
  <c r="KQA118" i="34"/>
  <c r="KQB118" i="34"/>
  <c r="KQC118" i="34"/>
  <c r="KQD118" i="34"/>
  <c r="KQE118" i="34"/>
  <c r="KQF118" i="34"/>
  <c r="KQG118" i="34"/>
  <c r="KQH118" i="34"/>
  <c r="KQI118" i="34"/>
  <c r="KQJ118" i="34"/>
  <c r="KQK118" i="34"/>
  <c r="KQL118" i="34"/>
  <c r="KQM118" i="34"/>
  <c r="KQN118" i="34"/>
  <c r="KQO118" i="34"/>
  <c r="KQP118" i="34"/>
  <c r="KQQ118" i="34"/>
  <c r="KQR118" i="34"/>
  <c r="KQS118" i="34"/>
  <c r="KQT118" i="34"/>
  <c r="KQU118" i="34"/>
  <c r="KQV118" i="34"/>
  <c r="KQW118" i="34"/>
  <c r="KQX118" i="34"/>
  <c r="KQY118" i="34"/>
  <c r="KQZ118" i="34"/>
  <c r="KRA118" i="34"/>
  <c r="KRB118" i="34"/>
  <c r="KRC118" i="34"/>
  <c r="KRD118" i="34"/>
  <c r="KRE118" i="34"/>
  <c r="KRF118" i="34"/>
  <c r="KRG118" i="34"/>
  <c r="KRH118" i="34"/>
  <c r="KRI118" i="34"/>
  <c r="KRJ118" i="34"/>
  <c r="KRK118" i="34"/>
  <c r="KRL118" i="34"/>
  <c r="KRM118" i="34"/>
  <c r="KRN118" i="34"/>
  <c r="KRO118" i="34"/>
  <c r="KRP118" i="34"/>
  <c r="KRQ118" i="34"/>
  <c r="KRR118" i="34"/>
  <c r="KRS118" i="34"/>
  <c r="KRT118" i="34"/>
  <c r="KRU118" i="34"/>
  <c r="KRV118" i="34"/>
  <c r="KRW118" i="34"/>
  <c r="KRX118" i="34"/>
  <c r="KRY118" i="34"/>
  <c r="KRZ118" i="34"/>
  <c r="KSA118" i="34"/>
  <c r="KSB118" i="34"/>
  <c r="KSC118" i="34"/>
  <c r="KSD118" i="34"/>
  <c r="KSE118" i="34"/>
  <c r="KSF118" i="34"/>
  <c r="KSG118" i="34"/>
  <c r="KSH118" i="34"/>
  <c r="KSI118" i="34"/>
  <c r="KSJ118" i="34"/>
  <c r="KSK118" i="34"/>
  <c r="KSL118" i="34"/>
  <c r="KSM118" i="34"/>
  <c r="KSN118" i="34"/>
  <c r="KSO118" i="34"/>
  <c r="KSP118" i="34"/>
  <c r="KSQ118" i="34"/>
  <c r="KSR118" i="34"/>
  <c r="KSS118" i="34"/>
  <c r="KST118" i="34"/>
  <c r="KSU118" i="34"/>
  <c r="KSV118" i="34"/>
  <c r="KSW118" i="34"/>
  <c r="KSX118" i="34"/>
  <c r="KSY118" i="34"/>
  <c r="KSZ118" i="34"/>
  <c r="KTA118" i="34"/>
  <c r="KTB118" i="34"/>
  <c r="KTC118" i="34"/>
  <c r="KTD118" i="34"/>
  <c r="KTE118" i="34"/>
  <c r="KTF118" i="34"/>
  <c r="KTG118" i="34"/>
  <c r="KTH118" i="34"/>
  <c r="KTI118" i="34"/>
  <c r="KTJ118" i="34"/>
  <c r="KTK118" i="34"/>
  <c r="KTL118" i="34"/>
  <c r="KTM118" i="34"/>
  <c r="KTN118" i="34"/>
  <c r="KTO118" i="34"/>
  <c r="KTP118" i="34"/>
  <c r="KTQ118" i="34"/>
  <c r="KTR118" i="34"/>
  <c r="KTS118" i="34"/>
  <c r="KTT118" i="34"/>
  <c r="KTU118" i="34"/>
  <c r="KTV118" i="34"/>
  <c r="KTW118" i="34"/>
  <c r="KTX118" i="34"/>
  <c r="KTY118" i="34"/>
  <c r="KTZ118" i="34"/>
  <c r="KUA118" i="34"/>
  <c r="KUB118" i="34"/>
  <c r="KUC118" i="34"/>
  <c r="KUD118" i="34"/>
  <c r="KUE118" i="34"/>
  <c r="KUF118" i="34"/>
  <c r="KUG118" i="34"/>
  <c r="KUH118" i="34"/>
  <c r="KUI118" i="34"/>
  <c r="KUJ118" i="34"/>
  <c r="KUK118" i="34"/>
  <c r="KUL118" i="34"/>
  <c r="KUM118" i="34"/>
  <c r="KUN118" i="34"/>
  <c r="KUO118" i="34"/>
  <c r="KUP118" i="34"/>
  <c r="KUQ118" i="34"/>
  <c r="KUR118" i="34"/>
  <c r="KUS118" i="34"/>
  <c r="KUT118" i="34"/>
  <c r="KUU118" i="34"/>
  <c r="KUV118" i="34"/>
  <c r="KUW118" i="34"/>
  <c r="KUX118" i="34"/>
  <c r="KUY118" i="34"/>
  <c r="KUZ118" i="34"/>
  <c r="KVA118" i="34"/>
  <c r="KVB118" i="34"/>
  <c r="KVC118" i="34"/>
  <c r="KVD118" i="34"/>
  <c r="KVE118" i="34"/>
  <c r="KVF118" i="34"/>
  <c r="KVG118" i="34"/>
  <c r="KVH118" i="34"/>
  <c r="KVI118" i="34"/>
  <c r="KVJ118" i="34"/>
  <c r="KVK118" i="34"/>
  <c r="KVL118" i="34"/>
  <c r="KVM118" i="34"/>
  <c r="KVN118" i="34"/>
  <c r="KVO118" i="34"/>
  <c r="KVP118" i="34"/>
  <c r="KVQ118" i="34"/>
  <c r="KVR118" i="34"/>
  <c r="KVS118" i="34"/>
  <c r="KVT118" i="34"/>
  <c r="KVU118" i="34"/>
  <c r="KVV118" i="34"/>
  <c r="KVW118" i="34"/>
  <c r="KVX118" i="34"/>
  <c r="KVY118" i="34"/>
  <c r="KVZ118" i="34"/>
  <c r="KWA118" i="34"/>
  <c r="KWB118" i="34"/>
  <c r="KWC118" i="34"/>
  <c r="KWD118" i="34"/>
  <c r="KWE118" i="34"/>
  <c r="KWF118" i="34"/>
  <c r="KWG118" i="34"/>
  <c r="KWH118" i="34"/>
  <c r="KWI118" i="34"/>
  <c r="KWJ118" i="34"/>
  <c r="KWK118" i="34"/>
  <c r="KWL118" i="34"/>
  <c r="KWM118" i="34"/>
  <c r="KWN118" i="34"/>
  <c r="KWO118" i="34"/>
  <c r="KWP118" i="34"/>
  <c r="KWQ118" i="34"/>
  <c r="KWR118" i="34"/>
  <c r="KWS118" i="34"/>
  <c r="KWT118" i="34"/>
  <c r="KWU118" i="34"/>
  <c r="KWV118" i="34"/>
  <c r="KWW118" i="34"/>
  <c r="KWX118" i="34"/>
  <c r="KWY118" i="34"/>
  <c r="KWZ118" i="34"/>
  <c r="KXA118" i="34"/>
  <c r="KXB118" i="34"/>
  <c r="KXC118" i="34"/>
  <c r="KXD118" i="34"/>
  <c r="KXE118" i="34"/>
  <c r="KXF118" i="34"/>
  <c r="KXG118" i="34"/>
  <c r="KXH118" i="34"/>
  <c r="KXI118" i="34"/>
  <c r="KXJ118" i="34"/>
  <c r="KXK118" i="34"/>
  <c r="KXL118" i="34"/>
  <c r="KXM118" i="34"/>
  <c r="KXN118" i="34"/>
  <c r="KXO118" i="34"/>
  <c r="KXP118" i="34"/>
  <c r="KXQ118" i="34"/>
  <c r="KXR118" i="34"/>
  <c r="KXS118" i="34"/>
  <c r="KXT118" i="34"/>
  <c r="KXU118" i="34"/>
  <c r="KXV118" i="34"/>
  <c r="KXW118" i="34"/>
  <c r="KXX118" i="34"/>
  <c r="KXY118" i="34"/>
  <c r="KXZ118" i="34"/>
  <c r="KYA118" i="34"/>
  <c r="KYB118" i="34"/>
  <c r="KYC118" i="34"/>
  <c r="KYD118" i="34"/>
  <c r="KYE118" i="34"/>
  <c r="KYF118" i="34"/>
  <c r="KYG118" i="34"/>
  <c r="KYH118" i="34"/>
  <c r="KYI118" i="34"/>
  <c r="KYJ118" i="34"/>
  <c r="KYK118" i="34"/>
  <c r="KYL118" i="34"/>
  <c r="KYM118" i="34"/>
  <c r="KYN118" i="34"/>
  <c r="KYO118" i="34"/>
  <c r="KYP118" i="34"/>
  <c r="KYQ118" i="34"/>
  <c r="KYR118" i="34"/>
  <c r="KYS118" i="34"/>
  <c r="KYT118" i="34"/>
  <c r="KYU118" i="34"/>
  <c r="KYV118" i="34"/>
  <c r="KYW118" i="34"/>
  <c r="KYX118" i="34"/>
  <c r="KYY118" i="34"/>
  <c r="KYZ118" i="34"/>
  <c r="KZA118" i="34"/>
  <c r="KZB118" i="34"/>
  <c r="KZC118" i="34"/>
  <c r="KZD118" i="34"/>
  <c r="KZE118" i="34"/>
  <c r="KZF118" i="34"/>
  <c r="KZG118" i="34"/>
  <c r="KZH118" i="34"/>
  <c r="KZI118" i="34"/>
  <c r="KZJ118" i="34"/>
  <c r="KZK118" i="34"/>
  <c r="KZL118" i="34"/>
  <c r="KZM118" i="34"/>
  <c r="KZN118" i="34"/>
  <c r="KZO118" i="34"/>
  <c r="KZP118" i="34"/>
  <c r="KZQ118" i="34"/>
  <c r="KZR118" i="34"/>
  <c r="KZS118" i="34"/>
  <c r="KZT118" i="34"/>
  <c r="KZU118" i="34"/>
  <c r="KZV118" i="34"/>
  <c r="KZW118" i="34"/>
  <c r="KZX118" i="34"/>
  <c r="KZY118" i="34"/>
  <c r="KZZ118" i="34"/>
  <c r="LAA118" i="34"/>
  <c r="LAB118" i="34"/>
  <c r="LAC118" i="34"/>
  <c r="LAD118" i="34"/>
  <c r="LAE118" i="34"/>
  <c r="LAF118" i="34"/>
  <c r="LAG118" i="34"/>
  <c r="LAH118" i="34"/>
  <c r="LAI118" i="34"/>
  <c r="LAJ118" i="34"/>
  <c r="LAK118" i="34"/>
  <c r="LAL118" i="34"/>
  <c r="LAM118" i="34"/>
  <c r="LAN118" i="34"/>
  <c r="LAO118" i="34"/>
  <c r="LAP118" i="34"/>
  <c r="LAQ118" i="34"/>
  <c r="LAR118" i="34"/>
  <c r="LAS118" i="34"/>
  <c r="LAT118" i="34"/>
  <c r="LAU118" i="34"/>
  <c r="LAV118" i="34"/>
  <c r="LAW118" i="34"/>
  <c r="LAX118" i="34"/>
  <c r="LAY118" i="34"/>
  <c r="LAZ118" i="34"/>
  <c r="LBA118" i="34"/>
  <c r="LBB118" i="34"/>
  <c r="LBC118" i="34"/>
  <c r="LBD118" i="34"/>
  <c r="LBE118" i="34"/>
  <c r="LBF118" i="34"/>
  <c r="LBG118" i="34"/>
  <c r="LBH118" i="34"/>
  <c r="LBI118" i="34"/>
  <c r="LBJ118" i="34"/>
  <c r="LBK118" i="34"/>
  <c r="LBL118" i="34"/>
  <c r="LBM118" i="34"/>
  <c r="LBN118" i="34"/>
  <c r="LBO118" i="34"/>
  <c r="LBP118" i="34"/>
  <c r="LBQ118" i="34"/>
  <c r="LBR118" i="34"/>
  <c r="LBS118" i="34"/>
  <c r="LBT118" i="34"/>
  <c r="LBU118" i="34"/>
  <c r="LBV118" i="34"/>
  <c r="LBW118" i="34"/>
  <c r="LBX118" i="34"/>
  <c r="LBY118" i="34"/>
  <c r="LBZ118" i="34"/>
  <c r="LCA118" i="34"/>
  <c r="LCB118" i="34"/>
  <c r="LCC118" i="34"/>
  <c r="LCD118" i="34"/>
  <c r="LCE118" i="34"/>
  <c r="LCF118" i="34"/>
  <c r="LCG118" i="34"/>
  <c r="LCH118" i="34"/>
  <c r="LCI118" i="34"/>
  <c r="LCJ118" i="34"/>
  <c r="LCK118" i="34"/>
  <c r="LCL118" i="34"/>
  <c r="LCM118" i="34"/>
  <c r="LCN118" i="34"/>
  <c r="LCO118" i="34"/>
  <c r="LCP118" i="34"/>
  <c r="LCQ118" i="34"/>
  <c r="LCR118" i="34"/>
  <c r="LCS118" i="34"/>
  <c r="LCT118" i="34"/>
  <c r="LCU118" i="34"/>
  <c r="LCV118" i="34"/>
  <c r="LCW118" i="34"/>
  <c r="LCX118" i="34"/>
  <c r="LCY118" i="34"/>
  <c r="LCZ118" i="34"/>
  <c r="LDA118" i="34"/>
  <c r="LDB118" i="34"/>
  <c r="LDC118" i="34"/>
  <c r="LDD118" i="34"/>
  <c r="LDE118" i="34"/>
  <c r="LDF118" i="34"/>
  <c r="LDG118" i="34"/>
  <c r="LDH118" i="34"/>
  <c r="LDI118" i="34"/>
  <c r="LDJ118" i="34"/>
  <c r="LDK118" i="34"/>
  <c r="LDL118" i="34"/>
  <c r="LDM118" i="34"/>
  <c r="LDN118" i="34"/>
  <c r="LDO118" i="34"/>
  <c r="LDP118" i="34"/>
  <c r="LDQ118" i="34"/>
  <c r="LDR118" i="34"/>
  <c r="LDS118" i="34"/>
  <c r="LDT118" i="34"/>
  <c r="LDU118" i="34"/>
  <c r="LDV118" i="34"/>
  <c r="LDW118" i="34"/>
  <c r="LDX118" i="34"/>
  <c r="LDY118" i="34"/>
  <c r="LDZ118" i="34"/>
  <c r="LEA118" i="34"/>
  <c r="LEB118" i="34"/>
  <c r="LEC118" i="34"/>
  <c r="LED118" i="34"/>
  <c r="LEE118" i="34"/>
  <c r="LEF118" i="34"/>
  <c r="LEG118" i="34"/>
  <c r="LEH118" i="34"/>
  <c r="LEI118" i="34"/>
  <c r="LEJ118" i="34"/>
  <c r="LEK118" i="34"/>
  <c r="LEL118" i="34"/>
  <c r="LEM118" i="34"/>
  <c r="LEN118" i="34"/>
  <c r="LEO118" i="34"/>
  <c r="LEP118" i="34"/>
  <c r="LEQ118" i="34"/>
  <c r="LER118" i="34"/>
  <c r="LES118" i="34"/>
  <c r="LET118" i="34"/>
  <c r="LEU118" i="34"/>
  <c r="LEV118" i="34"/>
  <c r="LEW118" i="34"/>
  <c r="LEX118" i="34"/>
  <c r="LEY118" i="34"/>
  <c r="LEZ118" i="34"/>
  <c r="LFA118" i="34"/>
  <c r="LFB118" i="34"/>
  <c r="LFC118" i="34"/>
  <c r="LFD118" i="34"/>
  <c r="LFE118" i="34"/>
  <c r="LFF118" i="34"/>
  <c r="LFG118" i="34"/>
  <c r="LFH118" i="34"/>
  <c r="LFI118" i="34"/>
  <c r="LFJ118" i="34"/>
  <c r="LFK118" i="34"/>
  <c r="LFL118" i="34"/>
  <c r="LFM118" i="34"/>
  <c r="LFN118" i="34"/>
  <c r="LFO118" i="34"/>
  <c r="LFP118" i="34"/>
  <c r="LFQ118" i="34"/>
  <c r="LFR118" i="34"/>
  <c r="LFS118" i="34"/>
  <c r="LFT118" i="34"/>
  <c r="LFU118" i="34"/>
  <c r="LFV118" i="34"/>
  <c r="LFW118" i="34"/>
  <c r="LFX118" i="34"/>
  <c r="LFY118" i="34"/>
  <c r="LFZ118" i="34"/>
  <c r="LGA118" i="34"/>
  <c r="LGB118" i="34"/>
  <c r="LGC118" i="34"/>
  <c r="LGD118" i="34"/>
  <c r="LGE118" i="34"/>
  <c r="LGF118" i="34"/>
  <c r="LGG118" i="34"/>
  <c r="LGH118" i="34"/>
  <c r="LGI118" i="34"/>
  <c r="LGJ118" i="34"/>
  <c r="LGK118" i="34"/>
  <c r="LGL118" i="34"/>
  <c r="LGM118" i="34"/>
  <c r="LGN118" i="34"/>
  <c r="LGO118" i="34"/>
  <c r="LGP118" i="34"/>
  <c r="LGQ118" i="34"/>
  <c r="LGR118" i="34"/>
  <c r="LGS118" i="34"/>
  <c r="LGT118" i="34"/>
  <c r="LGU118" i="34"/>
  <c r="LGV118" i="34"/>
  <c r="LGW118" i="34"/>
  <c r="LGX118" i="34"/>
  <c r="LGY118" i="34"/>
  <c r="LGZ118" i="34"/>
  <c r="LHA118" i="34"/>
  <c r="LHB118" i="34"/>
  <c r="LHC118" i="34"/>
  <c r="LHD118" i="34"/>
  <c r="LHE118" i="34"/>
  <c r="LHF118" i="34"/>
  <c r="LHG118" i="34"/>
  <c r="LHH118" i="34"/>
  <c r="LHI118" i="34"/>
  <c r="LHJ118" i="34"/>
  <c r="LHK118" i="34"/>
  <c r="LHL118" i="34"/>
  <c r="LHM118" i="34"/>
  <c r="LHN118" i="34"/>
  <c r="LHO118" i="34"/>
  <c r="LHP118" i="34"/>
  <c r="LHQ118" i="34"/>
  <c r="LHR118" i="34"/>
  <c r="LHS118" i="34"/>
  <c r="LHT118" i="34"/>
  <c r="LHU118" i="34"/>
  <c r="LHV118" i="34"/>
  <c r="LHW118" i="34"/>
  <c r="LHX118" i="34"/>
  <c r="LHY118" i="34"/>
  <c r="LHZ118" i="34"/>
  <c r="LIA118" i="34"/>
  <c r="LIB118" i="34"/>
  <c r="LIC118" i="34"/>
  <c r="LID118" i="34"/>
  <c r="LIE118" i="34"/>
  <c r="LIF118" i="34"/>
  <c r="LIG118" i="34"/>
  <c r="LIH118" i="34"/>
  <c r="LII118" i="34"/>
  <c r="LIJ118" i="34"/>
  <c r="LIK118" i="34"/>
  <c r="LIL118" i="34"/>
  <c r="LIM118" i="34"/>
  <c r="LIN118" i="34"/>
  <c r="LIO118" i="34"/>
  <c r="LIP118" i="34"/>
  <c r="LIQ118" i="34"/>
  <c r="LIR118" i="34"/>
  <c r="LIS118" i="34"/>
  <c r="LIT118" i="34"/>
  <c r="LIU118" i="34"/>
  <c r="LIV118" i="34"/>
  <c r="LIW118" i="34"/>
  <c r="LIX118" i="34"/>
  <c r="LIY118" i="34"/>
  <c r="LIZ118" i="34"/>
  <c r="LJA118" i="34"/>
  <c r="LJB118" i="34"/>
  <c r="LJC118" i="34"/>
  <c r="LJD118" i="34"/>
  <c r="LJE118" i="34"/>
  <c r="LJF118" i="34"/>
  <c r="LJG118" i="34"/>
  <c r="LJH118" i="34"/>
  <c r="LJI118" i="34"/>
  <c r="LJJ118" i="34"/>
  <c r="LJK118" i="34"/>
  <c r="LJL118" i="34"/>
  <c r="LJM118" i="34"/>
  <c r="LJN118" i="34"/>
  <c r="LJO118" i="34"/>
  <c r="LJP118" i="34"/>
  <c r="LJQ118" i="34"/>
  <c r="LJR118" i="34"/>
  <c r="LJS118" i="34"/>
  <c r="LJT118" i="34"/>
  <c r="LJU118" i="34"/>
  <c r="LJV118" i="34"/>
  <c r="LJW118" i="34"/>
  <c r="LJX118" i="34"/>
  <c r="LJY118" i="34"/>
  <c r="LJZ118" i="34"/>
  <c r="LKA118" i="34"/>
  <c r="LKB118" i="34"/>
  <c r="LKC118" i="34"/>
  <c r="LKD118" i="34"/>
  <c r="LKE118" i="34"/>
  <c r="LKF118" i="34"/>
  <c r="LKG118" i="34"/>
  <c r="LKH118" i="34"/>
  <c r="LKI118" i="34"/>
  <c r="LKJ118" i="34"/>
  <c r="LKK118" i="34"/>
  <c r="LKL118" i="34"/>
  <c r="LKM118" i="34"/>
  <c r="LKN118" i="34"/>
  <c r="LKO118" i="34"/>
  <c r="LKP118" i="34"/>
  <c r="LKQ118" i="34"/>
  <c r="LKR118" i="34"/>
  <c r="LKS118" i="34"/>
  <c r="LKT118" i="34"/>
  <c r="LKU118" i="34"/>
  <c r="LKV118" i="34"/>
  <c r="LKW118" i="34"/>
  <c r="LKX118" i="34"/>
  <c r="LKY118" i="34"/>
  <c r="LKZ118" i="34"/>
  <c r="LLA118" i="34"/>
  <c r="LLB118" i="34"/>
  <c r="LLC118" i="34"/>
  <c r="LLD118" i="34"/>
  <c r="LLE118" i="34"/>
  <c r="LLF118" i="34"/>
  <c r="LLG118" i="34"/>
  <c r="LLH118" i="34"/>
  <c r="LLI118" i="34"/>
  <c r="LLJ118" i="34"/>
  <c r="LLK118" i="34"/>
  <c r="LLL118" i="34"/>
  <c r="LLM118" i="34"/>
  <c r="LLN118" i="34"/>
  <c r="LLO118" i="34"/>
  <c r="LLP118" i="34"/>
  <c r="LLQ118" i="34"/>
  <c r="LLR118" i="34"/>
  <c r="LLS118" i="34"/>
  <c r="LLT118" i="34"/>
  <c r="LLU118" i="34"/>
  <c r="LLV118" i="34"/>
  <c r="LLW118" i="34"/>
  <c r="LLX118" i="34"/>
  <c r="LLY118" i="34"/>
  <c r="LLZ118" i="34"/>
  <c r="LMA118" i="34"/>
  <c r="LMB118" i="34"/>
  <c r="LMC118" i="34"/>
  <c r="LMD118" i="34"/>
  <c r="LME118" i="34"/>
  <c r="LMF118" i="34"/>
  <c r="LMG118" i="34"/>
  <c r="LMH118" i="34"/>
  <c r="LMI118" i="34"/>
  <c r="LMJ118" i="34"/>
  <c r="LMK118" i="34"/>
  <c r="LML118" i="34"/>
  <c r="LMM118" i="34"/>
  <c r="LMN118" i="34"/>
  <c r="LMO118" i="34"/>
  <c r="LMP118" i="34"/>
  <c r="LMQ118" i="34"/>
  <c r="LMR118" i="34"/>
  <c r="LMS118" i="34"/>
  <c r="LMT118" i="34"/>
  <c r="LMU118" i="34"/>
  <c r="LMV118" i="34"/>
  <c r="LMW118" i="34"/>
  <c r="LMX118" i="34"/>
  <c r="LMY118" i="34"/>
  <c r="LMZ118" i="34"/>
  <c r="LNA118" i="34"/>
  <c r="LNB118" i="34"/>
  <c r="LNC118" i="34"/>
  <c r="LND118" i="34"/>
  <c r="LNE118" i="34"/>
  <c r="LNF118" i="34"/>
  <c r="LNG118" i="34"/>
  <c r="LNH118" i="34"/>
  <c r="LNI118" i="34"/>
  <c r="LNJ118" i="34"/>
  <c r="LNK118" i="34"/>
  <c r="LNL118" i="34"/>
  <c r="LNM118" i="34"/>
  <c r="LNN118" i="34"/>
  <c r="LNO118" i="34"/>
  <c r="LNP118" i="34"/>
  <c r="LNQ118" i="34"/>
  <c r="LNR118" i="34"/>
  <c r="LNS118" i="34"/>
  <c r="LNT118" i="34"/>
  <c r="LNU118" i="34"/>
  <c r="LNV118" i="34"/>
  <c r="LNW118" i="34"/>
  <c r="LNX118" i="34"/>
  <c r="LNY118" i="34"/>
  <c r="LNZ118" i="34"/>
  <c r="LOA118" i="34"/>
  <c r="LOB118" i="34"/>
  <c r="LOC118" i="34"/>
  <c r="LOD118" i="34"/>
  <c r="LOE118" i="34"/>
  <c r="LOF118" i="34"/>
  <c r="LOG118" i="34"/>
  <c r="LOH118" i="34"/>
  <c r="LOI118" i="34"/>
  <c r="LOJ118" i="34"/>
  <c r="LOK118" i="34"/>
  <c r="LOL118" i="34"/>
  <c r="LOM118" i="34"/>
  <c r="LON118" i="34"/>
  <c r="LOO118" i="34"/>
  <c r="LOP118" i="34"/>
  <c r="LOQ118" i="34"/>
  <c r="LOR118" i="34"/>
  <c r="LOS118" i="34"/>
  <c r="LOT118" i="34"/>
  <c r="LOU118" i="34"/>
  <c r="LOV118" i="34"/>
  <c r="LOW118" i="34"/>
  <c r="LOX118" i="34"/>
  <c r="LOY118" i="34"/>
  <c r="LOZ118" i="34"/>
  <c r="LPA118" i="34"/>
  <c r="LPB118" i="34"/>
  <c r="LPC118" i="34"/>
  <c r="LPD118" i="34"/>
  <c r="LPE118" i="34"/>
  <c r="LPF118" i="34"/>
  <c r="LPG118" i="34"/>
  <c r="LPH118" i="34"/>
  <c r="LPI118" i="34"/>
  <c r="LPJ118" i="34"/>
  <c r="LPK118" i="34"/>
  <c r="LPL118" i="34"/>
  <c r="LPM118" i="34"/>
  <c r="LPN118" i="34"/>
  <c r="LPO118" i="34"/>
  <c r="LPP118" i="34"/>
  <c r="LPQ118" i="34"/>
  <c r="LPR118" i="34"/>
  <c r="LPS118" i="34"/>
  <c r="LPT118" i="34"/>
  <c r="LPU118" i="34"/>
  <c r="LPV118" i="34"/>
  <c r="LPW118" i="34"/>
  <c r="LPX118" i="34"/>
  <c r="LPY118" i="34"/>
  <c r="LPZ118" i="34"/>
  <c r="LQA118" i="34"/>
  <c r="LQB118" i="34"/>
  <c r="LQC118" i="34"/>
  <c r="LQD118" i="34"/>
  <c r="LQE118" i="34"/>
  <c r="LQF118" i="34"/>
  <c r="LQG118" i="34"/>
  <c r="LQH118" i="34"/>
  <c r="LQI118" i="34"/>
  <c r="LQJ118" i="34"/>
  <c r="LQK118" i="34"/>
  <c r="LQL118" i="34"/>
  <c r="LQM118" i="34"/>
  <c r="LQN118" i="34"/>
  <c r="LQO118" i="34"/>
  <c r="LQP118" i="34"/>
  <c r="LQQ118" i="34"/>
  <c r="LQR118" i="34"/>
  <c r="LQS118" i="34"/>
  <c r="LQT118" i="34"/>
  <c r="LQU118" i="34"/>
  <c r="LQV118" i="34"/>
  <c r="LQW118" i="34"/>
  <c r="LQX118" i="34"/>
  <c r="LQY118" i="34"/>
  <c r="LQZ118" i="34"/>
  <c r="LRA118" i="34"/>
  <c r="LRB118" i="34"/>
  <c r="LRC118" i="34"/>
  <c r="LRD118" i="34"/>
  <c r="LRE118" i="34"/>
  <c r="LRF118" i="34"/>
  <c r="LRG118" i="34"/>
  <c r="LRH118" i="34"/>
  <c r="LRI118" i="34"/>
  <c r="LRJ118" i="34"/>
  <c r="LRK118" i="34"/>
  <c r="LRL118" i="34"/>
  <c r="LRM118" i="34"/>
  <c r="LRN118" i="34"/>
  <c r="LRO118" i="34"/>
  <c r="LRP118" i="34"/>
  <c r="LRQ118" i="34"/>
  <c r="LRR118" i="34"/>
  <c r="LRS118" i="34"/>
  <c r="LRT118" i="34"/>
  <c r="LRU118" i="34"/>
  <c r="LRV118" i="34"/>
  <c r="LRW118" i="34"/>
  <c r="LRX118" i="34"/>
  <c r="LRY118" i="34"/>
  <c r="LRZ118" i="34"/>
  <c r="LSA118" i="34"/>
  <c r="LSB118" i="34"/>
  <c r="LSC118" i="34"/>
  <c r="LSD118" i="34"/>
  <c r="LSE118" i="34"/>
  <c r="LSF118" i="34"/>
  <c r="LSG118" i="34"/>
  <c r="LSH118" i="34"/>
  <c r="LSI118" i="34"/>
  <c r="LSJ118" i="34"/>
  <c r="LSK118" i="34"/>
  <c r="LSL118" i="34"/>
  <c r="LSM118" i="34"/>
  <c r="LSN118" i="34"/>
  <c r="LSO118" i="34"/>
  <c r="LSP118" i="34"/>
  <c r="LSQ118" i="34"/>
  <c r="LSR118" i="34"/>
  <c r="LSS118" i="34"/>
  <c r="LST118" i="34"/>
  <c r="LSU118" i="34"/>
  <c r="LSV118" i="34"/>
  <c r="LSW118" i="34"/>
  <c r="LSX118" i="34"/>
  <c r="LSY118" i="34"/>
  <c r="LSZ118" i="34"/>
  <c r="LTA118" i="34"/>
  <c r="LTB118" i="34"/>
  <c r="LTC118" i="34"/>
  <c r="LTD118" i="34"/>
  <c r="LTE118" i="34"/>
  <c r="LTF118" i="34"/>
  <c r="LTG118" i="34"/>
  <c r="LTH118" i="34"/>
  <c r="LTI118" i="34"/>
  <c r="LTJ118" i="34"/>
  <c r="LTK118" i="34"/>
  <c r="LTL118" i="34"/>
  <c r="LTM118" i="34"/>
  <c r="LTN118" i="34"/>
  <c r="LTO118" i="34"/>
  <c r="LTP118" i="34"/>
  <c r="LTQ118" i="34"/>
  <c r="LTR118" i="34"/>
  <c r="LTS118" i="34"/>
  <c r="LTT118" i="34"/>
  <c r="LTU118" i="34"/>
  <c r="LTV118" i="34"/>
  <c r="LTW118" i="34"/>
  <c r="LTX118" i="34"/>
  <c r="LTY118" i="34"/>
  <c r="LTZ118" i="34"/>
  <c r="LUA118" i="34"/>
  <c r="LUB118" i="34"/>
  <c r="LUC118" i="34"/>
  <c r="LUD118" i="34"/>
  <c r="LUE118" i="34"/>
  <c r="LUF118" i="34"/>
  <c r="LUG118" i="34"/>
  <c r="LUH118" i="34"/>
  <c r="LUI118" i="34"/>
  <c r="LUJ118" i="34"/>
  <c r="LUK118" i="34"/>
  <c r="LUL118" i="34"/>
  <c r="LUM118" i="34"/>
  <c r="LUN118" i="34"/>
  <c r="LUO118" i="34"/>
  <c r="LUP118" i="34"/>
  <c r="LUQ118" i="34"/>
  <c r="LUR118" i="34"/>
  <c r="LUS118" i="34"/>
  <c r="LUT118" i="34"/>
  <c r="LUU118" i="34"/>
  <c r="LUV118" i="34"/>
  <c r="LUW118" i="34"/>
  <c r="LUX118" i="34"/>
  <c r="LUY118" i="34"/>
  <c r="LUZ118" i="34"/>
  <c r="LVA118" i="34"/>
  <c r="LVB118" i="34"/>
  <c r="LVC118" i="34"/>
  <c r="LVD118" i="34"/>
  <c r="LVE118" i="34"/>
  <c r="LVF118" i="34"/>
  <c r="LVG118" i="34"/>
  <c r="LVH118" i="34"/>
  <c r="LVI118" i="34"/>
  <c r="LVJ118" i="34"/>
  <c r="LVK118" i="34"/>
  <c r="LVL118" i="34"/>
  <c r="LVM118" i="34"/>
  <c r="LVN118" i="34"/>
  <c r="LVO118" i="34"/>
  <c r="LVP118" i="34"/>
  <c r="LVQ118" i="34"/>
  <c r="LVR118" i="34"/>
  <c r="LVS118" i="34"/>
  <c r="LVT118" i="34"/>
  <c r="LVU118" i="34"/>
  <c r="LVV118" i="34"/>
  <c r="LVW118" i="34"/>
  <c r="LVX118" i="34"/>
  <c r="LVY118" i="34"/>
  <c r="LVZ118" i="34"/>
  <c r="LWA118" i="34"/>
  <c r="LWB118" i="34"/>
  <c r="LWC118" i="34"/>
  <c r="LWD118" i="34"/>
  <c r="LWE118" i="34"/>
  <c r="LWF118" i="34"/>
  <c r="LWG118" i="34"/>
  <c r="LWH118" i="34"/>
  <c r="LWI118" i="34"/>
  <c r="LWJ118" i="34"/>
  <c r="LWK118" i="34"/>
  <c r="LWL118" i="34"/>
  <c r="LWM118" i="34"/>
  <c r="LWN118" i="34"/>
  <c r="LWO118" i="34"/>
  <c r="LWP118" i="34"/>
  <c r="LWQ118" i="34"/>
  <c r="LWR118" i="34"/>
  <c r="LWS118" i="34"/>
  <c r="LWT118" i="34"/>
  <c r="LWU118" i="34"/>
  <c r="LWV118" i="34"/>
  <c r="LWW118" i="34"/>
  <c r="LWX118" i="34"/>
  <c r="LWY118" i="34"/>
  <c r="LWZ118" i="34"/>
  <c r="LXA118" i="34"/>
  <c r="LXB118" i="34"/>
  <c r="LXC118" i="34"/>
  <c r="LXD118" i="34"/>
  <c r="LXE118" i="34"/>
  <c r="LXF118" i="34"/>
  <c r="LXG118" i="34"/>
  <c r="LXH118" i="34"/>
  <c r="LXI118" i="34"/>
  <c r="LXJ118" i="34"/>
  <c r="LXK118" i="34"/>
  <c r="LXL118" i="34"/>
  <c r="LXM118" i="34"/>
  <c r="LXN118" i="34"/>
  <c r="LXO118" i="34"/>
  <c r="LXP118" i="34"/>
  <c r="LXQ118" i="34"/>
  <c r="LXR118" i="34"/>
  <c r="LXS118" i="34"/>
  <c r="LXT118" i="34"/>
  <c r="LXU118" i="34"/>
  <c r="LXV118" i="34"/>
  <c r="LXW118" i="34"/>
  <c r="LXX118" i="34"/>
  <c r="LXY118" i="34"/>
  <c r="LXZ118" i="34"/>
  <c r="LYA118" i="34"/>
  <c r="LYB118" i="34"/>
  <c r="LYC118" i="34"/>
  <c r="LYD118" i="34"/>
  <c r="LYE118" i="34"/>
  <c r="LYF118" i="34"/>
  <c r="LYG118" i="34"/>
  <c r="LYH118" i="34"/>
  <c r="LYI118" i="34"/>
  <c r="LYJ118" i="34"/>
  <c r="LYK118" i="34"/>
  <c r="LYL118" i="34"/>
  <c r="LYM118" i="34"/>
  <c r="LYN118" i="34"/>
  <c r="LYO118" i="34"/>
  <c r="LYP118" i="34"/>
  <c r="LYQ118" i="34"/>
  <c r="LYR118" i="34"/>
  <c r="LYS118" i="34"/>
  <c r="LYT118" i="34"/>
  <c r="LYU118" i="34"/>
  <c r="LYV118" i="34"/>
  <c r="LYW118" i="34"/>
  <c r="LYX118" i="34"/>
  <c r="LYY118" i="34"/>
  <c r="LYZ118" i="34"/>
  <c r="LZA118" i="34"/>
  <c r="LZB118" i="34"/>
  <c r="LZC118" i="34"/>
  <c r="LZD118" i="34"/>
  <c r="LZE118" i="34"/>
  <c r="LZF118" i="34"/>
  <c r="LZG118" i="34"/>
  <c r="LZH118" i="34"/>
  <c r="LZI118" i="34"/>
  <c r="LZJ118" i="34"/>
  <c r="LZK118" i="34"/>
  <c r="LZL118" i="34"/>
  <c r="LZM118" i="34"/>
  <c r="LZN118" i="34"/>
  <c r="LZO118" i="34"/>
  <c r="LZP118" i="34"/>
  <c r="LZQ118" i="34"/>
  <c r="LZR118" i="34"/>
  <c r="LZS118" i="34"/>
  <c r="LZT118" i="34"/>
  <c r="LZU118" i="34"/>
  <c r="LZV118" i="34"/>
  <c r="LZW118" i="34"/>
  <c r="LZX118" i="34"/>
  <c r="LZY118" i="34"/>
  <c r="LZZ118" i="34"/>
  <c r="MAA118" i="34"/>
  <c r="MAB118" i="34"/>
  <c r="MAC118" i="34"/>
  <c r="MAD118" i="34"/>
  <c r="MAE118" i="34"/>
  <c r="MAF118" i="34"/>
  <c r="MAG118" i="34"/>
  <c r="MAH118" i="34"/>
  <c r="MAI118" i="34"/>
  <c r="MAJ118" i="34"/>
  <c r="MAK118" i="34"/>
  <c r="MAL118" i="34"/>
  <c r="MAM118" i="34"/>
  <c r="MAN118" i="34"/>
  <c r="MAO118" i="34"/>
  <c r="MAP118" i="34"/>
  <c r="MAQ118" i="34"/>
  <c r="MAR118" i="34"/>
  <c r="MAS118" i="34"/>
  <c r="MAT118" i="34"/>
  <c r="MAU118" i="34"/>
  <c r="MAV118" i="34"/>
  <c r="MAW118" i="34"/>
  <c r="MAX118" i="34"/>
  <c r="MAY118" i="34"/>
  <c r="MAZ118" i="34"/>
  <c r="MBA118" i="34"/>
  <c r="MBB118" i="34"/>
  <c r="MBC118" i="34"/>
  <c r="MBD118" i="34"/>
  <c r="MBE118" i="34"/>
  <c r="MBF118" i="34"/>
  <c r="MBG118" i="34"/>
  <c r="MBH118" i="34"/>
  <c r="MBI118" i="34"/>
  <c r="MBJ118" i="34"/>
  <c r="MBK118" i="34"/>
  <c r="MBL118" i="34"/>
  <c r="MBM118" i="34"/>
  <c r="MBN118" i="34"/>
  <c r="MBO118" i="34"/>
  <c r="MBP118" i="34"/>
  <c r="MBQ118" i="34"/>
  <c r="MBR118" i="34"/>
  <c r="MBS118" i="34"/>
  <c r="MBT118" i="34"/>
  <c r="MBU118" i="34"/>
  <c r="MBV118" i="34"/>
  <c r="MBW118" i="34"/>
  <c r="MBX118" i="34"/>
  <c r="MBY118" i="34"/>
  <c r="MBZ118" i="34"/>
  <c r="MCA118" i="34"/>
  <c r="MCB118" i="34"/>
  <c r="MCC118" i="34"/>
  <c r="MCD118" i="34"/>
  <c r="MCE118" i="34"/>
  <c r="MCF118" i="34"/>
  <c r="MCG118" i="34"/>
  <c r="MCH118" i="34"/>
  <c r="MCI118" i="34"/>
  <c r="MCJ118" i="34"/>
  <c r="MCK118" i="34"/>
  <c r="MCL118" i="34"/>
  <c r="MCM118" i="34"/>
  <c r="MCN118" i="34"/>
  <c r="MCO118" i="34"/>
  <c r="MCP118" i="34"/>
  <c r="MCQ118" i="34"/>
  <c r="MCR118" i="34"/>
  <c r="MCS118" i="34"/>
  <c r="MCT118" i="34"/>
  <c r="MCU118" i="34"/>
  <c r="MCV118" i="34"/>
  <c r="MCW118" i="34"/>
  <c r="MCX118" i="34"/>
  <c r="MCY118" i="34"/>
  <c r="MCZ118" i="34"/>
  <c r="MDA118" i="34"/>
  <c r="MDB118" i="34"/>
  <c r="MDC118" i="34"/>
  <c r="MDD118" i="34"/>
  <c r="MDE118" i="34"/>
  <c r="MDF118" i="34"/>
  <c r="MDG118" i="34"/>
  <c r="MDH118" i="34"/>
  <c r="MDI118" i="34"/>
  <c r="MDJ118" i="34"/>
  <c r="MDK118" i="34"/>
  <c r="MDL118" i="34"/>
  <c r="MDM118" i="34"/>
  <c r="MDN118" i="34"/>
  <c r="MDO118" i="34"/>
  <c r="MDP118" i="34"/>
  <c r="MDQ118" i="34"/>
  <c r="MDR118" i="34"/>
  <c r="MDS118" i="34"/>
  <c r="MDT118" i="34"/>
  <c r="MDU118" i="34"/>
  <c r="MDV118" i="34"/>
  <c r="MDW118" i="34"/>
  <c r="MDX118" i="34"/>
  <c r="MDY118" i="34"/>
  <c r="MDZ118" i="34"/>
  <c r="MEA118" i="34"/>
  <c r="MEB118" i="34"/>
  <c r="MEC118" i="34"/>
  <c r="MED118" i="34"/>
  <c r="MEE118" i="34"/>
  <c r="MEF118" i="34"/>
  <c r="MEG118" i="34"/>
  <c r="MEH118" i="34"/>
  <c r="MEI118" i="34"/>
  <c r="MEJ118" i="34"/>
  <c r="MEK118" i="34"/>
  <c r="MEL118" i="34"/>
  <c r="MEM118" i="34"/>
  <c r="MEN118" i="34"/>
  <c r="MEO118" i="34"/>
  <c r="MEP118" i="34"/>
  <c r="MEQ118" i="34"/>
  <c r="MER118" i="34"/>
  <c r="MES118" i="34"/>
  <c r="MET118" i="34"/>
  <c r="MEU118" i="34"/>
  <c r="MEV118" i="34"/>
  <c r="MEW118" i="34"/>
  <c r="MEX118" i="34"/>
  <c r="MEY118" i="34"/>
  <c r="MEZ118" i="34"/>
  <c r="MFA118" i="34"/>
  <c r="MFB118" i="34"/>
  <c r="MFC118" i="34"/>
  <c r="MFD118" i="34"/>
  <c r="MFE118" i="34"/>
  <c r="MFF118" i="34"/>
  <c r="MFG118" i="34"/>
  <c r="MFH118" i="34"/>
  <c r="MFI118" i="34"/>
  <c r="MFJ118" i="34"/>
  <c r="MFK118" i="34"/>
  <c r="MFL118" i="34"/>
  <c r="MFM118" i="34"/>
  <c r="MFN118" i="34"/>
  <c r="MFO118" i="34"/>
  <c r="MFP118" i="34"/>
  <c r="MFQ118" i="34"/>
  <c r="MFR118" i="34"/>
  <c r="MFS118" i="34"/>
  <c r="MFT118" i="34"/>
  <c r="MFU118" i="34"/>
  <c r="MFV118" i="34"/>
  <c r="MFW118" i="34"/>
  <c r="MFX118" i="34"/>
  <c r="MFY118" i="34"/>
  <c r="MFZ118" i="34"/>
  <c r="MGA118" i="34"/>
  <c r="MGB118" i="34"/>
  <c r="MGC118" i="34"/>
  <c r="MGD118" i="34"/>
  <c r="MGE118" i="34"/>
  <c r="MGF118" i="34"/>
  <c r="MGG118" i="34"/>
  <c r="MGH118" i="34"/>
  <c r="MGI118" i="34"/>
  <c r="MGJ118" i="34"/>
  <c r="MGK118" i="34"/>
  <c r="MGL118" i="34"/>
  <c r="MGM118" i="34"/>
  <c r="MGN118" i="34"/>
  <c r="MGO118" i="34"/>
  <c r="MGP118" i="34"/>
  <c r="MGQ118" i="34"/>
  <c r="MGR118" i="34"/>
  <c r="MGS118" i="34"/>
  <c r="MGT118" i="34"/>
  <c r="MGU118" i="34"/>
  <c r="MGV118" i="34"/>
  <c r="MGW118" i="34"/>
  <c r="MGX118" i="34"/>
  <c r="MGY118" i="34"/>
  <c r="MGZ118" i="34"/>
  <c r="MHA118" i="34"/>
  <c r="MHB118" i="34"/>
  <c r="MHC118" i="34"/>
  <c r="MHD118" i="34"/>
  <c r="MHE118" i="34"/>
  <c r="MHF118" i="34"/>
  <c r="MHG118" i="34"/>
  <c r="MHH118" i="34"/>
  <c r="MHI118" i="34"/>
  <c r="MHJ118" i="34"/>
  <c r="MHK118" i="34"/>
  <c r="MHL118" i="34"/>
  <c r="MHM118" i="34"/>
  <c r="MHN118" i="34"/>
  <c r="MHO118" i="34"/>
  <c r="MHP118" i="34"/>
  <c r="MHQ118" i="34"/>
  <c r="MHR118" i="34"/>
  <c r="MHS118" i="34"/>
  <c r="MHT118" i="34"/>
  <c r="MHU118" i="34"/>
  <c r="MHV118" i="34"/>
  <c r="MHW118" i="34"/>
  <c r="MHX118" i="34"/>
  <c r="MHY118" i="34"/>
  <c r="MHZ118" i="34"/>
  <c r="MIA118" i="34"/>
  <c r="MIB118" i="34"/>
  <c r="MIC118" i="34"/>
  <c r="MID118" i="34"/>
  <c r="MIE118" i="34"/>
  <c r="MIF118" i="34"/>
  <c r="MIG118" i="34"/>
  <c r="MIH118" i="34"/>
  <c r="MII118" i="34"/>
  <c r="MIJ118" i="34"/>
  <c r="MIK118" i="34"/>
  <c r="MIL118" i="34"/>
  <c r="MIM118" i="34"/>
  <c r="MIN118" i="34"/>
  <c r="MIO118" i="34"/>
  <c r="MIP118" i="34"/>
  <c r="MIQ118" i="34"/>
  <c r="MIR118" i="34"/>
  <c r="MIS118" i="34"/>
  <c r="MIT118" i="34"/>
  <c r="MIU118" i="34"/>
  <c r="MIV118" i="34"/>
  <c r="MIW118" i="34"/>
  <c r="MIX118" i="34"/>
  <c r="MIY118" i="34"/>
  <c r="MIZ118" i="34"/>
  <c r="MJA118" i="34"/>
  <c r="MJB118" i="34"/>
  <c r="MJC118" i="34"/>
  <c r="MJD118" i="34"/>
  <c r="MJE118" i="34"/>
  <c r="MJF118" i="34"/>
  <c r="MJG118" i="34"/>
  <c r="MJH118" i="34"/>
  <c r="MJI118" i="34"/>
  <c r="MJJ118" i="34"/>
  <c r="MJK118" i="34"/>
  <c r="MJL118" i="34"/>
  <c r="MJM118" i="34"/>
  <c r="MJN118" i="34"/>
  <c r="MJO118" i="34"/>
  <c r="MJP118" i="34"/>
  <c r="MJQ118" i="34"/>
  <c r="MJR118" i="34"/>
  <c r="MJS118" i="34"/>
  <c r="MJT118" i="34"/>
  <c r="MJU118" i="34"/>
  <c r="MJV118" i="34"/>
  <c r="MJW118" i="34"/>
  <c r="MJX118" i="34"/>
  <c r="MJY118" i="34"/>
  <c r="MJZ118" i="34"/>
  <c r="MKA118" i="34"/>
  <c r="MKB118" i="34"/>
  <c r="MKC118" i="34"/>
  <c r="MKD118" i="34"/>
  <c r="MKE118" i="34"/>
  <c r="MKF118" i="34"/>
  <c r="MKG118" i="34"/>
  <c r="MKH118" i="34"/>
  <c r="MKI118" i="34"/>
  <c r="MKJ118" i="34"/>
  <c r="MKK118" i="34"/>
  <c r="MKL118" i="34"/>
  <c r="MKM118" i="34"/>
  <c r="MKN118" i="34"/>
  <c r="MKO118" i="34"/>
  <c r="MKP118" i="34"/>
  <c r="MKQ118" i="34"/>
  <c r="MKR118" i="34"/>
  <c r="MKS118" i="34"/>
  <c r="MKT118" i="34"/>
  <c r="MKU118" i="34"/>
  <c r="MKV118" i="34"/>
  <c r="MKW118" i="34"/>
  <c r="MKX118" i="34"/>
  <c r="MKY118" i="34"/>
  <c r="MKZ118" i="34"/>
  <c r="MLA118" i="34"/>
  <c r="MLB118" i="34"/>
  <c r="MLC118" i="34"/>
  <c r="MLD118" i="34"/>
  <c r="MLE118" i="34"/>
  <c r="MLF118" i="34"/>
  <c r="MLG118" i="34"/>
  <c r="MLH118" i="34"/>
  <c r="MLI118" i="34"/>
  <c r="MLJ118" i="34"/>
  <c r="MLK118" i="34"/>
  <c r="MLL118" i="34"/>
  <c r="MLM118" i="34"/>
  <c r="MLN118" i="34"/>
  <c r="MLO118" i="34"/>
  <c r="MLP118" i="34"/>
  <c r="MLQ118" i="34"/>
  <c r="MLR118" i="34"/>
  <c r="MLS118" i="34"/>
  <c r="MLT118" i="34"/>
  <c r="MLU118" i="34"/>
  <c r="MLV118" i="34"/>
  <c r="MLW118" i="34"/>
  <c r="MLX118" i="34"/>
  <c r="MLY118" i="34"/>
  <c r="MLZ118" i="34"/>
  <c r="MMA118" i="34"/>
  <c r="MMB118" i="34"/>
  <c r="MMC118" i="34"/>
  <c r="MMD118" i="34"/>
  <c r="MME118" i="34"/>
  <c r="MMF118" i="34"/>
  <c r="MMG118" i="34"/>
  <c r="MMH118" i="34"/>
  <c r="MMI118" i="34"/>
  <c r="MMJ118" i="34"/>
  <c r="MMK118" i="34"/>
  <c r="MML118" i="34"/>
  <c r="MMM118" i="34"/>
  <c r="MMN118" i="34"/>
  <c r="MMO118" i="34"/>
  <c r="MMP118" i="34"/>
  <c r="MMQ118" i="34"/>
  <c r="MMR118" i="34"/>
  <c r="MMS118" i="34"/>
  <c r="MMT118" i="34"/>
  <c r="MMU118" i="34"/>
  <c r="MMV118" i="34"/>
  <c r="MMW118" i="34"/>
  <c r="MMX118" i="34"/>
  <c r="MMY118" i="34"/>
  <c r="MMZ118" i="34"/>
  <c r="MNA118" i="34"/>
  <c r="MNB118" i="34"/>
  <c r="MNC118" i="34"/>
  <c r="MND118" i="34"/>
  <c r="MNE118" i="34"/>
  <c r="MNF118" i="34"/>
  <c r="MNG118" i="34"/>
  <c r="MNH118" i="34"/>
  <c r="MNI118" i="34"/>
  <c r="MNJ118" i="34"/>
  <c r="MNK118" i="34"/>
  <c r="MNL118" i="34"/>
  <c r="MNM118" i="34"/>
  <c r="MNN118" i="34"/>
  <c r="MNO118" i="34"/>
  <c r="MNP118" i="34"/>
  <c r="MNQ118" i="34"/>
  <c r="MNR118" i="34"/>
  <c r="MNS118" i="34"/>
  <c r="MNT118" i="34"/>
  <c r="MNU118" i="34"/>
  <c r="MNV118" i="34"/>
  <c r="MNW118" i="34"/>
  <c r="MNX118" i="34"/>
  <c r="MNY118" i="34"/>
  <c r="MNZ118" i="34"/>
  <c r="MOA118" i="34"/>
  <c r="MOB118" i="34"/>
  <c r="MOC118" i="34"/>
  <c r="MOD118" i="34"/>
  <c r="MOE118" i="34"/>
  <c r="MOF118" i="34"/>
  <c r="MOG118" i="34"/>
  <c r="MOH118" i="34"/>
  <c r="MOI118" i="34"/>
  <c r="MOJ118" i="34"/>
  <c r="MOK118" i="34"/>
  <c r="MOL118" i="34"/>
  <c r="MOM118" i="34"/>
  <c r="MON118" i="34"/>
  <c r="MOO118" i="34"/>
  <c r="MOP118" i="34"/>
  <c r="MOQ118" i="34"/>
  <c r="MOR118" i="34"/>
  <c r="MOS118" i="34"/>
  <c r="MOT118" i="34"/>
  <c r="MOU118" i="34"/>
  <c r="MOV118" i="34"/>
  <c r="MOW118" i="34"/>
  <c r="MOX118" i="34"/>
  <c r="MOY118" i="34"/>
  <c r="MOZ118" i="34"/>
  <c r="MPA118" i="34"/>
  <c r="MPB118" i="34"/>
  <c r="MPC118" i="34"/>
  <c r="MPD118" i="34"/>
  <c r="MPE118" i="34"/>
  <c r="MPF118" i="34"/>
  <c r="MPG118" i="34"/>
  <c r="MPH118" i="34"/>
  <c r="MPI118" i="34"/>
  <c r="MPJ118" i="34"/>
  <c r="MPK118" i="34"/>
  <c r="MPL118" i="34"/>
  <c r="MPM118" i="34"/>
  <c r="MPN118" i="34"/>
  <c r="MPO118" i="34"/>
  <c r="MPP118" i="34"/>
  <c r="MPQ118" i="34"/>
  <c r="MPR118" i="34"/>
  <c r="MPS118" i="34"/>
  <c r="MPT118" i="34"/>
  <c r="MPU118" i="34"/>
  <c r="MPV118" i="34"/>
  <c r="MPW118" i="34"/>
  <c r="MPX118" i="34"/>
  <c r="MPY118" i="34"/>
  <c r="MPZ118" i="34"/>
  <c r="MQA118" i="34"/>
  <c r="MQB118" i="34"/>
  <c r="MQC118" i="34"/>
  <c r="MQD118" i="34"/>
  <c r="MQE118" i="34"/>
  <c r="MQF118" i="34"/>
  <c r="MQG118" i="34"/>
  <c r="MQH118" i="34"/>
  <c r="MQI118" i="34"/>
  <c r="MQJ118" i="34"/>
  <c r="MQK118" i="34"/>
  <c r="MQL118" i="34"/>
  <c r="MQM118" i="34"/>
  <c r="MQN118" i="34"/>
  <c r="MQO118" i="34"/>
  <c r="MQP118" i="34"/>
  <c r="MQQ118" i="34"/>
  <c r="MQR118" i="34"/>
  <c r="MQS118" i="34"/>
  <c r="MQT118" i="34"/>
  <c r="MQU118" i="34"/>
  <c r="MQV118" i="34"/>
  <c r="MQW118" i="34"/>
  <c r="MQX118" i="34"/>
  <c r="MQY118" i="34"/>
  <c r="MQZ118" i="34"/>
  <c r="MRA118" i="34"/>
  <c r="MRB118" i="34"/>
  <c r="MRC118" i="34"/>
  <c r="MRD118" i="34"/>
  <c r="MRE118" i="34"/>
  <c r="MRF118" i="34"/>
  <c r="MRG118" i="34"/>
  <c r="MRH118" i="34"/>
  <c r="MRI118" i="34"/>
  <c r="MRJ118" i="34"/>
  <c r="MRK118" i="34"/>
  <c r="MRL118" i="34"/>
  <c r="MRM118" i="34"/>
  <c r="MRN118" i="34"/>
  <c r="MRO118" i="34"/>
  <c r="MRP118" i="34"/>
  <c r="MRQ118" i="34"/>
  <c r="MRR118" i="34"/>
  <c r="MRS118" i="34"/>
  <c r="MRT118" i="34"/>
  <c r="MRU118" i="34"/>
  <c r="MRV118" i="34"/>
  <c r="MRW118" i="34"/>
  <c r="MRX118" i="34"/>
  <c r="MRY118" i="34"/>
  <c r="MRZ118" i="34"/>
  <c r="MSA118" i="34"/>
  <c r="MSB118" i="34"/>
  <c r="MSC118" i="34"/>
  <c r="MSD118" i="34"/>
  <c r="MSE118" i="34"/>
  <c r="MSF118" i="34"/>
  <c r="MSG118" i="34"/>
  <c r="MSH118" i="34"/>
  <c r="MSI118" i="34"/>
  <c r="MSJ118" i="34"/>
  <c r="MSK118" i="34"/>
  <c r="MSL118" i="34"/>
  <c r="MSM118" i="34"/>
  <c r="MSN118" i="34"/>
  <c r="MSO118" i="34"/>
  <c r="MSP118" i="34"/>
  <c r="MSQ118" i="34"/>
  <c r="MSR118" i="34"/>
  <c r="MSS118" i="34"/>
  <c r="MST118" i="34"/>
  <c r="MSU118" i="34"/>
  <c r="MSV118" i="34"/>
  <c r="MSW118" i="34"/>
  <c r="MSX118" i="34"/>
  <c r="MSY118" i="34"/>
  <c r="MSZ118" i="34"/>
  <c r="MTA118" i="34"/>
  <c r="MTB118" i="34"/>
  <c r="MTC118" i="34"/>
  <c r="MTD118" i="34"/>
  <c r="MTE118" i="34"/>
  <c r="MTF118" i="34"/>
  <c r="MTG118" i="34"/>
  <c r="MTH118" i="34"/>
  <c r="MTI118" i="34"/>
  <c r="MTJ118" i="34"/>
  <c r="MTK118" i="34"/>
  <c r="MTL118" i="34"/>
  <c r="MTM118" i="34"/>
  <c r="MTN118" i="34"/>
  <c r="MTO118" i="34"/>
  <c r="MTP118" i="34"/>
  <c r="MTQ118" i="34"/>
  <c r="MTR118" i="34"/>
  <c r="MTS118" i="34"/>
  <c r="MTT118" i="34"/>
  <c r="MTU118" i="34"/>
  <c r="MTV118" i="34"/>
  <c r="MTW118" i="34"/>
  <c r="MTX118" i="34"/>
  <c r="MTY118" i="34"/>
  <c r="MTZ118" i="34"/>
  <c r="MUA118" i="34"/>
  <c r="MUB118" i="34"/>
  <c r="MUC118" i="34"/>
  <c r="MUD118" i="34"/>
  <c r="MUE118" i="34"/>
  <c r="MUF118" i="34"/>
  <c r="MUG118" i="34"/>
  <c r="MUH118" i="34"/>
  <c r="MUI118" i="34"/>
  <c r="MUJ118" i="34"/>
  <c r="MUK118" i="34"/>
  <c r="MUL118" i="34"/>
  <c r="MUM118" i="34"/>
  <c r="MUN118" i="34"/>
  <c r="MUO118" i="34"/>
  <c r="MUP118" i="34"/>
  <c r="MUQ118" i="34"/>
  <c r="MUR118" i="34"/>
  <c r="MUS118" i="34"/>
  <c r="MUT118" i="34"/>
  <c r="MUU118" i="34"/>
  <c r="MUV118" i="34"/>
  <c r="MUW118" i="34"/>
  <c r="MUX118" i="34"/>
  <c r="MUY118" i="34"/>
  <c r="MUZ118" i="34"/>
  <c r="MVA118" i="34"/>
  <c r="MVB118" i="34"/>
  <c r="MVC118" i="34"/>
  <c r="MVD118" i="34"/>
  <c r="MVE118" i="34"/>
  <c r="MVF118" i="34"/>
  <c r="MVG118" i="34"/>
  <c r="MVH118" i="34"/>
  <c r="MVI118" i="34"/>
  <c r="MVJ118" i="34"/>
  <c r="MVK118" i="34"/>
  <c r="MVL118" i="34"/>
  <c r="MVM118" i="34"/>
  <c r="MVN118" i="34"/>
  <c r="MVO118" i="34"/>
  <c r="MVP118" i="34"/>
  <c r="MVQ118" i="34"/>
  <c r="MVR118" i="34"/>
  <c r="MVS118" i="34"/>
  <c r="MVT118" i="34"/>
  <c r="MVU118" i="34"/>
  <c r="MVV118" i="34"/>
  <c r="MVW118" i="34"/>
  <c r="MVX118" i="34"/>
  <c r="MVY118" i="34"/>
  <c r="MVZ118" i="34"/>
  <c r="MWA118" i="34"/>
  <c r="MWB118" i="34"/>
  <c r="MWC118" i="34"/>
  <c r="MWD118" i="34"/>
  <c r="MWE118" i="34"/>
  <c r="MWF118" i="34"/>
  <c r="MWG118" i="34"/>
  <c r="MWH118" i="34"/>
  <c r="MWI118" i="34"/>
  <c r="MWJ118" i="34"/>
  <c r="MWK118" i="34"/>
  <c r="MWL118" i="34"/>
  <c r="MWM118" i="34"/>
  <c r="MWN118" i="34"/>
  <c r="MWO118" i="34"/>
  <c r="MWP118" i="34"/>
  <c r="MWQ118" i="34"/>
  <c r="MWR118" i="34"/>
  <c r="MWS118" i="34"/>
  <c r="MWT118" i="34"/>
  <c r="MWU118" i="34"/>
  <c r="MWV118" i="34"/>
  <c r="MWW118" i="34"/>
  <c r="MWX118" i="34"/>
  <c r="MWY118" i="34"/>
  <c r="MWZ118" i="34"/>
  <c r="MXA118" i="34"/>
  <c r="MXB118" i="34"/>
  <c r="MXC118" i="34"/>
  <c r="MXD118" i="34"/>
  <c r="MXE118" i="34"/>
  <c r="MXF118" i="34"/>
  <c r="MXG118" i="34"/>
  <c r="MXH118" i="34"/>
  <c r="MXI118" i="34"/>
  <c r="MXJ118" i="34"/>
  <c r="MXK118" i="34"/>
  <c r="MXL118" i="34"/>
  <c r="MXM118" i="34"/>
  <c r="MXN118" i="34"/>
  <c r="MXO118" i="34"/>
  <c r="MXP118" i="34"/>
  <c r="MXQ118" i="34"/>
  <c r="MXR118" i="34"/>
  <c r="MXS118" i="34"/>
  <c r="MXT118" i="34"/>
  <c r="MXU118" i="34"/>
  <c r="MXV118" i="34"/>
  <c r="MXW118" i="34"/>
  <c r="MXX118" i="34"/>
  <c r="MXY118" i="34"/>
  <c r="MXZ118" i="34"/>
  <c r="MYA118" i="34"/>
  <c r="MYB118" i="34"/>
  <c r="MYC118" i="34"/>
  <c r="MYD118" i="34"/>
  <c r="MYE118" i="34"/>
  <c r="MYF118" i="34"/>
  <c r="MYG118" i="34"/>
  <c r="MYH118" i="34"/>
  <c r="MYI118" i="34"/>
  <c r="MYJ118" i="34"/>
  <c r="MYK118" i="34"/>
  <c r="MYL118" i="34"/>
  <c r="MYM118" i="34"/>
  <c r="MYN118" i="34"/>
  <c r="MYO118" i="34"/>
  <c r="MYP118" i="34"/>
  <c r="MYQ118" i="34"/>
  <c r="MYR118" i="34"/>
  <c r="MYS118" i="34"/>
  <c r="MYT118" i="34"/>
  <c r="MYU118" i="34"/>
  <c r="MYV118" i="34"/>
  <c r="MYW118" i="34"/>
  <c r="MYX118" i="34"/>
  <c r="MYY118" i="34"/>
  <c r="MYZ118" i="34"/>
  <c r="MZA118" i="34"/>
  <c r="MZB118" i="34"/>
  <c r="MZC118" i="34"/>
  <c r="MZD118" i="34"/>
  <c r="MZE118" i="34"/>
  <c r="MZF118" i="34"/>
  <c r="MZG118" i="34"/>
  <c r="MZH118" i="34"/>
  <c r="MZI118" i="34"/>
  <c r="MZJ118" i="34"/>
  <c r="MZK118" i="34"/>
  <c r="MZL118" i="34"/>
  <c r="MZM118" i="34"/>
  <c r="MZN118" i="34"/>
  <c r="MZO118" i="34"/>
  <c r="MZP118" i="34"/>
  <c r="MZQ118" i="34"/>
  <c r="MZR118" i="34"/>
  <c r="MZS118" i="34"/>
  <c r="MZT118" i="34"/>
  <c r="MZU118" i="34"/>
  <c r="MZV118" i="34"/>
  <c r="MZW118" i="34"/>
  <c r="MZX118" i="34"/>
  <c r="MZY118" i="34"/>
  <c r="MZZ118" i="34"/>
  <c r="NAA118" i="34"/>
  <c r="NAB118" i="34"/>
  <c r="NAC118" i="34"/>
  <c r="NAD118" i="34"/>
  <c r="NAE118" i="34"/>
  <c r="NAF118" i="34"/>
  <c r="NAG118" i="34"/>
  <c r="NAH118" i="34"/>
  <c r="NAI118" i="34"/>
  <c r="NAJ118" i="34"/>
  <c r="NAK118" i="34"/>
  <c r="NAL118" i="34"/>
  <c r="NAM118" i="34"/>
  <c r="NAN118" i="34"/>
  <c r="NAO118" i="34"/>
  <c r="NAP118" i="34"/>
  <c r="NAQ118" i="34"/>
  <c r="NAR118" i="34"/>
  <c r="NAS118" i="34"/>
  <c r="NAT118" i="34"/>
  <c r="NAU118" i="34"/>
  <c r="NAV118" i="34"/>
  <c r="NAW118" i="34"/>
  <c r="NAX118" i="34"/>
  <c r="NAY118" i="34"/>
  <c r="NAZ118" i="34"/>
  <c r="NBA118" i="34"/>
  <c r="NBB118" i="34"/>
  <c r="NBC118" i="34"/>
  <c r="NBD118" i="34"/>
  <c r="NBE118" i="34"/>
  <c r="NBF118" i="34"/>
  <c r="NBG118" i="34"/>
  <c r="NBH118" i="34"/>
  <c r="NBI118" i="34"/>
  <c r="NBJ118" i="34"/>
  <c r="NBK118" i="34"/>
  <c r="NBL118" i="34"/>
  <c r="NBM118" i="34"/>
  <c r="NBN118" i="34"/>
  <c r="NBO118" i="34"/>
  <c r="NBP118" i="34"/>
  <c r="NBQ118" i="34"/>
  <c r="NBR118" i="34"/>
  <c r="NBS118" i="34"/>
  <c r="NBT118" i="34"/>
  <c r="NBU118" i="34"/>
  <c r="NBV118" i="34"/>
  <c r="NBW118" i="34"/>
  <c r="NBX118" i="34"/>
  <c r="NBY118" i="34"/>
  <c r="NBZ118" i="34"/>
  <c r="NCA118" i="34"/>
  <c r="NCB118" i="34"/>
  <c r="NCC118" i="34"/>
  <c r="NCD118" i="34"/>
  <c r="NCE118" i="34"/>
  <c r="NCF118" i="34"/>
  <c r="NCG118" i="34"/>
  <c r="NCH118" i="34"/>
  <c r="NCI118" i="34"/>
  <c r="NCJ118" i="34"/>
  <c r="NCK118" i="34"/>
  <c r="NCL118" i="34"/>
  <c r="NCM118" i="34"/>
  <c r="NCN118" i="34"/>
  <c r="NCO118" i="34"/>
  <c r="NCP118" i="34"/>
  <c r="NCQ118" i="34"/>
  <c r="NCR118" i="34"/>
  <c r="NCS118" i="34"/>
  <c r="NCT118" i="34"/>
  <c r="NCU118" i="34"/>
  <c r="NCV118" i="34"/>
  <c r="NCW118" i="34"/>
  <c r="NCX118" i="34"/>
  <c r="NCY118" i="34"/>
  <c r="NCZ118" i="34"/>
  <c r="NDA118" i="34"/>
  <c r="NDB118" i="34"/>
  <c r="NDC118" i="34"/>
  <c r="NDD118" i="34"/>
  <c r="NDE118" i="34"/>
  <c r="NDF118" i="34"/>
  <c r="NDG118" i="34"/>
  <c r="NDH118" i="34"/>
  <c r="NDI118" i="34"/>
  <c r="NDJ118" i="34"/>
  <c r="NDK118" i="34"/>
  <c r="NDL118" i="34"/>
  <c r="NDM118" i="34"/>
  <c r="NDN118" i="34"/>
  <c r="NDO118" i="34"/>
  <c r="NDP118" i="34"/>
  <c r="NDQ118" i="34"/>
  <c r="NDR118" i="34"/>
  <c r="NDS118" i="34"/>
  <c r="NDT118" i="34"/>
  <c r="NDU118" i="34"/>
  <c r="NDV118" i="34"/>
  <c r="NDW118" i="34"/>
  <c r="NDX118" i="34"/>
  <c r="NDY118" i="34"/>
  <c r="NDZ118" i="34"/>
  <c r="NEA118" i="34"/>
  <c r="NEB118" i="34"/>
  <c r="NEC118" i="34"/>
  <c r="NED118" i="34"/>
  <c r="NEE118" i="34"/>
  <c r="NEF118" i="34"/>
  <c r="NEG118" i="34"/>
  <c r="NEH118" i="34"/>
  <c r="NEI118" i="34"/>
  <c r="NEJ118" i="34"/>
  <c r="NEK118" i="34"/>
  <c r="NEL118" i="34"/>
  <c r="NEM118" i="34"/>
  <c r="NEN118" i="34"/>
  <c r="NEO118" i="34"/>
  <c r="NEP118" i="34"/>
  <c r="NEQ118" i="34"/>
  <c r="NER118" i="34"/>
  <c r="NES118" i="34"/>
  <c r="NET118" i="34"/>
  <c r="NEU118" i="34"/>
  <c r="NEV118" i="34"/>
  <c r="NEW118" i="34"/>
  <c r="NEX118" i="34"/>
  <c r="NEY118" i="34"/>
  <c r="NEZ118" i="34"/>
  <c r="NFA118" i="34"/>
  <c r="NFB118" i="34"/>
  <c r="NFC118" i="34"/>
  <c r="NFD118" i="34"/>
  <c r="NFE118" i="34"/>
  <c r="NFF118" i="34"/>
  <c r="NFG118" i="34"/>
  <c r="NFH118" i="34"/>
  <c r="NFI118" i="34"/>
  <c r="NFJ118" i="34"/>
  <c r="NFK118" i="34"/>
  <c r="NFL118" i="34"/>
  <c r="NFM118" i="34"/>
  <c r="NFN118" i="34"/>
  <c r="NFO118" i="34"/>
  <c r="NFP118" i="34"/>
  <c r="NFQ118" i="34"/>
  <c r="NFR118" i="34"/>
  <c r="NFS118" i="34"/>
  <c r="NFT118" i="34"/>
  <c r="NFU118" i="34"/>
  <c r="NFV118" i="34"/>
  <c r="NFW118" i="34"/>
  <c r="NFX118" i="34"/>
  <c r="NFY118" i="34"/>
  <c r="NFZ118" i="34"/>
  <c r="NGA118" i="34"/>
  <c r="NGB118" i="34"/>
  <c r="NGC118" i="34"/>
  <c r="NGD118" i="34"/>
  <c r="NGE118" i="34"/>
  <c r="NGF118" i="34"/>
  <c r="NGG118" i="34"/>
  <c r="NGH118" i="34"/>
  <c r="NGI118" i="34"/>
  <c r="NGJ118" i="34"/>
  <c r="NGK118" i="34"/>
  <c r="NGL118" i="34"/>
  <c r="NGM118" i="34"/>
  <c r="NGN118" i="34"/>
  <c r="NGO118" i="34"/>
  <c r="NGP118" i="34"/>
  <c r="NGQ118" i="34"/>
  <c r="NGR118" i="34"/>
  <c r="NGS118" i="34"/>
  <c r="NGT118" i="34"/>
  <c r="NGU118" i="34"/>
  <c r="NGV118" i="34"/>
  <c r="NGW118" i="34"/>
  <c r="NGX118" i="34"/>
  <c r="NGY118" i="34"/>
  <c r="NGZ118" i="34"/>
  <c r="NHA118" i="34"/>
  <c r="NHB118" i="34"/>
  <c r="NHC118" i="34"/>
  <c r="NHD118" i="34"/>
  <c r="NHE118" i="34"/>
  <c r="NHF118" i="34"/>
  <c r="NHG118" i="34"/>
  <c r="NHH118" i="34"/>
  <c r="NHI118" i="34"/>
  <c r="NHJ118" i="34"/>
  <c r="NHK118" i="34"/>
  <c r="NHL118" i="34"/>
  <c r="NHM118" i="34"/>
  <c r="NHN118" i="34"/>
  <c r="NHO118" i="34"/>
  <c r="NHP118" i="34"/>
  <c r="NHQ118" i="34"/>
  <c r="NHR118" i="34"/>
  <c r="NHS118" i="34"/>
  <c r="NHT118" i="34"/>
  <c r="NHU118" i="34"/>
  <c r="NHV118" i="34"/>
  <c r="NHW118" i="34"/>
  <c r="NHX118" i="34"/>
  <c r="NHY118" i="34"/>
  <c r="NHZ118" i="34"/>
  <c r="NIA118" i="34"/>
  <c r="NIB118" i="34"/>
  <c r="NIC118" i="34"/>
  <c r="NID118" i="34"/>
  <c r="NIE118" i="34"/>
  <c r="NIF118" i="34"/>
  <c r="NIG118" i="34"/>
  <c r="NIH118" i="34"/>
  <c r="NII118" i="34"/>
  <c r="NIJ118" i="34"/>
  <c r="NIK118" i="34"/>
  <c r="NIL118" i="34"/>
  <c r="NIM118" i="34"/>
  <c r="NIN118" i="34"/>
  <c r="NIO118" i="34"/>
  <c r="NIP118" i="34"/>
  <c r="NIQ118" i="34"/>
  <c r="NIR118" i="34"/>
  <c r="NIS118" i="34"/>
  <c r="NIT118" i="34"/>
  <c r="NIU118" i="34"/>
  <c r="NIV118" i="34"/>
  <c r="NIW118" i="34"/>
  <c r="NIX118" i="34"/>
  <c r="NIY118" i="34"/>
  <c r="NIZ118" i="34"/>
  <c r="NJA118" i="34"/>
  <c r="NJB118" i="34"/>
  <c r="NJC118" i="34"/>
  <c r="NJD118" i="34"/>
  <c r="NJE118" i="34"/>
  <c r="NJF118" i="34"/>
  <c r="NJG118" i="34"/>
  <c r="NJH118" i="34"/>
  <c r="NJI118" i="34"/>
  <c r="NJJ118" i="34"/>
  <c r="NJK118" i="34"/>
  <c r="NJL118" i="34"/>
  <c r="NJM118" i="34"/>
  <c r="NJN118" i="34"/>
  <c r="NJO118" i="34"/>
  <c r="NJP118" i="34"/>
  <c r="NJQ118" i="34"/>
  <c r="NJR118" i="34"/>
  <c r="NJS118" i="34"/>
  <c r="NJT118" i="34"/>
  <c r="NJU118" i="34"/>
  <c r="NJV118" i="34"/>
  <c r="NJW118" i="34"/>
  <c r="NJX118" i="34"/>
  <c r="NJY118" i="34"/>
  <c r="NJZ118" i="34"/>
  <c r="NKA118" i="34"/>
  <c r="NKB118" i="34"/>
  <c r="NKC118" i="34"/>
  <c r="NKD118" i="34"/>
  <c r="NKE118" i="34"/>
  <c r="NKF118" i="34"/>
  <c r="NKG118" i="34"/>
  <c r="NKH118" i="34"/>
  <c r="NKI118" i="34"/>
  <c r="NKJ118" i="34"/>
  <c r="NKK118" i="34"/>
  <c r="NKL118" i="34"/>
  <c r="NKM118" i="34"/>
  <c r="NKN118" i="34"/>
  <c r="NKO118" i="34"/>
  <c r="NKP118" i="34"/>
  <c r="NKQ118" i="34"/>
  <c r="NKR118" i="34"/>
  <c r="NKS118" i="34"/>
  <c r="NKT118" i="34"/>
  <c r="NKU118" i="34"/>
  <c r="NKV118" i="34"/>
  <c r="NKW118" i="34"/>
  <c r="NKX118" i="34"/>
  <c r="NKY118" i="34"/>
  <c r="NKZ118" i="34"/>
  <c r="NLA118" i="34"/>
  <c r="NLB118" i="34"/>
  <c r="NLC118" i="34"/>
  <c r="NLD118" i="34"/>
  <c r="NLE118" i="34"/>
  <c r="NLF118" i="34"/>
  <c r="NLG118" i="34"/>
  <c r="NLH118" i="34"/>
  <c r="NLI118" i="34"/>
  <c r="NLJ118" i="34"/>
  <c r="NLK118" i="34"/>
  <c r="NLL118" i="34"/>
  <c r="NLM118" i="34"/>
  <c r="NLN118" i="34"/>
  <c r="NLO118" i="34"/>
  <c r="NLP118" i="34"/>
  <c r="NLQ118" i="34"/>
  <c r="NLR118" i="34"/>
  <c r="NLS118" i="34"/>
  <c r="NLT118" i="34"/>
  <c r="NLU118" i="34"/>
  <c r="NLV118" i="34"/>
  <c r="NLW118" i="34"/>
  <c r="NLX118" i="34"/>
  <c r="NLY118" i="34"/>
  <c r="NLZ118" i="34"/>
  <c r="NMA118" i="34"/>
  <c r="NMB118" i="34"/>
  <c r="NMC118" i="34"/>
  <c r="NMD118" i="34"/>
  <c r="NME118" i="34"/>
  <c r="NMF118" i="34"/>
  <c r="NMG118" i="34"/>
  <c r="NMH118" i="34"/>
  <c r="NMI118" i="34"/>
  <c r="NMJ118" i="34"/>
  <c r="NMK118" i="34"/>
  <c r="NML118" i="34"/>
  <c r="NMM118" i="34"/>
  <c r="NMN118" i="34"/>
  <c r="NMO118" i="34"/>
  <c r="NMP118" i="34"/>
  <c r="NMQ118" i="34"/>
  <c r="NMR118" i="34"/>
  <c r="NMS118" i="34"/>
  <c r="NMT118" i="34"/>
  <c r="NMU118" i="34"/>
  <c r="NMV118" i="34"/>
  <c r="NMW118" i="34"/>
  <c r="NMX118" i="34"/>
  <c r="NMY118" i="34"/>
  <c r="NMZ118" i="34"/>
  <c r="NNA118" i="34"/>
  <c r="NNB118" i="34"/>
  <c r="NNC118" i="34"/>
  <c r="NND118" i="34"/>
  <c r="NNE118" i="34"/>
  <c r="NNF118" i="34"/>
  <c r="NNG118" i="34"/>
  <c r="NNH118" i="34"/>
  <c r="NNI118" i="34"/>
  <c r="NNJ118" i="34"/>
  <c r="NNK118" i="34"/>
  <c r="NNL118" i="34"/>
  <c r="NNM118" i="34"/>
  <c r="NNN118" i="34"/>
  <c r="NNO118" i="34"/>
  <c r="NNP118" i="34"/>
  <c r="NNQ118" i="34"/>
  <c r="NNR118" i="34"/>
  <c r="NNS118" i="34"/>
  <c r="NNT118" i="34"/>
  <c r="NNU118" i="34"/>
  <c r="NNV118" i="34"/>
  <c r="NNW118" i="34"/>
  <c r="NNX118" i="34"/>
  <c r="NNY118" i="34"/>
  <c r="NNZ118" i="34"/>
  <c r="NOA118" i="34"/>
  <c r="NOB118" i="34"/>
  <c r="NOC118" i="34"/>
  <c r="NOD118" i="34"/>
  <c r="NOE118" i="34"/>
  <c r="NOF118" i="34"/>
  <c r="NOG118" i="34"/>
  <c r="NOH118" i="34"/>
  <c r="NOI118" i="34"/>
  <c r="NOJ118" i="34"/>
  <c r="NOK118" i="34"/>
  <c r="NOL118" i="34"/>
  <c r="NOM118" i="34"/>
  <c r="NON118" i="34"/>
  <c r="NOO118" i="34"/>
  <c r="NOP118" i="34"/>
  <c r="NOQ118" i="34"/>
  <c r="NOR118" i="34"/>
  <c r="NOS118" i="34"/>
  <c r="NOT118" i="34"/>
  <c r="NOU118" i="34"/>
  <c r="NOV118" i="34"/>
  <c r="NOW118" i="34"/>
  <c r="NOX118" i="34"/>
  <c r="NOY118" i="34"/>
  <c r="NOZ118" i="34"/>
  <c r="NPA118" i="34"/>
  <c r="NPB118" i="34"/>
  <c r="NPC118" i="34"/>
  <c r="NPD118" i="34"/>
  <c r="NPE118" i="34"/>
  <c r="NPF118" i="34"/>
  <c r="NPG118" i="34"/>
  <c r="NPH118" i="34"/>
  <c r="NPI118" i="34"/>
  <c r="NPJ118" i="34"/>
  <c r="NPK118" i="34"/>
  <c r="NPL118" i="34"/>
  <c r="NPM118" i="34"/>
  <c r="NPN118" i="34"/>
  <c r="NPO118" i="34"/>
  <c r="NPP118" i="34"/>
  <c r="NPQ118" i="34"/>
  <c r="NPR118" i="34"/>
  <c r="NPS118" i="34"/>
  <c r="NPT118" i="34"/>
  <c r="NPU118" i="34"/>
  <c r="NPV118" i="34"/>
  <c r="NPW118" i="34"/>
  <c r="NPX118" i="34"/>
  <c r="NPY118" i="34"/>
  <c r="NPZ118" i="34"/>
  <c r="NQA118" i="34"/>
  <c r="NQB118" i="34"/>
  <c r="NQC118" i="34"/>
  <c r="NQD118" i="34"/>
  <c r="NQE118" i="34"/>
  <c r="NQF118" i="34"/>
  <c r="NQG118" i="34"/>
  <c r="NQH118" i="34"/>
  <c r="NQI118" i="34"/>
  <c r="NQJ118" i="34"/>
  <c r="NQK118" i="34"/>
  <c r="NQL118" i="34"/>
  <c r="NQM118" i="34"/>
  <c r="NQN118" i="34"/>
  <c r="NQO118" i="34"/>
  <c r="NQP118" i="34"/>
  <c r="NQQ118" i="34"/>
  <c r="NQR118" i="34"/>
  <c r="NQS118" i="34"/>
  <c r="NQT118" i="34"/>
  <c r="NQU118" i="34"/>
  <c r="NQV118" i="34"/>
  <c r="NQW118" i="34"/>
  <c r="NQX118" i="34"/>
  <c r="NQY118" i="34"/>
  <c r="NQZ118" i="34"/>
  <c r="NRA118" i="34"/>
  <c r="NRB118" i="34"/>
  <c r="NRC118" i="34"/>
  <c r="NRD118" i="34"/>
  <c r="NRE118" i="34"/>
  <c r="NRF118" i="34"/>
  <c r="NRG118" i="34"/>
  <c r="NRH118" i="34"/>
  <c r="NRI118" i="34"/>
  <c r="NRJ118" i="34"/>
  <c r="NRK118" i="34"/>
  <c r="NRL118" i="34"/>
  <c r="NRM118" i="34"/>
  <c r="NRN118" i="34"/>
  <c r="NRO118" i="34"/>
  <c r="NRP118" i="34"/>
  <c r="NRQ118" i="34"/>
  <c r="NRR118" i="34"/>
  <c r="NRS118" i="34"/>
  <c r="NRT118" i="34"/>
  <c r="NRU118" i="34"/>
  <c r="NRV118" i="34"/>
  <c r="NRW118" i="34"/>
  <c r="NRX118" i="34"/>
  <c r="NRY118" i="34"/>
  <c r="NRZ118" i="34"/>
  <c r="NSA118" i="34"/>
  <c r="NSB118" i="34"/>
  <c r="NSC118" i="34"/>
  <c r="NSD118" i="34"/>
  <c r="NSE118" i="34"/>
  <c r="NSF118" i="34"/>
  <c r="NSG118" i="34"/>
  <c r="NSH118" i="34"/>
  <c r="NSI118" i="34"/>
  <c r="NSJ118" i="34"/>
  <c r="NSK118" i="34"/>
  <c r="NSL118" i="34"/>
  <c r="NSM118" i="34"/>
  <c r="NSN118" i="34"/>
  <c r="NSO118" i="34"/>
  <c r="NSP118" i="34"/>
  <c r="NSQ118" i="34"/>
  <c r="NSR118" i="34"/>
  <c r="NSS118" i="34"/>
  <c r="NST118" i="34"/>
  <c r="NSU118" i="34"/>
  <c r="NSV118" i="34"/>
  <c r="NSW118" i="34"/>
  <c r="NSX118" i="34"/>
  <c r="NSY118" i="34"/>
  <c r="NSZ118" i="34"/>
  <c r="NTA118" i="34"/>
  <c r="NTB118" i="34"/>
  <c r="NTC118" i="34"/>
  <c r="NTD118" i="34"/>
  <c r="NTE118" i="34"/>
  <c r="NTF118" i="34"/>
  <c r="NTG118" i="34"/>
  <c r="NTH118" i="34"/>
  <c r="NTI118" i="34"/>
  <c r="NTJ118" i="34"/>
  <c r="NTK118" i="34"/>
  <c r="NTL118" i="34"/>
  <c r="NTM118" i="34"/>
  <c r="NTN118" i="34"/>
  <c r="NTO118" i="34"/>
  <c r="NTP118" i="34"/>
  <c r="NTQ118" i="34"/>
  <c r="NTR118" i="34"/>
  <c r="NTS118" i="34"/>
  <c r="NTT118" i="34"/>
  <c r="NTU118" i="34"/>
  <c r="NTV118" i="34"/>
  <c r="NTW118" i="34"/>
  <c r="NTX118" i="34"/>
  <c r="NTY118" i="34"/>
  <c r="NTZ118" i="34"/>
  <c r="NUA118" i="34"/>
  <c r="NUB118" i="34"/>
  <c r="NUC118" i="34"/>
  <c r="NUD118" i="34"/>
  <c r="NUE118" i="34"/>
  <c r="NUF118" i="34"/>
  <c r="NUG118" i="34"/>
  <c r="NUH118" i="34"/>
  <c r="NUI118" i="34"/>
  <c r="NUJ118" i="34"/>
  <c r="NUK118" i="34"/>
  <c r="NUL118" i="34"/>
  <c r="NUM118" i="34"/>
  <c r="NUN118" i="34"/>
  <c r="NUO118" i="34"/>
  <c r="NUP118" i="34"/>
  <c r="NUQ118" i="34"/>
  <c r="NUR118" i="34"/>
  <c r="NUS118" i="34"/>
  <c r="NUT118" i="34"/>
  <c r="NUU118" i="34"/>
  <c r="NUV118" i="34"/>
  <c r="NUW118" i="34"/>
  <c r="NUX118" i="34"/>
  <c r="NUY118" i="34"/>
  <c r="NUZ118" i="34"/>
  <c r="NVA118" i="34"/>
  <c r="NVB118" i="34"/>
  <c r="NVC118" i="34"/>
  <c r="NVD118" i="34"/>
  <c r="NVE118" i="34"/>
  <c r="NVF118" i="34"/>
  <c r="NVG118" i="34"/>
  <c r="NVH118" i="34"/>
  <c r="NVI118" i="34"/>
  <c r="NVJ118" i="34"/>
  <c r="NVK118" i="34"/>
  <c r="NVL118" i="34"/>
  <c r="NVM118" i="34"/>
  <c r="NVN118" i="34"/>
  <c r="NVO118" i="34"/>
  <c r="NVP118" i="34"/>
  <c r="NVQ118" i="34"/>
  <c r="NVR118" i="34"/>
  <c r="NVS118" i="34"/>
  <c r="NVT118" i="34"/>
  <c r="NVU118" i="34"/>
  <c r="NVV118" i="34"/>
  <c r="NVW118" i="34"/>
  <c r="NVX118" i="34"/>
  <c r="NVY118" i="34"/>
  <c r="NVZ118" i="34"/>
  <c r="NWA118" i="34"/>
  <c r="NWB118" i="34"/>
  <c r="NWC118" i="34"/>
  <c r="NWD118" i="34"/>
  <c r="NWE118" i="34"/>
  <c r="NWF118" i="34"/>
  <c r="NWG118" i="34"/>
  <c r="NWH118" i="34"/>
  <c r="NWI118" i="34"/>
  <c r="NWJ118" i="34"/>
  <c r="NWK118" i="34"/>
  <c r="NWL118" i="34"/>
  <c r="NWM118" i="34"/>
  <c r="NWN118" i="34"/>
  <c r="NWO118" i="34"/>
  <c r="NWP118" i="34"/>
  <c r="NWQ118" i="34"/>
  <c r="NWR118" i="34"/>
  <c r="NWS118" i="34"/>
  <c r="NWT118" i="34"/>
  <c r="NWU118" i="34"/>
  <c r="NWV118" i="34"/>
  <c r="NWW118" i="34"/>
  <c r="NWX118" i="34"/>
  <c r="NWY118" i="34"/>
  <c r="NWZ118" i="34"/>
  <c r="NXA118" i="34"/>
  <c r="NXB118" i="34"/>
  <c r="NXC118" i="34"/>
  <c r="NXD118" i="34"/>
  <c r="NXE118" i="34"/>
  <c r="NXF118" i="34"/>
  <c r="NXG118" i="34"/>
  <c r="NXH118" i="34"/>
  <c r="NXI118" i="34"/>
  <c r="NXJ118" i="34"/>
  <c r="NXK118" i="34"/>
  <c r="NXL118" i="34"/>
  <c r="NXM118" i="34"/>
  <c r="NXN118" i="34"/>
  <c r="NXO118" i="34"/>
  <c r="NXP118" i="34"/>
  <c r="NXQ118" i="34"/>
  <c r="NXR118" i="34"/>
  <c r="NXS118" i="34"/>
  <c r="NXT118" i="34"/>
  <c r="NXU118" i="34"/>
  <c r="NXV118" i="34"/>
  <c r="NXW118" i="34"/>
  <c r="NXX118" i="34"/>
  <c r="NXY118" i="34"/>
  <c r="NXZ118" i="34"/>
  <c r="NYA118" i="34"/>
  <c r="NYB118" i="34"/>
  <c r="NYC118" i="34"/>
  <c r="NYD118" i="34"/>
  <c r="NYE118" i="34"/>
  <c r="NYF118" i="34"/>
  <c r="NYG118" i="34"/>
  <c r="NYH118" i="34"/>
  <c r="NYI118" i="34"/>
  <c r="NYJ118" i="34"/>
  <c r="NYK118" i="34"/>
  <c r="NYL118" i="34"/>
  <c r="NYM118" i="34"/>
  <c r="NYN118" i="34"/>
  <c r="NYO118" i="34"/>
  <c r="NYP118" i="34"/>
  <c r="NYQ118" i="34"/>
  <c r="NYR118" i="34"/>
  <c r="NYS118" i="34"/>
  <c r="NYT118" i="34"/>
  <c r="NYU118" i="34"/>
  <c r="NYV118" i="34"/>
  <c r="NYW118" i="34"/>
  <c r="NYX118" i="34"/>
  <c r="NYY118" i="34"/>
  <c r="NYZ118" i="34"/>
  <c r="NZA118" i="34"/>
  <c r="NZB118" i="34"/>
  <c r="NZC118" i="34"/>
  <c r="NZD118" i="34"/>
  <c r="NZE118" i="34"/>
  <c r="NZF118" i="34"/>
  <c r="NZG118" i="34"/>
  <c r="NZH118" i="34"/>
  <c r="NZI118" i="34"/>
  <c r="NZJ118" i="34"/>
  <c r="NZK118" i="34"/>
  <c r="NZL118" i="34"/>
  <c r="NZM118" i="34"/>
  <c r="NZN118" i="34"/>
  <c r="NZO118" i="34"/>
  <c r="NZP118" i="34"/>
  <c r="NZQ118" i="34"/>
  <c r="NZR118" i="34"/>
  <c r="NZS118" i="34"/>
  <c r="NZT118" i="34"/>
  <c r="NZU118" i="34"/>
  <c r="NZV118" i="34"/>
  <c r="NZW118" i="34"/>
  <c r="NZX118" i="34"/>
  <c r="NZY118" i="34"/>
  <c r="NZZ118" i="34"/>
  <c r="OAA118" i="34"/>
  <c r="OAB118" i="34"/>
  <c r="OAC118" i="34"/>
  <c r="OAD118" i="34"/>
  <c r="OAE118" i="34"/>
  <c r="OAF118" i="34"/>
  <c r="OAG118" i="34"/>
  <c r="OAH118" i="34"/>
  <c r="OAI118" i="34"/>
  <c r="OAJ118" i="34"/>
  <c r="OAK118" i="34"/>
  <c r="OAL118" i="34"/>
  <c r="OAM118" i="34"/>
  <c r="OAN118" i="34"/>
  <c r="OAO118" i="34"/>
  <c r="OAP118" i="34"/>
  <c r="OAQ118" i="34"/>
  <c r="OAR118" i="34"/>
  <c r="OAS118" i="34"/>
  <c r="OAT118" i="34"/>
  <c r="OAU118" i="34"/>
  <c r="OAV118" i="34"/>
  <c r="OAW118" i="34"/>
  <c r="OAX118" i="34"/>
  <c r="OAY118" i="34"/>
  <c r="OAZ118" i="34"/>
  <c r="OBA118" i="34"/>
  <c r="OBB118" i="34"/>
  <c r="OBC118" i="34"/>
  <c r="OBD118" i="34"/>
  <c r="OBE118" i="34"/>
  <c r="OBF118" i="34"/>
  <c r="OBG118" i="34"/>
  <c r="OBH118" i="34"/>
  <c r="OBI118" i="34"/>
  <c r="OBJ118" i="34"/>
  <c r="OBK118" i="34"/>
  <c r="OBL118" i="34"/>
  <c r="OBM118" i="34"/>
  <c r="OBN118" i="34"/>
  <c r="OBO118" i="34"/>
  <c r="OBP118" i="34"/>
  <c r="OBQ118" i="34"/>
  <c r="OBR118" i="34"/>
  <c r="OBS118" i="34"/>
  <c r="OBT118" i="34"/>
  <c r="OBU118" i="34"/>
  <c r="OBV118" i="34"/>
  <c r="OBW118" i="34"/>
  <c r="OBX118" i="34"/>
  <c r="OBY118" i="34"/>
  <c r="OBZ118" i="34"/>
  <c r="OCA118" i="34"/>
  <c r="OCB118" i="34"/>
  <c r="OCC118" i="34"/>
  <c r="OCD118" i="34"/>
  <c r="OCE118" i="34"/>
  <c r="OCF118" i="34"/>
  <c r="OCG118" i="34"/>
  <c r="OCH118" i="34"/>
  <c r="OCI118" i="34"/>
  <c r="OCJ118" i="34"/>
  <c r="OCK118" i="34"/>
  <c r="OCL118" i="34"/>
  <c r="OCM118" i="34"/>
  <c r="OCN118" i="34"/>
  <c r="OCO118" i="34"/>
  <c r="OCP118" i="34"/>
  <c r="OCQ118" i="34"/>
  <c r="OCR118" i="34"/>
  <c r="OCS118" i="34"/>
  <c r="OCT118" i="34"/>
  <c r="OCU118" i="34"/>
  <c r="OCV118" i="34"/>
  <c r="OCW118" i="34"/>
  <c r="OCX118" i="34"/>
  <c r="OCY118" i="34"/>
  <c r="OCZ118" i="34"/>
  <c r="ODA118" i="34"/>
  <c r="ODB118" i="34"/>
  <c r="ODC118" i="34"/>
  <c r="ODD118" i="34"/>
  <c r="ODE118" i="34"/>
  <c r="ODF118" i="34"/>
  <c r="ODG118" i="34"/>
  <c r="ODH118" i="34"/>
  <c r="ODI118" i="34"/>
  <c r="ODJ118" i="34"/>
  <c r="ODK118" i="34"/>
  <c r="ODL118" i="34"/>
  <c r="ODM118" i="34"/>
  <c r="ODN118" i="34"/>
  <c r="ODO118" i="34"/>
  <c r="ODP118" i="34"/>
  <c r="ODQ118" i="34"/>
  <c r="ODR118" i="34"/>
  <c r="ODS118" i="34"/>
  <c r="ODT118" i="34"/>
  <c r="ODU118" i="34"/>
  <c r="ODV118" i="34"/>
  <c r="ODW118" i="34"/>
  <c r="ODX118" i="34"/>
  <c r="ODY118" i="34"/>
  <c r="ODZ118" i="34"/>
  <c r="OEA118" i="34"/>
  <c r="OEB118" i="34"/>
  <c r="OEC118" i="34"/>
  <c r="OED118" i="34"/>
  <c r="OEE118" i="34"/>
  <c r="OEF118" i="34"/>
  <c r="OEG118" i="34"/>
  <c r="OEH118" i="34"/>
  <c r="OEI118" i="34"/>
  <c r="OEJ118" i="34"/>
  <c r="OEK118" i="34"/>
  <c r="OEL118" i="34"/>
  <c r="OEM118" i="34"/>
  <c r="OEN118" i="34"/>
  <c r="OEO118" i="34"/>
  <c r="OEP118" i="34"/>
  <c r="OEQ118" i="34"/>
  <c r="OER118" i="34"/>
  <c r="OES118" i="34"/>
  <c r="OET118" i="34"/>
  <c r="OEU118" i="34"/>
  <c r="OEV118" i="34"/>
  <c r="OEW118" i="34"/>
  <c r="OEX118" i="34"/>
  <c r="OEY118" i="34"/>
  <c r="OEZ118" i="34"/>
  <c r="OFA118" i="34"/>
  <c r="OFB118" i="34"/>
  <c r="OFC118" i="34"/>
  <c r="OFD118" i="34"/>
  <c r="OFE118" i="34"/>
  <c r="OFF118" i="34"/>
  <c r="OFG118" i="34"/>
  <c r="OFH118" i="34"/>
  <c r="OFI118" i="34"/>
  <c r="OFJ118" i="34"/>
  <c r="OFK118" i="34"/>
  <c r="OFL118" i="34"/>
  <c r="OFM118" i="34"/>
  <c r="OFN118" i="34"/>
  <c r="OFO118" i="34"/>
  <c r="OFP118" i="34"/>
  <c r="OFQ118" i="34"/>
  <c r="OFR118" i="34"/>
  <c r="OFS118" i="34"/>
  <c r="OFT118" i="34"/>
  <c r="OFU118" i="34"/>
  <c r="OFV118" i="34"/>
  <c r="OFW118" i="34"/>
  <c r="OFX118" i="34"/>
  <c r="OFY118" i="34"/>
  <c r="OFZ118" i="34"/>
  <c r="OGA118" i="34"/>
  <c r="OGB118" i="34"/>
  <c r="OGC118" i="34"/>
  <c r="OGD118" i="34"/>
  <c r="OGE118" i="34"/>
  <c r="OGF118" i="34"/>
  <c r="OGG118" i="34"/>
  <c r="OGH118" i="34"/>
  <c r="OGI118" i="34"/>
  <c r="OGJ118" i="34"/>
  <c r="OGK118" i="34"/>
  <c r="OGL118" i="34"/>
  <c r="OGM118" i="34"/>
  <c r="OGN118" i="34"/>
  <c r="OGO118" i="34"/>
  <c r="OGP118" i="34"/>
  <c r="OGQ118" i="34"/>
  <c r="OGR118" i="34"/>
  <c r="OGS118" i="34"/>
  <c r="OGT118" i="34"/>
  <c r="OGU118" i="34"/>
  <c r="OGV118" i="34"/>
  <c r="OGW118" i="34"/>
  <c r="OGX118" i="34"/>
  <c r="OGY118" i="34"/>
  <c r="OGZ118" i="34"/>
  <c r="OHA118" i="34"/>
  <c r="OHB118" i="34"/>
  <c r="OHC118" i="34"/>
  <c r="OHD118" i="34"/>
  <c r="OHE118" i="34"/>
  <c r="OHF118" i="34"/>
  <c r="OHG118" i="34"/>
  <c r="OHH118" i="34"/>
  <c r="OHI118" i="34"/>
  <c r="OHJ118" i="34"/>
  <c r="OHK118" i="34"/>
  <c r="OHL118" i="34"/>
  <c r="OHM118" i="34"/>
  <c r="OHN118" i="34"/>
  <c r="OHO118" i="34"/>
  <c r="OHP118" i="34"/>
  <c r="OHQ118" i="34"/>
  <c r="OHR118" i="34"/>
  <c r="OHS118" i="34"/>
  <c r="OHT118" i="34"/>
  <c r="OHU118" i="34"/>
  <c r="OHV118" i="34"/>
  <c r="OHW118" i="34"/>
  <c r="OHX118" i="34"/>
  <c r="OHY118" i="34"/>
  <c r="OHZ118" i="34"/>
  <c r="OIA118" i="34"/>
  <c r="OIB118" i="34"/>
  <c r="OIC118" i="34"/>
  <c r="OID118" i="34"/>
  <c r="OIE118" i="34"/>
  <c r="OIF118" i="34"/>
  <c r="OIG118" i="34"/>
  <c r="OIH118" i="34"/>
  <c r="OII118" i="34"/>
  <c r="OIJ118" i="34"/>
  <c r="OIK118" i="34"/>
  <c r="OIL118" i="34"/>
  <c r="OIM118" i="34"/>
  <c r="OIN118" i="34"/>
  <c r="OIO118" i="34"/>
  <c r="OIP118" i="34"/>
  <c r="OIQ118" i="34"/>
  <c r="OIR118" i="34"/>
  <c r="OIS118" i="34"/>
  <c r="OIT118" i="34"/>
  <c r="OIU118" i="34"/>
  <c r="OIV118" i="34"/>
  <c r="OIW118" i="34"/>
  <c r="OIX118" i="34"/>
  <c r="OIY118" i="34"/>
  <c r="OIZ118" i="34"/>
  <c r="OJA118" i="34"/>
  <c r="OJB118" i="34"/>
  <c r="OJC118" i="34"/>
  <c r="OJD118" i="34"/>
  <c r="OJE118" i="34"/>
  <c r="OJF118" i="34"/>
  <c r="OJG118" i="34"/>
  <c r="OJH118" i="34"/>
  <c r="OJI118" i="34"/>
  <c r="OJJ118" i="34"/>
  <c r="OJK118" i="34"/>
  <c r="OJL118" i="34"/>
  <c r="OJM118" i="34"/>
  <c r="OJN118" i="34"/>
  <c r="OJO118" i="34"/>
  <c r="OJP118" i="34"/>
  <c r="OJQ118" i="34"/>
  <c r="OJR118" i="34"/>
  <c r="OJS118" i="34"/>
  <c r="OJT118" i="34"/>
  <c r="OJU118" i="34"/>
  <c r="OJV118" i="34"/>
  <c r="OJW118" i="34"/>
  <c r="OJX118" i="34"/>
  <c r="OJY118" i="34"/>
  <c r="OJZ118" i="34"/>
  <c r="OKA118" i="34"/>
  <c r="OKB118" i="34"/>
  <c r="OKC118" i="34"/>
  <c r="OKD118" i="34"/>
  <c r="OKE118" i="34"/>
  <c r="OKF118" i="34"/>
  <c r="OKG118" i="34"/>
  <c r="OKH118" i="34"/>
  <c r="OKI118" i="34"/>
  <c r="OKJ118" i="34"/>
  <c r="OKK118" i="34"/>
  <c r="OKL118" i="34"/>
  <c r="OKM118" i="34"/>
  <c r="OKN118" i="34"/>
  <c r="OKO118" i="34"/>
  <c r="OKP118" i="34"/>
  <c r="OKQ118" i="34"/>
  <c r="OKR118" i="34"/>
  <c r="OKS118" i="34"/>
  <c r="OKT118" i="34"/>
  <c r="OKU118" i="34"/>
  <c r="OKV118" i="34"/>
  <c r="OKW118" i="34"/>
  <c r="OKX118" i="34"/>
  <c r="OKY118" i="34"/>
  <c r="OKZ118" i="34"/>
  <c r="OLA118" i="34"/>
  <c r="OLB118" i="34"/>
  <c r="OLC118" i="34"/>
  <c r="OLD118" i="34"/>
  <c r="OLE118" i="34"/>
  <c r="OLF118" i="34"/>
  <c r="OLG118" i="34"/>
  <c r="OLH118" i="34"/>
  <c r="OLI118" i="34"/>
  <c r="OLJ118" i="34"/>
  <c r="OLK118" i="34"/>
  <c r="OLL118" i="34"/>
  <c r="OLM118" i="34"/>
  <c r="OLN118" i="34"/>
  <c r="OLO118" i="34"/>
  <c r="OLP118" i="34"/>
  <c r="OLQ118" i="34"/>
  <c r="OLR118" i="34"/>
  <c r="OLS118" i="34"/>
  <c r="OLT118" i="34"/>
  <c r="OLU118" i="34"/>
  <c r="OLV118" i="34"/>
  <c r="OLW118" i="34"/>
  <c r="OLX118" i="34"/>
  <c r="OLY118" i="34"/>
  <c r="OLZ118" i="34"/>
  <c r="OMA118" i="34"/>
  <c r="OMB118" i="34"/>
  <c r="OMC118" i="34"/>
  <c r="OMD118" i="34"/>
  <c r="OME118" i="34"/>
  <c r="OMF118" i="34"/>
  <c r="OMG118" i="34"/>
  <c r="OMH118" i="34"/>
  <c r="OMI118" i="34"/>
  <c r="OMJ118" i="34"/>
  <c r="OMK118" i="34"/>
  <c r="OML118" i="34"/>
  <c r="OMM118" i="34"/>
  <c r="OMN118" i="34"/>
  <c r="OMO118" i="34"/>
  <c r="OMP118" i="34"/>
  <c r="OMQ118" i="34"/>
  <c r="OMR118" i="34"/>
  <c r="OMS118" i="34"/>
  <c r="OMT118" i="34"/>
  <c r="OMU118" i="34"/>
  <c r="OMV118" i="34"/>
  <c r="OMW118" i="34"/>
  <c r="OMX118" i="34"/>
  <c r="OMY118" i="34"/>
  <c r="OMZ118" i="34"/>
  <c r="ONA118" i="34"/>
  <c r="ONB118" i="34"/>
  <c r="ONC118" i="34"/>
  <c r="OND118" i="34"/>
  <c r="ONE118" i="34"/>
  <c r="ONF118" i="34"/>
  <c r="ONG118" i="34"/>
  <c r="ONH118" i="34"/>
  <c r="ONI118" i="34"/>
  <c r="ONJ118" i="34"/>
  <c r="ONK118" i="34"/>
  <c r="ONL118" i="34"/>
  <c r="ONM118" i="34"/>
  <c r="ONN118" i="34"/>
  <c r="ONO118" i="34"/>
  <c r="ONP118" i="34"/>
  <c r="ONQ118" i="34"/>
  <c r="ONR118" i="34"/>
  <c r="ONS118" i="34"/>
  <c r="ONT118" i="34"/>
  <c r="ONU118" i="34"/>
  <c r="ONV118" i="34"/>
  <c r="ONW118" i="34"/>
  <c r="ONX118" i="34"/>
  <c r="ONY118" i="34"/>
  <c r="ONZ118" i="34"/>
  <c r="OOA118" i="34"/>
  <c r="OOB118" i="34"/>
  <c r="OOC118" i="34"/>
  <c r="OOD118" i="34"/>
  <c r="OOE118" i="34"/>
  <c r="OOF118" i="34"/>
  <c r="OOG118" i="34"/>
  <c r="OOH118" i="34"/>
  <c r="OOI118" i="34"/>
  <c r="OOJ118" i="34"/>
  <c r="OOK118" i="34"/>
  <c r="OOL118" i="34"/>
  <c r="OOM118" i="34"/>
  <c r="OON118" i="34"/>
  <c r="OOO118" i="34"/>
  <c r="OOP118" i="34"/>
  <c r="OOQ118" i="34"/>
  <c r="OOR118" i="34"/>
  <c r="OOS118" i="34"/>
  <c r="OOT118" i="34"/>
  <c r="OOU118" i="34"/>
  <c r="OOV118" i="34"/>
  <c r="OOW118" i="34"/>
  <c r="OOX118" i="34"/>
  <c r="OOY118" i="34"/>
  <c r="OOZ118" i="34"/>
  <c r="OPA118" i="34"/>
  <c r="OPB118" i="34"/>
  <c r="OPC118" i="34"/>
  <c r="OPD118" i="34"/>
  <c r="OPE118" i="34"/>
  <c r="OPF118" i="34"/>
  <c r="OPG118" i="34"/>
  <c r="OPH118" i="34"/>
  <c r="OPI118" i="34"/>
  <c r="OPJ118" i="34"/>
  <c r="OPK118" i="34"/>
  <c r="OPL118" i="34"/>
  <c r="OPM118" i="34"/>
  <c r="OPN118" i="34"/>
  <c r="OPO118" i="34"/>
  <c r="OPP118" i="34"/>
  <c r="OPQ118" i="34"/>
  <c r="OPR118" i="34"/>
  <c r="OPS118" i="34"/>
  <c r="OPT118" i="34"/>
  <c r="OPU118" i="34"/>
  <c r="OPV118" i="34"/>
  <c r="OPW118" i="34"/>
  <c r="OPX118" i="34"/>
  <c r="OPY118" i="34"/>
  <c r="OPZ118" i="34"/>
  <c r="OQA118" i="34"/>
  <c r="OQB118" i="34"/>
  <c r="OQC118" i="34"/>
  <c r="OQD118" i="34"/>
  <c r="OQE118" i="34"/>
  <c r="OQF118" i="34"/>
  <c r="OQG118" i="34"/>
  <c r="OQH118" i="34"/>
  <c r="OQI118" i="34"/>
  <c r="OQJ118" i="34"/>
  <c r="OQK118" i="34"/>
  <c r="OQL118" i="34"/>
  <c r="OQM118" i="34"/>
  <c r="OQN118" i="34"/>
  <c r="OQO118" i="34"/>
  <c r="OQP118" i="34"/>
  <c r="OQQ118" i="34"/>
  <c r="OQR118" i="34"/>
  <c r="OQS118" i="34"/>
  <c r="OQT118" i="34"/>
  <c r="OQU118" i="34"/>
  <c r="OQV118" i="34"/>
  <c r="OQW118" i="34"/>
  <c r="OQX118" i="34"/>
  <c r="OQY118" i="34"/>
  <c r="OQZ118" i="34"/>
  <c r="ORA118" i="34"/>
  <c r="ORB118" i="34"/>
  <c r="ORC118" i="34"/>
  <c r="ORD118" i="34"/>
  <c r="ORE118" i="34"/>
  <c r="ORF118" i="34"/>
  <c r="ORG118" i="34"/>
  <c r="ORH118" i="34"/>
  <c r="ORI118" i="34"/>
  <c r="ORJ118" i="34"/>
  <c r="ORK118" i="34"/>
  <c r="ORL118" i="34"/>
  <c r="ORM118" i="34"/>
  <c r="ORN118" i="34"/>
  <c r="ORO118" i="34"/>
  <c r="ORP118" i="34"/>
  <c r="ORQ118" i="34"/>
  <c r="ORR118" i="34"/>
  <c r="ORS118" i="34"/>
  <c r="ORT118" i="34"/>
  <c r="ORU118" i="34"/>
  <c r="ORV118" i="34"/>
  <c r="ORW118" i="34"/>
  <c r="ORX118" i="34"/>
  <c r="ORY118" i="34"/>
  <c r="ORZ118" i="34"/>
  <c r="OSA118" i="34"/>
  <c r="OSB118" i="34"/>
  <c r="OSC118" i="34"/>
  <c r="OSD118" i="34"/>
  <c r="OSE118" i="34"/>
  <c r="OSF118" i="34"/>
  <c r="OSG118" i="34"/>
  <c r="OSH118" i="34"/>
  <c r="OSI118" i="34"/>
  <c r="OSJ118" i="34"/>
  <c r="OSK118" i="34"/>
  <c r="OSL118" i="34"/>
  <c r="OSM118" i="34"/>
  <c r="OSN118" i="34"/>
  <c r="OSO118" i="34"/>
  <c r="OSP118" i="34"/>
  <c r="OSQ118" i="34"/>
  <c r="OSR118" i="34"/>
  <c r="OSS118" i="34"/>
  <c r="OST118" i="34"/>
  <c r="OSU118" i="34"/>
  <c r="OSV118" i="34"/>
  <c r="OSW118" i="34"/>
  <c r="OSX118" i="34"/>
  <c r="OSY118" i="34"/>
  <c r="OSZ118" i="34"/>
  <c r="OTA118" i="34"/>
  <c r="OTB118" i="34"/>
  <c r="OTC118" i="34"/>
  <c r="OTD118" i="34"/>
  <c r="OTE118" i="34"/>
  <c r="OTF118" i="34"/>
  <c r="OTG118" i="34"/>
  <c r="OTH118" i="34"/>
  <c r="OTI118" i="34"/>
  <c r="OTJ118" i="34"/>
  <c r="OTK118" i="34"/>
  <c r="OTL118" i="34"/>
  <c r="OTM118" i="34"/>
  <c r="OTN118" i="34"/>
  <c r="OTO118" i="34"/>
  <c r="OTP118" i="34"/>
  <c r="OTQ118" i="34"/>
  <c r="OTR118" i="34"/>
  <c r="OTS118" i="34"/>
  <c r="OTT118" i="34"/>
  <c r="OTU118" i="34"/>
  <c r="OTV118" i="34"/>
  <c r="OTW118" i="34"/>
  <c r="OTX118" i="34"/>
  <c r="OTY118" i="34"/>
  <c r="OTZ118" i="34"/>
  <c r="OUA118" i="34"/>
  <c r="OUB118" i="34"/>
  <c r="OUC118" i="34"/>
  <c r="OUD118" i="34"/>
  <c r="OUE118" i="34"/>
  <c r="OUF118" i="34"/>
  <c r="OUG118" i="34"/>
  <c r="OUH118" i="34"/>
  <c r="OUI118" i="34"/>
  <c r="OUJ118" i="34"/>
  <c r="OUK118" i="34"/>
  <c r="OUL118" i="34"/>
  <c r="OUM118" i="34"/>
  <c r="OUN118" i="34"/>
  <c r="OUO118" i="34"/>
  <c r="OUP118" i="34"/>
  <c r="OUQ118" i="34"/>
  <c r="OUR118" i="34"/>
  <c r="OUS118" i="34"/>
  <c r="OUT118" i="34"/>
  <c r="OUU118" i="34"/>
  <c r="OUV118" i="34"/>
  <c r="OUW118" i="34"/>
  <c r="OUX118" i="34"/>
  <c r="OUY118" i="34"/>
  <c r="OUZ118" i="34"/>
  <c r="OVA118" i="34"/>
  <c r="OVB118" i="34"/>
  <c r="OVC118" i="34"/>
  <c r="OVD118" i="34"/>
  <c r="OVE118" i="34"/>
  <c r="OVF118" i="34"/>
  <c r="OVG118" i="34"/>
  <c r="OVH118" i="34"/>
  <c r="OVI118" i="34"/>
  <c r="OVJ118" i="34"/>
  <c r="OVK118" i="34"/>
  <c r="OVL118" i="34"/>
  <c r="OVM118" i="34"/>
  <c r="OVN118" i="34"/>
  <c r="OVO118" i="34"/>
  <c r="OVP118" i="34"/>
  <c r="OVQ118" i="34"/>
  <c r="OVR118" i="34"/>
  <c r="OVS118" i="34"/>
  <c r="OVT118" i="34"/>
  <c r="OVU118" i="34"/>
  <c r="OVV118" i="34"/>
  <c r="OVW118" i="34"/>
  <c r="OVX118" i="34"/>
  <c r="OVY118" i="34"/>
  <c r="OVZ118" i="34"/>
  <c r="OWA118" i="34"/>
  <c r="OWB118" i="34"/>
  <c r="OWC118" i="34"/>
  <c r="OWD118" i="34"/>
  <c r="OWE118" i="34"/>
  <c r="OWF118" i="34"/>
  <c r="OWG118" i="34"/>
  <c r="OWH118" i="34"/>
  <c r="OWI118" i="34"/>
  <c r="OWJ118" i="34"/>
  <c r="OWK118" i="34"/>
  <c r="OWL118" i="34"/>
  <c r="OWM118" i="34"/>
  <c r="OWN118" i="34"/>
  <c r="OWO118" i="34"/>
  <c r="OWP118" i="34"/>
  <c r="OWQ118" i="34"/>
  <c r="OWR118" i="34"/>
  <c r="OWS118" i="34"/>
  <c r="OWT118" i="34"/>
  <c r="OWU118" i="34"/>
  <c r="OWV118" i="34"/>
  <c r="OWW118" i="34"/>
  <c r="OWX118" i="34"/>
  <c r="OWY118" i="34"/>
  <c r="OWZ118" i="34"/>
  <c r="OXA118" i="34"/>
  <c r="OXB118" i="34"/>
  <c r="OXC118" i="34"/>
  <c r="OXD118" i="34"/>
  <c r="OXE118" i="34"/>
  <c r="OXF118" i="34"/>
  <c r="OXG118" i="34"/>
  <c r="OXH118" i="34"/>
  <c r="OXI118" i="34"/>
  <c r="OXJ118" i="34"/>
  <c r="OXK118" i="34"/>
  <c r="OXL118" i="34"/>
  <c r="OXM118" i="34"/>
  <c r="OXN118" i="34"/>
  <c r="OXO118" i="34"/>
  <c r="OXP118" i="34"/>
  <c r="OXQ118" i="34"/>
  <c r="OXR118" i="34"/>
  <c r="OXS118" i="34"/>
  <c r="OXT118" i="34"/>
  <c r="OXU118" i="34"/>
  <c r="OXV118" i="34"/>
  <c r="OXW118" i="34"/>
  <c r="OXX118" i="34"/>
  <c r="OXY118" i="34"/>
  <c r="OXZ118" i="34"/>
  <c r="OYA118" i="34"/>
  <c r="OYB118" i="34"/>
  <c r="OYC118" i="34"/>
  <c r="OYD118" i="34"/>
  <c r="OYE118" i="34"/>
  <c r="OYF118" i="34"/>
  <c r="OYG118" i="34"/>
  <c r="OYH118" i="34"/>
  <c r="OYI118" i="34"/>
  <c r="OYJ118" i="34"/>
  <c r="OYK118" i="34"/>
  <c r="OYL118" i="34"/>
  <c r="OYM118" i="34"/>
  <c r="OYN118" i="34"/>
  <c r="OYO118" i="34"/>
  <c r="OYP118" i="34"/>
  <c r="OYQ118" i="34"/>
  <c r="OYR118" i="34"/>
  <c r="OYS118" i="34"/>
  <c r="OYT118" i="34"/>
  <c r="OYU118" i="34"/>
  <c r="OYV118" i="34"/>
  <c r="OYW118" i="34"/>
  <c r="OYX118" i="34"/>
  <c r="OYY118" i="34"/>
  <c r="OYZ118" i="34"/>
  <c r="OZA118" i="34"/>
  <c r="OZB118" i="34"/>
  <c r="OZC118" i="34"/>
  <c r="OZD118" i="34"/>
  <c r="OZE118" i="34"/>
  <c r="OZF118" i="34"/>
  <c r="OZG118" i="34"/>
  <c r="OZH118" i="34"/>
  <c r="OZI118" i="34"/>
  <c r="OZJ118" i="34"/>
  <c r="OZK118" i="34"/>
  <c r="OZL118" i="34"/>
  <c r="OZM118" i="34"/>
  <c r="OZN118" i="34"/>
  <c r="OZO118" i="34"/>
  <c r="OZP118" i="34"/>
  <c r="OZQ118" i="34"/>
  <c r="OZR118" i="34"/>
  <c r="OZS118" i="34"/>
  <c r="OZT118" i="34"/>
  <c r="OZU118" i="34"/>
  <c r="OZV118" i="34"/>
  <c r="OZW118" i="34"/>
  <c r="OZX118" i="34"/>
  <c r="OZY118" i="34"/>
  <c r="OZZ118" i="34"/>
  <c r="PAA118" i="34"/>
  <c r="PAB118" i="34"/>
  <c r="PAC118" i="34"/>
  <c r="PAD118" i="34"/>
  <c r="PAE118" i="34"/>
  <c r="PAF118" i="34"/>
  <c r="PAG118" i="34"/>
  <c r="PAH118" i="34"/>
  <c r="PAI118" i="34"/>
  <c r="PAJ118" i="34"/>
  <c r="PAK118" i="34"/>
  <c r="PAL118" i="34"/>
  <c r="PAM118" i="34"/>
  <c r="PAN118" i="34"/>
  <c r="PAO118" i="34"/>
  <c r="PAP118" i="34"/>
  <c r="PAQ118" i="34"/>
  <c r="PAR118" i="34"/>
  <c r="PAS118" i="34"/>
  <c r="PAT118" i="34"/>
  <c r="PAU118" i="34"/>
  <c r="PAV118" i="34"/>
  <c r="PAW118" i="34"/>
  <c r="PAX118" i="34"/>
  <c r="PAY118" i="34"/>
  <c r="PAZ118" i="34"/>
  <c r="PBA118" i="34"/>
  <c r="PBB118" i="34"/>
  <c r="PBC118" i="34"/>
  <c r="PBD118" i="34"/>
  <c r="PBE118" i="34"/>
  <c r="PBF118" i="34"/>
  <c r="PBG118" i="34"/>
  <c r="PBH118" i="34"/>
  <c r="PBI118" i="34"/>
  <c r="PBJ118" i="34"/>
  <c r="PBK118" i="34"/>
  <c r="PBL118" i="34"/>
  <c r="PBM118" i="34"/>
  <c r="PBN118" i="34"/>
  <c r="PBO118" i="34"/>
  <c r="PBP118" i="34"/>
  <c r="PBQ118" i="34"/>
  <c r="PBR118" i="34"/>
  <c r="PBS118" i="34"/>
  <c r="PBT118" i="34"/>
  <c r="PBU118" i="34"/>
  <c r="PBV118" i="34"/>
  <c r="PBW118" i="34"/>
  <c r="PBX118" i="34"/>
  <c r="PBY118" i="34"/>
  <c r="PBZ118" i="34"/>
  <c r="PCA118" i="34"/>
  <c r="PCB118" i="34"/>
  <c r="PCC118" i="34"/>
  <c r="PCD118" i="34"/>
  <c r="PCE118" i="34"/>
  <c r="PCF118" i="34"/>
  <c r="PCG118" i="34"/>
  <c r="PCH118" i="34"/>
  <c r="PCI118" i="34"/>
  <c r="PCJ118" i="34"/>
  <c r="PCK118" i="34"/>
  <c r="PCL118" i="34"/>
  <c r="PCM118" i="34"/>
  <c r="PCN118" i="34"/>
  <c r="PCO118" i="34"/>
  <c r="PCP118" i="34"/>
  <c r="PCQ118" i="34"/>
  <c r="PCR118" i="34"/>
  <c r="PCS118" i="34"/>
  <c r="PCT118" i="34"/>
  <c r="PCU118" i="34"/>
  <c r="PCV118" i="34"/>
  <c r="PCW118" i="34"/>
  <c r="PCX118" i="34"/>
  <c r="PCY118" i="34"/>
  <c r="PCZ118" i="34"/>
  <c r="PDA118" i="34"/>
  <c r="PDB118" i="34"/>
  <c r="PDC118" i="34"/>
  <c r="PDD118" i="34"/>
  <c r="PDE118" i="34"/>
  <c r="PDF118" i="34"/>
  <c r="PDG118" i="34"/>
  <c r="PDH118" i="34"/>
  <c r="PDI118" i="34"/>
  <c r="PDJ118" i="34"/>
  <c r="PDK118" i="34"/>
  <c r="PDL118" i="34"/>
  <c r="PDM118" i="34"/>
  <c r="PDN118" i="34"/>
  <c r="PDO118" i="34"/>
  <c r="PDP118" i="34"/>
  <c r="PDQ118" i="34"/>
  <c r="PDR118" i="34"/>
  <c r="PDS118" i="34"/>
  <c r="PDT118" i="34"/>
  <c r="PDU118" i="34"/>
  <c r="PDV118" i="34"/>
  <c r="PDW118" i="34"/>
  <c r="PDX118" i="34"/>
  <c r="PDY118" i="34"/>
  <c r="PDZ118" i="34"/>
  <c r="PEA118" i="34"/>
  <c r="PEB118" i="34"/>
  <c r="PEC118" i="34"/>
  <c r="PED118" i="34"/>
  <c r="PEE118" i="34"/>
  <c r="PEF118" i="34"/>
  <c r="PEG118" i="34"/>
  <c r="PEH118" i="34"/>
  <c r="PEI118" i="34"/>
  <c r="PEJ118" i="34"/>
  <c r="PEK118" i="34"/>
  <c r="PEL118" i="34"/>
  <c r="PEM118" i="34"/>
  <c r="PEN118" i="34"/>
  <c r="PEO118" i="34"/>
  <c r="PEP118" i="34"/>
  <c r="PEQ118" i="34"/>
  <c r="PER118" i="34"/>
  <c r="PES118" i="34"/>
  <c r="PET118" i="34"/>
  <c r="PEU118" i="34"/>
  <c r="PEV118" i="34"/>
  <c r="PEW118" i="34"/>
  <c r="PEX118" i="34"/>
  <c r="PEY118" i="34"/>
  <c r="PEZ118" i="34"/>
  <c r="PFA118" i="34"/>
  <c r="PFB118" i="34"/>
  <c r="PFC118" i="34"/>
  <c r="PFD118" i="34"/>
  <c r="PFE118" i="34"/>
  <c r="PFF118" i="34"/>
  <c r="PFG118" i="34"/>
  <c r="PFH118" i="34"/>
  <c r="PFI118" i="34"/>
  <c r="PFJ118" i="34"/>
  <c r="PFK118" i="34"/>
  <c r="PFL118" i="34"/>
  <c r="PFM118" i="34"/>
  <c r="PFN118" i="34"/>
  <c r="PFO118" i="34"/>
  <c r="PFP118" i="34"/>
  <c r="PFQ118" i="34"/>
  <c r="PFR118" i="34"/>
  <c r="PFS118" i="34"/>
  <c r="PFT118" i="34"/>
  <c r="PFU118" i="34"/>
  <c r="PFV118" i="34"/>
  <c r="PFW118" i="34"/>
  <c r="PFX118" i="34"/>
  <c r="PFY118" i="34"/>
  <c r="PFZ118" i="34"/>
  <c r="PGA118" i="34"/>
  <c r="PGB118" i="34"/>
  <c r="PGC118" i="34"/>
  <c r="PGD118" i="34"/>
  <c r="PGE118" i="34"/>
  <c r="PGF118" i="34"/>
  <c r="PGG118" i="34"/>
  <c r="PGH118" i="34"/>
  <c r="PGI118" i="34"/>
  <c r="PGJ118" i="34"/>
  <c r="PGK118" i="34"/>
  <c r="PGL118" i="34"/>
  <c r="PGM118" i="34"/>
  <c r="PGN118" i="34"/>
  <c r="PGO118" i="34"/>
  <c r="PGP118" i="34"/>
  <c r="PGQ118" i="34"/>
  <c r="PGR118" i="34"/>
  <c r="PGS118" i="34"/>
  <c r="PGT118" i="34"/>
  <c r="PGU118" i="34"/>
  <c r="PGV118" i="34"/>
  <c r="PGW118" i="34"/>
  <c r="PGX118" i="34"/>
  <c r="PGY118" i="34"/>
  <c r="PGZ118" i="34"/>
  <c r="PHA118" i="34"/>
  <c r="PHB118" i="34"/>
  <c r="PHC118" i="34"/>
  <c r="PHD118" i="34"/>
  <c r="PHE118" i="34"/>
  <c r="PHF118" i="34"/>
  <c r="PHG118" i="34"/>
  <c r="PHH118" i="34"/>
  <c r="PHI118" i="34"/>
  <c r="PHJ118" i="34"/>
  <c r="PHK118" i="34"/>
  <c r="PHL118" i="34"/>
  <c r="PHM118" i="34"/>
  <c r="PHN118" i="34"/>
  <c r="PHO118" i="34"/>
  <c r="PHP118" i="34"/>
  <c r="PHQ118" i="34"/>
  <c r="PHR118" i="34"/>
  <c r="PHS118" i="34"/>
  <c r="PHT118" i="34"/>
  <c r="PHU118" i="34"/>
  <c r="PHV118" i="34"/>
  <c r="PHW118" i="34"/>
  <c r="PHX118" i="34"/>
  <c r="PHY118" i="34"/>
  <c r="PHZ118" i="34"/>
  <c r="PIA118" i="34"/>
  <c r="PIB118" i="34"/>
  <c r="PIC118" i="34"/>
  <c r="PID118" i="34"/>
  <c r="PIE118" i="34"/>
  <c r="PIF118" i="34"/>
  <c r="PIG118" i="34"/>
  <c r="PIH118" i="34"/>
  <c r="PII118" i="34"/>
  <c r="PIJ118" i="34"/>
  <c r="PIK118" i="34"/>
  <c r="PIL118" i="34"/>
  <c r="PIM118" i="34"/>
  <c r="PIN118" i="34"/>
  <c r="PIO118" i="34"/>
  <c r="PIP118" i="34"/>
  <c r="PIQ118" i="34"/>
  <c r="PIR118" i="34"/>
  <c r="PIS118" i="34"/>
  <c r="PIT118" i="34"/>
  <c r="PIU118" i="34"/>
  <c r="PIV118" i="34"/>
  <c r="PIW118" i="34"/>
  <c r="PIX118" i="34"/>
  <c r="PIY118" i="34"/>
  <c r="PIZ118" i="34"/>
  <c r="PJA118" i="34"/>
  <c r="PJB118" i="34"/>
  <c r="PJC118" i="34"/>
  <c r="PJD118" i="34"/>
  <c r="PJE118" i="34"/>
  <c r="PJF118" i="34"/>
  <c r="PJG118" i="34"/>
  <c r="PJH118" i="34"/>
  <c r="PJI118" i="34"/>
  <c r="PJJ118" i="34"/>
  <c r="PJK118" i="34"/>
  <c r="PJL118" i="34"/>
  <c r="PJM118" i="34"/>
  <c r="PJN118" i="34"/>
  <c r="PJO118" i="34"/>
  <c r="PJP118" i="34"/>
  <c r="PJQ118" i="34"/>
  <c r="PJR118" i="34"/>
  <c r="PJS118" i="34"/>
  <c r="PJT118" i="34"/>
  <c r="PJU118" i="34"/>
  <c r="PJV118" i="34"/>
  <c r="PJW118" i="34"/>
  <c r="PJX118" i="34"/>
  <c r="PJY118" i="34"/>
  <c r="PJZ118" i="34"/>
  <c r="PKA118" i="34"/>
  <c r="PKB118" i="34"/>
  <c r="PKC118" i="34"/>
  <c r="PKD118" i="34"/>
  <c r="PKE118" i="34"/>
  <c r="PKF118" i="34"/>
  <c r="PKG118" i="34"/>
  <c r="PKH118" i="34"/>
  <c r="PKI118" i="34"/>
  <c r="PKJ118" i="34"/>
  <c r="PKK118" i="34"/>
  <c r="PKL118" i="34"/>
  <c r="PKM118" i="34"/>
  <c r="PKN118" i="34"/>
  <c r="PKO118" i="34"/>
  <c r="PKP118" i="34"/>
  <c r="PKQ118" i="34"/>
  <c r="PKR118" i="34"/>
  <c r="PKS118" i="34"/>
  <c r="PKT118" i="34"/>
  <c r="PKU118" i="34"/>
  <c r="PKV118" i="34"/>
  <c r="PKW118" i="34"/>
  <c r="PKX118" i="34"/>
  <c r="PKY118" i="34"/>
  <c r="PKZ118" i="34"/>
  <c r="PLA118" i="34"/>
  <c r="PLB118" i="34"/>
  <c r="PLC118" i="34"/>
  <c r="PLD118" i="34"/>
  <c r="PLE118" i="34"/>
  <c r="PLF118" i="34"/>
  <c r="PLG118" i="34"/>
  <c r="PLH118" i="34"/>
  <c r="PLI118" i="34"/>
  <c r="PLJ118" i="34"/>
  <c r="PLK118" i="34"/>
  <c r="PLL118" i="34"/>
  <c r="PLM118" i="34"/>
  <c r="PLN118" i="34"/>
  <c r="PLO118" i="34"/>
  <c r="PLP118" i="34"/>
  <c r="PLQ118" i="34"/>
  <c r="PLR118" i="34"/>
  <c r="PLS118" i="34"/>
  <c r="PLT118" i="34"/>
  <c r="PLU118" i="34"/>
  <c r="PLV118" i="34"/>
  <c r="PLW118" i="34"/>
  <c r="PLX118" i="34"/>
  <c r="PLY118" i="34"/>
  <c r="PLZ118" i="34"/>
  <c r="PMA118" i="34"/>
  <c r="PMB118" i="34"/>
  <c r="PMC118" i="34"/>
  <c r="PMD118" i="34"/>
  <c r="PME118" i="34"/>
  <c r="PMF118" i="34"/>
  <c r="PMG118" i="34"/>
  <c r="PMH118" i="34"/>
  <c r="PMI118" i="34"/>
  <c r="PMJ118" i="34"/>
  <c r="PMK118" i="34"/>
  <c r="PML118" i="34"/>
  <c r="PMM118" i="34"/>
  <c r="PMN118" i="34"/>
  <c r="PMO118" i="34"/>
  <c r="PMP118" i="34"/>
  <c r="PMQ118" i="34"/>
  <c r="PMR118" i="34"/>
  <c r="PMS118" i="34"/>
  <c r="PMT118" i="34"/>
  <c r="PMU118" i="34"/>
  <c r="PMV118" i="34"/>
  <c r="PMW118" i="34"/>
  <c r="PMX118" i="34"/>
  <c r="PMY118" i="34"/>
  <c r="PMZ118" i="34"/>
  <c r="PNA118" i="34"/>
  <c r="PNB118" i="34"/>
  <c r="PNC118" i="34"/>
  <c r="PND118" i="34"/>
  <c r="PNE118" i="34"/>
  <c r="PNF118" i="34"/>
  <c r="PNG118" i="34"/>
  <c r="PNH118" i="34"/>
  <c r="PNI118" i="34"/>
  <c r="PNJ118" i="34"/>
  <c r="PNK118" i="34"/>
  <c r="PNL118" i="34"/>
  <c r="PNM118" i="34"/>
  <c r="PNN118" i="34"/>
  <c r="PNO118" i="34"/>
  <c r="PNP118" i="34"/>
  <c r="PNQ118" i="34"/>
  <c r="PNR118" i="34"/>
  <c r="PNS118" i="34"/>
  <c r="PNT118" i="34"/>
  <c r="PNU118" i="34"/>
  <c r="PNV118" i="34"/>
  <c r="PNW118" i="34"/>
  <c r="PNX118" i="34"/>
  <c r="PNY118" i="34"/>
  <c r="PNZ118" i="34"/>
  <c r="POA118" i="34"/>
  <c r="POB118" i="34"/>
  <c r="POC118" i="34"/>
  <c r="POD118" i="34"/>
  <c r="POE118" i="34"/>
  <c r="POF118" i="34"/>
  <c r="POG118" i="34"/>
  <c r="POH118" i="34"/>
  <c r="POI118" i="34"/>
  <c r="POJ118" i="34"/>
  <c r="POK118" i="34"/>
  <c r="POL118" i="34"/>
  <c r="POM118" i="34"/>
  <c r="PON118" i="34"/>
  <c r="POO118" i="34"/>
  <c r="POP118" i="34"/>
  <c r="POQ118" i="34"/>
  <c r="POR118" i="34"/>
  <c r="POS118" i="34"/>
  <c r="POT118" i="34"/>
  <c r="POU118" i="34"/>
  <c r="POV118" i="34"/>
  <c r="POW118" i="34"/>
  <c r="POX118" i="34"/>
  <c r="POY118" i="34"/>
  <c r="POZ118" i="34"/>
  <c r="PPA118" i="34"/>
  <c r="PPB118" i="34"/>
  <c r="PPC118" i="34"/>
  <c r="PPD118" i="34"/>
  <c r="PPE118" i="34"/>
  <c r="PPF118" i="34"/>
  <c r="PPG118" i="34"/>
  <c r="PPH118" i="34"/>
  <c r="PPI118" i="34"/>
  <c r="PPJ118" i="34"/>
  <c r="PPK118" i="34"/>
  <c r="PPL118" i="34"/>
  <c r="PPM118" i="34"/>
  <c r="PPN118" i="34"/>
  <c r="PPO118" i="34"/>
  <c r="PPP118" i="34"/>
  <c r="PPQ118" i="34"/>
  <c r="PPR118" i="34"/>
  <c r="PPS118" i="34"/>
  <c r="PPT118" i="34"/>
  <c r="PPU118" i="34"/>
  <c r="PPV118" i="34"/>
  <c r="PPW118" i="34"/>
  <c r="PPX118" i="34"/>
  <c r="PPY118" i="34"/>
  <c r="PPZ118" i="34"/>
  <c r="PQA118" i="34"/>
  <c r="PQB118" i="34"/>
  <c r="PQC118" i="34"/>
  <c r="PQD118" i="34"/>
  <c r="PQE118" i="34"/>
  <c r="PQF118" i="34"/>
  <c r="PQG118" i="34"/>
  <c r="PQH118" i="34"/>
  <c r="PQI118" i="34"/>
  <c r="PQJ118" i="34"/>
  <c r="PQK118" i="34"/>
  <c r="PQL118" i="34"/>
  <c r="PQM118" i="34"/>
  <c r="PQN118" i="34"/>
  <c r="PQO118" i="34"/>
  <c r="PQP118" i="34"/>
  <c r="PQQ118" i="34"/>
  <c r="PQR118" i="34"/>
  <c r="PQS118" i="34"/>
  <c r="PQT118" i="34"/>
  <c r="PQU118" i="34"/>
  <c r="PQV118" i="34"/>
  <c r="PQW118" i="34"/>
  <c r="PQX118" i="34"/>
  <c r="PQY118" i="34"/>
  <c r="PQZ118" i="34"/>
  <c r="PRA118" i="34"/>
  <c r="PRB118" i="34"/>
  <c r="PRC118" i="34"/>
  <c r="PRD118" i="34"/>
  <c r="PRE118" i="34"/>
  <c r="PRF118" i="34"/>
  <c r="PRG118" i="34"/>
  <c r="PRH118" i="34"/>
  <c r="PRI118" i="34"/>
  <c r="PRJ118" i="34"/>
  <c r="PRK118" i="34"/>
  <c r="PRL118" i="34"/>
  <c r="PRM118" i="34"/>
  <c r="PRN118" i="34"/>
  <c r="PRO118" i="34"/>
  <c r="PRP118" i="34"/>
  <c r="PRQ118" i="34"/>
  <c r="PRR118" i="34"/>
  <c r="PRS118" i="34"/>
  <c r="PRT118" i="34"/>
  <c r="PRU118" i="34"/>
  <c r="PRV118" i="34"/>
  <c r="PRW118" i="34"/>
  <c r="PRX118" i="34"/>
  <c r="PRY118" i="34"/>
  <c r="PRZ118" i="34"/>
  <c r="PSA118" i="34"/>
  <c r="PSB118" i="34"/>
  <c r="PSC118" i="34"/>
  <c r="PSD118" i="34"/>
  <c r="PSE118" i="34"/>
  <c r="PSF118" i="34"/>
  <c r="PSG118" i="34"/>
  <c r="PSH118" i="34"/>
  <c r="PSI118" i="34"/>
  <c r="PSJ118" i="34"/>
  <c r="PSK118" i="34"/>
  <c r="PSL118" i="34"/>
  <c r="PSM118" i="34"/>
  <c r="PSN118" i="34"/>
  <c r="PSO118" i="34"/>
  <c r="PSP118" i="34"/>
  <c r="PSQ118" i="34"/>
  <c r="PSR118" i="34"/>
  <c r="PSS118" i="34"/>
  <c r="PST118" i="34"/>
  <c r="PSU118" i="34"/>
  <c r="PSV118" i="34"/>
  <c r="PSW118" i="34"/>
  <c r="PSX118" i="34"/>
  <c r="PSY118" i="34"/>
  <c r="PSZ118" i="34"/>
  <c r="PTA118" i="34"/>
  <c r="PTB118" i="34"/>
  <c r="PTC118" i="34"/>
  <c r="PTD118" i="34"/>
  <c r="PTE118" i="34"/>
  <c r="PTF118" i="34"/>
  <c r="PTG118" i="34"/>
  <c r="PTH118" i="34"/>
  <c r="PTI118" i="34"/>
  <c r="PTJ118" i="34"/>
  <c r="PTK118" i="34"/>
  <c r="PTL118" i="34"/>
  <c r="PTM118" i="34"/>
  <c r="PTN118" i="34"/>
  <c r="PTO118" i="34"/>
  <c r="PTP118" i="34"/>
  <c r="PTQ118" i="34"/>
  <c r="PTR118" i="34"/>
  <c r="PTS118" i="34"/>
  <c r="PTT118" i="34"/>
  <c r="PTU118" i="34"/>
  <c r="PTV118" i="34"/>
  <c r="PTW118" i="34"/>
  <c r="PTX118" i="34"/>
  <c r="PTY118" i="34"/>
  <c r="PTZ118" i="34"/>
  <c r="PUA118" i="34"/>
  <c r="PUB118" i="34"/>
  <c r="PUC118" i="34"/>
  <c r="PUD118" i="34"/>
  <c r="PUE118" i="34"/>
  <c r="PUF118" i="34"/>
  <c r="PUG118" i="34"/>
  <c r="PUH118" i="34"/>
  <c r="PUI118" i="34"/>
  <c r="PUJ118" i="34"/>
  <c r="PUK118" i="34"/>
  <c r="PUL118" i="34"/>
  <c r="PUM118" i="34"/>
  <c r="PUN118" i="34"/>
  <c r="PUO118" i="34"/>
  <c r="PUP118" i="34"/>
  <c r="PUQ118" i="34"/>
  <c r="PUR118" i="34"/>
  <c r="PUS118" i="34"/>
  <c r="PUT118" i="34"/>
  <c r="PUU118" i="34"/>
  <c r="PUV118" i="34"/>
  <c r="PUW118" i="34"/>
  <c r="PUX118" i="34"/>
  <c r="PUY118" i="34"/>
  <c r="PUZ118" i="34"/>
  <c r="PVA118" i="34"/>
  <c r="PVB118" i="34"/>
  <c r="PVC118" i="34"/>
  <c r="PVD118" i="34"/>
  <c r="PVE118" i="34"/>
  <c r="PVF118" i="34"/>
  <c r="PVG118" i="34"/>
  <c r="PVH118" i="34"/>
  <c r="PVI118" i="34"/>
  <c r="PVJ118" i="34"/>
  <c r="PVK118" i="34"/>
  <c r="PVL118" i="34"/>
  <c r="PVM118" i="34"/>
  <c r="PVN118" i="34"/>
  <c r="PVO118" i="34"/>
  <c r="PVP118" i="34"/>
  <c r="PVQ118" i="34"/>
  <c r="PVR118" i="34"/>
  <c r="PVS118" i="34"/>
  <c r="PVT118" i="34"/>
  <c r="PVU118" i="34"/>
  <c r="PVV118" i="34"/>
  <c r="PVW118" i="34"/>
  <c r="PVX118" i="34"/>
  <c r="PVY118" i="34"/>
  <c r="PVZ118" i="34"/>
  <c r="PWA118" i="34"/>
  <c r="PWB118" i="34"/>
  <c r="PWC118" i="34"/>
  <c r="PWD118" i="34"/>
  <c r="PWE118" i="34"/>
  <c r="PWF118" i="34"/>
  <c r="PWG118" i="34"/>
  <c r="PWH118" i="34"/>
  <c r="PWI118" i="34"/>
  <c r="PWJ118" i="34"/>
  <c r="PWK118" i="34"/>
  <c r="PWL118" i="34"/>
  <c r="PWM118" i="34"/>
  <c r="PWN118" i="34"/>
  <c r="PWO118" i="34"/>
  <c r="PWP118" i="34"/>
  <c r="PWQ118" i="34"/>
  <c r="PWR118" i="34"/>
  <c r="PWS118" i="34"/>
  <c r="PWT118" i="34"/>
  <c r="PWU118" i="34"/>
  <c r="PWV118" i="34"/>
  <c r="PWW118" i="34"/>
  <c r="PWX118" i="34"/>
  <c r="PWY118" i="34"/>
  <c r="PWZ118" i="34"/>
  <c r="PXA118" i="34"/>
  <c r="PXB118" i="34"/>
  <c r="PXC118" i="34"/>
  <c r="PXD118" i="34"/>
  <c r="PXE118" i="34"/>
  <c r="PXF118" i="34"/>
  <c r="PXG118" i="34"/>
  <c r="PXH118" i="34"/>
  <c r="PXI118" i="34"/>
  <c r="PXJ118" i="34"/>
  <c r="PXK118" i="34"/>
  <c r="PXL118" i="34"/>
  <c r="PXM118" i="34"/>
  <c r="PXN118" i="34"/>
  <c r="PXO118" i="34"/>
  <c r="PXP118" i="34"/>
  <c r="PXQ118" i="34"/>
  <c r="PXR118" i="34"/>
  <c r="PXS118" i="34"/>
  <c r="PXT118" i="34"/>
  <c r="PXU118" i="34"/>
  <c r="PXV118" i="34"/>
  <c r="PXW118" i="34"/>
  <c r="PXX118" i="34"/>
  <c r="PXY118" i="34"/>
  <c r="PXZ118" i="34"/>
  <c r="PYA118" i="34"/>
  <c r="PYB118" i="34"/>
  <c r="PYC118" i="34"/>
  <c r="PYD118" i="34"/>
  <c r="PYE118" i="34"/>
  <c r="PYF118" i="34"/>
  <c r="PYG118" i="34"/>
  <c r="PYH118" i="34"/>
  <c r="PYI118" i="34"/>
  <c r="PYJ118" i="34"/>
  <c r="PYK118" i="34"/>
  <c r="PYL118" i="34"/>
  <c r="PYM118" i="34"/>
  <c r="PYN118" i="34"/>
  <c r="PYO118" i="34"/>
  <c r="PYP118" i="34"/>
  <c r="PYQ118" i="34"/>
  <c r="PYR118" i="34"/>
  <c r="PYS118" i="34"/>
  <c r="PYT118" i="34"/>
  <c r="PYU118" i="34"/>
  <c r="PYV118" i="34"/>
  <c r="PYW118" i="34"/>
  <c r="PYX118" i="34"/>
  <c r="PYY118" i="34"/>
  <c r="PYZ118" i="34"/>
  <c r="PZA118" i="34"/>
  <c r="PZB118" i="34"/>
  <c r="PZC118" i="34"/>
  <c r="PZD118" i="34"/>
  <c r="PZE118" i="34"/>
  <c r="PZF118" i="34"/>
  <c r="PZG118" i="34"/>
  <c r="PZH118" i="34"/>
  <c r="PZI118" i="34"/>
  <c r="PZJ118" i="34"/>
  <c r="PZK118" i="34"/>
  <c r="PZL118" i="34"/>
  <c r="PZM118" i="34"/>
  <c r="PZN118" i="34"/>
  <c r="PZO118" i="34"/>
  <c r="PZP118" i="34"/>
  <c r="PZQ118" i="34"/>
  <c r="PZR118" i="34"/>
  <c r="PZS118" i="34"/>
  <c r="PZT118" i="34"/>
  <c r="PZU118" i="34"/>
  <c r="PZV118" i="34"/>
  <c r="PZW118" i="34"/>
  <c r="PZX118" i="34"/>
  <c r="PZY118" i="34"/>
  <c r="PZZ118" i="34"/>
  <c r="QAA118" i="34"/>
  <c r="QAB118" i="34"/>
  <c r="QAC118" i="34"/>
  <c r="QAD118" i="34"/>
  <c r="QAE118" i="34"/>
  <c r="QAF118" i="34"/>
  <c r="QAG118" i="34"/>
  <c r="QAH118" i="34"/>
  <c r="QAI118" i="34"/>
  <c r="QAJ118" i="34"/>
  <c r="QAK118" i="34"/>
  <c r="QAL118" i="34"/>
  <c r="QAM118" i="34"/>
  <c r="QAN118" i="34"/>
  <c r="QAO118" i="34"/>
  <c r="QAP118" i="34"/>
  <c r="QAQ118" i="34"/>
  <c r="QAR118" i="34"/>
  <c r="QAS118" i="34"/>
  <c r="QAT118" i="34"/>
  <c r="QAU118" i="34"/>
  <c r="QAV118" i="34"/>
  <c r="QAW118" i="34"/>
  <c r="QAX118" i="34"/>
  <c r="QAY118" i="34"/>
  <c r="QAZ118" i="34"/>
  <c r="QBA118" i="34"/>
  <c r="QBB118" i="34"/>
  <c r="QBC118" i="34"/>
  <c r="QBD118" i="34"/>
  <c r="QBE118" i="34"/>
  <c r="QBF118" i="34"/>
  <c r="QBG118" i="34"/>
  <c r="QBH118" i="34"/>
  <c r="QBI118" i="34"/>
  <c r="QBJ118" i="34"/>
  <c r="QBK118" i="34"/>
  <c r="QBL118" i="34"/>
  <c r="QBM118" i="34"/>
  <c r="QBN118" i="34"/>
  <c r="QBO118" i="34"/>
  <c r="QBP118" i="34"/>
  <c r="QBQ118" i="34"/>
  <c r="QBR118" i="34"/>
  <c r="QBS118" i="34"/>
  <c r="QBT118" i="34"/>
  <c r="QBU118" i="34"/>
  <c r="QBV118" i="34"/>
  <c r="QBW118" i="34"/>
  <c r="QBX118" i="34"/>
  <c r="QBY118" i="34"/>
  <c r="QBZ118" i="34"/>
  <c r="QCA118" i="34"/>
  <c r="QCB118" i="34"/>
  <c r="QCC118" i="34"/>
  <c r="QCD118" i="34"/>
  <c r="QCE118" i="34"/>
  <c r="QCF118" i="34"/>
  <c r="QCG118" i="34"/>
  <c r="QCH118" i="34"/>
  <c r="QCI118" i="34"/>
  <c r="QCJ118" i="34"/>
  <c r="QCK118" i="34"/>
  <c r="QCL118" i="34"/>
  <c r="QCM118" i="34"/>
  <c r="QCN118" i="34"/>
  <c r="QCO118" i="34"/>
  <c r="QCP118" i="34"/>
  <c r="QCQ118" i="34"/>
  <c r="QCR118" i="34"/>
  <c r="QCS118" i="34"/>
  <c r="QCT118" i="34"/>
  <c r="QCU118" i="34"/>
  <c r="QCV118" i="34"/>
  <c r="QCW118" i="34"/>
  <c r="QCX118" i="34"/>
  <c r="QCY118" i="34"/>
  <c r="QCZ118" i="34"/>
  <c r="QDA118" i="34"/>
  <c r="QDB118" i="34"/>
  <c r="QDC118" i="34"/>
  <c r="QDD118" i="34"/>
  <c r="QDE118" i="34"/>
  <c r="QDF118" i="34"/>
  <c r="QDG118" i="34"/>
  <c r="QDH118" i="34"/>
  <c r="QDI118" i="34"/>
  <c r="QDJ118" i="34"/>
  <c r="QDK118" i="34"/>
  <c r="QDL118" i="34"/>
  <c r="QDM118" i="34"/>
  <c r="QDN118" i="34"/>
  <c r="QDO118" i="34"/>
  <c r="QDP118" i="34"/>
  <c r="QDQ118" i="34"/>
  <c r="QDR118" i="34"/>
  <c r="QDS118" i="34"/>
  <c r="QDT118" i="34"/>
  <c r="QDU118" i="34"/>
  <c r="QDV118" i="34"/>
  <c r="QDW118" i="34"/>
  <c r="QDX118" i="34"/>
  <c r="QDY118" i="34"/>
  <c r="QDZ118" i="34"/>
  <c r="QEA118" i="34"/>
  <c r="QEB118" i="34"/>
  <c r="QEC118" i="34"/>
  <c r="QED118" i="34"/>
  <c r="QEE118" i="34"/>
  <c r="QEF118" i="34"/>
  <c r="QEG118" i="34"/>
  <c r="QEH118" i="34"/>
  <c r="QEI118" i="34"/>
  <c r="QEJ118" i="34"/>
  <c r="QEK118" i="34"/>
  <c r="QEL118" i="34"/>
  <c r="QEM118" i="34"/>
  <c r="QEN118" i="34"/>
  <c r="QEO118" i="34"/>
  <c r="QEP118" i="34"/>
  <c r="QEQ118" i="34"/>
  <c r="QER118" i="34"/>
  <c r="QES118" i="34"/>
  <c r="QET118" i="34"/>
  <c r="QEU118" i="34"/>
  <c r="QEV118" i="34"/>
  <c r="QEW118" i="34"/>
  <c r="QEX118" i="34"/>
  <c r="QEY118" i="34"/>
  <c r="QEZ118" i="34"/>
  <c r="QFA118" i="34"/>
  <c r="QFB118" i="34"/>
  <c r="QFC118" i="34"/>
  <c r="QFD118" i="34"/>
  <c r="QFE118" i="34"/>
  <c r="QFF118" i="34"/>
  <c r="QFG118" i="34"/>
  <c r="QFH118" i="34"/>
  <c r="QFI118" i="34"/>
  <c r="QFJ118" i="34"/>
  <c r="QFK118" i="34"/>
  <c r="QFL118" i="34"/>
  <c r="QFM118" i="34"/>
  <c r="QFN118" i="34"/>
  <c r="QFO118" i="34"/>
  <c r="QFP118" i="34"/>
  <c r="QFQ118" i="34"/>
  <c r="QFR118" i="34"/>
  <c r="QFS118" i="34"/>
  <c r="QFT118" i="34"/>
  <c r="QFU118" i="34"/>
  <c r="QFV118" i="34"/>
  <c r="QFW118" i="34"/>
  <c r="QFX118" i="34"/>
  <c r="QFY118" i="34"/>
  <c r="QFZ118" i="34"/>
  <c r="QGA118" i="34"/>
  <c r="QGB118" i="34"/>
  <c r="QGC118" i="34"/>
  <c r="QGD118" i="34"/>
  <c r="QGE118" i="34"/>
  <c r="QGF118" i="34"/>
  <c r="QGG118" i="34"/>
  <c r="QGH118" i="34"/>
  <c r="QGI118" i="34"/>
  <c r="QGJ118" i="34"/>
  <c r="QGK118" i="34"/>
  <c r="QGL118" i="34"/>
  <c r="QGM118" i="34"/>
  <c r="QGN118" i="34"/>
  <c r="QGO118" i="34"/>
  <c r="QGP118" i="34"/>
  <c r="QGQ118" i="34"/>
  <c r="QGR118" i="34"/>
  <c r="QGS118" i="34"/>
  <c r="QGT118" i="34"/>
  <c r="QGU118" i="34"/>
  <c r="QGV118" i="34"/>
  <c r="QGW118" i="34"/>
  <c r="QGX118" i="34"/>
  <c r="QGY118" i="34"/>
  <c r="QGZ118" i="34"/>
  <c r="QHA118" i="34"/>
  <c r="QHB118" i="34"/>
  <c r="QHC118" i="34"/>
  <c r="QHD118" i="34"/>
  <c r="QHE118" i="34"/>
  <c r="QHF118" i="34"/>
  <c r="QHG118" i="34"/>
  <c r="QHH118" i="34"/>
  <c r="QHI118" i="34"/>
  <c r="QHJ118" i="34"/>
  <c r="QHK118" i="34"/>
  <c r="QHL118" i="34"/>
  <c r="QHM118" i="34"/>
  <c r="QHN118" i="34"/>
  <c r="QHO118" i="34"/>
  <c r="QHP118" i="34"/>
  <c r="QHQ118" i="34"/>
  <c r="QHR118" i="34"/>
  <c r="QHS118" i="34"/>
  <c r="QHT118" i="34"/>
  <c r="QHU118" i="34"/>
  <c r="QHV118" i="34"/>
  <c r="QHW118" i="34"/>
  <c r="QHX118" i="34"/>
  <c r="QHY118" i="34"/>
  <c r="QHZ118" i="34"/>
  <c r="QIA118" i="34"/>
  <c r="QIB118" i="34"/>
  <c r="QIC118" i="34"/>
  <c r="QID118" i="34"/>
  <c r="QIE118" i="34"/>
  <c r="QIF118" i="34"/>
  <c r="QIG118" i="34"/>
  <c r="QIH118" i="34"/>
  <c r="QII118" i="34"/>
  <c r="QIJ118" i="34"/>
  <c r="QIK118" i="34"/>
  <c r="QIL118" i="34"/>
  <c r="QIM118" i="34"/>
  <c r="QIN118" i="34"/>
  <c r="QIO118" i="34"/>
  <c r="QIP118" i="34"/>
  <c r="QIQ118" i="34"/>
  <c r="QIR118" i="34"/>
  <c r="QIS118" i="34"/>
  <c r="QIT118" i="34"/>
  <c r="QIU118" i="34"/>
  <c r="QIV118" i="34"/>
  <c r="QIW118" i="34"/>
  <c r="QIX118" i="34"/>
  <c r="QIY118" i="34"/>
  <c r="QIZ118" i="34"/>
  <c r="QJA118" i="34"/>
  <c r="QJB118" i="34"/>
  <c r="QJC118" i="34"/>
  <c r="QJD118" i="34"/>
  <c r="QJE118" i="34"/>
  <c r="QJF118" i="34"/>
  <c r="QJG118" i="34"/>
  <c r="QJH118" i="34"/>
  <c r="QJI118" i="34"/>
  <c r="QJJ118" i="34"/>
  <c r="QJK118" i="34"/>
  <c r="QJL118" i="34"/>
  <c r="QJM118" i="34"/>
  <c r="QJN118" i="34"/>
  <c r="QJO118" i="34"/>
  <c r="QJP118" i="34"/>
  <c r="QJQ118" i="34"/>
  <c r="QJR118" i="34"/>
  <c r="QJS118" i="34"/>
  <c r="QJT118" i="34"/>
  <c r="QJU118" i="34"/>
  <c r="QJV118" i="34"/>
  <c r="QJW118" i="34"/>
  <c r="QJX118" i="34"/>
  <c r="QJY118" i="34"/>
  <c r="QJZ118" i="34"/>
  <c r="QKA118" i="34"/>
  <c r="QKB118" i="34"/>
  <c r="QKC118" i="34"/>
  <c r="QKD118" i="34"/>
  <c r="QKE118" i="34"/>
  <c r="QKF118" i="34"/>
  <c r="QKG118" i="34"/>
  <c r="QKH118" i="34"/>
  <c r="QKI118" i="34"/>
  <c r="QKJ118" i="34"/>
  <c r="QKK118" i="34"/>
  <c r="QKL118" i="34"/>
  <c r="QKM118" i="34"/>
  <c r="QKN118" i="34"/>
  <c r="QKO118" i="34"/>
  <c r="QKP118" i="34"/>
  <c r="QKQ118" i="34"/>
  <c r="QKR118" i="34"/>
  <c r="QKS118" i="34"/>
  <c r="QKT118" i="34"/>
  <c r="QKU118" i="34"/>
  <c r="QKV118" i="34"/>
  <c r="QKW118" i="34"/>
  <c r="QKX118" i="34"/>
  <c r="QKY118" i="34"/>
  <c r="QKZ118" i="34"/>
  <c r="QLA118" i="34"/>
  <c r="QLB118" i="34"/>
  <c r="QLC118" i="34"/>
  <c r="QLD118" i="34"/>
  <c r="QLE118" i="34"/>
  <c r="QLF118" i="34"/>
  <c r="QLG118" i="34"/>
  <c r="QLH118" i="34"/>
  <c r="QLI118" i="34"/>
  <c r="QLJ118" i="34"/>
  <c r="QLK118" i="34"/>
  <c r="QLL118" i="34"/>
  <c r="QLM118" i="34"/>
  <c r="QLN118" i="34"/>
  <c r="QLO118" i="34"/>
  <c r="QLP118" i="34"/>
  <c r="QLQ118" i="34"/>
  <c r="QLR118" i="34"/>
  <c r="QLS118" i="34"/>
  <c r="QLT118" i="34"/>
  <c r="QLU118" i="34"/>
  <c r="QLV118" i="34"/>
  <c r="QLW118" i="34"/>
  <c r="QLX118" i="34"/>
  <c r="QLY118" i="34"/>
  <c r="QLZ118" i="34"/>
  <c r="QMA118" i="34"/>
  <c r="QMB118" i="34"/>
  <c r="QMC118" i="34"/>
  <c r="QMD118" i="34"/>
  <c r="QME118" i="34"/>
  <c r="QMF118" i="34"/>
  <c r="QMG118" i="34"/>
  <c r="QMH118" i="34"/>
  <c r="QMI118" i="34"/>
  <c r="QMJ118" i="34"/>
  <c r="QMK118" i="34"/>
  <c r="QML118" i="34"/>
  <c r="QMM118" i="34"/>
  <c r="QMN118" i="34"/>
  <c r="QMO118" i="34"/>
  <c r="QMP118" i="34"/>
  <c r="QMQ118" i="34"/>
  <c r="QMR118" i="34"/>
  <c r="QMS118" i="34"/>
  <c r="QMT118" i="34"/>
  <c r="QMU118" i="34"/>
  <c r="QMV118" i="34"/>
  <c r="QMW118" i="34"/>
  <c r="QMX118" i="34"/>
  <c r="QMY118" i="34"/>
  <c r="QMZ118" i="34"/>
  <c r="QNA118" i="34"/>
  <c r="QNB118" i="34"/>
  <c r="QNC118" i="34"/>
  <c r="QND118" i="34"/>
  <c r="QNE118" i="34"/>
  <c r="QNF118" i="34"/>
  <c r="QNG118" i="34"/>
  <c r="QNH118" i="34"/>
  <c r="QNI118" i="34"/>
  <c r="QNJ118" i="34"/>
  <c r="QNK118" i="34"/>
  <c r="QNL118" i="34"/>
  <c r="QNM118" i="34"/>
  <c r="QNN118" i="34"/>
  <c r="QNO118" i="34"/>
  <c r="QNP118" i="34"/>
  <c r="QNQ118" i="34"/>
  <c r="QNR118" i="34"/>
  <c r="QNS118" i="34"/>
  <c r="QNT118" i="34"/>
  <c r="QNU118" i="34"/>
  <c r="QNV118" i="34"/>
  <c r="QNW118" i="34"/>
  <c r="QNX118" i="34"/>
  <c r="QNY118" i="34"/>
  <c r="QNZ118" i="34"/>
  <c r="QOA118" i="34"/>
  <c r="QOB118" i="34"/>
  <c r="QOC118" i="34"/>
  <c r="QOD118" i="34"/>
  <c r="QOE118" i="34"/>
  <c r="QOF118" i="34"/>
  <c r="QOG118" i="34"/>
  <c r="QOH118" i="34"/>
  <c r="QOI118" i="34"/>
  <c r="QOJ118" i="34"/>
  <c r="QOK118" i="34"/>
  <c r="QOL118" i="34"/>
  <c r="QOM118" i="34"/>
  <c r="QON118" i="34"/>
  <c r="QOO118" i="34"/>
  <c r="QOP118" i="34"/>
  <c r="QOQ118" i="34"/>
  <c r="QOR118" i="34"/>
  <c r="QOS118" i="34"/>
  <c r="QOT118" i="34"/>
  <c r="QOU118" i="34"/>
  <c r="QOV118" i="34"/>
  <c r="QOW118" i="34"/>
  <c r="QOX118" i="34"/>
  <c r="QOY118" i="34"/>
  <c r="QOZ118" i="34"/>
  <c r="QPA118" i="34"/>
  <c r="QPB118" i="34"/>
  <c r="QPC118" i="34"/>
  <c r="QPD118" i="34"/>
  <c r="QPE118" i="34"/>
  <c r="QPF118" i="34"/>
  <c r="QPG118" i="34"/>
  <c r="QPH118" i="34"/>
  <c r="QPI118" i="34"/>
  <c r="QPJ118" i="34"/>
  <c r="QPK118" i="34"/>
  <c r="QPL118" i="34"/>
  <c r="QPM118" i="34"/>
  <c r="QPN118" i="34"/>
  <c r="QPO118" i="34"/>
  <c r="QPP118" i="34"/>
  <c r="QPQ118" i="34"/>
  <c r="QPR118" i="34"/>
  <c r="QPS118" i="34"/>
  <c r="QPT118" i="34"/>
  <c r="QPU118" i="34"/>
  <c r="QPV118" i="34"/>
  <c r="QPW118" i="34"/>
  <c r="QPX118" i="34"/>
  <c r="QPY118" i="34"/>
  <c r="QPZ118" i="34"/>
  <c r="QQA118" i="34"/>
  <c r="QQB118" i="34"/>
  <c r="QQC118" i="34"/>
  <c r="QQD118" i="34"/>
  <c r="QQE118" i="34"/>
  <c r="QQF118" i="34"/>
  <c r="QQG118" i="34"/>
  <c r="QQH118" i="34"/>
  <c r="QQI118" i="34"/>
  <c r="QQJ118" i="34"/>
  <c r="QQK118" i="34"/>
  <c r="QQL118" i="34"/>
  <c r="QQM118" i="34"/>
  <c r="QQN118" i="34"/>
  <c r="QQO118" i="34"/>
  <c r="QQP118" i="34"/>
  <c r="QQQ118" i="34"/>
  <c r="QQR118" i="34"/>
  <c r="QQS118" i="34"/>
  <c r="QQT118" i="34"/>
  <c r="QQU118" i="34"/>
  <c r="QQV118" i="34"/>
  <c r="QQW118" i="34"/>
  <c r="QQX118" i="34"/>
  <c r="QQY118" i="34"/>
  <c r="QQZ118" i="34"/>
  <c r="QRA118" i="34"/>
  <c r="QRB118" i="34"/>
  <c r="QRC118" i="34"/>
  <c r="QRD118" i="34"/>
  <c r="QRE118" i="34"/>
  <c r="QRF118" i="34"/>
  <c r="QRG118" i="34"/>
  <c r="QRH118" i="34"/>
  <c r="QRI118" i="34"/>
  <c r="QRJ118" i="34"/>
  <c r="QRK118" i="34"/>
  <c r="QRL118" i="34"/>
  <c r="QRM118" i="34"/>
  <c r="QRN118" i="34"/>
  <c r="QRO118" i="34"/>
  <c r="QRP118" i="34"/>
  <c r="QRQ118" i="34"/>
  <c r="QRR118" i="34"/>
  <c r="QRS118" i="34"/>
  <c r="QRT118" i="34"/>
  <c r="QRU118" i="34"/>
  <c r="QRV118" i="34"/>
  <c r="QRW118" i="34"/>
  <c r="QRX118" i="34"/>
  <c r="QRY118" i="34"/>
  <c r="QRZ118" i="34"/>
  <c r="QSA118" i="34"/>
  <c r="QSB118" i="34"/>
  <c r="QSC118" i="34"/>
  <c r="QSD118" i="34"/>
  <c r="QSE118" i="34"/>
  <c r="QSF118" i="34"/>
  <c r="QSG118" i="34"/>
  <c r="QSH118" i="34"/>
  <c r="QSI118" i="34"/>
  <c r="QSJ118" i="34"/>
  <c r="QSK118" i="34"/>
  <c r="QSL118" i="34"/>
  <c r="QSM118" i="34"/>
  <c r="QSN118" i="34"/>
  <c r="QSO118" i="34"/>
  <c r="QSP118" i="34"/>
  <c r="QSQ118" i="34"/>
  <c r="QSR118" i="34"/>
  <c r="QSS118" i="34"/>
  <c r="QST118" i="34"/>
  <c r="QSU118" i="34"/>
  <c r="QSV118" i="34"/>
  <c r="QSW118" i="34"/>
  <c r="QSX118" i="34"/>
  <c r="QSY118" i="34"/>
  <c r="QSZ118" i="34"/>
  <c r="QTA118" i="34"/>
  <c r="QTB118" i="34"/>
  <c r="QTC118" i="34"/>
  <c r="QTD118" i="34"/>
  <c r="QTE118" i="34"/>
  <c r="QTF118" i="34"/>
  <c r="QTG118" i="34"/>
  <c r="QTH118" i="34"/>
  <c r="QTI118" i="34"/>
  <c r="QTJ118" i="34"/>
  <c r="QTK118" i="34"/>
  <c r="QTL118" i="34"/>
  <c r="QTM118" i="34"/>
  <c r="QTN118" i="34"/>
  <c r="QTO118" i="34"/>
  <c r="QTP118" i="34"/>
  <c r="QTQ118" i="34"/>
  <c r="QTR118" i="34"/>
  <c r="QTS118" i="34"/>
  <c r="QTT118" i="34"/>
  <c r="QTU118" i="34"/>
  <c r="QTV118" i="34"/>
  <c r="QTW118" i="34"/>
  <c r="QTX118" i="34"/>
  <c r="QTY118" i="34"/>
  <c r="QTZ118" i="34"/>
  <c r="QUA118" i="34"/>
  <c r="QUB118" i="34"/>
  <c r="QUC118" i="34"/>
  <c r="QUD118" i="34"/>
  <c r="QUE118" i="34"/>
  <c r="QUF118" i="34"/>
  <c r="QUG118" i="34"/>
  <c r="QUH118" i="34"/>
  <c r="QUI118" i="34"/>
  <c r="QUJ118" i="34"/>
  <c r="QUK118" i="34"/>
  <c r="QUL118" i="34"/>
  <c r="QUM118" i="34"/>
  <c r="QUN118" i="34"/>
  <c r="QUO118" i="34"/>
  <c r="QUP118" i="34"/>
  <c r="QUQ118" i="34"/>
  <c r="QUR118" i="34"/>
  <c r="QUS118" i="34"/>
  <c r="QUT118" i="34"/>
  <c r="QUU118" i="34"/>
  <c r="QUV118" i="34"/>
  <c r="QUW118" i="34"/>
  <c r="QUX118" i="34"/>
  <c r="QUY118" i="34"/>
  <c r="QUZ118" i="34"/>
  <c r="QVA118" i="34"/>
  <c r="QVB118" i="34"/>
  <c r="QVC118" i="34"/>
  <c r="QVD118" i="34"/>
  <c r="QVE118" i="34"/>
  <c r="QVF118" i="34"/>
  <c r="QVG118" i="34"/>
  <c r="QVH118" i="34"/>
  <c r="QVI118" i="34"/>
  <c r="QVJ118" i="34"/>
  <c r="QVK118" i="34"/>
  <c r="QVL118" i="34"/>
  <c r="QVM118" i="34"/>
  <c r="QVN118" i="34"/>
  <c r="QVO118" i="34"/>
  <c r="QVP118" i="34"/>
  <c r="QVQ118" i="34"/>
  <c r="QVR118" i="34"/>
  <c r="QVS118" i="34"/>
  <c r="QVT118" i="34"/>
  <c r="QVU118" i="34"/>
  <c r="QVV118" i="34"/>
  <c r="QVW118" i="34"/>
  <c r="QVX118" i="34"/>
  <c r="QVY118" i="34"/>
  <c r="QVZ118" i="34"/>
  <c r="QWA118" i="34"/>
  <c r="QWB118" i="34"/>
  <c r="QWC118" i="34"/>
  <c r="QWD118" i="34"/>
  <c r="QWE118" i="34"/>
  <c r="QWF118" i="34"/>
  <c r="QWG118" i="34"/>
  <c r="QWH118" i="34"/>
  <c r="QWI118" i="34"/>
  <c r="QWJ118" i="34"/>
  <c r="QWK118" i="34"/>
  <c r="QWL118" i="34"/>
  <c r="QWM118" i="34"/>
  <c r="QWN118" i="34"/>
  <c r="QWO118" i="34"/>
  <c r="QWP118" i="34"/>
  <c r="QWQ118" i="34"/>
  <c r="QWR118" i="34"/>
  <c r="QWS118" i="34"/>
  <c r="QWT118" i="34"/>
  <c r="QWU118" i="34"/>
  <c r="QWV118" i="34"/>
  <c r="QWW118" i="34"/>
  <c r="QWX118" i="34"/>
  <c r="QWY118" i="34"/>
  <c r="QWZ118" i="34"/>
  <c r="QXA118" i="34"/>
  <c r="QXB118" i="34"/>
  <c r="QXC118" i="34"/>
  <c r="QXD118" i="34"/>
  <c r="QXE118" i="34"/>
  <c r="QXF118" i="34"/>
  <c r="QXG118" i="34"/>
  <c r="QXH118" i="34"/>
  <c r="QXI118" i="34"/>
  <c r="QXJ118" i="34"/>
  <c r="QXK118" i="34"/>
  <c r="QXL118" i="34"/>
  <c r="QXM118" i="34"/>
  <c r="QXN118" i="34"/>
  <c r="QXO118" i="34"/>
  <c r="QXP118" i="34"/>
  <c r="QXQ118" i="34"/>
  <c r="QXR118" i="34"/>
  <c r="QXS118" i="34"/>
  <c r="QXT118" i="34"/>
  <c r="QXU118" i="34"/>
  <c r="QXV118" i="34"/>
  <c r="QXW118" i="34"/>
  <c r="QXX118" i="34"/>
  <c r="QXY118" i="34"/>
  <c r="QXZ118" i="34"/>
  <c r="QYA118" i="34"/>
  <c r="QYB118" i="34"/>
  <c r="QYC118" i="34"/>
  <c r="QYD118" i="34"/>
  <c r="QYE118" i="34"/>
  <c r="QYF118" i="34"/>
  <c r="QYG118" i="34"/>
  <c r="QYH118" i="34"/>
  <c r="QYI118" i="34"/>
  <c r="QYJ118" i="34"/>
  <c r="QYK118" i="34"/>
  <c r="QYL118" i="34"/>
  <c r="QYM118" i="34"/>
  <c r="QYN118" i="34"/>
  <c r="QYO118" i="34"/>
  <c r="QYP118" i="34"/>
  <c r="QYQ118" i="34"/>
  <c r="QYR118" i="34"/>
  <c r="QYS118" i="34"/>
  <c r="QYT118" i="34"/>
  <c r="QYU118" i="34"/>
  <c r="QYV118" i="34"/>
  <c r="QYW118" i="34"/>
  <c r="QYX118" i="34"/>
  <c r="QYY118" i="34"/>
  <c r="QYZ118" i="34"/>
  <c r="QZA118" i="34"/>
  <c r="QZB118" i="34"/>
  <c r="QZC118" i="34"/>
  <c r="QZD118" i="34"/>
  <c r="QZE118" i="34"/>
  <c r="QZF118" i="34"/>
  <c r="QZG118" i="34"/>
  <c r="QZH118" i="34"/>
  <c r="QZI118" i="34"/>
  <c r="QZJ118" i="34"/>
  <c r="QZK118" i="34"/>
  <c r="QZL118" i="34"/>
  <c r="QZM118" i="34"/>
  <c r="QZN118" i="34"/>
  <c r="QZO118" i="34"/>
  <c r="QZP118" i="34"/>
  <c r="QZQ118" i="34"/>
  <c r="QZR118" i="34"/>
  <c r="QZS118" i="34"/>
  <c r="QZT118" i="34"/>
  <c r="QZU118" i="34"/>
  <c r="QZV118" i="34"/>
  <c r="QZW118" i="34"/>
  <c r="QZX118" i="34"/>
  <c r="QZY118" i="34"/>
  <c r="QZZ118" i="34"/>
  <c r="RAA118" i="34"/>
  <c r="RAB118" i="34"/>
  <c r="RAC118" i="34"/>
  <c r="RAD118" i="34"/>
  <c r="RAE118" i="34"/>
  <c r="RAF118" i="34"/>
  <c r="RAG118" i="34"/>
  <c r="RAH118" i="34"/>
  <c r="RAI118" i="34"/>
  <c r="RAJ118" i="34"/>
  <c r="RAK118" i="34"/>
  <c r="RAL118" i="34"/>
  <c r="RAM118" i="34"/>
  <c r="RAN118" i="34"/>
  <c r="RAO118" i="34"/>
  <c r="RAP118" i="34"/>
  <c r="RAQ118" i="34"/>
  <c r="RAR118" i="34"/>
  <c r="RAS118" i="34"/>
  <c r="RAT118" i="34"/>
  <c r="RAU118" i="34"/>
  <c r="RAV118" i="34"/>
  <c r="RAW118" i="34"/>
  <c r="RAX118" i="34"/>
  <c r="RAY118" i="34"/>
  <c r="RAZ118" i="34"/>
  <c r="RBA118" i="34"/>
  <c r="RBB118" i="34"/>
  <c r="RBC118" i="34"/>
  <c r="RBD118" i="34"/>
  <c r="RBE118" i="34"/>
  <c r="RBF118" i="34"/>
  <c r="RBG118" i="34"/>
  <c r="RBH118" i="34"/>
  <c r="RBI118" i="34"/>
  <c r="RBJ118" i="34"/>
  <c r="RBK118" i="34"/>
  <c r="RBL118" i="34"/>
  <c r="RBM118" i="34"/>
  <c r="RBN118" i="34"/>
  <c r="RBO118" i="34"/>
  <c r="RBP118" i="34"/>
  <c r="RBQ118" i="34"/>
  <c r="RBR118" i="34"/>
  <c r="RBS118" i="34"/>
  <c r="RBT118" i="34"/>
  <c r="RBU118" i="34"/>
  <c r="RBV118" i="34"/>
  <c r="RBW118" i="34"/>
  <c r="RBX118" i="34"/>
  <c r="RBY118" i="34"/>
  <c r="RBZ118" i="34"/>
  <c r="RCA118" i="34"/>
  <c r="RCB118" i="34"/>
  <c r="RCC118" i="34"/>
  <c r="RCD118" i="34"/>
  <c r="RCE118" i="34"/>
  <c r="RCF118" i="34"/>
  <c r="RCG118" i="34"/>
  <c r="RCH118" i="34"/>
  <c r="RCI118" i="34"/>
  <c r="RCJ118" i="34"/>
  <c r="RCK118" i="34"/>
  <c r="RCL118" i="34"/>
  <c r="RCM118" i="34"/>
  <c r="RCN118" i="34"/>
  <c r="RCO118" i="34"/>
  <c r="RCP118" i="34"/>
  <c r="RCQ118" i="34"/>
  <c r="RCR118" i="34"/>
  <c r="RCS118" i="34"/>
  <c r="RCT118" i="34"/>
  <c r="RCU118" i="34"/>
  <c r="RCV118" i="34"/>
  <c r="RCW118" i="34"/>
  <c r="RCX118" i="34"/>
  <c r="RCY118" i="34"/>
  <c r="RCZ118" i="34"/>
  <c r="RDA118" i="34"/>
  <c r="RDB118" i="34"/>
  <c r="RDC118" i="34"/>
  <c r="RDD118" i="34"/>
  <c r="RDE118" i="34"/>
  <c r="RDF118" i="34"/>
  <c r="RDG118" i="34"/>
  <c r="RDH118" i="34"/>
  <c r="RDI118" i="34"/>
  <c r="RDJ118" i="34"/>
  <c r="RDK118" i="34"/>
  <c r="RDL118" i="34"/>
  <c r="RDM118" i="34"/>
  <c r="RDN118" i="34"/>
  <c r="RDO118" i="34"/>
  <c r="RDP118" i="34"/>
  <c r="RDQ118" i="34"/>
  <c r="RDR118" i="34"/>
  <c r="RDS118" i="34"/>
  <c r="RDT118" i="34"/>
  <c r="RDU118" i="34"/>
  <c r="RDV118" i="34"/>
  <c r="RDW118" i="34"/>
  <c r="RDX118" i="34"/>
  <c r="RDY118" i="34"/>
  <c r="RDZ118" i="34"/>
  <c r="REA118" i="34"/>
  <c r="REB118" i="34"/>
  <c r="REC118" i="34"/>
  <c r="RED118" i="34"/>
  <c r="REE118" i="34"/>
  <c r="REF118" i="34"/>
  <c r="REG118" i="34"/>
  <c r="REH118" i="34"/>
  <c r="REI118" i="34"/>
  <c r="REJ118" i="34"/>
  <c r="REK118" i="34"/>
  <c r="REL118" i="34"/>
  <c r="REM118" i="34"/>
  <c r="REN118" i="34"/>
  <c r="REO118" i="34"/>
  <c r="REP118" i="34"/>
  <c r="REQ118" i="34"/>
  <c r="RER118" i="34"/>
  <c r="RES118" i="34"/>
  <c r="RET118" i="34"/>
  <c r="REU118" i="34"/>
  <c r="REV118" i="34"/>
  <c r="REW118" i="34"/>
  <c r="REX118" i="34"/>
  <c r="REY118" i="34"/>
  <c r="REZ118" i="34"/>
  <c r="RFA118" i="34"/>
  <c r="RFB118" i="34"/>
  <c r="RFC118" i="34"/>
  <c r="RFD118" i="34"/>
  <c r="RFE118" i="34"/>
  <c r="RFF118" i="34"/>
  <c r="RFG118" i="34"/>
  <c r="RFH118" i="34"/>
  <c r="RFI118" i="34"/>
  <c r="RFJ118" i="34"/>
  <c r="RFK118" i="34"/>
  <c r="RFL118" i="34"/>
  <c r="RFM118" i="34"/>
  <c r="RFN118" i="34"/>
  <c r="RFO118" i="34"/>
  <c r="RFP118" i="34"/>
  <c r="RFQ118" i="34"/>
  <c r="RFR118" i="34"/>
  <c r="RFS118" i="34"/>
  <c r="RFT118" i="34"/>
  <c r="RFU118" i="34"/>
  <c r="RFV118" i="34"/>
  <c r="RFW118" i="34"/>
  <c r="RFX118" i="34"/>
  <c r="RFY118" i="34"/>
  <c r="RFZ118" i="34"/>
  <c r="RGA118" i="34"/>
  <c r="RGB118" i="34"/>
  <c r="RGC118" i="34"/>
  <c r="RGD118" i="34"/>
  <c r="RGE118" i="34"/>
  <c r="RGF118" i="34"/>
  <c r="RGG118" i="34"/>
  <c r="RGH118" i="34"/>
  <c r="RGI118" i="34"/>
  <c r="RGJ118" i="34"/>
  <c r="RGK118" i="34"/>
  <c r="RGL118" i="34"/>
  <c r="RGM118" i="34"/>
  <c r="RGN118" i="34"/>
  <c r="RGO118" i="34"/>
  <c r="RGP118" i="34"/>
  <c r="RGQ118" i="34"/>
  <c r="RGR118" i="34"/>
  <c r="RGS118" i="34"/>
  <c r="RGT118" i="34"/>
  <c r="RGU118" i="34"/>
  <c r="RGV118" i="34"/>
  <c r="RGW118" i="34"/>
  <c r="RGX118" i="34"/>
  <c r="RGY118" i="34"/>
  <c r="RGZ118" i="34"/>
  <c r="RHA118" i="34"/>
  <c r="RHB118" i="34"/>
  <c r="RHC118" i="34"/>
  <c r="RHD118" i="34"/>
  <c r="RHE118" i="34"/>
  <c r="RHF118" i="34"/>
  <c r="RHG118" i="34"/>
  <c r="RHH118" i="34"/>
  <c r="RHI118" i="34"/>
  <c r="RHJ118" i="34"/>
  <c r="RHK118" i="34"/>
  <c r="RHL118" i="34"/>
  <c r="RHM118" i="34"/>
  <c r="RHN118" i="34"/>
  <c r="RHO118" i="34"/>
  <c r="RHP118" i="34"/>
  <c r="RHQ118" i="34"/>
  <c r="RHR118" i="34"/>
  <c r="RHS118" i="34"/>
  <c r="RHT118" i="34"/>
  <c r="RHU118" i="34"/>
  <c r="RHV118" i="34"/>
  <c r="RHW118" i="34"/>
  <c r="RHX118" i="34"/>
  <c r="RHY118" i="34"/>
  <c r="RHZ118" i="34"/>
  <c r="RIA118" i="34"/>
  <c r="RIB118" i="34"/>
  <c r="RIC118" i="34"/>
  <c r="RID118" i="34"/>
  <c r="RIE118" i="34"/>
  <c r="RIF118" i="34"/>
  <c r="RIG118" i="34"/>
  <c r="RIH118" i="34"/>
  <c r="RII118" i="34"/>
  <c r="RIJ118" i="34"/>
  <c r="RIK118" i="34"/>
  <c r="RIL118" i="34"/>
  <c r="RIM118" i="34"/>
  <c r="RIN118" i="34"/>
  <c r="RIO118" i="34"/>
  <c r="RIP118" i="34"/>
  <c r="RIQ118" i="34"/>
  <c r="RIR118" i="34"/>
  <c r="RIS118" i="34"/>
  <c r="RIT118" i="34"/>
  <c r="RIU118" i="34"/>
  <c r="RIV118" i="34"/>
  <c r="RIW118" i="34"/>
  <c r="RIX118" i="34"/>
  <c r="RIY118" i="34"/>
  <c r="RIZ118" i="34"/>
  <c r="RJA118" i="34"/>
  <c r="RJB118" i="34"/>
  <c r="RJC118" i="34"/>
  <c r="RJD118" i="34"/>
  <c r="RJE118" i="34"/>
  <c r="RJF118" i="34"/>
  <c r="RJG118" i="34"/>
  <c r="RJH118" i="34"/>
  <c r="RJI118" i="34"/>
  <c r="RJJ118" i="34"/>
  <c r="RJK118" i="34"/>
  <c r="RJL118" i="34"/>
  <c r="RJM118" i="34"/>
  <c r="RJN118" i="34"/>
  <c r="RJO118" i="34"/>
  <c r="RJP118" i="34"/>
  <c r="RJQ118" i="34"/>
  <c r="RJR118" i="34"/>
  <c r="RJS118" i="34"/>
  <c r="RJT118" i="34"/>
  <c r="RJU118" i="34"/>
  <c r="RJV118" i="34"/>
  <c r="RJW118" i="34"/>
  <c r="RJX118" i="34"/>
  <c r="RJY118" i="34"/>
  <c r="RJZ118" i="34"/>
  <c r="RKA118" i="34"/>
  <c r="RKB118" i="34"/>
  <c r="RKC118" i="34"/>
  <c r="RKD118" i="34"/>
  <c r="RKE118" i="34"/>
  <c r="RKF118" i="34"/>
  <c r="RKG118" i="34"/>
  <c r="RKH118" i="34"/>
  <c r="RKI118" i="34"/>
  <c r="RKJ118" i="34"/>
  <c r="RKK118" i="34"/>
  <c r="RKL118" i="34"/>
  <c r="RKM118" i="34"/>
  <c r="RKN118" i="34"/>
  <c r="RKO118" i="34"/>
  <c r="RKP118" i="34"/>
  <c r="RKQ118" i="34"/>
  <c r="RKR118" i="34"/>
  <c r="RKS118" i="34"/>
  <c r="RKT118" i="34"/>
  <c r="RKU118" i="34"/>
  <c r="RKV118" i="34"/>
  <c r="RKW118" i="34"/>
  <c r="RKX118" i="34"/>
  <c r="RKY118" i="34"/>
  <c r="RKZ118" i="34"/>
  <c r="RLA118" i="34"/>
  <c r="RLB118" i="34"/>
  <c r="RLC118" i="34"/>
  <c r="RLD118" i="34"/>
  <c r="RLE118" i="34"/>
  <c r="RLF118" i="34"/>
  <c r="RLG118" i="34"/>
  <c r="RLH118" i="34"/>
  <c r="RLI118" i="34"/>
  <c r="RLJ118" i="34"/>
  <c r="RLK118" i="34"/>
  <c r="RLL118" i="34"/>
  <c r="RLM118" i="34"/>
  <c r="RLN118" i="34"/>
  <c r="RLO118" i="34"/>
  <c r="RLP118" i="34"/>
  <c r="RLQ118" i="34"/>
  <c r="RLR118" i="34"/>
  <c r="RLS118" i="34"/>
  <c r="RLT118" i="34"/>
  <c r="RLU118" i="34"/>
  <c r="RLV118" i="34"/>
  <c r="RLW118" i="34"/>
  <c r="RLX118" i="34"/>
  <c r="RLY118" i="34"/>
  <c r="RLZ118" i="34"/>
  <c r="RMA118" i="34"/>
  <c r="RMB118" i="34"/>
  <c r="RMC118" i="34"/>
  <c r="RMD118" i="34"/>
  <c r="RME118" i="34"/>
  <c r="RMF118" i="34"/>
  <c r="RMG118" i="34"/>
  <c r="RMH118" i="34"/>
  <c r="RMI118" i="34"/>
  <c r="RMJ118" i="34"/>
  <c r="RMK118" i="34"/>
  <c r="RML118" i="34"/>
  <c r="RMM118" i="34"/>
  <c r="RMN118" i="34"/>
  <c r="RMO118" i="34"/>
  <c r="RMP118" i="34"/>
  <c r="RMQ118" i="34"/>
  <c r="RMR118" i="34"/>
  <c r="RMS118" i="34"/>
  <c r="RMT118" i="34"/>
  <c r="RMU118" i="34"/>
  <c r="RMV118" i="34"/>
  <c r="RMW118" i="34"/>
  <c r="RMX118" i="34"/>
  <c r="RMY118" i="34"/>
  <c r="RMZ118" i="34"/>
  <c r="RNA118" i="34"/>
  <c r="RNB118" i="34"/>
  <c r="RNC118" i="34"/>
  <c r="RND118" i="34"/>
  <c r="RNE118" i="34"/>
  <c r="RNF118" i="34"/>
  <c r="RNG118" i="34"/>
  <c r="RNH118" i="34"/>
  <c r="RNI118" i="34"/>
  <c r="RNJ118" i="34"/>
  <c r="RNK118" i="34"/>
  <c r="RNL118" i="34"/>
  <c r="RNM118" i="34"/>
  <c r="RNN118" i="34"/>
  <c r="RNO118" i="34"/>
  <c r="RNP118" i="34"/>
  <c r="RNQ118" i="34"/>
  <c r="RNR118" i="34"/>
  <c r="RNS118" i="34"/>
  <c r="RNT118" i="34"/>
  <c r="RNU118" i="34"/>
  <c r="RNV118" i="34"/>
  <c r="RNW118" i="34"/>
  <c r="RNX118" i="34"/>
  <c r="RNY118" i="34"/>
  <c r="RNZ118" i="34"/>
  <c r="ROA118" i="34"/>
  <c r="ROB118" i="34"/>
  <c r="ROC118" i="34"/>
  <c r="ROD118" i="34"/>
  <c r="ROE118" i="34"/>
  <c r="ROF118" i="34"/>
  <c r="ROG118" i="34"/>
  <c r="ROH118" i="34"/>
  <c r="ROI118" i="34"/>
  <c r="ROJ118" i="34"/>
  <c r="ROK118" i="34"/>
  <c r="ROL118" i="34"/>
  <c r="ROM118" i="34"/>
  <c r="RON118" i="34"/>
  <c r="ROO118" i="34"/>
  <c r="ROP118" i="34"/>
  <c r="ROQ118" i="34"/>
  <c r="ROR118" i="34"/>
  <c r="ROS118" i="34"/>
  <c r="ROT118" i="34"/>
  <c r="ROU118" i="34"/>
  <c r="ROV118" i="34"/>
  <c r="ROW118" i="34"/>
  <c r="ROX118" i="34"/>
  <c r="ROY118" i="34"/>
  <c r="ROZ118" i="34"/>
  <c r="RPA118" i="34"/>
  <c r="RPB118" i="34"/>
  <c r="RPC118" i="34"/>
  <c r="RPD118" i="34"/>
  <c r="RPE118" i="34"/>
  <c r="RPF118" i="34"/>
  <c r="RPG118" i="34"/>
  <c r="RPH118" i="34"/>
  <c r="RPI118" i="34"/>
  <c r="RPJ118" i="34"/>
  <c r="RPK118" i="34"/>
  <c r="RPL118" i="34"/>
  <c r="RPM118" i="34"/>
  <c r="RPN118" i="34"/>
  <c r="RPO118" i="34"/>
  <c r="RPP118" i="34"/>
  <c r="RPQ118" i="34"/>
  <c r="RPR118" i="34"/>
  <c r="RPS118" i="34"/>
  <c r="RPT118" i="34"/>
  <c r="RPU118" i="34"/>
  <c r="RPV118" i="34"/>
  <c r="RPW118" i="34"/>
  <c r="RPX118" i="34"/>
  <c r="RPY118" i="34"/>
  <c r="RPZ118" i="34"/>
  <c r="RQA118" i="34"/>
  <c r="RQB118" i="34"/>
  <c r="RQC118" i="34"/>
  <c r="RQD118" i="34"/>
  <c r="RQE118" i="34"/>
  <c r="RQF118" i="34"/>
  <c r="RQG118" i="34"/>
  <c r="RQH118" i="34"/>
  <c r="RQI118" i="34"/>
  <c r="RQJ118" i="34"/>
  <c r="RQK118" i="34"/>
  <c r="RQL118" i="34"/>
  <c r="RQM118" i="34"/>
  <c r="RQN118" i="34"/>
  <c r="RQO118" i="34"/>
  <c r="RQP118" i="34"/>
  <c r="RQQ118" i="34"/>
  <c r="RQR118" i="34"/>
  <c r="RQS118" i="34"/>
  <c r="RQT118" i="34"/>
  <c r="RQU118" i="34"/>
  <c r="RQV118" i="34"/>
  <c r="RQW118" i="34"/>
  <c r="RQX118" i="34"/>
  <c r="RQY118" i="34"/>
  <c r="RQZ118" i="34"/>
  <c r="RRA118" i="34"/>
  <c r="RRB118" i="34"/>
  <c r="RRC118" i="34"/>
  <c r="RRD118" i="34"/>
  <c r="RRE118" i="34"/>
  <c r="RRF118" i="34"/>
  <c r="RRG118" i="34"/>
  <c r="RRH118" i="34"/>
  <c r="RRI118" i="34"/>
  <c r="RRJ118" i="34"/>
  <c r="RRK118" i="34"/>
  <c r="RRL118" i="34"/>
  <c r="RRM118" i="34"/>
  <c r="RRN118" i="34"/>
  <c r="RRO118" i="34"/>
  <c r="RRP118" i="34"/>
  <c r="RRQ118" i="34"/>
  <c r="RRR118" i="34"/>
  <c r="RRS118" i="34"/>
  <c r="RRT118" i="34"/>
  <c r="RRU118" i="34"/>
  <c r="RRV118" i="34"/>
  <c r="RRW118" i="34"/>
  <c r="RRX118" i="34"/>
  <c r="RRY118" i="34"/>
  <c r="RRZ118" i="34"/>
  <c r="RSA118" i="34"/>
  <c r="RSB118" i="34"/>
  <c r="RSC118" i="34"/>
  <c r="RSD118" i="34"/>
  <c r="RSE118" i="34"/>
  <c r="RSF118" i="34"/>
  <c r="RSG118" i="34"/>
  <c r="RSH118" i="34"/>
  <c r="RSI118" i="34"/>
  <c r="RSJ118" i="34"/>
  <c r="RSK118" i="34"/>
  <c r="RSL118" i="34"/>
  <c r="RSM118" i="34"/>
  <c r="RSN118" i="34"/>
  <c r="RSO118" i="34"/>
  <c r="RSP118" i="34"/>
  <c r="RSQ118" i="34"/>
  <c r="RSR118" i="34"/>
  <c r="RSS118" i="34"/>
  <c r="RST118" i="34"/>
  <c r="RSU118" i="34"/>
  <c r="RSV118" i="34"/>
  <c r="RSW118" i="34"/>
  <c r="RSX118" i="34"/>
  <c r="RSY118" i="34"/>
  <c r="RSZ118" i="34"/>
  <c r="RTA118" i="34"/>
  <c r="RTB118" i="34"/>
  <c r="RTC118" i="34"/>
  <c r="RTD118" i="34"/>
  <c r="RTE118" i="34"/>
  <c r="RTF118" i="34"/>
  <c r="RTG118" i="34"/>
  <c r="RTH118" i="34"/>
  <c r="RTI118" i="34"/>
  <c r="RTJ118" i="34"/>
  <c r="RTK118" i="34"/>
  <c r="RTL118" i="34"/>
  <c r="RTM118" i="34"/>
  <c r="RTN118" i="34"/>
  <c r="RTO118" i="34"/>
  <c r="RTP118" i="34"/>
  <c r="RTQ118" i="34"/>
  <c r="RTR118" i="34"/>
  <c r="RTS118" i="34"/>
  <c r="RTT118" i="34"/>
  <c r="RTU118" i="34"/>
  <c r="RTV118" i="34"/>
  <c r="RTW118" i="34"/>
  <c r="RTX118" i="34"/>
  <c r="RTY118" i="34"/>
  <c r="RTZ118" i="34"/>
  <c r="RUA118" i="34"/>
  <c r="RUB118" i="34"/>
  <c r="RUC118" i="34"/>
  <c r="RUD118" i="34"/>
  <c r="RUE118" i="34"/>
  <c r="RUF118" i="34"/>
  <c r="RUG118" i="34"/>
  <c r="RUH118" i="34"/>
  <c r="RUI118" i="34"/>
  <c r="RUJ118" i="34"/>
  <c r="RUK118" i="34"/>
  <c r="RUL118" i="34"/>
  <c r="RUM118" i="34"/>
  <c r="RUN118" i="34"/>
  <c r="RUO118" i="34"/>
  <c r="RUP118" i="34"/>
  <c r="RUQ118" i="34"/>
  <c r="RUR118" i="34"/>
  <c r="RUS118" i="34"/>
  <c r="RUT118" i="34"/>
  <c r="RUU118" i="34"/>
  <c r="RUV118" i="34"/>
  <c r="RUW118" i="34"/>
  <c r="RUX118" i="34"/>
  <c r="RUY118" i="34"/>
  <c r="RUZ118" i="34"/>
  <c r="RVA118" i="34"/>
  <c r="RVB118" i="34"/>
  <c r="RVC118" i="34"/>
  <c r="RVD118" i="34"/>
  <c r="RVE118" i="34"/>
  <c r="RVF118" i="34"/>
  <c r="RVG118" i="34"/>
  <c r="RVH118" i="34"/>
  <c r="RVI118" i="34"/>
  <c r="RVJ118" i="34"/>
  <c r="RVK118" i="34"/>
  <c r="RVL118" i="34"/>
  <c r="RVM118" i="34"/>
  <c r="RVN118" i="34"/>
  <c r="RVO118" i="34"/>
  <c r="RVP118" i="34"/>
  <c r="RVQ118" i="34"/>
  <c r="RVR118" i="34"/>
  <c r="RVS118" i="34"/>
  <c r="RVT118" i="34"/>
  <c r="RVU118" i="34"/>
  <c r="RVV118" i="34"/>
  <c r="RVW118" i="34"/>
  <c r="RVX118" i="34"/>
  <c r="RVY118" i="34"/>
  <c r="RVZ118" i="34"/>
  <c r="RWA118" i="34"/>
  <c r="RWB118" i="34"/>
  <c r="RWC118" i="34"/>
  <c r="RWD118" i="34"/>
  <c r="RWE118" i="34"/>
  <c r="RWF118" i="34"/>
  <c r="RWG118" i="34"/>
  <c r="RWH118" i="34"/>
  <c r="RWI118" i="34"/>
  <c r="RWJ118" i="34"/>
  <c r="RWK118" i="34"/>
  <c r="RWL118" i="34"/>
  <c r="RWM118" i="34"/>
  <c r="RWN118" i="34"/>
  <c r="RWO118" i="34"/>
  <c r="RWP118" i="34"/>
  <c r="RWQ118" i="34"/>
  <c r="RWR118" i="34"/>
  <c r="RWS118" i="34"/>
  <c r="RWT118" i="34"/>
  <c r="RWU118" i="34"/>
  <c r="RWV118" i="34"/>
  <c r="RWW118" i="34"/>
  <c r="RWX118" i="34"/>
  <c r="RWY118" i="34"/>
  <c r="RWZ118" i="34"/>
  <c r="RXA118" i="34"/>
  <c r="RXB118" i="34"/>
  <c r="RXC118" i="34"/>
  <c r="RXD118" i="34"/>
  <c r="RXE118" i="34"/>
  <c r="RXF118" i="34"/>
  <c r="RXG118" i="34"/>
  <c r="RXH118" i="34"/>
  <c r="RXI118" i="34"/>
  <c r="RXJ118" i="34"/>
  <c r="RXK118" i="34"/>
  <c r="RXL118" i="34"/>
  <c r="RXM118" i="34"/>
  <c r="RXN118" i="34"/>
  <c r="RXO118" i="34"/>
  <c r="RXP118" i="34"/>
  <c r="RXQ118" i="34"/>
  <c r="RXR118" i="34"/>
  <c r="RXS118" i="34"/>
  <c r="RXT118" i="34"/>
  <c r="RXU118" i="34"/>
  <c r="RXV118" i="34"/>
  <c r="RXW118" i="34"/>
  <c r="RXX118" i="34"/>
  <c r="RXY118" i="34"/>
  <c r="RXZ118" i="34"/>
  <c r="RYA118" i="34"/>
  <c r="RYB118" i="34"/>
  <c r="RYC118" i="34"/>
  <c r="RYD118" i="34"/>
  <c r="RYE118" i="34"/>
  <c r="RYF118" i="34"/>
  <c r="RYG118" i="34"/>
  <c r="RYH118" i="34"/>
  <c r="RYI118" i="34"/>
  <c r="RYJ118" i="34"/>
  <c r="RYK118" i="34"/>
  <c r="RYL118" i="34"/>
  <c r="RYM118" i="34"/>
  <c r="RYN118" i="34"/>
  <c r="RYO118" i="34"/>
  <c r="RYP118" i="34"/>
  <c r="RYQ118" i="34"/>
  <c r="RYR118" i="34"/>
  <c r="RYS118" i="34"/>
  <c r="RYT118" i="34"/>
  <c r="RYU118" i="34"/>
  <c r="RYV118" i="34"/>
  <c r="RYW118" i="34"/>
  <c r="RYX118" i="34"/>
  <c r="RYY118" i="34"/>
  <c r="RYZ118" i="34"/>
  <c r="RZA118" i="34"/>
  <c r="RZB118" i="34"/>
  <c r="RZC118" i="34"/>
  <c r="RZD118" i="34"/>
  <c r="RZE118" i="34"/>
  <c r="RZF118" i="34"/>
  <c r="RZG118" i="34"/>
  <c r="RZH118" i="34"/>
  <c r="RZI118" i="34"/>
  <c r="RZJ118" i="34"/>
  <c r="RZK118" i="34"/>
  <c r="RZL118" i="34"/>
  <c r="RZM118" i="34"/>
  <c r="RZN118" i="34"/>
  <c r="RZO118" i="34"/>
  <c r="RZP118" i="34"/>
  <c r="RZQ118" i="34"/>
  <c r="RZR118" i="34"/>
  <c r="RZS118" i="34"/>
  <c r="RZT118" i="34"/>
  <c r="RZU118" i="34"/>
  <c r="RZV118" i="34"/>
  <c r="RZW118" i="34"/>
  <c r="RZX118" i="34"/>
  <c r="RZY118" i="34"/>
  <c r="RZZ118" i="34"/>
  <c r="SAA118" i="34"/>
  <c r="SAB118" i="34"/>
  <c r="SAC118" i="34"/>
  <c r="SAD118" i="34"/>
  <c r="SAE118" i="34"/>
  <c r="SAF118" i="34"/>
  <c r="SAG118" i="34"/>
  <c r="SAH118" i="34"/>
  <c r="SAI118" i="34"/>
  <c r="SAJ118" i="34"/>
  <c r="SAK118" i="34"/>
  <c r="SAL118" i="34"/>
  <c r="SAM118" i="34"/>
  <c r="SAN118" i="34"/>
  <c r="SAO118" i="34"/>
  <c r="SAP118" i="34"/>
  <c r="SAQ118" i="34"/>
  <c r="SAR118" i="34"/>
  <c r="SAS118" i="34"/>
  <c r="SAT118" i="34"/>
  <c r="SAU118" i="34"/>
  <c r="SAV118" i="34"/>
  <c r="SAW118" i="34"/>
  <c r="SAX118" i="34"/>
  <c r="SAY118" i="34"/>
  <c r="SAZ118" i="34"/>
  <c r="SBA118" i="34"/>
  <c r="SBB118" i="34"/>
  <c r="SBC118" i="34"/>
  <c r="SBD118" i="34"/>
  <c r="SBE118" i="34"/>
  <c r="SBF118" i="34"/>
  <c r="SBG118" i="34"/>
  <c r="SBH118" i="34"/>
  <c r="SBI118" i="34"/>
  <c r="SBJ118" i="34"/>
  <c r="SBK118" i="34"/>
  <c r="SBL118" i="34"/>
  <c r="SBM118" i="34"/>
  <c r="SBN118" i="34"/>
  <c r="SBO118" i="34"/>
  <c r="SBP118" i="34"/>
  <c r="SBQ118" i="34"/>
  <c r="SBR118" i="34"/>
  <c r="SBS118" i="34"/>
  <c r="SBT118" i="34"/>
  <c r="SBU118" i="34"/>
  <c r="SBV118" i="34"/>
  <c r="SBW118" i="34"/>
  <c r="SBX118" i="34"/>
  <c r="SBY118" i="34"/>
  <c r="SBZ118" i="34"/>
  <c r="SCA118" i="34"/>
  <c r="SCB118" i="34"/>
  <c r="SCC118" i="34"/>
  <c r="SCD118" i="34"/>
  <c r="SCE118" i="34"/>
  <c r="SCF118" i="34"/>
  <c r="SCG118" i="34"/>
  <c r="SCH118" i="34"/>
  <c r="SCI118" i="34"/>
  <c r="SCJ118" i="34"/>
  <c r="SCK118" i="34"/>
  <c r="SCL118" i="34"/>
  <c r="SCM118" i="34"/>
  <c r="SCN118" i="34"/>
  <c r="SCO118" i="34"/>
  <c r="SCP118" i="34"/>
  <c r="SCQ118" i="34"/>
  <c r="SCR118" i="34"/>
  <c r="SCS118" i="34"/>
  <c r="SCT118" i="34"/>
  <c r="SCU118" i="34"/>
  <c r="SCV118" i="34"/>
  <c r="SCW118" i="34"/>
  <c r="SCX118" i="34"/>
  <c r="SCY118" i="34"/>
  <c r="SCZ118" i="34"/>
  <c r="SDA118" i="34"/>
  <c r="SDB118" i="34"/>
  <c r="SDC118" i="34"/>
  <c r="SDD118" i="34"/>
  <c r="SDE118" i="34"/>
  <c r="SDF118" i="34"/>
  <c r="SDG118" i="34"/>
  <c r="SDH118" i="34"/>
  <c r="SDI118" i="34"/>
  <c r="SDJ118" i="34"/>
  <c r="SDK118" i="34"/>
  <c r="SDL118" i="34"/>
  <c r="SDM118" i="34"/>
  <c r="SDN118" i="34"/>
  <c r="SDO118" i="34"/>
  <c r="SDP118" i="34"/>
  <c r="SDQ118" i="34"/>
  <c r="SDR118" i="34"/>
  <c r="SDS118" i="34"/>
  <c r="SDT118" i="34"/>
  <c r="SDU118" i="34"/>
  <c r="SDV118" i="34"/>
  <c r="SDW118" i="34"/>
  <c r="SDX118" i="34"/>
  <c r="SDY118" i="34"/>
  <c r="SDZ118" i="34"/>
  <c r="SEA118" i="34"/>
  <c r="SEB118" i="34"/>
  <c r="SEC118" i="34"/>
  <c r="SED118" i="34"/>
  <c r="SEE118" i="34"/>
  <c r="SEF118" i="34"/>
  <c r="SEG118" i="34"/>
  <c r="SEH118" i="34"/>
  <c r="SEI118" i="34"/>
  <c r="SEJ118" i="34"/>
  <c r="SEK118" i="34"/>
  <c r="SEL118" i="34"/>
  <c r="SEM118" i="34"/>
  <c r="SEN118" i="34"/>
  <c r="SEO118" i="34"/>
  <c r="SEP118" i="34"/>
  <c r="SEQ118" i="34"/>
  <c r="SER118" i="34"/>
  <c r="SES118" i="34"/>
  <c r="SET118" i="34"/>
  <c r="SEU118" i="34"/>
  <c r="SEV118" i="34"/>
  <c r="SEW118" i="34"/>
  <c r="SEX118" i="34"/>
  <c r="SEY118" i="34"/>
  <c r="SEZ118" i="34"/>
  <c r="SFA118" i="34"/>
  <c r="SFB118" i="34"/>
  <c r="SFC118" i="34"/>
  <c r="SFD118" i="34"/>
  <c r="SFE118" i="34"/>
  <c r="SFF118" i="34"/>
  <c r="SFG118" i="34"/>
  <c r="SFH118" i="34"/>
  <c r="SFI118" i="34"/>
  <c r="SFJ118" i="34"/>
  <c r="SFK118" i="34"/>
  <c r="SFL118" i="34"/>
  <c r="SFM118" i="34"/>
  <c r="SFN118" i="34"/>
  <c r="SFO118" i="34"/>
  <c r="SFP118" i="34"/>
  <c r="SFQ118" i="34"/>
  <c r="SFR118" i="34"/>
  <c r="SFS118" i="34"/>
  <c r="SFT118" i="34"/>
  <c r="SFU118" i="34"/>
  <c r="SFV118" i="34"/>
  <c r="SFW118" i="34"/>
  <c r="SFX118" i="34"/>
  <c r="SFY118" i="34"/>
  <c r="SFZ118" i="34"/>
  <c r="SGA118" i="34"/>
  <c r="SGB118" i="34"/>
  <c r="SGC118" i="34"/>
  <c r="SGD118" i="34"/>
  <c r="SGE118" i="34"/>
  <c r="SGF118" i="34"/>
  <c r="SGG118" i="34"/>
  <c r="SGH118" i="34"/>
  <c r="SGI118" i="34"/>
  <c r="SGJ118" i="34"/>
  <c r="SGK118" i="34"/>
  <c r="SGL118" i="34"/>
  <c r="SGM118" i="34"/>
  <c r="SGN118" i="34"/>
  <c r="SGO118" i="34"/>
  <c r="SGP118" i="34"/>
  <c r="SGQ118" i="34"/>
  <c r="SGR118" i="34"/>
  <c r="SGS118" i="34"/>
  <c r="SGT118" i="34"/>
  <c r="SGU118" i="34"/>
  <c r="SGV118" i="34"/>
  <c r="SGW118" i="34"/>
  <c r="SGX118" i="34"/>
  <c r="SGY118" i="34"/>
  <c r="SGZ118" i="34"/>
  <c r="SHA118" i="34"/>
  <c r="SHB118" i="34"/>
  <c r="SHC118" i="34"/>
  <c r="SHD118" i="34"/>
  <c r="SHE118" i="34"/>
  <c r="SHF118" i="34"/>
  <c r="SHG118" i="34"/>
  <c r="SHH118" i="34"/>
  <c r="SHI118" i="34"/>
  <c r="SHJ118" i="34"/>
  <c r="SHK118" i="34"/>
  <c r="SHL118" i="34"/>
  <c r="SHM118" i="34"/>
  <c r="SHN118" i="34"/>
  <c r="SHO118" i="34"/>
  <c r="SHP118" i="34"/>
  <c r="SHQ118" i="34"/>
  <c r="SHR118" i="34"/>
  <c r="SHS118" i="34"/>
  <c r="SHT118" i="34"/>
  <c r="SHU118" i="34"/>
  <c r="SHV118" i="34"/>
  <c r="SHW118" i="34"/>
  <c r="SHX118" i="34"/>
  <c r="SHY118" i="34"/>
  <c r="SHZ118" i="34"/>
  <c r="SIA118" i="34"/>
  <c r="SIB118" i="34"/>
  <c r="SIC118" i="34"/>
  <c r="SID118" i="34"/>
  <c r="SIE118" i="34"/>
  <c r="SIF118" i="34"/>
  <c r="SIG118" i="34"/>
  <c r="SIH118" i="34"/>
  <c r="SII118" i="34"/>
  <c r="SIJ118" i="34"/>
  <c r="SIK118" i="34"/>
  <c r="SIL118" i="34"/>
  <c r="SIM118" i="34"/>
  <c r="SIN118" i="34"/>
  <c r="SIO118" i="34"/>
  <c r="SIP118" i="34"/>
  <c r="SIQ118" i="34"/>
  <c r="SIR118" i="34"/>
  <c r="SIS118" i="34"/>
  <c r="SIT118" i="34"/>
  <c r="SIU118" i="34"/>
  <c r="SIV118" i="34"/>
  <c r="SIW118" i="34"/>
  <c r="SIX118" i="34"/>
  <c r="SIY118" i="34"/>
  <c r="SIZ118" i="34"/>
  <c r="SJA118" i="34"/>
  <c r="SJB118" i="34"/>
  <c r="SJC118" i="34"/>
  <c r="SJD118" i="34"/>
  <c r="SJE118" i="34"/>
  <c r="SJF118" i="34"/>
  <c r="SJG118" i="34"/>
  <c r="SJH118" i="34"/>
  <c r="SJI118" i="34"/>
  <c r="SJJ118" i="34"/>
  <c r="SJK118" i="34"/>
  <c r="SJL118" i="34"/>
  <c r="SJM118" i="34"/>
  <c r="SJN118" i="34"/>
  <c r="SJO118" i="34"/>
  <c r="SJP118" i="34"/>
  <c r="SJQ118" i="34"/>
  <c r="SJR118" i="34"/>
  <c r="SJS118" i="34"/>
  <c r="SJT118" i="34"/>
  <c r="SJU118" i="34"/>
  <c r="SJV118" i="34"/>
  <c r="SJW118" i="34"/>
  <c r="SJX118" i="34"/>
  <c r="SJY118" i="34"/>
  <c r="SJZ118" i="34"/>
  <c r="SKA118" i="34"/>
  <c r="SKB118" i="34"/>
  <c r="SKC118" i="34"/>
  <c r="SKD118" i="34"/>
  <c r="SKE118" i="34"/>
  <c r="SKF118" i="34"/>
  <c r="SKG118" i="34"/>
  <c r="SKH118" i="34"/>
  <c r="SKI118" i="34"/>
  <c r="SKJ118" i="34"/>
  <c r="SKK118" i="34"/>
  <c r="SKL118" i="34"/>
  <c r="SKM118" i="34"/>
  <c r="SKN118" i="34"/>
  <c r="SKO118" i="34"/>
  <c r="SKP118" i="34"/>
  <c r="SKQ118" i="34"/>
  <c r="SKR118" i="34"/>
  <c r="SKS118" i="34"/>
  <c r="SKT118" i="34"/>
  <c r="SKU118" i="34"/>
  <c r="SKV118" i="34"/>
  <c r="SKW118" i="34"/>
  <c r="SKX118" i="34"/>
  <c r="SKY118" i="34"/>
  <c r="SKZ118" i="34"/>
  <c r="SLA118" i="34"/>
  <c r="SLB118" i="34"/>
  <c r="SLC118" i="34"/>
  <c r="SLD118" i="34"/>
  <c r="SLE118" i="34"/>
  <c r="SLF118" i="34"/>
  <c r="SLG118" i="34"/>
  <c r="SLH118" i="34"/>
  <c r="SLI118" i="34"/>
  <c r="SLJ118" i="34"/>
  <c r="SLK118" i="34"/>
  <c r="SLL118" i="34"/>
  <c r="SLM118" i="34"/>
  <c r="SLN118" i="34"/>
  <c r="SLO118" i="34"/>
  <c r="SLP118" i="34"/>
  <c r="SLQ118" i="34"/>
  <c r="SLR118" i="34"/>
  <c r="SLS118" i="34"/>
  <c r="SLT118" i="34"/>
  <c r="SLU118" i="34"/>
  <c r="SLV118" i="34"/>
  <c r="SLW118" i="34"/>
  <c r="SLX118" i="34"/>
  <c r="SLY118" i="34"/>
  <c r="SLZ118" i="34"/>
  <c r="SMA118" i="34"/>
  <c r="SMB118" i="34"/>
  <c r="SMC118" i="34"/>
  <c r="SMD118" i="34"/>
  <c r="SME118" i="34"/>
  <c r="SMF118" i="34"/>
  <c r="SMG118" i="34"/>
  <c r="SMH118" i="34"/>
  <c r="SMI118" i="34"/>
  <c r="SMJ118" i="34"/>
  <c r="SMK118" i="34"/>
  <c r="SML118" i="34"/>
  <c r="SMM118" i="34"/>
  <c r="SMN118" i="34"/>
  <c r="SMO118" i="34"/>
  <c r="SMP118" i="34"/>
  <c r="SMQ118" i="34"/>
  <c r="SMR118" i="34"/>
  <c r="SMS118" i="34"/>
  <c r="SMT118" i="34"/>
  <c r="SMU118" i="34"/>
  <c r="SMV118" i="34"/>
  <c r="SMW118" i="34"/>
  <c r="SMX118" i="34"/>
  <c r="SMY118" i="34"/>
  <c r="SMZ118" i="34"/>
  <c r="SNA118" i="34"/>
  <c r="SNB118" i="34"/>
  <c r="SNC118" i="34"/>
  <c r="SND118" i="34"/>
  <c r="SNE118" i="34"/>
  <c r="SNF118" i="34"/>
  <c r="SNG118" i="34"/>
  <c r="SNH118" i="34"/>
  <c r="SNI118" i="34"/>
  <c r="SNJ118" i="34"/>
  <c r="SNK118" i="34"/>
  <c r="SNL118" i="34"/>
  <c r="SNM118" i="34"/>
  <c r="SNN118" i="34"/>
  <c r="SNO118" i="34"/>
  <c r="SNP118" i="34"/>
  <c r="SNQ118" i="34"/>
  <c r="SNR118" i="34"/>
  <c r="SNS118" i="34"/>
  <c r="SNT118" i="34"/>
  <c r="SNU118" i="34"/>
  <c r="SNV118" i="34"/>
  <c r="SNW118" i="34"/>
  <c r="SNX118" i="34"/>
  <c r="SNY118" i="34"/>
  <c r="SNZ118" i="34"/>
  <c r="SOA118" i="34"/>
  <c r="SOB118" i="34"/>
  <c r="SOC118" i="34"/>
  <c r="SOD118" i="34"/>
  <c r="SOE118" i="34"/>
  <c r="SOF118" i="34"/>
  <c r="SOG118" i="34"/>
  <c r="SOH118" i="34"/>
  <c r="SOI118" i="34"/>
  <c r="SOJ118" i="34"/>
  <c r="SOK118" i="34"/>
  <c r="SOL118" i="34"/>
  <c r="SOM118" i="34"/>
  <c r="SON118" i="34"/>
  <c r="SOO118" i="34"/>
  <c r="SOP118" i="34"/>
  <c r="SOQ118" i="34"/>
  <c r="SOR118" i="34"/>
  <c r="SOS118" i="34"/>
  <c r="SOT118" i="34"/>
  <c r="SOU118" i="34"/>
  <c r="SOV118" i="34"/>
  <c r="SOW118" i="34"/>
  <c r="SOX118" i="34"/>
  <c r="SOY118" i="34"/>
  <c r="SOZ118" i="34"/>
  <c r="SPA118" i="34"/>
  <c r="SPB118" i="34"/>
  <c r="SPC118" i="34"/>
  <c r="SPD118" i="34"/>
  <c r="SPE118" i="34"/>
  <c r="SPF118" i="34"/>
  <c r="SPG118" i="34"/>
  <c r="SPH118" i="34"/>
  <c r="SPI118" i="34"/>
  <c r="SPJ118" i="34"/>
  <c r="SPK118" i="34"/>
  <c r="SPL118" i="34"/>
  <c r="SPM118" i="34"/>
  <c r="SPN118" i="34"/>
  <c r="SPO118" i="34"/>
  <c r="SPP118" i="34"/>
  <c r="SPQ118" i="34"/>
  <c r="SPR118" i="34"/>
  <c r="SPS118" i="34"/>
  <c r="SPT118" i="34"/>
  <c r="SPU118" i="34"/>
  <c r="SPV118" i="34"/>
  <c r="SPW118" i="34"/>
  <c r="SPX118" i="34"/>
  <c r="SPY118" i="34"/>
  <c r="SPZ118" i="34"/>
  <c r="SQA118" i="34"/>
  <c r="SQB118" i="34"/>
  <c r="SQC118" i="34"/>
  <c r="SQD118" i="34"/>
  <c r="SQE118" i="34"/>
  <c r="SQF118" i="34"/>
  <c r="SQG118" i="34"/>
  <c r="SQH118" i="34"/>
  <c r="SQI118" i="34"/>
  <c r="SQJ118" i="34"/>
  <c r="SQK118" i="34"/>
  <c r="SQL118" i="34"/>
  <c r="SQM118" i="34"/>
  <c r="SQN118" i="34"/>
  <c r="SQO118" i="34"/>
  <c r="SQP118" i="34"/>
  <c r="SQQ118" i="34"/>
  <c r="SQR118" i="34"/>
  <c r="SQS118" i="34"/>
  <c r="SQT118" i="34"/>
  <c r="SQU118" i="34"/>
  <c r="SQV118" i="34"/>
  <c r="SQW118" i="34"/>
  <c r="SQX118" i="34"/>
  <c r="SQY118" i="34"/>
  <c r="SQZ118" i="34"/>
  <c r="SRA118" i="34"/>
  <c r="SRB118" i="34"/>
  <c r="SRC118" i="34"/>
  <c r="SRD118" i="34"/>
  <c r="SRE118" i="34"/>
  <c r="SRF118" i="34"/>
  <c r="SRG118" i="34"/>
  <c r="SRH118" i="34"/>
  <c r="SRI118" i="34"/>
  <c r="SRJ118" i="34"/>
  <c r="SRK118" i="34"/>
  <c r="SRL118" i="34"/>
  <c r="SRM118" i="34"/>
  <c r="SRN118" i="34"/>
  <c r="SRO118" i="34"/>
  <c r="SRP118" i="34"/>
  <c r="SRQ118" i="34"/>
  <c r="SRR118" i="34"/>
  <c r="SRS118" i="34"/>
  <c r="SRT118" i="34"/>
  <c r="SRU118" i="34"/>
  <c r="SRV118" i="34"/>
  <c r="SRW118" i="34"/>
  <c r="SRX118" i="34"/>
  <c r="SRY118" i="34"/>
  <c r="SRZ118" i="34"/>
  <c r="SSA118" i="34"/>
  <c r="SSB118" i="34"/>
  <c r="SSC118" i="34"/>
  <c r="SSD118" i="34"/>
  <c r="SSE118" i="34"/>
  <c r="SSF118" i="34"/>
  <c r="SSG118" i="34"/>
  <c r="SSH118" i="34"/>
  <c r="SSI118" i="34"/>
  <c r="SSJ118" i="34"/>
  <c r="SSK118" i="34"/>
  <c r="SSL118" i="34"/>
  <c r="SSM118" i="34"/>
  <c r="SSN118" i="34"/>
  <c r="SSO118" i="34"/>
  <c r="SSP118" i="34"/>
  <c r="SSQ118" i="34"/>
  <c r="SSR118" i="34"/>
  <c r="SSS118" i="34"/>
  <c r="SST118" i="34"/>
  <c r="SSU118" i="34"/>
  <c r="SSV118" i="34"/>
  <c r="SSW118" i="34"/>
  <c r="SSX118" i="34"/>
  <c r="SSY118" i="34"/>
  <c r="SSZ118" i="34"/>
  <c r="STA118" i="34"/>
  <c r="STB118" i="34"/>
  <c r="STC118" i="34"/>
  <c r="STD118" i="34"/>
  <c r="STE118" i="34"/>
  <c r="STF118" i="34"/>
  <c r="STG118" i="34"/>
  <c r="STH118" i="34"/>
  <c r="STI118" i="34"/>
  <c r="STJ118" i="34"/>
  <c r="STK118" i="34"/>
  <c r="STL118" i="34"/>
  <c r="STM118" i="34"/>
  <c r="STN118" i="34"/>
  <c r="STO118" i="34"/>
  <c r="STP118" i="34"/>
  <c r="STQ118" i="34"/>
  <c r="STR118" i="34"/>
  <c r="STS118" i="34"/>
  <c r="STT118" i="34"/>
  <c r="STU118" i="34"/>
  <c r="STV118" i="34"/>
  <c r="STW118" i="34"/>
  <c r="STX118" i="34"/>
  <c r="STY118" i="34"/>
  <c r="STZ118" i="34"/>
  <c r="SUA118" i="34"/>
  <c r="SUB118" i="34"/>
  <c r="SUC118" i="34"/>
  <c r="SUD118" i="34"/>
  <c r="SUE118" i="34"/>
  <c r="SUF118" i="34"/>
  <c r="SUG118" i="34"/>
  <c r="SUH118" i="34"/>
  <c r="SUI118" i="34"/>
  <c r="SUJ118" i="34"/>
  <c r="SUK118" i="34"/>
  <c r="SUL118" i="34"/>
  <c r="SUM118" i="34"/>
  <c r="SUN118" i="34"/>
  <c r="SUO118" i="34"/>
  <c r="SUP118" i="34"/>
  <c r="SUQ118" i="34"/>
  <c r="SUR118" i="34"/>
  <c r="SUS118" i="34"/>
  <c r="SUT118" i="34"/>
  <c r="SUU118" i="34"/>
  <c r="SUV118" i="34"/>
  <c r="SUW118" i="34"/>
  <c r="SUX118" i="34"/>
  <c r="SUY118" i="34"/>
  <c r="SUZ118" i="34"/>
  <c r="SVA118" i="34"/>
  <c r="SVB118" i="34"/>
  <c r="SVC118" i="34"/>
  <c r="SVD118" i="34"/>
  <c r="SVE118" i="34"/>
  <c r="SVF118" i="34"/>
  <c r="SVG118" i="34"/>
  <c r="SVH118" i="34"/>
  <c r="SVI118" i="34"/>
  <c r="SVJ118" i="34"/>
  <c r="SVK118" i="34"/>
  <c r="SVL118" i="34"/>
  <c r="SVM118" i="34"/>
  <c r="SVN118" i="34"/>
  <c r="SVO118" i="34"/>
  <c r="SVP118" i="34"/>
  <c r="SVQ118" i="34"/>
  <c r="SVR118" i="34"/>
  <c r="SVS118" i="34"/>
  <c r="SVT118" i="34"/>
  <c r="SVU118" i="34"/>
  <c r="SVV118" i="34"/>
  <c r="SVW118" i="34"/>
  <c r="SVX118" i="34"/>
  <c r="SVY118" i="34"/>
  <c r="SVZ118" i="34"/>
  <c r="SWA118" i="34"/>
  <c r="SWB118" i="34"/>
  <c r="SWC118" i="34"/>
  <c r="SWD118" i="34"/>
  <c r="SWE118" i="34"/>
  <c r="SWF118" i="34"/>
  <c r="SWG118" i="34"/>
  <c r="SWH118" i="34"/>
  <c r="SWI118" i="34"/>
  <c r="SWJ118" i="34"/>
  <c r="SWK118" i="34"/>
  <c r="SWL118" i="34"/>
  <c r="SWM118" i="34"/>
  <c r="SWN118" i="34"/>
  <c r="SWO118" i="34"/>
  <c r="SWP118" i="34"/>
  <c r="SWQ118" i="34"/>
  <c r="SWR118" i="34"/>
  <c r="SWS118" i="34"/>
  <c r="SWT118" i="34"/>
  <c r="SWU118" i="34"/>
  <c r="SWV118" i="34"/>
  <c r="SWW118" i="34"/>
  <c r="SWX118" i="34"/>
  <c r="SWY118" i="34"/>
  <c r="SWZ118" i="34"/>
  <c r="SXA118" i="34"/>
  <c r="SXB118" i="34"/>
  <c r="SXC118" i="34"/>
  <c r="SXD118" i="34"/>
  <c r="SXE118" i="34"/>
  <c r="SXF118" i="34"/>
  <c r="SXG118" i="34"/>
  <c r="SXH118" i="34"/>
  <c r="SXI118" i="34"/>
  <c r="SXJ118" i="34"/>
  <c r="SXK118" i="34"/>
  <c r="SXL118" i="34"/>
  <c r="SXM118" i="34"/>
  <c r="SXN118" i="34"/>
  <c r="SXO118" i="34"/>
  <c r="SXP118" i="34"/>
  <c r="SXQ118" i="34"/>
  <c r="SXR118" i="34"/>
  <c r="SXS118" i="34"/>
  <c r="SXT118" i="34"/>
  <c r="SXU118" i="34"/>
  <c r="SXV118" i="34"/>
  <c r="SXW118" i="34"/>
  <c r="SXX118" i="34"/>
  <c r="SXY118" i="34"/>
  <c r="SXZ118" i="34"/>
  <c r="SYA118" i="34"/>
  <c r="SYB118" i="34"/>
  <c r="SYC118" i="34"/>
  <c r="SYD118" i="34"/>
  <c r="SYE118" i="34"/>
  <c r="SYF118" i="34"/>
  <c r="SYG118" i="34"/>
  <c r="SYH118" i="34"/>
  <c r="SYI118" i="34"/>
  <c r="SYJ118" i="34"/>
  <c r="SYK118" i="34"/>
  <c r="SYL118" i="34"/>
  <c r="SYM118" i="34"/>
  <c r="SYN118" i="34"/>
  <c r="SYO118" i="34"/>
  <c r="SYP118" i="34"/>
  <c r="SYQ118" i="34"/>
  <c r="SYR118" i="34"/>
  <c r="SYS118" i="34"/>
  <c r="SYT118" i="34"/>
  <c r="SYU118" i="34"/>
  <c r="SYV118" i="34"/>
  <c r="SYW118" i="34"/>
  <c r="SYX118" i="34"/>
  <c r="SYY118" i="34"/>
  <c r="SYZ118" i="34"/>
  <c r="SZA118" i="34"/>
  <c r="SZB118" i="34"/>
  <c r="SZC118" i="34"/>
  <c r="SZD118" i="34"/>
  <c r="SZE118" i="34"/>
  <c r="SZF118" i="34"/>
  <c r="SZG118" i="34"/>
  <c r="SZH118" i="34"/>
  <c r="SZI118" i="34"/>
  <c r="SZJ118" i="34"/>
  <c r="SZK118" i="34"/>
  <c r="SZL118" i="34"/>
  <c r="SZM118" i="34"/>
  <c r="SZN118" i="34"/>
  <c r="SZO118" i="34"/>
  <c r="SZP118" i="34"/>
  <c r="SZQ118" i="34"/>
  <c r="SZR118" i="34"/>
  <c r="SZS118" i="34"/>
  <c r="SZT118" i="34"/>
  <c r="SZU118" i="34"/>
  <c r="SZV118" i="34"/>
  <c r="SZW118" i="34"/>
  <c r="SZX118" i="34"/>
  <c r="SZY118" i="34"/>
  <c r="SZZ118" i="34"/>
  <c r="TAA118" i="34"/>
  <c r="TAB118" i="34"/>
  <c r="TAC118" i="34"/>
  <c r="TAD118" i="34"/>
  <c r="TAE118" i="34"/>
  <c r="TAF118" i="34"/>
  <c r="TAG118" i="34"/>
  <c r="TAH118" i="34"/>
  <c r="TAI118" i="34"/>
  <c r="TAJ118" i="34"/>
  <c r="TAK118" i="34"/>
  <c r="TAL118" i="34"/>
  <c r="TAM118" i="34"/>
  <c r="TAN118" i="34"/>
  <c r="TAO118" i="34"/>
  <c r="TAP118" i="34"/>
  <c r="TAQ118" i="34"/>
  <c r="TAR118" i="34"/>
  <c r="TAS118" i="34"/>
  <c r="TAT118" i="34"/>
  <c r="TAU118" i="34"/>
  <c r="TAV118" i="34"/>
  <c r="TAW118" i="34"/>
  <c r="TAX118" i="34"/>
  <c r="TAY118" i="34"/>
  <c r="TAZ118" i="34"/>
  <c r="TBA118" i="34"/>
  <c r="TBB118" i="34"/>
  <c r="TBC118" i="34"/>
  <c r="TBD118" i="34"/>
  <c r="TBE118" i="34"/>
  <c r="TBF118" i="34"/>
  <c r="TBG118" i="34"/>
  <c r="TBH118" i="34"/>
  <c r="TBI118" i="34"/>
  <c r="TBJ118" i="34"/>
  <c r="TBK118" i="34"/>
  <c r="TBL118" i="34"/>
  <c r="TBM118" i="34"/>
  <c r="TBN118" i="34"/>
  <c r="TBO118" i="34"/>
  <c r="TBP118" i="34"/>
  <c r="TBQ118" i="34"/>
  <c r="TBR118" i="34"/>
  <c r="TBS118" i="34"/>
  <c r="TBT118" i="34"/>
  <c r="TBU118" i="34"/>
  <c r="TBV118" i="34"/>
  <c r="TBW118" i="34"/>
  <c r="TBX118" i="34"/>
  <c r="TBY118" i="34"/>
  <c r="TBZ118" i="34"/>
  <c r="TCA118" i="34"/>
  <c r="TCB118" i="34"/>
  <c r="TCC118" i="34"/>
  <c r="TCD118" i="34"/>
  <c r="TCE118" i="34"/>
  <c r="TCF118" i="34"/>
  <c r="TCG118" i="34"/>
  <c r="TCH118" i="34"/>
  <c r="TCI118" i="34"/>
  <c r="TCJ118" i="34"/>
  <c r="TCK118" i="34"/>
  <c r="TCL118" i="34"/>
  <c r="TCM118" i="34"/>
  <c r="TCN118" i="34"/>
  <c r="TCO118" i="34"/>
  <c r="TCP118" i="34"/>
  <c r="TCQ118" i="34"/>
  <c r="TCR118" i="34"/>
  <c r="TCS118" i="34"/>
  <c r="TCT118" i="34"/>
  <c r="TCU118" i="34"/>
  <c r="TCV118" i="34"/>
  <c r="TCW118" i="34"/>
  <c r="TCX118" i="34"/>
  <c r="TCY118" i="34"/>
  <c r="TCZ118" i="34"/>
  <c r="TDA118" i="34"/>
  <c r="TDB118" i="34"/>
  <c r="TDC118" i="34"/>
  <c r="TDD118" i="34"/>
  <c r="TDE118" i="34"/>
  <c r="TDF118" i="34"/>
  <c r="TDG118" i="34"/>
  <c r="TDH118" i="34"/>
  <c r="TDI118" i="34"/>
  <c r="TDJ118" i="34"/>
  <c r="TDK118" i="34"/>
  <c r="TDL118" i="34"/>
  <c r="TDM118" i="34"/>
  <c r="TDN118" i="34"/>
  <c r="TDO118" i="34"/>
  <c r="TDP118" i="34"/>
  <c r="TDQ118" i="34"/>
  <c r="TDR118" i="34"/>
  <c r="TDS118" i="34"/>
  <c r="TDT118" i="34"/>
  <c r="TDU118" i="34"/>
  <c r="TDV118" i="34"/>
  <c r="TDW118" i="34"/>
  <c r="TDX118" i="34"/>
  <c r="TDY118" i="34"/>
  <c r="TDZ118" i="34"/>
  <c r="TEA118" i="34"/>
  <c r="TEB118" i="34"/>
  <c r="TEC118" i="34"/>
  <c r="TED118" i="34"/>
  <c r="TEE118" i="34"/>
  <c r="TEF118" i="34"/>
  <c r="TEG118" i="34"/>
  <c r="TEH118" i="34"/>
  <c r="TEI118" i="34"/>
  <c r="TEJ118" i="34"/>
  <c r="TEK118" i="34"/>
  <c r="TEL118" i="34"/>
  <c r="TEM118" i="34"/>
  <c r="TEN118" i="34"/>
  <c r="TEO118" i="34"/>
  <c r="TEP118" i="34"/>
  <c r="TEQ118" i="34"/>
  <c r="TER118" i="34"/>
  <c r="TES118" i="34"/>
  <c r="TET118" i="34"/>
  <c r="TEU118" i="34"/>
  <c r="TEV118" i="34"/>
  <c r="TEW118" i="34"/>
  <c r="TEX118" i="34"/>
  <c r="TEY118" i="34"/>
  <c r="TEZ118" i="34"/>
  <c r="TFA118" i="34"/>
  <c r="TFB118" i="34"/>
  <c r="TFC118" i="34"/>
  <c r="TFD118" i="34"/>
  <c r="TFE118" i="34"/>
  <c r="TFF118" i="34"/>
  <c r="TFG118" i="34"/>
  <c r="TFH118" i="34"/>
  <c r="TFI118" i="34"/>
  <c r="TFJ118" i="34"/>
  <c r="TFK118" i="34"/>
  <c r="TFL118" i="34"/>
  <c r="TFM118" i="34"/>
  <c r="TFN118" i="34"/>
  <c r="TFO118" i="34"/>
  <c r="TFP118" i="34"/>
  <c r="TFQ118" i="34"/>
  <c r="TFR118" i="34"/>
  <c r="TFS118" i="34"/>
  <c r="TFT118" i="34"/>
  <c r="TFU118" i="34"/>
  <c r="TFV118" i="34"/>
  <c r="TFW118" i="34"/>
  <c r="TFX118" i="34"/>
  <c r="TFY118" i="34"/>
  <c r="TFZ118" i="34"/>
  <c r="TGA118" i="34"/>
  <c r="TGB118" i="34"/>
  <c r="TGC118" i="34"/>
  <c r="TGD118" i="34"/>
  <c r="TGE118" i="34"/>
  <c r="TGF118" i="34"/>
  <c r="TGG118" i="34"/>
  <c r="TGH118" i="34"/>
  <c r="TGI118" i="34"/>
  <c r="TGJ118" i="34"/>
  <c r="TGK118" i="34"/>
  <c r="TGL118" i="34"/>
  <c r="TGM118" i="34"/>
  <c r="TGN118" i="34"/>
  <c r="TGO118" i="34"/>
  <c r="TGP118" i="34"/>
  <c r="TGQ118" i="34"/>
  <c r="TGR118" i="34"/>
  <c r="TGS118" i="34"/>
  <c r="TGT118" i="34"/>
  <c r="TGU118" i="34"/>
  <c r="TGV118" i="34"/>
  <c r="TGW118" i="34"/>
  <c r="TGX118" i="34"/>
  <c r="TGY118" i="34"/>
  <c r="TGZ118" i="34"/>
  <c r="THA118" i="34"/>
  <c r="THB118" i="34"/>
  <c r="THC118" i="34"/>
  <c r="THD118" i="34"/>
  <c r="THE118" i="34"/>
  <c r="THF118" i="34"/>
  <c r="THG118" i="34"/>
  <c r="THH118" i="34"/>
  <c r="THI118" i="34"/>
  <c r="THJ118" i="34"/>
  <c r="THK118" i="34"/>
  <c r="THL118" i="34"/>
  <c r="THM118" i="34"/>
  <c r="THN118" i="34"/>
  <c r="THO118" i="34"/>
  <c r="THP118" i="34"/>
  <c r="THQ118" i="34"/>
  <c r="THR118" i="34"/>
  <c r="THS118" i="34"/>
  <c r="THT118" i="34"/>
  <c r="THU118" i="34"/>
  <c r="THV118" i="34"/>
  <c r="THW118" i="34"/>
  <c r="THX118" i="34"/>
  <c r="THY118" i="34"/>
  <c r="THZ118" i="34"/>
  <c r="TIA118" i="34"/>
  <c r="TIB118" i="34"/>
  <c r="TIC118" i="34"/>
  <c r="TID118" i="34"/>
  <c r="TIE118" i="34"/>
  <c r="TIF118" i="34"/>
  <c r="TIG118" i="34"/>
  <c r="TIH118" i="34"/>
  <c r="TII118" i="34"/>
  <c r="TIJ118" i="34"/>
  <c r="TIK118" i="34"/>
  <c r="TIL118" i="34"/>
  <c r="TIM118" i="34"/>
  <c r="TIN118" i="34"/>
  <c r="TIO118" i="34"/>
  <c r="TIP118" i="34"/>
  <c r="TIQ118" i="34"/>
  <c r="TIR118" i="34"/>
  <c r="TIS118" i="34"/>
  <c r="TIT118" i="34"/>
  <c r="TIU118" i="34"/>
  <c r="TIV118" i="34"/>
  <c r="TIW118" i="34"/>
  <c r="TIX118" i="34"/>
  <c r="TIY118" i="34"/>
  <c r="TIZ118" i="34"/>
  <c r="TJA118" i="34"/>
  <c r="TJB118" i="34"/>
  <c r="TJC118" i="34"/>
  <c r="TJD118" i="34"/>
  <c r="TJE118" i="34"/>
  <c r="TJF118" i="34"/>
  <c r="TJG118" i="34"/>
  <c r="TJH118" i="34"/>
  <c r="TJI118" i="34"/>
  <c r="TJJ118" i="34"/>
  <c r="TJK118" i="34"/>
  <c r="TJL118" i="34"/>
  <c r="TJM118" i="34"/>
  <c r="TJN118" i="34"/>
  <c r="TJO118" i="34"/>
  <c r="TJP118" i="34"/>
  <c r="TJQ118" i="34"/>
  <c r="TJR118" i="34"/>
  <c r="TJS118" i="34"/>
  <c r="TJT118" i="34"/>
  <c r="TJU118" i="34"/>
  <c r="TJV118" i="34"/>
  <c r="TJW118" i="34"/>
  <c r="TJX118" i="34"/>
  <c r="TJY118" i="34"/>
  <c r="TJZ118" i="34"/>
  <c r="TKA118" i="34"/>
  <c r="TKB118" i="34"/>
  <c r="TKC118" i="34"/>
  <c r="TKD118" i="34"/>
  <c r="TKE118" i="34"/>
  <c r="TKF118" i="34"/>
  <c r="TKG118" i="34"/>
  <c r="TKH118" i="34"/>
  <c r="TKI118" i="34"/>
  <c r="TKJ118" i="34"/>
  <c r="TKK118" i="34"/>
  <c r="TKL118" i="34"/>
  <c r="TKM118" i="34"/>
  <c r="TKN118" i="34"/>
  <c r="TKO118" i="34"/>
  <c r="TKP118" i="34"/>
  <c r="TKQ118" i="34"/>
  <c r="TKR118" i="34"/>
  <c r="TKS118" i="34"/>
  <c r="TKT118" i="34"/>
  <c r="TKU118" i="34"/>
  <c r="TKV118" i="34"/>
  <c r="TKW118" i="34"/>
  <c r="TKX118" i="34"/>
  <c r="TKY118" i="34"/>
  <c r="TKZ118" i="34"/>
  <c r="TLA118" i="34"/>
  <c r="TLB118" i="34"/>
  <c r="TLC118" i="34"/>
  <c r="TLD118" i="34"/>
  <c r="TLE118" i="34"/>
  <c r="TLF118" i="34"/>
  <c r="TLG118" i="34"/>
  <c r="TLH118" i="34"/>
  <c r="TLI118" i="34"/>
  <c r="TLJ118" i="34"/>
  <c r="TLK118" i="34"/>
  <c r="TLL118" i="34"/>
  <c r="TLM118" i="34"/>
  <c r="TLN118" i="34"/>
  <c r="TLO118" i="34"/>
  <c r="TLP118" i="34"/>
  <c r="TLQ118" i="34"/>
  <c r="TLR118" i="34"/>
  <c r="TLS118" i="34"/>
  <c r="TLT118" i="34"/>
  <c r="TLU118" i="34"/>
  <c r="TLV118" i="34"/>
  <c r="TLW118" i="34"/>
  <c r="TLX118" i="34"/>
  <c r="TLY118" i="34"/>
  <c r="TLZ118" i="34"/>
  <c r="TMA118" i="34"/>
  <c r="TMB118" i="34"/>
  <c r="TMC118" i="34"/>
  <c r="TMD118" i="34"/>
  <c r="TME118" i="34"/>
  <c r="TMF118" i="34"/>
  <c r="TMG118" i="34"/>
  <c r="TMH118" i="34"/>
  <c r="TMI118" i="34"/>
  <c r="TMJ118" i="34"/>
  <c r="TMK118" i="34"/>
  <c r="TML118" i="34"/>
  <c r="TMM118" i="34"/>
  <c r="TMN118" i="34"/>
  <c r="TMO118" i="34"/>
  <c r="TMP118" i="34"/>
  <c r="TMQ118" i="34"/>
  <c r="TMR118" i="34"/>
  <c r="TMS118" i="34"/>
  <c r="TMT118" i="34"/>
  <c r="TMU118" i="34"/>
  <c r="TMV118" i="34"/>
  <c r="TMW118" i="34"/>
  <c r="TMX118" i="34"/>
  <c r="TMY118" i="34"/>
  <c r="TMZ118" i="34"/>
  <c r="TNA118" i="34"/>
  <c r="TNB118" i="34"/>
  <c r="TNC118" i="34"/>
  <c r="TND118" i="34"/>
  <c r="TNE118" i="34"/>
  <c r="TNF118" i="34"/>
  <c r="TNG118" i="34"/>
  <c r="TNH118" i="34"/>
  <c r="TNI118" i="34"/>
  <c r="TNJ118" i="34"/>
  <c r="TNK118" i="34"/>
  <c r="TNL118" i="34"/>
  <c r="TNM118" i="34"/>
  <c r="TNN118" i="34"/>
  <c r="TNO118" i="34"/>
  <c r="TNP118" i="34"/>
  <c r="TNQ118" i="34"/>
  <c r="TNR118" i="34"/>
  <c r="TNS118" i="34"/>
  <c r="TNT118" i="34"/>
  <c r="TNU118" i="34"/>
  <c r="TNV118" i="34"/>
  <c r="TNW118" i="34"/>
  <c r="TNX118" i="34"/>
  <c r="TNY118" i="34"/>
  <c r="TNZ118" i="34"/>
  <c r="TOA118" i="34"/>
  <c r="TOB118" i="34"/>
  <c r="TOC118" i="34"/>
  <c r="TOD118" i="34"/>
  <c r="TOE118" i="34"/>
  <c r="TOF118" i="34"/>
  <c r="TOG118" i="34"/>
  <c r="TOH118" i="34"/>
  <c r="TOI118" i="34"/>
  <c r="TOJ118" i="34"/>
  <c r="TOK118" i="34"/>
  <c r="TOL118" i="34"/>
  <c r="TOM118" i="34"/>
  <c r="TON118" i="34"/>
  <c r="TOO118" i="34"/>
  <c r="TOP118" i="34"/>
  <c r="TOQ118" i="34"/>
  <c r="TOR118" i="34"/>
  <c r="TOS118" i="34"/>
  <c r="TOT118" i="34"/>
  <c r="TOU118" i="34"/>
  <c r="TOV118" i="34"/>
  <c r="TOW118" i="34"/>
  <c r="TOX118" i="34"/>
  <c r="TOY118" i="34"/>
  <c r="TOZ118" i="34"/>
  <c r="TPA118" i="34"/>
  <c r="TPB118" i="34"/>
  <c r="TPC118" i="34"/>
  <c r="TPD118" i="34"/>
  <c r="TPE118" i="34"/>
  <c r="TPF118" i="34"/>
  <c r="TPG118" i="34"/>
  <c r="TPH118" i="34"/>
  <c r="TPI118" i="34"/>
  <c r="TPJ118" i="34"/>
  <c r="TPK118" i="34"/>
  <c r="TPL118" i="34"/>
  <c r="TPM118" i="34"/>
  <c r="TPN118" i="34"/>
  <c r="TPO118" i="34"/>
  <c r="TPP118" i="34"/>
  <c r="TPQ118" i="34"/>
  <c r="TPR118" i="34"/>
  <c r="TPS118" i="34"/>
  <c r="TPT118" i="34"/>
  <c r="TPU118" i="34"/>
  <c r="TPV118" i="34"/>
  <c r="TPW118" i="34"/>
  <c r="TPX118" i="34"/>
  <c r="TPY118" i="34"/>
  <c r="TPZ118" i="34"/>
  <c r="TQA118" i="34"/>
  <c r="TQB118" i="34"/>
  <c r="TQC118" i="34"/>
  <c r="TQD118" i="34"/>
  <c r="TQE118" i="34"/>
  <c r="TQF118" i="34"/>
  <c r="TQG118" i="34"/>
  <c r="TQH118" i="34"/>
  <c r="TQI118" i="34"/>
  <c r="TQJ118" i="34"/>
  <c r="TQK118" i="34"/>
  <c r="TQL118" i="34"/>
  <c r="TQM118" i="34"/>
  <c r="TQN118" i="34"/>
  <c r="TQO118" i="34"/>
  <c r="TQP118" i="34"/>
  <c r="TQQ118" i="34"/>
  <c r="TQR118" i="34"/>
  <c r="TQS118" i="34"/>
  <c r="TQT118" i="34"/>
  <c r="TQU118" i="34"/>
  <c r="TQV118" i="34"/>
  <c r="TQW118" i="34"/>
  <c r="TQX118" i="34"/>
  <c r="TQY118" i="34"/>
  <c r="TQZ118" i="34"/>
  <c r="TRA118" i="34"/>
  <c r="TRB118" i="34"/>
  <c r="TRC118" i="34"/>
  <c r="TRD118" i="34"/>
  <c r="TRE118" i="34"/>
  <c r="TRF118" i="34"/>
  <c r="TRG118" i="34"/>
  <c r="TRH118" i="34"/>
  <c r="TRI118" i="34"/>
  <c r="TRJ118" i="34"/>
  <c r="TRK118" i="34"/>
  <c r="TRL118" i="34"/>
  <c r="TRM118" i="34"/>
  <c r="TRN118" i="34"/>
  <c r="TRO118" i="34"/>
  <c r="TRP118" i="34"/>
  <c r="TRQ118" i="34"/>
  <c r="TRR118" i="34"/>
  <c r="TRS118" i="34"/>
  <c r="TRT118" i="34"/>
  <c r="TRU118" i="34"/>
  <c r="TRV118" i="34"/>
  <c r="TRW118" i="34"/>
  <c r="TRX118" i="34"/>
  <c r="TRY118" i="34"/>
  <c r="TRZ118" i="34"/>
  <c r="TSA118" i="34"/>
  <c r="TSB118" i="34"/>
  <c r="TSC118" i="34"/>
  <c r="TSD118" i="34"/>
  <c r="TSE118" i="34"/>
  <c r="TSF118" i="34"/>
  <c r="TSG118" i="34"/>
  <c r="TSH118" i="34"/>
  <c r="TSI118" i="34"/>
  <c r="TSJ118" i="34"/>
  <c r="TSK118" i="34"/>
  <c r="TSL118" i="34"/>
  <c r="TSM118" i="34"/>
  <c r="TSN118" i="34"/>
  <c r="TSO118" i="34"/>
  <c r="TSP118" i="34"/>
  <c r="TSQ118" i="34"/>
  <c r="TSR118" i="34"/>
  <c r="TSS118" i="34"/>
  <c r="TST118" i="34"/>
  <c r="TSU118" i="34"/>
  <c r="TSV118" i="34"/>
  <c r="TSW118" i="34"/>
  <c r="TSX118" i="34"/>
  <c r="TSY118" i="34"/>
  <c r="TSZ118" i="34"/>
  <c r="TTA118" i="34"/>
  <c r="TTB118" i="34"/>
  <c r="TTC118" i="34"/>
  <c r="TTD118" i="34"/>
  <c r="TTE118" i="34"/>
  <c r="TTF118" i="34"/>
  <c r="TTG118" i="34"/>
  <c r="TTH118" i="34"/>
  <c r="TTI118" i="34"/>
  <c r="TTJ118" i="34"/>
  <c r="TTK118" i="34"/>
  <c r="TTL118" i="34"/>
  <c r="TTM118" i="34"/>
  <c r="TTN118" i="34"/>
  <c r="TTO118" i="34"/>
  <c r="TTP118" i="34"/>
  <c r="TTQ118" i="34"/>
  <c r="TTR118" i="34"/>
  <c r="TTS118" i="34"/>
  <c r="TTT118" i="34"/>
  <c r="TTU118" i="34"/>
  <c r="TTV118" i="34"/>
  <c r="TTW118" i="34"/>
  <c r="TTX118" i="34"/>
  <c r="TTY118" i="34"/>
  <c r="TTZ118" i="34"/>
  <c r="TUA118" i="34"/>
  <c r="TUB118" i="34"/>
  <c r="TUC118" i="34"/>
  <c r="TUD118" i="34"/>
  <c r="TUE118" i="34"/>
  <c r="TUF118" i="34"/>
  <c r="TUG118" i="34"/>
  <c r="TUH118" i="34"/>
  <c r="TUI118" i="34"/>
  <c r="TUJ118" i="34"/>
  <c r="TUK118" i="34"/>
  <c r="TUL118" i="34"/>
  <c r="TUM118" i="34"/>
  <c r="TUN118" i="34"/>
  <c r="TUO118" i="34"/>
  <c r="TUP118" i="34"/>
  <c r="TUQ118" i="34"/>
  <c r="TUR118" i="34"/>
  <c r="TUS118" i="34"/>
  <c r="TUT118" i="34"/>
  <c r="TUU118" i="34"/>
  <c r="TUV118" i="34"/>
  <c r="TUW118" i="34"/>
  <c r="TUX118" i="34"/>
  <c r="TUY118" i="34"/>
  <c r="TUZ118" i="34"/>
  <c r="TVA118" i="34"/>
  <c r="TVB118" i="34"/>
  <c r="TVC118" i="34"/>
  <c r="TVD118" i="34"/>
  <c r="TVE118" i="34"/>
  <c r="TVF118" i="34"/>
  <c r="TVG118" i="34"/>
  <c r="TVH118" i="34"/>
  <c r="TVI118" i="34"/>
  <c r="TVJ118" i="34"/>
  <c r="TVK118" i="34"/>
  <c r="TVL118" i="34"/>
  <c r="TVM118" i="34"/>
  <c r="TVN118" i="34"/>
  <c r="TVO118" i="34"/>
  <c r="TVP118" i="34"/>
  <c r="TVQ118" i="34"/>
  <c r="TVR118" i="34"/>
  <c r="TVS118" i="34"/>
  <c r="TVT118" i="34"/>
  <c r="TVU118" i="34"/>
  <c r="TVV118" i="34"/>
  <c r="TVW118" i="34"/>
  <c r="TVX118" i="34"/>
  <c r="TVY118" i="34"/>
  <c r="TVZ118" i="34"/>
  <c r="TWA118" i="34"/>
  <c r="TWB118" i="34"/>
  <c r="TWC118" i="34"/>
  <c r="TWD118" i="34"/>
  <c r="TWE118" i="34"/>
  <c r="TWF118" i="34"/>
  <c r="TWG118" i="34"/>
  <c r="TWH118" i="34"/>
  <c r="TWI118" i="34"/>
  <c r="TWJ118" i="34"/>
  <c r="TWK118" i="34"/>
  <c r="TWL118" i="34"/>
  <c r="TWM118" i="34"/>
  <c r="TWN118" i="34"/>
  <c r="TWO118" i="34"/>
  <c r="TWP118" i="34"/>
  <c r="TWQ118" i="34"/>
  <c r="TWR118" i="34"/>
  <c r="TWS118" i="34"/>
  <c r="TWT118" i="34"/>
  <c r="TWU118" i="34"/>
  <c r="TWV118" i="34"/>
  <c r="TWW118" i="34"/>
  <c r="TWX118" i="34"/>
  <c r="TWY118" i="34"/>
  <c r="TWZ118" i="34"/>
  <c r="TXA118" i="34"/>
  <c r="TXB118" i="34"/>
  <c r="TXC118" i="34"/>
  <c r="TXD118" i="34"/>
  <c r="TXE118" i="34"/>
  <c r="TXF118" i="34"/>
  <c r="TXG118" i="34"/>
  <c r="TXH118" i="34"/>
  <c r="TXI118" i="34"/>
  <c r="TXJ118" i="34"/>
  <c r="TXK118" i="34"/>
  <c r="TXL118" i="34"/>
  <c r="TXM118" i="34"/>
  <c r="TXN118" i="34"/>
  <c r="TXO118" i="34"/>
  <c r="TXP118" i="34"/>
  <c r="TXQ118" i="34"/>
  <c r="TXR118" i="34"/>
  <c r="TXS118" i="34"/>
  <c r="TXT118" i="34"/>
  <c r="TXU118" i="34"/>
  <c r="TXV118" i="34"/>
  <c r="TXW118" i="34"/>
  <c r="TXX118" i="34"/>
  <c r="TXY118" i="34"/>
  <c r="TXZ118" i="34"/>
  <c r="TYA118" i="34"/>
  <c r="TYB118" i="34"/>
  <c r="TYC118" i="34"/>
  <c r="TYD118" i="34"/>
  <c r="TYE118" i="34"/>
  <c r="TYF118" i="34"/>
  <c r="TYG118" i="34"/>
  <c r="TYH118" i="34"/>
  <c r="TYI118" i="34"/>
  <c r="TYJ118" i="34"/>
  <c r="TYK118" i="34"/>
  <c r="TYL118" i="34"/>
  <c r="TYM118" i="34"/>
  <c r="TYN118" i="34"/>
  <c r="TYO118" i="34"/>
  <c r="TYP118" i="34"/>
  <c r="TYQ118" i="34"/>
  <c r="TYR118" i="34"/>
  <c r="TYS118" i="34"/>
  <c r="TYT118" i="34"/>
  <c r="TYU118" i="34"/>
  <c r="TYV118" i="34"/>
  <c r="TYW118" i="34"/>
  <c r="TYX118" i="34"/>
  <c r="TYY118" i="34"/>
  <c r="TYZ118" i="34"/>
  <c r="TZA118" i="34"/>
  <c r="TZB118" i="34"/>
  <c r="TZC118" i="34"/>
  <c r="TZD118" i="34"/>
  <c r="TZE118" i="34"/>
  <c r="TZF118" i="34"/>
  <c r="TZG118" i="34"/>
  <c r="TZH118" i="34"/>
  <c r="TZI118" i="34"/>
  <c r="TZJ118" i="34"/>
  <c r="TZK118" i="34"/>
  <c r="TZL118" i="34"/>
  <c r="TZM118" i="34"/>
  <c r="TZN118" i="34"/>
  <c r="TZO118" i="34"/>
  <c r="TZP118" i="34"/>
  <c r="TZQ118" i="34"/>
  <c r="TZR118" i="34"/>
  <c r="TZS118" i="34"/>
  <c r="TZT118" i="34"/>
  <c r="TZU118" i="34"/>
  <c r="TZV118" i="34"/>
  <c r="TZW118" i="34"/>
  <c r="TZX118" i="34"/>
  <c r="TZY118" i="34"/>
  <c r="TZZ118" i="34"/>
  <c r="UAA118" i="34"/>
  <c r="UAB118" i="34"/>
  <c r="UAC118" i="34"/>
  <c r="UAD118" i="34"/>
  <c r="UAE118" i="34"/>
  <c r="UAF118" i="34"/>
  <c r="UAG118" i="34"/>
  <c r="UAH118" i="34"/>
  <c r="UAI118" i="34"/>
  <c r="UAJ118" i="34"/>
  <c r="UAK118" i="34"/>
  <c r="UAL118" i="34"/>
  <c r="UAM118" i="34"/>
  <c r="UAN118" i="34"/>
  <c r="UAO118" i="34"/>
  <c r="UAP118" i="34"/>
  <c r="UAQ118" i="34"/>
  <c r="UAR118" i="34"/>
  <c r="UAS118" i="34"/>
  <c r="UAT118" i="34"/>
  <c r="UAU118" i="34"/>
  <c r="UAV118" i="34"/>
  <c r="UAW118" i="34"/>
  <c r="UAX118" i="34"/>
  <c r="UAY118" i="34"/>
  <c r="UAZ118" i="34"/>
  <c r="UBA118" i="34"/>
  <c r="UBB118" i="34"/>
  <c r="UBC118" i="34"/>
  <c r="UBD118" i="34"/>
  <c r="UBE118" i="34"/>
  <c r="UBF118" i="34"/>
  <c r="UBG118" i="34"/>
  <c r="UBH118" i="34"/>
  <c r="UBI118" i="34"/>
  <c r="UBJ118" i="34"/>
  <c r="UBK118" i="34"/>
  <c r="UBL118" i="34"/>
  <c r="UBM118" i="34"/>
  <c r="UBN118" i="34"/>
  <c r="UBO118" i="34"/>
  <c r="UBP118" i="34"/>
  <c r="UBQ118" i="34"/>
  <c r="UBR118" i="34"/>
  <c r="UBS118" i="34"/>
  <c r="UBT118" i="34"/>
  <c r="UBU118" i="34"/>
  <c r="UBV118" i="34"/>
  <c r="UBW118" i="34"/>
  <c r="UBX118" i="34"/>
  <c r="UBY118" i="34"/>
  <c r="UBZ118" i="34"/>
  <c r="UCA118" i="34"/>
  <c r="UCB118" i="34"/>
  <c r="UCC118" i="34"/>
  <c r="UCD118" i="34"/>
  <c r="UCE118" i="34"/>
  <c r="UCF118" i="34"/>
  <c r="UCG118" i="34"/>
  <c r="UCH118" i="34"/>
  <c r="UCI118" i="34"/>
  <c r="UCJ118" i="34"/>
  <c r="UCK118" i="34"/>
  <c r="UCL118" i="34"/>
  <c r="UCM118" i="34"/>
  <c r="UCN118" i="34"/>
  <c r="UCO118" i="34"/>
  <c r="UCP118" i="34"/>
  <c r="UCQ118" i="34"/>
  <c r="UCR118" i="34"/>
  <c r="UCS118" i="34"/>
  <c r="UCT118" i="34"/>
  <c r="UCU118" i="34"/>
  <c r="UCV118" i="34"/>
  <c r="UCW118" i="34"/>
  <c r="UCX118" i="34"/>
  <c r="UCY118" i="34"/>
  <c r="UCZ118" i="34"/>
  <c r="UDA118" i="34"/>
  <c r="UDB118" i="34"/>
  <c r="UDC118" i="34"/>
  <c r="UDD118" i="34"/>
  <c r="UDE118" i="34"/>
  <c r="UDF118" i="34"/>
  <c r="UDG118" i="34"/>
  <c r="UDH118" i="34"/>
  <c r="UDI118" i="34"/>
  <c r="UDJ118" i="34"/>
  <c r="UDK118" i="34"/>
  <c r="UDL118" i="34"/>
  <c r="UDM118" i="34"/>
  <c r="UDN118" i="34"/>
  <c r="UDO118" i="34"/>
  <c r="UDP118" i="34"/>
  <c r="UDQ118" i="34"/>
  <c r="UDR118" i="34"/>
  <c r="UDS118" i="34"/>
  <c r="UDT118" i="34"/>
  <c r="UDU118" i="34"/>
  <c r="UDV118" i="34"/>
  <c r="UDW118" i="34"/>
  <c r="UDX118" i="34"/>
  <c r="UDY118" i="34"/>
  <c r="UDZ118" i="34"/>
  <c r="UEA118" i="34"/>
  <c r="UEB118" i="34"/>
  <c r="UEC118" i="34"/>
  <c r="UED118" i="34"/>
  <c r="UEE118" i="34"/>
  <c r="UEF118" i="34"/>
  <c r="UEG118" i="34"/>
  <c r="UEH118" i="34"/>
  <c r="UEI118" i="34"/>
  <c r="UEJ118" i="34"/>
  <c r="UEK118" i="34"/>
  <c r="UEL118" i="34"/>
  <c r="UEM118" i="34"/>
  <c r="UEN118" i="34"/>
  <c r="UEO118" i="34"/>
  <c r="UEP118" i="34"/>
  <c r="UEQ118" i="34"/>
  <c r="UER118" i="34"/>
  <c r="UES118" i="34"/>
  <c r="UET118" i="34"/>
  <c r="UEU118" i="34"/>
  <c r="UEV118" i="34"/>
  <c r="UEW118" i="34"/>
  <c r="UEX118" i="34"/>
  <c r="UEY118" i="34"/>
  <c r="UEZ118" i="34"/>
  <c r="UFA118" i="34"/>
  <c r="UFB118" i="34"/>
  <c r="UFC118" i="34"/>
  <c r="UFD118" i="34"/>
  <c r="UFE118" i="34"/>
  <c r="UFF118" i="34"/>
  <c r="UFG118" i="34"/>
  <c r="UFH118" i="34"/>
  <c r="UFI118" i="34"/>
  <c r="UFJ118" i="34"/>
  <c r="UFK118" i="34"/>
  <c r="UFL118" i="34"/>
  <c r="UFM118" i="34"/>
  <c r="UFN118" i="34"/>
  <c r="UFO118" i="34"/>
  <c r="UFP118" i="34"/>
  <c r="UFQ118" i="34"/>
  <c r="UFR118" i="34"/>
  <c r="UFS118" i="34"/>
  <c r="UFT118" i="34"/>
  <c r="UFU118" i="34"/>
  <c r="UFV118" i="34"/>
  <c r="UFW118" i="34"/>
  <c r="UFX118" i="34"/>
  <c r="UFY118" i="34"/>
  <c r="UFZ118" i="34"/>
  <c r="UGA118" i="34"/>
  <c r="UGB118" i="34"/>
  <c r="UGC118" i="34"/>
  <c r="UGD118" i="34"/>
  <c r="UGE118" i="34"/>
  <c r="UGF118" i="34"/>
  <c r="UGG118" i="34"/>
  <c r="UGH118" i="34"/>
  <c r="UGI118" i="34"/>
  <c r="UGJ118" i="34"/>
  <c r="UGK118" i="34"/>
  <c r="UGL118" i="34"/>
  <c r="UGM118" i="34"/>
  <c r="UGN118" i="34"/>
  <c r="UGO118" i="34"/>
  <c r="UGP118" i="34"/>
  <c r="UGQ118" i="34"/>
  <c r="UGR118" i="34"/>
  <c r="UGS118" i="34"/>
  <c r="UGT118" i="34"/>
  <c r="UGU118" i="34"/>
  <c r="UGV118" i="34"/>
  <c r="UGW118" i="34"/>
  <c r="UGX118" i="34"/>
  <c r="UGY118" i="34"/>
  <c r="UGZ118" i="34"/>
  <c r="UHA118" i="34"/>
  <c r="UHB118" i="34"/>
  <c r="UHC118" i="34"/>
  <c r="UHD118" i="34"/>
  <c r="UHE118" i="34"/>
  <c r="UHF118" i="34"/>
  <c r="UHG118" i="34"/>
  <c r="UHH118" i="34"/>
  <c r="UHI118" i="34"/>
  <c r="UHJ118" i="34"/>
  <c r="UHK118" i="34"/>
  <c r="UHL118" i="34"/>
  <c r="UHM118" i="34"/>
  <c r="UHN118" i="34"/>
  <c r="UHO118" i="34"/>
  <c r="UHP118" i="34"/>
  <c r="UHQ118" i="34"/>
  <c r="UHR118" i="34"/>
  <c r="UHS118" i="34"/>
  <c r="UHT118" i="34"/>
  <c r="UHU118" i="34"/>
  <c r="UHV118" i="34"/>
  <c r="UHW118" i="34"/>
  <c r="UHX118" i="34"/>
  <c r="UHY118" i="34"/>
  <c r="UHZ118" i="34"/>
  <c r="UIA118" i="34"/>
  <c r="UIB118" i="34"/>
  <c r="UIC118" i="34"/>
  <c r="UID118" i="34"/>
  <c r="UIE118" i="34"/>
  <c r="UIF118" i="34"/>
  <c r="UIG118" i="34"/>
  <c r="UIH118" i="34"/>
  <c r="UII118" i="34"/>
  <c r="UIJ118" i="34"/>
  <c r="UIK118" i="34"/>
  <c r="UIL118" i="34"/>
  <c r="UIM118" i="34"/>
  <c r="UIN118" i="34"/>
  <c r="UIO118" i="34"/>
  <c r="UIP118" i="34"/>
  <c r="UIQ118" i="34"/>
  <c r="UIR118" i="34"/>
  <c r="UIS118" i="34"/>
  <c r="UIT118" i="34"/>
  <c r="UIU118" i="34"/>
  <c r="UIV118" i="34"/>
  <c r="UIW118" i="34"/>
  <c r="UIX118" i="34"/>
  <c r="UIY118" i="34"/>
  <c r="UIZ118" i="34"/>
  <c r="UJA118" i="34"/>
  <c r="UJB118" i="34"/>
  <c r="UJC118" i="34"/>
  <c r="UJD118" i="34"/>
  <c r="UJE118" i="34"/>
  <c r="UJF118" i="34"/>
  <c r="UJG118" i="34"/>
  <c r="UJH118" i="34"/>
  <c r="UJI118" i="34"/>
  <c r="UJJ118" i="34"/>
  <c r="UJK118" i="34"/>
  <c r="UJL118" i="34"/>
  <c r="UJM118" i="34"/>
  <c r="UJN118" i="34"/>
  <c r="UJO118" i="34"/>
  <c r="UJP118" i="34"/>
  <c r="UJQ118" i="34"/>
  <c r="UJR118" i="34"/>
  <c r="UJS118" i="34"/>
  <c r="UJT118" i="34"/>
  <c r="UJU118" i="34"/>
  <c r="UJV118" i="34"/>
  <c r="UJW118" i="34"/>
  <c r="UJX118" i="34"/>
  <c r="UJY118" i="34"/>
  <c r="UJZ118" i="34"/>
  <c r="UKA118" i="34"/>
  <c r="UKB118" i="34"/>
  <c r="UKC118" i="34"/>
  <c r="UKD118" i="34"/>
  <c r="UKE118" i="34"/>
  <c r="UKF118" i="34"/>
  <c r="UKG118" i="34"/>
  <c r="UKH118" i="34"/>
  <c r="UKI118" i="34"/>
  <c r="UKJ118" i="34"/>
  <c r="UKK118" i="34"/>
  <c r="UKL118" i="34"/>
  <c r="UKM118" i="34"/>
  <c r="UKN118" i="34"/>
  <c r="UKO118" i="34"/>
  <c r="UKP118" i="34"/>
  <c r="UKQ118" i="34"/>
  <c r="UKR118" i="34"/>
  <c r="UKS118" i="34"/>
  <c r="UKT118" i="34"/>
  <c r="UKU118" i="34"/>
  <c r="UKV118" i="34"/>
  <c r="UKW118" i="34"/>
  <c r="UKX118" i="34"/>
  <c r="UKY118" i="34"/>
  <c r="UKZ118" i="34"/>
  <c r="ULA118" i="34"/>
  <c r="ULB118" i="34"/>
  <c r="ULC118" i="34"/>
  <c r="ULD118" i="34"/>
  <c r="ULE118" i="34"/>
  <c r="ULF118" i="34"/>
  <c r="ULG118" i="34"/>
  <c r="ULH118" i="34"/>
  <c r="ULI118" i="34"/>
  <c r="ULJ118" i="34"/>
  <c r="ULK118" i="34"/>
  <c r="ULL118" i="34"/>
  <c r="ULM118" i="34"/>
  <c r="ULN118" i="34"/>
  <c r="ULO118" i="34"/>
  <c r="ULP118" i="34"/>
  <c r="ULQ118" i="34"/>
  <c r="ULR118" i="34"/>
  <c r="ULS118" i="34"/>
  <c r="ULT118" i="34"/>
  <c r="ULU118" i="34"/>
  <c r="ULV118" i="34"/>
  <c r="ULW118" i="34"/>
  <c r="ULX118" i="34"/>
  <c r="ULY118" i="34"/>
  <c r="ULZ118" i="34"/>
  <c r="UMA118" i="34"/>
  <c r="UMB118" i="34"/>
  <c r="UMC118" i="34"/>
  <c r="UMD118" i="34"/>
  <c r="UME118" i="34"/>
  <c r="UMF118" i="34"/>
  <c r="UMG118" i="34"/>
  <c r="UMH118" i="34"/>
  <c r="UMI118" i="34"/>
  <c r="UMJ118" i="34"/>
  <c r="UMK118" i="34"/>
  <c r="UML118" i="34"/>
  <c r="UMM118" i="34"/>
  <c r="UMN118" i="34"/>
  <c r="UMO118" i="34"/>
  <c r="UMP118" i="34"/>
  <c r="UMQ118" i="34"/>
  <c r="UMR118" i="34"/>
  <c r="UMS118" i="34"/>
  <c r="UMT118" i="34"/>
  <c r="UMU118" i="34"/>
  <c r="UMV118" i="34"/>
  <c r="UMW118" i="34"/>
  <c r="UMX118" i="34"/>
  <c r="UMY118" i="34"/>
  <c r="UMZ118" i="34"/>
  <c r="UNA118" i="34"/>
  <c r="UNB118" i="34"/>
  <c r="UNC118" i="34"/>
  <c r="UND118" i="34"/>
  <c r="UNE118" i="34"/>
  <c r="UNF118" i="34"/>
  <c r="UNG118" i="34"/>
  <c r="UNH118" i="34"/>
  <c r="UNI118" i="34"/>
  <c r="UNJ118" i="34"/>
  <c r="UNK118" i="34"/>
  <c r="UNL118" i="34"/>
  <c r="UNM118" i="34"/>
  <c r="UNN118" i="34"/>
  <c r="UNO118" i="34"/>
  <c r="UNP118" i="34"/>
  <c r="UNQ118" i="34"/>
  <c r="UNR118" i="34"/>
  <c r="UNS118" i="34"/>
  <c r="UNT118" i="34"/>
  <c r="UNU118" i="34"/>
  <c r="UNV118" i="34"/>
  <c r="UNW118" i="34"/>
  <c r="UNX118" i="34"/>
  <c r="UNY118" i="34"/>
  <c r="UNZ118" i="34"/>
  <c r="UOA118" i="34"/>
  <c r="UOB118" i="34"/>
  <c r="UOC118" i="34"/>
  <c r="UOD118" i="34"/>
  <c r="UOE118" i="34"/>
  <c r="UOF118" i="34"/>
  <c r="UOG118" i="34"/>
  <c r="UOH118" i="34"/>
  <c r="UOI118" i="34"/>
  <c r="UOJ118" i="34"/>
  <c r="UOK118" i="34"/>
  <c r="UOL118" i="34"/>
  <c r="UOM118" i="34"/>
  <c r="UON118" i="34"/>
  <c r="UOO118" i="34"/>
  <c r="UOP118" i="34"/>
  <c r="UOQ118" i="34"/>
  <c r="UOR118" i="34"/>
  <c r="UOS118" i="34"/>
  <c r="UOT118" i="34"/>
  <c r="UOU118" i="34"/>
  <c r="UOV118" i="34"/>
  <c r="UOW118" i="34"/>
  <c r="UOX118" i="34"/>
  <c r="UOY118" i="34"/>
  <c r="UOZ118" i="34"/>
  <c r="UPA118" i="34"/>
  <c r="UPB118" i="34"/>
  <c r="UPC118" i="34"/>
  <c r="UPD118" i="34"/>
  <c r="UPE118" i="34"/>
  <c r="UPF118" i="34"/>
  <c r="UPG118" i="34"/>
  <c r="UPH118" i="34"/>
  <c r="UPI118" i="34"/>
  <c r="UPJ118" i="34"/>
  <c r="UPK118" i="34"/>
  <c r="UPL118" i="34"/>
  <c r="UPM118" i="34"/>
  <c r="UPN118" i="34"/>
  <c r="UPO118" i="34"/>
  <c r="UPP118" i="34"/>
  <c r="UPQ118" i="34"/>
  <c r="UPR118" i="34"/>
  <c r="UPS118" i="34"/>
  <c r="UPT118" i="34"/>
  <c r="UPU118" i="34"/>
  <c r="UPV118" i="34"/>
  <c r="UPW118" i="34"/>
  <c r="UPX118" i="34"/>
  <c r="UPY118" i="34"/>
  <c r="UPZ118" i="34"/>
  <c r="UQA118" i="34"/>
  <c r="UQB118" i="34"/>
  <c r="UQC118" i="34"/>
  <c r="UQD118" i="34"/>
  <c r="UQE118" i="34"/>
  <c r="UQF118" i="34"/>
  <c r="UQG118" i="34"/>
  <c r="UQH118" i="34"/>
  <c r="UQI118" i="34"/>
  <c r="UQJ118" i="34"/>
  <c r="UQK118" i="34"/>
  <c r="UQL118" i="34"/>
  <c r="UQM118" i="34"/>
  <c r="UQN118" i="34"/>
  <c r="UQO118" i="34"/>
  <c r="UQP118" i="34"/>
  <c r="UQQ118" i="34"/>
  <c r="UQR118" i="34"/>
  <c r="UQS118" i="34"/>
  <c r="UQT118" i="34"/>
  <c r="UQU118" i="34"/>
  <c r="UQV118" i="34"/>
  <c r="UQW118" i="34"/>
  <c r="UQX118" i="34"/>
  <c r="UQY118" i="34"/>
  <c r="UQZ118" i="34"/>
  <c r="URA118" i="34"/>
  <c r="URB118" i="34"/>
  <c r="URC118" i="34"/>
  <c r="URD118" i="34"/>
  <c r="URE118" i="34"/>
  <c r="URF118" i="34"/>
  <c r="URG118" i="34"/>
  <c r="URH118" i="34"/>
  <c r="URI118" i="34"/>
  <c r="URJ118" i="34"/>
  <c r="URK118" i="34"/>
  <c r="URL118" i="34"/>
  <c r="URM118" i="34"/>
  <c r="URN118" i="34"/>
  <c r="URO118" i="34"/>
  <c r="URP118" i="34"/>
  <c r="URQ118" i="34"/>
  <c r="URR118" i="34"/>
  <c r="URS118" i="34"/>
  <c r="URT118" i="34"/>
  <c r="URU118" i="34"/>
  <c r="URV118" i="34"/>
  <c r="URW118" i="34"/>
  <c r="URX118" i="34"/>
  <c r="URY118" i="34"/>
  <c r="URZ118" i="34"/>
  <c r="USA118" i="34"/>
  <c r="USB118" i="34"/>
  <c r="USC118" i="34"/>
  <c r="USD118" i="34"/>
  <c r="USE118" i="34"/>
  <c r="USF118" i="34"/>
  <c r="USG118" i="34"/>
  <c r="USH118" i="34"/>
  <c r="USI118" i="34"/>
  <c r="USJ118" i="34"/>
  <c r="USK118" i="34"/>
  <c r="USL118" i="34"/>
  <c r="USM118" i="34"/>
  <c r="USN118" i="34"/>
  <c r="USO118" i="34"/>
  <c r="USP118" i="34"/>
  <c r="USQ118" i="34"/>
  <c r="USR118" i="34"/>
  <c r="USS118" i="34"/>
  <c r="UST118" i="34"/>
  <c r="USU118" i="34"/>
  <c r="USV118" i="34"/>
  <c r="USW118" i="34"/>
  <c r="USX118" i="34"/>
  <c r="USY118" i="34"/>
  <c r="USZ118" i="34"/>
  <c r="UTA118" i="34"/>
  <c r="UTB118" i="34"/>
  <c r="UTC118" i="34"/>
  <c r="UTD118" i="34"/>
  <c r="UTE118" i="34"/>
  <c r="UTF118" i="34"/>
  <c r="UTG118" i="34"/>
  <c r="UTH118" i="34"/>
  <c r="UTI118" i="34"/>
  <c r="UTJ118" i="34"/>
  <c r="UTK118" i="34"/>
  <c r="UTL118" i="34"/>
  <c r="UTM118" i="34"/>
  <c r="UTN118" i="34"/>
  <c r="UTO118" i="34"/>
  <c r="UTP118" i="34"/>
  <c r="UTQ118" i="34"/>
  <c r="UTR118" i="34"/>
  <c r="UTS118" i="34"/>
  <c r="UTT118" i="34"/>
  <c r="UTU118" i="34"/>
  <c r="UTV118" i="34"/>
  <c r="UTW118" i="34"/>
  <c r="UTX118" i="34"/>
  <c r="UTY118" i="34"/>
  <c r="UTZ118" i="34"/>
  <c r="UUA118" i="34"/>
  <c r="UUB118" i="34"/>
  <c r="UUC118" i="34"/>
  <c r="UUD118" i="34"/>
  <c r="UUE118" i="34"/>
  <c r="UUF118" i="34"/>
  <c r="UUG118" i="34"/>
  <c r="UUH118" i="34"/>
  <c r="UUI118" i="34"/>
  <c r="UUJ118" i="34"/>
  <c r="UUK118" i="34"/>
  <c r="UUL118" i="34"/>
  <c r="UUM118" i="34"/>
  <c r="UUN118" i="34"/>
  <c r="UUO118" i="34"/>
  <c r="UUP118" i="34"/>
  <c r="UUQ118" i="34"/>
  <c r="UUR118" i="34"/>
  <c r="UUS118" i="34"/>
  <c r="UUT118" i="34"/>
  <c r="UUU118" i="34"/>
  <c r="UUV118" i="34"/>
  <c r="UUW118" i="34"/>
  <c r="UUX118" i="34"/>
  <c r="UUY118" i="34"/>
  <c r="UUZ118" i="34"/>
  <c r="UVA118" i="34"/>
  <c r="UVB118" i="34"/>
  <c r="UVC118" i="34"/>
  <c r="UVD118" i="34"/>
  <c r="UVE118" i="34"/>
  <c r="UVF118" i="34"/>
  <c r="UVG118" i="34"/>
  <c r="UVH118" i="34"/>
  <c r="UVI118" i="34"/>
  <c r="UVJ118" i="34"/>
  <c r="UVK118" i="34"/>
  <c r="UVL118" i="34"/>
  <c r="UVM118" i="34"/>
  <c r="UVN118" i="34"/>
  <c r="UVO118" i="34"/>
  <c r="UVP118" i="34"/>
  <c r="UVQ118" i="34"/>
  <c r="UVR118" i="34"/>
  <c r="UVS118" i="34"/>
  <c r="UVT118" i="34"/>
  <c r="UVU118" i="34"/>
  <c r="UVV118" i="34"/>
  <c r="UVW118" i="34"/>
  <c r="UVX118" i="34"/>
  <c r="UVY118" i="34"/>
  <c r="UVZ118" i="34"/>
  <c r="UWA118" i="34"/>
  <c r="UWB118" i="34"/>
  <c r="UWC118" i="34"/>
  <c r="UWD118" i="34"/>
  <c r="UWE118" i="34"/>
  <c r="UWF118" i="34"/>
  <c r="UWG118" i="34"/>
  <c r="UWH118" i="34"/>
  <c r="UWI118" i="34"/>
  <c r="UWJ118" i="34"/>
  <c r="UWK118" i="34"/>
  <c r="UWL118" i="34"/>
  <c r="UWM118" i="34"/>
  <c r="UWN118" i="34"/>
  <c r="UWO118" i="34"/>
  <c r="UWP118" i="34"/>
  <c r="UWQ118" i="34"/>
  <c r="UWR118" i="34"/>
  <c r="UWS118" i="34"/>
  <c r="UWT118" i="34"/>
  <c r="UWU118" i="34"/>
  <c r="UWV118" i="34"/>
  <c r="UWW118" i="34"/>
  <c r="UWX118" i="34"/>
  <c r="UWY118" i="34"/>
  <c r="UWZ118" i="34"/>
  <c r="UXA118" i="34"/>
  <c r="UXB118" i="34"/>
  <c r="UXC118" i="34"/>
  <c r="UXD118" i="34"/>
  <c r="UXE118" i="34"/>
  <c r="UXF118" i="34"/>
  <c r="UXG118" i="34"/>
  <c r="UXH118" i="34"/>
  <c r="UXI118" i="34"/>
  <c r="UXJ118" i="34"/>
  <c r="UXK118" i="34"/>
  <c r="UXL118" i="34"/>
  <c r="UXM118" i="34"/>
  <c r="UXN118" i="34"/>
  <c r="UXO118" i="34"/>
  <c r="UXP118" i="34"/>
  <c r="UXQ118" i="34"/>
  <c r="UXR118" i="34"/>
  <c r="UXS118" i="34"/>
  <c r="UXT118" i="34"/>
  <c r="UXU118" i="34"/>
  <c r="UXV118" i="34"/>
  <c r="UXW118" i="34"/>
  <c r="UXX118" i="34"/>
  <c r="UXY118" i="34"/>
  <c r="UXZ118" i="34"/>
  <c r="UYA118" i="34"/>
  <c r="UYB118" i="34"/>
  <c r="UYC118" i="34"/>
  <c r="UYD118" i="34"/>
  <c r="UYE118" i="34"/>
  <c r="UYF118" i="34"/>
  <c r="UYG118" i="34"/>
  <c r="UYH118" i="34" s="1"/>
  <c r="UYI118" i="34"/>
  <c r="UYJ118" i="34" s="1"/>
  <c r="UYK118" i="34"/>
  <c r="UYL118" i="34" s="1"/>
  <c r="UYM118" i="34"/>
  <c r="UYN118" i="34"/>
  <c r="UYO118" i="34"/>
  <c r="UYP118" i="34" s="1"/>
  <c r="UYQ118" i="34"/>
  <c r="UYR118" i="34" s="1"/>
  <c r="UYS118" i="34"/>
  <c r="UYT118" i="34" s="1"/>
  <c r="UYU118" i="34"/>
  <c r="UYV118" i="34"/>
  <c r="UYW118" i="34"/>
  <c r="UYX118" i="34" s="1"/>
  <c r="UYY118" i="34"/>
  <c r="UYZ118" i="34" s="1"/>
  <c r="UZA118" i="34"/>
  <c r="UZB118" i="34" s="1"/>
  <c r="UZC118" i="34"/>
  <c r="UZD118" i="34"/>
  <c r="UZE118" i="34"/>
  <c r="UZF118" i="34" s="1"/>
  <c r="UZG118" i="34"/>
  <c r="UZH118" i="34" s="1"/>
  <c r="UZI118" i="34"/>
  <c r="UZJ118" i="34" s="1"/>
  <c r="UZK118" i="34"/>
  <c r="UZL118" i="34"/>
  <c r="UZM118" i="34"/>
  <c r="UZN118" i="34" s="1"/>
  <c r="UZO118" i="34"/>
  <c r="UZP118" i="34" s="1"/>
  <c r="UZQ118" i="34"/>
  <c r="UZR118" i="34" s="1"/>
  <c r="UZS118" i="34"/>
  <c r="UZT118" i="34"/>
  <c r="UZU118" i="34"/>
  <c r="UZV118" i="34" s="1"/>
  <c r="UZW118" i="34"/>
  <c r="UZX118" i="34" s="1"/>
  <c r="UZY118" i="34"/>
  <c r="UZZ118" i="34" s="1"/>
  <c r="VAA118" i="34"/>
  <c r="VAB118" i="34"/>
  <c r="VAC118" i="34"/>
  <c r="VAD118" i="34" s="1"/>
  <c r="VAE118" i="34"/>
  <c r="VAF118" i="34" s="1"/>
  <c r="VAG118" i="34"/>
  <c r="VAH118" i="34" s="1"/>
  <c r="VAI118" i="34"/>
  <c r="VAJ118" i="34"/>
  <c r="VAK118" i="34"/>
  <c r="VAL118" i="34" s="1"/>
  <c r="VAM118" i="34"/>
  <c r="VAN118" i="34" s="1"/>
  <c r="VAO118" i="34"/>
  <c r="VAP118" i="34" s="1"/>
  <c r="VAQ118" i="34"/>
  <c r="VAR118" i="34"/>
  <c r="VAS118" i="34"/>
  <c r="VAT118" i="34" s="1"/>
  <c r="VAU118" i="34"/>
  <c r="VAV118" i="34" s="1"/>
  <c r="VAW118" i="34"/>
  <c r="VAX118" i="34" s="1"/>
  <c r="VAY118" i="34"/>
  <c r="VAZ118" i="34"/>
  <c r="VBA118" i="34"/>
  <c r="VBB118" i="34" s="1"/>
  <c r="VBC118" i="34"/>
  <c r="VBD118" i="34" s="1"/>
  <c r="VBE118" i="34"/>
  <c r="VBF118" i="34" s="1"/>
  <c r="VBG118" i="34"/>
  <c r="VBH118" i="34"/>
  <c r="VBI118" i="34"/>
  <c r="VBJ118" i="34" s="1"/>
  <c r="VBK118" i="34"/>
  <c r="VBL118" i="34" s="1"/>
  <c r="VBM118" i="34"/>
  <c r="VBN118" i="34" s="1"/>
  <c r="VBO118" i="34"/>
  <c r="VBP118" i="34"/>
  <c r="VBQ118" i="34"/>
  <c r="VBR118" i="34" s="1"/>
  <c r="VBS118" i="34"/>
  <c r="VBT118" i="34" s="1"/>
  <c r="VBU118" i="34"/>
  <c r="VBV118" i="34" s="1"/>
  <c r="VBW118" i="34"/>
  <c r="VBX118" i="34"/>
  <c r="VBY118" i="34"/>
  <c r="VBZ118" i="34" s="1"/>
  <c r="VCA118" i="34"/>
  <c r="VCB118" i="34" s="1"/>
  <c r="VCC118" i="34"/>
  <c r="VCD118" i="34" s="1"/>
  <c r="VCE118" i="34"/>
  <c r="VCF118" i="34"/>
  <c r="VCG118" i="34"/>
  <c r="VCH118" i="34" s="1"/>
  <c r="VCI118" i="34"/>
  <c r="VCJ118" i="34" s="1"/>
  <c r="VCK118" i="34"/>
  <c r="VCL118" i="34" s="1"/>
  <c r="VCM118" i="34"/>
  <c r="VCN118" i="34"/>
  <c r="VCO118" i="34"/>
  <c r="VCP118" i="34" s="1"/>
  <c r="VCQ118" i="34"/>
  <c r="VCR118" i="34" s="1"/>
  <c r="VCS118" i="34"/>
  <c r="VCT118" i="34" s="1"/>
  <c r="VCU118" i="34"/>
  <c r="VCV118" i="34"/>
  <c r="VCW118" i="34"/>
  <c r="VCX118" i="34" s="1"/>
  <c r="VCY118" i="34"/>
  <c r="VCZ118" i="34" s="1"/>
  <c r="VDA118" i="34"/>
  <c r="VDB118" i="34" s="1"/>
  <c r="VDC118" i="34"/>
  <c r="VDD118" i="34"/>
  <c r="VDE118" i="34"/>
  <c r="VDF118" i="34" s="1"/>
  <c r="VDG118" i="34"/>
  <c r="VDH118" i="34" s="1"/>
  <c r="VDI118" i="34"/>
  <c r="VDJ118" i="34" s="1"/>
  <c r="VDK118" i="34"/>
  <c r="VDL118" i="34"/>
  <c r="VDM118" i="34"/>
  <c r="VDN118" i="34" s="1"/>
  <c r="VDO118" i="34"/>
  <c r="VDP118" i="34" s="1"/>
  <c r="VDQ118" i="34"/>
  <c r="VDR118" i="34" s="1"/>
  <c r="VDS118" i="34"/>
  <c r="VDT118" i="34"/>
  <c r="VDU118" i="34"/>
  <c r="VDV118" i="34" s="1"/>
  <c r="VDW118" i="34"/>
  <c r="VDX118" i="34" s="1"/>
  <c r="VDY118" i="34"/>
  <c r="VDZ118" i="34" s="1"/>
  <c r="VEA118" i="34"/>
  <c r="VEB118" i="34"/>
  <c r="VEC118" i="34"/>
  <c r="VED118" i="34" s="1"/>
  <c r="VEE118" i="34"/>
  <c r="VEF118" i="34" s="1"/>
  <c r="VEG118" i="34"/>
  <c r="VEH118" i="34" s="1"/>
  <c r="VEI118" i="34"/>
  <c r="VEJ118" i="34"/>
  <c r="VEK118" i="34"/>
  <c r="VEL118" i="34" s="1"/>
  <c r="VEM118" i="34"/>
  <c r="VEN118" i="34" s="1"/>
  <c r="VEO118" i="34"/>
  <c r="VEP118" i="34" s="1"/>
  <c r="VEQ118" i="34"/>
  <c r="VER118" i="34"/>
  <c r="VES118" i="34"/>
  <c r="VET118" i="34" s="1"/>
  <c r="VEU118" i="34"/>
  <c r="VEV118" i="34" s="1"/>
  <c r="VEW118" i="34"/>
  <c r="VEX118" i="34" s="1"/>
  <c r="VEY118" i="34"/>
  <c r="VEZ118" i="34"/>
  <c r="VFA118" i="34"/>
  <c r="VFB118" i="34" s="1"/>
  <c r="VFC118" i="34"/>
  <c r="VFD118" i="34" s="1"/>
  <c r="VFE118" i="34"/>
  <c r="VFF118" i="34" s="1"/>
  <c r="VFG118" i="34"/>
  <c r="VFH118" i="34"/>
  <c r="VFI118" i="34"/>
  <c r="VFJ118" i="34" s="1"/>
  <c r="VFK118" i="34"/>
  <c r="VFL118" i="34" s="1"/>
  <c r="VFM118" i="34"/>
  <c r="VFN118" i="34" s="1"/>
  <c r="VFO118" i="34"/>
  <c r="VFP118" i="34"/>
  <c r="VFQ118" i="34"/>
  <c r="VFR118" i="34" s="1"/>
  <c r="VFS118" i="34"/>
  <c r="VFT118" i="34" s="1"/>
  <c r="VFU118" i="34"/>
  <c r="VFV118" i="34" s="1"/>
  <c r="VFW118" i="34"/>
  <c r="VFX118" i="34"/>
  <c r="VFY118" i="34"/>
  <c r="VFZ118" i="34" s="1"/>
  <c r="VGA118" i="34"/>
  <c r="VGB118" i="34" s="1"/>
  <c r="VGC118" i="34"/>
  <c r="VGD118" i="34" s="1"/>
  <c r="VGE118" i="34"/>
  <c r="VGF118" i="34"/>
  <c r="VGG118" i="34"/>
  <c r="VGH118" i="34" s="1"/>
  <c r="VGI118" i="34"/>
  <c r="VGJ118" i="34" s="1"/>
  <c r="VGK118" i="34"/>
  <c r="VGL118" i="34" s="1"/>
  <c r="VGM118" i="34"/>
  <c r="VGN118" i="34"/>
  <c r="VGO118" i="34"/>
  <c r="VGP118" i="34" s="1"/>
  <c r="VGQ118" i="34"/>
  <c r="VGR118" i="34" s="1"/>
  <c r="VGS118" i="34"/>
  <c r="VGT118" i="34" s="1"/>
  <c r="VGU118" i="34"/>
  <c r="VGV118" i="34"/>
  <c r="VGW118" i="34"/>
  <c r="VGX118" i="34" s="1"/>
  <c r="VGY118" i="34"/>
  <c r="VGZ118" i="34" s="1"/>
  <c r="VHA118" i="34"/>
  <c r="VHB118" i="34" s="1"/>
  <c r="VHC118" i="34"/>
  <c r="VHD118" i="34"/>
  <c r="VHE118" i="34"/>
  <c r="VHF118" i="34" s="1"/>
  <c r="VHG118" i="34"/>
  <c r="VHH118" i="34" s="1"/>
  <c r="VHI118" i="34"/>
  <c r="VHJ118" i="34" s="1"/>
  <c r="VHK118" i="34"/>
  <c r="VHL118" i="34"/>
  <c r="VHM118" i="34"/>
  <c r="VHN118" i="34" s="1"/>
  <c r="VHO118" i="34"/>
  <c r="VHP118" i="34" s="1"/>
  <c r="VHQ118" i="34"/>
  <c r="VHR118" i="34" s="1"/>
  <c r="VHS118" i="34"/>
  <c r="VHT118" i="34"/>
  <c r="VHU118" i="34"/>
  <c r="VHV118" i="34" s="1"/>
  <c r="VHW118" i="34"/>
  <c r="VHX118" i="34" s="1"/>
  <c r="VHY118" i="34"/>
  <c r="VHZ118" i="34" s="1"/>
  <c r="VIA118" i="34"/>
  <c r="VIB118" i="34"/>
  <c r="VIC118" i="34"/>
  <c r="VID118" i="34" s="1"/>
  <c r="VIE118" i="34"/>
  <c r="VIF118" i="34" s="1"/>
  <c r="VIG118" i="34"/>
  <c r="VIH118" i="34" s="1"/>
  <c r="VII118" i="34"/>
  <c r="VIJ118" i="34"/>
  <c r="VIK118" i="34"/>
  <c r="VIL118" i="34" s="1"/>
  <c r="VIM118" i="34"/>
  <c r="VIN118" i="34" s="1"/>
  <c r="VIO118" i="34"/>
  <c r="VIP118" i="34" s="1"/>
  <c r="VIQ118" i="34"/>
  <c r="VIR118" i="34"/>
  <c r="VIS118" i="34"/>
  <c r="VIT118" i="34" s="1"/>
  <c r="VIU118" i="34"/>
  <c r="VIV118" i="34" s="1"/>
  <c r="VIW118" i="34"/>
  <c r="VIX118" i="34" s="1"/>
  <c r="VIY118" i="34"/>
  <c r="VIZ118" i="34"/>
  <c r="VJA118" i="34"/>
  <c r="VJB118" i="34" s="1"/>
  <c r="VJC118" i="34"/>
  <c r="VJD118" i="34" s="1"/>
  <c r="VJE118" i="34"/>
  <c r="VJF118" i="34" s="1"/>
  <c r="VJG118" i="34"/>
  <c r="VJH118" i="34"/>
  <c r="VJI118" i="34"/>
  <c r="VJJ118" i="34" s="1"/>
  <c r="VJK118" i="34"/>
  <c r="VJL118" i="34" s="1"/>
  <c r="VJM118" i="34"/>
  <c r="VJN118" i="34" s="1"/>
  <c r="VJO118" i="34"/>
  <c r="VJP118" i="34"/>
  <c r="VJQ118" i="34"/>
  <c r="VJR118" i="34" s="1"/>
  <c r="VJS118" i="34"/>
  <c r="VJT118" i="34" s="1"/>
  <c r="VJU118" i="34"/>
  <c r="VJV118" i="34" s="1"/>
  <c r="VJW118" i="34"/>
  <c r="VJX118" i="34"/>
  <c r="VJY118" i="34"/>
  <c r="VJZ118" i="34" s="1"/>
  <c r="VKA118" i="34"/>
  <c r="VKB118" i="34" s="1"/>
  <c r="VKC118" i="34"/>
  <c r="VKD118" i="34" s="1"/>
  <c r="VKE118" i="34"/>
  <c r="VKF118" i="34"/>
  <c r="VKG118" i="34"/>
  <c r="VKH118" i="34" s="1"/>
  <c r="VKI118" i="34"/>
  <c r="VKJ118" i="34" s="1"/>
  <c r="VKK118" i="34"/>
  <c r="VKL118" i="34" s="1"/>
  <c r="VKM118" i="34"/>
  <c r="VKN118" i="34"/>
  <c r="VKO118" i="34"/>
  <c r="VKP118" i="34" s="1"/>
  <c r="VKQ118" i="34"/>
  <c r="VKR118" i="34" s="1"/>
  <c r="VKS118" i="34"/>
  <c r="VKT118" i="34" s="1"/>
  <c r="VKU118" i="34"/>
  <c r="VKV118" i="34"/>
  <c r="VKW118" i="34"/>
  <c r="VKX118" i="34" s="1"/>
  <c r="VKY118" i="34"/>
  <c r="VKZ118" i="34" s="1"/>
  <c r="VLA118" i="34"/>
  <c r="VLB118" i="34" s="1"/>
  <c r="VLC118" i="34"/>
  <c r="VLD118" i="34"/>
  <c r="VLE118" i="34"/>
  <c r="VLF118" i="34" s="1"/>
  <c r="VLG118" i="34"/>
  <c r="VLH118" i="34" s="1"/>
  <c r="VLI118" i="34"/>
  <c r="VLJ118" i="34" s="1"/>
  <c r="VLK118" i="34"/>
  <c r="VLL118" i="34"/>
  <c r="VLM118" i="34"/>
  <c r="VLN118" i="34" s="1"/>
  <c r="VLO118" i="34"/>
  <c r="VLP118" i="34" s="1"/>
  <c r="VLQ118" i="34"/>
  <c r="VLR118" i="34" s="1"/>
  <c r="VLS118" i="34"/>
  <c r="VLT118" i="34"/>
  <c r="VLU118" i="34"/>
  <c r="VLV118" i="34" s="1"/>
  <c r="VLW118" i="34"/>
  <c r="VLX118" i="34" s="1"/>
  <c r="VLY118" i="34"/>
  <c r="VLZ118" i="34" s="1"/>
  <c r="VMA118" i="34"/>
  <c r="VMB118" i="34"/>
  <c r="VMC118" i="34"/>
  <c r="VMD118" i="34" s="1"/>
  <c r="VME118" i="34"/>
  <c r="VMF118" i="34" s="1"/>
  <c r="VMG118" i="34"/>
  <c r="VMH118" i="34" s="1"/>
  <c r="VMI118" i="34"/>
  <c r="VMJ118" i="34"/>
  <c r="VMK118" i="34"/>
  <c r="VML118" i="34" s="1"/>
  <c r="VMM118" i="34"/>
  <c r="VMN118" i="34" s="1"/>
  <c r="VMO118" i="34"/>
  <c r="VMP118" i="34" s="1"/>
  <c r="VMQ118" i="34"/>
  <c r="VMR118" i="34"/>
  <c r="VMS118" i="34"/>
  <c r="VMT118" i="34" s="1"/>
  <c r="VMU118" i="34"/>
  <c r="VMV118" i="34" s="1"/>
  <c r="VMW118" i="34"/>
  <c r="VMX118" i="34" s="1"/>
  <c r="VMY118" i="34"/>
  <c r="VMZ118" i="34"/>
  <c r="VNA118" i="34"/>
  <c r="VNB118" i="34" s="1"/>
  <c r="VNC118" i="34"/>
  <c r="VND118" i="34" s="1"/>
  <c r="VNE118" i="34"/>
  <c r="VNF118" i="34" s="1"/>
  <c r="VNG118" i="34"/>
  <c r="VNH118" i="34"/>
  <c r="VNI118" i="34"/>
  <c r="VNJ118" i="34" s="1"/>
  <c r="VNK118" i="34"/>
  <c r="VNL118" i="34" s="1"/>
  <c r="VNM118" i="34"/>
  <c r="VNN118" i="34" s="1"/>
  <c r="VNO118" i="34"/>
  <c r="VNP118" i="34"/>
  <c r="VNQ118" i="34"/>
  <c r="VNR118" i="34" s="1"/>
  <c r="VNS118" i="34"/>
  <c r="VNT118" i="34" s="1"/>
  <c r="VNU118" i="34"/>
  <c r="VNV118" i="34" s="1"/>
  <c r="VNW118" i="34"/>
  <c r="VNX118" i="34"/>
  <c r="VNY118" i="34"/>
  <c r="VNZ118" i="34" s="1"/>
  <c r="VOA118" i="34"/>
  <c r="VOB118" i="34" s="1"/>
  <c r="VOC118" i="34"/>
  <c r="VOD118" i="34" s="1"/>
  <c r="VOE118" i="34"/>
  <c r="VOF118" i="34"/>
  <c r="VOG118" i="34"/>
  <c r="VOH118" i="34" s="1"/>
  <c r="VOI118" i="34"/>
  <c r="VOJ118" i="34" s="1"/>
  <c r="VOK118" i="34"/>
  <c r="VOL118" i="34" s="1"/>
  <c r="VOM118" i="34"/>
  <c r="VON118" i="34"/>
  <c r="VOO118" i="34"/>
  <c r="VOP118" i="34" s="1"/>
  <c r="VOQ118" i="34"/>
  <c r="VOR118" i="34" s="1"/>
  <c r="VOS118" i="34"/>
  <c r="VOT118" i="34" s="1"/>
  <c r="VOU118" i="34"/>
  <c r="VOV118" i="34"/>
  <c r="VOW118" i="34"/>
  <c r="VOX118" i="34" s="1"/>
  <c r="VOY118" i="34"/>
  <c r="VOZ118" i="34" s="1"/>
  <c r="VPA118" i="34"/>
  <c r="VPB118" i="34" s="1"/>
  <c r="VPC118" i="34"/>
  <c r="VPD118" i="34"/>
  <c r="VPE118" i="34"/>
  <c r="VPF118" i="34" s="1"/>
  <c r="VPG118" i="34"/>
  <c r="VPH118" i="34" s="1"/>
  <c r="VPI118" i="34"/>
  <c r="VPJ118" i="34" s="1"/>
  <c r="VPK118" i="34"/>
  <c r="VPL118" i="34"/>
  <c r="VPM118" i="34"/>
  <c r="VPN118" i="34" s="1"/>
  <c r="VPO118" i="34"/>
  <c r="VPP118" i="34" s="1"/>
  <c r="VPQ118" i="34"/>
  <c r="VPR118" i="34" s="1"/>
  <c r="VPS118" i="34"/>
  <c r="VPT118" i="34"/>
  <c r="VPU118" i="34"/>
  <c r="VPV118" i="34" s="1"/>
  <c r="VPW118" i="34"/>
  <c r="VPX118" i="34" s="1"/>
  <c r="VPY118" i="34"/>
  <c r="VPZ118" i="34" s="1"/>
  <c r="VQA118" i="34"/>
  <c r="VQB118" i="34"/>
  <c r="VQC118" i="34"/>
  <c r="VQD118" i="34" s="1"/>
  <c r="VQE118" i="34"/>
  <c r="VQF118" i="34" s="1"/>
  <c r="VQG118" i="34"/>
  <c r="VQH118" i="34" s="1"/>
  <c r="VQI118" i="34"/>
  <c r="VQJ118" i="34"/>
  <c r="VQK118" i="34"/>
  <c r="VQL118" i="34" s="1"/>
  <c r="VQM118" i="34"/>
  <c r="VQN118" i="34" s="1"/>
  <c r="VQO118" i="34"/>
  <c r="VQP118" i="34" s="1"/>
  <c r="VQQ118" i="34"/>
  <c r="VQR118" i="34"/>
  <c r="VQS118" i="34"/>
  <c r="VQT118" i="34" s="1"/>
  <c r="VQU118" i="34"/>
  <c r="VQV118" i="34" s="1"/>
  <c r="VQW118" i="34"/>
  <c r="VQX118" i="34" s="1"/>
  <c r="VQY118" i="34"/>
  <c r="VQZ118" i="34"/>
  <c r="VRA118" i="34"/>
  <c r="VRB118" i="34" s="1"/>
  <c r="VRC118" i="34"/>
  <c r="VRD118" i="34" s="1"/>
  <c r="VRE118" i="34"/>
  <c r="VRF118" i="34" s="1"/>
  <c r="VRG118" i="34"/>
  <c r="VRH118" i="34"/>
  <c r="VRI118" i="34"/>
  <c r="VRJ118" i="34" s="1"/>
  <c r="VRK118" i="34"/>
  <c r="VRL118" i="34" s="1"/>
  <c r="VRM118" i="34"/>
  <c r="VRN118" i="34" s="1"/>
  <c r="VRO118" i="34"/>
  <c r="VRP118" i="34"/>
  <c r="VRQ118" i="34"/>
  <c r="VRR118" i="34" s="1"/>
  <c r="VRS118" i="34"/>
  <c r="VRT118" i="34" s="1"/>
  <c r="VRU118" i="34"/>
  <c r="VRV118" i="34" s="1"/>
  <c r="VRW118" i="34"/>
  <c r="VRX118" i="34"/>
  <c r="VRY118" i="34"/>
  <c r="VRZ118" i="34" s="1"/>
  <c r="VSA118" i="34"/>
  <c r="VSB118" i="34" s="1"/>
  <c r="VSC118" i="34"/>
  <c r="VSD118" i="34" s="1"/>
  <c r="VSE118" i="34"/>
  <c r="VSF118" i="34"/>
  <c r="VSG118" i="34"/>
  <c r="VSH118" i="34" s="1"/>
  <c r="VSI118" i="34"/>
  <c r="VSJ118" i="34" s="1"/>
  <c r="VSK118" i="34"/>
  <c r="VSL118" i="34" s="1"/>
  <c r="VSM118" i="34"/>
  <c r="VSN118" i="34"/>
  <c r="VSO118" i="34"/>
  <c r="VSP118" i="34" s="1"/>
  <c r="VSQ118" i="34"/>
  <c r="VSR118" i="34" s="1"/>
  <c r="VSS118" i="34"/>
  <c r="VST118" i="34" s="1"/>
  <c r="VSU118" i="34"/>
  <c r="VSV118" i="34"/>
  <c r="VSW118" i="34"/>
  <c r="VSX118" i="34" s="1"/>
  <c r="VSY118" i="34"/>
  <c r="VSZ118" i="34" s="1"/>
  <c r="VTA118" i="34"/>
  <c r="VTB118" i="34" s="1"/>
  <c r="VTC118" i="34"/>
  <c r="VTD118" i="34"/>
  <c r="VTE118" i="34"/>
  <c r="VTF118" i="34" s="1"/>
  <c r="VTG118" i="34"/>
  <c r="VTH118" i="34" s="1"/>
  <c r="VTI118" i="34"/>
  <c r="VTJ118" i="34" s="1"/>
  <c r="VTK118" i="34"/>
  <c r="VTL118" i="34"/>
  <c r="VTM118" i="34"/>
  <c r="VTN118" i="34" s="1"/>
  <c r="VTO118" i="34"/>
  <c r="VTP118" i="34" s="1"/>
  <c r="VTQ118" i="34"/>
  <c r="VTR118" i="34" s="1"/>
  <c r="VTS118" i="34"/>
  <c r="VTT118" i="34"/>
  <c r="VTU118" i="34"/>
  <c r="VTV118" i="34" s="1"/>
  <c r="VTW118" i="34"/>
  <c r="VTX118" i="34" s="1"/>
  <c r="VTY118" i="34"/>
  <c r="VTZ118" i="34" s="1"/>
  <c r="VUA118" i="34"/>
  <c r="VUB118" i="34"/>
  <c r="VUC118" i="34"/>
  <c r="VUD118" i="34" s="1"/>
  <c r="VUE118" i="34"/>
  <c r="VUF118" i="34" s="1"/>
  <c r="VUG118" i="34"/>
  <c r="VUH118" i="34" s="1"/>
  <c r="VUI118" i="34"/>
  <c r="VUJ118" i="34"/>
  <c r="VUK118" i="34"/>
  <c r="VUL118" i="34" s="1"/>
  <c r="VUM118" i="34"/>
  <c r="VUN118" i="34" s="1"/>
  <c r="VUO118" i="34"/>
  <c r="VUP118" i="34" s="1"/>
  <c r="VUQ118" i="34"/>
  <c r="VUR118" i="34"/>
  <c r="VUS118" i="34"/>
  <c r="VUT118" i="34" s="1"/>
  <c r="VUU118" i="34"/>
  <c r="VUV118" i="34" s="1"/>
  <c r="VUW118" i="34"/>
  <c r="VUX118" i="34" s="1"/>
  <c r="VUY118" i="34"/>
  <c r="VUZ118" i="34"/>
  <c r="VVA118" i="34"/>
  <c r="VVB118" i="34" s="1"/>
  <c r="VVC118" i="34"/>
  <c r="VVD118" i="34" s="1"/>
  <c r="VVE118" i="34"/>
  <c r="VVF118" i="34" s="1"/>
  <c r="VVG118" i="34"/>
  <c r="VVH118" i="34"/>
  <c r="VVI118" i="34"/>
  <c r="VVJ118" i="34" s="1"/>
  <c r="VVK118" i="34"/>
  <c r="VVL118" i="34" s="1"/>
  <c r="VVM118" i="34"/>
  <c r="VVN118" i="34" s="1"/>
  <c r="VVO118" i="34"/>
  <c r="VVP118" i="34"/>
  <c r="VVQ118" i="34"/>
  <c r="VVR118" i="34" s="1"/>
  <c r="VVS118" i="34"/>
  <c r="VVT118" i="34" s="1"/>
  <c r="VVU118" i="34"/>
  <c r="VVV118" i="34" s="1"/>
  <c r="VVW118" i="34"/>
  <c r="VVX118" i="34"/>
  <c r="VVY118" i="34"/>
  <c r="VVZ118" i="34" s="1"/>
  <c r="VWA118" i="34"/>
  <c r="VWB118" i="34" s="1"/>
  <c r="VWC118" i="34"/>
  <c r="VWD118" i="34" s="1"/>
  <c r="VWE118" i="34"/>
  <c r="VWF118" i="34"/>
  <c r="VWG118" i="34"/>
  <c r="VWH118" i="34" s="1"/>
  <c r="VWI118" i="34"/>
  <c r="VWJ118" i="34" s="1"/>
  <c r="VWK118" i="34"/>
  <c r="VWL118" i="34" s="1"/>
  <c r="VWM118" i="34"/>
  <c r="VWN118" i="34"/>
  <c r="VWO118" i="34"/>
  <c r="VWP118" i="34" s="1"/>
  <c r="VWQ118" i="34"/>
  <c r="VWR118" i="34" s="1"/>
  <c r="VWS118" i="34"/>
  <c r="VWT118" i="34" s="1"/>
  <c r="VWU118" i="34"/>
  <c r="VWV118" i="34"/>
  <c r="VWW118" i="34"/>
  <c r="VWX118" i="34" s="1"/>
  <c r="VWY118" i="34"/>
  <c r="VWZ118" i="34" s="1"/>
  <c r="VXA118" i="34"/>
  <c r="VXB118" i="34" s="1"/>
  <c r="VXC118" i="34"/>
  <c r="VXD118" i="34"/>
  <c r="VXE118" i="34"/>
  <c r="VXF118" i="34" s="1"/>
  <c r="VXG118" i="34"/>
  <c r="VXH118" i="34" s="1"/>
  <c r="VXI118" i="34"/>
  <c r="VXJ118" i="34" s="1"/>
  <c r="VXK118" i="34"/>
  <c r="VXL118" i="34"/>
  <c r="VXM118" i="34"/>
  <c r="VXN118" i="34" s="1"/>
  <c r="VXO118" i="34"/>
  <c r="VXP118" i="34" s="1"/>
  <c r="VXQ118" i="34"/>
  <c r="VXR118" i="34" s="1"/>
  <c r="VXS118" i="34"/>
  <c r="VXT118" i="34"/>
  <c r="VXU118" i="34"/>
  <c r="VXV118" i="34" s="1"/>
  <c r="VXW118" i="34"/>
  <c r="VXX118" i="34" s="1"/>
  <c r="VXY118" i="34"/>
  <c r="VXZ118" i="34" s="1"/>
  <c r="VYA118" i="34"/>
  <c r="VYB118" i="34"/>
  <c r="VYC118" i="34"/>
  <c r="VYD118" i="34" s="1"/>
  <c r="VYE118" i="34"/>
  <c r="VYF118" i="34" s="1"/>
  <c r="VYG118" i="34"/>
  <c r="VYH118" i="34" s="1"/>
  <c r="VYI118" i="34"/>
  <c r="VYJ118" i="34"/>
  <c r="VYK118" i="34"/>
  <c r="VYL118" i="34" s="1"/>
  <c r="VYM118" i="34"/>
  <c r="VYN118" i="34" s="1"/>
  <c r="VYO118" i="34"/>
  <c r="VYP118" i="34" s="1"/>
  <c r="VYQ118" i="34"/>
  <c r="VYR118" i="34"/>
  <c r="VYS118" i="34"/>
  <c r="VYT118" i="34" s="1"/>
  <c r="VYU118" i="34"/>
  <c r="VYV118" i="34" s="1"/>
  <c r="VYW118" i="34"/>
  <c r="VYX118" i="34" s="1"/>
  <c r="VYY118" i="34"/>
  <c r="VYZ118" i="34"/>
  <c r="VZA118" i="34"/>
  <c r="VZB118" i="34" s="1"/>
  <c r="VZC118" i="34"/>
  <c r="VZD118" i="34" s="1"/>
  <c r="VZE118" i="34"/>
  <c r="VZF118" i="34" s="1"/>
  <c r="VZG118" i="34"/>
  <c r="VZH118" i="34"/>
  <c r="VZI118" i="34"/>
  <c r="VZJ118" i="34" s="1"/>
  <c r="VZK118" i="34"/>
  <c r="VZL118" i="34" s="1"/>
  <c r="VZM118" i="34"/>
  <c r="VZN118" i="34" s="1"/>
  <c r="VZO118" i="34"/>
  <c r="VZP118" i="34"/>
  <c r="VZQ118" i="34"/>
  <c r="VZR118" i="34" s="1"/>
  <c r="VZS118" i="34"/>
  <c r="VZT118" i="34" s="1"/>
  <c r="VZU118" i="34"/>
  <c r="VZV118" i="34" s="1"/>
  <c r="VZW118" i="34"/>
  <c r="VZX118" i="34"/>
  <c r="VZY118" i="34"/>
  <c r="VZZ118" i="34" s="1"/>
  <c r="WAA118" i="34"/>
  <c r="WAB118" i="34" s="1"/>
  <c r="WAC118" i="34"/>
  <c r="WAD118" i="34" s="1"/>
  <c r="WAE118" i="34"/>
  <c r="WAF118" i="34"/>
  <c r="WAG118" i="34"/>
  <c r="WAH118" i="34" s="1"/>
  <c r="WAI118" i="34"/>
  <c r="WAJ118" i="34" s="1"/>
  <c r="WAK118" i="34"/>
  <c r="WAL118" i="34" s="1"/>
  <c r="WAM118" i="34"/>
  <c r="WAN118" i="34"/>
  <c r="WAO118" i="34"/>
  <c r="WAP118" i="34" s="1"/>
  <c r="WAQ118" i="34"/>
  <c r="WAR118" i="34" s="1"/>
  <c r="WAS118" i="34"/>
  <c r="WAT118" i="34" s="1"/>
  <c r="WAU118" i="34"/>
  <c r="WAV118" i="34"/>
  <c r="WAW118" i="34"/>
  <c r="WAX118" i="34" s="1"/>
  <c r="WAY118" i="34"/>
  <c r="WAZ118" i="34" s="1"/>
  <c r="WBA118" i="34"/>
  <c r="WBB118" i="34" s="1"/>
  <c r="WBC118" i="34"/>
  <c r="WBD118" i="34"/>
  <c r="WBE118" i="34"/>
  <c r="WBF118" i="34" s="1"/>
  <c r="WBG118" i="34"/>
  <c r="WBH118" i="34" s="1"/>
  <c r="WBI118" i="34"/>
  <c r="WBJ118" i="34" s="1"/>
  <c r="WBK118" i="34"/>
  <c r="WBL118" i="34"/>
  <c r="WBM118" i="34"/>
  <c r="WBN118" i="34" s="1"/>
  <c r="WBO118" i="34"/>
  <c r="WBP118" i="34" s="1"/>
  <c r="WBQ118" i="34"/>
  <c r="WBR118" i="34" s="1"/>
  <c r="WBS118" i="34"/>
  <c r="WBT118" i="34"/>
  <c r="WBU118" i="34"/>
  <c r="WBV118" i="34" s="1"/>
  <c r="WBW118" i="34"/>
  <c r="WBX118" i="34" s="1"/>
  <c r="WBY118" i="34"/>
  <c r="WBZ118" i="34" s="1"/>
  <c r="WCA118" i="34"/>
  <c r="WCB118" i="34"/>
  <c r="WCC118" i="34"/>
  <c r="WCD118" i="34" s="1"/>
  <c r="WCE118" i="34"/>
  <c r="WCF118" i="34" s="1"/>
  <c r="WCG118" i="34"/>
  <c r="WCH118" i="34" s="1"/>
  <c r="WCI118" i="34"/>
  <c r="WCJ118" i="34"/>
  <c r="WCK118" i="34"/>
  <c r="WCL118" i="34" s="1"/>
  <c r="WCM118" i="34"/>
  <c r="WCN118" i="34" s="1"/>
  <c r="WCO118" i="34"/>
  <c r="WCP118" i="34" s="1"/>
  <c r="WCQ118" i="34"/>
  <c r="WCR118" i="34"/>
  <c r="WCS118" i="34"/>
  <c r="WCT118" i="34" s="1"/>
  <c r="WCU118" i="34"/>
  <c r="WCV118" i="34" s="1"/>
  <c r="WCW118" i="34"/>
  <c r="WCX118" i="34" s="1"/>
  <c r="WCY118" i="34"/>
  <c r="WCZ118" i="34"/>
  <c r="WDA118" i="34"/>
  <c r="WDB118" i="34" s="1"/>
  <c r="WDC118" i="34"/>
  <c r="WDD118" i="34" s="1"/>
  <c r="WDE118" i="34"/>
  <c r="WDF118" i="34" s="1"/>
  <c r="WDG118" i="34"/>
  <c r="WDH118" i="34"/>
  <c r="WDI118" i="34"/>
  <c r="WDJ118" i="34" s="1"/>
  <c r="WDK118" i="34"/>
  <c r="WDL118" i="34" s="1"/>
  <c r="WDM118" i="34"/>
  <c r="WDN118" i="34" s="1"/>
  <c r="WDO118" i="34"/>
  <c r="WDP118" i="34"/>
  <c r="WDQ118" i="34"/>
  <c r="WDR118" i="34" s="1"/>
  <c r="WDS118" i="34"/>
  <c r="WDT118" i="34" s="1"/>
  <c r="WDU118" i="34"/>
  <c r="WDV118" i="34" s="1"/>
  <c r="WDW118" i="34"/>
  <c r="WDX118" i="34"/>
  <c r="WDY118" i="34"/>
  <c r="WDZ118" i="34" s="1"/>
  <c r="WEA118" i="34"/>
  <c r="WEB118" i="34" s="1"/>
  <c r="WEC118" i="34"/>
  <c r="WED118" i="34" s="1"/>
  <c r="WEE118" i="34"/>
  <c r="WEF118" i="34"/>
  <c r="WEG118" i="34"/>
  <c r="WEH118" i="34" s="1"/>
  <c r="WEI118" i="34"/>
  <c r="WEJ118" i="34" s="1"/>
  <c r="WEK118" i="34"/>
  <c r="WEL118" i="34" s="1"/>
  <c r="WEM118" i="34"/>
  <c r="WEN118" i="34"/>
  <c r="WEO118" i="34"/>
  <c r="WEP118" i="34" s="1"/>
  <c r="WEQ118" i="34"/>
  <c r="WER118" i="34" s="1"/>
  <c r="WES118" i="34"/>
  <c r="WET118" i="34" s="1"/>
  <c r="WEU118" i="34"/>
  <c r="WEV118" i="34"/>
  <c r="WEW118" i="34"/>
  <c r="WEX118" i="34" s="1"/>
  <c r="WEY118" i="34"/>
  <c r="WEZ118" i="34" s="1"/>
  <c r="WFA118" i="34"/>
  <c r="WFB118" i="34" s="1"/>
  <c r="WFC118" i="34"/>
  <c r="WFD118" i="34"/>
  <c r="WFE118" i="34"/>
  <c r="WFF118" i="34" s="1"/>
  <c r="WFG118" i="34"/>
  <c r="WFH118" i="34" s="1"/>
  <c r="WFI118" i="34"/>
  <c r="WFJ118" i="34" s="1"/>
  <c r="WFK118" i="34"/>
  <c r="WFL118" i="34"/>
  <c r="WFM118" i="34"/>
  <c r="WFN118" i="34" s="1"/>
  <c r="WFO118" i="34"/>
  <c r="WFP118" i="34" s="1"/>
  <c r="WFQ118" i="34"/>
  <c r="WFR118" i="34" s="1"/>
  <c r="WFS118" i="34"/>
  <c r="WFT118" i="34"/>
  <c r="WFU118" i="34"/>
  <c r="WFV118" i="34" s="1"/>
  <c r="WFW118" i="34"/>
  <c r="WFX118" i="34" s="1"/>
  <c r="WFY118" i="34"/>
  <c r="WFZ118" i="34" s="1"/>
  <c r="WGA118" i="34"/>
  <c r="WGB118" i="34"/>
  <c r="WGC118" i="34"/>
  <c r="WGD118" i="34" s="1"/>
  <c r="WGE118" i="34"/>
  <c r="WGF118" i="34" s="1"/>
  <c r="WGG118" i="34"/>
  <c r="WGH118" i="34" s="1"/>
  <c r="WGI118" i="34"/>
  <c r="WGJ118" i="34"/>
  <c r="WGK118" i="34"/>
  <c r="WGL118" i="34" s="1"/>
  <c r="WGM118" i="34"/>
  <c r="WGN118" i="34" s="1"/>
  <c r="WGO118" i="34"/>
  <c r="WGP118" i="34" s="1"/>
  <c r="WGQ118" i="34"/>
  <c r="WGR118" i="34"/>
  <c r="WGS118" i="34"/>
  <c r="WGT118" i="34" s="1"/>
  <c r="WGU118" i="34"/>
  <c r="WGV118" i="34" s="1"/>
  <c r="WGW118" i="34"/>
  <c r="WGX118" i="34" s="1"/>
  <c r="WGY118" i="34"/>
  <c r="WGZ118" i="34"/>
  <c r="WHA118" i="34"/>
  <c r="WHB118" i="34" s="1"/>
  <c r="WHC118" i="34"/>
  <c r="WHD118" i="34" s="1"/>
  <c r="WHE118" i="34"/>
  <c r="WHF118" i="34" s="1"/>
  <c r="WHG118" i="34"/>
  <c r="WHH118" i="34"/>
  <c r="WHI118" i="34"/>
  <c r="WHJ118" i="34" s="1"/>
  <c r="WHK118" i="34"/>
  <c r="WHL118" i="34" s="1"/>
  <c r="WHM118" i="34"/>
  <c r="WHN118" i="34" s="1"/>
  <c r="WHO118" i="34"/>
  <c r="WHP118" i="34"/>
  <c r="WHQ118" i="34"/>
  <c r="WHR118" i="34" s="1"/>
  <c r="WHS118" i="34"/>
  <c r="WHT118" i="34" s="1"/>
  <c r="WHU118" i="34"/>
  <c r="WHV118" i="34" s="1"/>
  <c r="WHW118" i="34"/>
  <c r="WHX118" i="34"/>
  <c r="WHY118" i="34"/>
  <c r="WHZ118" i="34" s="1"/>
  <c r="WIA118" i="34"/>
  <c r="WIB118" i="34" s="1"/>
  <c r="WIC118" i="34"/>
  <c r="WID118" i="34" s="1"/>
  <c r="WIE118" i="34"/>
  <c r="WIF118" i="34"/>
  <c r="WIG118" i="34"/>
  <c r="WIH118" i="34" s="1"/>
  <c r="WII118" i="34"/>
  <c r="WIJ118" i="34" s="1"/>
  <c r="WIK118" i="34"/>
  <c r="WIL118" i="34" s="1"/>
  <c r="WIM118" i="34"/>
  <c r="WIN118" i="34"/>
  <c r="WIO118" i="34"/>
  <c r="WIP118" i="34" s="1"/>
  <c r="WIQ118" i="34"/>
  <c r="WIR118" i="34" s="1"/>
  <c r="WIS118" i="34"/>
  <c r="WIT118" i="34" s="1"/>
  <c r="WIU118" i="34"/>
  <c r="WIV118" i="34"/>
  <c r="WIW118" i="34"/>
  <c r="WIX118" i="34" s="1"/>
  <c r="WIY118" i="34"/>
  <c r="WIZ118" i="34" s="1"/>
  <c r="WJA118" i="34"/>
  <c r="WJB118" i="34" s="1"/>
  <c r="WJC118" i="34"/>
  <c r="WJD118" i="34"/>
  <c r="WJE118" i="34"/>
  <c r="WJF118" i="34" s="1"/>
  <c r="WJG118" i="34"/>
  <c r="WJH118" i="34" s="1"/>
  <c r="WJI118" i="34"/>
  <c r="WJJ118" i="34" s="1"/>
  <c r="WJK118" i="34"/>
  <c r="WJL118" i="34"/>
  <c r="WJM118" i="34"/>
  <c r="WJN118" i="34" s="1"/>
  <c r="WJO118" i="34"/>
  <c r="WJP118" i="34" s="1"/>
  <c r="WJQ118" i="34"/>
  <c r="WJR118" i="34" s="1"/>
  <c r="WJS118" i="34"/>
  <c r="WJT118" i="34"/>
  <c r="WJU118" i="34"/>
  <c r="WJV118" i="34" s="1"/>
  <c r="WJW118" i="34"/>
  <c r="WJX118" i="34" s="1"/>
  <c r="WJY118" i="34"/>
  <c r="WJZ118" i="34" s="1"/>
  <c r="WKA118" i="34"/>
  <c r="WKB118" i="34"/>
  <c r="WKC118" i="34"/>
  <c r="WKD118" i="34" s="1"/>
  <c r="WKE118" i="34"/>
  <c r="WKF118" i="34" s="1"/>
  <c r="WKG118" i="34"/>
  <c r="WKH118" i="34" s="1"/>
  <c r="WKI118" i="34"/>
  <c r="WKJ118" i="34"/>
  <c r="WKK118" i="34"/>
  <c r="WKL118" i="34" s="1"/>
  <c r="WKM118" i="34"/>
  <c r="WKN118" i="34" s="1"/>
  <c r="WKO118" i="34"/>
  <c r="WKP118" i="34" s="1"/>
  <c r="WKQ118" i="34"/>
  <c r="WKR118" i="34"/>
  <c r="WKS118" i="34"/>
  <c r="WKT118" i="34" s="1"/>
  <c r="WKU118" i="34"/>
  <c r="WKV118" i="34" s="1"/>
  <c r="WKW118" i="34"/>
  <c r="WKX118" i="34" s="1"/>
  <c r="WKY118" i="34"/>
  <c r="WKZ118" i="34"/>
  <c r="WLA118" i="34"/>
  <c r="WLB118" i="34" s="1"/>
  <c r="WLC118" i="34"/>
  <c r="WLD118" i="34" s="1"/>
  <c r="WLE118" i="34"/>
  <c r="WLF118" i="34" s="1"/>
  <c r="WLG118" i="34"/>
  <c r="WLH118" i="34"/>
  <c r="WLI118" i="34"/>
  <c r="WLJ118" i="34" s="1"/>
  <c r="WLK118" i="34"/>
  <c r="WLL118" i="34" s="1"/>
  <c r="WLM118" i="34"/>
  <c r="WLN118" i="34" s="1"/>
  <c r="WLO118" i="34"/>
  <c r="WLP118" i="34" s="1"/>
  <c r="WLQ118" i="34"/>
  <c r="WLR118" i="34" s="1"/>
  <c r="WLS118" i="34"/>
  <c r="WLT118" i="34" s="1"/>
  <c r="WLU118" i="34"/>
  <c r="WLV118" i="34" s="1"/>
  <c r="WLW118" i="34"/>
  <c r="WLX118" i="34" s="1"/>
  <c r="WLY118" i="34"/>
  <c r="WLZ118" i="34" s="1"/>
  <c r="WMA118" i="34"/>
  <c r="WMB118" i="34" s="1"/>
  <c r="WMC118" i="34"/>
  <c r="WMD118" i="34" s="1"/>
  <c r="WME118" i="34"/>
  <c r="WMF118" i="34" s="1"/>
  <c r="WMG118" i="34"/>
  <c r="WMH118" i="34" s="1"/>
  <c r="WMI118" i="34"/>
  <c r="WMJ118" i="34" s="1"/>
  <c r="WMK118" i="34"/>
  <c r="WML118" i="34" s="1"/>
  <c r="WMM118" i="34"/>
  <c r="WMN118" i="34" s="1"/>
  <c r="WMO118" i="34"/>
  <c r="WMP118" i="34" s="1"/>
  <c r="WMQ118" i="34"/>
  <c r="WMR118" i="34" s="1"/>
  <c r="WMS118" i="34"/>
  <c r="WMT118" i="34" s="1"/>
  <c r="WMU118" i="34"/>
  <c r="WMV118" i="34" s="1"/>
  <c r="WMW118" i="34"/>
  <c r="WMX118" i="34" s="1"/>
  <c r="WMY118" i="34"/>
  <c r="WMZ118" i="34" s="1"/>
  <c r="WNA118" i="34"/>
  <c r="WNB118" i="34" s="1"/>
  <c r="WNC118" i="34"/>
  <c r="WND118" i="34" s="1"/>
  <c r="WNE118" i="34"/>
  <c r="WNF118" i="34" s="1"/>
  <c r="WNG118" i="34"/>
  <c r="WNH118" i="34" s="1"/>
  <c r="WNI118" i="34"/>
  <c r="WNJ118" i="34" s="1"/>
  <c r="WNK118" i="34"/>
  <c r="WNL118" i="34" s="1"/>
  <c r="WNM118" i="34"/>
  <c r="WNN118" i="34" s="1"/>
  <c r="WNO118" i="34"/>
  <c r="WNP118" i="34" s="1"/>
  <c r="WNQ118" i="34"/>
  <c r="WNR118" i="34" s="1"/>
  <c r="WNS118" i="34"/>
  <c r="WNT118" i="34" s="1"/>
  <c r="WNU118" i="34"/>
  <c r="WNV118" i="34" s="1"/>
  <c r="WNW118" i="34"/>
  <c r="WNX118" i="34" s="1"/>
  <c r="WNY118" i="34"/>
  <c r="WNZ118" i="34" s="1"/>
  <c r="WOA118" i="34"/>
  <c r="WOB118" i="34" s="1"/>
  <c r="WOC118" i="34"/>
  <c r="WOD118" i="34" s="1"/>
  <c r="WOE118" i="34"/>
  <c r="WOF118" i="34" s="1"/>
  <c r="WOG118" i="34"/>
  <c r="WOH118" i="34" s="1"/>
  <c r="WOI118" i="34"/>
  <c r="WOJ118" i="34" s="1"/>
  <c r="WOK118" i="34"/>
  <c r="WOL118" i="34" s="1"/>
  <c r="WOM118" i="34"/>
  <c r="WON118" i="34" s="1"/>
  <c r="WOO118" i="34"/>
  <c r="WOP118" i="34" s="1"/>
  <c r="WOQ118" i="34"/>
  <c r="WOR118" i="34" s="1"/>
  <c r="WOS118" i="34"/>
  <c r="WOT118" i="34" s="1"/>
  <c r="WOU118" i="34"/>
  <c r="WOV118" i="34" s="1"/>
  <c r="WOW118" i="34"/>
  <c r="WOX118" i="34" s="1"/>
  <c r="WOY118" i="34"/>
  <c r="WOZ118" i="34" s="1"/>
  <c r="WPA118" i="34"/>
  <c r="WPB118" i="34" s="1"/>
  <c r="WPC118" i="34"/>
  <c r="WPD118" i="34" s="1"/>
  <c r="WPE118" i="34"/>
  <c r="WPF118" i="34" s="1"/>
  <c r="WPG118" i="34"/>
  <c r="WPH118" i="34" s="1"/>
  <c r="WPI118" i="34"/>
  <c r="WPJ118" i="34" s="1"/>
  <c r="WPK118" i="34"/>
  <c r="WPL118" i="34" s="1"/>
  <c r="WPM118" i="34"/>
  <c r="WPN118" i="34" s="1"/>
  <c r="WPO118" i="34"/>
  <c r="WPP118" i="34" s="1"/>
  <c r="WPQ118" i="34"/>
  <c r="WPR118" i="34" s="1"/>
  <c r="WPS118" i="34"/>
  <c r="WPT118" i="34" s="1"/>
  <c r="WPU118" i="34"/>
  <c r="WPV118" i="34" s="1"/>
  <c r="WPW118" i="34"/>
  <c r="WPX118" i="34" s="1"/>
  <c r="WPY118" i="34"/>
  <c r="WPZ118" i="34" s="1"/>
  <c r="WQA118" i="34"/>
  <c r="WQB118" i="34" s="1"/>
  <c r="WQC118" i="34"/>
  <c r="WQD118" i="34" s="1"/>
  <c r="WQE118" i="34"/>
  <c r="WQF118" i="34" s="1"/>
  <c r="WQG118" i="34"/>
  <c r="WQH118" i="34" s="1"/>
  <c r="WQI118" i="34"/>
  <c r="WQJ118" i="34" s="1"/>
  <c r="WQK118" i="34"/>
  <c r="WQL118" i="34" s="1"/>
  <c r="WQM118" i="34"/>
  <c r="WQN118" i="34" s="1"/>
  <c r="WQO118" i="34"/>
  <c r="WQP118" i="34" s="1"/>
  <c r="WQQ118" i="34"/>
  <c r="WQR118" i="34" s="1"/>
  <c r="WQS118" i="34"/>
  <c r="WQT118" i="34" s="1"/>
  <c r="WQU118" i="34"/>
  <c r="WQV118" i="34" s="1"/>
  <c r="WQW118" i="34"/>
  <c r="WQX118" i="34" s="1"/>
  <c r="WQY118" i="34"/>
  <c r="WQZ118" i="34" s="1"/>
  <c r="WRA118" i="34"/>
  <c r="WRB118" i="34" s="1"/>
  <c r="WRC118" i="34"/>
  <c r="WRD118" i="34" s="1"/>
  <c r="WRE118" i="34"/>
  <c r="WRF118" i="34" s="1"/>
  <c r="WRG118" i="34"/>
  <c r="WRH118" i="34" s="1"/>
  <c r="WRI118" i="34"/>
  <c r="WRJ118" i="34" s="1"/>
  <c r="WRK118" i="34"/>
  <c r="WRL118" i="34" s="1"/>
  <c r="WRM118" i="34"/>
  <c r="WRN118" i="34" s="1"/>
  <c r="WRO118" i="34"/>
  <c r="WRP118" i="34" s="1"/>
  <c r="WRQ118" i="34"/>
  <c r="WRR118" i="34" s="1"/>
  <c r="WRS118" i="34"/>
  <c r="WRT118" i="34" s="1"/>
  <c r="WRU118" i="34"/>
  <c r="WRV118" i="34" s="1"/>
  <c r="WRW118" i="34"/>
  <c r="WRX118" i="34" s="1"/>
  <c r="WRY118" i="34"/>
  <c r="WRZ118" i="34" s="1"/>
  <c r="WSA118" i="34"/>
  <c r="WSB118" i="34" s="1"/>
  <c r="WSC118" i="34"/>
  <c r="WSD118" i="34" s="1"/>
  <c r="WSE118" i="34"/>
  <c r="WSF118" i="34" s="1"/>
  <c r="WSG118" i="34"/>
  <c r="WSH118" i="34" s="1"/>
  <c r="WSI118" i="34"/>
  <c r="WSJ118" i="34" s="1"/>
  <c r="WSK118" i="34"/>
  <c r="WSL118" i="34" s="1"/>
  <c r="WSM118" i="34"/>
  <c r="WSN118" i="34" s="1"/>
  <c r="WSO118" i="34"/>
  <c r="WSP118" i="34" s="1"/>
  <c r="WSQ118" i="34"/>
  <c r="WSR118" i="34" s="1"/>
  <c r="WSS118" i="34"/>
  <c r="WST118" i="34" s="1"/>
  <c r="WSU118" i="34"/>
  <c r="WSV118" i="34" s="1"/>
  <c r="WSW118" i="34"/>
  <c r="WSX118" i="34" s="1"/>
  <c r="WSY118" i="34"/>
  <c r="WSZ118" i="34" s="1"/>
  <c r="WTA118" i="34"/>
  <c r="WTB118" i="34" s="1"/>
  <c r="WTC118" i="34"/>
  <c r="WTD118" i="34" s="1"/>
  <c r="WTE118" i="34"/>
  <c r="WTF118" i="34" s="1"/>
  <c r="WTG118" i="34"/>
  <c r="WTH118" i="34" s="1"/>
  <c r="WTI118" i="34"/>
  <c r="WTJ118" i="34" s="1"/>
  <c r="WTK118" i="34"/>
  <c r="WTL118" i="34" s="1"/>
  <c r="WTM118" i="34"/>
  <c r="WTN118" i="34" s="1"/>
  <c r="WTO118" i="34"/>
  <c r="WTP118" i="34" s="1"/>
  <c r="WTQ118" i="34"/>
  <c r="WTR118" i="34" s="1"/>
  <c r="WTS118" i="34"/>
  <c r="WTT118" i="34" s="1"/>
  <c r="WTU118" i="34"/>
  <c r="WTV118" i="34" s="1"/>
  <c r="WTW118" i="34"/>
  <c r="WTX118" i="34" s="1"/>
  <c r="WTY118" i="34"/>
  <c r="WTZ118" i="34" s="1"/>
  <c r="WUA118" i="34"/>
  <c r="WUB118" i="34" s="1"/>
  <c r="WUC118" i="34"/>
  <c r="WUD118" i="34" s="1"/>
  <c r="WUE118" i="34"/>
  <c r="WUF118" i="34" s="1"/>
  <c r="WUG118" i="34"/>
  <c r="WUH118" i="34" s="1"/>
  <c r="WUI118" i="34"/>
  <c r="WUJ118" i="34" s="1"/>
  <c r="WUK118" i="34"/>
  <c r="WUL118" i="34" s="1"/>
  <c r="WUM118" i="34"/>
  <c r="WUN118" i="34" s="1"/>
  <c r="WUO118" i="34"/>
  <c r="WUP118" i="34" s="1"/>
  <c r="WUQ118" i="34"/>
  <c r="WUR118" i="34" s="1"/>
  <c r="WUS118" i="34"/>
  <c r="WUT118" i="34" s="1"/>
  <c r="WUU118" i="34"/>
  <c r="WUV118" i="34" s="1"/>
  <c r="WUW118" i="34"/>
  <c r="WUX118" i="34" s="1"/>
  <c r="WUY118" i="34"/>
  <c r="WUZ118" i="34" s="1"/>
  <c r="WVA118" i="34"/>
  <c r="WVB118" i="34" s="1"/>
  <c r="WVC118" i="34"/>
  <c r="WVD118" i="34" s="1"/>
  <c r="WVE118" i="34"/>
  <c r="WVF118" i="34" s="1"/>
  <c r="WVG118" i="34"/>
  <c r="WVH118" i="34" s="1"/>
  <c r="WVI118" i="34"/>
  <c r="WVJ118" i="34" s="1"/>
  <c r="WVK118" i="34"/>
  <c r="WVL118" i="34" s="1"/>
  <c r="WVM118" i="34"/>
  <c r="WVN118" i="34" s="1"/>
  <c r="WVO118" i="34"/>
  <c r="WVP118" i="34" s="1"/>
  <c r="WVQ118" i="34"/>
  <c r="WVR118" i="34" s="1"/>
  <c r="WVS118" i="34"/>
  <c r="WVT118" i="34" s="1"/>
  <c r="WVU118" i="34"/>
  <c r="WVV118" i="34" s="1"/>
  <c r="WVW118" i="34"/>
  <c r="WVX118" i="34" s="1"/>
  <c r="WVY118" i="34"/>
  <c r="WVZ118" i="34" s="1"/>
  <c r="WWA118" i="34"/>
  <c r="WWB118" i="34" s="1"/>
  <c r="WWC118" i="34"/>
  <c r="WWD118" i="34" s="1"/>
  <c r="WWE118" i="34"/>
  <c r="WWF118" i="34" s="1"/>
  <c r="WWG118" i="34"/>
  <c r="WWH118" i="34" s="1"/>
  <c r="WWI118" i="34"/>
  <c r="WWJ118" i="34" s="1"/>
  <c r="WWK118" i="34"/>
  <c r="WWL118" i="34" s="1"/>
  <c r="WWM118" i="34"/>
  <c r="WWN118" i="34" s="1"/>
  <c r="WWO118" i="34"/>
  <c r="WWP118" i="34" s="1"/>
  <c r="WWQ118" i="34"/>
  <c r="WWR118" i="34" s="1"/>
  <c r="WWS118" i="34"/>
  <c r="WWT118" i="34" s="1"/>
  <c r="WWU118" i="34"/>
  <c r="WWV118" i="34" s="1"/>
  <c r="WWW118" i="34"/>
  <c r="WWX118" i="34" s="1"/>
  <c r="WWY118" i="34"/>
  <c r="WWZ118" i="34" s="1"/>
  <c r="WXA118" i="34"/>
  <c r="WXB118" i="34" s="1"/>
  <c r="WXC118" i="34"/>
  <c r="WXD118" i="34" s="1"/>
  <c r="WXE118" i="34"/>
  <c r="WXF118" i="34" s="1"/>
  <c r="WXG118" i="34"/>
  <c r="WXH118" i="34" s="1"/>
  <c r="WXI118" i="34"/>
  <c r="WXJ118" i="34" s="1"/>
  <c r="WXK118" i="34"/>
  <c r="WXL118" i="34" s="1"/>
  <c r="WXM118" i="34"/>
  <c r="WXN118" i="34" s="1"/>
  <c r="WXO118" i="34"/>
  <c r="WXP118" i="34" s="1"/>
  <c r="WXQ118" i="34"/>
  <c r="WXR118" i="34" s="1"/>
  <c r="WXS118" i="34"/>
  <c r="WXT118" i="34" s="1"/>
  <c r="WXU118" i="34"/>
  <c r="WXV118" i="34" s="1"/>
  <c r="WXW118" i="34"/>
  <c r="WXX118" i="34" s="1"/>
  <c r="WXY118" i="34"/>
  <c r="WXZ118" i="34" s="1"/>
  <c r="WYA118" i="34"/>
  <c r="WYB118" i="34" s="1"/>
  <c r="WYC118" i="34"/>
  <c r="WYD118" i="34"/>
  <c r="WYE118" i="34"/>
  <c r="WYF118" i="34" s="1"/>
  <c r="WYG118" i="34"/>
  <c r="WYH118" i="34" s="1"/>
  <c r="WYI118" i="34"/>
  <c r="WYJ118" i="34" s="1"/>
  <c r="WYK118" i="34"/>
  <c r="WYL118" i="34" s="1"/>
  <c r="WYM118" i="34"/>
  <c r="WYN118" i="34" s="1"/>
  <c r="WYO118" i="34"/>
  <c r="WYP118" i="34" s="1"/>
  <c r="WYQ118" i="34"/>
  <c r="WYR118" i="34" s="1"/>
  <c r="WYS118" i="34"/>
  <c r="WYT118" i="34" s="1"/>
  <c r="WYU118" i="34"/>
  <c r="WYV118" i="34" s="1"/>
  <c r="WYW118" i="34"/>
  <c r="WYX118" i="34" s="1"/>
  <c r="WYY118" i="34"/>
  <c r="WYZ118" i="34" s="1"/>
  <c r="WZA118" i="34"/>
  <c r="WZB118" i="34" s="1"/>
  <c r="WZC118" i="34"/>
  <c r="WZD118" i="34" s="1"/>
  <c r="WZE118" i="34"/>
  <c r="WZF118" i="34" s="1"/>
  <c r="WZG118" i="34"/>
  <c r="WZH118" i="34" s="1"/>
  <c r="WZI118" i="34"/>
  <c r="WZJ118" i="34" s="1"/>
  <c r="WZK118" i="34"/>
  <c r="WZL118" i="34" s="1"/>
  <c r="WZM118" i="34"/>
  <c r="WZN118" i="34" s="1"/>
  <c r="WZO118" i="34"/>
  <c r="WZP118" i="34" s="1"/>
  <c r="WZQ118" i="34"/>
  <c r="WZR118" i="34" s="1"/>
  <c r="WZS118" i="34"/>
  <c r="WZT118" i="34" s="1"/>
  <c r="WZU118" i="34"/>
  <c r="WZV118" i="34" s="1"/>
  <c r="WZW118" i="34"/>
  <c r="WZX118" i="34" s="1"/>
  <c r="WZY118" i="34"/>
  <c r="WZZ118" i="34" s="1"/>
  <c r="XAA118" i="34"/>
  <c r="XAB118" i="34" s="1"/>
  <c r="XAC118" i="34"/>
  <c r="XAD118" i="34" s="1"/>
  <c r="XAE118" i="34"/>
  <c r="XAF118" i="34" s="1"/>
  <c r="XAG118" i="34"/>
  <c r="XAH118" i="34" s="1"/>
  <c r="XAI118" i="34"/>
  <c r="XAJ118" i="34" s="1"/>
  <c r="XAK118" i="34"/>
  <c r="XAL118" i="34" s="1"/>
  <c r="XAM118" i="34"/>
  <c r="XAN118" i="34" s="1"/>
  <c r="XAO118" i="34"/>
  <c r="XAP118" i="34" s="1"/>
  <c r="XAQ118" i="34"/>
  <c r="XAR118" i="34" s="1"/>
  <c r="XAS118" i="34"/>
  <c r="XAT118" i="34" s="1"/>
  <c r="XAU118" i="34"/>
  <c r="XAV118" i="34" s="1"/>
  <c r="XAW118" i="34"/>
  <c r="XAX118" i="34" s="1"/>
  <c r="XAY118" i="34"/>
  <c r="XAZ118" i="34" s="1"/>
  <c r="XBA118" i="34"/>
  <c r="XBB118" i="34" s="1"/>
  <c r="XBC118" i="34"/>
  <c r="XBD118" i="34" s="1"/>
  <c r="XBE118" i="34"/>
  <c r="XBF118" i="34" s="1"/>
  <c r="XBG118" i="34"/>
  <c r="XBH118" i="34" s="1"/>
  <c r="XBI118" i="34"/>
  <c r="XBJ118" i="34" s="1"/>
  <c r="XBK118" i="34"/>
  <c r="XBL118" i="34" s="1"/>
  <c r="XBM118" i="34"/>
  <c r="XBN118" i="34" s="1"/>
  <c r="XBO118" i="34"/>
  <c r="XBP118" i="34" s="1"/>
  <c r="XBQ118" i="34"/>
  <c r="XBR118" i="34" s="1"/>
  <c r="XBS118" i="34"/>
  <c r="XBT118" i="34" s="1"/>
  <c r="XBU118" i="34"/>
  <c r="XBV118" i="34" s="1"/>
  <c r="XBW118" i="34"/>
  <c r="XBX118" i="34" s="1"/>
  <c r="XBY118" i="34"/>
  <c r="XBZ118" i="34" s="1"/>
  <c r="XCA118" i="34"/>
  <c r="XCB118" i="34" s="1"/>
  <c r="XCC118" i="34"/>
  <c r="XCD118" i="34" s="1"/>
  <c r="XCE118" i="34"/>
  <c r="XCF118" i="34" s="1"/>
  <c r="XCG118" i="34"/>
  <c r="XCH118" i="34" s="1"/>
  <c r="XCI118" i="34"/>
  <c r="XCJ118" i="34" s="1"/>
  <c r="XCK118" i="34"/>
  <c r="XCL118" i="34" s="1"/>
  <c r="XCM118" i="34"/>
  <c r="XCN118" i="34" s="1"/>
  <c r="XCO118" i="34"/>
  <c r="XCP118" i="34" s="1"/>
  <c r="XCQ118" i="34"/>
  <c r="XCR118" i="34" s="1"/>
  <c r="XCS118" i="34"/>
  <c r="XCT118" i="34" s="1"/>
  <c r="XCU118" i="34"/>
  <c r="XCV118" i="34" s="1"/>
  <c r="XCW118" i="34"/>
  <c r="XCX118" i="34" s="1"/>
  <c r="XCY118" i="34"/>
  <c r="XCZ118" i="34" s="1"/>
  <c r="XDA118" i="34"/>
  <c r="XDB118" i="34" s="1"/>
  <c r="XDC118" i="34"/>
  <c r="XDD118" i="34" s="1"/>
  <c r="XDE118" i="34"/>
  <c r="XDF118" i="34" s="1"/>
  <c r="XDG118" i="34"/>
  <c r="XDH118" i="34" s="1"/>
  <c r="XDI118" i="34"/>
  <c r="XDJ118" i="34" s="1"/>
  <c r="XDK118" i="34"/>
  <c r="XDL118" i="34" s="1"/>
  <c r="XDM118" i="34"/>
  <c r="XDN118" i="34" s="1"/>
  <c r="XDO118" i="34"/>
  <c r="XDP118" i="34" s="1"/>
  <c r="XDQ118" i="34"/>
  <c r="XDR118" i="34" s="1"/>
  <c r="XDS118" i="34"/>
  <c r="XDT118" i="34" s="1"/>
  <c r="XDU118" i="34"/>
  <c r="XDV118" i="34" s="1"/>
  <c r="XDW118" i="34"/>
  <c r="XDX118" i="34" s="1"/>
  <c r="XDY118" i="34"/>
  <c r="XDZ118" i="34" s="1"/>
  <c r="XEA118" i="34"/>
  <c r="XEB118" i="34" s="1"/>
  <c r="XEC118" i="34"/>
  <c r="XED118" i="34" s="1"/>
  <c r="XEE118" i="34"/>
  <c r="XEF118" i="34" s="1"/>
  <c r="XEG118" i="34"/>
  <c r="XEH118" i="34" s="1"/>
  <c r="XEI118" i="34"/>
  <c r="XEJ118" i="34" s="1"/>
  <c r="XEK118" i="34"/>
  <c r="XEL118" i="34" s="1"/>
  <c r="XEM118" i="34"/>
  <c r="XEN118" i="34" s="1"/>
  <c r="XEO118" i="34"/>
  <c r="XEP118" i="34" s="1"/>
  <c r="XEQ118" i="34"/>
  <c r="XER118" i="34" s="1"/>
  <c r="XES118" i="34"/>
  <c r="XET118" i="34" s="1"/>
  <c r="XEU118" i="34"/>
  <c r="XEV118" i="34" s="1"/>
  <c r="XEW118" i="34"/>
  <c r="XEX118" i="34" s="1"/>
  <c r="XEY118" i="34"/>
  <c r="XEZ118" i="34" s="1"/>
  <c r="XFA118" i="34"/>
  <c r="XFB118" i="34" s="1"/>
  <c r="XFC118" i="34"/>
  <c r="XFD118" i="34" s="1"/>
  <c r="A119" i="34"/>
  <c r="C119" i="34"/>
  <c r="G119" i="34"/>
  <c r="H119" i="34" s="1"/>
  <c r="I119" i="34"/>
  <c r="J119" i="34" s="1"/>
  <c r="K119" i="34"/>
  <c r="L119" i="34" s="1"/>
  <c r="M119" i="34"/>
  <c r="N119" i="34" s="1"/>
  <c r="O119" i="34"/>
  <c r="P119" i="34" s="1"/>
  <c r="Q119" i="34"/>
  <c r="R119" i="34" s="1"/>
  <c r="S119" i="34"/>
  <c r="T119" i="34" s="1"/>
  <c r="U119" i="34"/>
  <c r="V119" i="34" s="1"/>
  <c r="W119" i="34"/>
  <c r="X119" i="34" s="1"/>
  <c r="Y119" i="34"/>
  <c r="Z119" i="34" s="1"/>
  <c r="AA119" i="34"/>
  <c r="AB119" i="34" s="1"/>
  <c r="AC119" i="34"/>
  <c r="AD119" i="34" s="1"/>
  <c r="AE119" i="34"/>
  <c r="AF119" i="34" s="1"/>
  <c r="AG119" i="34"/>
  <c r="AH119" i="34" s="1"/>
  <c r="AI119" i="34"/>
  <c r="AJ119" i="34" s="1"/>
  <c r="AK119" i="34"/>
  <c r="AL119" i="34" s="1"/>
  <c r="AM119" i="34"/>
  <c r="AN119" i="34" s="1"/>
  <c r="AO119" i="34"/>
  <c r="AP119" i="34" s="1"/>
  <c r="AQ119" i="34"/>
  <c r="AR119" i="34" s="1"/>
  <c r="AS119" i="34"/>
  <c r="AT119" i="34" s="1"/>
  <c r="AU119" i="34"/>
  <c r="AV119" i="34" s="1"/>
  <c r="AW119" i="34"/>
  <c r="AX119" i="34" s="1"/>
  <c r="AY119" i="34"/>
  <c r="AZ119" i="34" s="1"/>
  <c r="BA119" i="34"/>
  <c r="BB119" i="34" s="1"/>
  <c r="BC119" i="34"/>
  <c r="BD119" i="34" s="1"/>
  <c r="BE119" i="34"/>
  <c r="BF119" i="34" s="1"/>
  <c r="BG119" i="34"/>
  <c r="BH119" i="34" s="1"/>
  <c r="BI119" i="34"/>
  <c r="BJ119" i="34" s="1"/>
  <c r="BK119" i="34"/>
  <c r="BL119" i="34" s="1"/>
  <c r="BM119" i="34"/>
  <c r="BN119" i="34" s="1"/>
  <c r="BO119" i="34"/>
  <c r="BP119" i="34" s="1"/>
  <c r="BQ119" i="34"/>
  <c r="BR119" i="34" s="1"/>
  <c r="BS119" i="34"/>
  <c r="BT119" i="34" s="1"/>
  <c r="BU119" i="34"/>
  <c r="BV119" i="34" s="1"/>
  <c r="BW119" i="34"/>
  <c r="BX119" i="34" s="1"/>
  <c r="BY119" i="34"/>
  <c r="BZ119" i="34" s="1"/>
  <c r="CA119" i="34"/>
  <c r="CB119" i="34" s="1"/>
  <c r="CC119" i="34"/>
  <c r="CD119" i="34" s="1"/>
  <c r="CE119" i="34"/>
  <c r="CF119" i="34" s="1"/>
  <c r="CG119" i="34"/>
  <c r="CH119" i="34" s="1"/>
  <c r="CI119" i="34"/>
  <c r="CJ119" i="34" s="1"/>
  <c r="CK119" i="34"/>
  <c r="CL119" i="34" s="1"/>
  <c r="CM119" i="34"/>
  <c r="CN119" i="34" s="1"/>
  <c r="CO119" i="34"/>
  <c r="CP119" i="34" s="1"/>
  <c r="CQ119" i="34"/>
  <c r="CR119" i="34" s="1"/>
  <c r="CS119" i="34"/>
  <c r="CT119" i="34" s="1"/>
  <c r="CU119" i="34"/>
  <c r="CV119" i="34" s="1"/>
  <c r="CW119" i="34"/>
  <c r="CX119" i="34" s="1"/>
  <c r="CY119" i="34"/>
  <c r="CZ119" i="34" s="1"/>
  <c r="DA119" i="34"/>
  <c r="DB119" i="34" s="1"/>
  <c r="DC119" i="34"/>
  <c r="DD119" i="34" s="1"/>
  <c r="DE119" i="34"/>
  <c r="DF119" i="34" s="1"/>
  <c r="DG119" i="34"/>
  <c r="DH119" i="34" s="1"/>
  <c r="DI119" i="34"/>
  <c r="DJ119" i="34" s="1"/>
  <c r="DK119" i="34"/>
  <c r="DL119" i="34" s="1"/>
  <c r="DM119" i="34"/>
  <c r="DN119" i="34" s="1"/>
  <c r="DO119" i="34"/>
  <c r="DP119" i="34" s="1"/>
  <c r="DQ119" i="34"/>
  <c r="DR119" i="34" s="1"/>
  <c r="DS119" i="34"/>
  <c r="DT119" i="34" s="1"/>
  <c r="DU119" i="34"/>
  <c r="DV119" i="34" s="1"/>
  <c r="DW119" i="34"/>
  <c r="DX119" i="34" s="1"/>
  <c r="DY119" i="34"/>
  <c r="DZ119" i="34" s="1"/>
  <c r="EA119" i="34"/>
  <c r="EB119" i="34" s="1"/>
  <c r="EC119" i="34"/>
  <c r="ED119" i="34" s="1"/>
  <c r="EE119" i="34"/>
  <c r="EF119" i="34" s="1"/>
  <c r="EG119" i="34"/>
  <c r="EH119" i="34" s="1"/>
  <c r="EI119" i="34"/>
  <c r="EJ119" i="34" s="1"/>
  <c r="EK119" i="34"/>
  <c r="EL119" i="34" s="1"/>
  <c r="EM119" i="34"/>
  <c r="EN119" i="34" s="1"/>
  <c r="EO119" i="34"/>
  <c r="EP119" i="34" s="1"/>
  <c r="EQ119" i="34"/>
  <c r="ER119" i="34" s="1"/>
  <c r="ES119" i="34"/>
  <c r="ET119" i="34" s="1"/>
  <c r="EU119" i="34"/>
  <c r="EV119" i="34" s="1"/>
  <c r="EW119" i="34"/>
  <c r="EX119" i="34" s="1"/>
  <c r="EY119" i="34"/>
  <c r="EZ119" i="34" s="1"/>
  <c r="FA119" i="34"/>
  <c r="FB119" i="34" s="1"/>
  <c r="FC119" i="34"/>
  <c r="FD119" i="34" s="1"/>
  <c r="FE119" i="34"/>
  <c r="FF119" i="34" s="1"/>
  <c r="FG119" i="34"/>
  <c r="FH119" i="34" s="1"/>
  <c r="FI119" i="34"/>
  <c r="FJ119" i="34" s="1"/>
  <c r="FK119" i="34"/>
  <c r="FL119" i="34" s="1"/>
  <c r="FM119" i="34"/>
  <c r="FN119" i="34" s="1"/>
  <c r="FO119" i="34"/>
  <c r="FP119" i="34" s="1"/>
  <c r="FQ119" i="34"/>
  <c r="FR119" i="34" s="1"/>
  <c r="FS119" i="34"/>
  <c r="FT119" i="34" s="1"/>
  <c r="FU119" i="34"/>
  <c r="FV119" i="34" s="1"/>
  <c r="FW119" i="34"/>
  <c r="FX119" i="34" s="1"/>
  <c r="FY119" i="34"/>
  <c r="FZ119" i="34" s="1"/>
  <c r="GA119" i="34"/>
  <c r="GB119" i="34" s="1"/>
  <c r="GC119" i="34"/>
  <c r="GD119" i="34" s="1"/>
  <c r="GE119" i="34"/>
  <c r="GF119" i="34" s="1"/>
  <c r="GG119" i="34"/>
  <c r="GH119" i="34" s="1"/>
  <c r="GI119" i="34"/>
  <c r="GJ119" i="34" s="1"/>
  <c r="GK119" i="34"/>
  <c r="GL119" i="34" s="1"/>
  <c r="GM119" i="34"/>
  <c r="GN119" i="34" s="1"/>
  <c r="GO119" i="34"/>
  <c r="GP119" i="34" s="1"/>
  <c r="GQ119" i="34"/>
  <c r="GR119" i="34" s="1"/>
  <c r="GS119" i="34"/>
  <c r="GT119" i="34" s="1"/>
  <c r="GU119" i="34"/>
  <c r="GV119" i="34" s="1"/>
  <c r="GW119" i="34"/>
  <c r="GX119" i="34" s="1"/>
  <c r="GY119" i="34"/>
  <c r="GZ119" i="34" s="1"/>
  <c r="HA119" i="34"/>
  <c r="HB119" i="34" s="1"/>
  <c r="HC119" i="34"/>
  <c r="HD119" i="34" s="1"/>
  <c r="HE119" i="34"/>
  <c r="HF119" i="34" s="1"/>
  <c r="HG119" i="34"/>
  <c r="HH119" i="34" s="1"/>
  <c r="HI119" i="34"/>
  <c r="HJ119" i="34" s="1"/>
  <c r="HK119" i="34"/>
  <c r="HL119" i="34" s="1"/>
  <c r="HM119" i="34"/>
  <c r="HN119" i="34" s="1"/>
  <c r="HO119" i="34"/>
  <c r="HP119" i="34" s="1"/>
  <c r="HQ119" i="34"/>
  <c r="HR119" i="34" s="1"/>
  <c r="HS119" i="34"/>
  <c r="HT119" i="34" s="1"/>
  <c r="HU119" i="34"/>
  <c r="HV119" i="34" s="1"/>
  <c r="HW119" i="34"/>
  <c r="HX119" i="34" s="1"/>
  <c r="HY119" i="34"/>
  <c r="HZ119" i="34" s="1"/>
  <c r="IA119" i="34"/>
  <c r="IB119" i="34" s="1"/>
  <c r="IC119" i="34"/>
  <c r="ID119" i="34" s="1"/>
  <c r="IE119" i="34"/>
  <c r="IF119" i="34" s="1"/>
  <c r="IG119" i="34"/>
  <c r="IH119" i="34" s="1"/>
  <c r="II119" i="34"/>
  <c r="IJ119" i="34" s="1"/>
  <c r="IK119" i="34"/>
  <c r="IL119" i="34" s="1"/>
  <c r="IM119" i="34"/>
  <c r="IN119" i="34" s="1"/>
  <c r="IO119" i="34"/>
  <c r="IP119" i="34" s="1"/>
  <c r="IQ119" i="34"/>
  <c r="IR119" i="34" s="1"/>
  <c r="IS119" i="34"/>
  <c r="IT119" i="34" s="1"/>
  <c r="IU119" i="34"/>
  <c r="IV119" i="34" s="1"/>
  <c r="IW119" i="34"/>
  <c r="IX119" i="34" s="1"/>
  <c r="IY119" i="34"/>
  <c r="IZ119" i="34" s="1"/>
  <c r="JA119" i="34"/>
  <c r="JB119" i="34" s="1"/>
  <c r="JC119" i="34"/>
  <c r="JD119" i="34" s="1"/>
  <c r="JE119" i="34"/>
  <c r="JF119" i="34" s="1"/>
  <c r="JG119" i="34"/>
  <c r="JH119" i="34" s="1"/>
  <c r="JI119" i="34"/>
  <c r="JJ119" i="34" s="1"/>
  <c r="JK119" i="34"/>
  <c r="JL119" i="34" s="1"/>
  <c r="JM119" i="34"/>
  <c r="JN119" i="34" s="1"/>
  <c r="JO119" i="34"/>
  <c r="JP119" i="34" s="1"/>
  <c r="JQ119" i="34"/>
  <c r="JR119" i="34" s="1"/>
  <c r="JS119" i="34"/>
  <c r="JT119" i="34" s="1"/>
  <c r="JU119" i="34"/>
  <c r="JV119" i="34" s="1"/>
  <c r="JW119" i="34"/>
  <c r="JX119" i="34" s="1"/>
  <c r="JY119" i="34"/>
  <c r="JZ119" i="34" s="1"/>
  <c r="KA119" i="34"/>
  <c r="KB119" i="34" s="1"/>
  <c r="KC119" i="34"/>
  <c r="KD119" i="34" s="1"/>
  <c r="KE119" i="34"/>
  <c r="KF119" i="34" s="1"/>
  <c r="KG119" i="34"/>
  <c r="KH119" i="34" s="1"/>
  <c r="KI119" i="34"/>
  <c r="KJ119" i="34" s="1"/>
  <c r="KK119" i="34"/>
  <c r="KL119" i="34" s="1"/>
  <c r="KM119" i="34"/>
  <c r="KN119" i="34" s="1"/>
  <c r="KO119" i="34"/>
  <c r="KP119" i="34" s="1"/>
  <c r="KQ119" i="34"/>
  <c r="KR119" i="34" s="1"/>
  <c r="KS119" i="34"/>
  <c r="KT119" i="34" s="1"/>
  <c r="KU119" i="34"/>
  <c r="KV119" i="34" s="1"/>
  <c r="KW119" i="34"/>
  <c r="KX119" i="34" s="1"/>
  <c r="KY119" i="34"/>
  <c r="KZ119" i="34" s="1"/>
  <c r="LA119" i="34"/>
  <c r="LB119" i="34" s="1"/>
  <c r="LC119" i="34"/>
  <c r="LD119" i="34" s="1"/>
  <c r="LE119" i="34"/>
  <c r="LF119" i="34" s="1"/>
  <c r="LG119" i="34"/>
  <c r="LH119" i="34" s="1"/>
  <c r="LI119" i="34"/>
  <c r="LJ119" i="34" s="1"/>
  <c r="LK119" i="34"/>
  <c r="LL119" i="34" s="1"/>
  <c r="LM119" i="34"/>
  <c r="LN119" i="34" s="1"/>
  <c r="LO119" i="34"/>
  <c r="LP119" i="34" s="1"/>
  <c r="LQ119" i="34"/>
  <c r="LR119" i="34" s="1"/>
  <c r="LS119" i="34"/>
  <c r="LT119" i="34" s="1"/>
  <c r="LU119" i="34"/>
  <c r="LV119" i="34" s="1"/>
  <c r="LW119" i="34"/>
  <c r="LX119" i="34" s="1"/>
  <c r="LY119" i="34"/>
  <c r="LZ119" i="34" s="1"/>
  <c r="MA119" i="34"/>
  <c r="MB119" i="34" s="1"/>
  <c r="MC119" i="34"/>
  <c r="MD119" i="34" s="1"/>
  <c r="ME119" i="34"/>
  <c r="MF119" i="34" s="1"/>
  <c r="MG119" i="34"/>
  <c r="MH119" i="34" s="1"/>
  <c r="MI119" i="34"/>
  <c r="MJ119" i="34" s="1"/>
  <c r="MK119" i="34"/>
  <c r="ML119" i="34" s="1"/>
  <c r="MM119" i="34"/>
  <c r="MN119" i="34" s="1"/>
  <c r="MO119" i="34"/>
  <c r="MP119" i="34" s="1"/>
  <c r="MQ119" i="34"/>
  <c r="MR119" i="34" s="1"/>
  <c r="MS119" i="34"/>
  <c r="MT119" i="34" s="1"/>
  <c r="MU119" i="34"/>
  <c r="MV119" i="34" s="1"/>
  <c r="MW119" i="34"/>
  <c r="MX119" i="34" s="1"/>
  <c r="MY119" i="34"/>
  <c r="MZ119" i="34" s="1"/>
  <c r="NA119" i="34"/>
  <c r="NB119" i="34" s="1"/>
  <c r="NC119" i="34"/>
  <c r="ND119" i="34" s="1"/>
  <c r="NE119" i="34"/>
  <c r="NF119" i="34" s="1"/>
  <c r="NG119" i="34"/>
  <c r="NH119" i="34" s="1"/>
  <c r="NI119" i="34"/>
  <c r="NJ119" i="34" s="1"/>
  <c r="NK119" i="34"/>
  <c r="NL119" i="34" s="1"/>
  <c r="NM119" i="34"/>
  <c r="NN119" i="34" s="1"/>
  <c r="NO119" i="34"/>
  <c r="NP119" i="34" s="1"/>
  <c r="NQ119" i="34"/>
  <c r="NR119" i="34" s="1"/>
  <c r="NS119" i="34"/>
  <c r="NT119" i="34" s="1"/>
  <c r="NU119" i="34"/>
  <c r="NV119" i="34" s="1"/>
  <c r="NW119" i="34"/>
  <c r="NX119" i="34" s="1"/>
  <c r="NY119" i="34"/>
  <c r="NZ119" i="34" s="1"/>
  <c r="OA119" i="34"/>
  <c r="OB119" i="34" s="1"/>
  <c r="OC119" i="34"/>
  <c r="OD119" i="34" s="1"/>
  <c r="OE119" i="34"/>
  <c r="OF119" i="34" s="1"/>
  <c r="OG119" i="34"/>
  <c r="OH119" i="34" s="1"/>
  <c r="OI119" i="34"/>
  <c r="OJ119" i="34" s="1"/>
  <c r="OK119" i="34"/>
  <c r="OL119" i="34" s="1"/>
  <c r="OM119" i="34"/>
  <c r="ON119" i="34" s="1"/>
  <c r="OO119" i="34"/>
  <c r="OP119" i="34" s="1"/>
  <c r="OQ119" i="34"/>
  <c r="OR119" i="34" s="1"/>
  <c r="OS119" i="34"/>
  <c r="OT119" i="34" s="1"/>
  <c r="OU119" i="34"/>
  <c r="OV119" i="34" s="1"/>
  <c r="OW119" i="34"/>
  <c r="OX119" i="34" s="1"/>
  <c r="OY119" i="34"/>
  <c r="OZ119" i="34" s="1"/>
  <c r="PA119" i="34"/>
  <c r="PB119" i="34" s="1"/>
  <c r="PC119" i="34"/>
  <c r="PD119" i="34" s="1"/>
  <c r="PE119" i="34"/>
  <c r="PF119" i="34" s="1"/>
  <c r="PG119" i="34"/>
  <c r="PH119" i="34" s="1"/>
  <c r="PI119" i="34"/>
  <c r="PJ119" i="34" s="1"/>
  <c r="PK119" i="34"/>
  <c r="PL119" i="34" s="1"/>
  <c r="PM119" i="34"/>
  <c r="PN119" i="34" s="1"/>
  <c r="PO119" i="34"/>
  <c r="PP119" i="34" s="1"/>
  <c r="PQ119" i="34"/>
  <c r="PR119" i="34" s="1"/>
  <c r="PS119" i="34"/>
  <c r="PT119" i="34" s="1"/>
  <c r="PU119" i="34"/>
  <c r="PV119" i="34" s="1"/>
  <c r="PW119" i="34"/>
  <c r="PX119" i="34" s="1"/>
  <c r="PY119" i="34"/>
  <c r="PZ119" i="34" s="1"/>
  <c r="QA119" i="34"/>
  <c r="QB119" i="34" s="1"/>
  <c r="QC119" i="34"/>
  <c r="QD119" i="34" s="1"/>
  <c r="QE119" i="34"/>
  <c r="QF119" i="34" s="1"/>
  <c r="QG119" i="34"/>
  <c r="QH119" i="34" s="1"/>
  <c r="QI119" i="34"/>
  <c r="QJ119" i="34" s="1"/>
  <c r="QK119" i="34"/>
  <c r="QL119" i="34" s="1"/>
  <c r="QM119" i="34"/>
  <c r="QN119" i="34"/>
  <c r="QO119" i="34"/>
  <c r="QP119" i="34"/>
  <c r="QQ119" i="34"/>
  <c r="QR119" i="34"/>
  <c r="QS119" i="34"/>
  <c r="QT119" i="34" s="1"/>
  <c r="QU119" i="34"/>
  <c r="QV119" i="34" s="1"/>
  <c r="QW119" i="34"/>
  <c r="QX119" i="34" s="1"/>
  <c r="QY119" i="34"/>
  <c r="QZ119" i="34"/>
  <c r="RA119" i="34"/>
  <c r="RB119" i="34" s="1"/>
  <c r="RC119" i="34"/>
  <c r="RD119" i="34" s="1"/>
  <c r="RE119" i="34"/>
  <c r="RF119" i="34" s="1"/>
  <c r="RG119" i="34"/>
  <c r="RH119" i="34"/>
  <c r="RI119" i="34"/>
  <c r="RJ119" i="34" s="1"/>
  <c r="RK119" i="34"/>
  <c r="RL119" i="34" s="1"/>
  <c r="RM119" i="34"/>
  <c r="RN119" i="34" s="1"/>
  <c r="RO119" i="34"/>
  <c r="RP119" i="34"/>
  <c r="RQ119" i="34"/>
  <c r="RR119" i="34" s="1"/>
  <c r="RS119" i="34"/>
  <c r="RT119" i="34" s="1"/>
  <c r="RU119" i="34"/>
  <c r="RV119" i="34" s="1"/>
  <c r="RW119" i="34"/>
  <c r="RX119" i="34"/>
  <c r="RY119" i="34"/>
  <c r="RZ119" i="34" s="1"/>
  <c r="SA119" i="34"/>
  <c r="SB119" i="34" s="1"/>
  <c r="SC119" i="34"/>
  <c r="SD119" i="34" s="1"/>
  <c r="SE119" i="34"/>
  <c r="SF119" i="34"/>
  <c r="SG119" i="34"/>
  <c r="SH119" i="34" s="1"/>
  <c r="SI119" i="34"/>
  <c r="SJ119" i="34" s="1"/>
  <c r="SK119" i="34"/>
  <c r="SL119" i="34" s="1"/>
  <c r="SM119" i="34"/>
  <c r="SN119" i="34"/>
  <c r="SO119" i="34"/>
  <c r="SP119" i="34" s="1"/>
  <c r="SQ119" i="34"/>
  <c r="SR119" i="34" s="1"/>
  <c r="SS119" i="34"/>
  <c r="ST119" i="34" s="1"/>
  <c r="SU119" i="34"/>
  <c r="SV119" i="34"/>
  <c r="SW119" i="34"/>
  <c r="SX119" i="34" s="1"/>
  <c r="SY119" i="34"/>
  <c r="SZ119" i="34" s="1"/>
  <c r="TA119" i="34"/>
  <c r="TB119" i="34" s="1"/>
  <c r="TC119" i="34"/>
  <c r="TD119" i="34"/>
  <c r="TE119" i="34"/>
  <c r="TF119" i="34" s="1"/>
  <c r="TG119" i="34"/>
  <c r="TH119" i="34" s="1"/>
  <c r="TI119" i="34"/>
  <c r="TJ119" i="34" s="1"/>
  <c r="TK119" i="34"/>
  <c r="TL119" i="34"/>
  <c r="TM119" i="34"/>
  <c r="TN119" i="34" s="1"/>
  <c r="TO119" i="34"/>
  <c r="TP119" i="34" s="1"/>
  <c r="TQ119" i="34"/>
  <c r="TR119" i="34" s="1"/>
  <c r="TS119" i="34"/>
  <c r="TT119" i="34"/>
  <c r="TU119" i="34"/>
  <c r="TV119" i="34" s="1"/>
  <c r="TW119" i="34"/>
  <c r="TX119" i="34" s="1"/>
  <c r="TY119" i="34"/>
  <c r="TZ119" i="34" s="1"/>
  <c r="UA119" i="34"/>
  <c r="UB119" i="34"/>
  <c r="UC119" i="34"/>
  <c r="UD119" i="34" s="1"/>
  <c r="UE119" i="34"/>
  <c r="UF119" i="34" s="1"/>
  <c r="UG119" i="34"/>
  <c r="UH119" i="34" s="1"/>
  <c r="UI119" i="34"/>
  <c r="UJ119" i="34"/>
  <c r="UK119" i="34"/>
  <c r="UL119" i="34" s="1"/>
  <c r="UM119" i="34"/>
  <c r="UN119" i="34" s="1"/>
  <c r="UO119" i="34"/>
  <c r="UP119" i="34" s="1"/>
  <c r="UQ119" i="34"/>
  <c r="UR119" i="34"/>
  <c r="US119" i="34"/>
  <c r="UT119" i="34" s="1"/>
  <c r="UU119" i="34"/>
  <c r="UV119" i="34" s="1"/>
  <c r="UW119" i="34"/>
  <c r="UX119" i="34" s="1"/>
  <c r="UY119" i="34"/>
  <c r="UZ119" i="34"/>
  <c r="VA119" i="34"/>
  <c r="VB119" i="34" s="1"/>
  <c r="VC119" i="34"/>
  <c r="VD119" i="34" s="1"/>
  <c r="VE119" i="34"/>
  <c r="VF119" i="34" s="1"/>
  <c r="VG119" i="34"/>
  <c r="VH119" i="34"/>
  <c r="VI119" i="34"/>
  <c r="VJ119" i="34" s="1"/>
  <c r="VK119" i="34"/>
  <c r="VL119" i="34" s="1"/>
  <c r="VM119" i="34"/>
  <c r="VN119" i="34" s="1"/>
  <c r="VO119" i="34"/>
  <c r="VP119" i="34"/>
  <c r="VQ119" i="34"/>
  <c r="VR119" i="34" s="1"/>
  <c r="VS119" i="34"/>
  <c r="VT119" i="34" s="1"/>
  <c r="VU119" i="34"/>
  <c r="VV119" i="34" s="1"/>
  <c r="VW119" i="34"/>
  <c r="VX119" i="34"/>
  <c r="VY119" i="34"/>
  <c r="VZ119" i="34" s="1"/>
  <c r="WA119" i="34"/>
  <c r="WB119" i="34" s="1"/>
  <c r="WC119" i="34"/>
  <c r="WD119" i="34" s="1"/>
  <c r="WE119" i="34"/>
  <c r="WF119" i="34"/>
  <c r="WG119" i="34"/>
  <c r="WH119" i="34" s="1"/>
  <c r="WI119" i="34"/>
  <c r="WJ119" i="34" s="1"/>
  <c r="WK119" i="34"/>
  <c r="WL119" i="34" s="1"/>
  <c r="WM119" i="34"/>
  <c r="WN119" i="34"/>
  <c r="WO119" i="34"/>
  <c r="WP119" i="34" s="1"/>
  <c r="WQ119" i="34"/>
  <c r="WR119" i="34" s="1"/>
  <c r="WS119" i="34"/>
  <c r="WT119" i="34" s="1"/>
  <c r="WU119" i="34"/>
  <c r="WV119" i="34"/>
  <c r="WW119" i="34"/>
  <c r="WX119" i="34" s="1"/>
  <c r="WY119" i="34"/>
  <c r="WZ119" i="34" s="1"/>
  <c r="XA119" i="34"/>
  <c r="XB119" i="34" s="1"/>
  <c r="XC119" i="34"/>
  <c r="XD119" i="34"/>
  <c r="XE119" i="34"/>
  <c r="XF119" i="34" s="1"/>
  <c r="XG119" i="34"/>
  <c r="XH119" i="34" s="1"/>
  <c r="XI119" i="34"/>
  <c r="XJ119" i="34" s="1"/>
  <c r="XK119" i="34"/>
  <c r="XL119" i="34"/>
  <c r="XM119" i="34"/>
  <c r="XN119" i="34" s="1"/>
  <c r="XO119" i="34"/>
  <c r="XP119" i="34" s="1"/>
  <c r="XQ119" i="34"/>
  <c r="XR119" i="34" s="1"/>
  <c r="XS119" i="34"/>
  <c r="XT119" i="34"/>
  <c r="XU119" i="34"/>
  <c r="XV119" i="34" s="1"/>
  <c r="XW119" i="34"/>
  <c r="XX119" i="34" s="1"/>
  <c r="XY119" i="34"/>
  <c r="XZ119" i="34" s="1"/>
  <c r="YA119" i="34"/>
  <c r="YB119" i="34"/>
  <c r="YC119" i="34"/>
  <c r="YD119" i="34" s="1"/>
  <c r="YE119" i="34"/>
  <c r="YF119" i="34" s="1"/>
  <c r="YG119" i="34"/>
  <c r="YH119" i="34" s="1"/>
  <c r="YI119" i="34"/>
  <c r="YJ119" i="34"/>
  <c r="YK119" i="34"/>
  <c r="YL119" i="34" s="1"/>
  <c r="YM119" i="34"/>
  <c r="YN119" i="34" s="1"/>
  <c r="YO119" i="34"/>
  <c r="YP119" i="34" s="1"/>
  <c r="YQ119" i="34"/>
  <c r="YR119" i="34"/>
  <c r="YS119" i="34"/>
  <c r="YT119" i="34" s="1"/>
  <c r="YU119" i="34"/>
  <c r="YV119" i="34" s="1"/>
  <c r="YW119" i="34"/>
  <c r="YX119" i="34" s="1"/>
  <c r="YY119" i="34"/>
  <c r="YZ119" i="34"/>
  <c r="ZA119" i="34"/>
  <c r="ZB119" i="34" s="1"/>
  <c r="ZC119" i="34"/>
  <c r="ZD119" i="34" s="1"/>
  <c r="ZE119" i="34"/>
  <c r="ZF119" i="34" s="1"/>
  <c r="ZG119" i="34"/>
  <c r="ZH119" i="34"/>
  <c r="ZI119" i="34"/>
  <c r="ZJ119" i="34" s="1"/>
  <c r="ZK119" i="34"/>
  <c r="ZL119" i="34" s="1"/>
  <c r="ZM119" i="34"/>
  <c r="ZN119" i="34" s="1"/>
  <c r="ZO119" i="34"/>
  <c r="ZP119" i="34"/>
  <c r="ZQ119" i="34"/>
  <c r="ZR119" i="34" s="1"/>
  <c r="ZS119" i="34"/>
  <c r="ZT119" i="34" s="1"/>
  <c r="ZU119" i="34"/>
  <c r="ZV119" i="34" s="1"/>
  <c r="ZW119" i="34"/>
  <c r="ZX119" i="34"/>
  <c r="ZY119" i="34"/>
  <c r="ZZ119" i="34" s="1"/>
  <c r="AAA119" i="34"/>
  <c r="AAB119" i="34" s="1"/>
  <c r="AAC119" i="34"/>
  <c r="AAD119" i="34" s="1"/>
  <c r="AAE119" i="34"/>
  <c r="AAF119" i="34"/>
  <c r="AAG119" i="34"/>
  <c r="AAH119" i="34" s="1"/>
  <c r="AAI119" i="34"/>
  <c r="AAJ119" i="34" s="1"/>
  <c r="AAK119" i="34"/>
  <c r="AAL119" i="34" s="1"/>
  <c r="AAM119" i="34"/>
  <c r="AAN119" i="34"/>
  <c r="AAO119" i="34"/>
  <c r="AAP119" i="34" s="1"/>
  <c r="AAQ119" i="34"/>
  <c r="AAR119" i="34" s="1"/>
  <c r="AAS119" i="34"/>
  <c r="AAT119" i="34" s="1"/>
  <c r="AAU119" i="34"/>
  <c r="AAV119" i="34"/>
  <c r="AAW119" i="34"/>
  <c r="AAX119" i="34" s="1"/>
  <c r="AAY119" i="34"/>
  <c r="AAZ119" i="34" s="1"/>
  <c r="ABA119" i="34"/>
  <c r="ABB119" i="34" s="1"/>
  <c r="ABC119" i="34"/>
  <c r="ABD119" i="34"/>
  <c r="ABE119" i="34"/>
  <c r="ABF119" i="34" s="1"/>
  <c r="ABG119" i="34"/>
  <c r="ABH119" i="34" s="1"/>
  <c r="ABI119" i="34"/>
  <c r="ABJ119" i="34" s="1"/>
  <c r="ABK119" i="34"/>
  <c r="ABL119" i="34"/>
  <c r="ABM119" i="34"/>
  <c r="ABN119" i="34" s="1"/>
  <c r="ABO119" i="34"/>
  <c r="ABP119" i="34" s="1"/>
  <c r="ABQ119" i="34"/>
  <c r="ABR119" i="34" s="1"/>
  <c r="ABS119" i="34"/>
  <c r="ABT119" i="34"/>
  <c r="ABU119" i="34"/>
  <c r="ABV119" i="34" s="1"/>
  <c r="ABW119" i="34"/>
  <c r="ABX119" i="34" s="1"/>
  <c r="ABY119" i="34"/>
  <c r="ABZ119" i="34" s="1"/>
  <c r="ACA119" i="34"/>
  <c r="ACB119" i="34"/>
  <c r="ACC119" i="34"/>
  <c r="ACD119" i="34" s="1"/>
  <c r="ACE119" i="34"/>
  <c r="ACF119" i="34" s="1"/>
  <c r="ACG119" i="34"/>
  <c r="ACH119" i="34" s="1"/>
  <c r="ACI119" i="34"/>
  <c r="ACJ119" i="34"/>
  <c r="ACK119" i="34"/>
  <c r="ACL119" i="34" s="1"/>
  <c r="ACM119" i="34"/>
  <c r="ACN119" i="34" s="1"/>
  <c r="ACO119" i="34"/>
  <c r="ACP119" i="34" s="1"/>
  <c r="ACQ119" i="34"/>
  <c r="ACR119" i="34"/>
  <c r="ACS119" i="34"/>
  <c r="ACT119" i="34" s="1"/>
  <c r="ACU119" i="34"/>
  <c r="ACV119" i="34" s="1"/>
  <c r="ACW119" i="34"/>
  <c r="ACX119" i="34" s="1"/>
  <c r="ACY119" i="34"/>
  <c r="ACZ119" i="34"/>
  <c r="ADA119" i="34"/>
  <c r="ADB119" i="34" s="1"/>
  <c r="ADC119" i="34"/>
  <c r="ADD119" i="34" s="1"/>
  <c r="ADE119" i="34"/>
  <c r="ADF119" i="34" s="1"/>
  <c r="ADG119" i="34"/>
  <c r="ADH119" i="34"/>
  <c r="ADI119" i="34"/>
  <c r="ADJ119" i="34" s="1"/>
  <c r="ADK119" i="34"/>
  <c r="ADL119" i="34" s="1"/>
  <c r="ADM119" i="34"/>
  <c r="ADN119" i="34" s="1"/>
  <c r="ADO119" i="34"/>
  <c r="ADP119" i="34"/>
  <c r="ADQ119" i="34"/>
  <c r="ADR119" i="34" s="1"/>
  <c r="ADS119" i="34"/>
  <c r="ADT119" i="34" s="1"/>
  <c r="ADU119" i="34"/>
  <c r="ADV119" i="34" s="1"/>
  <c r="ADW119" i="34"/>
  <c r="ADX119" i="34"/>
  <c r="ADY119" i="34"/>
  <c r="ADZ119" i="34" s="1"/>
  <c r="AEA119" i="34"/>
  <c r="AEB119" i="34" s="1"/>
  <c r="AEC119" i="34"/>
  <c r="AED119" i="34" s="1"/>
  <c r="AEE119" i="34"/>
  <c r="AEF119" i="34"/>
  <c r="AEG119" i="34"/>
  <c r="AEH119" i="34" s="1"/>
  <c r="AEI119" i="34"/>
  <c r="AEJ119" i="34" s="1"/>
  <c r="AEK119" i="34"/>
  <c r="AEL119" i="34" s="1"/>
  <c r="AEM119" i="34"/>
  <c r="AEN119" i="34"/>
  <c r="AEO119" i="34"/>
  <c r="AEP119" i="34" s="1"/>
  <c r="AEQ119" i="34"/>
  <c r="AER119" i="34" s="1"/>
  <c r="AES119" i="34"/>
  <c r="AET119" i="34" s="1"/>
  <c r="AEU119" i="34"/>
  <c r="AEV119" i="34"/>
  <c r="AEW119" i="34"/>
  <c r="AEX119" i="34" s="1"/>
  <c r="AEY119" i="34"/>
  <c r="AEZ119" i="34" s="1"/>
  <c r="AFA119" i="34"/>
  <c r="AFB119" i="34" s="1"/>
  <c r="AFC119" i="34"/>
  <c r="AFD119" i="34"/>
  <c r="AFE119" i="34"/>
  <c r="AFF119" i="34" s="1"/>
  <c r="AFG119" i="34"/>
  <c r="AFH119" i="34" s="1"/>
  <c r="AFI119" i="34"/>
  <c r="AFJ119" i="34" s="1"/>
  <c r="AFK119" i="34"/>
  <c r="AFL119" i="34"/>
  <c r="AFM119" i="34"/>
  <c r="AFN119" i="34" s="1"/>
  <c r="AFO119" i="34"/>
  <c r="AFP119" i="34" s="1"/>
  <c r="AFQ119" i="34"/>
  <c r="AFR119" i="34" s="1"/>
  <c r="AFS119" i="34"/>
  <c r="AFT119" i="34"/>
  <c r="AFU119" i="34"/>
  <c r="AFV119" i="34" s="1"/>
  <c r="AFW119" i="34"/>
  <c r="AFX119" i="34" s="1"/>
  <c r="AFY119" i="34"/>
  <c r="AFZ119" i="34" s="1"/>
  <c r="AGA119" i="34"/>
  <c r="AGB119" i="34"/>
  <c r="AGC119" i="34"/>
  <c r="AGD119" i="34" s="1"/>
  <c r="AGE119" i="34"/>
  <c r="AGF119" i="34" s="1"/>
  <c r="AGG119" i="34"/>
  <c r="AGH119" i="34" s="1"/>
  <c r="AGI119" i="34"/>
  <c r="AGJ119" i="34"/>
  <c r="AGK119" i="34"/>
  <c r="AGL119" i="34" s="1"/>
  <c r="AGM119" i="34"/>
  <c r="AGN119" i="34" s="1"/>
  <c r="AGO119" i="34"/>
  <c r="AGP119" i="34" s="1"/>
  <c r="AGQ119" i="34"/>
  <c r="AGR119" i="34"/>
  <c r="AGS119" i="34"/>
  <c r="AGT119" i="34" s="1"/>
  <c r="AGU119" i="34"/>
  <c r="AGV119" i="34" s="1"/>
  <c r="AGW119" i="34"/>
  <c r="AGX119" i="34" s="1"/>
  <c r="AGY119" i="34"/>
  <c r="AGZ119" i="34"/>
  <c r="AHA119" i="34"/>
  <c r="AHB119" i="34" s="1"/>
  <c r="AHC119" i="34"/>
  <c r="AHD119" i="34" s="1"/>
  <c r="AHE119" i="34"/>
  <c r="AHF119" i="34" s="1"/>
  <c r="AHG119" i="34"/>
  <c r="AHH119" i="34"/>
  <c r="AHI119" i="34"/>
  <c r="AHJ119" i="34" s="1"/>
  <c r="AHK119" i="34"/>
  <c r="AHL119" i="34" s="1"/>
  <c r="AHM119" i="34"/>
  <c r="AHN119" i="34" s="1"/>
  <c r="AHO119" i="34"/>
  <c r="AHP119" i="34"/>
  <c r="AHQ119" i="34"/>
  <c r="AHR119" i="34" s="1"/>
  <c r="AHS119" i="34"/>
  <c r="AHT119" i="34" s="1"/>
  <c r="AHU119" i="34"/>
  <c r="AHV119" i="34" s="1"/>
  <c r="AHW119" i="34"/>
  <c r="AHX119" i="34"/>
  <c r="AHY119" i="34"/>
  <c r="AHZ119" i="34" s="1"/>
  <c r="AIA119" i="34"/>
  <c r="AIB119" i="34" s="1"/>
  <c r="AIC119" i="34"/>
  <c r="AID119" i="34" s="1"/>
  <c r="AIE119" i="34"/>
  <c r="AIF119" i="34"/>
  <c r="AIG119" i="34"/>
  <c r="AIH119" i="34" s="1"/>
  <c r="AII119" i="34"/>
  <c r="AIJ119" i="34" s="1"/>
  <c r="AIK119" i="34"/>
  <c r="AIL119" i="34" s="1"/>
  <c r="AIM119" i="34"/>
  <c r="AIN119" i="34"/>
  <c r="AIO119" i="34"/>
  <c r="AIP119" i="34" s="1"/>
  <c r="AIQ119" i="34"/>
  <c r="AIR119" i="34" s="1"/>
  <c r="AIS119" i="34"/>
  <c r="AIT119" i="34" s="1"/>
  <c r="AIU119" i="34"/>
  <c r="AIV119" i="34"/>
  <c r="AIW119" i="34"/>
  <c r="AIX119" i="34" s="1"/>
  <c r="AIY119" i="34"/>
  <c r="AIZ119" i="34" s="1"/>
  <c r="AJA119" i="34"/>
  <c r="AJB119" i="34" s="1"/>
  <c r="AJC119" i="34"/>
  <c r="AJD119" i="34"/>
  <c r="AJE119" i="34"/>
  <c r="AJF119" i="34" s="1"/>
  <c r="AJG119" i="34"/>
  <c r="AJH119" i="34" s="1"/>
  <c r="AJI119" i="34"/>
  <c r="AJJ119" i="34" s="1"/>
  <c r="AJK119" i="34"/>
  <c r="AJL119" i="34"/>
  <c r="AJM119" i="34"/>
  <c r="AJN119" i="34" s="1"/>
  <c r="AJO119" i="34"/>
  <c r="AJP119" i="34" s="1"/>
  <c r="AJQ119" i="34"/>
  <c r="AJR119" i="34" s="1"/>
  <c r="AJS119" i="34"/>
  <c r="AJT119" i="34"/>
  <c r="AJU119" i="34"/>
  <c r="AJV119" i="34" s="1"/>
  <c r="AJW119" i="34"/>
  <c r="AJX119" i="34" s="1"/>
  <c r="AJY119" i="34"/>
  <c r="AJZ119" i="34" s="1"/>
  <c r="AKA119" i="34"/>
  <c r="AKB119" i="34"/>
  <c r="AKC119" i="34"/>
  <c r="AKD119" i="34" s="1"/>
  <c r="AKE119" i="34"/>
  <c r="AKF119" i="34" s="1"/>
  <c r="AKG119" i="34"/>
  <c r="AKH119" i="34" s="1"/>
  <c r="AKI119" i="34"/>
  <c r="AKJ119" i="34"/>
  <c r="AKK119" i="34"/>
  <c r="AKL119" i="34" s="1"/>
  <c r="AKM119" i="34"/>
  <c r="AKN119" i="34" s="1"/>
  <c r="AKO119" i="34"/>
  <c r="AKP119" i="34" s="1"/>
  <c r="AKQ119" i="34"/>
  <c r="AKR119" i="34"/>
  <c r="AKS119" i="34"/>
  <c r="AKT119" i="34" s="1"/>
  <c r="AKU119" i="34"/>
  <c r="AKV119" i="34" s="1"/>
  <c r="AKW119" i="34"/>
  <c r="AKX119" i="34" s="1"/>
  <c r="AKY119" i="34"/>
  <c r="AKZ119" i="34"/>
  <c r="ALA119" i="34"/>
  <c r="ALB119" i="34" s="1"/>
  <c r="ALC119" i="34"/>
  <c r="ALD119" i="34" s="1"/>
  <c r="ALE119" i="34"/>
  <c r="ALF119" i="34" s="1"/>
  <c r="ALG119" i="34"/>
  <c r="ALH119" i="34"/>
  <c r="ALI119" i="34"/>
  <c r="ALJ119" i="34" s="1"/>
  <c r="ALK119" i="34"/>
  <c r="ALL119" i="34" s="1"/>
  <c r="ALM119" i="34"/>
  <c r="ALN119" i="34" s="1"/>
  <c r="ALO119" i="34"/>
  <c r="ALP119" i="34"/>
  <c r="ALQ119" i="34"/>
  <c r="ALR119" i="34" s="1"/>
  <c r="ALS119" i="34"/>
  <c r="ALT119" i="34" s="1"/>
  <c r="ALU119" i="34"/>
  <c r="ALV119" i="34" s="1"/>
  <c r="ALW119" i="34"/>
  <c r="ALX119" i="34" s="1"/>
  <c r="ALY119" i="34"/>
  <c r="ALZ119" i="34" s="1"/>
  <c r="AMA119" i="34"/>
  <c r="AMB119" i="34"/>
  <c r="AMC119" i="34"/>
  <c r="AMD119" i="34" s="1"/>
  <c r="AME119" i="34"/>
  <c r="AMF119" i="34" s="1"/>
  <c r="AMG119" i="34"/>
  <c r="AMH119" i="34" s="1"/>
  <c r="AMI119" i="34"/>
  <c r="AMJ119" i="34"/>
  <c r="AMK119" i="34"/>
  <c r="AML119" i="34" s="1"/>
  <c r="AMM119" i="34"/>
  <c r="AMN119" i="34" s="1"/>
  <c r="AMO119" i="34"/>
  <c r="AMP119" i="34" s="1"/>
  <c r="AMQ119" i="34"/>
  <c r="AMR119" i="34"/>
  <c r="AMS119" i="34"/>
  <c r="AMT119" i="34" s="1"/>
  <c r="AMU119" i="34"/>
  <c r="AMV119" i="34" s="1"/>
  <c r="AMW119" i="34"/>
  <c r="AMX119" i="34" s="1"/>
  <c r="AMY119" i="34"/>
  <c r="AMZ119" i="34"/>
  <c r="ANA119" i="34"/>
  <c r="ANB119" i="34" s="1"/>
  <c r="ANC119" i="34"/>
  <c r="AND119" i="34" s="1"/>
  <c r="ANE119" i="34"/>
  <c r="ANF119" i="34" s="1"/>
  <c r="ANG119" i="34"/>
  <c r="ANH119" i="34"/>
  <c r="ANI119" i="34"/>
  <c r="ANJ119" i="34" s="1"/>
  <c r="ANK119" i="34"/>
  <c r="ANL119" i="34" s="1"/>
  <c r="ANM119" i="34"/>
  <c r="ANN119" i="34" s="1"/>
  <c r="ANO119" i="34"/>
  <c r="ANP119" i="34"/>
  <c r="ANQ119" i="34"/>
  <c r="ANR119" i="34" s="1"/>
  <c r="ANS119" i="34"/>
  <c r="ANT119" i="34" s="1"/>
  <c r="ANU119" i="34"/>
  <c r="ANV119" i="34" s="1"/>
  <c r="ANW119" i="34"/>
  <c r="ANX119" i="34"/>
  <c r="ANY119" i="34"/>
  <c r="ANZ119" i="34" s="1"/>
  <c r="AOA119" i="34"/>
  <c r="AOB119" i="34" s="1"/>
  <c r="AOC119" i="34"/>
  <c r="AOD119" i="34" s="1"/>
  <c r="AOE119" i="34"/>
  <c r="AOF119" i="34"/>
  <c r="AOG119" i="34"/>
  <c r="AOH119" i="34" s="1"/>
  <c r="AOI119" i="34"/>
  <c r="AOJ119" i="34" s="1"/>
  <c r="AOK119" i="34"/>
  <c r="AOL119" i="34" s="1"/>
  <c r="AOM119" i="34"/>
  <c r="AON119" i="34"/>
  <c r="AOO119" i="34"/>
  <c r="AOP119" i="34" s="1"/>
  <c r="AOQ119" i="34"/>
  <c r="AOR119" i="34" s="1"/>
  <c r="AOS119" i="34"/>
  <c r="AOT119" i="34" s="1"/>
  <c r="AOU119" i="34"/>
  <c r="AOV119" i="34"/>
  <c r="AOW119" i="34"/>
  <c r="AOX119" i="34" s="1"/>
  <c r="AOY119" i="34"/>
  <c r="AOZ119" i="34" s="1"/>
  <c r="APA119" i="34"/>
  <c r="APB119" i="34" s="1"/>
  <c r="APC119" i="34"/>
  <c r="APD119" i="34"/>
  <c r="APE119" i="34"/>
  <c r="APF119" i="34" s="1"/>
  <c r="APG119" i="34"/>
  <c r="APH119" i="34" s="1"/>
  <c r="API119" i="34"/>
  <c r="APJ119" i="34" s="1"/>
  <c r="APK119" i="34"/>
  <c r="APL119" i="34"/>
  <c r="APM119" i="34"/>
  <c r="APN119" i="34" s="1"/>
  <c r="APO119" i="34"/>
  <c r="APP119" i="34" s="1"/>
  <c r="APQ119" i="34"/>
  <c r="APR119" i="34" s="1"/>
  <c r="APS119" i="34"/>
  <c r="APT119" i="34"/>
  <c r="APU119" i="34"/>
  <c r="APV119" i="34" s="1"/>
  <c r="APW119" i="34"/>
  <c r="APX119" i="34" s="1"/>
  <c r="APY119" i="34"/>
  <c r="APZ119" i="34" s="1"/>
  <c r="AQA119" i="34"/>
  <c r="AQB119" i="34"/>
  <c r="AQC119" i="34"/>
  <c r="AQD119" i="34" s="1"/>
  <c r="AQE119" i="34"/>
  <c r="AQF119" i="34" s="1"/>
  <c r="AQG119" i="34"/>
  <c r="AQH119" i="34" s="1"/>
  <c r="AQI119" i="34"/>
  <c r="AQJ119" i="34"/>
  <c r="AQK119" i="34"/>
  <c r="AQL119" i="34" s="1"/>
  <c r="AQM119" i="34"/>
  <c r="AQN119" i="34" s="1"/>
  <c r="AQO119" i="34"/>
  <c r="AQP119" i="34" s="1"/>
  <c r="AQQ119" i="34"/>
  <c r="AQR119" i="34"/>
  <c r="AQS119" i="34"/>
  <c r="AQT119" i="34" s="1"/>
  <c r="AQU119" i="34"/>
  <c r="AQV119" i="34" s="1"/>
  <c r="AQW119" i="34"/>
  <c r="AQX119" i="34" s="1"/>
  <c r="AQY119" i="34"/>
  <c r="AQZ119" i="34"/>
  <c r="ARA119" i="34"/>
  <c r="ARB119" i="34" s="1"/>
  <c r="ARC119" i="34"/>
  <c r="ARD119" i="34" s="1"/>
  <c r="ARE119" i="34"/>
  <c r="ARF119" i="34" s="1"/>
  <c r="ARG119" i="34"/>
  <c r="ARH119" i="34"/>
  <c r="ARI119" i="34"/>
  <c r="ARJ119" i="34" s="1"/>
  <c r="ARK119" i="34"/>
  <c r="ARL119" i="34" s="1"/>
  <c r="ARM119" i="34"/>
  <c r="ARN119" i="34" s="1"/>
  <c r="ARO119" i="34"/>
  <c r="ARP119" i="34"/>
  <c r="ARQ119" i="34"/>
  <c r="ARR119" i="34" s="1"/>
  <c r="ARS119" i="34"/>
  <c r="ART119" i="34" s="1"/>
  <c r="ARU119" i="34"/>
  <c r="ARV119" i="34" s="1"/>
  <c r="ARW119" i="34"/>
  <c r="ARX119" i="34"/>
  <c r="ARY119" i="34"/>
  <c r="ARZ119" i="34" s="1"/>
  <c r="ASA119" i="34"/>
  <c r="ASB119" i="34" s="1"/>
  <c r="ASC119" i="34"/>
  <c r="ASD119" i="34" s="1"/>
  <c r="ASE119" i="34"/>
  <c r="ASF119" i="34"/>
  <c r="ASG119" i="34"/>
  <c r="ASH119" i="34" s="1"/>
  <c r="ASI119" i="34"/>
  <c r="ASJ119" i="34" s="1"/>
  <c r="ASK119" i="34"/>
  <c r="ASL119" i="34" s="1"/>
  <c r="ASM119" i="34"/>
  <c r="ASN119" i="34"/>
  <c r="ASO119" i="34"/>
  <c r="ASP119" i="34" s="1"/>
  <c r="ASQ119" i="34"/>
  <c r="ASR119" i="34" s="1"/>
  <c r="ASS119" i="34"/>
  <c r="AST119" i="34" s="1"/>
  <c r="ASU119" i="34"/>
  <c r="ASV119" i="34"/>
  <c r="ASW119" i="34"/>
  <c r="ASX119" i="34" s="1"/>
  <c r="ASY119" i="34"/>
  <c r="ASZ119" i="34" s="1"/>
  <c r="ATA119" i="34"/>
  <c r="ATB119" i="34" s="1"/>
  <c r="ATC119" i="34"/>
  <c r="ATD119" i="34"/>
  <c r="ATE119" i="34"/>
  <c r="ATF119" i="34" s="1"/>
  <c r="ATG119" i="34"/>
  <c r="ATH119" i="34" s="1"/>
  <c r="ATI119" i="34"/>
  <c r="ATJ119" i="34" s="1"/>
  <c r="ATK119" i="34"/>
  <c r="ATL119" i="34"/>
  <c r="ATM119" i="34"/>
  <c r="ATN119" i="34" s="1"/>
  <c r="ATO119" i="34"/>
  <c r="ATP119" i="34" s="1"/>
  <c r="ATQ119" i="34"/>
  <c r="ATR119" i="34" s="1"/>
  <c r="ATS119" i="34"/>
  <c r="ATT119" i="34"/>
  <c r="ATU119" i="34"/>
  <c r="ATV119" i="34" s="1"/>
  <c r="ATW119" i="34"/>
  <c r="ATX119" i="34" s="1"/>
  <c r="ATY119" i="34"/>
  <c r="ATZ119" i="34" s="1"/>
  <c r="AUA119" i="34"/>
  <c r="AUB119" i="34"/>
  <c r="AUC119" i="34"/>
  <c r="AUD119" i="34" s="1"/>
  <c r="AUE119" i="34"/>
  <c r="AUF119" i="34" s="1"/>
  <c r="AUG119" i="34"/>
  <c r="AUH119" i="34" s="1"/>
  <c r="AUI119" i="34"/>
  <c r="AUJ119" i="34"/>
  <c r="AUK119" i="34"/>
  <c r="AUL119" i="34" s="1"/>
  <c r="AUM119" i="34"/>
  <c r="AUN119" i="34" s="1"/>
  <c r="AUO119" i="34"/>
  <c r="AUP119" i="34" s="1"/>
  <c r="AUQ119" i="34"/>
  <c r="AUR119" i="34"/>
  <c r="AUS119" i="34"/>
  <c r="AUT119" i="34" s="1"/>
  <c r="AUU119" i="34"/>
  <c r="AUV119" i="34" s="1"/>
  <c r="AUW119" i="34"/>
  <c r="AUX119" i="34" s="1"/>
  <c r="AUY119" i="34"/>
  <c r="AUZ119" i="34"/>
  <c r="AVA119" i="34"/>
  <c r="AVB119" i="34" s="1"/>
  <c r="AVC119" i="34"/>
  <c r="AVD119" i="34" s="1"/>
  <c r="AVE119" i="34"/>
  <c r="AVF119" i="34" s="1"/>
  <c r="AVG119" i="34"/>
  <c r="AVH119" i="34"/>
  <c r="AVI119" i="34"/>
  <c r="AVJ119" i="34" s="1"/>
  <c r="AVK119" i="34"/>
  <c r="AVL119" i="34" s="1"/>
  <c r="AVM119" i="34"/>
  <c r="AVN119" i="34" s="1"/>
  <c r="AVO119" i="34"/>
  <c r="AVP119" i="34"/>
  <c r="AVQ119" i="34"/>
  <c r="AVR119" i="34" s="1"/>
  <c r="AVS119" i="34"/>
  <c r="AVT119" i="34" s="1"/>
  <c r="AVU119" i="34"/>
  <c r="AVV119" i="34" s="1"/>
  <c r="AVW119" i="34"/>
  <c r="AVX119" i="34"/>
  <c r="AVY119" i="34"/>
  <c r="AVZ119" i="34" s="1"/>
  <c r="AWA119" i="34"/>
  <c r="AWB119" i="34" s="1"/>
  <c r="AWC119" i="34"/>
  <c r="AWD119" i="34" s="1"/>
  <c r="AWE119" i="34"/>
  <c r="AWF119" i="34"/>
  <c r="AWG119" i="34"/>
  <c r="AWH119" i="34" s="1"/>
  <c r="AWI119" i="34"/>
  <c r="AWJ119" i="34" s="1"/>
  <c r="AWK119" i="34"/>
  <c r="AWL119" i="34" s="1"/>
  <c r="AWM119" i="34"/>
  <c r="AWN119" i="34"/>
  <c r="AWO119" i="34"/>
  <c r="AWP119" i="34" s="1"/>
  <c r="AWQ119" i="34"/>
  <c r="AWR119" i="34" s="1"/>
  <c r="AWS119" i="34"/>
  <c r="AWT119" i="34" s="1"/>
  <c r="AWU119" i="34"/>
  <c r="AWV119" i="34"/>
  <c r="AWW119" i="34"/>
  <c r="AWX119" i="34" s="1"/>
  <c r="AWY119" i="34"/>
  <c r="AWZ119" i="34" s="1"/>
  <c r="AXA119" i="34"/>
  <c r="AXB119" i="34" s="1"/>
  <c r="AXC119" i="34"/>
  <c r="AXD119" i="34"/>
  <c r="AXE119" i="34"/>
  <c r="AXF119" i="34" s="1"/>
  <c r="AXG119" i="34"/>
  <c r="AXH119" i="34" s="1"/>
  <c r="AXI119" i="34"/>
  <c r="AXJ119" i="34" s="1"/>
  <c r="AXK119" i="34"/>
  <c r="AXL119" i="34"/>
  <c r="AXM119" i="34"/>
  <c r="AXN119" i="34" s="1"/>
  <c r="AXO119" i="34"/>
  <c r="AXP119" i="34" s="1"/>
  <c r="AXQ119" i="34"/>
  <c r="AXR119" i="34" s="1"/>
  <c r="AXS119" i="34"/>
  <c r="AXT119" i="34"/>
  <c r="AXU119" i="34"/>
  <c r="AXV119" i="34" s="1"/>
  <c r="AXW119" i="34"/>
  <c r="AXX119" i="34" s="1"/>
  <c r="AXY119" i="34"/>
  <c r="AXZ119" i="34" s="1"/>
  <c r="AYA119" i="34"/>
  <c r="AYB119" i="34"/>
  <c r="AYC119" i="34"/>
  <c r="AYD119" i="34" s="1"/>
  <c r="AYE119" i="34"/>
  <c r="AYF119" i="34" s="1"/>
  <c r="AYG119" i="34"/>
  <c r="AYH119" i="34" s="1"/>
  <c r="AYI119" i="34"/>
  <c r="AYJ119" i="34"/>
  <c r="AYK119" i="34"/>
  <c r="AYL119" i="34" s="1"/>
  <c r="AYM119" i="34"/>
  <c r="AYN119" i="34" s="1"/>
  <c r="AYO119" i="34"/>
  <c r="AYP119" i="34" s="1"/>
  <c r="AYQ119" i="34"/>
  <c r="AYR119" i="34"/>
  <c r="AYS119" i="34"/>
  <c r="AYT119" i="34" s="1"/>
  <c r="AYU119" i="34"/>
  <c r="AYV119" i="34" s="1"/>
  <c r="AYW119" i="34"/>
  <c r="AYX119" i="34" s="1"/>
  <c r="AYY119" i="34"/>
  <c r="AYZ119" i="34"/>
  <c r="AZA119" i="34"/>
  <c r="AZB119" i="34" s="1"/>
  <c r="AZC119" i="34"/>
  <c r="AZD119" i="34" s="1"/>
  <c r="AZE119" i="34"/>
  <c r="AZF119" i="34" s="1"/>
  <c r="AZG119" i="34"/>
  <c r="AZH119" i="34"/>
  <c r="AZI119" i="34"/>
  <c r="AZJ119" i="34" s="1"/>
  <c r="AZK119" i="34"/>
  <c r="AZL119" i="34" s="1"/>
  <c r="AZM119" i="34"/>
  <c r="AZN119" i="34" s="1"/>
  <c r="AZO119" i="34"/>
  <c r="AZP119" i="34"/>
  <c r="AZQ119" i="34"/>
  <c r="AZR119" i="34" s="1"/>
  <c r="AZS119" i="34"/>
  <c r="AZT119" i="34" s="1"/>
  <c r="AZU119" i="34"/>
  <c r="AZV119" i="34" s="1"/>
  <c r="AZW119" i="34"/>
  <c r="AZX119" i="34"/>
  <c r="AZY119" i="34"/>
  <c r="AZZ119" i="34" s="1"/>
  <c r="BAA119" i="34"/>
  <c r="BAB119" i="34" s="1"/>
  <c r="BAC119" i="34"/>
  <c r="BAD119" i="34" s="1"/>
  <c r="BAE119" i="34"/>
  <c r="BAF119" i="34"/>
  <c r="BAG119" i="34"/>
  <c r="BAH119" i="34" s="1"/>
  <c r="BAI119" i="34"/>
  <c r="BAJ119" i="34" s="1"/>
  <c r="BAK119" i="34"/>
  <c r="BAL119" i="34" s="1"/>
  <c r="BAM119" i="34"/>
  <c r="BAN119" i="34"/>
  <c r="BAO119" i="34"/>
  <c r="BAP119" i="34" s="1"/>
  <c r="BAQ119" i="34"/>
  <c r="BAR119" i="34" s="1"/>
  <c r="BAS119" i="34"/>
  <c r="BAT119" i="34" s="1"/>
  <c r="BAU119" i="34"/>
  <c r="BAV119" i="34"/>
  <c r="BAW119" i="34"/>
  <c r="BAX119" i="34" s="1"/>
  <c r="BAY119" i="34"/>
  <c r="BAZ119" i="34" s="1"/>
  <c r="BBA119" i="34"/>
  <c r="BBB119" i="34" s="1"/>
  <c r="BBC119" i="34"/>
  <c r="BBD119" i="34"/>
  <c r="BBE119" i="34"/>
  <c r="BBF119" i="34" s="1"/>
  <c r="BBG119" i="34"/>
  <c r="BBH119" i="34" s="1"/>
  <c r="BBI119" i="34"/>
  <c r="BBJ119" i="34" s="1"/>
  <c r="BBK119" i="34"/>
  <c r="BBL119" i="34"/>
  <c r="BBM119" i="34"/>
  <c r="BBN119" i="34" s="1"/>
  <c r="BBO119" i="34"/>
  <c r="BBP119" i="34" s="1"/>
  <c r="BBQ119" i="34"/>
  <c r="BBR119" i="34" s="1"/>
  <c r="BBS119" i="34"/>
  <c r="BBT119" i="34"/>
  <c r="BBU119" i="34"/>
  <c r="BBV119" i="34" s="1"/>
  <c r="BBW119" i="34"/>
  <c r="BBX119" i="34" s="1"/>
  <c r="BBY119" i="34"/>
  <c r="BBZ119" i="34" s="1"/>
  <c r="BCA119" i="34"/>
  <c r="BCB119" i="34"/>
  <c r="BCC119" i="34"/>
  <c r="BCD119" i="34" s="1"/>
  <c r="BCE119" i="34"/>
  <c r="BCF119" i="34" s="1"/>
  <c r="BCG119" i="34"/>
  <c r="BCH119" i="34" s="1"/>
  <c r="BCI119" i="34"/>
  <c r="BCJ119" i="34"/>
  <c r="BCK119" i="34"/>
  <c r="BCL119" i="34" s="1"/>
  <c r="BCM119" i="34"/>
  <c r="BCN119" i="34" s="1"/>
  <c r="BCO119" i="34"/>
  <c r="BCP119" i="34" s="1"/>
  <c r="BCQ119" i="34"/>
  <c r="BCR119" i="34"/>
  <c r="BCS119" i="34"/>
  <c r="BCT119" i="34" s="1"/>
  <c r="BCU119" i="34"/>
  <c r="BCV119" i="34" s="1"/>
  <c r="BCW119" i="34"/>
  <c r="BCX119" i="34" s="1"/>
  <c r="BCY119" i="34"/>
  <c r="BCZ119" i="34"/>
  <c r="BDA119" i="34"/>
  <c r="BDB119" i="34" s="1"/>
  <c r="BDC119" i="34"/>
  <c r="BDD119" i="34" s="1"/>
  <c r="BDE119" i="34"/>
  <c r="BDF119" i="34" s="1"/>
  <c r="BDG119" i="34"/>
  <c r="BDH119" i="34"/>
  <c r="BDI119" i="34"/>
  <c r="BDJ119" i="34" s="1"/>
  <c r="BDK119" i="34"/>
  <c r="BDL119" i="34" s="1"/>
  <c r="BDM119" i="34"/>
  <c r="BDN119" i="34" s="1"/>
  <c r="BDO119" i="34"/>
  <c r="BDP119" i="34"/>
  <c r="BDQ119" i="34"/>
  <c r="BDR119" i="34" s="1"/>
  <c r="BDS119" i="34"/>
  <c r="BDT119" i="34" s="1"/>
  <c r="BDU119" i="34"/>
  <c r="BDV119" i="34" s="1"/>
  <c r="BDW119" i="34"/>
  <c r="BDX119" i="34"/>
  <c r="BDY119" i="34"/>
  <c r="BDZ119" i="34" s="1"/>
  <c r="BEA119" i="34"/>
  <c r="BEB119" i="34" s="1"/>
  <c r="BEC119" i="34"/>
  <c r="BED119" i="34" s="1"/>
  <c r="BEE119" i="34"/>
  <c r="BEF119" i="34"/>
  <c r="BEG119" i="34"/>
  <c r="BEH119" i="34" s="1"/>
  <c r="BEI119" i="34"/>
  <c r="BEJ119" i="34" s="1"/>
  <c r="BEK119" i="34"/>
  <c r="BEL119" i="34" s="1"/>
  <c r="BEM119" i="34"/>
  <c r="BEN119" i="34"/>
  <c r="BEO119" i="34"/>
  <c r="BEP119" i="34" s="1"/>
  <c r="BEQ119" i="34"/>
  <c r="BER119" i="34" s="1"/>
  <c r="BES119" i="34"/>
  <c r="BET119" i="34" s="1"/>
  <c r="BEU119" i="34"/>
  <c r="BEV119" i="34"/>
  <c r="BEW119" i="34"/>
  <c r="BEX119" i="34" s="1"/>
  <c r="BEY119" i="34"/>
  <c r="BEZ119" i="34" s="1"/>
  <c r="BFA119" i="34"/>
  <c r="BFB119" i="34" s="1"/>
  <c r="BFC119" i="34"/>
  <c r="BFD119" i="34"/>
  <c r="BFE119" i="34"/>
  <c r="BFF119" i="34" s="1"/>
  <c r="BFG119" i="34"/>
  <c r="BFH119" i="34" s="1"/>
  <c r="BFI119" i="34"/>
  <c r="BFJ119" i="34" s="1"/>
  <c r="BFK119" i="34"/>
  <c r="BFL119" i="34"/>
  <c r="BFM119" i="34"/>
  <c r="BFN119" i="34" s="1"/>
  <c r="BFO119" i="34"/>
  <c r="BFP119" i="34" s="1"/>
  <c r="BFQ119" i="34"/>
  <c r="BFR119" i="34" s="1"/>
  <c r="BFS119" i="34"/>
  <c r="BFT119" i="34"/>
  <c r="BFU119" i="34"/>
  <c r="BFV119" i="34" s="1"/>
  <c r="BFW119" i="34"/>
  <c r="BFX119" i="34" s="1"/>
  <c r="BFY119" i="34"/>
  <c r="BFZ119" i="34" s="1"/>
  <c r="BGA119" i="34"/>
  <c r="BGB119" i="34"/>
  <c r="BGC119" i="34"/>
  <c r="BGD119" i="34" s="1"/>
  <c r="BGE119" i="34"/>
  <c r="BGF119" i="34" s="1"/>
  <c r="BGG119" i="34"/>
  <c r="BGH119" i="34" s="1"/>
  <c r="BGI119" i="34"/>
  <c r="BGJ119" i="34"/>
  <c r="BGK119" i="34"/>
  <c r="BGL119" i="34" s="1"/>
  <c r="BGM119" i="34"/>
  <c r="BGN119" i="34" s="1"/>
  <c r="BGO119" i="34"/>
  <c r="BGP119" i="34" s="1"/>
  <c r="BGQ119" i="34"/>
  <c r="BGR119" i="34"/>
  <c r="BGS119" i="34"/>
  <c r="BGT119" i="34" s="1"/>
  <c r="BGU119" i="34"/>
  <c r="BGV119" i="34" s="1"/>
  <c r="BGW119" i="34"/>
  <c r="BGX119" i="34" s="1"/>
  <c r="BGY119" i="34"/>
  <c r="BGZ119" i="34"/>
  <c r="BHA119" i="34"/>
  <c r="BHB119" i="34" s="1"/>
  <c r="BHC119" i="34"/>
  <c r="BHD119" i="34" s="1"/>
  <c r="BHE119" i="34"/>
  <c r="BHF119" i="34" s="1"/>
  <c r="BHG119" i="34"/>
  <c r="BHH119" i="34"/>
  <c r="BHI119" i="34"/>
  <c r="BHJ119" i="34" s="1"/>
  <c r="BHK119" i="34"/>
  <c r="BHL119" i="34" s="1"/>
  <c r="BHM119" i="34"/>
  <c r="BHN119" i="34" s="1"/>
  <c r="BHO119" i="34"/>
  <c r="BHP119" i="34"/>
  <c r="BHQ119" i="34"/>
  <c r="BHR119" i="34" s="1"/>
  <c r="BHS119" i="34"/>
  <c r="BHT119" i="34" s="1"/>
  <c r="BHU119" i="34"/>
  <c r="BHV119" i="34" s="1"/>
  <c r="BHW119" i="34"/>
  <c r="BHX119" i="34"/>
  <c r="BHY119" i="34"/>
  <c r="BHZ119" i="34" s="1"/>
  <c r="BIA119" i="34"/>
  <c r="BIB119" i="34" s="1"/>
  <c r="BIC119" i="34"/>
  <c r="BID119" i="34" s="1"/>
  <c r="BIE119" i="34"/>
  <c r="BIF119" i="34"/>
  <c r="BIG119" i="34"/>
  <c r="BIH119" i="34" s="1"/>
  <c r="BII119" i="34"/>
  <c r="BIJ119" i="34" s="1"/>
  <c r="BIK119" i="34"/>
  <c r="BIL119" i="34" s="1"/>
  <c r="BIM119" i="34"/>
  <c r="BIN119" i="34"/>
  <c r="BIO119" i="34"/>
  <c r="BIP119" i="34" s="1"/>
  <c r="BIQ119" i="34"/>
  <c r="BIR119" i="34" s="1"/>
  <c r="BIS119" i="34"/>
  <c r="BIT119" i="34" s="1"/>
  <c r="BIU119" i="34"/>
  <c r="BIV119" i="34"/>
  <c r="BIW119" i="34"/>
  <c r="BIX119" i="34" s="1"/>
  <c r="BIY119" i="34"/>
  <c r="BIZ119" i="34" s="1"/>
  <c r="BJA119" i="34"/>
  <c r="BJB119" i="34" s="1"/>
  <c r="BJC119" i="34"/>
  <c r="BJD119" i="34"/>
  <c r="BJE119" i="34"/>
  <c r="BJF119" i="34" s="1"/>
  <c r="BJG119" i="34"/>
  <c r="BJH119" i="34" s="1"/>
  <c r="BJI119" i="34"/>
  <c r="BJJ119" i="34" s="1"/>
  <c r="BJK119" i="34"/>
  <c r="BJL119" i="34"/>
  <c r="BJM119" i="34"/>
  <c r="BJN119" i="34" s="1"/>
  <c r="BJO119" i="34"/>
  <c r="BJP119" i="34" s="1"/>
  <c r="BJQ119" i="34"/>
  <c r="BJR119" i="34" s="1"/>
  <c r="BJS119" i="34"/>
  <c r="BJT119" i="34"/>
  <c r="BJU119" i="34"/>
  <c r="BJV119" i="34" s="1"/>
  <c r="BJW119" i="34"/>
  <c r="BJX119" i="34" s="1"/>
  <c r="BJY119" i="34"/>
  <c r="BJZ119" i="34" s="1"/>
  <c r="BKA119" i="34"/>
  <c r="BKB119" i="34"/>
  <c r="BKC119" i="34"/>
  <c r="BKD119" i="34" s="1"/>
  <c r="BKE119" i="34"/>
  <c r="BKF119" i="34" s="1"/>
  <c r="BKG119" i="34"/>
  <c r="BKH119" i="34" s="1"/>
  <c r="BKI119" i="34"/>
  <c r="BKJ119" i="34"/>
  <c r="BKK119" i="34"/>
  <c r="BKL119" i="34" s="1"/>
  <c r="BKM119" i="34"/>
  <c r="BKN119" i="34" s="1"/>
  <c r="BKO119" i="34"/>
  <c r="BKP119" i="34" s="1"/>
  <c r="BKQ119" i="34"/>
  <c r="BKR119" i="34"/>
  <c r="BKS119" i="34"/>
  <c r="BKT119" i="34" s="1"/>
  <c r="BKU119" i="34"/>
  <c r="BKV119" i="34" s="1"/>
  <c r="BKW119" i="34"/>
  <c r="BKX119" i="34" s="1"/>
  <c r="BKY119" i="34"/>
  <c r="BKZ119" i="34"/>
  <c r="BLA119" i="34"/>
  <c r="BLB119" i="34" s="1"/>
  <c r="BLC119" i="34"/>
  <c r="BLD119" i="34" s="1"/>
  <c r="BLE119" i="34"/>
  <c r="BLF119" i="34" s="1"/>
  <c r="BLG119" i="34"/>
  <c r="BLH119" i="34"/>
  <c r="BLI119" i="34"/>
  <c r="BLJ119" i="34" s="1"/>
  <c r="BLK119" i="34"/>
  <c r="BLL119" i="34" s="1"/>
  <c r="BLM119" i="34"/>
  <c r="BLN119" i="34" s="1"/>
  <c r="BLO119" i="34"/>
  <c r="BLP119" i="34"/>
  <c r="BLQ119" i="34"/>
  <c r="BLR119" i="34" s="1"/>
  <c r="BLS119" i="34"/>
  <c r="BLT119" i="34" s="1"/>
  <c r="BLU119" i="34"/>
  <c r="BLV119" i="34" s="1"/>
  <c r="BLW119" i="34"/>
  <c r="BLX119" i="34"/>
  <c r="BLY119" i="34"/>
  <c r="BLZ119" i="34" s="1"/>
  <c r="BMA119" i="34"/>
  <c r="BMB119" i="34" s="1"/>
  <c r="BMC119" i="34"/>
  <c r="BMD119" i="34" s="1"/>
  <c r="BME119" i="34"/>
  <c r="BMF119" i="34"/>
  <c r="BMG119" i="34"/>
  <c r="BMH119" i="34" s="1"/>
  <c r="BMI119" i="34"/>
  <c r="BMJ119" i="34" s="1"/>
  <c r="BMK119" i="34"/>
  <c r="BML119" i="34" s="1"/>
  <c r="BMM119" i="34"/>
  <c r="BMN119" i="34"/>
  <c r="BMO119" i="34"/>
  <c r="BMP119" i="34" s="1"/>
  <c r="BMQ119" i="34"/>
  <c r="BMR119" i="34" s="1"/>
  <c r="BMS119" i="34"/>
  <c r="BMT119" i="34" s="1"/>
  <c r="BMU119" i="34"/>
  <c r="BMV119" i="34"/>
  <c r="BMW119" i="34"/>
  <c r="BMX119" i="34" s="1"/>
  <c r="BMY119" i="34"/>
  <c r="BMZ119" i="34" s="1"/>
  <c r="BNA119" i="34"/>
  <c r="BNB119" i="34" s="1"/>
  <c r="BNC119" i="34"/>
  <c r="BND119" i="34"/>
  <c r="BNE119" i="34"/>
  <c r="BNF119" i="34" s="1"/>
  <c r="BNG119" i="34"/>
  <c r="BNH119" i="34" s="1"/>
  <c r="BNI119" i="34"/>
  <c r="BNJ119" i="34" s="1"/>
  <c r="BNK119" i="34"/>
  <c r="BNL119" i="34"/>
  <c r="BNM119" i="34"/>
  <c r="BNN119" i="34" s="1"/>
  <c r="BNO119" i="34"/>
  <c r="BNP119" i="34" s="1"/>
  <c r="BNQ119" i="34"/>
  <c r="BNR119" i="34" s="1"/>
  <c r="BNS119" i="34"/>
  <c r="BNT119" i="34"/>
  <c r="BNU119" i="34"/>
  <c r="BNV119" i="34" s="1"/>
  <c r="BNW119" i="34"/>
  <c r="BNX119" i="34" s="1"/>
  <c r="BNY119" i="34"/>
  <c r="BNZ119" i="34" s="1"/>
  <c r="BOA119" i="34"/>
  <c r="BOB119" i="34"/>
  <c r="BOC119" i="34"/>
  <c r="BOD119" i="34" s="1"/>
  <c r="BOE119" i="34"/>
  <c r="BOF119" i="34" s="1"/>
  <c r="BOG119" i="34"/>
  <c r="BOH119" i="34" s="1"/>
  <c r="BOI119" i="34"/>
  <c r="BOJ119" i="34"/>
  <c r="BOK119" i="34"/>
  <c r="BOL119" i="34" s="1"/>
  <c r="BOM119" i="34"/>
  <c r="BON119" i="34" s="1"/>
  <c r="BOO119" i="34"/>
  <c r="BOP119" i="34" s="1"/>
  <c r="BOQ119" i="34"/>
  <c r="BOR119" i="34"/>
  <c r="BOS119" i="34"/>
  <c r="BOT119" i="34" s="1"/>
  <c r="BOU119" i="34"/>
  <c r="BOV119" i="34" s="1"/>
  <c r="BOW119" i="34"/>
  <c r="BOX119" i="34" s="1"/>
  <c r="BOY119" i="34"/>
  <c r="BOZ119" i="34"/>
  <c r="BPA119" i="34"/>
  <c r="BPB119" i="34" s="1"/>
  <c r="BPC119" i="34"/>
  <c r="BPD119" i="34" s="1"/>
  <c r="BPE119" i="34"/>
  <c r="BPF119" i="34" s="1"/>
  <c r="BPG119" i="34"/>
  <c r="BPH119" i="34"/>
  <c r="BPI119" i="34"/>
  <c r="BPJ119" i="34" s="1"/>
  <c r="BPK119" i="34"/>
  <c r="BPL119" i="34" s="1"/>
  <c r="BPM119" i="34"/>
  <c r="BPN119" i="34" s="1"/>
  <c r="BPO119" i="34"/>
  <c r="BPP119" i="34"/>
  <c r="BPQ119" i="34"/>
  <c r="BPR119" i="34" s="1"/>
  <c r="BPS119" i="34"/>
  <c r="BPT119" i="34" s="1"/>
  <c r="BPU119" i="34"/>
  <c r="BPV119" i="34" s="1"/>
  <c r="BPW119" i="34"/>
  <c r="BPX119" i="34"/>
  <c r="BPY119" i="34"/>
  <c r="BPZ119" i="34" s="1"/>
  <c r="BQA119" i="34"/>
  <c r="BQB119" i="34" s="1"/>
  <c r="BQC119" i="34"/>
  <c r="BQD119" i="34" s="1"/>
  <c r="BQE119" i="34"/>
  <c r="BQF119" i="34"/>
  <c r="BQG119" i="34"/>
  <c r="BQH119" i="34" s="1"/>
  <c r="BQI119" i="34"/>
  <c r="BQJ119" i="34" s="1"/>
  <c r="BQK119" i="34"/>
  <c r="BQL119" i="34" s="1"/>
  <c r="BQM119" i="34"/>
  <c r="BQN119" i="34"/>
  <c r="BQO119" i="34"/>
  <c r="BQP119" i="34" s="1"/>
  <c r="BQQ119" i="34"/>
  <c r="BQR119" i="34" s="1"/>
  <c r="BQS119" i="34"/>
  <c r="BQT119" i="34" s="1"/>
  <c r="BQU119" i="34"/>
  <c r="BQV119" i="34"/>
  <c r="BQW119" i="34"/>
  <c r="BQX119" i="34" s="1"/>
  <c r="BQY119" i="34"/>
  <c r="BQZ119" i="34" s="1"/>
  <c r="BRA119" i="34"/>
  <c r="BRB119" i="34" s="1"/>
  <c r="BRC119" i="34"/>
  <c r="BRD119" i="34"/>
  <c r="BRE119" i="34"/>
  <c r="BRF119" i="34" s="1"/>
  <c r="BRG119" i="34"/>
  <c r="BRH119" i="34" s="1"/>
  <c r="BRI119" i="34"/>
  <c r="BRJ119" i="34" s="1"/>
  <c r="BRK119" i="34"/>
  <c r="BRL119" i="34"/>
  <c r="BRM119" i="34"/>
  <c r="BRN119" i="34" s="1"/>
  <c r="BRO119" i="34"/>
  <c r="BRP119" i="34" s="1"/>
  <c r="BRQ119" i="34"/>
  <c r="BRR119" i="34" s="1"/>
  <c r="BRS119" i="34"/>
  <c r="BRT119" i="34"/>
  <c r="BRU119" i="34"/>
  <c r="BRV119" i="34" s="1"/>
  <c r="BRW119" i="34"/>
  <c r="BRX119" i="34" s="1"/>
  <c r="BRY119" i="34"/>
  <c r="BRZ119" i="34" s="1"/>
  <c r="BSA119" i="34"/>
  <c r="BSB119" i="34"/>
  <c r="BSC119" i="34"/>
  <c r="BSD119" i="34" s="1"/>
  <c r="BSE119" i="34"/>
  <c r="BSF119" i="34" s="1"/>
  <c r="BSG119" i="34"/>
  <c r="BSH119" i="34" s="1"/>
  <c r="BSI119" i="34"/>
  <c r="BSJ119" i="34"/>
  <c r="BSK119" i="34"/>
  <c r="BSL119" i="34" s="1"/>
  <c r="BSM119" i="34"/>
  <c r="BSN119" i="34" s="1"/>
  <c r="BSO119" i="34"/>
  <c r="BSP119" i="34" s="1"/>
  <c r="BSQ119" i="34"/>
  <c r="BSR119" i="34"/>
  <c r="BSS119" i="34"/>
  <c r="BST119" i="34" s="1"/>
  <c r="BSU119" i="34"/>
  <c r="BSV119" i="34" s="1"/>
  <c r="BSW119" i="34"/>
  <c r="BSX119" i="34" s="1"/>
  <c r="BSY119" i="34"/>
  <c r="BSZ119" i="34"/>
  <c r="BTA119" i="34"/>
  <c r="BTB119" i="34" s="1"/>
  <c r="BTC119" i="34"/>
  <c r="BTD119" i="34" s="1"/>
  <c r="BTE119" i="34"/>
  <c r="BTF119" i="34" s="1"/>
  <c r="BTG119" i="34"/>
  <c r="BTH119" i="34"/>
  <c r="BTI119" i="34"/>
  <c r="BTJ119" i="34" s="1"/>
  <c r="BTK119" i="34"/>
  <c r="BTL119" i="34" s="1"/>
  <c r="BTM119" i="34"/>
  <c r="BTN119" i="34" s="1"/>
  <c r="BTO119" i="34"/>
  <c r="BTP119" i="34"/>
  <c r="BTQ119" i="34"/>
  <c r="BTR119" i="34" s="1"/>
  <c r="BTS119" i="34"/>
  <c r="BTT119" i="34" s="1"/>
  <c r="BTU119" i="34"/>
  <c r="BTV119" i="34" s="1"/>
  <c r="BTW119" i="34"/>
  <c r="BTX119" i="34"/>
  <c r="BTY119" i="34"/>
  <c r="BTZ119" i="34" s="1"/>
  <c r="BUA119" i="34"/>
  <c r="BUB119" i="34" s="1"/>
  <c r="BUC119" i="34"/>
  <c r="BUD119" i="34" s="1"/>
  <c r="BUE119" i="34"/>
  <c r="BUF119" i="34"/>
  <c r="BUG119" i="34"/>
  <c r="BUH119" i="34" s="1"/>
  <c r="BUI119" i="34"/>
  <c r="BUJ119" i="34" s="1"/>
  <c r="BUK119" i="34"/>
  <c r="BUL119" i="34" s="1"/>
  <c r="BUM119" i="34"/>
  <c r="BUN119" i="34"/>
  <c r="BUO119" i="34"/>
  <c r="BUP119" i="34" s="1"/>
  <c r="BUQ119" i="34"/>
  <c r="BUR119" i="34" s="1"/>
  <c r="BUS119" i="34"/>
  <c r="BUT119" i="34" s="1"/>
  <c r="BUU119" i="34"/>
  <c r="BUV119" i="34"/>
  <c r="BUW119" i="34"/>
  <c r="BUX119" i="34" s="1"/>
  <c r="BUY119" i="34"/>
  <c r="BUZ119" i="34" s="1"/>
  <c r="BVA119" i="34"/>
  <c r="BVB119" i="34" s="1"/>
  <c r="BVC119" i="34"/>
  <c r="BVD119" i="34"/>
  <c r="BVE119" i="34"/>
  <c r="BVF119" i="34" s="1"/>
  <c r="BVG119" i="34"/>
  <c r="BVH119" i="34" s="1"/>
  <c r="BVI119" i="34"/>
  <c r="BVJ119" i="34" s="1"/>
  <c r="BVK119" i="34"/>
  <c r="BVL119" i="34"/>
  <c r="BVM119" i="34"/>
  <c r="BVN119" i="34" s="1"/>
  <c r="BVO119" i="34"/>
  <c r="BVP119" i="34" s="1"/>
  <c r="BVQ119" i="34"/>
  <c r="BVR119" i="34" s="1"/>
  <c r="BVS119" i="34"/>
  <c r="BVT119" i="34"/>
  <c r="BVU119" i="34"/>
  <c r="BVV119" i="34" s="1"/>
  <c r="BVW119" i="34"/>
  <c r="BVX119" i="34" s="1"/>
  <c r="BVY119" i="34"/>
  <c r="BVZ119" i="34" s="1"/>
  <c r="BWA119" i="34"/>
  <c r="BWB119" i="34"/>
  <c r="BWC119" i="34"/>
  <c r="BWD119" i="34" s="1"/>
  <c r="BWE119" i="34"/>
  <c r="BWF119" i="34" s="1"/>
  <c r="BWG119" i="34"/>
  <c r="BWH119" i="34" s="1"/>
  <c r="BWI119" i="34"/>
  <c r="BWJ119" i="34"/>
  <c r="BWK119" i="34"/>
  <c r="BWL119" i="34" s="1"/>
  <c r="BWM119" i="34"/>
  <c r="BWN119" i="34" s="1"/>
  <c r="BWO119" i="34"/>
  <c r="BWP119" i="34" s="1"/>
  <c r="BWQ119" i="34"/>
  <c r="BWR119" i="34"/>
  <c r="BWS119" i="34"/>
  <c r="BWT119" i="34" s="1"/>
  <c r="BWU119" i="34"/>
  <c r="BWV119" i="34" s="1"/>
  <c r="BWW119" i="34"/>
  <c r="BWX119" i="34" s="1"/>
  <c r="BWY119" i="34"/>
  <c r="BWZ119" i="34"/>
  <c r="BXA119" i="34"/>
  <c r="BXB119" i="34" s="1"/>
  <c r="BXC119" i="34"/>
  <c r="BXD119" i="34" s="1"/>
  <c r="BXE119" i="34"/>
  <c r="BXF119" i="34" s="1"/>
  <c r="BXG119" i="34"/>
  <c r="BXH119" i="34"/>
  <c r="BXI119" i="34"/>
  <c r="BXJ119" i="34" s="1"/>
  <c r="BXK119" i="34"/>
  <c r="BXL119" i="34" s="1"/>
  <c r="BXM119" i="34"/>
  <c r="BXN119" i="34" s="1"/>
  <c r="BXO119" i="34"/>
  <c r="BXP119" i="34"/>
  <c r="BXQ119" i="34"/>
  <c r="BXR119" i="34" s="1"/>
  <c r="BXS119" i="34"/>
  <c r="BXT119" i="34" s="1"/>
  <c r="BXU119" i="34"/>
  <c r="BXV119" i="34" s="1"/>
  <c r="BXW119" i="34"/>
  <c r="BXX119" i="34"/>
  <c r="BXY119" i="34"/>
  <c r="BXZ119" i="34" s="1"/>
  <c r="BYA119" i="34"/>
  <c r="BYB119" i="34" s="1"/>
  <c r="BYC119" i="34"/>
  <c r="BYD119" i="34" s="1"/>
  <c r="BYE119" i="34"/>
  <c r="BYF119" i="34"/>
  <c r="BYG119" i="34"/>
  <c r="BYH119" i="34" s="1"/>
  <c r="BYI119" i="34"/>
  <c r="BYJ119" i="34" s="1"/>
  <c r="BYK119" i="34"/>
  <c r="BYL119" i="34" s="1"/>
  <c r="BYM119" i="34"/>
  <c r="BYN119" i="34"/>
  <c r="BYO119" i="34"/>
  <c r="BYP119" i="34" s="1"/>
  <c r="BYQ119" i="34"/>
  <c r="BYR119" i="34" s="1"/>
  <c r="BYS119" i="34"/>
  <c r="BYT119" i="34" s="1"/>
  <c r="BYU119" i="34"/>
  <c r="BYV119" i="34"/>
  <c r="BYW119" i="34"/>
  <c r="BYX119" i="34" s="1"/>
  <c r="BYY119" i="34"/>
  <c r="BYZ119" i="34" s="1"/>
  <c r="BZA119" i="34"/>
  <c r="BZB119" i="34" s="1"/>
  <c r="BZC119" i="34"/>
  <c r="BZD119" i="34"/>
  <c r="BZE119" i="34"/>
  <c r="BZF119" i="34" s="1"/>
  <c r="BZG119" i="34"/>
  <c r="BZH119" i="34" s="1"/>
  <c r="BZI119" i="34"/>
  <c r="BZJ119" i="34" s="1"/>
  <c r="BZK119" i="34"/>
  <c r="BZL119" i="34"/>
  <c r="BZM119" i="34"/>
  <c r="BZN119" i="34" s="1"/>
  <c r="BZO119" i="34"/>
  <c r="BZP119" i="34" s="1"/>
  <c r="BZQ119" i="34"/>
  <c r="BZR119" i="34" s="1"/>
  <c r="BZS119" i="34"/>
  <c r="BZT119" i="34"/>
  <c r="BZU119" i="34"/>
  <c r="BZV119" i="34" s="1"/>
  <c r="BZW119" i="34"/>
  <c r="BZX119" i="34" s="1"/>
  <c r="BZY119" i="34"/>
  <c r="BZZ119" i="34" s="1"/>
  <c r="CAA119" i="34"/>
  <c r="CAB119" i="34"/>
  <c r="CAC119" i="34"/>
  <c r="CAD119" i="34" s="1"/>
  <c r="CAE119" i="34"/>
  <c r="CAF119" i="34" s="1"/>
  <c r="CAG119" i="34"/>
  <c r="CAH119" i="34" s="1"/>
  <c r="CAI119" i="34"/>
  <c r="CAJ119" i="34"/>
  <c r="CAK119" i="34"/>
  <c r="CAL119" i="34" s="1"/>
  <c r="CAM119" i="34"/>
  <c r="CAN119" i="34" s="1"/>
  <c r="CAO119" i="34"/>
  <c r="CAP119" i="34" s="1"/>
  <c r="CAQ119" i="34"/>
  <c r="CAR119" i="34"/>
  <c r="CAS119" i="34"/>
  <c r="CAT119" i="34" s="1"/>
  <c r="CAU119" i="34"/>
  <c r="CAV119" i="34" s="1"/>
  <c r="CAW119" i="34"/>
  <c r="CAX119" i="34" s="1"/>
  <c r="CAY119" i="34"/>
  <c r="CAZ119" i="34"/>
  <c r="CBA119" i="34"/>
  <c r="CBB119" i="34" s="1"/>
  <c r="CBC119" i="34"/>
  <c r="CBD119" i="34" s="1"/>
  <c r="CBE119" i="34"/>
  <c r="CBF119" i="34" s="1"/>
  <c r="CBG119" i="34"/>
  <c r="CBH119" i="34"/>
  <c r="CBI119" i="34"/>
  <c r="CBJ119" i="34" s="1"/>
  <c r="CBK119" i="34"/>
  <c r="CBL119" i="34" s="1"/>
  <c r="CBM119" i="34"/>
  <c r="CBN119" i="34" s="1"/>
  <c r="CBO119" i="34"/>
  <c r="CBP119" i="34"/>
  <c r="CBQ119" i="34"/>
  <c r="CBR119" i="34" s="1"/>
  <c r="CBS119" i="34"/>
  <c r="CBT119" i="34" s="1"/>
  <c r="CBU119" i="34"/>
  <c r="CBV119" i="34" s="1"/>
  <c r="CBW119" i="34"/>
  <c r="CBX119" i="34"/>
  <c r="CBY119" i="34"/>
  <c r="CBZ119" i="34" s="1"/>
  <c r="CCA119" i="34"/>
  <c r="CCB119" i="34" s="1"/>
  <c r="CCC119" i="34"/>
  <c r="CCD119" i="34" s="1"/>
  <c r="CCE119" i="34"/>
  <c r="CCF119" i="34"/>
  <c r="CCG119" i="34"/>
  <c r="CCH119" i="34" s="1"/>
  <c r="CCI119" i="34"/>
  <c r="CCJ119" i="34" s="1"/>
  <c r="CCK119" i="34"/>
  <c r="CCL119" i="34" s="1"/>
  <c r="CCM119" i="34"/>
  <c r="CCN119" i="34"/>
  <c r="CCO119" i="34"/>
  <c r="CCP119" i="34" s="1"/>
  <c r="CCQ119" i="34"/>
  <c r="CCR119" i="34" s="1"/>
  <c r="CCS119" i="34"/>
  <c r="CCT119" i="34" s="1"/>
  <c r="CCU119" i="34"/>
  <c r="CCV119" i="34"/>
  <c r="CCW119" i="34"/>
  <c r="CCX119" i="34" s="1"/>
  <c r="CCY119" i="34"/>
  <c r="CCZ119" i="34" s="1"/>
  <c r="CDA119" i="34"/>
  <c r="CDB119" i="34" s="1"/>
  <c r="CDC119" i="34"/>
  <c r="CDD119" i="34"/>
  <c r="CDE119" i="34"/>
  <c r="CDF119" i="34" s="1"/>
  <c r="CDG119" i="34"/>
  <c r="CDH119" i="34" s="1"/>
  <c r="CDI119" i="34"/>
  <c r="CDJ119" i="34" s="1"/>
  <c r="CDK119" i="34"/>
  <c r="CDL119" i="34" s="1"/>
  <c r="CDM119" i="34"/>
  <c r="CDN119" i="34" s="1"/>
  <c r="CDO119" i="34"/>
  <c r="CDP119" i="34" s="1"/>
  <c r="CDQ119" i="34"/>
  <c r="CDR119" i="34" s="1"/>
  <c r="CDS119" i="34"/>
  <c r="CDT119" i="34" s="1"/>
  <c r="CDU119" i="34"/>
  <c r="CDV119" i="34" s="1"/>
  <c r="CDW119" i="34"/>
  <c r="CDX119" i="34" s="1"/>
  <c r="CDY119" i="34"/>
  <c r="CDZ119" i="34" s="1"/>
  <c r="CEA119" i="34"/>
  <c r="CEB119" i="34"/>
  <c r="CEC119" i="34"/>
  <c r="CED119" i="34"/>
  <c r="CEE119" i="34"/>
  <c r="CEF119" i="34"/>
  <c r="CEG119" i="34"/>
  <c r="CEH119" i="34"/>
  <c r="CEI119" i="34"/>
  <c r="CEJ119" i="34"/>
  <c r="CEK119" i="34"/>
  <c r="CEL119" i="34"/>
  <c r="CEM119" i="34"/>
  <c r="CEN119" i="34"/>
  <c r="CEO119" i="34"/>
  <c r="CEP119" i="34"/>
  <c r="CEQ119" i="34"/>
  <c r="CER119" i="34"/>
  <c r="CES119" i="34"/>
  <c r="CET119" i="34"/>
  <c r="CEU119" i="34"/>
  <c r="CEV119" i="34"/>
  <c r="CEW119" i="34"/>
  <c r="CEX119" i="34"/>
  <c r="CEY119" i="34"/>
  <c r="CEZ119" i="34"/>
  <c r="CFA119" i="34"/>
  <c r="CFB119" i="34"/>
  <c r="CFC119" i="34"/>
  <c r="CFD119" i="34"/>
  <c r="CFE119" i="34"/>
  <c r="CFF119" i="34"/>
  <c r="CFG119" i="34"/>
  <c r="CFH119" i="34"/>
  <c r="CFI119" i="34"/>
  <c r="CFJ119" i="34"/>
  <c r="CFK119" i="34"/>
  <c r="CFL119" i="34"/>
  <c r="CFM119" i="34"/>
  <c r="CFN119" i="34"/>
  <c r="CFO119" i="34"/>
  <c r="CFP119" i="34"/>
  <c r="CFQ119" i="34"/>
  <c r="CFR119" i="34"/>
  <c r="CFS119" i="34"/>
  <c r="CFT119" i="34"/>
  <c r="CFU119" i="34"/>
  <c r="CFV119" i="34"/>
  <c r="CFW119" i="34"/>
  <c r="CFX119" i="34"/>
  <c r="CFY119" i="34"/>
  <c r="CFZ119" i="34"/>
  <c r="CGA119" i="34"/>
  <c r="CGB119" i="34"/>
  <c r="CGC119" i="34"/>
  <c r="CGD119" i="34"/>
  <c r="CGE119" i="34"/>
  <c r="CGF119" i="34"/>
  <c r="CGG119" i="34"/>
  <c r="CGH119" i="34"/>
  <c r="CGI119" i="34"/>
  <c r="CGJ119" i="34"/>
  <c r="CGK119" i="34"/>
  <c r="CGL119" i="34"/>
  <c r="CGM119" i="34"/>
  <c r="CGN119" i="34"/>
  <c r="CGO119" i="34"/>
  <c r="CGP119" i="34"/>
  <c r="CGQ119" i="34"/>
  <c r="CGR119" i="34"/>
  <c r="CGS119" i="34"/>
  <c r="CGT119" i="34"/>
  <c r="CGU119" i="34"/>
  <c r="CGV119" i="34"/>
  <c r="CGW119" i="34"/>
  <c r="CGX119" i="34"/>
  <c r="CGY119" i="34"/>
  <c r="CGZ119" i="34"/>
  <c r="CHA119" i="34"/>
  <c r="CHB119" i="34"/>
  <c r="CHC119" i="34"/>
  <c r="CHD119" i="34"/>
  <c r="CHE119" i="34"/>
  <c r="CHF119" i="34"/>
  <c r="CHG119" i="34"/>
  <c r="CHH119" i="34"/>
  <c r="CHI119" i="34"/>
  <c r="CHJ119" i="34"/>
  <c r="CHK119" i="34"/>
  <c r="CHL119" i="34"/>
  <c r="CHM119" i="34"/>
  <c r="CHN119" i="34"/>
  <c r="CHO119" i="34"/>
  <c r="CHP119" i="34"/>
  <c r="CHQ119" i="34"/>
  <c r="CHR119" i="34"/>
  <c r="CHS119" i="34"/>
  <c r="CHT119" i="34"/>
  <c r="CHU119" i="34"/>
  <c r="CHV119" i="34"/>
  <c r="CHW119" i="34"/>
  <c r="CHX119" i="34"/>
  <c r="CHY119" i="34"/>
  <c r="CHZ119" i="34"/>
  <c r="CIA119" i="34"/>
  <c r="CIB119" i="34"/>
  <c r="CIC119" i="34"/>
  <c r="CID119" i="34"/>
  <c r="CIE119" i="34"/>
  <c r="CIF119" i="34"/>
  <c r="CIG119" i="34"/>
  <c r="CIH119" i="34"/>
  <c r="CII119" i="34"/>
  <c r="CIJ119" i="34"/>
  <c r="CIK119" i="34"/>
  <c r="CIL119" i="34"/>
  <c r="CIM119" i="34"/>
  <c r="CIN119" i="34"/>
  <c r="CIO119" i="34"/>
  <c r="CIP119" i="34"/>
  <c r="CIQ119" i="34"/>
  <c r="CIR119" i="34"/>
  <c r="CIS119" i="34"/>
  <c r="CIT119" i="34"/>
  <c r="CIU119" i="34"/>
  <c r="CIV119" i="34"/>
  <c r="CIW119" i="34"/>
  <c r="CIX119" i="34"/>
  <c r="CIY119" i="34"/>
  <c r="CIZ119" i="34"/>
  <c r="CJA119" i="34"/>
  <c r="CJB119" i="34"/>
  <c r="CJC119" i="34"/>
  <c r="CJD119" i="34"/>
  <c r="CJE119" i="34"/>
  <c r="CJF119" i="34"/>
  <c r="CJG119" i="34"/>
  <c r="CJH119" i="34"/>
  <c r="CJI119" i="34"/>
  <c r="CJJ119" i="34"/>
  <c r="CJK119" i="34"/>
  <c r="CJL119" i="34"/>
  <c r="CJM119" i="34"/>
  <c r="CJN119" i="34"/>
  <c r="CJO119" i="34"/>
  <c r="CJP119" i="34"/>
  <c r="CJQ119" i="34"/>
  <c r="CJR119" i="34"/>
  <c r="CJS119" i="34"/>
  <c r="CJT119" i="34"/>
  <c r="CJU119" i="34"/>
  <c r="CJV119" i="34"/>
  <c r="CJW119" i="34"/>
  <c r="CJX119" i="34"/>
  <c r="CJY119" i="34"/>
  <c r="CJZ119" i="34"/>
  <c r="CKA119" i="34"/>
  <c r="CKB119" i="34"/>
  <c r="CKC119" i="34"/>
  <c r="CKD119" i="34"/>
  <c r="CKE119" i="34"/>
  <c r="CKF119" i="34"/>
  <c r="CKG119" i="34"/>
  <c r="CKH119" i="34"/>
  <c r="CKI119" i="34"/>
  <c r="CKJ119" i="34"/>
  <c r="CKK119" i="34"/>
  <c r="CKL119" i="34"/>
  <c r="CKM119" i="34"/>
  <c r="CKN119" i="34"/>
  <c r="CKO119" i="34"/>
  <c r="CKP119" i="34"/>
  <c r="CKQ119" i="34"/>
  <c r="CKR119" i="34"/>
  <c r="CKS119" i="34"/>
  <c r="CKT119" i="34"/>
  <c r="CKU119" i="34"/>
  <c r="CKV119" i="34"/>
  <c r="CKW119" i="34"/>
  <c r="CKX119" i="34"/>
  <c r="CKY119" i="34"/>
  <c r="CKZ119" i="34"/>
  <c r="CLA119" i="34"/>
  <c r="CLB119" i="34"/>
  <c r="CLC119" i="34"/>
  <c r="CLD119" i="34"/>
  <c r="CLE119" i="34"/>
  <c r="CLF119" i="34"/>
  <c r="CLG119" i="34"/>
  <c r="CLH119" i="34"/>
  <c r="CLI119" i="34"/>
  <c r="CLJ119" i="34"/>
  <c r="CLK119" i="34"/>
  <c r="CLL119" i="34"/>
  <c r="CLM119" i="34"/>
  <c r="CLN119" i="34"/>
  <c r="CLO119" i="34"/>
  <c r="CLP119" i="34"/>
  <c r="CLQ119" i="34"/>
  <c r="CLR119" i="34"/>
  <c r="CLS119" i="34"/>
  <c r="CLT119" i="34"/>
  <c r="CLU119" i="34"/>
  <c r="CLV119" i="34"/>
  <c r="CLW119" i="34"/>
  <c r="CLX119" i="34"/>
  <c r="CLY119" i="34"/>
  <c r="CLZ119" i="34"/>
  <c r="CMA119" i="34"/>
  <c r="CMB119" i="34"/>
  <c r="CMC119" i="34"/>
  <c r="CMD119" i="34"/>
  <c r="CME119" i="34"/>
  <c r="CMF119" i="34"/>
  <c r="CMG119" i="34"/>
  <c r="CMH119" i="34"/>
  <c r="CMI119" i="34"/>
  <c r="CMJ119" i="34"/>
  <c r="CMK119" i="34"/>
  <c r="CML119" i="34"/>
  <c r="CMM119" i="34"/>
  <c r="CMN119" i="34"/>
  <c r="CMO119" i="34"/>
  <c r="CMP119" i="34"/>
  <c r="CMQ119" i="34"/>
  <c r="CMR119" i="34"/>
  <c r="CMS119" i="34"/>
  <c r="CMT119" i="34"/>
  <c r="CMU119" i="34"/>
  <c r="CMV119" i="34"/>
  <c r="CMW119" i="34"/>
  <c r="CMX119" i="34"/>
  <c r="CMY119" i="34"/>
  <c r="CMZ119" i="34"/>
  <c r="CNA119" i="34"/>
  <c r="CNB119" i="34"/>
  <c r="CNC119" i="34"/>
  <c r="CND119" i="34"/>
  <c r="CNE119" i="34"/>
  <c r="CNF119" i="34"/>
  <c r="CNG119" i="34"/>
  <c r="CNH119" i="34"/>
  <c r="CNI119" i="34"/>
  <c r="CNJ119" i="34"/>
  <c r="CNK119" i="34"/>
  <c r="CNL119" i="34"/>
  <c r="CNM119" i="34"/>
  <c r="CNN119" i="34"/>
  <c r="CNO119" i="34"/>
  <c r="CNP119" i="34"/>
  <c r="CNQ119" i="34"/>
  <c r="CNR119" i="34"/>
  <c r="CNS119" i="34"/>
  <c r="CNT119" i="34"/>
  <c r="CNU119" i="34"/>
  <c r="CNV119" i="34"/>
  <c r="CNW119" i="34"/>
  <c r="CNX119" i="34"/>
  <c r="CNY119" i="34"/>
  <c r="CNZ119" i="34"/>
  <c r="COA119" i="34"/>
  <c r="COB119" i="34"/>
  <c r="COC119" i="34"/>
  <c r="COD119" i="34"/>
  <c r="COE119" i="34"/>
  <c r="COF119" i="34"/>
  <c r="COG119" i="34"/>
  <c r="COH119" i="34"/>
  <c r="COI119" i="34"/>
  <c r="COJ119" i="34"/>
  <c r="COK119" i="34"/>
  <c r="COL119" i="34"/>
  <c r="COM119" i="34"/>
  <c r="CON119" i="34"/>
  <c r="COO119" i="34"/>
  <c r="COP119" i="34"/>
  <c r="COQ119" i="34"/>
  <c r="COR119" i="34"/>
  <c r="COS119" i="34"/>
  <c r="COT119" i="34"/>
  <c r="COU119" i="34"/>
  <c r="COV119" i="34"/>
  <c r="COW119" i="34"/>
  <c r="COX119" i="34"/>
  <c r="COY119" i="34"/>
  <c r="COZ119" i="34"/>
  <c r="CPA119" i="34"/>
  <c r="CPB119" i="34"/>
  <c r="CPC119" i="34"/>
  <c r="CPD119" i="34"/>
  <c r="CPE119" i="34"/>
  <c r="CPF119" i="34"/>
  <c r="CPG119" i="34"/>
  <c r="CPH119" i="34"/>
  <c r="CPI119" i="34"/>
  <c r="CPJ119" i="34"/>
  <c r="CPK119" i="34"/>
  <c r="CPL119" i="34"/>
  <c r="CPM119" i="34"/>
  <c r="CPN119" i="34"/>
  <c r="CPO119" i="34"/>
  <c r="CPP119" i="34"/>
  <c r="CPQ119" i="34"/>
  <c r="CPR119" i="34"/>
  <c r="CPS119" i="34"/>
  <c r="CPT119" i="34"/>
  <c r="CPU119" i="34"/>
  <c r="CPV119" i="34"/>
  <c r="CPW119" i="34"/>
  <c r="CPX119" i="34"/>
  <c r="CPY119" i="34"/>
  <c r="CPZ119" i="34"/>
  <c r="CQA119" i="34"/>
  <c r="CQB119" i="34"/>
  <c r="CQC119" i="34"/>
  <c r="CQD119" i="34"/>
  <c r="CQE119" i="34"/>
  <c r="CQF119" i="34"/>
  <c r="CQG119" i="34"/>
  <c r="CQH119" i="34"/>
  <c r="CQI119" i="34"/>
  <c r="CQJ119" i="34"/>
  <c r="CQK119" i="34"/>
  <c r="CQL119" i="34"/>
  <c r="CQM119" i="34"/>
  <c r="CQN119" i="34"/>
  <c r="CQO119" i="34"/>
  <c r="CQP119" i="34"/>
  <c r="CQQ119" i="34"/>
  <c r="CQR119" i="34"/>
  <c r="CQS119" i="34"/>
  <c r="CQT119" i="34"/>
  <c r="CQU119" i="34"/>
  <c r="CQV119" i="34"/>
  <c r="CQW119" i="34"/>
  <c r="CQX119" i="34"/>
  <c r="CQY119" i="34"/>
  <c r="CQZ119" i="34"/>
  <c r="CRA119" i="34"/>
  <c r="CRB119" i="34"/>
  <c r="CRC119" i="34"/>
  <c r="CRD119" i="34"/>
  <c r="CRE119" i="34"/>
  <c r="CRF119" i="34"/>
  <c r="CRG119" i="34"/>
  <c r="CRH119" i="34"/>
  <c r="CRI119" i="34"/>
  <c r="CRJ119" i="34"/>
  <c r="CRK119" i="34"/>
  <c r="CRL119" i="34"/>
  <c r="CRM119" i="34"/>
  <c r="CRN119" i="34"/>
  <c r="CRO119" i="34"/>
  <c r="CRP119" i="34"/>
  <c r="CRQ119" i="34"/>
  <c r="CRR119" i="34"/>
  <c r="CRS119" i="34"/>
  <c r="CRT119" i="34"/>
  <c r="CRU119" i="34"/>
  <c r="CRV119" i="34"/>
  <c r="CRW119" i="34"/>
  <c r="CRX119" i="34"/>
  <c r="CRY119" i="34"/>
  <c r="CRZ119" i="34"/>
  <c r="CSA119" i="34"/>
  <c r="CSB119" i="34"/>
  <c r="CSC119" i="34"/>
  <c r="CSD119" i="34"/>
  <c r="CSE119" i="34"/>
  <c r="CSF119" i="34"/>
  <c r="CSG119" i="34"/>
  <c r="CSH119" i="34"/>
  <c r="CSI119" i="34"/>
  <c r="CSJ119" i="34"/>
  <c r="CSK119" i="34"/>
  <c r="CSL119" i="34"/>
  <c r="CSM119" i="34"/>
  <c r="CSN119" i="34"/>
  <c r="CSO119" i="34"/>
  <c r="CSP119" i="34"/>
  <c r="CSQ119" i="34"/>
  <c r="CSR119" i="34"/>
  <c r="CSS119" i="34"/>
  <c r="CST119" i="34"/>
  <c r="CSU119" i="34"/>
  <c r="CSV119" i="34"/>
  <c r="CSW119" i="34"/>
  <c r="CSX119" i="34"/>
  <c r="CSY119" i="34"/>
  <c r="CSZ119" i="34"/>
  <c r="CTA119" i="34"/>
  <c r="CTB119" i="34"/>
  <c r="CTC119" i="34"/>
  <c r="CTD119" i="34"/>
  <c r="CTE119" i="34"/>
  <c r="CTF119" i="34"/>
  <c r="CTG119" i="34"/>
  <c r="CTH119" i="34"/>
  <c r="CTI119" i="34"/>
  <c r="CTJ119" i="34"/>
  <c r="CTK119" i="34"/>
  <c r="CTL119" i="34"/>
  <c r="CTM119" i="34"/>
  <c r="CTN119" i="34"/>
  <c r="CTO119" i="34"/>
  <c r="CTP119" i="34"/>
  <c r="CTQ119" i="34"/>
  <c r="CTR119" i="34"/>
  <c r="CTS119" i="34"/>
  <c r="CTT119" i="34"/>
  <c r="CTU119" i="34"/>
  <c r="CTV119" i="34"/>
  <c r="CTW119" i="34"/>
  <c r="CTX119" i="34"/>
  <c r="CTY119" i="34"/>
  <c r="CTZ119" i="34"/>
  <c r="CUA119" i="34"/>
  <c r="CUB119" i="34"/>
  <c r="CUC119" i="34"/>
  <c r="CUD119" i="34"/>
  <c r="CUE119" i="34"/>
  <c r="CUF119" i="34"/>
  <c r="CUG119" i="34"/>
  <c r="CUH119" i="34"/>
  <c r="CUI119" i="34"/>
  <c r="CUJ119" i="34"/>
  <c r="CUK119" i="34"/>
  <c r="CUL119" i="34"/>
  <c r="CUM119" i="34"/>
  <c r="CUN119" i="34"/>
  <c r="CUO119" i="34"/>
  <c r="CUP119" i="34"/>
  <c r="CUQ119" i="34"/>
  <c r="CUR119" i="34"/>
  <c r="CUS119" i="34"/>
  <c r="CUT119" i="34"/>
  <c r="CUU119" i="34"/>
  <c r="CUV119" i="34"/>
  <c r="CUW119" i="34"/>
  <c r="CUX119" i="34"/>
  <c r="CUY119" i="34"/>
  <c r="CUZ119" i="34"/>
  <c r="CVA119" i="34"/>
  <c r="CVB119" i="34"/>
  <c r="CVC119" i="34"/>
  <c r="CVD119" i="34"/>
  <c r="CVE119" i="34"/>
  <c r="CVF119" i="34"/>
  <c r="CVG119" i="34"/>
  <c r="CVH119" i="34"/>
  <c r="CVI119" i="34"/>
  <c r="CVJ119" i="34"/>
  <c r="CVK119" i="34"/>
  <c r="CVL119" i="34"/>
  <c r="CVM119" i="34"/>
  <c r="CVN119" i="34"/>
  <c r="CVO119" i="34"/>
  <c r="CVP119" i="34"/>
  <c r="CVQ119" i="34"/>
  <c r="CVR119" i="34"/>
  <c r="CVS119" i="34"/>
  <c r="CVT119" i="34"/>
  <c r="CVU119" i="34"/>
  <c r="CVV119" i="34"/>
  <c r="CVW119" i="34"/>
  <c r="CVX119" i="34"/>
  <c r="CVY119" i="34"/>
  <c r="CVZ119" i="34"/>
  <c r="CWA119" i="34"/>
  <c r="CWB119" i="34"/>
  <c r="CWC119" i="34"/>
  <c r="CWD119" i="34"/>
  <c r="CWE119" i="34"/>
  <c r="CWF119" i="34"/>
  <c r="CWG119" i="34"/>
  <c r="CWH119" i="34"/>
  <c r="CWI119" i="34"/>
  <c r="CWJ119" i="34"/>
  <c r="CWK119" i="34"/>
  <c r="CWL119" i="34"/>
  <c r="CWM119" i="34"/>
  <c r="CWN119" i="34"/>
  <c r="CWO119" i="34"/>
  <c r="CWP119" i="34"/>
  <c r="CWQ119" i="34"/>
  <c r="CWR119" i="34"/>
  <c r="CWS119" i="34"/>
  <c r="CWT119" i="34"/>
  <c r="CWU119" i="34"/>
  <c r="CWV119" i="34"/>
  <c r="CWW119" i="34"/>
  <c r="CWX119" i="34"/>
  <c r="CWY119" i="34"/>
  <c r="CWZ119" i="34"/>
  <c r="CXA119" i="34"/>
  <c r="CXB119" i="34"/>
  <c r="CXC119" i="34"/>
  <c r="CXD119" i="34"/>
  <c r="CXE119" i="34"/>
  <c r="CXF119" i="34"/>
  <c r="CXG119" i="34"/>
  <c r="CXH119" i="34"/>
  <c r="CXI119" i="34"/>
  <c r="CXJ119" i="34"/>
  <c r="CXK119" i="34"/>
  <c r="CXL119" i="34"/>
  <c r="CXM119" i="34"/>
  <c r="CXN119" i="34"/>
  <c r="CXO119" i="34"/>
  <c r="CXP119" i="34"/>
  <c r="CXQ119" i="34"/>
  <c r="CXR119" i="34"/>
  <c r="CXS119" i="34"/>
  <c r="CXT119" i="34"/>
  <c r="CXU119" i="34"/>
  <c r="CXV119" i="34"/>
  <c r="CXW119" i="34"/>
  <c r="CXX119" i="34"/>
  <c r="CXY119" i="34"/>
  <c r="CXZ119" i="34"/>
  <c r="CYA119" i="34"/>
  <c r="CYB119" i="34"/>
  <c r="CYC119" i="34"/>
  <c r="CYD119" i="34"/>
  <c r="CYE119" i="34"/>
  <c r="CYF119" i="34"/>
  <c r="CYG119" i="34"/>
  <c r="CYH119" i="34"/>
  <c r="CYI119" i="34"/>
  <c r="CYJ119" i="34"/>
  <c r="CYK119" i="34"/>
  <c r="CYL119" i="34"/>
  <c r="CYM119" i="34"/>
  <c r="CYN119" i="34"/>
  <c r="CYO119" i="34"/>
  <c r="CYP119" i="34"/>
  <c r="CYQ119" i="34"/>
  <c r="CYR119" i="34"/>
  <c r="CYS119" i="34"/>
  <c r="CYT119" i="34"/>
  <c r="CYU119" i="34"/>
  <c r="CYV119" i="34"/>
  <c r="CYW119" i="34"/>
  <c r="CYX119" i="34"/>
  <c r="CYY119" i="34"/>
  <c r="CYZ119" i="34"/>
  <c r="CZA119" i="34"/>
  <c r="CZB119" i="34"/>
  <c r="CZC119" i="34"/>
  <c r="CZD119" i="34"/>
  <c r="CZE119" i="34"/>
  <c r="CZF119" i="34"/>
  <c r="CZG119" i="34"/>
  <c r="CZH119" i="34"/>
  <c r="CZI119" i="34"/>
  <c r="CZJ119" i="34"/>
  <c r="CZK119" i="34"/>
  <c r="CZL119" i="34"/>
  <c r="CZM119" i="34"/>
  <c r="CZN119" i="34"/>
  <c r="CZO119" i="34"/>
  <c r="CZP119" i="34"/>
  <c r="CZQ119" i="34"/>
  <c r="CZR119" i="34"/>
  <c r="CZS119" i="34"/>
  <c r="CZT119" i="34"/>
  <c r="CZU119" i="34"/>
  <c r="CZV119" i="34"/>
  <c r="CZW119" i="34"/>
  <c r="CZX119" i="34"/>
  <c r="CZY119" i="34"/>
  <c r="CZZ119" i="34"/>
  <c r="DAA119" i="34"/>
  <c r="DAB119" i="34"/>
  <c r="DAC119" i="34"/>
  <c r="DAD119" i="34"/>
  <c r="DAE119" i="34"/>
  <c r="DAF119" i="34"/>
  <c r="DAG119" i="34"/>
  <c r="DAH119" i="34"/>
  <c r="DAI119" i="34"/>
  <c r="DAJ119" i="34"/>
  <c r="DAK119" i="34"/>
  <c r="DAL119" i="34"/>
  <c r="DAM119" i="34"/>
  <c r="DAN119" i="34"/>
  <c r="DAO119" i="34"/>
  <c r="DAP119" i="34"/>
  <c r="DAQ119" i="34"/>
  <c r="DAR119" i="34"/>
  <c r="DAS119" i="34"/>
  <c r="DAT119" i="34"/>
  <c r="DAU119" i="34"/>
  <c r="DAV119" i="34"/>
  <c r="DAW119" i="34"/>
  <c r="DAX119" i="34"/>
  <c r="DAY119" i="34"/>
  <c r="DAZ119" i="34"/>
  <c r="DBA119" i="34"/>
  <c r="DBB119" i="34"/>
  <c r="DBC119" i="34"/>
  <c r="DBD119" i="34"/>
  <c r="DBE119" i="34"/>
  <c r="DBF119" i="34"/>
  <c r="DBG119" i="34"/>
  <c r="DBH119" i="34"/>
  <c r="DBI119" i="34"/>
  <c r="DBJ119" i="34"/>
  <c r="DBK119" i="34"/>
  <c r="DBL119" i="34"/>
  <c r="DBM119" i="34"/>
  <c r="DBN119" i="34"/>
  <c r="DBO119" i="34"/>
  <c r="DBP119" i="34"/>
  <c r="DBQ119" i="34"/>
  <c r="DBR119" i="34"/>
  <c r="DBS119" i="34"/>
  <c r="DBT119" i="34"/>
  <c r="DBU119" i="34"/>
  <c r="DBV119" i="34"/>
  <c r="DBW119" i="34"/>
  <c r="DBX119" i="34"/>
  <c r="DBY119" i="34"/>
  <c r="DBZ119" i="34"/>
  <c r="DCA119" i="34"/>
  <c r="DCB119" i="34"/>
  <c r="DCC119" i="34"/>
  <c r="DCD119" i="34"/>
  <c r="DCE119" i="34"/>
  <c r="DCF119" i="34"/>
  <c r="DCG119" i="34"/>
  <c r="DCH119" i="34"/>
  <c r="DCI119" i="34"/>
  <c r="DCJ119" i="34"/>
  <c r="DCK119" i="34"/>
  <c r="DCL119" i="34"/>
  <c r="DCM119" i="34"/>
  <c r="DCN119" i="34"/>
  <c r="DCO119" i="34"/>
  <c r="DCP119" i="34"/>
  <c r="DCQ119" i="34"/>
  <c r="DCR119" i="34"/>
  <c r="DCS119" i="34"/>
  <c r="DCT119" i="34"/>
  <c r="DCU119" i="34"/>
  <c r="DCV119" i="34"/>
  <c r="DCW119" i="34"/>
  <c r="DCX119" i="34"/>
  <c r="DCY119" i="34"/>
  <c r="DCZ119" i="34"/>
  <c r="DDA119" i="34"/>
  <c r="DDB119" i="34"/>
  <c r="DDC119" i="34"/>
  <c r="DDD119" i="34"/>
  <c r="DDE119" i="34"/>
  <c r="DDF119" i="34"/>
  <c r="DDG119" i="34"/>
  <c r="DDH119" i="34"/>
  <c r="DDI119" i="34"/>
  <c r="DDJ119" i="34"/>
  <c r="DDK119" i="34"/>
  <c r="DDL119" i="34"/>
  <c r="DDM119" i="34"/>
  <c r="DDN119" i="34"/>
  <c r="DDO119" i="34"/>
  <c r="DDP119" i="34"/>
  <c r="DDQ119" i="34"/>
  <c r="DDR119" i="34"/>
  <c r="DDS119" i="34"/>
  <c r="DDT119" i="34"/>
  <c r="DDU119" i="34"/>
  <c r="DDV119" i="34"/>
  <c r="DDW119" i="34"/>
  <c r="DDX119" i="34"/>
  <c r="DDY119" i="34"/>
  <c r="DDZ119" i="34"/>
  <c r="DEA119" i="34"/>
  <c r="DEB119" i="34"/>
  <c r="DEC119" i="34"/>
  <c r="DED119" i="34"/>
  <c r="DEE119" i="34"/>
  <c r="DEF119" i="34"/>
  <c r="DEG119" i="34"/>
  <c r="DEH119" i="34"/>
  <c r="DEI119" i="34"/>
  <c r="DEJ119" i="34"/>
  <c r="DEK119" i="34"/>
  <c r="DEL119" i="34"/>
  <c r="DEM119" i="34"/>
  <c r="DEN119" i="34"/>
  <c r="DEO119" i="34"/>
  <c r="DEP119" i="34"/>
  <c r="DEQ119" i="34"/>
  <c r="DER119" i="34"/>
  <c r="DES119" i="34"/>
  <c r="DET119" i="34"/>
  <c r="DEU119" i="34"/>
  <c r="DEV119" i="34"/>
  <c r="DEW119" i="34"/>
  <c r="DEX119" i="34"/>
  <c r="DEY119" i="34"/>
  <c r="DEZ119" i="34"/>
  <c r="DFA119" i="34"/>
  <c r="DFB119" i="34"/>
  <c r="DFC119" i="34"/>
  <c r="DFD119" i="34"/>
  <c r="DFE119" i="34"/>
  <c r="DFF119" i="34"/>
  <c r="DFG119" i="34"/>
  <c r="DFH119" i="34"/>
  <c r="DFI119" i="34"/>
  <c r="DFJ119" i="34"/>
  <c r="DFK119" i="34"/>
  <c r="DFL119" i="34"/>
  <c r="DFM119" i="34"/>
  <c r="DFN119" i="34"/>
  <c r="DFO119" i="34"/>
  <c r="DFP119" i="34"/>
  <c r="DFQ119" i="34"/>
  <c r="DFR119" i="34"/>
  <c r="DFS119" i="34"/>
  <c r="DFT119" i="34"/>
  <c r="DFU119" i="34"/>
  <c r="DFV119" i="34"/>
  <c r="DFW119" i="34"/>
  <c r="DFX119" i="34"/>
  <c r="DFY119" i="34"/>
  <c r="DFZ119" i="34"/>
  <c r="DGA119" i="34"/>
  <c r="DGB119" i="34"/>
  <c r="DGC119" i="34"/>
  <c r="DGD119" i="34"/>
  <c r="DGE119" i="34"/>
  <c r="DGF119" i="34"/>
  <c r="DGG119" i="34"/>
  <c r="DGH119" i="34"/>
  <c r="DGI119" i="34"/>
  <c r="DGJ119" i="34"/>
  <c r="DGK119" i="34"/>
  <c r="DGL119" i="34"/>
  <c r="DGM119" i="34"/>
  <c r="DGN119" i="34"/>
  <c r="DGO119" i="34"/>
  <c r="DGP119" i="34"/>
  <c r="DGQ119" i="34"/>
  <c r="DGR119" i="34"/>
  <c r="DGS119" i="34"/>
  <c r="DGT119" i="34"/>
  <c r="DGU119" i="34"/>
  <c r="DGV119" i="34"/>
  <c r="DGW119" i="34"/>
  <c r="DGX119" i="34"/>
  <c r="DGY119" i="34"/>
  <c r="DGZ119" i="34"/>
  <c r="DHA119" i="34"/>
  <c r="DHB119" i="34"/>
  <c r="DHC119" i="34"/>
  <c r="DHD119" i="34"/>
  <c r="DHE119" i="34"/>
  <c r="DHF119" i="34"/>
  <c r="DHG119" i="34"/>
  <c r="DHH119" i="34"/>
  <c r="DHI119" i="34"/>
  <c r="DHJ119" i="34"/>
  <c r="DHK119" i="34"/>
  <c r="DHL119" i="34"/>
  <c r="DHM119" i="34"/>
  <c r="DHN119" i="34"/>
  <c r="DHO119" i="34"/>
  <c r="DHP119" i="34"/>
  <c r="DHQ119" i="34"/>
  <c r="DHR119" i="34"/>
  <c r="DHS119" i="34"/>
  <c r="DHT119" i="34"/>
  <c r="DHU119" i="34"/>
  <c r="DHV119" i="34"/>
  <c r="DHW119" i="34"/>
  <c r="DHX119" i="34"/>
  <c r="DHY119" i="34"/>
  <c r="DHZ119" i="34"/>
  <c r="DIA119" i="34"/>
  <c r="DIB119" i="34"/>
  <c r="DIC119" i="34"/>
  <c r="DID119" i="34"/>
  <c r="DIE119" i="34"/>
  <c r="DIF119" i="34"/>
  <c r="DIG119" i="34"/>
  <c r="DIH119" i="34"/>
  <c r="DII119" i="34"/>
  <c r="DIJ119" i="34"/>
  <c r="DIK119" i="34"/>
  <c r="DIL119" i="34"/>
  <c r="DIM119" i="34"/>
  <c r="DIN119" i="34"/>
  <c r="DIO119" i="34"/>
  <c r="DIP119" i="34"/>
  <c r="DIQ119" i="34"/>
  <c r="DIR119" i="34"/>
  <c r="DIS119" i="34"/>
  <c r="DIT119" i="34"/>
  <c r="DIU119" i="34"/>
  <c r="DIV119" i="34"/>
  <c r="DIW119" i="34"/>
  <c r="DIX119" i="34"/>
  <c r="DIY119" i="34"/>
  <c r="DIZ119" i="34"/>
  <c r="DJA119" i="34"/>
  <c r="DJB119" i="34"/>
  <c r="DJC119" i="34"/>
  <c r="DJD119" i="34"/>
  <c r="DJE119" i="34"/>
  <c r="DJF119" i="34"/>
  <c r="DJG119" i="34"/>
  <c r="DJH119" i="34"/>
  <c r="DJI119" i="34"/>
  <c r="DJJ119" i="34"/>
  <c r="DJK119" i="34"/>
  <c r="DJL119" i="34"/>
  <c r="DJM119" i="34"/>
  <c r="DJN119" i="34"/>
  <c r="DJO119" i="34"/>
  <c r="DJP119" i="34"/>
  <c r="DJQ119" i="34"/>
  <c r="DJR119" i="34"/>
  <c r="DJS119" i="34"/>
  <c r="DJT119" i="34"/>
  <c r="DJU119" i="34"/>
  <c r="DJV119" i="34"/>
  <c r="DJW119" i="34"/>
  <c r="DJX119" i="34"/>
  <c r="DJY119" i="34"/>
  <c r="DJZ119" i="34"/>
  <c r="DKA119" i="34"/>
  <c r="DKB119" i="34"/>
  <c r="DKC119" i="34"/>
  <c r="DKD119" i="34"/>
  <c r="DKE119" i="34"/>
  <c r="DKF119" i="34"/>
  <c r="DKG119" i="34"/>
  <c r="DKH119" i="34"/>
  <c r="DKI119" i="34"/>
  <c r="DKJ119" i="34"/>
  <c r="DKK119" i="34"/>
  <c r="DKL119" i="34"/>
  <c r="DKM119" i="34"/>
  <c r="DKN119" i="34"/>
  <c r="DKO119" i="34"/>
  <c r="DKP119" i="34"/>
  <c r="DKQ119" i="34"/>
  <c r="DKR119" i="34"/>
  <c r="DKS119" i="34"/>
  <c r="DKT119" i="34"/>
  <c r="DKU119" i="34"/>
  <c r="DKV119" i="34"/>
  <c r="DKW119" i="34"/>
  <c r="DKX119" i="34"/>
  <c r="DKY119" i="34"/>
  <c r="DKZ119" i="34"/>
  <c r="DLA119" i="34"/>
  <c r="DLB119" i="34"/>
  <c r="DLC119" i="34"/>
  <c r="DLD119" i="34"/>
  <c r="DLE119" i="34"/>
  <c r="DLF119" i="34"/>
  <c r="DLG119" i="34"/>
  <c r="DLH119" i="34"/>
  <c r="DLI119" i="34"/>
  <c r="DLJ119" i="34"/>
  <c r="DLK119" i="34"/>
  <c r="DLL119" i="34"/>
  <c r="DLM119" i="34"/>
  <c r="DLN119" i="34"/>
  <c r="DLO119" i="34"/>
  <c r="DLP119" i="34"/>
  <c r="DLQ119" i="34"/>
  <c r="DLR119" i="34"/>
  <c r="DLS119" i="34"/>
  <c r="DLT119" i="34"/>
  <c r="DLU119" i="34"/>
  <c r="DLV119" i="34"/>
  <c r="DLW119" i="34"/>
  <c r="DLX119" i="34"/>
  <c r="DLY119" i="34"/>
  <c r="DLZ119" i="34"/>
  <c r="DMA119" i="34"/>
  <c r="DMB119" i="34"/>
  <c r="DMC119" i="34"/>
  <c r="DMD119" i="34"/>
  <c r="DME119" i="34"/>
  <c r="DMF119" i="34"/>
  <c r="DMG119" i="34"/>
  <c r="DMH119" i="34"/>
  <c r="DMI119" i="34"/>
  <c r="DMJ119" i="34"/>
  <c r="DMK119" i="34"/>
  <c r="DML119" i="34"/>
  <c r="DMM119" i="34"/>
  <c r="DMN119" i="34"/>
  <c r="DMO119" i="34"/>
  <c r="DMP119" i="34"/>
  <c r="DMQ119" i="34"/>
  <c r="DMR119" i="34"/>
  <c r="DMS119" i="34"/>
  <c r="DMT119" i="34"/>
  <c r="DMU119" i="34"/>
  <c r="DMV119" i="34"/>
  <c r="DMW119" i="34"/>
  <c r="DMX119" i="34"/>
  <c r="DMY119" i="34"/>
  <c r="DMZ119" i="34"/>
  <c r="DNA119" i="34"/>
  <c r="DNB119" i="34"/>
  <c r="DNC119" i="34"/>
  <c r="DND119" i="34"/>
  <c r="DNE119" i="34"/>
  <c r="DNF119" i="34"/>
  <c r="DNG119" i="34"/>
  <c r="DNH119" i="34"/>
  <c r="DNI119" i="34"/>
  <c r="DNJ119" i="34"/>
  <c r="DNK119" i="34"/>
  <c r="DNL119" i="34"/>
  <c r="DNM119" i="34"/>
  <c r="DNN119" i="34"/>
  <c r="DNO119" i="34"/>
  <c r="DNP119" i="34"/>
  <c r="DNQ119" i="34"/>
  <c r="DNR119" i="34"/>
  <c r="DNS119" i="34"/>
  <c r="DNT119" i="34"/>
  <c r="DNU119" i="34"/>
  <c r="DNV119" i="34"/>
  <c r="DNW119" i="34"/>
  <c r="DNX119" i="34"/>
  <c r="DNY119" i="34"/>
  <c r="DNZ119" i="34"/>
  <c r="DOA119" i="34"/>
  <c r="DOB119" i="34"/>
  <c r="DOC119" i="34"/>
  <c r="DOD119" i="34"/>
  <c r="DOE119" i="34"/>
  <c r="DOF119" i="34"/>
  <c r="DOG119" i="34"/>
  <c r="DOH119" i="34"/>
  <c r="DOI119" i="34"/>
  <c r="DOJ119" i="34"/>
  <c r="DOK119" i="34"/>
  <c r="DOL119" i="34"/>
  <c r="DOM119" i="34"/>
  <c r="DON119" i="34"/>
  <c r="DOO119" i="34"/>
  <c r="DOP119" i="34"/>
  <c r="DOQ119" i="34"/>
  <c r="DOR119" i="34"/>
  <c r="DOS119" i="34"/>
  <c r="DOT119" i="34"/>
  <c r="DOU119" i="34"/>
  <c r="DOV119" i="34"/>
  <c r="DOW119" i="34"/>
  <c r="DOX119" i="34"/>
  <c r="DOY119" i="34"/>
  <c r="DOZ119" i="34"/>
  <c r="DPA119" i="34"/>
  <c r="DPB119" i="34"/>
  <c r="DPC119" i="34"/>
  <c r="DPD119" i="34"/>
  <c r="DPE119" i="34"/>
  <c r="DPF119" i="34"/>
  <c r="DPG119" i="34"/>
  <c r="DPH119" i="34"/>
  <c r="DPI119" i="34"/>
  <c r="DPJ119" i="34"/>
  <c r="DPK119" i="34"/>
  <c r="DPL119" i="34"/>
  <c r="DPM119" i="34"/>
  <c r="DPN119" i="34"/>
  <c r="DPO119" i="34"/>
  <c r="DPP119" i="34"/>
  <c r="DPQ119" i="34"/>
  <c r="DPR119" i="34"/>
  <c r="DPS119" i="34"/>
  <c r="DPT119" i="34"/>
  <c r="DPU119" i="34"/>
  <c r="DPV119" i="34"/>
  <c r="DPW119" i="34"/>
  <c r="DPX119" i="34"/>
  <c r="DPY119" i="34"/>
  <c r="DPZ119" i="34"/>
  <c r="DQA119" i="34"/>
  <c r="DQB119" i="34"/>
  <c r="DQC119" i="34"/>
  <c r="DQD119" i="34"/>
  <c r="DQE119" i="34"/>
  <c r="DQF119" i="34"/>
  <c r="DQG119" i="34"/>
  <c r="DQH119" i="34"/>
  <c r="DQI119" i="34"/>
  <c r="DQJ119" i="34"/>
  <c r="DQK119" i="34"/>
  <c r="DQL119" i="34"/>
  <c r="DQM119" i="34"/>
  <c r="DQN119" i="34"/>
  <c r="DQO119" i="34"/>
  <c r="DQP119" i="34"/>
  <c r="DQQ119" i="34"/>
  <c r="DQR119" i="34"/>
  <c r="DQS119" i="34"/>
  <c r="DQT119" i="34"/>
  <c r="DQU119" i="34"/>
  <c r="DQV119" i="34"/>
  <c r="DQW119" i="34"/>
  <c r="DQX119" i="34"/>
  <c r="DQY119" i="34"/>
  <c r="DQZ119" i="34"/>
  <c r="DRA119" i="34"/>
  <c r="DRB119" i="34"/>
  <c r="DRC119" i="34"/>
  <c r="DRD119" i="34"/>
  <c r="DRE119" i="34"/>
  <c r="DRF119" i="34"/>
  <c r="DRG119" i="34"/>
  <c r="DRH119" i="34"/>
  <c r="DRI119" i="34"/>
  <c r="DRJ119" i="34"/>
  <c r="DRK119" i="34"/>
  <c r="DRL119" i="34"/>
  <c r="DRM119" i="34"/>
  <c r="DRN119" i="34"/>
  <c r="DRO119" i="34"/>
  <c r="DRP119" i="34"/>
  <c r="DRQ119" i="34"/>
  <c r="DRR119" i="34"/>
  <c r="DRS119" i="34"/>
  <c r="DRT119" i="34"/>
  <c r="DRU119" i="34"/>
  <c r="DRV119" i="34"/>
  <c r="DRW119" i="34"/>
  <c r="DRX119" i="34"/>
  <c r="DRY119" i="34"/>
  <c r="DRZ119" i="34"/>
  <c r="DSA119" i="34"/>
  <c r="DSB119" i="34"/>
  <c r="DSC119" i="34"/>
  <c r="DSD119" i="34"/>
  <c r="DSE119" i="34"/>
  <c r="DSF119" i="34"/>
  <c r="DSG119" i="34"/>
  <c r="DSH119" i="34"/>
  <c r="DSI119" i="34"/>
  <c r="DSJ119" i="34"/>
  <c r="DSK119" i="34"/>
  <c r="DSL119" i="34"/>
  <c r="DSM119" i="34"/>
  <c r="DSN119" i="34"/>
  <c r="DSO119" i="34"/>
  <c r="DSP119" i="34"/>
  <c r="DSQ119" i="34"/>
  <c r="DSR119" i="34"/>
  <c r="DSS119" i="34"/>
  <c r="DST119" i="34"/>
  <c r="DSU119" i="34"/>
  <c r="DSV119" i="34"/>
  <c r="DSW119" i="34"/>
  <c r="DSX119" i="34"/>
  <c r="DSY119" i="34"/>
  <c r="DSZ119" i="34"/>
  <c r="DTA119" i="34"/>
  <c r="DTB119" i="34"/>
  <c r="DTC119" i="34"/>
  <c r="DTD119" i="34"/>
  <c r="DTE119" i="34"/>
  <c r="DTF119" i="34"/>
  <c r="DTG119" i="34"/>
  <c r="DTH119" i="34"/>
  <c r="DTI119" i="34"/>
  <c r="DTJ119" i="34"/>
  <c r="DTK119" i="34"/>
  <c r="DTL119" i="34"/>
  <c r="DTM119" i="34"/>
  <c r="DTN119" i="34"/>
  <c r="DTO119" i="34"/>
  <c r="DTP119" i="34"/>
  <c r="DTQ119" i="34"/>
  <c r="DTR119" i="34"/>
  <c r="DTS119" i="34"/>
  <c r="DTT119" i="34"/>
  <c r="DTU119" i="34"/>
  <c r="DTV119" i="34"/>
  <c r="DTW119" i="34"/>
  <c r="DTX119" i="34"/>
  <c r="DTY119" i="34"/>
  <c r="DTZ119" i="34"/>
  <c r="DUA119" i="34"/>
  <c r="DUB119" i="34"/>
  <c r="DUC119" i="34"/>
  <c r="DUD119" i="34"/>
  <c r="DUE119" i="34"/>
  <c r="DUF119" i="34"/>
  <c r="DUG119" i="34"/>
  <c r="DUH119" i="34"/>
  <c r="DUI119" i="34"/>
  <c r="DUJ119" i="34"/>
  <c r="DUK119" i="34"/>
  <c r="DUL119" i="34"/>
  <c r="DUM119" i="34"/>
  <c r="DUN119" i="34"/>
  <c r="DUO119" i="34"/>
  <c r="DUP119" i="34"/>
  <c r="DUQ119" i="34"/>
  <c r="DUR119" i="34"/>
  <c r="DUS119" i="34"/>
  <c r="DUT119" i="34"/>
  <c r="DUU119" i="34"/>
  <c r="DUV119" i="34"/>
  <c r="DUW119" i="34"/>
  <c r="DUX119" i="34"/>
  <c r="DUY119" i="34"/>
  <c r="DUZ119" i="34"/>
  <c r="DVA119" i="34"/>
  <c r="DVB119" i="34"/>
  <c r="DVC119" i="34"/>
  <c r="DVD119" i="34"/>
  <c r="DVE119" i="34"/>
  <c r="DVF119" i="34"/>
  <c r="DVG119" i="34"/>
  <c r="DVH119" i="34"/>
  <c r="DVI119" i="34"/>
  <c r="DVJ119" i="34"/>
  <c r="DVK119" i="34"/>
  <c r="DVL119" i="34"/>
  <c r="DVM119" i="34"/>
  <c r="DVN119" i="34"/>
  <c r="DVO119" i="34"/>
  <c r="DVP119" i="34"/>
  <c r="DVQ119" i="34"/>
  <c r="DVR119" i="34"/>
  <c r="DVS119" i="34"/>
  <c r="DVT119" i="34"/>
  <c r="DVU119" i="34"/>
  <c r="DVV119" i="34"/>
  <c r="DVW119" i="34"/>
  <c r="DVX119" i="34"/>
  <c r="DVY119" i="34"/>
  <c r="DVZ119" i="34"/>
  <c r="DWA119" i="34"/>
  <c r="DWB119" i="34"/>
  <c r="DWC119" i="34"/>
  <c r="DWD119" i="34"/>
  <c r="DWE119" i="34"/>
  <c r="DWF119" i="34"/>
  <c r="DWG119" i="34"/>
  <c r="DWH119" i="34"/>
  <c r="DWI119" i="34"/>
  <c r="DWJ119" i="34"/>
  <c r="DWK119" i="34"/>
  <c r="DWL119" i="34"/>
  <c r="DWM119" i="34"/>
  <c r="DWN119" i="34"/>
  <c r="DWO119" i="34"/>
  <c r="DWP119" i="34"/>
  <c r="DWQ119" i="34"/>
  <c r="DWR119" i="34"/>
  <c r="DWS119" i="34"/>
  <c r="DWT119" i="34"/>
  <c r="DWU119" i="34"/>
  <c r="DWV119" i="34"/>
  <c r="DWW119" i="34"/>
  <c r="DWX119" i="34"/>
  <c r="DWY119" i="34"/>
  <c r="DWZ119" i="34"/>
  <c r="DXA119" i="34"/>
  <c r="DXB119" i="34"/>
  <c r="DXC119" i="34"/>
  <c r="DXD119" i="34"/>
  <c r="DXE119" i="34"/>
  <c r="DXF119" i="34"/>
  <c r="DXG119" i="34"/>
  <c r="DXH119" i="34"/>
  <c r="DXI119" i="34"/>
  <c r="DXJ119" i="34"/>
  <c r="DXK119" i="34"/>
  <c r="DXL119" i="34"/>
  <c r="DXM119" i="34"/>
  <c r="DXN119" i="34"/>
  <c r="DXO119" i="34"/>
  <c r="DXP119" i="34"/>
  <c r="DXQ119" i="34"/>
  <c r="DXR119" i="34"/>
  <c r="DXS119" i="34"/>
  <c r="DXT119" i="34"/>
  <c r="DXU119" i="34"/>
  <c r="DXV119" i="34"/>
  <c r="DXW119" i="34"/>
  <c r="DXX119" i="34"/>
  <c r="DXY119" i="34"/>
  <c r="DXZ119" i="34"/>
  <c r="DYA119" i="34"/>
  <c r="DYB119" i="34"/>
  <c r="DYC119" i="34"/>
  <c r="DYD119" i="34"/>
  <c r="DYE119" i="34"/>
  <c r="DYF119" i="34"/>
  <c r="DYG119" i="34"/>
  <c r="DYH119" i="34"/>
  <c r="DYI119" i="34"/>
  <c r="DYJ119" i="34"/>
  <c r="DYK119" i="34"/>
  <c r="DYL119" i="34"/>
  <c r="DYM119" i="34"/>
  <c r="DYN119" i="34"/>
  <c r="DYO119" i="34"/>
  <c r="DYP119" i="34"/>
  <c r="DYQ119" i="34"/>
  <c r="DYR119" i="34"/>
  <c r="DYS119" i="34"/>
  <c r="DYT119" i="34"/>
  <c r="DYU119" i="34"/>
  <c r="DYV119" i="34"/>
  <c r="DYW119" i="34"/>
  <c r="DYX119" i="34"/>
  <c r="DYY119" i="34"/>
  <c r="DYZ119" i="34"/>
  <c r="DZA119" i="34"/>
  <c r="DZB119" i="34"/>
  <c r="DZC119" i="34"/>
  <c r="DZD119" i="34"/>
  <c r="DZE119" i="34"/>
  <c r="DZF119" i="34"/>
  <c r="DZG119" i="34"/>
  <c r="DZH119" i="34"/>
  <c r="DZI119" i="34"/>
  <c r="DZJ119" i="34"/>
  <c r="DZK119" i="34"/>
  <c r="DZL119" i="34"/>
  <c r="DZM119" i="34"/>
  <c r="DZN119" i="34"/>
  <c r="DZO119" i="34"/>
  <c r="DZP119" i="34"/>
  <c r="DZQ119" i="34"/>
  <c r="DZR119" i="34"/>
  <c r="DZS119" i="34"/>
  <c r="DZT119" i="34"/>
  <c r="DZU119" i="34"/>
  <c r="DZV119" i="34"/>
  <c r="DZW119" i="34"/>
  <c r="DZX119" i="34"/>
  <c r="DZY119" i="34"/>
  <c r="DZZ119" i="34"/>
  <c r="EAA119" i="34"/>
  <c r="EAB119" i="34"/>
  <c r="EAC119" i="34"/>
  <c r="EAD119" i="34"/>
  <c r="EAE119" i="34"/>
  <c r="EAF119" i="34"/>
  <c r="EAG119" i="34"/>
  <c r="EAH119" i="34"/>
  <c r="EAI119" i="34"/>
  <c r="EAJ119" i="34"/>
  <c r="EAK119" i="34"/>
  <c r="EAL119" i="34"/>
  <c r="EAM119" i="34"/>
  <c r="EAN119" i="34"/>
  <c r="EAO119" i="34"/>
  <c r="EAP119" i="34"/>
  <c r="EAQ119" i="34"/>
  <c r="EAR119" i="34"/>
  <c r="EAS119" i="34"/>
  <c r="EAT119" i="34"/>
  <c r="EAU119" i="34"/>
  <c r="EAV119" i="34"/>
  <c r="EAW119" i="34"/>
  <c r="EAX119" i="34"/>
  <c r="EAY119" i="34"/>
  <c r="EAZ119" i="34"/>
  <c r="EBA119" i="34"/>
  <c r="EBB119" i="34"/>
  <c r="EBC119" i="34"/>
  <c r="EBD119" i="34"/>
  <c r="EBE119" i="34"/>
  <c r="EBF119" i="34"/>
  <c r="EBG119" i="34"/>
  <c r="EBH119" i="34"/>
  <c r="EBI119" i="34"/>
  <c r="EBJ119" i="34"/>
  <c r="EBK119" i="34"/>
  <c r="EBL119" i="34"/>
  <c r="EBM119" i="34"/>
  <c r="EBN119" i="34"/>
  <c r="EBO119" i="34"/>
  <c r="EBP119" i="34"/>
  <c r="EBQ119" i="34"/>
  <c r="EBR119" i="34"/>
  <c r="EBS119" i="34"/>
  <c r="EBT119" i="34"/>
  <c r="EBU119" i="34"/>
  <c r="EBV119" i="34"/>
  <c r="EBW119" i="34"/>
  <c r="EBX119" i="34"/>
  <c r="EBY119" i="34"/>
  <c r="EBZ119" i="34"/>
  <c r="ECA119" i="34"/>
  <c r="ECB119" i="34"/>
  <c r="ECC119" i="34"/>
  <c r="ECD119" i="34"/>
  <c r="ECE119" i="34"/>
  <c r="ECF119" i="34"/>
  <c r="ECG119" i="34"/>
  <c r="ECH119" i="34"/>
  <c r="ECI119" i="34"/>
  <c r="ECJ119" i="34"/>
  <c r="ECK119" i="34"/>
  <c r="ECL119" i="34"/>
  <c r="ECM119" i="34"/>
  <c r="ECN119" i="34"/>
  <c r="ECO119" i="34"/>
  <c r="ECP119" i="34"/>
  <c r="ECQ119" i="34"/>
  <c r="ECR119" i="34"/>
  <c r="ECS119" i="34"/>
  <c r="ECT119" i="34"/>
  <c r="ECU119" i="34"/>
  <c r="ECV119" i="34"/>
  <c r="ECW119" i="34"/>
  <c r="ECX119" i="34"/>
  <c r="ECY119" i="34"/>
  <c r="ECZ119" i="34"/>
  <c r="EDA119" i="34"/>
  <c r="EDB119" i="34"/>
  <c r="EDC119" i="34"/>
  <c r="EDD119" i="34"/>
  <c r="EDE119" i="34"/>
  <c r="EDF119" i="34"/>
  <c r="EDG119" i="34"/>
  <c r="EDH119" i="34"/>
  <c r="EDI119" i="34"/>
  <c r="EDJ119" i="34"/>
  <c r="EDK119" i="34"/>
  <c r="EDL119" i="34"/>
  <c r="EDM119" i="34"/>
  <c r="EDN119" i="34"/>
  <c r="EDO119" i="34"/>
  <c r="EDP119" i="34"/>
  <c r="EDQ119" i="34"/>
  <c r="EDR119" i="34"/>
  <c r="EDS119" i="34"/>
  <c r="EDT119" i="34"/>
  <c r="EDU119" i="34"/>
  <c r="EDV119" i="34"/>
  <c r="EDW119" i="34"/>
  <c r="EDX119" i="34"/>
  <c r="EDY119" i="34"/>
  <c r="EDZ119" i="34"/>
  <c r="EEA119" i="34"/>
  <c r="EEB119" i="34"/>
  <c r="EEC119" i="34"/>
  <c r="EED119" i="34"/>
  <c r="EEE119" i="34"/>
  <c r="EEF119" i="34"/>
  <c r="EEG119" i="34"/>
  <c r="EEH119" i="34"/>
  <c r="EEI119" i="34"/>
  <c r="EEJ119" i="34"/>
  <c r="EEK119" i="34"/>
  <c r="EEL119" i="34"/>
  <c r="EEM119" i="34"/>
  <c r="EEN119" i="34"/>
  <c r="EEO119" i="34"/>
  <c r="EEP119" i="34"/>
  <c r="EEQ119" i="34"/>
  <c r="EER119" i="34"/>
  <c r="EES119" i="34"/>
  <c r="EET119" i="34"/>
  <c r="EEU119" i="34"/>
  <c r="EEV119" i="34"/>
  <c r="EEW119" i="34"/>
  <c r="EEX119" i="34"/>
  <c r="EEY119" i="34"/>
  <c r="EEZ119" i="34"/>
  <c r="EFA119" i="34"/>
  <c r="EFB119" i="34"/>
  <c r="EFC119" i="34"/>
  <c r="EFD119" i="34"/>
  <c r="EFE119" i="34"/>
  <c r="EFF119" i="34"/>
  <c r="EFG119" i="34"/>
  <c r="EFH119" i="34"/>
  <c r="EFI119" i="34"/>
  <c r="EFJ119" i="34"/>
  <c r="EFK119" i="34"/>
  <c r="EFL119" i="34"/>
  <c r="EFM119" i="34"/>
  <c r="EFN119" i="34"/>
  <c r="EFO119" i="34"/>
  <c r="EFP119" i="34"/>
  <c r="EFQ119" i="34"/>
  <c r="EFR119" i="34"/>
  <c r="EFS119" i="34"/>
  <c r="EFT119" i="34"/>
  <c r="EFU119" i="34"/>
  <c r="EFV119" i="34"/>
  <c r="EFW119" i="34"/>
  <c r="EFX119" i="34"/>
  <c r="EFY119" i="34"/>
  <c r="EFZ119" i="34"/>
  <c r="EGA119" i="34"/>
  <c r="EGB119" i="34"/>
  <c r="EGC119" i="34"/>
  <c r="EGD119" i="34"/>
  <c r="EGE119" i="34"/>
  <c r="EGF119" i="34"/>
  <c r="EGG119" i="34"/>
  <c r="EGH119" i="34"/>
  <c r="EGI119" i="34"/>
  <c r="EGJ119" i="34"/>
  <c r="EGK119" i="34"/>
  <c r="EGL119" i="34"/>
  <c r="EGM119" i="34"/>
  <c r="EGN119" i="34"/>
  <c r="EGO119" i="34"/>
  <c r="EGP119" i="34"/>
  <c r="EGQ119" i="34"/>
  <c r="EGR119" i="34"/>
  <c r="EGS119" i="34"/>
  <c r="EGT119" i="34"/>
  <c r="EGU119" i="34"/>
  <c r="EGV119" i="34"/>
  <c r="EGW119" i="34"/>
  <c r="EGX119" i="34"/>
  <c r="EGY119" i="34"/>
  <c r="EGZ119" i="34"/>
  <c r="EHA119" i="34"/>
  <c r="EHB119" i="34"/>
  <c r="EHC119" i="34"/>
  <c r="EHD119" i="34"/>
  <c r="EHE119" i="34"/>
  <c r="EHF119" i="34"/>
  <c r="EHG119" i="34"/>
  <c r="EHH119" i="34"/>
  <c r="EHI119" i="34"/>
  <c r="EHJ119" i="34"/>
  <c r="EHK119" i="34"/>
  <c r="EHL119" i="34"/>
  <c r="EHM119" i="34"/>
  <c r="EHN119" i="34"/>
  <c r="EHO119" i="34"/>
  <c r="EHP119" i="34"/>
  <c r="EHQ119" i="34"/>
  <c r="EHR119" i="34"/>
  <c r="EHS119" i="34"/>
  <c r="EHT119" i="34"/>
  <c r="EHU119" i="34"/>
  <c r="EHV119" i="34"/>
  <c r="EHW119" i="34"/>
  <c r="EHX119" i="34"/>
  <c r="EHY119" i="34"/>
  <c r="EHZ119" i="34"/>
  <c r="EIA119" i="34"/>
  <c r="EIB119" i="34"/>
  <c r="EIC119" i="34"/>
  <c r="EID119" i="34"/>
  <c r="EIE119" i="34"/>
  <c r="EIF119" i="34"/>
  <c r="EIG119" i="34"/>
  <c r="EIH119" i="34"/>
  <c r="EII119" i="34"/>
  <c r="EIJ119" i="34"/>
  <c r="EIK119" i="34"/>
  <c r="EIL119" i="34"/>
  <c r="EIM119" i="34"/>
  <c r="EIN119" i="34"/>
  <c r="EIO119" i="34"/>
  <c r="EIP119" i="34"/>
  <c r="EIQ119" i="34"/>
  <c r="EIR119" i="34"/>
  <c r="EIS119" i="34"/>
  <c r="EIT119" i="34"/>
  <c r="EIU119" i="34"/>
  <c r="EIV119" i="34"/>
  <c r="EIW119" i="34"/>
  <c r="EIX119" i="34"/>
  <c r="EIY119" i="34"/>
  <c r="EIZ119" i="34"/>
  <c r="EJA119" i="34"/>
  <c r="EJB119" i="34"/>
  <c r="EJC119" i="34"/>
  <c r="EJD119" i="34"/>
  <c r="EJE119" i="34"/>
  <c r="EJF119" i="34"/>
  <c r="EJG119" i="34"/>
  <c r="EJH119" i="34"/>
  <c r="EJI119" i="34"/>
  <c r="EJJ119" i="34"/>
  <c r="EJK119" i="34"/>
  <c r="EJL119" i="34"/>
  <c r="EJM119" i="34"/>
  <c r="EJN119" i="34"/>
  <c r="EJO119" i="34"/>
  <c r="EJP119" i="34"/>
  <c r="EJQ119" i="34"/>
  <c r="EJR119" i="34"/>
  <c r="EJS119" i="34"/>
  <c r="EJT119" i="34"/>
  <c r="EJU119" i="34"/>
  <c r="EJV119" i="34"/>
  <c r="EJW119" i="34"/>
  <c r="EJX119" i="34"/>
  <c r="EJY119" i="34"/>
  <c r="EJZ119" i="34"/>
  <c r="EKA119" i="34"/>
  <c r="EKB119" i="34"/>
  <c r="EKC119" i="34"/>
  <c r="EKD119" i="34"/>
  <c r="EKE119" i="34"/>
  <c r="EKF119" i="34"/>
  <c r="EKG119" i="34"/>
  <c r="EKH119" i="34"/>
  <c r="EKI119" i="34"/>
  <c r="EKJ119" i="34"/>
  <c r="EKK119" i="34"/>
  <c r="EKL119" i="34"/>
  <c r="EKM119" i="34"/>
  <c r="EKN119" i="34"/>
  <c r="EKO119" i="34"/>
  <c r="EKP119" i="34"/>
  <c r="EKQ119" i="34"/>
  <c r="EKR119" i="34"/>
  <c r="EKS119" i="34"/>
  <c r="EKT119" i="34"/>
  <c r="EKU119" i="34"/>
  <c r="EKV119" i="34"/>
  <c r="EKW119" i="34"/>
  <c r="EKX119" i="34"/>
  <c r="EKY119" i="34"/>
  <c r="EKZ119" i="34"/>
  <c r="ELA119" i="34"/>
  <c r="ELB119" i="34"/>
  <c r="ELC119" i="34"/>
  <c r="ELD119" i="34"/>
  <c r="ELE119" i="34"/>
  <c r="ELF119" i="34"/>
  <c r="ELG119" i="34"/>
  <c r="ELH119" i="34"/>
  <c r="ELI119" i="34"/>
  <c r="ELJ119" i="34"/>
  <c r="ELK119" i="34"/>
  <c r="ELL119" i="34"/>
  <c r="ELM119" i="34"/>
  <c r="ELN119" i="34"/>
  <c r="ELO119" i="34"/>
  <c r="ELP119" i="34"/>
  <c r="ELQ119" i="34"/>
  <c r="ELR119" i="34"/>
  <c r="ELS119" i="34"/>
  <c r="ELT119" i="34"/>
  <c r="ELU119" i="34"/>
  <c r="ELV119" i="34"/>
  <c r="ELW119" i="34"/>
  <c r="ELX119" i="34"/>
  <c r="ELY119" i="34"/>
  <c r="ELZ119" i="34"/>
  <c r="EMA119" i="34"/>
  <c r="EMB119" i="34"/>
  <c r="EMC119" i="34"/>
  <c r="EMD119" i="34"/>
  <c r="EME119" i="34"/>
  <c r="EMF119" i="34"/>
  <c r="EMG119" i="34"/>
  <c r="EMH119" i="34"/>
  <c r="EMI119" i="34"/>
  <c r="EMJ119" i="34"/>
  <c r="EMK119" i="34"/>
  <c r="EML119" i="34"/>
  <c r="EMM119" i="34"/>
  <c r="EMN119" i="34"/>
  <c r="EMO119" i="34"/>
  <c r="EMP119" i="34"/>
  <c r="EMQ119" i="34"/>
  <c r="EMR119" i="34"/>
  <c r="EMS119" i="34"/>
  <c r="EMT119" i="34"/>
  <c r="EMU119" i="34"/>
  <c r="EMV119" i="34"/>
  <c r="EMW119" i="34"/>
  <c r="EMX119" i="34"/>
  <c r="EMY119" i="34"/>
  <c r="EMZ119" i="34"/>
  <c r="ENA119" i="34"/>
  <c r="ENB119" i="34"/>
  <c r="ENC119" i="34"/>
  <c r="END119" i="34"/>
  <c r="ENE119" i="34"/>
  <c r="ENF119" i="34"/>
  <c r="ENG119" i="34"/>
  <c r="ENH119" i="34"/>
  <c r="ENI119" i="34"/>
  <c r="ENJ119" i="34"/>
  <c r="ENK119" i="34"/>
  <c r="ENL119" i="34"/>
  <c r="ENM119" i="34"/>
  <c r="ENN119" i="34"/>
  <c r="ENO119" i="34"/>
  <c r="ENP119" i="34"/>
  <c r="ENQ119" i="34"/>
  <c r="ENR119" i="34"/>
  <c r="ENS119" i="34"/>
  <c r="ENT119" i="34"/>
  <c r="ENU119" i="34"/>
  <c r="ENV119" i="34"/>
  <c r="ENW119" i="34"/>
  <c r="ENX119" i="34"/>
  <c r="ENY119" i="34"/>
  <c r="ENZ119" i="34"/>
  <c r="EOA119" i="34"/>
  <c r="EOB119" i="34"/>
  <c r="EOC119" i="34"/>
  <c r="EOD119" i="34"/>
  <c r="EOE119" i="34"/>
  <c r="EOF119" i="34"/>
  <c r="EOG119" i="34"/>
  <c r="EOH119" i="34"/>
  <c r="EOI119" i="34"/>
  <c r="EOJ119" i="34"/>
  <c r="EOK119" i="34"/>
  <c r="EOL119" i="34"/>
  <c r="EOM119" i="34"/>
  <c r="EON119" i="34"/>
  <c r="EOO119" i="34"/>
  <c r="EOP119" i="34"/>
  <c r="EOQ119" i="34"/>
  <c r="EOR119" i="34"/>
  <c r="EOS119" i="34"/>
  <c r="EOT119" i="34"/>
  <c r="EOU119" i="34"/>
  <c r="EOV119" i="34"/>
  <c r="EOW119" i="34"/>
  <c r="EOX119" i="34"/>
  <c r="EOY119" i="34"/>
  <c r="EOZ119" i="34"/>
  <c r="EPA119" i="34"/>
  <c r="EPB119" i="34"/>
  <c r="EPC119" i="34"/>
  <c r="EPD119" i="34"/>
  <c r="EPE119" i="34"/>
  <c r="EPF119" i="34"/>
  <c r="EPG119" i="34"/>
  <c r="EPH119" i="34"/>
  <c r="EPI119" i="34"/>
  <c r="EPJ119" i="34"/>
  <c r="EPK119" i="34"/>
  <c r="EPL119" i="34"/>
  <c r="EPM119" i="34"/>
  <c r="EPN119" i="34"/>
  <c r="EPO119" i="34"/>
  <c r="EPP119" i="34"/>
  <c r="EPQ119" i="34"/>
  <c r="EPR119" i="34"/>
  <c r="EPS119" i="34"/>
  <c r="EPT119" i="34"/>
  <c r="EPU119" i="34"/>
  <c r="EPV119" i="34"/>
  <c r="EPW119" i="34"/>
  <c r="EPX119" i="34"/>
  <c r="EPY119" i="34"/>
  <c r="EPZ119" i="34"/>
  <c r="EQA119" i="34"/>
  <c r="EQB119" i="34"/>
  <c r="EQC119" i="34"/>
  <c r="EQD119" i="34"/>
  <c r="EQE119" i="34"/>
  <c r="EQF119" i="34"/>
  <c r="EQG119" i="34"/>
  <c r="EQH119" i="34"/>
  <c r="EQI119" i="34"/>
  <c r="EQJ119" i="34"/>
  <c r="EQK119" i="34"/>
  <c r="EQL119" i="34"/>
  <c r="EQM119" i="34"/>
  <c r="EQN119" i="34"/>
  <c r="EQO119" i="34"/>
  <c r="EQP119" i="34"/>
  <c r="EQQ119" i="34"/>
  <c r="EQR119" i="34"/>
  <c r="EQS119" i="34"/>
  <c r="EQT119" i="34"/>
  <c r="EQU119" i="34"/>
  <c r="EQV119" i="34"/>
  <c r="EQW119" i="34"/>
  <c r="EQX119" i="34"/>
  <c r="EQY119" i="34"/>
  <c r="EQZ119" i="34"/>
  <c r="ERA119" i="34"/>
  <c r="ERB119" i="34"/>
  <c r="ERC119" i="34"/>
  <c r="ERD119" i="34"/>
  <c r="ERE119" i="34"/>
  <c r="ERF119" i="34"/>
  <c r="ERG119" i="34"/>
  <c r="ERH119" i="34"/>
  <c r="ERI119" i="34"/>
  <c r="ERJ119" i="34"/>
  <c r="ERK119" i="34"/>
  <c r="ERL119" i="34"/>
  <c r="ERM119" i="34"/>
  <c r="ERN119" i="34"/>
  <c r="ERO119" i="34"/>
  <c r="ERP119" i="34"/>
  <c r="ERQ119" i="34"/>
  <c r="ERR119" i="34"/>
  <c r="ERS119" i="34"/>
  <c r="ERT119" i="34"/>
  <c r="ERU119" i="34"/>
  <c r="ERV119" i="34"/>
  <c r="ERW119" i="34"/>
  <c r="ERX119" i="34"/>
  <c r="ERY119" i="34"/>
  <c r="ERZ119" i="34"/>
  <c r="ESA119" i="34"/>
  <c r="ESB119" i="34"/>
  <c r="ESC119" i="34"/>
  <c r="ESD119" i="34"/>
  <c r="ESE119" i="34"/>
  <c r="ESF119" i="34"/>
  <c r="ESG119" i="34"/>
  <c r="ESH119" i="34"/>
  <c r="ESI119" i="34"/>
  <c r="ESJ119" i="34"/>
  <c r="ESK119" i="34"/>
  <c r="ESL119" i="34"/>
  <c r="ESM119" i="34"/>
  <c r="ESN119" i="34"/>
  <c r="ESO119" i="34"/>
  <c r="ESP119" i="34"/>
  <c r="ESQ119" i="34"/>
  <c r="ESR119" i="34"/>
  <c r="ESS119" i="34"/>
  <c r="EST119" i="34"/>
  <c r="ESU119" i="34"/>
  <c r="ESV119" i="34"/>
  <c r="ESW119" i="34"/>
  <c r="ESX119" i="34"/>
  <c r="ESY119" i="34"/>
  <c r="ESZ119" i="34"/>
  <c r="ETA119" i="34"/>
  <c r="ETB119" i="34"/>
  <c r="ETC119" i="34"/>
  <c r="ETD119" i="34"/>
  <c r="ETE119" i="34"/>
  <c r="ETF119" i="34"/>
  <c r="ETG119" i="34"/>
  <c r="ETH119" i="34"/>
  <c r="ETI119" i="34"/>
  <c r="ETJ119" i="34"/>
  <c r="ETK119" i="34"/>
  <c r="ETL119" i="34"/>
  <c r="ETM119" i="34"/>
  <c r="ETN119" i="34"/>
  <c r="ETO119" i="34"/>
  <c r="ETP119" i="34"/>
  <c r="ETQ119" i="34"/>
  <c r="ETR119" i="34"/>
  <c r="ETS119" i="34"/>
  <c r="ETT119" i="34"/>
  <c r="ETU119" i="34"/>
  <c r="ETV119" i="34"/>
  <c r="ETW119" i="34"/>
  <c r="ETX119" i="34"/>
  <c r="ETY119" i="34"/>
  <c r="ETZ119" i="34"/>
  <c r="EUA119" i="34"/>
  <c r="EUB119" i="34"/>
  <c r="EUC119" i="34"/>
  <c r="EUD119" i="34"/>
  <c r="EUE119" i="34"/>
  <c r="EUF119" i="34"/>
  <c r="EUG119" i="34"/>
  <c r="EUH119" i="34"/>
  <c r="EUI119" i="34"/>
  <c r="EUJ119" i="34"/>
  <c r="EUK119" i="34"/>
  <c r="EUL119" i="34"/>
  <c r="EUM119" i="34"/>
  <c r="EUN119" i="34"/>
  <c r="EUO119" i="34"/>
  <c r="EUP119" i="34"/>
  <c r="EUQ119" i="34"/>
  <c r="EUR119" i="34"/>
  <c r="EUS119" i="34"/>
  <c r="EUT119" i="34"/>
  <c r="EUU119" i="34"/>
  <c r="EUV119" i="34"/>
  <c r="EUW119" i="34"/>
  <c r="EUX119" i="34"/>
  <c r="EUY119" i="34"/>
  <c r="EUZ119" i="34"/>
  <c r="EVA119" i="34"/>
  <c r="EVB119" i="34"/>
  <c r="EVC119" i="34"/>
  <c r="EVD119" i="34"/>
  <c r="EVE119" i="34"/>
  <c r="EVF119" i="34"/>
  <c r="EVG119" i="34"/>
  <c r="EVH119" i="34"/>
  <c r="EVI119" i="34"/>
  <c r="EVJ119" i="34"/>
  <c r="EVK119" i="34"/>
  <c r="EVL119" i="34"/>
  <c r="EVM119" i="34"/>
  <c r="EVN119" i="34"/>
  <c r="EVO119" i="34"/>
  <c r="EVP119" i="34"/>
  <c r="EVQ119" i="34"/>
  <c r="EVR119" i="34"/>
  <c r="EVS119" i="34"/>
  <c r="EVT119" i="34"/>
  <c r="EVU119" i="34"/>
  <c r="EVV119" i="34"/>
  <c r="EVW119" i="34"/>
  <c r="EVX119" i="34"/>
  <c r="EVY119" i="34"/>
  <c r="EVZ119" i="34"/>
  <c r="EWA119" i="34"/>
  <c r="EWB119" i="34"/>
  <c r="EWC119" i="34"/>
  <c r="EWD119" i="34"/>
  <c r="EWE119" i="34"/>
  <c r="EWF119" i="34"/>
  <c r="EWG119" i="34"/>
  <c r="EWH119" i="34"/>
  <c r="EWI119" i="34"/>
  <c r="EWJ119" i="34"/>
  <c r="EWK119" i="34"/>
  <c r="EWL119" i="34"/>
  <c r="EWM119" i="34"/>
  <c r="EWN119" i="34"/>
  <c r="EWO119" i="34"/>
  <c r="EWP119" i="34"/>
  <c r="EWQ119" i="34"/>
  <c r="EWR119" i="34"/>
  <c r="EWS119" i="34"/>
  <c r="EWT119" i="34"/>
  <c r="EWU119" i="34"/>
  <c r="EWV119" i="34"/>
  <c r="EWW119" i="34"/>
  <c r="EWX119" i="34"/>
  <c r="EWY119" i="34"/>
  <c r="EWZ119" i="34"/>
  <c r="EXA119" i="34"/>
  <c r="EXB119" i="34"/>
  <c r="EXC119" i="34"/>
  <c r="EXD119" i="34"/>
  <c r="EXE119" i="34"/>
  <c r="EXF119" i="34"/>
  <c r="EXG119" i="34"/>
  <c r="EXH119" i="34"/>
  <c r="EXI119" i="34"/>
  <c r="EXJ119" i="34"/>
  <c r="EXK119" i="34"/>
  <c r="EXL119" i="34"/>
  <c r="EXM119" i="34"/>
  <c r="EXN119" i="34"/>
  <c r="EXO119" i="34"/>
  <c r="EXP119" i="34"/>
  <c r="EXQ119" i="34"/>
  <c r="EXR119" i="34"/>
  <c r="EXS119" i="34"/>
  <c r="EXT119" i="34"/>
  <c r="EXU119" i="34"/>
  <c r="EXV119" i="34"/>
  <c r="EXW119" i="34"/>
  <c r="EXX119" i="34"/>
  <c r="EXY119" i="34"/>
  <c r="EXZ119" i="34"/>
  <c r="EYA119" i="34"/>
  <c r="EYB119" i="34"/>
  <c r="EYC119" i="34"/>
  <c r="EYD119" i="34"/>
  <c r="EYE119" i="34"/>
  <c r="EYF119" i="34"/>
  <c r="EYG119" i="34"/>
  <c r="EYH119" i="34"/>
  <c r="EYI119" i="34"/>
  <c r="EYJ119" i="34"/>
  <c r="EYK119" i="34"/>
  <c r="EYL119" i="34"/>
  <c r="EYM119" i="34"/>
  <c r="EYN119" i="34"/>
  <c r="EYO119" i="34"/>
  <c r="EYP119" i="34"/>
  <c r="EYQ119" i="34"/>
  <c r="EYR119" i="34"/>
  <c r="EYS119" i="34"/>
  <c r="EYT119" i="34"/>
  <c r="EYU119" i="34"/>
  <c r="EYV119" i="34"/>
  <c r="EYW119" i="34"/>
  <c r="EYX119" i="34"/>
  <c r="EYY119" i="34"/>
  <c r="EYZ119" i="34"/>
  <c r="EZA119" i="34"/>
  <c r="EZB119" i="34"/>
  <c r="EZC119" i="34"/>
  <c r="EZD119" i="34"/>
  <c r="EZE119" i="34"/>
  <c r="EZF119" i="34"/>
  <c r="EZG119" i="34"/>
  <c r="EZH119" i="34"/>
  <c r="EZI119" i="34"/>
  <c r="EZJ119" i="34"/>
  <c r="EZK119" i="34"/>
  <c r="EZL119" i="34"/>
  <c r="EZM119" i="34"/>
  <c r="EZN119" i="34"/>
  <c r="EZO119" i="34"/>
  <c r="EZP119" i="34"/>
  <c r="EZQ119" i="34"/>
  <c r="EZR119" i="34"/>
  <c r="EZS119" i="34"/>
  <c r="EZT119" i="34"/>
  <c r="EZU119" i="34"/>
  <c r="EZV119" i="34"/>
  <c r="EZW119" i="34"/>
  <c r="EZX119" i="34"/>
  <c r="EZY119" i="34"/>
  <c r="EZZ119" i="34"/>
  <c r="FAA119" i="34"/>
  <c r="FAB119" i="34"/>
  <c r="FAC119" i="34"/>
  <c r="FAD119" i="34"/>
  <c r="FAE119" i="34"/>
  <c r="FAF119" i="34"/>
  <c r="FAG119" i="34"/>
  <c r="FAH119" i="34"/>
  <c r="FAI119" i="34"/>
  <c r="FAJ119" i="34"/>
  <c r="FAK119" i="34"/>
  <c r="FAL119" i="34"/>
  <c r="FAM119" i="34"/>
  <c r="FAN119" i="34"/>
  <c r="FAO119" i="34"/>
  <c r="FAP119" i="34"/>
  <c r="FAQ119" i="34"/>
  <c r="FAR119" i="34"/>
  <c r="FAS119" i="34"/>
  <c r="FAT119" i="34"/>
  <c r="FAU119" i="34"/>
  <c r="FAV119" i="34"/>
  <c r="FAW119" i="34"/>
  <c r="FAX119" i="34"/>
  <c r="FAY119" i="34"/>
  <c r="FAZ119" i="34"/>
  <c r="FBA119" i="34"/>
  <c r="FBB119" i="34"/>
  <c r="FBC119" i="34"/>
  <c r="FBD119" i="34"/>
  <c r="FBE119" i="34"/>
  <c r="FBF119" i="34"/>
  <c r="FBG119" i="34"/>
  <c r="FBH119" i="34"/>
  <c r="FBI119" i="34"/>
  <c r="FBJ119" i="34"/>
  <c r="FBK119" i="34"/>
  <c r="FBL119" i="34"/>
  <c r="FBM119" i="34"/>
  <c r="FBN119" i="34"/>
  <c r="FBO119" i="34"/>
  <c r="FBP119" i="34"/>
  <c r="FBQ119" i="34"/>
  <c r="FBR119" i="34"/>
  <c r="FBS119" i="34"/>
  <c r="FBT119" i="34"/>
  <c r="FBU119" i="34"/>
  <c r="FBV119" i="34"/>
  <c r="FBW119" i="34"/>
  <c r="FBX119" i="34"/>
  <c r="FBY119" i="34"/>
  <c r="FBZ119" i="34"/>
  <c r="FCA119" i="34"/>
  <c r="FCB119" i="34"/>
  <c r="FCC119" i="34"/>
  <c r="FCD119" i="34"/>
  <c r="FCE119" i="34"/>
  <c r="FCF119" i="34"/>
  <c r="FCG119" i="34"/>
  <c r="FCH119" i="34"/>
  <c r="FCI119" i="34"/>
  <c r="FCJ119" i="34"/>
  <c r="FCK119" i="34"/>
  <c r="FCL119" i="34"/>
  <c r="FCM119" i="34"/>
  <c r="FCN119" i="34"/>
  <c r="FCO119" i="34"/>
  <c r="FCP119" i="34"/>
  <c r="FCQ119" i="34"/>
  <c r="FCR119" i="34"/>
  <c r="FCS119" i="34"/>
  <c r="FCT119" i="34"/>
  <c r="FCU119" i="34"/>
  <c r="FCV119" i="34"/>
  <c r="FCW119" i="34"/>
  <c r="FCX119" i="34"/>
  <c r="FCY119" i="34"/>
  <c r="FCZ119" i="34"/>
  <c r="FDA119" i="34"/>
  <c r="FDB119" i="34"/>
  <c r="FDC119" i="34"/>
  <c r="FDD119" i="34"/>
  <c r="FDE119" i="34"/>
  <c r="FDF119" i="34"/>
  <c r="FDG119" i="34"/>
  <c r="FDH119" i="34"/>
  <c r="FDI119" i="34"/>
  <c r="FDJ119" i="34"/>
  <c r="FDK119" i="34"/>
  <c r="FDL119" i="34"/>
  <c r="FDM119" i="34"/>
  <c r="FDN119" i="34"/>
  <c r="FDO119" i="34"/>
  <c r="FDP119" i="34"/>
  <c r="FDQ119" i="34"/>
  <c r="FDR119" i="34"/>
  <c r="FDS119" i="34"/>
  <c r="FDT119" i="34"/>
  <c r="FDU119" i="34"/>
  <c r="FDV119" i="34"/>
  <c r="FDW119" i="34"/>
  <c r="FDX119" i="34"/>
  <c r="FDY119" i="34"/>
  <c r="FDZ119" i="34"/>
  <c r="FEA119" i="34"/>
  <c r="FEB119" i="34"/>
  <c r="FEC119" i="34"/>
  <c r="FED119" i="34"/>
  <c r="FEE119" i="34"/>
  <c r="FEF119" i="34"/>
  <c r="FEG119" i="34"/>
  <c r="FEH119" i="34"/>
  <c r="FEI119" i="34"/>
  <c r="FEJ119" i="34"/>
  <c r="FEK119" i="34"/>
  <c r="FEL119" i="34"/>
  <c r="FEM119" i="34"/>
  <c r="FEN119" i="34"/>
  <c r="FEO119" i="34"/>
  <c r="FEP119" i="34"/>
  <c r="FEQ119" i="34"/>
  <c r="FER119" i="34"/>
  <c r="FES119" i="34"/>
  <c r="FET119" i="34"/>
  <c r="FEU119" i="34"/>
  <c r="FEV119" i="34"/>
  <c r="FEW119" i="34"/>
  <c r="FEX119" i="34"/>
  <c r="FEY119" i="34"/>
  <c r="FEZ119" i="34"/>
  <c r="FFA119" i="34"/>
  <c r="FFB119" i="34"/>
  <c r="FFC119" i="34"/>
  <c r="FFD119" i="34"/>
  <c r="FFE119" i="34"/>
  <c r="FFF119" i="34"/>
  <c r="FFG119" i="34"/>
  <c r="FFH119" i="34"/>
  <c r="FFI119" i="34"/>
  <c r="FFJ119" i="34"/>
  <c r="FFK119" i="34"/>
  <c r="FFL119" i="34"/>
  <c r="FFM119" i="34"/>
  <c r="FFN119" i="34"/>
  <c r="FFO119" i="34"/>
  <c r="FFP119" i="34"/>
  <c r="FFQ119" i="34"/>
  <c r="FFR119" i="34"/>
  <c r="FFS119" i="34"/>
  <c r="FFT119" i="34"/>
  <c r="FFU119" i="34"/>
  <c r="FFV119" i="34"/>
  <c r="FFW119" i="34"/>
  <c r="FFX119" i="34"/>
  <c r="FFY119" i="34"/>
  <c r="FFZ119" i="34"/>
  <c r="FGA119" i="34"/>
  <c r="FGB119" i="34"/>
  <c r="FGC119" i="34"/>
  <c r="FGD119" i="34"/>
  <c r="FGE119" i="34"/>
  <c r="FGF119" i="34"/>
  <c r="FGG119" i="34"/>
  <c r="FGH119" i="34"/>
  <c r="FGI119" i="34"/>
  <c r="FGJ119" i="34"/>
  <c r="FGK119" i="34"/>
  <c r="FGL119" i="34"/>
  <c r="FGM119" i="34"/>
  <c r="FGN119" i="34"/>
  <c r="FGO119" i="34"/>
  <c r="FGP119" i="34"/>
  <c r="FGQ119" i="34"/>
  <c r="FGR119" i="34"/>
  <c r="FGS119" i="34"/>
  <c r="FGT119" i="34"/>
  <c r="FGU119" i="34"/>
  <c r="FGV119" i="34"/>
  <c r="FGW119" i="34"/>
  <c r="FGX119" i="34"/>
  <c r="FGY119" i="34"/>
  <c r="FGZ119" i="34"/>
  <c r="FHA119" i="34"/>
  <c r="FHB119" i="34"/>
  <c r="FHC119" i="34"/>
  <c r="FHD119" i="34"/>
  <c r="FHE119" i="34"/>
  <c r="FHF119" i="34"/>
  <c r="FHG119" i="34"/>
  <c r="FHH119" i="34"/>
  <c r="FHI119" i="34"/>
  <c r="FHJ119" i="34"/>
  <c r="FHK119" i="34"/>
  <c r="FHL119" i="34"/>
  <c r="FHM119" i="34"/>
  <c r="FHN119" i="34"/>
  <c r="FHO119" i="34"/>
  <c r="FHP119" i="34"/>
  <c r="FHQ119" i="34"/>
  <c r="FHR119" i="34"/>
  <c r="FHS119" i="34"/>
  <c r="FHT119" i="34"/>
  <c r="FHU119" i="34"/>
  <c r="FHV119" i="34"/>
  <c r="FHW119" i="34"/>
  <c r="FHX119" i="34"/>
  <c r="FHY119" i="34"/>
  <c r="FHZ119" i="34"/>
  <c r="FIA119" i="34"/>
  <c r="FIB119" i="34"/>
  <c r="FIC119" i="34"/>
  <c r="FID119" i="34"/>
  <c r="FIE119" i="34"/>
  <c r="FIF119" i="34"/>
  <c r="FIG119" i="34"/>
  <c r="FIH119" i="34"/>
  <c r="FII119" i="34"/>
  <c r="FIJ119" i="34"/>
  <c r="FIK119" i="34"/>
  <c r="FIL119" i="34"/>
  <c r="FIM119" i="34"/>
  <c r="FIN119" i="34"/>
  <c r="FIO119" i="34"/>
  <c r="FIP119" i="34"/>
  <c r="FIQ119" i="34"/>
  <c r="FIR119" i="34"/>
  <c r="FIS119" i="34"/>
  <c r="FIT119" i="34"/>
  <c r="FIU119" i="34"/>
  <c r="FIV119" i="34"/>
  <c r="FIW119" i="34"/>
  <c r="FIX119" i="34"/>
  <c r="FIY119" i="34"/>
  <c r="FIZ119" i="34"/>
  <c r="FJA119" i="34"/>
  <c r="FJB119" i="34"/>
  <c r="FJC119" i="34"/>
  <c r="FJD119" i="34"/>
  <c r="FJE119" i="34"/>
  <c r="FJF119" i="34"/>
  <c r="FJG119" i="34"/>
  <c r="FJH119" i="34"/>
  <c r="FJI119" i="34"/>
  <c r="FJJ119" i="34"/>
  <c r="FJK119" i="34"/>
  <c r="FJL119" i="34"/>
  <c r="FJM119" i="34"/>
  <c r="FJN119" i="34"/>
  <c r="FJO119" i="34"/>
  <c r="FJP119" i="34"/>
  <c r="FJQ119" i="34"/>
  <c r="FJR119" i="34"/>
  <c r="FJS119" i="34"/>
  <c r="FJT119" i="34"/>
  <c r="FJU119" i="34"/>
  <c r="FJV119" i="34"/>
  <c r="FJW119" i="34"/>
  <c r="FJX119" i="34"/>
  <c r="FJY119" i="34"/>
  <c r="FJZ119" i="34"/>
  <c r="FKA119" i="34"/>
  <c r="FKB119" i="34"/>
  <c r="FKC119" i="34"/>
  <c r="FKD119" i="34"/>
  <c r="FKE119" i="34"/>
  <c r="FKF119" i="34"/>
  <c r="FKG119" i="34"/>
  <c r="FKH119" i="34"/>
  <c r="FKI119" i="34"/>
  <c r="FKJ119" i="34"/>
  <c r="FKK119" i="34"/>
  <c r="FKL119" i="34"/>
  <c r="FKM119" i="34"/>
  <c r="FKN119" i="34"/>
  <c r="FKO119" i="34"/>
  <c r="FKP119" i="34"/>
  <c r="FKQ119" i="34"/>
  <c r="FKR119" i="34"/>
  <c r="FKS119" i="34"/>
  <c r="FKT119" i="34"/>
  <c r="FKU119" i="34"/>
  <c r="FKV119" i="34"/>
  <c r="FKW119" i="34"/>
  <c r="FKX119" i="34"/>
  <c r="FKY119" i="34"/>
  <c r="FKZ119" i="34"/>
  <c r="FLA119" i="34"/>
  <c r="FLB119" i="34"/>
  <c r="FLC119" i="34"/>
  <c r="FLD119" i="34"/>
  <c r="FLE119" i="34"/>
  <c r="FLF119" i="34"/>
  <c r="FLG119" i="34"/>
  <c r="FLH119" i="34"/>
  <c r="FLI119" i="34"/>
  <c r="FLJ119" i="34"/>
  <c r="FLK119" i="34"/>
  <c r="FLL119" i="34"/>
  <c r="FLM119" i="34"/>
  <c r="FLN119" i="34"/>
  <c r="FLO119" i="34"/>
  <c r="FLP119" i="34"/>
  <c r="FLQ119" i="34"/>
  <c r="FLR119" i="34"/>
  <c r="FLS119" i="34"/>
  <c r="FLT119" i="34"/>
  <c r="FLU119" i="34"/>
  <c r="FLV119" i="34"/>
  <c r="FLW119" i="34"/>
  <c r="FLX119" i="34"/>
  <c r="FLY119" i="34"/>
  <c r="FLZ119" i="34"/>
  <c r="FMA119" i="34"/>
  <c r="FMB119" i="34"/>
  <c r="FMC119" i="34"/>
  <c r="FMD119" i="34"/>
  <c r="FME119" i="34"/>
  <c r="FMF119" i="34"/>
  <c r="FMG119" i="34"/>
  <c r="FMH119" i="34"/>
  <c r="FMI119" i="34"/>
  <c r="FMJ119" i="34"/>
  <c r="FMK119" i="34"/>
  <c r="FML119" i="34"/>
  <c r="FMM119" i="34"/>
  <c r="FMN119" i="34"/>
  <c r="FMO119" i="34"/>
  <c r="FMP119" i="34"/>
  <c r="FMQ119" i="34"/>
  <c r="FMR119" i="34"/>
  <c r="FMS119" i="34"/>
  <c r="FMT119" i="34"/>
  <c r="FMU119" i="34"/>
  <c r="FMV119" i="34"/>
  <c r="FMW119" i="34"/>
  <c r="FMX119" i="34"/>
  <c r="FMY119" i="34"/>
  <c r="FMZ119" i="34"/>
  <c r="FNA119" i="34"/>
  <c r="FNB119" i="34"/>
  <c r="FNC119" i="34"/>
  <c r="FND119" i="34"/>
  <c r="FNE119" i="34"/>
  <c r="FNF119" i="34"/>
  <c r="FNG119" i="34"/>
  <c r="FNH119" i="34"/>
  <c r="FNI119" i="34"/>
  <c r="FNJ119" i="34"/>
  <c r="FNK119" i="34"/>
  <c r="FNL119" i="34"/>
  <c r="FNM119" i="34"/>
  <c r="FNN119" i="34"/>
  <c r="FNO119" i="34"/>
  <c r="FNP119" i="34"/>
  <c r="FNQ119" i="34"/>
  <c r="FNR119" i="34"/>
  <c r="FNS119" i="34"/>
  <c r="FNT119" i="34"/>
  <c r="FNU119" i="34"/>
  <c r="FNV119" i="34"/>
  <c r="FNW119" i="34"/>
  <c r="FNX119" i="34"/>
  <c r="FNY119" i="34"/>
  <c r="FNZ119" i="34"/>
  <c r="FOA119" i="34"/>
  <c r="FOB119" i="34"/>
  <c r="FOC119" i="34"/>
  <c r="FOD119" i="34"/>
  <c r="FOE119" i="34"/>
  <c r="FOF119" i="34"/>
  <c r="FOG119" i="34"/>
  <c r="FOH119" i="34"/>
  <c r="FOI119" i="34"/>
  <c r="FOJ119" i="34"/>
  <c r="FOK119" i="34"/>
  <c r="FOL119" i="34"/>
  <c r="FOM119" i="34"/>
  <c r="FON119" i="34"/>
  <c r="FOO119" i="34"/>
  <c r="FOP119" i="34"/>
  <c r="FOQ119" i="34"/>
  <c r="FOR119" i="34"/>
  <c r="FOS119" i="34"/>
  <c r="FOT119" i="34"/>
  <c r="FOU119" i="34"/>
  <c r="FOV119" i="34"/>
  <c r="FOW119" i="34"/>
  <c r="FOX119" i="34"/>
  <c r="FOY119" i="34"/>
  <c r="FOZ119" i="34"/>
  <c r="FPA119" i="34"/>
  <c r="FPB119" i="34"/>
  <c r="FPC119" i="34"/>
  <c r="FPD119" i="34"/>
  <c r="FPE119" i="34"/>
  <c r="FPF119" i="34"/>
  <c r="FPG119" i="34"/>
  <c r="FPH119" i="34"/>
  <c r="FPI119" i="34"/>
  <c r="FPJ119" i="34"/>
  <c r="FPK119" i="34"/>
  <c r="FPL119" i="34"/>
  <c r="FPM119" i="34"/>
  <c r="FPN119" i="34"/>
  <c r="FPO119" i="34"/>
  <c r="FPP119" i="34"/>
  <c r="FPQ119" i="34"/>
  <c r="FPR119" i="34"/>
  <c r="FPS119" i="34"/>
  <c r="FPT119" i="34"/>
  <c r="FPU119" i="34"/>
  <c r="FPV119" i="34"/>
  <c r="FPW119" i="34"/>
  <c r="FPX119" i="34"/>
  <c r="FPY119" i="34"/>
  <c r="FPZ119" i="34"/>
  <c r="FQA119" i="34"/>
  <c r="FQB119" i="34"/>
  <c r="FQC119" i="34"/>
  <c r="FQD119" i="34"/>
  <c r="FQE119" i="34"/>
  <c r="FQF119" i="34"/>
  <c r="FQG119" i="34"/>
  <c r="FQH119" i="34"/>
  <c r="FQI119" i="34"/>
  <c r="FQJ119" i="34"/>
  <c r="FQK119" i="34"/>
  <c r="FQL119" i="34"/>
  <c r="FQM119" i="34"/>
  <c r="FQN119" i="34"/>
  <c r="FQO119" i="34"/>
  <c r="FQP119" i="34"/>
  <c r="FQQ119" i="34"/>
  <c r="FQR119" i="34"/>
  <c r="FQS119" i="34"/>
  <c r="FQT119" i="34"/>
  <c r="FQU119" i="34"/>
  <c r="FQV119" i="34"/>
  <c r="FQW119" i="34"/>
  <c r="FQX119" i="34"/>
  <c r="FQY119" i="34"/>
  <c r="FQZ119" i="34"/>
  <c r="FRA119" i="34"/>
  <c r="FRB119" i="34"/>
  <c r="FRC119" i="34"/>
  <c r="FRD119" i="34"/>
  <c r="FRE119" i="34"/>
  <c r="FRF119" i="34"/>
  <c r="FRG119" i="34"/>
  <c r="FRH119" i="34"/>
  <c r="FRI119" i="34"/>
  <c r="FRJ119" i="34"/>
  <c r="FRK119" i="34"/>
  <c r="FRL119" i="34"/>
  <c r="FRM119" i="34"/>
  <c r="FRN119" i="34"/>
  <c r="FRO119" i="34"/>
  <c r="FRP119" i="34"/>
  <c r="FRQ119" i="34"/>
  <c r="FRR119" i="34"/>
  <c r="FRS119" i="34"/>
  <c r="FRT119" i="34"/>
  <c r="FRU119" i="34"/>
  <c r="FRV119" i="34"/>
  <c r="FRW119" i="34"/>
  <c r="FRX119" i="34"/>
  <c r="FRY119" i="34"/>
  <c r="FRZ119" i="34"/>
  <c r="FSA119" i="34"/>
  <c r="FSB119" i="34"/>
  <c r="FSC119" i="34"/>
  <c r="FSD119" i="34"/>
  <c r="FSE119" i="34"/>
  <c r="FSF119" i="34"/>
  <c r="FSG119" i="34"/>
  <c r="FSH119" i="34"/>
  <c r="FSI119" i="34"/>
  <c r="FSJ119" i="34"/>
  <c r="FSK119" i="34"/>
  <c r="FSL119" i="34"/>
  <c r="FSM119" i="34"/>
  <c r="FSN119" i="34"/>
  <c r="FSO119" i="34"/>
  <c r="FSP119" i="34"/>
  <c r="FSQ119" i="34"/>
  <c r="FSR119" i="34"/>
  <c r="FSS119" i="34"/>
  <c r="FST119" i="34"/>
  <c r="FSU119" i="34"/>
  <c r="FSV119" i="34"/>
  <c r="FSW119" i="34"/>
  <c r="FSX119" i="34"/>
  <c r="FSY119" i="34"/>
  <c r="FSZ119" i="34"/>
  <c r="FTA119" i="34"/>
  <c r="FTB119" i="34"/>
  <c r="FTC119" i="34"/>
  <c r="FTD119" i="34"/>
  <c r="FTE119" i="34"/>
  <c r="FTF119" i="34"/>
  <c r="FTG119" i="34"/>
  <c r="FTH119" i="34"/>
  <c r="FTI119" i="34"/>
  <c r="FTJ119" i="34"/>
  <c r="FTK119" i="34"/>
  <c r="FTL119" i="34"/>
  <c r="FTM119" i="34"/>
  <c r="FTN119" i="34"/>
  <c r="FTO119" i="34"/>
  <c r="FTP119" i="34"/>
  <c r="FTQ119" i="34"/>
  <c r="FTR119" i="34"/>
  <c r="FTS119" i="34"/>
  <c r="FTT119" i="34"/>
  <c r="FTU119" i="34"/>
  <c r="FTV119" i="34"/>
  <c r="FTW119" i="34"/>
  <c r="FTX119" i="34"/>
  <c r="FTY119" i="34"/>
  <c r="FTZ119" i="34"/>
  <c r="FUA119" i="34"/>
  <c r="FUB119" i="34"/>
  <c r="FUC119" i="34"/>
  <c r="FUD119" i="34"/>
  <c r="FUE119" i="34"/>
  <c r="FUF119" i="34"/>
  <c r="FUG119" i="34"/>
  <c r="FUH119" i="34"/>
  <c r="FUI119" i="34"/>
  <c r="FUJ119" i="34"/>
  <c r="FUK119" i="34"/>
  <c r="FUL119" i="34"/>
  <c r="FUM119" i="34"/>
  <c r="FUN119" i="34"/>
  <c r="FUO119" i="34"/>
  <c r="FUP119" i="34"/>
  <c r="FUQ119" i="34"/>
  <c r="FUR119" i="34"/>
  <c r="FUS119" i="34"/>
  <c r="FUT119" i="34"/>
  <c r="FUU119" i="34"/>
  <c r="FUV119" i="34"/>
  <c r="FUW119" i="34"/>
  <c r="FUX119" i="34"/>
  <c r="FUY119" i="34"/>
  <c r="FUZ119" i="34"/>
  <c r="FVA119" i="34"/>
  <c r="FVB119" i="34"/>
  <c r="FVC119" i="34"/>
  <c r="FVD119" i="34"/>
  <c r="FVE119" i="34"/>
  <c r="FVF119" i="34"/>
  <c r="FVG119" i="34"/>
  <c r="FVH119" i="34"/>
  <c r="FVI119" i="34"/>
  <c r="FVJ119" i="34"/>
  <c r="FVK119" i="34"/>
  <c r="FVL119" i="34"/>
  <c r="FVM119" i="34"/>
  <c r="FVN119" i="34"/>
  <c r="FVO119" i="34"/>
  <c r="FVP119" i="34"/>
  <c r="FVQ119" i="34"/>
  <c r="FVR119" i="34"/>
  <c r="FVS119" i="34"/>
  <c r="FVT119" i="34"/>
  <c r="FVU119" i="34"/>
  <c r="FVV119" i="34"/>
  <c r="FVW119" i="34"/>
  <c r="FVX119" i="34"/>
  <c r="FVY119" i="34"/>
  <c r="FVZ119" i="34"/>
  <c r="FWA119" i="34"/>
  <c r="FWB119" i="34"/>
  <c r="FWC119" i="34"/>
  <c r="FWD119" i="34"/>
  <c r="FWE119" i="34"/>
  <c r="FWF119" i="34"/>
  <c r="FWG119" i="34"/>
  <c r="FWH119" i="34"/>
  <c r="FWI119" i="34"/>
  <c r="FWJ119" i="34"/>
  <c r="FWK119" i="34"/>
  <c r="FWL119" i="34"/>
  <c r="FWM119" i="34"/>
  <c r="FWN119" i="34"/>
  <c r="FWO119" i="34"/>
  <c r="FWP119" i="34"/>
  <c r="FWQ119" i="34"/>
  <c r="FWR119" i="34"/>
  <c r="FWS119" i="34"/>
  <c r="FWT119" i="34"/>
  <c r="FWU119" i="34"/>
  <c r="FWV119" i="34"/>
  <c r="FWW119" i="34"/>
  <c r="FWX119" i="34"/>
  <c r="FWY119" i="34"/>
  <c r="FWZ119" i="34"/>
  <c r="FXA119" i="34"/>
  <c r="FXB119" i="34"/>
  <c r="FXC119" i="34"/>
  <c r="FXD119" i="34"/>
  <c r="FXE119" i="34"/>
  <c r="FXF119" i="34"/>
  <c r="FXG119" i="34"/>
  <c r="FXH119" i="34"/>
  <c r="FXI119" i="34"/>
  <c r="FXJ119" i="34"/>
  <c r="FXK119" i="34"/>
  <c r="FXL119" i="34"/>
  <c r="FXM119" i="34"/>
  <c r="FXN119" i="34"/>
  <c r="FXO119" i="34"/>
  <c r="FXP119" i="34"/>
  <c r="FXQ119" i="34"/>
  <c r="FXR119" i="34"/>
  <c r="FXS119" i="34"/>
  <c r="FXT119" i="34"/>
  <c r="FXU119" i="34"/>
  <c r="FXV119" i="34"/>
  <c r="FXW119" i="34"/>
  <c r="FXX119" i="34"/>
  <c r="FXY119" i="34"/>
  <c r="FXZ119" i="34"/>
  <c r="FYA119" i="34"/>
  <c r="FYB119" i="34"/>
  <c r="FYC119" i="34"/>
  <c r="FYD119" i="34"/>
  <c r="FYE119" i="34"/>
  <c r="FYF119" i="34"/>
  <c r="FYG119" i="34"/>
  <c r="FYH119" i="34"/>
  <c r="FYI119" i="34"/>
  <c r="FYJ119" i="34"/>
  <c r="FYK119" i="34"/>
  <c r="FYL119" i="34"/>
  <c r="FYM119" i="34"/>
  <c r="FYN119" i="34"/>
  <c r="FYO119" i="34"/>
  <c r="FYP119" i="34"/>
  <c r="FYQ119" i="34"/>
  <c r="FYR119" i="34"/>
  <c r="FYS119" i="34"/>
  <c r="FYT119" i="34"/>
  <c r="FYU119" i="34"/>
  <c r="FYV119" i="34"/>
  <c r="FYW119" i="34"/>
  <c r="FYX119" i="34"/>
  <c r="FYY119" i="34"/>
  <c r="FYZ119" i="34"/>
  <c r="FZA119" i="34"/>
  <c r="FZB119" i="34"/>
  <c r="FZC119" i="34"/>
  <c r="FZD119" i="34"/>
  <c r="FZE119" i="34"/>
  <c r="FZF119" i="34"/>
  <c r="FZG119" i="34"/>
  <c r="FZH119" i="34"/>
  <c r="FZI119" i="34"/>
  <c r="FZJ119" i="34"/>
  <c r="FZK119" i="34"/>
  <c r="FZL119" i="34"/>
  <c r="FZM119" i="34"/>
  <c r="FZN119" i="34"/>
  <c r="FZO119" i="34"/>
  <c r="FZP119" i="34"/>
  <c r="FZQ119" i="34"/>
  <c r="FZR119" i="34"/>
  <c r="FZS119" i="34"/>
  <c r="FZT119" i="34"/>
  <c r="FZU119" i="34"/>
  <c r="FZV119" i="34"/>
  <c r="FZW119" i="34"/>
  <c r="FZX119" i="34"/>
  <c r="FZY119" i="34"/>
  <c r="FZZ119" i="34"/>
  <c r="GAA119" i="34"/>
  <c r="GAB119" i="34"/>
  <c r="GAC119" i="34"/>
  <c r="GAD119" i="34"/>
  <c r="GAE119" i="34"/>
  <c r="GAF119" i="34"/>
  <c r="GAG119" i="34"/>
  <c r="GAH119" i="34"/>
  <c r="GAI119" i="34"/>
  <c r="GAJ119" i="34"/>
  <c r="GAK119" i="34"/>
  <c r="GAL119" i="34"/>
  <c r="GAM119" i="34"/>
  <c r="GAN119" i="34"/>
  <c r="GAO119" i="34"/>
  <c r="GAP119" i="34"/>
  <c r="GAQ119" i="34"/>
  <c r="GAR119" i="34"/>
  <c r="GAS119" i="34"/>
  <c r="GAT119" i="34"/>
  <c r="GAU119" i="34"/>
  <c r="GAV119" i="34"/>
  <c r="GAW119" i="34"/>
  <c r="GAX119" i="34"/>
  <c r="GAY119" i="34"/>
  <c r="GAZ119" i="34"/>
  <c r="GBA119" i="34"/>
  <c r="GBB119" i="34"/>
  <c r="GBC119" i="34"/>
  <c r="GBD119" i="34"/>
  <c r="GBE119" i="34"/>
  <c r="GBF119" i="34"/>
  <c r="GBG119" i="34"/>
  <c r="GBH119" i="34"/>
  <c r="GBI119" i="34"/>
  <c r="GBJ119" i="34"/>
  <c r="GBK119" i="34"/>
  <c r="GBL119" i="34"/>
  <c r="GBM119" i="34"/>
  <c r="GBN119" i="34"/>
  <c r="GBO119" i="34"/>
  <c r="GBP119" i="34"/>
  <c r="GBQ119" i="34"/>
  <c r="GBR119" i="34"/>
  <c r="GBS119" i="34"/>
  <c r="GBT119" i="34"/>
  <c r="GBU119" i="34"/>
  <c r="GBV119" i="34"/>
  <c r="GBW119" i="34"/>
  <c r="GBX119" i="34"/>
  <c r="GBY119" i="34"/>
  <c r="GBZ119" i="34"/>
  <c r="GCA119" i="34"/>
  <c r="GCB119" i="34"/>
  <c r="GCC119" i="34"/>
  <c r="GCD119" i="34"/>
  <c r="GCE119" i="34"/>
  <c r="GCF119" i="34"/>
  <c r="GCG119" i="34"/>
  <c r="GCH119" i="34"/>
  <c r="GCI119" i="34"/>
  <c r="GCJ119" i="34"/>
  <c r="GCK119" i="34"/>
  <c r="GCL119" i="34"/>
  <c r="GCM119" i="34"/>
  <c r="GCN119" i="34"/>
  <c r="GCO119" i="34"/>
  <c r="GCP119" i="34"/>
  <c r="GCQ119" i="34"/>
  <c r="GCR119" i="34"/>
  <c r="GCS119" i="34"/>
  <c r="GCT119" i="34"/>
  <c r="GCU119" i="34"/>
  <c r="GCV119" i="34"/>
  <c r="GCW119" i="34"/>
  <c r="GCX119" i="34"/>
  <c r="GCY119" i="34"/>
  <c r="GCZ119" i="34"/>
  <c r="GDA119" i="34"/>
  <c r="GDB119" i="34"/>
  <c r="GDC119" i="34"/>
  <c r="GDD119" i="34"/>
  <c r="GDE119" i="34"/>
  <c r="GDF119" i="34"/>
  <c r="GDG119" i="34"/>
  <c r="GDH119" i="34"/>
  <c r="GDI119" i="34"/>
  <c r="GDJ119" i="34"/>
  <c r="GDK119" i="34"/>
  <c r="GDL119" i="34"/>
  <c r="GDM119" i="34"/>
  <c r="GDN119" i="34"/>
  <c r="GDO119" i="34"/>
  <c r="GDP119" i="34"/>
  <c r="GDQ119" i="34"/>
  <c r="GDR119" i="34"/>
  <c r="GDS119" i="34"/>
  <c r="GDT119" i="34"/>
  <c r="GDU119" i="34"/>
  <c r="GDV119" i="34"/>
  <c r="GDW119" i="34"/>
  <c r="GDX119" i="34"/>
  <c r="GDY119" i="34"/>
  <c r="GDZ119" i="34"/>
  <c r="GEA119" i="34"/>
  <c r="GEB119" i="34"/>
  <c r="GEC119" i="34"/>
  <c r="GED119" i="34"/>
  <c r="GEE119" i="34"/>
  <c r="GEF119" i="34"/>
  <c r="GEG119" i="34"/>
  <c r="GEH119" i="34"/>
  <c r="GEI119" i="34"/>
  <c r="GEJ119" i="34"/>
  <c r="GEK119" i="34"/>
  <c r="GEL119" i="34"/>
  <c r="GEM119" i="34"/>
  <c r="GEN119" i="34"/>
  <c r="GEO119" i="34"/>
  <c r="GEP119" i="34"/>
  <c r="GEQ119" i="34"/>
  <c r="GER119" i="34"/>
  <c r="GES119" i="34"/>
  <c r="GET119" i="34"/>
  <c r="GEU119" i="34"/>
  <c r="GEV119" i="34"/>
  <c r="GEW119" i="34"/>
  <c r="GEX119" i="34"/>
  <c r="GEY119" i="34"/>
  <c r="GEZ119" i="34"/>
  <c r="GFA119" i="34"/>
  <c r="GFB119" i="34"/>
  <c r="GFC119" i="34"/>
  <c r="GFD119" i="34"/>
  <c r="GFE119" i="34"/>
  <c r="GFF119" i="34"/>
  <c r="GFG119" i="34"/>
  <c r="GFH119" i="34"/>
  <c r="GFI119" i="34"/>
  <c r="GFJ119" i="34"/>
  <c r="GFK119" i="34"/>
  <c r="GFL119" i="34"/>
  <c r="GFM119" i="34"/>
  <c r="GFN119" i="34"/>
  <c r="GFO119" i="34"/>
  <c r="GFP119" i="34"/>
  <c r="GFQ119" i="34"/>
  <c r="GFR119" i="34"/>
  <c r="GFS119" i="34"/>
  <c r="GFT119" i="34"/>
  <c r="GFU119" i="34"/>
  <c r="GFV119" i="34"/>
  <c r="GFW119" i="34"/>
  <c r="GFX119" i="34"/>
  <c r="GFY119" i="34"/>
  <c r="GFZ119" i="34"/>
  <c r="GGA119" i="34"/>
  <c r="GGB119" i="34"/>
  <c r="GGC119" i="34"/>
  <c r="GGD119" i="34"/>
  <c r="GGE119" i="34"/>
  <c r="GGF119" i="34"/>
  <c r="GGG119" i="34"/>
  <c r="GGH119" i="34"/>
  <c r="GGI119" i="34"/>
  <c r="GGJ119" i="34"/>
  <c r="GGK119" i="34"/>
  <c r="GGL119" i="34"/>
  <c r="GGM119" i="34"/>
  <c r="GGN119" i="34"/>
  <c r="GGO119" i="34"/>
  <c r="GGP119" i="34"/>
  <c r="GGQ119" i="34"/>
  <c r="GGR119" i="34"/>
  <c r="GGS119" i="34"/>
  <c r="GGT119" i="34"/>
  <c r="GGU119" i="34"/>
  <c r="GGV119" i="34"/>
  <c r="GGW119" i="34"/>
  <c r="GGX119" i="34"/>
  <c r="GGY119" i="34"/>
  <c r="GGZ119" i="34"/>
  <c r="GHA119" i="34"/>
  <c r="GHB119" i="34"/>
  <c r="GHC119" i="34"/>
  <c r="GHD119" i="34"/>
  <c r="GHE119" i="34"/>
  <c r="GHF119" i="34"/>
  <c r="GHG119" i="34"/>
  <c r="GHH119" i="34"/>
  <c r="GHI119" i="34"/>
  <c r="GHJ119" i="34"/>
  <c r="GHK119" i="34"/>
  <c r="GHL119" i="34"/>
  <c r="GHM119" i="34"/>
  <c r="GHN119" i="34"/>
  <c r="GHO119" i="34"/>
  <c r="GHP119" i="34"/>
  <c r="GHQ119" i="34"/>
  <c r="GHR119" i="34"/>
  <c r="GHS119" i="34"/>
  <c r="GHT119" i="34"/>
  <c r="GHU119" i="34"/>
  <c r="GHV119" i="34"/>
  <c r="GHW119" i="34"/>
  <c r="GHX119" i="34"/>
  <c r="GHY119" i="34"/>
  <c r="GHZ119" i="34"/>
  <c r="GIA119" i="34"/>
  <c r="GIB119" i="34"/>
  <c r="GIC119" i="34"/>
  <c r="GID119" i="34"/>
  <c r="GIE119" i="34"/>
  <c r="GIF119" i="34"/>
  <c r="GIG119" i="34"/>
  <c r="GIH119" i="34"/>
  <c r="GII119" i="34"/>
  <c r="GIJ119" i="34"/>
  <c r="GIK119" i="34"/>
  <c r="GIL119" i="34"/>
  <c r="GIM119" i="34"/>
  <c r="GIN119" i="34"/>
  <c r="GIO119" i="34"/>
  <c r="GIP119" i="34"/>
  <c r="GIQ119" i="34"/>
  <c r="GIR119" i="34"/>
  <c r="GIS119" i="34"/>
  <c r="GIT119" i="34"/>
  <c r="GIU119" i="34"/>
  <c r="GIV119" i="34"/>
  <c r="GIW119" i="34"/>
  <c r="GIX119" i="34"/>
  <c r="GIY119" i="34"/>
  <c r="GIZ119" i="34"/>
  <c r="GJA119" i="34"/>
  <c r="GJB119" i="34"/>
  <c r="GJC119" i="34"/>
  <c r="GJD119" i="34"/>
  <c r="GJE119" i="34"/>
  <c r="GJF119" i="34"/>
  <c r="GJG119" i="34"/>
  <c r="GJH119" i="34"/>
  <c r="GJI119" i="34"/>
  <c r="GJJ119" i="34"/>
  <c r="GJK119" i="34"/>
  <c r="GJL119" i="34"/>
  <c r="GJM119" i="34"/>
  <c r="GJN119" i="34"/>
  <c r="GJO119" i="34"/>
  <c r="GJP119" i="34"/>
  <c r="GJQ119" i="34"/>
  <c r="GJR119" i="34"/>
  <c r="GJS119" i="34"/>
  <c r="GJT119" i="34"/>
  <c r="GJU119" i="34"/>
  <c r="GJV119" i="34"/>
  <c r="GJW119" i="34"/>
  <c r="GJX119" i="34"/>
  <c r="GJY119" i="34"/>
  <c r="GJZ119" i="34"/>
  <c r="GKA119" i="34"/>
  <c r="GKB119" i="34"/>
  <c r="GKC119" i="34"/>
  <c r="GKD119" i="34"/>
  <c r="GKE119" i="34"/>
  <c r="GKF119" i="34"/>
  <c r="GKG119" i="34"/>
  <c r="GKH119" i="34"/>
  <c r="GKI119" i="34"/>
  <c r="GKJ119" i="34"/>
  <c r="GKK119" i="34"/>
  <c r="GKL119" i="34"/>
  <c r="GKM119" i="34"/>
  <c r="GKN119" i="34"/>
  <c r="GKO119" i="34"/>
  <c r="GKP119" i="34"/>
  <c r="GKQ119" i="34"/>
  <c r="GKR119" i="34"/>
  <c r="GKS119" i="34"/>
  <c r="GKT119" i="34"/>
  <c r="GKU119" i="34"/>
  <c r="GKV119" i="34"/>
  <c r="GKW119" i="34"/>
  <c r="GKX119" i="34"/>
  <c r="GKY119" i="34"/>
  <c r="GKZ119" i="34"/>
  <c r="GLA119" i="34"/>
  <c r="GLB119" i="34"/>
  <c r="GLC119" i="34"/>
  <c r="GLD119" i="34"/>
  <c r="GLE119" i="34"/>
  <c r="GLF119" i="34"/>
  <c r="GLG119" i="34"/>
  <c r="GLH119" i="34"/>
  <c r="GLI119" i="34"/>
  <c r="GLJ119" i="34"/>
  <c r="GLK119" i="34"/>
  <c r="GLL119" i="34"/>
  <c r="GLM119" i="34"/>
  <c r="GLN119" i="34"/>
  <c r="GLO119" i="34"/>
  <c r="GLP119" i="34"/>
  <c r="GLQ119" i="34"/>
  <c r="GLR119" i="34"/>
  <c r="GLS119" i="34"/>
  <c r="GLT119" i="34"/>
  <c r="GLU119" i="34"/>
  <c r="GLV119" i="34"/>
  <c r="GLW119" i="34"/>
  <c r="GLX119" i="34"/>
  <c r="GLY119" i="34"/>
  <c r="GLZ119" i="34"/>
  <c r="GMA119" i="34"/>
  <c r="GMB119" i="34"/>
  <c r="GMC119" i="34"/>
  <c r="GMD119" i="34"/>
  <c r="GME119" i="34"/>
  <c r="GMF119" i="34"/>
  <c r="GMG119" i="34"/>
  <c r="GMH119" i="34"/>
  <c r="GMI119" i="34"/>
  <c r="GMJ119" i="34"/>
  <c r="GMK119" i="34"/>
  <c r="GML119" i="34"/>
  <c r="GMM119" i="34"/>
  <c r="GMN119" i="34"/>
  <c r="GMO119" i="34"/>
  <c r="GMP119" i="34"/>
  <c r="GMQ119" i="34"/>
  <c r="GMR119" i="34"/>
  <c r="GMS119" i="34"/>
  <c r="GMT119" i="34"/>
  <c r="GMU119" i="34"/>
  <c r="GMV119" i="34"/>
  <c r="GMW119" i="34"/>
  <c r="GMX119" i="34"/>
  <c r="GMY119" i="34"/>
  <c r="GMZ119" i="34"/>
  <c r="GNA119" i="34"/>
  <c r="GNB119" i="34"/>
  <c r="GNC119" i="34"/>
  <c r="GND119" i="34"/>
  <c r="GNE119" i="34"/>
  <c r="GNF119" i="34"/>
  <c r="GNG119" i="34"/>
  <c r="GNH119" i="34"/>
  <c r="GNI119" i="34"/>
  <c r="GNJ119" i="34"/>
  <c r="GNK119" i="34"/>
  <c r="GNL119" i="34"/>
  <c r="GNM119" i="34"/>
  <c r="GNN119" i="34"/>
  <c r="GNO119" i="34"/>
  <c r="GNP119" i="34"/>
  <c r="GNQ119" i="34"/>
  <c r="GNR119" i="34"/>
  <c r="GNS119" i="34"/>
  <c r="GNT119" i="34"/>
  <c r="GNU119" i="34"/>
  <c r="GNV119" i="34"/>
  <c r="GNW119" i="34"/>
  <c r="GNX119" i="34"/>
  <c r="GNY119" i="34"/>
  <c r="GNZ119" i="34"/>
  <c r="GOA119" i="34"/>
  <c r="GOB119" i="34"/>
  <c r="GOC119" i="34"/>
  <c r="GOD119" i="34"/>
  <c r="GOE119" i="34"/>
  <c r="GOF119" i="34"/>
  <c r="GOG119" i="34"/>
  <c r="GOH119" i="34"/>
  <c r="GOI119" i="34"/>
  <c r="GOJ119" i="34"/>
  <c r="GOK119" i="34"/>
  <c r="GOL119" i="34"/>
  <c r="GOM119" i="34"/>
  <c r="GON119" i="34"/>
  <c r="GOO119" i="34"/>
  <c r="GOP119" i="34"/>
  <c r="GOQ119" i="34"/>
  <c r="GOR119" i="34"/>
  <c r="GOS119" i="34"/>
  <c r="GOT119" i="34"/>
  <c r="GOU119" i="34"/>
  <c r="GOV119" i="34"/>
  <c r="GOW119" i="34"/>
  <c r="GOX119" i="34"/>
  <c r="GOY119" i="34"/>
  <c r="GOZ119" i="34"/>
  <c r="GPA119" i="34"/>
  <c r="GPB119" i="34"/>
  <c r="GPC119" i="34"/>
  <c r="GPD119" i="34"/>
  <c r="GPE119" i="34"/>
  <c r="GPF119" i="34"/>
  <c r="GPG119" i="34"/>
  <c r="GPH119" i="34"/>
  <c r="GPI119" i="34"/>
  <c r="GPJ119" i="34"/>
  <c r="GPK119" i="34"/>
  <c r="GPL119" i="34"/>
  <c r="GPM119" i="34"/>
  <c r="GPN119" i="34"/>
  <c r="GPO119" i="34"/>
  <c r="GPP119" i="34"/>
  <c r="GPQ119" i="34"/>
  <c r="GPR119" i="34"/>
  <c r="GPS119" i="34"/>
  <c r="GPT119" i="34"/>
  <c r="GPU119" i="34"/>
  <c r="GPV119" i="34"/>
  <c r="GPW119" i="34"/>
  <c r="GPX119" i="34"/>
  <c r="GPY119" i="34"/>
  <c r="GPZ119" i="34"/>
  <c r="GQA119" i="34"/>
  <c r="GQB119" i="34"/>
  <c r="GQC119" i="34"/>
  <c r="GQD119" i="34"/>
  <c r="GQE119" i="34"/>
  <c r="GQF119" i="34"/>
  <c r="GQG119" i="34"/>
  <c r="GQH119" i="34"/>
  <c r="GQI119" i="34"/>
  <c r="GQJ119" i="34"/>
  <c r="GQK119" i="34"/>
  <c r="GQL119" i="34"/>
  <c r="GQM119" i="34"/>
  <c r="GQN119" i="34"/>
  <c r="GQO119" i="34"/>
  <c r="GQP119" i="34"/>
  <c r="GQQ119" i="34"/>
  <c r="GQR119" i="34"/>
  <c r="GQS119" i="34"/>
  <c r="GQT119" i="34"/>
  <c r="GQU119" i="34"/>
  <c r="GQV119" i="34"/>
  <c r="GQW119" i="34"/>
  <c r="GQX119" i="34"/>
  <c r="GQY119" i="34"/>
  <c r="GQZ119" i="34"/>
  <c r="GRA119" i="34"/>
  <c r="GRB119" i="34"/>
  <c r="GRC119" i="34"/>
  <c r="GRD119" i="34"/>
  <c r="GRE119" i="34"/>
  <c r="GRF119" i="34"/>
  <c r="GRG119" i="34"/>
  <c r="GRH119" i="34"/>
  <c r="GRI119" i="34"/>
  <c r="GRJ119" i="34"/>
  <c r="GRK119" i="34"/>
  <c r="GRL119" i="34"/>
  <c r="GRM119" i="34"/>
  <c r="GRN119" i="34"/>
  <c r="GRO119" i="34"/>
  <c r="GRP119" i="34"/>
  <c r="GRQ119" i="34"/>
  <c r="GRR119" i="34"/>
  <c r="GRS119" i="34"/>
  <c r="GRT119" i="34"/>
  <c r="GRU119" i="34"/>
  <c r="GRV119" i="34"/>
  <c r="GRW119" i="34"/>
  <c r="GRX119" i="34"/>
  <c r="GRY119" i="34"/>
  <c r="GRZ119" i="34"/>
  <c r="GSA119" i="34"/>
  <c r="GSB119" i="34"/>
  <c r="GSC119" i="34"/>
  <c r="GSD119" i="34"/>
  <c r="GSE119" i="34"/>
  <c r="GSF119" i="34"/>
  <c r="GSG119" i="34"/>
  <c r="GSH119" i="34"/>
  <c r="GSI119" i="34"/>
  <c r="GSJ119" i="34"/>
  <c r="GSK119" i="34"/>
  <c r="GSL119" i="34"/>
  <c r="GSM119" i="34"/>
  <c r="GSN119" i="34"/>
  <c r="GSO119" i="34"/>
  <c r="GSP119" i="34"/>
  <c r="GSQ119" i="34"/>
  <c r="GSR119" i="34"/>
  <c r="GSS119" i="34"/>
  <c r="GST119" i="34"/>
  <c r="GSU119" i="34"/>
  <c r="GSV119" i="34"/>
  <c r="GSW119" i="34"/>
  <c r="GSX119" i="34"/>
  <c r="GSY119" i="34"/>
  <c r="GSZ119" i="34"/>
  <c r="GTA119" i="34"/>
  <c r="GTB119" i="34"/>
  <c r="GTC119" i="34"/>
  <c r="GTD119" i="34"/>
  <c r="GTE119" i="34"/>
  <c r="GTF119" i="34"/>
  <c r="GTG119" i="34"/>
  <c r="GTH119" i="34"/>
  <c r="GTI119" i="34"/>
  <c r="GTJ119" i="34"/>
  <c r="GTK119" i="34"/>
  <c r="GTL119" i="34"/>
  <c r="GTM119" i="34"/>
  <c r="GTN119" i="34"/>
  <c r="GTO119" i="34"/>
  <c r="GTP119" i="34"/>
  <c r="GTQ119" i="34"/>
  <c r="GTR119" i="34"/>
  <c r="GTS119" i="34"/>
  <c r="GTT119" i="34"/>
  <c r="GTU119" i="34"/>
  <c r="GTV119" i="34"/>
  <c r="GTW119" i="34"/>
  <c r="GTX119" i="34"/>
  <c r="GTY119" i="34"/>
  <c r="GTZ119" i="34"/>
  <c r="GUA119" i="34"/>
  <c r="GUB119" i="34"/>
  <c r="GUC119" i="34"/>
  <c r="GUD119" i="34"/>
  <c r="GUE119" i="34"/>
  <c r="GUF119" i="34"/>
  <c r="GUG119" i="34"/>
  <c r="GUH119" i="34"/>
  <c r="GUI119" i="34"/>
  <c r="GUJ119" i="34"/>
  <c r="GUK119" i="34"/>
  <c r="GUL119" i="34"/>
  <c r="GUM119" i="34"/>
  <c r="GUN119" i="34"/>
  <c r="GUO119" i="34"/>
  <c r="GUP119" i="34"/>
  <c r="GUQ119" i="34"/>
  <c r="GUR119" i="34"/>
  <c r="GUS119" i="34"/>
  <c r="GUT119" i="34"/>
  <c r="GUU119" i="34"/>
  <c r="GUV119" i="34"/>
  <c r="GUW119" i="34"/>
  <c r="GUX119" i="34"/>
  <c r="GUY119" i="34"/>
  <c r="GUZ119" i="34"/>
  <c r="GVA119" i="34"/>
  <c r="GVB119" i="34"/>
  <c r="GVC119" i="34"/>
  <c r="GVD119" i="34"/>
  <c r="GVE119" i="34"/>
  <c r="GVF119" i="34"/>
  <c r="GVG119" i="34"/>
  <c r="GVH119" i="34"/>
  <c r="GVI119" i="34"/>
  <c r="GVJ119" i="34"/>
  <c r="GVK119" i="34"/>
  <c r="GVL119" i="34"/>
  <c r="GVM119" i="34"/>
  <c r="GVN119" i="34"/>
  <c r="GVO119" i="34"/>
  <c r="GVP119" i="34"/>
  <c r="GVQ119" i="34"/>
  <c r="GVR119" i="34"/>
  <c r="GVS119" i="34"/>
  <c r="GVT119" i="34"/>
  <c r="GVU119" i="34"/>
  <c r="GVV119" i="34"/>
  <c r="GVW119" i="34"/>
  <c r="GVX119" i="34"/>
  <c r="GVY119" i="34"/>
  <c r="GVZ119" i="34"/>
  <c r="GWA119" i="34"/>
  <c r="GWB119" i="34"/>
  <c r="GWC119" i="34"/>
  <c r="GWD119" i="34"/>
  <c r="GWE119" i="34"/>
  <c r="GWF119" i="34"/>
  <c r="GWG119" i="34"/>
  <c r="GWH119" i="34"/>
  <c r="GWI119" i="34"/>
  <c r="GWJ119" i="34"/>
  <c r="GWK119" i="34"/>
  <c r="GWL119" i="34"/>
  <c r="GWM119" i="34"/>
  <c r="GWN119" i="34"/>
  <c r="GWO119" i="34"/>
  <c r="GWP119" i="34"/>
  <c r="GWQ119" i="34"/>
  <c r="GWR119" i="34"/>
  <c r="GWS119" i="34"/>
  <c r="GWT119" i="34"/>
  <c r="GWU119" i="34"/>
  <c r="GWV119" i="34"/>
  <c r="GWW119" i="34"/>
  <c r="GWX119" i="34"/>
  <c r="GWY119" i="34"/>
  <c r="GWZ119" i="34"/>
  <c r="GXA119" i="34"/>
  <c r="GXB119" i="34"/>
  <c r="GXC119" i="34"/>
  <c r="GXD119" i="34"/>
  <c r="GXE119" i="34"/>
  <c r="GXF119" i="34"/>
  <c r="GXG119" i="34"/>
  <c r="GXH119" i="34"/>
  <c r="GXI119" i="34"/>
  <c r="GXJ119" i="34"/>
  <c r="GXK119" i="34"/>
  <c r="GXL119" i="34"/>
  <c r="GXM119" i="34"/>
  <c r="GXN119" i="34"/>
  <c r="GXO119" i="34"/>
  <c r="GXP119" i="34"/>
  <c r="GXQ119" i="34"/>
  <c r="GXR119" i="34"/>
  <c r="GXS119" i="34"/>
  <c r="GXT119" i="34"/>
  <c r="GXU119" i="34"/>
  <c r="GXV119" i="34"/>
  <c r="GXW119" i="34"/>
  <c r="GXX119" i="34"/>
  <c r="GXY119" i="34"/>
  <c r="GXZ119" i="34"/>
  <c r="GYA119" i="34"/>
  <c r="GYB119" i="34"/>
  <c r="GYC119" i="34"/>
  <c r="GYD119" i="34"/>
  <c r="GYE119" i="34"/>
  <c r="GYF119" i="34"/>
  <c r="GYG119" i="34"/>
  <c r="GYH119" i="34"/>
  <c r="GYI119" i="34"/>
  <c r="GYJ119" i="34"/>
  <c r="GYK119" i="34"/>
  <c r="GYL119" i="34"/>
  <c r="GYM119" i="34"/>
  <c r="GYN119" i="34"/>
  <c r="GYO119" i="34"/>
  <c r="GYP119" i="34"/>
  <c r="GYQ119" i="34"/>
  <c r="GYR119" i="34"/>
  <c r="GYS119" i="34"/>
  <c r="GYT119" i="34"/>
  <c r="GYU119" i="34"/>
  <c r="GYV119" i="34"/>
  <c r="GYW119" i="34"/>
  <c r="GYX119" i="34"/>
  <c r="GYY119" i="34"/>
  <c r="GYZ119" i="34"/>
  <c r="GZA119" i="34"/>
  <c r="GZB119" i="34"/>
  <c r="GZC119" i="34"/>
  <c r="GZD119" i="34"/>
  <c r="GZE119" i="34"/>
  <c r="GZF119" i="34"/>
  <c r="GZG119" i="34"/>
  <c r="GZH119" i="34"/>
  <c r="GZI119" i="34"/>
  <c r="GZJ119" i="34"/>
  <c r="GZK119" i="34"/>
  <c r="GZL119" i="34"/>
  <c r="GZM119" i="34"/>
  <c r="GZN119" i="34"/>
  <c r="GZO119" i="34"/>
  <c r="GZP119" i="34"/>
  <c r="GZQ119" i="34"/>
  <c r="GZR119" i="34"/>
  <c r="GZS119" i="34"/>
  <c r="GZT119" i="34"/>
  <c r="GZU119" i="34"/>
  <c r="GZV119" i="34"/>
  <c r="GZW119" i="34"/>
  <c r="GZX119" i="34"/>
  <c r="GZY119" i="34"/>
  <c r="GZZ119" i="34"/>
  <c r="HAA119" i="34"/>
  <c r="HAB119" i="34"/>
  <c r="HAC119" i="34"/>
  <c r="HAD119" i="34"/>
  <c r="HAE119" i="34"/>
  <c r="HAF119" i="34"/>
  <c r="HAG119" i="34"/>
  <c r="HAH119" i="34"/>
  <c r="HAI119" i="34"/>
  <c r="HAJ119" i="34"/>
  <c r="HAK119" i="34"/>
  <c r="HAL119" i="34"/>
  <c r="HAM119" i="34"/>
  <c r="HAN119" i="34"/>
  <c r="HAO119" i="34"/>
  <c r="HAP119" i="34"/>
  <c r="HAQ119" i="34"/>
  <c r="HAR119" i="34"/>
  <c r="HAS119" i="34"/>
  <c r="HAT119" i="34"/>
  <c r="HAU119" i="34"/>
  <c r="HAV119" i="34"/>
  <c r="HAW119" i="34"/>
  <c r="HAX119" i="34"/>
  <c r="HAY119" i="34"/>
  <c r="HAZ119" i="34"/>
  <c r="HBA119" i="34"/>
  <c r="HBB119" i="34"/>
  <c r="HBC119" i="34"/>
  <c r="HBD119" i="34"/>
  <c r="HBE119" i="34"/>
  <c r="HBF119" i="34"/>
  <c r="HBG119" i="34"/>
  <c r="HBH119" i="34"/>
  <c r="HBI119" i="34"/>
  <c r="HBJ119" i="34"/>
  <c r="HBK119" i="34"/>
  <c r="HBL119" i="34"/>
  <c r="HBM119" i="34"/>
  <c r="HBN119" i="34"/>
  <c r="HBO119" i="34"/>
  <c r="HBP119" i="34"/>
  <c r="HBQ119" i="34"/>
  <c r="HBR119" i="34"/>
  <c r="HBS119" i="34"/>
  <c r="HBT119" i="34"/>
  <c r="HBU119" i="34"/>
  <c r="HBV119" i="34"/>
  <c r="HBW119" i="34"/>
  <c r="HBX119" i="34"/>
  <c r="HBY119" i="34"/>
  <c r="HBZ119" i="34"/>
  <c r="HCA119" i="34"/>
  <c r="HCB119" i="34"/>
  <c r="HCC119" i="34"/>
  <c r="HCD119" i="34"/>
  <c r="HCE119" i="34"/>
  <c r="HCF119" i="34"/>
  <c r="HCG119" i="34"/>
  <c r="HCH119" i="34"/>
  <c r="HCI119" i="34"/>
  <c r="HCJ119" i="34"/>
  <c r="HCK119" i="34"/>
  <c r="HCL119" i="34"/>
  <c r="HCM119" i="34"/>
  <c r="HCN119" i="34"/>
  <c r="HCO119" i="34"/>
  <c r="HCP119" i="34"/>
  <c r="HCQ119" i="34"/>
  <c r="HCR119" i="34"/>
  <c r="HCS119" i="34"/>
  <c r="HCT119" i="34"/>
  <c r="HCU119" i="34"/>
  <c r="HCV119" i="34"/>
  <c r="HCW119" i="34"/>
  <c r="HCX119" i="34"/>
  <c r="HCY119" i="34"/>
  <c r="HCZ119" i="34"/>
  <c r="HDA119" i="34"/>
  <c r="HDB119" i="34"/>
  <c r="HDC119" i="34"/>
  <c r="HDD119" i="34"/>
  <c r="HDE119" i="34"/>
  <c r="HDF119" i="34"/>
  <c r="HDG119" i="34"/>
  <c r="HDH119" i="34"/>
  <c r="HDI119" i="34"/>
  <c r="HDJ119" i="34"/>
  <c r="HDK119" i="34"/>
  <c r="HDL119" i="34"/>
  <c r="HDM119" i="34"/>
  <c r="HDN119" i="34"/>
  <c r="HDO119" i="34"/>
  <c r="HDP119" i="34"/>
  <c r="HDQ119" i="34"/>
  <c r="HDR119" i="34"/>
  <c r="HDS119" i="34"/>
  <c r="HDT119" i="34"/>
  <c r="HDU119" i="34"/>
  <c r="HDV119" i="34"/>
  <c r="HDW119" i="34"/>
  <c r="HDX119" i="34"/>
  <c r="HDY119" i="34"/>
  <c r="HDZ119" i="34"/>
  <c r="HEA119" i="34"/>
  <c r="HEB119" i="34"/>
  <c r="HEC119" i="34"/>
  <c r="HED119" i="34"/>
  <c r="HEE119" i="34"/>
  <c r="HEF119" i="34"/>
  <c r="HEG119" i="34"/>
  <c r="HEH119" i="34"/>
  <c r="HEI119" i="34"/>
  <c r="HEJ119" i="34"/>
  <c r="HEK119" i="34"/>
  <c r="HEL119" i="34"/>
  <c r="HEM119" i="34"/>
  <c r="HEN119" i="34"/>
  <c r="HEO119" i="34"/>
  <c r="HEP119" i="34"/>
  <c r="HEQ119" i="34"/>
  <c r="HER119" i="34"/>
  <c r="HES119" i="34"/>
  <c r="HET119" i="34"/>
  <c r="HEU119" i="34"/>
  <c r="HEV119" i="34"/>
  <c r="HEW119" i="34"/>
  <c r="HEX119" i="34"/>
  <c r="HEY119" i="34"/>
  <c r="HEZ119" i="34"/>
  <c r="HFA119" i="34"/>
  <c r="HFB119" i="34"/>
  <c r="HFC119" i="34"/>
  <c r="HFD119" i="34"/>
  <c r="HFE119" i="34"/>
  <c r="HFF119" i="34"/>
  <c r="HFG119" i="34"/>
  <c r="HFH119" i="34"/>
  <c r="HFI119" i="34"/>
  <c r="HFJ119" i="34"/>
  <c r="HFK119" i="34"/>
  <c r="HFL119" i="34"/>
  <c r="HFM119" i="34"/>
  <c r="HFN119" i="34"/>
  <c r="HFO119" i="34"/>
  <c r="HFP119" i="34"/>
  <c r="HFQ119" i="34"/>
  <c r="HFR119" i="34"/>
  <c r="HFS119" i="34"/>
  <c r="HFT119" i="34"/>
  <c r="HFU119" i="34"/>
  <c r="HFV119" i="34"/>
  <c r="HFW119" i="34"/>
  <c r="HFX119" i="34"/>
  <c r="HFY119" i="34"/>
  <c r="HFZ119" i="34"/>
  <c r="HGA119" i="34"/>
  <c r="HGB119" i="34"/>
  <c r="HGC119" i="34"/>
  <c r="HGD119" i="34"/>
  <c r="HGE119" i="34"/>
  <c r="HGF119" i="34"/>
  <c r="HGG119" i="34"/>
  <c r="HGH119" i="34"/>
  <c r="HGI119" i="34"/>
  <c r="HGJ119" i="34"/>
  <c r="HGK119" i="34"/>
  <c r="HGL119" i="34"/>
  <c r="HGM119" i="34"/>
  <c r="HGN119" i="34"/>
  <c r="HGO119" i="34"/>
  <c r="HGP119" i="34"/>
  <c r="HGQ119" i="34"/>
  <c r="HGR119" i="34"/>
  <c r="HGS119" i="34"/>
  <c r="HGT119" i="34"/>
  <c r="HGU119" i="34"/>
  <c r="HGV119" i="34"/>
  <c r="HGW119" i="34"/>
  <c r="HGX119" i="34"/>
  <c r="HGY119" i="34"/>
  <c r="HGZ119" i="34"/>
  <c r="HHA119" i="34"/>
  <c r="HHB119" i="34"/>
  <c r="HHC119" i="34"/>
  <c r="HHD119" i="34"/>
  <c r="HHE119" i="34"/>
  <c r="HHF119" i="34"/>
  <c r="HHG119" i="34"/>
  <c r="HHH119" i="34"/>
  <c r="HHI119" i="34"/>
  <c r="HHJ119" i="34"/>
  <c r="HHK119" i="34"/>
  <c r="HHL119" i="34"/>
  <c r="HHM119" i="34"/>
  <c r="HHN119" i="34"/>
  <c r="HHO119" i="34"/>
  <c r="HHP119" i="34"/>
  <c r="HHQ119" i="34"/>
  <c r="HHR119" i="34"/>
  <c r="HHS119" i="34"/>
  <c r="HHT119" i="34"/>
  <c r="HHU119" i="34"/>
  <c r="HHV119" i="34"/>
  <c r="HHW119" i="34"/>
  <c r="HHX119" i="34"/>
  <c r="HHY119" i="34"/>
  <c r="HHZ119" i="34"/>
  <c r="HIA119" i="34"/>
  <c r="HIB119" i="34"/>
  <c r="HIC119" i="34"/>
  <c r="HID119" i="34"/>
  <c r="HIE119" i="34"/>
  <c r="HIF119" i="34"/>
  <c r="HIG119" i="34"/>
  <c r="HIH119" i="34"/>
  <c r="HII119" i="34"/>
  <c r="HIJ119" i="34"/>
  <c r="HIK119" i="34"/>
  <c r="HIL119" i="34"/>
  <c r="HIM119" i="34"/>
  <c r="HIN119" i="34"/>
  <c r="HIO119" i="34"/>
  <c r="HIP119" i="34"/>
  <c r="HIQ119" i="34"/>
  <c r="HIR119" i="34"/>
  <c r="HIS119" i="34"/>
  <c r="HIT119" i="34"/>
  <c r="HIU119" i="34"/>
  <c r="HIV119" i="34"/>
  <c r="HIW119" i="34"/>
  <c r="HIX119" i="34"/>
  <c r="HIY119" i="34"/>
  <c r="HIZ119" i="34"/>
  <c r="HJA119" i="34"/>
  <c r="HJB119" i="34"/>
  <c r="HJC119" i="34"/>
  <c r="HJD119" i="34"/>
  <c r="HJE119" i="34"/>
  <c r="HJF119" i="34"/>
  <c r="HJG119" i="34"/>
  <c r="HJH119" i="34"/>
  <c r="HJI119" i="34"/>
  <c r="HJJ119" i="34"/>
  <c r="HJK119" i="34"/>
  <c r="HJL119" i="34"/>
  <c r="HJM119" i="34"/>
  <c r="HJN119" i="34"/>
  <c r="HJO119" i="34"/>
  <c r="HJP119" i="34"/>
  <c r="HJQ119" i="34"/>
  <c r="HJR119" i="34"/>
  <c r="HJS119" i="34"/>
  <c r="HJT119" i="34"/>
  <c r="HJU119" i="34"/>
  <c r="HJV119" i="34"/>
  <c r="HJW119" i="34"/>
  <c r="HJX119" i="34"/>
  <c r="HJY119" i="34"/>
  <c r="HJZ119" i="34"/>
  <c r="HKA119" i="34"/>
  <c r="HKB119" i="34"/>
  <c r="HKC119" i="34"/>
  <c r="HKD119" i="34"/>
  <c r="HKE119" i="34"/>
  <c r="HKF119" i="34"/>
  <c r="HKG119" i="34"/>
  <c r="HKH119" i="34"/>
  <c r="HKI119" i="34"/>
  <c r="HKJ119" i="34"/>
  <c r="HKK119" i="34"/>
  <c r="HKL119" i="34"/>
  <c r="HKM119" i="34"/>
  <c r="HKN119" i="34"/>
  <c r="HKO119" i="34"/>
  <c r="HKP119" i="34"/>
  <c r="HKQ119" i="34"/>
  <c r="HKR119" i="34"/>
  <c r="HKS119" i="34"/>
  <c r="HKT119" i="34"/>
  <c r="HKU119" i="34"/>
  <c r="HKV119" i="34"/>
  <c r="HKW119" i="34"/>
  <c r="HKX119" i="34"/>
  <c r="HKY119" i="34"/>
  <c r="HKZ119" i="34"/>
  <c r="HLA119" i="34"/>
  <c r="HLB119" i="34"/>
  <c r="HLC119" i="34"/>
  <c r="HLD119" i="34"/>
  <c r="HLE119" i="34"/>
  <c r="HLF119" i="34"/>
  <c r="HLG119" i="34"/>
  <c r="HLH119" i="34"/>
  <c r="HLI119" i="34"/>
  <c r="HLJ119" i="34"/>
  <c r="HLK119" i="34"/>
  <c r="HLL119" i="34"/>
  <c r="HLM119" i="34"/>
  <c r="HLN119" i="34"/>
  <c r="HLO119" i="34"/>
  <c r="HLP119" i="34"/>
  <c r="HLQ119" i="34"/>
  <c r="HLR119" i="34"/>
  <c r="HLS119" i="34"/>
  <c r="HLT119" i="34"/>
  <c r="HLU119" i="34"/>
  <c r="HLV119" i="34"/>
  <c r="HLW119" i="34"/>
  <c r="HLX119" i="34"/>
  <c r="HLY119" i="34"/>
  <c r="HLZ119" i="34"/>
  <c r="HMA119" i="34"/>
  <c r="HMB119" i="34"/>
  <c r="HMC119" i="34"/>
  <c r="HMD119" i="34"/>
  <c r="HME119" i="34"/>
  <c r="HMF119" i="34"/>
  <c r="HMG119" i="34"/>
  <c r="HMH119" i="34"/>
  <c r="HMI119" i="34"/>
  <c r="HMJ119" i="34"/>
  <c r="HMK119" i="34"/>
  <c r="HML119" i="34"/>
  <c r="HMM119" i="34"/>
  <c r="HMN119" i="34"/>
  <c r="HMO119" i="34"/>
  <c r="HMP119" i="34"/>
  <c r="HMQ119" i="34"/>
  <c r="HMR119" i="34"/>
  <c r="HMS119" i="34"/>
  <c r="HMT119" i="34"/>
  <c r="HMU119" i="34"/>
  <c r="HMV119" i="34"/>
  <c r="HMW119" i="34"/>
  <c r="HMX119" i="34"/>
  <c r="HMY119" i="34"/>
  <c r="HMZ119" i="34"/>
  <c r="HNA119" i="34"/>
  <c r="HNB119" i="34"/>
  <c r="HNC119" i="34"/>
  <c r="HND119" i="34"/>
  <c r="HNE119" i="34"/>
  <c r="HNF119" i="34"/>
  <c r="HNG119" i="34"/>
  <c r="HNH119" i="34"/>
  <c r="HNI119" i="34"/>
  <c r="HNJ119" i="34"/>
  <c r="HNK119" i="34"/>
  <c r="HNL119" i="34"/>
  <c r="HNM119" i="34"/>
  <c r="HNN119" i="34"/>
  <c r="HNO119" i="34"/>
  <c r="HNP119" i="34"/>
  <c r="HNQ119" i="34"/>
  <c r="HNR119" i="34"/>
  <c r="HNS119" i="34"/>
  <c r="HNT119" i="34"/>
  <c r="HNU119" i="34"/>
  <c r="HNV119" i="34"/>
  <c r="HNW119" i="34"/>
  <c r="HNX119" i="34"/>
  <c r="HNY119" i="34"/>
  <c r="HNZ119" i="34"/>
  <c r="HOA119" i="34"/>
  <c r="HOB119" i="34"/>
  <c r="HOC119" i="34"/>
  <c r="HOD119" i="34"/>
  <c r="HOE119" i="34"/>
  <c r="HOF119" i="34"/>
  <c r="HOG119" i="34"/>
  <c r="HOH119" i="34"/>
  <c r="HOI119" i="34"/>
  <c r="HOJ119" i="34"/>
  <c r="HOK119" i="34"/>
  <c r="HOL119" i="34"/>
  <c r="HOM119" i="34"/>
  <c r="HON119" i="34"/>
  <c r="HOO119" i="34"/>
  <c r="HOP119" i="34"/>
  <c r="HOQ119" i="34"/>
  <c r="HOR119" i="34"/>
  <c r="HOS119" i="34"/>
  <c r="HOT119" i="34"/>
  <c r="HOU119" i="34"/>
  <c r="HOV119" i="34"/>
  <c r="HOW119" i="34"/>
  <c r="HOX119" i="34"/>
  <c r="HOY119" i="34"/>
  <c r="HOZ119" i="34"/>
  <c r="HPA119" i="34"/>
  <c r="HPB119" i="34"/>
  <c r="HPC119" i="34"/>
  <c r="HPD119" i="34"/>
  <c r="HPE119" i="34"/>
  <c r="HPF119" i="34"/>
  <c r="HPG119" i="34"/>
  <c r="HPH119" i="34"/>
  <c r="HPI119" i="34"/>
  <c r="HPJ119" i="34"/>
  <c r="HPK119" i="34"/>
  <c r="HPL119" i="34"/>
  <c r="HPM119" i="34"/>
  <c r="HPN119" i="34"/>
  <c r="HPO119" i="34"/>
  <c r="HPP119" i="34"/>
  <c r="HPQ119" i="34"/>
  <c r="HPR119" i="34"/>
  <c r="HPS119" i="34"/>
  <c r="HPT119" i="34"/>
  <c r="HPU119" i="34"/>
  <c r="HPV119" i="34"/>
  <c r="HPW119" i="34"/>
  <c r="HPX119" i="34"/>
  <c r="HPY119" i="34"/>
  <c r="HPZ119" i="34"/>
  <c r="HQA119" i="34"/>
  <c r="HQB119" i="34"/>
  <c r="HQC119" i="34"/>
  <c r="HQD119" i="34"/>
  <c r="HQE119" i="34"/>
  <c r="HQF119" i="34"/>
  <c r="HQG119" i="34"/>
  <c r="HQH119" i="34"/>
  <c r="HQI119" i="34"/>
  <c r="HQJ119" i="34"/>
  <c r="HQK119" i="34"/>
  <c r="HQL119" i="34"/>
  <c r="HQM119" i="34"/>
  <c r="HQN119" i="34"/>
  <c r="HQO119" i="34"/>
  <c r="HQP119" i="34"/>
  <c r="HQQ119" i="34"/>
  <c r="HQR119" i="34"/>
  <c r="HQS119" i="34"/>
  <c r="HQT119" i="34"/>
  <c r="HQU119" i="34"/>
  <c r="HQV119" i="34"/>
  <c r="HQW119" i="34"/>
  <c r="HQX119" i="34"/>
  <c r="HQY119" i="34"/>
  <c r="HQZ119" i="34"/>
  <c r="HRA119" i="34"/>
  <c r="HRB119" i="34"/>
  <c r="HRC119" i="34"/>
  <c r="HRD119" i="34"/>
  <c r="HRE119" i="34"/>
  <c r="HRF119" i="34"/>
  <c r="HRG119" i="34"/>
  <c r="HRH119" i="34"/>
  <c r="HRI119" i="34"/>
  <c r="HRJ119" i="34"/>
  <c r="HRK119" i="34"/>
  <c r="HRL119" i="34"/>
  <c r="HRM119" i="34"/>
  <c r="HRN119" i="34"/>
  <c r="HRO119" i="34"/>
  <c r="HRP119" i="34"/>
  <c r="HRQ119" i="34"/>
  <c r="HRR119" i="34"/>
  <c r="HRS119" i="34"/>
  <c r="HRT119" i="34"/>
  <c r="HRU119" i="34"/>
  <c r="HRV119" i="34"/>
  <c r="HRW119" i="34"/>
  <c r="HRX119" i="34"/>
  <c r="HRY119" i="34"/>
  <c r="HRZ119" i="34"/>
  <c r="HSA119" i="34"/>
  <c r="HSB119" i="34"/>
  <c r="HSC119" i="34"/>
  <c r="HSD119" i="34"/>
  <c r="HSE119" i="34"/>
  <c r="HSF119" i="34"/>
  <c r="HSG119" i="34"/>
  <c r="HSH119" i="34"/>
  <c r="HSI119" i="34"/>
  <c r="HSJ119" i="34"/>
  <c r="HSK119" i="34"/>
  <c r="HSL119" i="34"/>
  <c r="HSM119" i="34"/>
  <c r="HSN119" i="34"/>
  <c r="HSO119" i="34"/>
  <c r="HSP119" i="34"/>
  <c r="HSQ119" i="34"/>
  <c r="HSR119" i="34"/>
  <c r="HSS119" i="34"/>
  <c r="HST119" i="34"/>
  <c r="HSU119" i="34"/>
  <c r="HSV119" i="34"/>
  <c r="HSW119" i="34"/>
  <c r="HSX119" i="34"/>
  <c r="HSY119" i="34"/>
  <c r="HSZ119" i="34"/>
  <c r="HTA119" i="34"/>
  <c r="HTB119" i="34"/>
  <c r="HTC119" i="34"/>
  <c r="HTD119" i="34"/>
  <c r="HTE119" i="34"/>
  <c r="HTF119" i="34"/>
  <c r="HTG119" i="34"/>
  <c r="HTH119" i="34"/>
  <c r="HTI119" i="34"/>
  <c r="HTJ119" i="34"/>
  <c r="HTK119" i="34"/>
  <c r="HTL119" i="34"/>
  <c r="HTM119" i="34"/>
  <c r="HTN119" i="34"/>
  <c r="HTO119" i="34"/>
  <c r="HTP119" i="34"/>
  <c r="HTQ119" i="34"/>
  <c r="HTR119" i="34"/>
  <c r="HTS119" i="34"/>
  <c r="HTT119" i="34"/>
  <c r="HTU119" i="34"/>
  <c r="HTV119" i="34"/>
  <c r="HTW119" i="34"/>
  <c r="HTX119" i="34"/>
  <c r="HTY119" i="34"/>
  <c r="HTZ119" i="34"/>
  <c r="HUA119" i="34"/>
  <c r="HUB119" i="34"/>
  <c r="HUC119" i="34"/>
  <c r="HUD119" i="34"/>
  <c r="HUE119" i="34"/>
  <c r="HUF119" i="34"/>
  <c r="HUG119" i="34"/>
  <c r="HUH119" i="34"/>
  <c r="HUI119" i="34"/>
  <c r="HUJ119" i="34"/>
  <c r="HUK119" i="34"/>
  <c r="HUL119" i="34"/>
  <c r="HUM119" i="34"/>
  <c r="HUN119" i="34"/>
  <c r="HUO119" i="34"/>
  <c r="HUP119" i="34"/>
  <c r="HUQ119" i="34"/>
  <c r="HUR119" i="34"/>
  <c r="HUS119" i="34"/>
  <c r="HUT119" i="34"/>
  <c r="HUU119" i="34"/>
  <c r="HUV119" i="34"/>
  <c r="HUW119" i="34"/>
  <c r="HUX119" i="34"/>
  <c r="HUY119" i="34"/>
  <c r="HUZ119" i="34"/>
  <c r="HVA119" i="34"/>
  <c r="HVB119" i="34"/>
  <c r="HVC119" i="34"/>
  <c r="HVD119" i="34"/>
  <c r="HVE119" i="34"/>
  <c r="HVF119" i="34"/>
  <c r="HVG119" i="34"/>
  <c r="HVH119" i="34"/>
  <c r="HVI119" i="34"/>
  <c r="HVJ119" i="34"/>
  <c r="HVK119" i="34"/>
  <c r="HVL119" i="34"/>
  <c r="HVM119" i="34"/>
  <c r="HVN119" i="34"/>
  <c r="HVO119" i="34"/>
  <c r="HVP119" i="34"/>
  <c r="HVQ119" i="34"/>
  <c r="HVR119" i="34"/>
  <c r="HVS119" i="34"/>
  <c r="HVT119" i="34"/>
  <c r="HVU119" i="34"/>
  <c r="HVV119" i="34"/>
  <c r="HVW119" i="34"/>
  <c r="HVX119" i="34"/>
  <c r="HVY119" i="34"/>
  <c r="HVZ119" i="34"/>
  <c r="HWA119" i="34"/>
  <c r="HWB119" i="34"/>
  <c r="HWC119" i="34"/>
  <c r="HWD119" i="34"/>
  <c r="HWE119" i="34"/>
  <c r="HWF119" i="34"/>
  <c r="HWG119" i="34"/>
  <c r="HWH119" i="34"/>
  <c r="HWI119" i="34"/>
  <c r="HWJ119" i="34"/>
  <c r="HWK119" i="34"/>
  <c r="HWL119" i="34"/>
  <c r="HWM119" i="34"/>
  <c r="HWN119" i="34"/>
  <c r="HWO119" i="34"/>
  <c r="HWP119" i="34"/>
  <c r="HWQ119" i="34"/>
  <c r="HWR119" i="34"/>
  <c r="HWS119" i="34"/>
  <c r="HWT119" i="34"/>
  <c r="HWU119" i="34"/>
  <c r="HWV119" i="34"/>
  <c r="HWW119" i="34"/>
  <c r="HWX119" i="34"/>
  <c r="HWY119" i="34"/>
  <c r="HWZ119" i="34"/>
  <c r="HXA119" i="34"/>
  <c r="HXB119" i="34"/>
  <c r="HXC119" i="34"/>
  <c r="HXD119" i="34"/>
  <c r="HXE119" i="34"/>
  <c r="HXF119" i="34"/>
  <c r="HXG119" i="34"/>
  <c r="HXH119" i="34"/>
  <c r="HXI119" i="34"/>
  <c r="HXJ119" i="34"/>
  <c r="HXK119" i="34"/>
  <c r="HXL119" i="34"/>
  <c r="HXM119" i="34"/>
  <c r="HXN119" i="34"/>
  <c r="HXO119" i="34"/>
  <c r="HXP119" i="34"/>
  <c r="HXQ119" i="34"/>
  <c r="HXR119" i="34"/>
  <c r="HXS119" i="34"/>
  <c r="HXT119" i="34"/>
  <c r="HXU119" i="34"/>
  <c r="HXV119" i="34"/>
  <c r="HXW119" i="34"/>
  <c r="HXX119" i="34"/>
  <c r="HXY119" i="34"/>
  <c r="HXZ119" i="34"/>
  <c r="HYA119" i="34"/>
  <c r="HYB119" i="34"/>
  <c r="HYC119" i="34"/>
  <c r="HYD119" i="34"/>
  <c r="HYE119" i="34"/>
  <c r="HYF119" i="34"/>
  <c r="HYG119" i="34"/>
  <c r="HYH119" i="34"/>
  <c r="HYI119" i="34"/>
  <c r="HYJ119" i="34"/>
  <c r="HYK119" i="34"/>
  <c r="HYL119" i="34"/>
  <c r="HYM119" i="34"/>
  <c r="HYN119" i="34"/>
  <c r="HYO119" i="34"/>
  <c r="HYP119" i="34"/>
  <c r="HYQ119" i="34"/>
  <c r="HYR119" i="34"/>
  <c r="HYS119" i="34"/>
  <c r="HYT119" i="34"/>
  <c r="HYU119" i="34"/>
  <c r="HYV119" i="34"/>
  <c r="HYW119" i="34"/>
  <c r="HYX119" i="34"/>
  <c r="HYY119" i="34"/>
  <c r="HYZ119" i="34"/>
  <c r="HZA119" i="34"/>
  <c r="HZB119" i="34"/>
  <c r="HZC119" i="34"/>
  <c r="HZD119" i="34"/>
  <c r="HZE119" i="34"/>
  <c r="HZF119" i="34"/>
  <c r="HZG119" i="34"/>
  <c r="HZH119" i="34"/>
  <c r="HZI119" i="34"/>
  <c r="HZJ119" i="34"/>
  <c r="HZK119" i="34"/>
  <c r="HZL119" i="34"/>
  <c r="HZM119" i="34"/>
  <c r="HZN119" i="34"/>
  <c r="HZO119" i="34"/>
  <c r="HZP119" i="34"/>
  <c r="HZQ119" i="34"/>
  <c r="HZR119" i="34"/>
  <c r="HZS119" i="34"/>
  <c r="HZT119" i="34"/>
  <c r="HZU119" i="34"/>
  <c r="HZV119" i="34"/>
  <c r="HZW119" i="34"/>
  <c r="HZX119" i="34"/>
  <c r="HZY119" i="34"/>
  <c r="HZZ119" i="34"/>
  <c r="IAA119" i="34"/>
  <c r="IAB119" i="34"/>
  <c r="IAC119" i="34"/>
  <c r="IAD119" i="34"/>
  <c r="IAE119" i="34"/>
  <c r="IAF119" i="34"/>
  <c r="IAG119" i="34"/>
  <c r="IAH119" i="34"/>
  <c r="IAI119" i="34"/>
  <c r="IAJ119" i="34"/>
  <c r="IAK119" i="34"/>
  <c r="IAL119" i="34"/>
  <c r="IAM119" i="34"/>
  <c r="IAN119" i="34"/>
  <c r="IAO119" i="34"/>
  <c r="IAP119" i="34"/>
  <c r="IAQ119" i="34"/>
  <c r="IAR119" i="34"/>
  <c r="IAS119" i="34"/>
  <c r="IAT119" i="34"/>
  <c r="IAU119" i="34"/>
  <c r="IAV119" i="34"/>
  <c r="IAW119" i="34"/>
  <c r="IAX119" i="34"/>
  <c r="IAY119" i="34"/>
  <c r="IAZ119" i="34"/>
  <c r="IBA119" i="34"/>
  <c r="IBB119" i="34"/>
  <c r="IBC119" i="34"/>
  <c r="IBD119" i="34"/>
  <c r="IBE119" i="34"/>
  <c r="IBF119" i="34"/>
  <c r="IBG119" i="34"/>
  <c r="IBH119" i="34"/>
  <c r="IBI119" i="34"/>
  <c r="IBJ119" i="34"/>
  <c r="IBK119" i="34"/>
  <c r="IBL119" i="34"/>
  <c r="IBM119" i="34"/>
  <c r="IBN119" i="34"/>
  <c r="IBO119" i="34"/>
  <c r="IBP119" i="34"/>
  <c r="IBQ119" i="34"/>
  <c r="IBR119" i="34"/>
  <c r="IBS119" i="34"/>
  <c r="IBT119" i="34"/>
  <c r="IBU119" i="34"/>
  <c r="IBV119" i="34"/>
  <c r="IBW119" i="34"/>
  <c r="IBX119" i="34"/>
  <c r="IBY119" i="34"/>
  <c r="IBZ119" i="34"/>
  <c r="ICA119" i="34"/>
  <c r="ICB119" i="34"/>
  <c r="ICC119" i="34"/>
  <c r="ICD119" i="34"/>
  <c r="ICE119" i="34"/>
  <c r="ICF119" i="34"/>
  <c r="ICG119" i="34"/>
  <c r="ICH119" i="34"/>
  <c r="ICI119" i="34"/>
  <c r="ICJ119" i="34"/>
  <c r="ICK119" i="34"/>
  <c r="ICL119" i="34"/>
  <c r="ICM119" i="34"/>
  <c r="ICN119" i="34"/>
  <c r="ICO119" i="34"/>
  <c r="ICP119" i="34"/>
  <c r="ICQ119" i="34"/>
  <c r="ICR119" i="34"/>
  <c r="ICS119" i="34"/>
  <c r="ICT119" i="34"/>
  <c r="ICU119" i="34"/>
  <c r="ICV119" i="34"/>
  <c r="ICW119" i="34"/>
  <c r="ICX119" i="34"/>
  <c r="ICY119" i="34"/>
  <c r="ICZ119" i="34"/>
  <c r="IDA119" i="34"/>
  <c r="IDB119" i="34"/>
  <c r="IDC119" i="34"/>
  <c r="IDD119" i="34"/>
  <c r="IDE119" i="34"/>
  <c r="IDF119" i="34"/>
  <c r="IDG119" i="34"/>
  <c r="IDH119" i="34"/>
  <c r="IDI119" i="34"/>
  <c r="IDJ119" i="34"/>
  <c r="IDK119" i="34"/>
  <c r="IDL119" i="34"/>
  <c r="IDM119" i="34"/>
  <c r="IDN119" i="34"/>
  <c r="IDO119" i="34"/>
  <c r="IDP119" i="34"/>
  <c r="IDQ119" i="34"/>
  <c r="IDR119" i="34"/>
  <c r="IDS119" i="34"/>
  <c r="IDT119" i="34"/>
  <c r="IDU119" i="34"/>
  <c r="IDV119" i="34"/>
  <c r="IDW119" i="34"/>
  <c r="IDX119" i="34"/>
  <c r="IDY119" i="34"/>
  <c r="IDZ119" i="34"/>
  <c r="IEA119" i="34"/>
  <c r="IEB119" i="34"/>
  <c r="IEC119" i="34"/>
  <c r="IED119" i="34"/>
  <c r="IEE119" i="34"/>
  <c r="IEF119" i="34"/>
  <c r="IEG119" i="34"/>
  <c r="IEH119" i="34"/>
  <c r="IEI119" i="34"/>
  <c r="IEJ119" i="34"/>
  <c r="IEK119" i="34"/>
  <c r="IEL119" i="34"/>
  <c r="IEM119" i="34"/>
  <c r="IEN119" i="34"/>
  <c r="IEO119" i="34"/>
  <c r="IEP119" i="34"/>
  <c r="IEQ119" i="34"/>
  <c r="IER119" i="34"/>
  <c r="IES119" i="34"/>
  <c r="IET119" i="34"/>
  <c r="IEU119" i="34"/>
  <c r="IEV119" i="34"/>
  <c r="IEW119" i="34"/>
  <c r="IEX119" i="34"/>
  <c r="IEY119" i="34"/>
  <c r="IEZ119" i="34"/>
  <c r="IFA119" i="34"/>
  <c r="IFB119" i="34"/>
  <c r="IFC119" i="34"/>
  <c r="IFD119" i="34"/>
  <c r="IFE119" i="34"/>
  <c r="IFF119" i="34"/>
  <c r="IFG119" i="34"/>
  <c r="IFH119" i="34"/>
  <c r="IFI119" i="34"/>
  <c r="IFJ119" i="34"/>
  <c r="IFK119" i="34"/>
  <c r="IFL119" i="34"/>
  <c r="IFM119" i="34"/>
  <c r="IFN119" i="34"/>
  <c r="IFO119" i="34"/>
  <c r="IFP119" i="34"/>
  <c r="IFQ119" i="34"/>
  <c r="IFR119" i="34"/>
  <c r="IFS119" i="34"/>
  <c r="IFT119" i="34"/>
  <c r="IFU119" i="34"/>
  <c r="IFV119" i="34"/>
  <c r="IFW119" i="34"/>
  <c r="IFX119" i="34"/>
  <c r="IFY119" i="34"/>
  <c r="IFZ119" i="34"/>
  <c r="IGA119" i="34"/>
  <c r="IGB119" i="34"/>
  <c r="IGC119" i="34"/>
  <c r="IGD119" i="34"/>
  <c r="IGE119" i="34"/>
  <c r="IGF119" i="34"/>
  <c r="IGG119" i="34"/>
  <c r="IGH119" i="34"/>
  <c r="IGI119" i="34"/>
  <c r="IGJ119" i="34"/>
  <c r="IGK119" i="34"/>
  <c r="IGL119" i="34"/>
  <c r="IGM119" i="34"/>
  <c r="IGN119" i="34"/>
  <c r="IGO119" i="34"/>
  <c r="IGP119" i="34"/>
  <c r="IGQ119" i="34"/>
  <c r="IGR119" i="34"/>
  <c r="IGS119" i="34"/>
  <c r="IGT119" i="34"/>
  <c r="IGU119" i="34"/>
  <c r="IGV119" i="34"/>
  <c r="IGW119" i="34"/>
  <c r="IGX119" i="34"/>
  <c r="IGY119" i="34"/>
  <c r="IGZ119" i="34"/>
  <c r="IHA119" i="34"/>
  <c r="IHB119" i="34"/>
  <c r="IHC119" i="34"/>
  <c r="IHD119" i="34"/>
  <c r="IHE119" i="34"/>
  <c r="IHF119" i="34"/>
  <c r="IHG119" i="34"/>
  <c r="IHH119" i="34"/>
  <c r="IHI119" i="34"/>
  <c r="IHJ119" i="34"/>
  <c r="IHK119" i="34"/>
  <c r="IHL119" i="34"/>
  <c r="IHM119" i="34"/>
  <c r="IHN119" i="34"/>
  <c r="IHO119" i="34"/>
  <c r="IHP119" i="34"/>
  <c r="IHQ119" i="34"/>
  <c r="IHR119" i="34"/>
  <c r="IHS119" i="34"/>
  <c r="IHT119" i="34"/>
  <c r="IHU119" i="34"/>
  <c r="IHV119" i="34"/>
  <c r="IHW119" i="34"/>
  <c r="IHX119" i="34"/>
  <c r="IHY119" i="34"/>
  <c r="IHZ119" i="34"/>
  <c r="IIA119" i="34"/>
  <c r="IIB119" i="34"/>
  <c r="IIC119" i="34"/>
  <c r="IID119" i="34"/>
  <c r="IIE119" i="34"/>
  <c r="IIF119" i="34"/>
  <c r="IIG119" i="34"/>
  <c r="IIH119" i="34"/>
  <c r="III119" i="34"/>
  <c r="IIJ119" i="34"/>
  <c r="IIK119" i="34"/>
  <c r="IIL119" i="34"/>
  <c r="IIM119" i="34"/>
  <c r="IIN119" i="34"/>
  <c r="IIO119" i="34"/>
  <c r="IIP119" i="34"/>
  <c r="IIQ119" i="34"/>
  <c r="IIR119" i="34"/>
  <c r="IIS119" i="34"/>
  <c r="IIT119" i="34"/>
  <c r="IIU119" i="34"/>
  <c r="IIV119" i="34"/>
  <c r="IIW119" i="34"/>
  <c r="IIX119" i="34"/>
  <c r="IIY119" i="34"/>
  <c r="IIZ119" i="34"/>
  <c r="IJA119" i="34"/>
  <c r="IJB119" i="34"/>
  <c r="IJC119" i="34"/>
  <c r="IJD119" i="34"/>
  <c r="IJE119" i="34"/>
  <c r="IJF119" i="34"/>
  <c r="IJG119" i="34"/>
  <c r="IJH119" i="34"/>
  <c r="IJI119" i="34"/>
  <c r="IJJ119" i="34"/>
  <c r="IJK119" i="34"/>
  <c r="IJL119" i="34"/>
  <c r="IJM119" i="34"/>
  <c r="IJN119" i="34"/>
  <c r="IJO119" i="34"/>
  <c r="IJP119" i="34"/>
  <c r="IJQ119" i="34"/>
  <c r="IJR119" i="34"/>
  <c r="IJS119" i="34"/>
  <c r="IJT119" i="34"/>
  <c r="IJU119" i="34"/>
  <c r="IJV119" i="34"/>
  <c r="IJW119" i="34"/>
  <c r="IJX119" i="34"/>
  <c r="IJY119" i="34"/>
  <c r="IJZ119" i="34"/>
  <c r="IKA119" i="34"/>
  <c r="IKB119" i="34"/>
  <c r="IKC119" i="34"/>
  <c r="IKD119" i="34"/>
  <c r="IKE119" i="34"/>
  <c r="IKF119" i="34"/>
  <c r="IKG119" i="34"/>
  <c r="IKH119" i="34"/>
  <c r="IKI119" i="34"/>
  <c r="IKJ119" i="34"/>
  <c r="IKK119" i="34"/>
  <c r="IKL119" i="34"/>
  <c r="IKM119" i="34"/>
  <c r="IKN119" i="34"/>
  <c r="IKO119" i="34"/>
  <c r="IKP119" i="34"/>
  <c r="IKQ119" i="34"/>
  <c r="IKR119" i="34"/>
  <c r="IKS119" i="34"/>
  <c r="IKT119" i="34"/>
  <c r="IKU119" i="34"/>
  <c r="IKV119" i="34"/>
  <c r="IKW119" i="34"/>
  <c r="IKX119" i="34"/>
  <c r="IKY119" i="34"/>
  <c r="IKZ119" i="34"/>
  <c r="ILA119" i="34"/>
  <c r="ILB119" i="34"/>
  <c r="ILC119" i="34"/>
  <c r="ILD119" i="34"/>
  <c r="ILE119" i="34"/>
  <c r="ILF119" i="34"/>
  <c r="ILG119" i="34"/>
  <c r="ILH119" i="34"/>
  <c r="ILI119" i="34"/>
  <c r="ILJ119" i="34"/>
  <c r="ILK119" i="34"/>
  <c r="ILL119" i="34"/>
  <c r="ILM119" i="34"/>
  <c r="ILN119" i="34"/>
  <c r="ILO119" i="34"/>
  <c r="ILP119" i="34"/>
  <c r="ILQ119" i="34"/>
  <c r="ILR119" i="34"/>
  <c r="ILS119" i="34"/>
  <c r="ILT119" i="34"/>
  <c r="ILU119" i="34"/>
  <c r="ILV119" i="34"/>
  <c r="ILW119" i="34"/>
  <c r="ILX119" i="34"/>
  <c r="ILY119" i="34"/>
  <c r="ILZ119" i="34"/>
  <c r="IMA119" i="34"/>
  <c r="IMB119" i="34"/>
  <c r="IMC119" i="34"/>
  <c r="IMD119" i="34"/>
  <c r="IME119" i="34"/>
  <c r="IMF119" i="34"/>
  <c r="IMG119" i="34"/>
  <c r="IMH119" i="34"/>
  <c r="IMI119" i="34"/>
  <c r="IMJ119" i="34"/>
  <c r="IMK119" i="34"/>
  <c r="IML119" i="34"/>
  <c r="IMM119" i="34"/>
  <c r="IMN119" i="34"/>
  <c r="IMO119" i="34"/>
  <c r="IMP119" i="34"/>
  <c r="IMQ119" i="34"/>
  <c r="IMR119" i="34"/>
  <c r="IMS119" i="34"/>
  <c r="IMT119" i="34"/>
  <c r="IMU119" i="34"/>
  <c r="IMV119" i="34"/>
  <c r="IMW119" i="34"/>
  <c r="IMX119" i="34"/>
  <c r="IMY119" i="34"/>
  <c r="IMZ119" i="34"/>
  <c r="INA119" i="34"/>
  <c r="INB119" i="34"/>
  <c r="INC119" i="34"/>
  <c r="IND119" i="34"/>
  <c r="INE119" i="34"/>
  <c r="INF119" i="34"/>
  <c r="ING119" i="34"/>
  <c r="INH119" i="34"/>
  <c r="INI119" i="34"/>
  <c r="INJ119" i="34"/>
  <c r="INK119" i="34"/>
  <c r="INL119" i="34"/>
  <c r="INM119" i="34"/>
  <c r="INN119" i="34"/>
  <c r="INO119" i="34"/>
  <c r="INP119" i="34"/>
  <c r="INQ119" i="34"/>
  <c r="INR119" i="34"/>
  <c r="INS119" i="34"/>
  <c r="INT119" i="34"/>
  <c r="INU119" i="34"/>
  <c r="INV119" i="34"/>
  <c r="INW119" i="34"/>
  <c r="INX119" i="34"/>
  <c r="INY119" i="34"/>
  <c r="INZ119" i="34"/>
  <c r="IOA119" i="34"/>
  <c r="IOB119" i="34"/>
  <c r="IOC119" i="34"/>
  <c r="IOD119" i="34"/>
  <c r="IOE119" i="34"/>
  <c r="IOF119" i="34"/>
  <c r="IOG119" i="34"/>
  <c r="IOH119" i="34"/>
  <c r="IOI119" i="34"/>
  <c r="IOJ119" i="34"/>
  <c r="IOK119" i="34"/>
  <c r="IOL119" i="34"/>
  <c r="IOM119" i="34"/>
  <c r="ION119" i="34"/>
  <c r="IOO119" i="34"/>
  <c r="IOP119" i="34"/>
  <c r="IOQ119" i="34"/>
  <c r="IOR119" i="34"/>
  <c r="IOS119" i="34"/>
  <c r="IOT119" i="34"/>
  <c r="IOU119" i="34"/>
  <c r="IOV119" i="34"/>
  <c r="IOW119" i="34"/>
  <c r="IOX119" i="34"/>
  <c r="IOY119" i="34"/>
  <c r="IOZ119" i="34"/>
  <c r="IPA119" i="34"/>
  <c r="IPB119" i="34"/>
  <c r="IPC119" i="34"/>
  <c r="IPD119" i="34"/>
  <c r="IPE119" i="34"/>
  <c r="IPF119" i="34"/>
  <c r="IPG119" i="34"/>
  <c r="IPH119" i="34"/>
  <c r="IPI119" i="34"/>
  <c r="IPJ119" i="34"/>
  <c r="IPK119" i="34"/>
  <c r="IPL119" i="34"/>
  <c r="IPM119" i="34"/>
  <c r="IPN119" i="34"/>
  <c r="IPO119" i="34"/>
  <c r="IPP119" i="34"/>
  <c r="IPQ119" i="34"/>
  <c r="IPR119" i="34"/>
  <c r="IPS119" i="34"/>
  <c r="IPT119" i="34"/>
  <c r="IPU119" i="34"/>
  <c r="IPV119" i="34"/>
  <c r="IPW119" i="34"/>
  <c r="IPX119" i="34"/>
  <c r="IPY119" i="34"/>
  <c r="IPZ119" i="34"/>
  <c r="IQA119" i="34"/>
  <c r="IQB119" i="34"/>
  <c r="IQC119" i="34"/>
  <c r="IQD119" i="34"/>
  <c r="IQE119" i="34"/>
  <c r="IQF119" i="34"/>
  <c r="IQG119" i="34"/>
  <c r="IQH119" i="34"/>
  <c r="IQI119" i="34"/>
  <c r="IQJ119" i="34"/>
  <c r="IQK119" i="34"/>
  <c r="IQL119" i="34"/>
  <c r="IQM119" i="34"/>
  <c r="IQN119" i="34"/>
  <c r="IQO119" i="34"/>
  <c r="IQP119" i="34"/>
  <c r="IQQ119" i="34"/>
  <c r="IQR119" i="34"/>
  <c r="IQS119" i="34"/>
  <c r="IQT119" i="34"/>
  <c r="IQU119" i="34"/>
  <c r="IQV119" i="34"/>
  <c r="IQW119" i="34"/>
  <c r="IQX119" i="34"/>
  <c r="IQY119" i="34"/>
  <c r="IQZ119" i="34"/>
  <c r="IRA119" i="34"/>
  <c r="IRB119" i="34"/>
  <c r="IRC119" i="34"/>
  <c r="IRD119" i="34"/>
  <c r="IRE119" i="34"/>
  <c r="IRF119" i="34"/>
  <c r="IRG119" i="34"/>
  <c r="IRH119" i="34"/>
  <c r="IRI119" i="34"/>
  <c r="IRJ119" i="34"/>
  <c r="IRK119" i="34"/>
  <c r="IRL119" i="34"/>
  <c r="IRM119" i="34"/>
  <c r="IRN119" i="34"/>
  <c r="IRO119" i="34"/>
  <c r="IRP119" i="34"/>
  <c r="IRQ119" i="34"/>
  <c r="IRR119" i="34"/>
  <c r="IRS119" i="34"/>
  <c r="IRT119" i="34"/>
  <c r="IRU119" i="34"/>
  <c r="IRV119" i="34"/>
  <c r="IRW119" i="34"/>
  <c r="IRX119" i="34"/>
  <c r="IRY119" i="34"/>
  <c r="IRZ119" i="34"/>
  <c r="ISA119" i="34"/>
  <c r="ISB119" i="34"/>
  <c r="ISC119" i="34"/>
  <c r="ISD119" i="34"/>
  <c r="ISE119" i="34"/>
  <c r="ISF119" i="34"/>
  <c r="ISG119" i="34"/>
  <c r="ISH119" i="34"/>
  <c r="ISI119" i="34"/>
  <c r="ISJ119" i="34"/>
  <c r="ISK119" i="34"/>
  <c r="ISL119" i="34"/>
  <c r="ISM119" i="34"/>
  <c r="ISN119" i="34"/>
  <c r="ISO119" i="34"/>
  <c r="ISP119" i="34"/>
  <c r="ISQ119" i="34"/>
  <c r="ISR119" i="34"/>
  <c r="ISS119" i="34"/>
  <c r="IST119" i="34"/>
  <c r="ISU119" i="34"/>
  <c r="ISV119" i="34"/>
  <c r="ISW119" i="34"/>
  <c r="ISX119" i="34"/>
  <c r="ISY119" i="34"/>
  <c r="ISZ119" i="34"/>
  <c r="ITA119" i="34"/>
  <c r="ITB119" i="34"/>
  <c r="ITC119" i="34"/>
  <c r="ITD119" i="34"/>
  <c r="ITE119" i="34"/>
  <c r="ITF119" i="34"/>
  <c r="ITG119" i="34"/>
  <c r="ITH119" i="34"/>
  <c r="ITI119" i="34"/>
  <c r="ITJ119" i="34"/>
  <c r="ITK119" i="34"/>
  <c r="ITL119" i="34"/>
  <c r="ITM119" i="34"/>
  <c r="ITN119" i="34"/>
  <c r="ITO119" i="34"/>
  <c r="ITP119" i="34"/>
  <c r="ITQ119" i="34"/>
  <c r="ITR119" i="34"/>
  <c r="ITS119" i="34"/>
  <c r="ITT119" i="34"/>
  <c r="ITU119" i="34"/>
  <c r="ITV119" i="34"/>
  <c r="ITW119" i="34"/>
  <c r="ITX119" i="34"/>
  <c r="ITY119" i="34"/>
  <c r="ITZ119" i="34"/>
  <c r="IUA119" i="34"/>
  <c r="IUB119" i="34"/>
  <c r="IUC119" i="34"/>
  <c r="IUD119" i="34"/>
  <c r="IUE119" i="34"/>
  <c r="IUF119" i="34"/>
  <c r="IUG119" i="34"/>
  <c r="IUH119" i="34"/>
  <c r="IUI119" i="34"/>
  <c r="IUJ119" i="34"/>
  <c r="IUK119" i="34"/>
  <c r="IUL119" i="34"/>
  <c r="IUM119" i="34"/>
  <c r="IUN119" i="34"/>
  <c r="IUO119" i="34"/>
  <c r="IUP119" i="34"/>
  <c r="IUQ119" i="34"/>
  <c r="IUR119" i="34"/>
  <c r="IUS119" i="34"/>
  <c r="IUT119" i="34"/>
  <c r="IUU119" i="34"/>
  <c r="IUV119" i="34"/>
  <c r="IUW119" i="34"/>
  <c r="IUX119" i="34"/>
  <c r="IUY119" i="34"/>
  <c r="IUZ119" i="34"/>
  <c r="IVA119" i="34"/>
  <c r="IVB119" i="34"/>
  <c r="IVC119" i="34"/>
  <c r="IVD119" i="34"/>
  <c r="IVE119" i="34"/>
  <c r="IVF119" i="34"/>
  <c r="IVG119" i="34"/>
  <c r="IVH119" i="34"/>
  <c r="IVI119" i="34"/>
  <c r="IVJ119" i="34"/>
  <c r="IVK119" i="34"/>
  <c r="IVL119" i="34"/>
  <c r="IVM119" i="34"/>
  <c r="IVN119" i="34"/>
  <c r="IVO119" i="34"/>
  <c r="IVP119" i="34"/>
  <c r="IVQ119" i="34"/>
  <c r="IVR119" i="34"/>
  <c r="IVS119" i="34"/>
  <c r="IVT119" i="34"/>
  <c r="IVU119" i="34"/>
  <c r="IVV119" i="34"/>
  <c r="IVW119" i="34"/>
  <c r="IVX119" i="34"/>
  <c r="IVY119" i="34"/>
  <c r="IVZ119" i="34"/>
  <c r="IWA119" i="34"/>
  <c r="IWB119" i="34"/>
  <c r="IWC119" i="34"/>
  <c r="IWD119" i="34"/>
  <c r="IWE119" i="34"/>
  <c r="IWF119" i="34"/>
  <c r="IWG119" i="34"/>
  <c r="IWH119" i="34"/>
  <c r="IWI119" i="34"/>
  <c r="IWJ119" i="34"/>
  <c r="IWK119" i="34"/>
  <c r="IWL119" i="34"/>
  <c r="IWM119" i="34"/>
  <c r="IWN119" i="34"/>
  <c r="IWO119" i="34"/>
  <c r="IWP119" i="34"/>
  <c r="IWQ119" i="34"/>
  <c r="IWR119" i="34"/>
  <c r="IWS119" i="34"/>
  <c r="IWT119" i="34"/>
  <c r="IWU119" i="34"/>
  <c r="IWV119" i="34"/>
  <c r="IWW119" i="34"/>
  <c r="IWX119" i="34"/>
  <c r="IWY119" i="34"/>
  <c r="IWZ119" i="34"/>
  <c r="IXA119" i="34"/>
  <c r="IXB119" i="34"/>
  <c r="IXC119" i="34"/>
  <c r="IXD119" i="34"/>
  <c r="IXE119" i="34"/>
  <c r="IXF119" i="34"/>
  <c r="IXG119" i="34"/>
  <c r="IXH119" i="34"/>
  <c r="IXI119" i="34"/>
  <c r="IXJ119" i="34"/>
  <c r="IXK119" i="34"/>
  <c r="IXL119" i="34"/>
  <c r="IXM119" i="34"/>
  <c r="IXN119" i="34"/>
  <c r="IXO119" i="34"/>
  <c r="IXP119" i="34"/>
  <c r="IXQ119" i="34"/>
  <c r="IXR119" i="34"/>
  <c r="IXS119" i="34"/>
  <c r="IXT119" i="34"/>
  <c r="IXU119" i="34"/>
  <c r="IXV119" i="34"/>
  <c r="IXW119" i="34"/>
  <c r="IXX119" i="34"/>
  <c r="IXY119" i="34"/>
  <c r="IXZ119" i="34"/>
  <c r="IYA119" i="34"/>
  <c r="IYB119" i="34"/>
  <c r="IYC119" i="34"/>
  <c r="IYD119" i="34"/>
  <c r="IYE119" i="34"/>
  <c r="IYF119" i="34"/>
  <c r="IYG119" i="34"/>
  <c r="IYH119" i="34"/>
  <c r="IYI119" i="34"/>
  <c r="IYJ119" i="34"/>
  <c r="IYK119" i="34"/>
  <c r="IYL119" i="34"/>
  <c r="IYM119" i="34"/>
  <c r="IYN119" i="34"/>
  <c r="IYO119" i="34"/>
  <c r="IYP119" i="34"/>
  <c r="IYQ119" i="34"/>
  <c r="IYR119" i="34"/>
  <c r="IYS119" i="34"/>
  <c r="IYT119" i="34"/>
  <c r="IYU119" i="34"/>
  <c r="IYV119" i="34"/>
  <c r="IYW119" i="34"/>
  <c r="IYX119" i="34"/>
  <c r="IYY119" i="34"/>
  <c r="IYZ119" i="34"/>
  <c r="IZA119" i="34"/>
  <c r="IZB119" i="34"/>
  <c r="IZC119" i="34"/>
  <c r="IZD119" i="34"/>
  <c r="IZE119" i="34"/>
  <c r="IZF119" i="34"/>
  <c r="IZG119" i="34"/>
  <c r="IZH119" i="34"/>
  <c r="IZI119" i="34"/>
  <c r="IZJ119" i="34"/>
  <c r="IZK119" i="34"/>
  <c r="IZL119" i="34"/>
  <c r="IZM119" i="34"/>
  <c r="IZN119" i="34"/>
  <c r="IZO119" i="34"/>
  <c r="IZP119" i="34"/>
  <c r="IZQ119" i="34"/>
  <c r="IZR119" i="34"/>
  <c r="IZS119" i="34"/>
  <c r="IZT119" i="34"/>
  <c r="IZU119" i="34"/>
  <c r="IZV119" i="34"/>
  <c r="IZW119" i="34"/>
  <c r="IZX119" i="34"/>
  <c r="IZY119" i="34"/>
  <c r="IZZ119" i="34"/>
  <c r="JAA119" i="34"/>
  <c r="JAB119" i="34"/>
  <c r="JAC119" i="34"/>
  <c r="JAD119" i="34"/>
  <c r="JAE119" i="34"/>
  <c r="JAF119" i="34"/>
  <c r="JAG119" i="34"/>
  <c r="JAH119" i="34"/>
  <c r="JAI119" i="34"/>
  <c r="JAJ119" i="34"/>
  <c r="JAK119" i="34"/>
  <c r="JAL119" i="34"/>
  <c r="JAM119" i="34"/>
  <c r="JAN119" i="34"/>
  <c r="JAO119" i="34"/>
  <c r="JAP119" i="34"/>
  <c r="JAQ119" i="34"/>
  <c r="JAR119" i="34"/>
  <c r="JAS119" i="34"/>
  <c r="JAT119" i="34"/>
  <c r="JAU119" i="34"/>
  <c r="JAV119" i="34"/>
  <c r="JAW119" i="34"/>
  <c r="JAX119" i="34"/>
  <c r="JAY119" i="34"/>
  <c r="JAZ119" i="34"/>
  <c r="JBA119" i="34"/>
  <c r="JBB119" i="34"/>
  <c r="JBC119" i="34"/>
  <c r="JBD119" i="34"/>
  <c r="JBE119" i="34"/>
  <c r="JBF119" i="34"/>
  <c r="JBG119" i="34"/>
  <c r="JBH119" i="34"/>
  <c r="JBI119" i="34"/>
  <c r="JBJ119" i="34"/>
  <c r="JBK119" i="34"/>
  <c r="JBL119" i="34"/>
  <c r="JBM119" i="34"/>
  <c r="JBN119" i="34"/>
  <c r="JBO119" i="34"/>
  <c r="JBP119" i="34"/>
  <c r="JBQ119" i="34"/>
  <c r="JBR119" i="34"/>
  <c r="JBS119" i="34"/>
  <c r="JBT119" i="34"/>
  <c r="JBU119" i="34"/>
  <c r="JBV119" i="34"/>
  <c r="JBW119" i="34"/>
  <c r="JBX119" i="34"/>
  <c r="JBY119" i="34"/>
  <c r="JBZ119" i="34"/>
  <c r="JCA119" i="34"/>
  <c r="JCB119" i="34"/>
  <c r="JCC119" i="34"/>
  <c r="JCD119" i="34"/>
  <c r="JCE119" i="34"/>
  <c r="JCF119" i="34"/>
  <c r="JCG119" i="34"/>
  <c r="JCH119" i="34"/>
  <c r="JCI119" i="34"/>
  <c r="JCJ119" i="34"/>
  <c r="JCK119" i="34"/>
  <c r="JCL119" i="34"/>
  <c r="JCM119" i="34"/>
  <c r="JCN119" i="34"/>
  <c r="JCO119" i="34"/>
  <c r="JCP119" i="34"/>
  <c r="JCQ119" i="34"/>
  <c r="JCR119" i="34"/>
  <c r="JCS119" i="34"/>
  <c r="JCT119" i="34"/>
  <c r="JCU119" i="34"/>
  <c r="JCV119" i="34"/>
  <c r="JCW119" i="34"/>
  <c r="JCX119" i="34"/>
  <c r="JCY119" i="34"/>
  <c r="JCZ119" i="34"/>
  <c r="JDA119" i="34"/>
  <c r="JDB119" i="34"/>
  <c r="JDC119" i="34"/>
  <c r="JDD119" i="34"/>
  <c r="JDE119" i="34"/>
  <c r="JDF119" i="34"/>
  <c r="JDG119" i="34"/>
  <c r="JDH119" i="34"/>
  <c r="JDI119" i="34"/>
  <c r="JDJ119" i="34"/>
  <c r="JDK119" i="34"/>
  <c r="JDL119" i="34"/>
  <c r="JDM119" i="34"/>
  <c r="JDN119" i="34"/>
  <c r="JDO119" i="34"/>
  <c r="JDP119" i="34"/>
  <c r="JDQ119" i="34"/>
  <c r="JDR119" i="34"/>
  <c r="JDS119" i="34"/>
  <c r="JDT119" i="34"/>
  <c r="JDU119" i="34"/>
  <c r="JDV119" i="34"/>
  <c r="JDW119" i="34"/>
  <c r="JDX119" i="34"/>
  <c r="JDY119" i="34"/>
  <c r="JDZ119" i="34"/>
  <c r="JEA119" i="34"/>
  <c r="JEB119" i="34"/>
  <c r="JEC119" i="34"/>
  <c r="JED119" i="34"/>
  <c r="JEE119" i="34"/>
  <c r="JEF119" i="34"/>
  <c r="JEG119" i="34"/>
  <c r="JEH119" i="34"/>
  <c r="JEI119" i="34"/>
  <c r="JEJ119" i="34"/>
  <c r="JEK119" i="34"/>
  <c r="JEL119" i="34"/>
  <c r="JEM119" i="34"/>
  <c r="JEN119" i="34"/>
  <c r="JEO119" i="34"/>
  <c r="JEP119" i="34"/>
  <c r="JEQ119" i="34"/>
  <c r="JER119" i="34"/>
  <c r="JES119" i="34"/>
  <c r="JET119" i="34"/>
  <c r="JEU119" i="34"/>
  <c r="JEV119" i="34"/>
  <c r="JEW119" i="34"/>
  <c r="JEX119" i="34"/>
  <c r="JEY119" i="34"/>
  <c r="JEZ119" i="34"/>
  <c r="JFA119" i="34"/>
  <c r="JFB119" i="34"/>
  <c r="JFC119" i="34"/>
  <c r="JFD119" i="34"/>
  <c r="JFE119" i="34"/>
  <c r="JFF119" i="34"/>
  <c r="JFG119" i="34"/>
  <c r="JFH119" i="34"/>
  <c r="JFI119" i="34"/>
  <c r="JFJ119" i="34"/>
  <c r="JFK119" i="34"/>
  <c r="JFL119" i="34"/>
  <c r="JFM119" i="34"/>
  <c r="JFN119" i="34"/>
  <c r="JFO119" i="34"/>
  <c r="JFP119" i="34"/>
  <c r="JFQ119" i="34"/>
  <c r="JFR119" i="34"/>
  <c r="JFS119" i="34"/>
  <c r="JFT119" i="34"/>
  <c r="JFU119" i="34"/>
  <c r="JFV119" i="34"/>
  <c r="JFW119" i="34"/>
  <c r="JFX119" i="34"/>
  <c r="JFY119" i="34"/>
  <c r="JFZ119" i="34"/>
  <c r="JGA119" i="34"/>
  <c r="JGB119" i="34"/>
  <c r="JGC119" i="34"/>
  <c r="JGD119" i="34"/>
  <c r="JGE119" i="34"/>
  <c r="JGF119" i="34"/>
  <c r="JGG119" i="34"/>
  <c r="JGH119" i="34"/>
  <c r="JGI119" i="34"/>
  <c r="JGJ119" i="34"/>
  <c r="JGK119" i="34"/>
  <c r="JGL119" i="34"/>
  <c r="JGM119" i="34"/>
  <c r="JGN119" i="34"/>
  <c r="JGO119" i="34"/>
  <c r="JGP119" i="34"/>
  <c r="JGQ119" i="34"/>
  <c r="JGR119" i="34"/>
  <c r="JGS119" i="34"/>
  <c r="JGT119" i="34"/>
  <c r="JGU119" i="34"/>
  <c r="JGV119" i="34"/>
  <c r="JGW119" i="34"/>
  <c r="JGX119" i="34"/>
  <c r="JGY119" i="34"/>
  <c r="JGZ119" i="34"/>
  <c r="JHA119" i="34"/>
  <c r="JHB119" i="34"/>
  <c r="JHC119" i="34"/>
  <c r="JHD119" i="34"/>
  <c r="JHE119" i="34"/>
  <c r="JHF119" i="34"/>
  <c r="JHG119" i="34"/>
  <c r="JHH119" i="34"/>
  <c r="JHI119" i="34"/>
  <c r="JHJ119" i="34"/>
  <c r="JHK119" i="34"/>
  <c r="JHL119" i="34"/>
  <c r="JHM119" i="34"/>
  <c r="JHN119" i="34"/>
  <c r="JHO119" i="34"/>
  <c r="JHP119" i="34"/>
  <c r="JHQ119" i="34"/>
  <c r="JHR119" i="34"/>
  <c r="JHS119" i="34"/>
  <c r="JHT119" i="34"/>
  <c r="JHU119" i="34"/>
  <c r="JHV119" i="34"/>
  <c r="JHW119" i="34"/>
  <c r="JHX119" i="34"/>
  <c r="JHY119" i="34"/>
  <c r="JHZ119" i="34"/>
  <c r="JIA119" i="34"/>
  <c r="JIB119" i="34"/>
  <c r="JIC119" i="34"/>
  <c r="JID119" i="34"/>
  <c r="JIE119" i="34"/>
  <c r="JIF119" i="34"/>
  <c r="JIG119" i="34"/>
  <c r="JIH119" i="34"/>
  <c r="JII119" i="34"/>
  <c r="JIJ119" i="34"/>
  <c r="JIK119" i="34"/>
  <c r="JIL119" i="34"/>
  <c r="JIM119" i="34"/>
  <c r="JIN119" i="34"/>
  <c r="JIO119" i="34"/>
  <c r="JIP119" i="34"/>
  <c r="JIQ119" i="34"/>
  <c r="JIR119" i="34"/>
  <c r="JIS119" i="34"/>
  <c r="JIT119" i="34"/>
  <c r="JIU119" i="34"/>
  <c r="JIV119" i="34"/>
  <c r="JIW119" i="34"/>
  <c r="JIX119" i="34"/>
  <c r="JIY119" i="34"/>
  <c r="JIZ119" i="34"/>
  <c r="JJA119" i="34"/>
  <c r="JJB119" i="34"/>
  <c r="JJC119" i="34"/>
  <c r="JJD119" i="34"/>
  <c r="JJE119" i="34"/>
  <c r="JJF119" i="34"/>
  <c r="JJG119" i="34"/>
  <c r="JJH119" i="34"/>
  <c r="JJI119" i="34"/>
  <c r="JJJ119" i="34"/>
  <c r="JJK119" i="34"/>
  <c r="JJL119" i="34"/>
  <c r="JJM119" i="34"/>
  <c r="JJN119" i="34"/>
  <c r="JJO119" i="34"/>
  <c r="JJP119" i="34"/>
  <c r="JJQ119" i="34"/>
  <c r="JJR119" i="34"/>
  <c r="JJS119" i="34"/>
  <c r="JJT119" i="34"/>
  <c r="JJU119" i="34"/>
  <c r="JJV119" i="34"/>
  <c r="JJW119" i="34"/>
  <c r="JJX119" i="34"/>
  <c r="JJY119" i="34"/>
  <c r="JJZ119" i="34"/>
  <c r="JKA119" i="34"/>
  <c r="JKB119" i="34"/>
  <c r="JKC119" i="34"/>
  <c r="JKD119" i="34"/>
  <c r="JKE119" i="34"/>
  <c r="JKF119" i="34"/>
  <c r="JKG119" i="34"/>
  <c r="JKH119" i="34"/>
  <c r="JKI119" i="34"/>
  <c r="JKJ119" i="34"/>
  <c r="JKK119" i="34"/>
  <c r="JKL119" i="34"/>
  <c r="JKM119" i="34"/>
  <c r="JKN119" i="34"/>
  <c r="JKO119" i="34"/>
  <c r="JKP119" i="34"/>
  <c r="JKQ119" i="34"/>
  <c r="JKR119" i="34"/>
  <c r="JKS119" i="34"/>
  <c r="JKT119" i="34"/>
  <c r="JKU119" i="34"/>
  <c r="JKV119" i="34"/>
  <c r="JKW119" i="34"/>
  <c r="JKX119" i="34"/>
  <c r="JKY119" i="34"/>
  <c r="JKZ119" i="34"/>
  <c r="JLA119" i="34"/>
  <c r="JLB119" i="34"/>
  <c r="JLC119" i="34"/>
  <c r="JLD119" i="34"/>
  <c r="JLE119" i="34"/>
  <c r="JLF119" i="34"/>
  <c r="JLG119" i="34"/>
  <c r="JLH119" i="34"/>
  <c r="JLI119" i="34"/>
  <c r="JLJ119" i="34"/>
  <c r="JLK119" i="34"/>
  <c r="JLL119" i="34"/>
  <c r="JLM119" i="34"/>
  <c r="JLN119" i="34"/>
  <c r="JLO119" i="34"/>
  <c r="JLP119" i="34"/>
  <c r="JLQ119" i="34"/>
  <c r="JLR119" i="34"/>
  <c r="JLS119" i="34"/>
  <c r="JLT119" i="34"/>
  <c r="JLU119" i="34"/>
  <c r="JLV119" i="34"/>
  <c r="JLW119" i="34"/>
  <c r="JLX119" i="34"/>
  <c r="JLY119" i="34"/>
  <c r="JLZ119" i="34"/>
  <c r="JMA119" i="34"/>
  <c r="JMB119" i="34"/>
  <c r="JMC119" i="34"/>
  <c r="JMD119" i="34"/>
  <c r="JME119" i="34"/>
  <c r="JMF119" i="34"/>
  <c r="JMG119" i="34"/>
  <c r="JMH119" i="34"/>
  <c r="JMI119" i="34"/>
  <c r="JMJ119" i="34"/>
  <c r="JMK119" i="34"/>
  <c r="JML119" i="34"/>
  <c r="JMM119" i="34"/>
  <c r="JMN119" i="34"/>
  <c r="JMO119" i="34"/>
  <c r="JMP119" i="34"/>
  <c r="JMQ119" i="34"/>
  <c r="JMR119" i="34"/>
  <c r="JMS119" i="34"/>
  <c r="JMT119" i="34"/>
  <c r="JMU119" i="34"/>
  <c r="JMV119" i="34"/>
  <c r="JMW119" i="34"/>
  <c r="JMX119" i="34"/>
  <c r="JMY119" i="34"/>
  <c r="JMZ119" i="34"/>
  <c r="JNA119" i="34"/>
  <c r="JNB119" i="34"/>
  <c r="JNC119" i="34"/>
  <c r="JND119" i="34"/>
  <c r="JNE119" i="34"/>
  <c r="JNF119" i="34"/>
  <c r="JNG119" i="34"/>
  <c r="JNH119" i="34"/>
  <c r="JNI119" i="34"/>
  <c r="JNJ119" i="34"/>
  <c r="JNK119" i="34"/>
  <c r="JNL119" i="34"/>
  <c r="JNM119" i="34"/>
  <c r="JNN119" i="34"/>
  <c r="JNO119" i="34"/>
  <c r="JNP119" i="34"/>
  <c r="JNQ119" i="34"/>
  <c r="JNR119" i="34"/>
  <c r="JNS119" i="34"/>
  <c r="JNT119" i="34"/>
  <c r="JNU119" i="34"/>
  <c r="JNV119" i="34"/>
  <c r="JNW119" i="34"/>
  <c r="JNX119" i="34"/>
  <c r="JNY119" i="34"/>
  <c r="JNZ119" i="34"/>
  <c r="JOA119" i="34"/>
  <c r="JOB119" i="34"/>
  <c r="JOC119" i="34"/>
  <c r="JOD119" i="34"/>
  <c r="JOE119" i="34"/>
  <c r="JOF119" i="34"/>
  <c r="JOG119" i="34"/>
  <c r="JOH119" i="34"/>
  <c r="JOI119" i="34"/>
  <c r="JOJ119" i="34"/>
  <c r="JOK119" i="34"/>
  <c r="JOL119" i="34"/>
  <c r="JOM119" i="34"/>
  <c r="JON119" i="34"/>
  <c r="JOO119" i="34"/>
  <c r="JOP119" i="34"/>
  <c r="JOQ119" i="34"/>
  <c r="JOR119" i="34"/>
  <c r="JOS119" i="34"/>
  <c r="JOT119" i="34"/>
  <c r="JOU119" i="34"/>
  <c r="JOV119" i="34"/>
  <c r="JOW119" i="34"/>
  <c r="JOX119" i="34"/>
  <c r="JOY119" i="34"/>
  <c r="JOZ119" i="34"/>
  <c r="JPA119" i="34"/>
  <c r="JPB119" i="34"/>
  <c r="JPC119" i="34"/>
  <c r="JPD119" i="34"/>
  <c r="JPE119" i="34"/>
  <c r="JPF119" i="34"/>
  <c r="JPG119" i="34"/>
  <c r="JPH119" i="34"/>
  <c r="JPI119" i="34"/>
  <c r="JPJ119" i="34"/>
  <c r="JPK119" i="34"/>
  <c r="JPL119" i="34"/>
  <c r="JPM119" i="34"/>
  <c r="JPN119" i="34"/>
  <c r="JPO119" i="34"/>
  <c r="JPP119" i="34"/>
  <c r="JPQ119" i="34"/>
  <c r="JPR119" i="34"/>
  <c r="JPS119" i="34"/>
  <c r="JPT119" i="34"/>
  <c r="JPU119" i="34"/>
  <c r="JPV119" i="34"/>
  <c r="JPW119" i="34"/>
  <c r="JPX119" i="34"/>
  <c r="JPY119" i="34"/>
  <c r="JPZ119" i="34"/>
  <c r="JQA119" i="34"/>
  <c r="JQB119" i="34"/>
  <c r="JQC119" i="34"/>
  <c r="JQD119" i="34"/>
  <c r="JQE119" i="34"/>
  <c r="JQF119" i="34"/>
  <c r="JQG119" i="34"/>
  <c r="JQH119" i="34"/>
  <c r="JQI119" i="34"/>
  <c r="JQJ119" i="34"/>
  <c r="JQK119" i="34"/>
  <c r="JQL119" i="34"/>
  <c r="JQM119" i="34"/>
  <c r="JQN119" i="34"/>
  <c r="JQO119" i="34"/>
  <c r="JQP119" i="34"/>
  <c r="JQQ119" i="34"/>
  <c r="JQR119" i="34"/>
  <c r="JQS119" i="34"/>
  <c r="JQT119" i="34"/>
  <c r="JQU119" i="34"/>
  <c r="JQV119" i="34"/>
  <c r="JQW119" i="34"/>
  <c r="JQX119" i="34"/>
  <c r="JQY119" i="34"/>
  <c r="JQZ119" i="34"/>
  <c r="JRA119" i="34"/>
  <c r="JRB119" i="34"/>
  <c r="JRC119" i="34"/>
  <c r="JRD119" i="34"/>
  <c r="JRE119" i="34"/>
  <c r="JRF119" i="34"/>
  <c r="JRG119" i="34"/>
  <c r="JRH119" i="34"/>
  <c r="JRI119" i="34"/>
  <c r="JRJ119" i="34"/>
  <c r="JRK119" i="34"/>
  <c r="JRL119" i="34"/>
  <c r="JRM119" i="34"/>
  <c r="JRN119" i="34"/>
  <c r="JRO119" i="34"/>
  <c r="JRP119" i="34"/>
  <c r="JRQ119" i="34"/>
  <c r="JRR119" i="34"/>
  <c r="JRS119" i="34"/>
  <c r="JRT119" i="34"/>
  <c r="JRU119" i="34"/>
  <c r="JRV119" i="34"/>
  <c r="JRW119" i="34"/>
  <c r="JRX119" i="34"/>
  <c r="JRY119" i="34"/>
  <c r="JRZ119" i="34"/>
  <c r="JSA119" i="34"/>
  <c r="JSB119" i="34"/>
  <c r="JSC119" i="34"/>
  <c r="JSD119" i="34"/>
  <c r="JSE119" i="34"/>
  <c r="JSF119" i="34"/>
  <c r="JSG119" i="34"/>
  <c r="JSH119" i="34"/>
  <c r="JSI119" i="34"/>
  <c r="JSJ119" i="34"/>
  <c r="JSK119" i="34"/>
  <c r="JSL119" i="34"/>
  <c r="JSM119" i="34"/>
  <c r="JSN119" i="34"/>
  <c r="JSO119" i="34"/>
  <c r="JSP119" i="34"/>
  <c r="JSQ119" i="34"/>
  <c r="JSR119" i="34"/>
  <c r="JSS119" i="34"/>
  <c r="JST119" i="34"/>
  <c r="JSU119" i="34"/>
  <c r="JSV119" i="34"/>
  <c r="JSW119" i="34"/>
  <c r="JSX119" i="34"/>
  <c r="JSY119" i="34"/>
  <c r="JSZ119" i="34"/>
  <c r="JTA119" i="34"/>
  <c r="JTB119" i="34"/>
  <c r="JTC119" i="34"/>
  <c r="JTD119" i="34"/>
  <c r="JTE119" i="34"/>
  <c r="JTF119" i="34"/>
  <c r="JTG119" i="34"/>
  <c r="JTH119" i="34"/>
  <c r="JTI119" i="34"/>
  <c r="JTJ119" i="34"/>
  <c r="JTK119" i="34"/>
  <c r="JTL119" i="34"/>
  <c r="JTM119" i="34"/>
  <c r="JTN119" i="34"/>
  <c r="JTO119" i="34"/>
  <c r="JTP119" i="34"/>
  <c r="JTQ119" i="34"/>
  <c r="JTR119" i="34"/>
  <c r="JTS119" i="34"/>
  <c r="JTT119" i="34"/>
  <c r="JTU119" i="34"/>
  <c r="JTV119" i="34"/>
  <c r="JTW119" i="34"/>
  <c r="JTX119" i="34"/>
  <c r="JTY119" i="34"/>
  <c r="JTZ119" i="34"/>
  <c r="JUA119" i="34"/>
  <c r="JUB119" i="34"/>
  <c r="JUC119" i="34"/>
  <c r="JUD119" i="34"/>
  <c r="JUE119" i="34"/>
  <c r="JUF119" i="34"/>
  <c r="JUG119" i="34"/>
  <c r="JUH119" i="34"/>
  <c r="JUI119" i="34"/>
  <c r="JUJ119" i="34"/>
  <c r="JUK119" i="34"/>
  <c r="JUL119" i="34"/>
  <c r="JUM119" i="34"/>
  <c r="JUN119" i="34"/>
  <c r="JUO119" i="34"/>
  <c r="JUP119" i="34"/>
  <c r="JUQ119" i="34"/>
  <c r="JUR119" i="34"/>
  <c r="JUS119" i="34"/>
  <c r="JUT119" i="34"/>
  <c r="JUU119" i="34"/>
  <c r="JUV119" i="34"/>
  <c r="JUW119" i="34"/>
  <c r="JUX119" i="34"/>
  <c r="JUY119" i="34"/>
  <c r="JUZ119" i="34"/>
  <c r="JVA119" i="34"/>
  <c r="JVB119" i="34"/>
  <c r="JVC119" i="34"/>
  <c r="JVD119" i="34"/>
  <c r="JVE119" i="34"/>
  <c r="JVF119" i="34"/>
  <c r="JVG119" i="34"/>
  <c r="JVH119" i="34"/>
  <c r="JVI119" i="34"/>
  <c r="JVJ119" i="34"/>
  <c r="JVK119" i="34"/>
  <c r="JVL119" i="34"/>
  <c r="JVM119" i="34"/>
  <c r="JVN119" i="34"/>
  <c r="JVO119" i="34"/>
  <c r="JVP119" i="34"/>
  <c r="JVQ119" i="34"/>
  <c r="JVR119" i="34"/>
  <c r="JVS119" i="34"/>
  <c r="JVT119" i="34"/>
  <c r="JVU119" i="34"/>
  <c r="JVV119" i="34"/>
  <c r="JVW119" i="34"/>
  <c r="JVX119" i="34"/>
  <c r="JVY119" i="34"/>
  <c r="JVZ119" i="34"/>
  <c r="JWA119" i="34"/>
  <c r="JWB119" i="34"/>
  <c r="JWC119" i="34"/>
  <c r="JWD119" i="34"/>
  <c r="JWE119" i="34"/>
  <c r="JWF119" i="34"/>
  <c r="JWG119" i="34"/>
  <c r="JWH119" i="34"/>
  <c r="JWI119" i="34"/>
  <c r="JWJ119" i="34"/>
  <c r="JWK119" i="34"/>
  <c r="JWL119" i="34"/>
  <c r="JWM119" i="34"/>
  <c r="JWN119" i="34"/>
  <c r="JWO119" i="34"/>
  <c r="JWP119" i="34"/>
  <c r="JWQ119" i="34"/>
  <c r="JWR119" i="34"/>
  <c r="JWS119" i="34"/>
  <c r="JWT119" i="34"/>
  <c r="JWU119" i="34"/>
  <c r="JWV119" i="34"/>
  <c r="JWW119" i="34"/>
  <c r="JWX119" i="34"/>
  <c r="JWY119" i="34"/>
  <c r="JWZ119" i="34"/>
  <c r="JXA119" i="34"/>
  <c r="JXB119" i="34"/>
  <c r="JXC119" i="34"/>
  <c r="JXD119" i="34"/>
  <c r="JXE119" i="34"/>
  <c r="JXF119" i="34"/>
  <c r="JXG119" i="34"/>
  <c r="JXH119" i="34"/>
  <c r="JXI119" i="34"/>
  <c r="JXJ119" i="34"/>
  <c r="JXK119" i="34"/>
  <c r="JXL119" i="34"/>
  <c r="JXM119" i="34"/>
  <c r="JXN119" i="34"/>
  <c r="JXO119" i="34"/>
  <c r="JXP119" i="34"/>
  <c r="JXQ119" i="34"/>
  <c r="JXR119" i="34"/>
  <c r="JXS119" i="34"/>
  <c r="JXT119" i="34"/>
  <c r="JXU119" i="34"/>
  <c r="JXV119" i="34"/>
  <c r="JXW119" i="34"/>
  <c r="JXX119" i="34"/>
  <c r="JXY119" i="34"/>
  <c r="JXZ119" i="34"/>
  <c r="JYA119" i="34"/>
  <c r="JYB119" i="34"/>
  <c r="JYC119" i="34"/>
  <c r="JYD119" i="34"/>
  <c r="JYE119" i="34"/>
  <c r="JYF119" i="34"/>
  <c r="JYG119" i="34"/>
  <c r="JYH119" i="34"/>
  <c r="JYI119" i="34"/>
  <c r="JYJ119" i="34"/>
  <c r="JYK119" i="34"/>
  <c r="JYL119" i="34"/>
  <c r="JYM119" i="34"/>
  <c r="JYN119" i="34"/>
  <c r="JYO119" i="34"/>
  <c r="JYP119" i="34"/>
  <c r="JYQ119" i="34"/>
  <c r="JYR119" i="34"/>
  <c r="JYS119" i="34"/>
  <c r="JYT119" i="34"/>
  <c r="JYU119" i="34"/>
  <c r="JYV119" i="34"/>
  <c r="JYW119" i="34"/>
  <c r="JYX119" i="34"/>
  <c r="JYY119" i="34"/>
  <c r="JYZ119" i="34"/>
  <c r="JZA119" i="34"/>
  <c r="JZB119" i="34"/>
  <c r="JZC119" i="34"/>
  <c r="JZD119" i="34"/>
  <c r="JZE119" i="34"/>
  <c r="JZF119" i="34"/>
  <c r="JZG119" i="34"/>
  <c r="JZH119" i="34"/>
  <c r="JZI119" i="34"/>
  <c r="JZJ119" i="34"/>
  <c r="JZK119" i="34"/>
  <c r="JZL119" i="34"/>
  <c r="JZM119" i="34"/>
  <c r="JZN119" i="34"/>
  <c r="JZO119" i="34"/>
  <c r="JZP119" i="34"/>
  <c r="JZQ119" i="34"/>
  <c r="JZR119" i="34"/>
  <c r="JZS119" i="34"/>
  <c r="JZT119" i="34"/>
  <c r="JZU119" i="34"/>
  <c r="JZV119" i="34"/>
  <c r="JZW119" i="34"/>
  <c r="JZX119" i="34"/>
  <c r="JZY119" i="34"/>
  <c r="JZZ119" i="34"/>
  <c r="KAA119" i="34"/>
  <c r="KAB119" i="34"/>
  <c r="KAC119" i="34"/>
  <c r="KAD119" i="34"/>
  <c r="KAE119" i="34"/>
  <c r="KAF119" i="34"/>
  <c r="KAG119" i="34"/>
  <c r="KAH119" i="34"/>
  <c r="KAI119" i="34"/>
  <c r="KAJ119" i="34"/>
  <c r="KAK119" i="34"/>
  <c r="KAL119" i="34"/>
  <c r="KAM119" i="34"/>
  <c r="KAN119" i="34"/>
  <c r="KAO119" i="34"/>
  <c r="KAP119" i="34"/>
  <c r="KAQ119" i="34"/>
  <c r="KAR119" i="34"/>
  <c r="KAS119" i="34"/>
  <c r="KAT119" i="34"/>
  <c r="KAU119" i="34"/>
  <c r="KAV119" i="34"/>
  <c r="KAW119" i="34"/>
  <c r="KAX119" i="34"/>
  <c r="KAY119" i="34"/>
  <c r="KAZ119" i="34"/>
  <c r="KBA119" i="34"/>
  <c r="KBB119" i="34"/>
  <c r="KBC119" i="34"/>
  <c r="KBD119" i="34"/>
  <c r="KBE119" i="34"/>
  <c r="KBF119" i="34"/>
  <c r="KBG119" i="34"/>
  <c r="KBH119" i="34"/>
  <c r="KBI119" i="34"/>
  <c r="KBJ119" i="34"/>
  <c r="KBK119" i="34"/>
  <c r="KBL119" i="34"/>
  <c r="KBM119" i="34"/>
  <c r="KBN119" i="34"/>
  <c r="KBO119" i="34"/>
  <c r="KBP119" i="34"/>
  <c r="KBQ119" i="34"/>
  <c r="KBR119" i="34"/>
  <c r="KBS119" i="34"/>
  <c r="KBT119" i="34"/>
  <c r="KBU119" i="34"/>
  <c r="KBV119" i="34"/>
  <c r="KBW119" i="34"/>
  <c r="KBX119" i="34"/>
  <c r="KBY119" i="34"/>
  <c r="KBZ119" i="34"/>
  <c r="KCA119" i="34"/>
  <c r="KCB119" i="34"/>
  <c r="KCC119" i="34"/>
  <c r="KCD119" i="34"/>
  <c r="KCE119" i="34"/>
  <c r="KCF119" i="34"/>
  <c r="KCG119" i="34"/>
  <c r="KCH119" i="34"/>
  <c r="KCI119" i="34"/>
  <c r="KCJ119" i="34"/>
  <c r="KCK119" i="34"/>
  <c r="KCL119" i="34"/>
  <c r="KCM119" i="34"/>
  <c r="KCN119" i="34"/>
  <c r="KCO119" i="34"/>
  <c r="KCP119" i="34"/>
  <c r="KCQ119" i="34"/>
  <c r="KCR119" i="34"/>
  <c r="KCS119" i="34"/>
  <c r="KCT119" i="34"/>
  <c r="KCU119" i="34"/>
  <c r="KCV119" i="34"/>
  <c r="KCW119" i="34"/>
  <c r="KCX119" i="34"/>
  <c r="KCY119" i="34"/>
  <c r="KCZ119" i="34"/>
  <c r="KDA119" i="34"/>
  <c r="KDB119" i="34"/>
  <c r="KDC119" i="34"/>
  <c r="KDD119" i="34"/>
  <c r="KDE119" i="34"/>
  <c r="KDF119" i="34"/>
  <c r="KDG119" i="34"/>
  <c r="KDH119" i="34"/>
  <c r="KDI119" i="34"/>
  <c r="KDJ119" i="34"/>
  <c r="KDK119" i="34"/>
  <c r="KDL119" i="34"/>
  <c r="KDM119" i="34"/>
  <c r="KDN119" i="34"/>
  <c r="KDO119" i="34"/>
  <c r="KDP119" i="34"/>
  <c r="KDQ119" i="34"/>
  <c r="KDR119" i="34"/>
  <c r="KDS119" i="34"/>
  <c r="KDT119" i="34"/>
  <c r="KDU119" i="34"/>
  <c r="KDV119" i="34"/>
  <c r="KDW119" i="34"/>
  <c r="KDX119" i="34"/>
  <c r="KDY119" i="34"/>
  <c r="KDZ119" i="34"/>
  <c r="KEA119" i="34"/>
  <c r="KEB119" i="34"/>
  <c r="KEC119" i="34"/>
  <c r="KED119" i="34"/>
  <c r="KEE119" i="34"/>
  <c r="KEF119" i="34"/>
  <c r="KEG119" i="34"/>
  <c r="KEH119" i="34"/>
  <c r="KEI119" i="34"/>
  <c r="KEJ119" i="34"/>
  <c r="KEK119" i="34"/>
  <c r="KEL119" i="34"/>
  <c r="KEM119" i="34"/>
  <c r="KEN119" i="34"/>
  <c r="KEO119" i="34"/>
  <c r="KEP119" i="34"/>
  <c r="KEQ119" i="34"/>
  <c r="KER119" i="34"/>
  <c r="KES119" i="34"/>
  <c r="KET119" i="34"/>
  <c r="KEU119" i="34"/>
  <c r="KEV119" i="34"/>
  <c r="KEW119" i="34"/>
  <c r="KEX119" i="34"/>
  <c r="KEY119" i="34"/>
  <c r="KEZ119" i="34"/>
  <c r="KFA119" i="34"/>
  <c r="KFB119" i="34"/>
  <c r="KFC119" i="34"/>
  <c r="KFD119" i="34"/>
  <c r="KFE119" i="34"/>
  <c r="KFF119" i="34"/>
  <c r="KFG119" i="34"/>
  <c r="KFH119" i="34"/>
  <c r="KFI119" i="34"/>
  <c r="KFJ119" i="34"/>
  <c r="KFK119" i="34"/>
  <c r="KFL119" i="34"/>
  <c r="KFM119" i="34"/>
  <c r="KFN119" i="34"/>
  <c r="KFO119" i="34"/>
  <c r="KFP119" i="34"/>
  <c r="KFQ119" i="34"/>
  <c r="KFR119" i="34"/>
  <c r="KFS119" i="34"/>
  <c r="KFT119" i="34"/>
  <c r="KFU119" i="34"/>
  <c r="KFV119" i="34"/>
  <c r="KFW119" i="34"/>
  <c r="KFX119" i="34"/>
  <c r="KFY119" i="34"/>
  <c r="KFZ119" i="34"/>
  <c r="KGA119" i="34"/>
  <c r="KGB119" i="34"/>
  <c r="KGC119" i="34"/>
  <c r="KGD119" i="34"/>
  <c r="KGE119" i="34"/>
  <c r="KGF119" i="34"/>
  <c r="KGG119" i="34"/>
  <c r="KGH119" i="34"/>
  <c r="KGI119" i="34"/>
  <c r="KGJ119" i="34"/>
  <c r="KGK119" i="34"/>
  <c r="KGL119" i="34"/>
  <c r="KGM119" i="34"/>
  <c r="KGN119" i="34"/>
  <c r="KGO119" i="34"/>
  <c r="KGP119" i="34"/>
  <c r="KGQ119" i="34"/>
  <c r="KGR119" i="34"/>
  <c r="KGS119" i="34"/>
  <c r="KGT119" i="34"/>
  <c r="KGU119" i="34"/>
  <c r="KGV119" i="34"/>
  <c r="KGW119" i="34"/>
  <c r="KGX119" i="34"/>
  <c r="KGY119" i="34"/>
  <c r="KGZ119" i="34"/>
  <c r="KHA119" i="34"/>
  <c r="KHB119" i="34"/>
  <c r="KHC119" i="34"/>
  <c r="KHD119" i="34"/>
  <c r="KHE119" i="34"/>
  <c r="KHF119" i="34"/>
  <c r="KHG119" i="34"/>
  <c r="KHH119" i="34"/>
  <c r="KHI119" i="34"/>
  <c r="KHJ119" i="34"/>
  <c r="KHK119" i="34"/>
  <c r="KHL119" i="34"/>
  <c r="KHM119" i="34"/>
  <c r="KHN119" i="34"/>
  <c r="KHO119" i="34"/>
  <c r="KHP119" i="34"/>
  <c r="KHQ119" i="34"/>
  <c r="KHR119" i="34"/>
  <c r="KHS119" i="34"/>
  <c r="KHT119" i="34"/>
  <c r="KHU119" i="34"/>
  <c r="KHV119" i="34"/>
  <c r="KHW119" i="34"/>
  <c r="KHX119" i="34"/>
  <c r="KHY119" i="34"/>
  <c r="KHZ119" i="34"/>
  <c r="KIA119" i="34"/>
  <c r="KIB119" i="34"/>
  <c r="KIC119" i="34"/>
  <c r="KID119" i="34"/>
  <c r="KIE119" i="34"/>
  <c r="KIF119" i="34"/>
  <c r="KIG119" i="34"/>
  <c r="KIH119" i="34"/>
  <c r="KII119" i="34"/>
  <c r="KIJ119" i="34"/>
  <c r="KIK119" i="34"/>
  <c r="KIL119" i="34"/>
  <c r="KIM119" i="34"/>
  <c r="KIN119" i="34"/>
  <c r="KIO119" i="34"/>
  <c r="KIP119" i="34"/>
  <c r="KIQ119" i="34"/>
  <c r="KIR119" i="34"/>
  <c r="KIS119" i="34"/>
  <c r="KIT119" i="34"/>
  <c r="KIU119" i="34"/>
  <c r="KIV119" i="34"/>
  <c r="KIW119" i="34"/>
  <c r="KIX119" i="34"/>
  <c r="KIY119" i="34"/>
  <c r="KIZ119" i="34"/>
  <c r="KJA119" i="34"/>
  <c r="KJB119" i="34"/>
  <c r="KJC119" i="34"/>
  <c r="KJD119" i="34"/>
  <c r="KJE119" i="34"/>
  <c r="KJF119" i="34"/>
  <c r="KJG119" i="34"/>
  <c r="KJH119" i="34"/>
  <c r="KJI119" i="34"/>
  <c r="KJJ119" i="34"/>
  <c r="KJK119" i="34"/>
  <c r="KJL119" i="34"/>
  <c r="KJM119" i="34"/>
  <c r="KJN119" i="34"/>
  <c r="KJO119" i="34"/>
  <c r="KJP119" i="34"/>
  <c r="KJQ119" i="34"/>
  <c r="KJR119" i="34"/>
  <c r="KJS119" i="34"/>
  <c r="KJT119" i="34"/>
  <c r="KJU119" i="34"/>
  <c r="KJV119" i="34"/>
  <c r="KJW119" i="34"/>
  <c r="KJX119" i="34"/>
  <c r="KJY119" i="34"/>
  <c r="KJZ119" i="34"/>
  <c r="KKA119" i="34"/>
  <c r="KKB119" i="34"/>
  <c r="KKC119" i="34"/>
  <c r="KKD119" i="34"/>
  <c r="KKE119" i="34"/>
  <c r="KKF119" i="34"/>
  <c r="KKG119" i="34"/>
  <c r="KKH119" i="34"/>
  <c r="KKI119" i="34"/>
  <c r="KKJ119" i="34"/>
  <c r="KKK119" i="34"/>
  <c r="KKL119" i="34"/>
  <c r="KKM119" i="34"/>
  <c r="KKN119" i="34"/>
  <c r="KKO119" i="34"/>
  <c r="KKP119" i="34"/>
  <c r="KKQ119" i="34"/>
  <c r="KKR119" i="34"/>
  <c r="KKS119" i="34"/>
  <c r="KKT119" i="34"/>
  <c r="KKU119" i="34"/>
  <c r="KKV119" i="34"/>
  <c r="KKW119" i="34"/>
  <c r="KKX119" i="34"/>
  <c r="KKY119" i="34"/>
  <c r="KKZ119" i="34"/>
  <c r="KLA119" i="34"/>
  <c r="KLB119" i="34"/>
  <c r="KLC119" i="34"/>
  <c r="KLD119" i="34"/>
  <c r="KLE119" i="34"/>
  <c r="KLF119" i="34"/>
  <c r="KLG119" i="34"/>
  <c r="KLH119" i="34"/>
  <c r="KLI119" i="34"/>
  <c r="KLJ119" i="34"/>
  <c r="KLK119" i="34"/>
  <c r="KLL119" i="34"/>
  <c r="KLM119" i="34"/>
  <c r="KLN119" i="34"/>
  <c r="KLO119" i="34"/>
  <c r="KLP119" i="34"/>
  <c r="KLQ119" i="34"/>
  <c r="KLR119" i="34"/>
  <c r="KLS119" i="34"/>
  <c r="KLT119" i="34"/>
  <c r="KLU119" i="34"/>
  <c r="KLV119" i="34"/>
  <c r="KLW119" i="34"/>
  <c r="KLX119" i="34"/>
  <c r="KLY119" i="34"/>
  <c r="KLZ119" i="34"/>
  <c r="KMA119" i="34"/>
  <c r="KMB119" i="34"/>
  <c r="KMC119" i="34"/>
  <c r="KMD119" i="34"/>
  <c r="KME119" i="34"/>
  <c r="KMF119" i="34"/>
  <c r="KMG119" i="34"/>
  <c r="KMH119" i="34"/>
  <c r="KMI119" i="34"/>
  <c r="KMJ119" i="34"/>
  <c r="KMK119" i="34"/>
  <c r="KML119" i="34"/>
  <c r="KMM119" i="34"/>
  <c r="KMN119" i="34"/>
  <c r="KMO119" i="34"/>
  <c r="KMP119" i="34"/>
  <c r="KMQ119" i="34"/>
  <c r="KMR119" i="34"/>
  <c r="KMS119" i="34"/>
  <c r="KMT119" i="34"/>
  <c r="KMU119" i="34"/>
  <c r="KMV119" i="34"/>
  <c r="KMW119" i="34"/>
  <c r="KMX119" i="34"/>
  <c r="KMY119" i="34"/>
  <c r="KMZ119" i="34"/>
  <c r="KNA119" i="34"/>
  <c r="KNB119" i="34"/>
  <c r="KNC119" i="34"/>
  <c r="KND119" i="34"/>
  <c r="KNE119" i="34"/>
  <c r="KNF119" i="34"/>
  <c r="KNG119" i="34"/>
  <c r="KNH119" i="34"/>
  <c r="KNI119" i="34"/>
  <c r="KNJ119" i="34"/>
  <c r="KNK119" i="34"/>
  <c r="KNL119" i="34"/>
  <c r="KNM119" i="34"/>
  <c r="KNN119" i="34"/>
  <c r="KNO119" i="34"/>
  <c r="KNP119" i="34"/>
  <c r="KNQ119" i="34"/>
  <c r="KNR119" i="34"/>
  <c r="KNS119" i="34"/>
  <c r="KNT119" i="34"/>
  <c r="KNU119" i="34"/>
  <c r="KNV119" i="34"/>
  <c r="KNW119" i="34"/>
  <c r="KNX119" i="34"/>
  <c r="KNY119" i="34"/>
  <c r="KNZ119" i="34"/>
  <c r="KOA119" i="34"/>
  <c r="KOB119" i="34"/>
  <c r="KOC119" i="34"/>
  <c r="KOD119" i="34"/>
  <c r="KOE119" i="34"/>
  <c r="KOF119" i="34"/>
  <c r="KOG119" i="34"/>
  <c r="KOH119" i="34"/>
  <c r="KOI119" i="34"/>
  <c r="KOJ119" i="34"/>
  <c r="KOK119" i="34"/>
  <c r="KOL119" i="34"/>
  <c r="KOM119" i="34"/>
  <c r="KON119" i="34"/>
  <c r="KOO119" i="34"/>
  <c r="KOP119" i="34"/>
  <c r="KOQ119" i="34"/>
  <c r="KOR119" i="34"/>
  <c r="KOS119" i="34"/>
  <c r="KOT119" i="34"/>
  <c r="KOU119" i="34"/>
  <c r="KOV119" i="34"/>
  <c r="KOW119" i="34"/>
  <c r="KOX119" i="34"/>
  <c r="KOY119" i="34"/>
  <c r="KOZ119" i="34"/>
  <c r="KPA119" i="34"/>
  <c r="KPB119" i="34"/>
  <c r="KPC119" i="34"/>
  <c r="KPD119" i="34"/>
  <c r="KPE119" i="34"/>
  <c r="KPF119" i="34"/>
  <c r="KPG119" i="34"/>
  <c r="KPH119" i="34"/>
  <c r="KPI119" i="34"/>
  <c r="KPJ119" i="34"/>
  <c r="KPK119" i="34"/>
  <c r="KPL119" i="34"/>
  <c r="KPM119" i="34"/>
  <c r="KPN119" i="34"/>
  <c r="KPO119" i="34"/>
  <c r="KPP119" i="34"/>
  <c r="KPQ119" i="34"/>
  <c r="KPR119" i="34"/>
  <c r="KPS119" i="34"/>
  <c r="KPT119" i="34"/>
  <c r="KPU119" i="34"/>
  <c r="KPV119" i="34"/>
  <c r="KPW119" i="34"/>
  <c r="KPX119" i="34"/>
  <c r="KPY119" i="34"/>
  <c r="KPZ119" i="34"/>
  <c r="KQA119" i="34"/>
  <c r="KQB119" i="34"/>
  <c r="KQC119" i="34"/>
  <c r="KQD119" i="34"/>
  <c r="KQE119" i="34"/>
  <c r="KQF119" i="34"/>
  <c r="KQG119" i="34"/>
  <c r="KQH119" i="34"/>
  <c r="KQI119" i="34"/>
  <c r="KQJ119" i="34"/>
  <c r="KQK119" i="34"/>
  <c r="KQL119" i="34"/>
  <c r="KQM119" i="34"/>
  <c r="KQN119" i="34"/>
  <c r="KQO119" i="34"/>
  <c r="KQP119" i="34"/>
  <c r="KQQ119" i="34"/>
  <c r="KQR119" i="34"/>
  <c r="KQS119" i="34"/>
  <c r="KQT119" i="34"/>
  <c r="KQU119" i="34"/>
  <c r="KQV119" i="34"/>
  <c r="KQW119" i="34"/>
  <c r="KQX119" i="34"/>
  <c r="KQY119" i="34"/>
  <c r="KQZ119" i="34"/>
  <c r="KRA119" i="34"/>
  <c r="KRB119" i="34"/>
  <c r="KRC119" i="34"/>
  <c r="KRD119" i="34"/>
  <c r="KRE119" i="34"/>
  <c r="KRF119" i="34"/>
  <c r="KRG119" i="34"/>
  <c r="KRH119" i="34"/>
  <c r="KRI119" i="34"/>
  <c r="KRJ119" i="34"/>
  <c r="KRK119" i="34"/>
  <c r="KRL119" i="34"/>
  <c r="KRM119" i="34"/>
  <c r="KRN119" i="34"/>
  <c r="KRO119" i="34"/>
  <c r="KRP119" i="34"/>
  <c r="KRQ119" i="34"/>
  <c r="KRR119" i="34"/>
  <c r="KRS119" i="34"/>
  <c r="KRT119" i="34"/>
  <c r="KRU119" i="34"/>
  <c r="KRV119" i="34"/>
  <c r="KRW119" i="34"/>
  <c r="KRX119" i="34"/>
  <c r="KRY119" i="34"/>
  <c r="KRZ119" i="34"/>
  <c r="KSA119" i="34"/>
  <c r="KSB119" i="34"/>
  <c r="KSC119" i="34"/>
  <c r="KSD119" i="34"/>
  <c r="KSE119" i="34"/>
  <c r="KSF119" i="34"/>
  <c r="KSG119" i="34"/>
  <c r="KSH119" i="34"/>
  <c r="KSI119" i="34"/>
  <c r="KSJ119" i="34"/>
  <c r="KSK119" i="34"/>
  <c r="KSL119" i="34"/>
  <c r="KSM119" i="34"/>
  <c r="KSN119" i="34"/>
  <c r="KSO119" i="34"/>
  <c r="KSP119" i="34"/>
  <c r="KSQ119" i="34"/>
  <c r="KSR119" i="34"/>
  <c r="KSS119" i="34"/>
  <c r="KST119" i="34"/>
  <c r="KSU119" i="34"/>
  <c r="KSV119" i="34"/>
  <c r="KSW119" i="34"/>
  <c r="KSX119" i="34"/>
  <c r="KSY119" i="34"/>
  <c r="KSZ119" i="34"/>
  <c r="KTA119" i="34"/>
  <c r="KTB119" i="34"/>
  <c r="KTC119" i="34"/>
  <c r="KTD119" i="34"/>
  <c r="KTE119" i="34"/>
  <c r="KTF119" i="34"/>
  <c r="KTG119" i="34"/>
  <c r="KTH119" i="34"/>
  <c r="KTI119" i="34"/>
  <c r="KTJ119" i="34"/>
  <c r="KTK119" i="34"/>
  <c r="KTL119" i="34"/>
  <c r="KTM119" i="34"/>
  <c r="KTN119" i="34"/>
  <c r="KTO119" i="34"/>
  <c r="KTP119" i="34"/>
  <c r="KTQ119" i="34"/>
  <c r="KTR119" i="34"/>
  <c r="KTS119" i="34"/>
  <c r="KTT119" i="34"/>
  <c r="KTU119" i="34"/>
  <c r="KTV119" i="34"/>
  <c r="KTW119" i="34"/>
  <c r="KTX119" i="34"/>
  <c r="KTY119" i="34"/>
  <c r="KTZ119" i="34"/>
  <c r="KUA119" i="34"/>
  <c r="KUB119" i="34"/>
  <c r="KUC119" i="34"/>
  <c r="KUD119" i="34"/>
  <c r="KUE119" i="34"/>
  <c r="KUF119" i="34"/>
  <c r="KUG119" i="34"/>
  <c r="KUH119" i="34"/>
  <c r="KUI119" i="34"/>
  <c r="KUJ119" i="34"/>
  <c r="KUK119" i="34"/>
  <c r="KUL119" i="34"/>
  <c r="KUM119" i="34"/>
  <c r="KUN119" i="34"/>
  <c r="KUO119" i="34"/>
  <c r="KUP119" i="34"/>
  <c r="KUQ119" i="34"/>
  <c r="KUR119" i="34"/>
  <c r="KUS119" i="34"/>
  <c r="KUT119" i="34"/>
  <c r="KUU119" i="34"/>
  <c r="KUV119" i="34"/>
  <c r="KUW119" i="34"/>
  <c r="KUX119" i="34"/>
  <c r="KUY119" i="34"/>
  <c r="KUZ119" i="34"/>
  <c r="KVA119" i="34"/>
  <c r="KVB119" i="34"/>
  <c r="KVC119" i="34"/>
  <c r="KVD119" i="34"/>
  <c r="KVE119" i="34"/>
  <c r="KVF119" i="34"/>
  <c r="KVG119" i="34"/>
  <c r="KVH119" i="34"/>
  <c r="KVI119" i="34"/>
  <c r="KVJ119" i="34"/>
  <c r="KVK119" i="34"/>
  <c r="KVL119" i="34"/>
  <c r="KVM119" i="34"/>
  <c r="KVN119" i="34"/>
  <c r="KVO119" i="34"/>
  <c r="KVP119" i="34"/>
  <c r="KVQ119" i="34"/>
  <c r="KVR119" i="34"/>
  <c r="KVS119" i="34"/>
  <c r="KVT119" i="34"/>
  <c r="KVU119" i="34"/>
  <c r="KVV119" i="34"/>
  <c r="KVW119" i="34"/>
  <c r="KVX119" i="34"/>
  <c r="KVY119" i="34"/>
  <c r="KVZ119" i="34"/>
  <c r="KWA119" i="34"/>
  <c r="KWB119" i="34"/>
  <c r="KWC119" i="34"/>
  <c r="KWD119" i="34"/>
  <c r="KWE119" i="34"/>
  <c r="KWF119" i="34"/>
  <c r="KWG119" i="34"/>
  <c r="KWH119" i="34"/>
  <c r="KWI119" i="34"/>
  <c r="KWJ119" i="34"/>
  <c r="KWK119" i="34"/>
  <c r="KWL119" i="34"/>
  <c r="KWM119" i="34"/>
  <c r="KWN119" i="34"/>
  <c r="KWO119" i="34"/>
  <c r="KWP119" i="34"/>
  <c r="KWQ119" i="34"/>
  <c r="KWR119" i="34"/>
  <c r="KWS119" i="34"/>
  <c r="KWT119" i="34"/>
  <c r="KWU119" i="34"/>
  <c r="KWV119" i="34"/>
  <c r="KWW119" i="34"/>
  <c r="KWX119" i="34"/>
  <c r="KWY119" i="34"/>
  <c r="KWZ119" i="34"/>
  <c r="KXA119" i="34"/>
  <c r="KXB119" i="34"/>
  <c r="KXC119" i="34"/>
  <c r="KXD119" i="34"/>
  <c r="KXE119" i="34"/>
  <c r="KXF119" i="34"/>
  <c r="KXG119" i="34"/>
  <c r="KXH119" i="34"/>
  <c r="KXI119" i="34"/>
  <c r="KXJ119" i="34"/>
  <c r="KXK119" i="34"/>
  <c r="KXL119" i="34"/>
  <c r="KXM119" i="34"/>
  <c r="KXN119" i="34"/>
  <c r="KXO119" i="34"/>
  <c r="KXP119" i="34"/>
  <c r="KXQ119" i="34"/>
  <c r="KXR119" i="34"/>
  <c r="KXS119" i="34"/>
  <c r="KXT119" i="34"/>
  <c r="KXU119" i="34"/>
  <c r="KXV119" i="34"/>
  <c r="KXW119" i="34"/>
  <c r="KXX119" i="34"/>
  <c r="KXY119" i="34"/>
  <c r="KXZ119" i="34"/>
  <c r="KYA119" i="34"/>
  <c r="KYB119" i="34"/>
  <c r="KYC119" i="34"/>
  <c r="KYD119" i="34"/>
  <c r="KYE119" i="34"/>
  <c r="KYF119" i="34"/>
  <c r="KYG119" i="34"/>
  <c r="KYH119" i="34"/>
  <c r="KYI119" i="34"/>
  <c r="KYJ119" i="34"/>
  <c r="KYK119" i="34"/>
  <c r="KYL119" i="34"/>
  <c r="KYM119" i="34"/>
  <c r="KYN119" i="34"/>
  <c r="KYO119" i="34"/>
  <c r="KYP119" i="34"/>
  <c r="KYQ119" i="34"/>
  <c r="KYR119" i="34"/>
  <c r="KYS119" i="34"/>
  <c r="KYT119" i="34"/>
  <c r="KYU119" i="34"/>
  <c r="KYV119" i="34"/>
  <c r="KYW119" i="34"/>
  <c r="KYX119" i="34"/>
  <c r="KYY119" i="34"/>
  <c r="KYZ119" i="34"/>
  <c r="KZA119" i="34"/>
  <c r="KZB119" i="34"/>
  <c r="KZC119" i="34"/>
  <c r="KZD119" i="34"/>
  <c r="KZE119" i="34"/>
  <c r="KZF119" i="34"/>
  <c r="KZG119" i="34"/>
  <c r="KZH119" i="34"/>
  <c r="KZI119" i="34"/>
  <c r="KZJ119" i="34"/>
  <c r="KZK119" i="34"/>
  <c r="KZL119" i="34"/>
  <c r="KZM119" i="34"/>
  <c r="KZN119" i="34"/>
  <c r="KZO119" i="34"/>
  <c r="KZP119" i="34"/>
  <c r="KZQ119" i="34"/>
  <c r="KZR119" i="34"/>
  <c r="KZS119" i="34"/>
  <c r="KZT119" i="34"/>
  <c r="KZU119" i="34"/>
  <c r="KZV119" i="34"/>
  <c r="KZW119" i="34"/>
  <c r="KZX119" i="34"/>
  <c r="KZY119" i="34"/>
  <c r="KZZ119" i="34"/>
  <c r="LAA119" i="34"/>
  <c r="LAB119" i="34"/>
  <c r="LAC119" i="34"/>
  <c r="LAD119" i="34"/>
  <c r="LAE119" i="34"/>
  <c r="LAF119" i="34"/>
  <c r="LAG119" i="34"/>
  <c r="LAH119" i="34"/>
  <c r="LAI119" i="34"/>
  <c r="LAJ119" i="34"/>
  <c r="LAK119" i="34"/>
  <c r="LAL119" i="34"/>
  <c r="LAM119" i="34"/>
  <c r="LAN119" i="34"/>
  <c r="LAO119" i="34"/>
  <c r="LAP119" i="34"/>
  <c r="LAQ119" i="34"/>
  <c r="LAR119" i="34"/>
  <c r="LAS119" i="34"/>
  <c r="LAT119" i="34"/>
  <c r="LAU119" i="34"/>
  <c r="LAV119" i="34"/>
  <c r="LAW119" i="34"/>
  <c r="LAX119" i="34"/>
  <c r="LAY119" i="34"/>
  <c r="LAZ119" i="34"/>
  <c r="LBA119" i="34"/>
  <c r="LBB119" i="34"/>
  <c r="LBC119" i="34"/>
  <c r="LBD119" i="34"/>
  <c r="LBE119" i="34"/>
  <c r="LBF119" i="34"/>
  <c r="LBG119" i="34"/>
  <c r="LBH119" i="34"/>
  <c r="LBI119" i="34"/>
  <c r="LBJ119" i="34"/>
  <c r="LBK119" i="34"/>
  <c r="LBL119" i="34"/>
  <c r="LBM119" i="34"/>
  <c r="LBN119" i="34"/>
  <c r="LBO119" i="34"/>
  <c r="LBP119" i="34"/>
  <c r="LBQ119" i="34"/>
  <c r="LBR119" i="34"/>
  <c r="LBS119" i="34"/>
  <c r="LBT119" i="34"/>
  <c r="LBU119" i="34"/>
  <c r="LBV119" i="34"/>
  <c r="LBW119" i="34"/>
  <c r="LBX119" i="34"/>
  <c r="LBY119" i="34"/>
  <c r="LBZ119" i="34"/>
  <c r="LCA119" i="34"/>
  <c r="LCB119" i="34"/>
  <c r="LCC119" i="34"/>
  <c r="LCD119" i="34"/>
  <c r="LCE119" i="34"/>
  <c r="LCF119" i="34"/>
  <c r="LCG119" i="34"/>
  <c r="LCH119" i="34"/>
  <c r="LCI119" i="34"/>
  <c r="LCJ119" i="34"/>
  <c r="LCK119" i="34"/>
  <c r="LCL119" i="34"/>
  <c r="LCM119" i="34"/>
  <c r="LCN119" i="34"/>
  <c r="LCO119" i="34"/>
  <c r="LCP119" i="34"/>
  <c r="LCQ119" i="34"/>
  <c r="LCR119" i="34"/>
  <c r="LCS119" i="34"/>
  <c r="LCT119" i="34"/>
  <c r="LCU119" i="34"/>
  <c r="LCV119" i="34"/>
  <c r="LCW119" i="34"/>
  <c r="LCX119" i="34"/>
  <c r="LCY119" i="34"/>
  <c r="LCZ119" i="34"/>
  <c r="LDA119" i="34"/>
  <c r="LDB119" i="34"/>
  <c r="LDC119" i="34"/>
  <c r="LDD119" i="34"/>
  <c r="LDE119" i="34"/>
  <c r="LDF119" i="34"/>
  <c r="LDG119" i="34"/>
  <c r="LDH119" i="34"/>
  <c r="LDI119" i="34"/>
  <c r="LDJ119" i="34"/>
  <c r="LDK119" i="34"/>
  <c r="LDL119" i="34"/>
  <c r="LDM119" i="34"/>
  <c r="LDN119" i="34"/>
  <c r="LDO119" i="34"/>
  <c r="LDP119" i="34"/>
  <c r="LDQ119" i="34"/>
  <c r="LDR119" i="34"/>
  <c r="LDS119" i="34"/>
  <c r="LDT119" i="34"/>
  <c r="LDU119" i="34"/>
  <c r="LDV119" i="34"/>
  <c r="LDW119" i="34"/>
  <c r="LDX119" i="34"/>
  <c r="LDY119" i="34"/>
  <c r="LDZ119" i="34"/>
  <c r="LEA119" i="34"/>
  <c r="LEB119" i="34"/>
  <c r="LEC119" i="34"/>
  <c r="LED119" i="34"/>
  <c r="LEE119" i="34"/>
  <c r="LEF119" i="34"/>
  <c r="LEG119" i="34"/>
  <c r="LEH119" i="34"/>
  <c r="LEI119" i="34"/>
  <c r="LEJ119" i="34"/>
  <c r="LEK119" i="34"/>
  <c r="LEL119" i="34"/>
  <c r="LEM119" i="34"/>
  <c r="LEN119" i="34"/>
  <c r="LEO119" i="34"/>
  <c r="LEP119" i="34"/>
  <c r="LEQ119" i="34"/>
  <c r="LER119" i="34"/>
  <c r="LES119" i="34"/>
  <c r="LET119" i="34"/>
  <c r="LEU119" i="34"/>
  <c r="LEV119" i="34"/>
  <c r="LEW119" i="34"/>
  <c r="LEX119" i="34"/>
  <c r="LEY119" i="34"/>
  <c r="LEZ119" i="34"/>
  <c r="LFA119" i="34"/>
  <c r="LFB119" i="34"/>
  <c r="LFC119" i="34"/>
  <c r="LFD119" i="34"/>
  <c r="LFE119" i="34"/>
  <c r="LFF119" i="34"/>
  <c r="LFG119" i="34"/>
  <c r="LFH119" i="34"/>
  <c r="LFI119" i="34"/>
  <c r="LFJ119" i="34"/>
  <c r="LFK119" i="34"/>
  <c r="LFL119" i="34"/>
  <c r="LFM119" i="34"/>
  <c r="LFN119" i="34"/>
  <c r="LFO119" i="34"/>
  <c r="LFP119" i="34"/>
  <c r="LFQ119" i="34"/>
  <c r="LFR119" i="34"/>
  <c r="LFS119" i="34"/>
  <c r="LFT119" i="34"/>
  <c r="LFU119" i="34"/>
  <c r="LFV119" i="34"/>
  <c r="LFW119" i="34"/>
  <c r="LFX119" i="34"/>
  <c r="LFY119" i="34"/>
  <c r="LFZ119" i="34"/>
  <c r="LGA119" i="34"/>
  <c r="LGB119" i="34"/>
  <c r="LGC119" i="34"/>
  <c r="LGD119" i="34"/>
  <c r="LGE119" i="34"/>
  <c r="LGF119" i="34"/>
  <c r="LGG119" i="34"/>
  <c r="LGH119" i="34"/>
  <c r="LGI119" i="34"/>
  <c r="LGJ119" i="34"/>
  <c r="LGK119" i="34"/>
  <c r="LGL119" i="34"/>
  <c r="LGM119" i="34"/>
  <c r="LGN119" i="34"/>
  <c r="LGO119" i="34"/>
  <c r="LGP119" i="34"/>
  <c r="LGQ119" i="34"/>
  <c r="LGR119" i="34"/>
  <c r="LGS119" i="34"/>
  <c r="LGT119" i="34"/>
  <c r="LGU119" i="34"/>
  <c r="LGV119" i="34"/>
  <c r="LGW119" i="34"/>
  <c r="LGX119" i="34"/>
  <c r="LGY119" i="34"/>
  <c r="LGZ119" i="34"/>
  <c r="LHA119" i="34"/>
  <c r="LHB119" i="34"/>
  <c r="LHC119" i="34"/>
  <c r="LHD119" i="34"/>
  <c r="LHE119" i="34"/>
  <c r="LHF119" i="34"/>
  <c r="LHG119" i="34"/>
  <c r="LHH119" i="34"/>
  <c r="LHI119" i="34"/>
  <c r="LHJ119" i="34"/>
  <c r="LHK119" i="34"/>
  <c r="LHL119" i="34"/>
  <c r="LHM119" i="34"/>
  <c r="LHN119" i="34"/>
  <c r="LHO119" i="34"/>
  <c r="LHP119" i="34"/>
  <c r="LHQ119" i="34"/>
  <c r="LHR119" i="34"/>
  <c r="LHS119" i="34"/>
  <c r="LHT119" i="34"/>
  <c r="LHU119" i="34"/>
  <c r="LHV119" i="34"/>
  <c r="LHW119" i="34"/>
  <c r="LHX119" i="34"/>
  <c r="LHY119" i="34"/>
  <c r="LHZ119" i="34"/>
  <c r="LIA119" i="34"/>
  <c r="LIB119" i="34"/>
  <c r="LIC119" i="34"/>
  <c r="LID119" i="34"/>
  <c r="LIE119" i="34"/>
  <c r="LIF119" i="34"/>
  <c r="LIG119" i="34"/>
  <c r="LIH119" i="34"/>
  <c r="LII119" i="34"/>
  <c r="LIJ119" i="34"/>
  <c r="LIK119" i="34"/>
  <c r="LIL119" i="34"/>
  <c r="LIM119" i="34"/>
  <c r="LIN119" i="34"/>
  <c r="LIO119" i="34"/>
  <c r="LIP119" i="34"/>
  <c r="LIQ119" i="34"/>
  <c r="LIR119" i="34"/>
  <c r="LIS119" i="34"/>
  <c r="LIT119" i="34"/>
  <c r="LIU119" i="34"/>
  <c r="LIV119" i="34"/>
  <c r="LIW119" i="34"/>
  <c r="LIX119" i="34"/>
  <c r="LIY119" i="34"/>
  <c r="LIZ119" i="34"/>
  <c r="LJA119" i="34"/>
  <c r="LJB119" i="34"/>
  <c r="LJC119" i="34"/>
  <c r="LJD119" i="34"/>
  <c r="LJE119" i="34"/>
  <c r="LJF119" i="34"/>
  <c r="LJG119" i="34"/>
  <c r="LJH119" i="34"/>
  <c r="LJI119" i="34"/>
  <c r="LJJ119" i="34"/>
  <c r="LJK119" i="34"/>
  <c r="LJL119" i="34"/>
  <c r="LJM119" i="34"/>
  <c r="LJN119" i="34"/>
  <c r="LJO119" i="34"/>
  <c r="LJP119" i="34"/>
  <c r="LJQ119" i="34"/>
  <c r="LJR119" i="34"/>
  <c r="LJS119" i="34"/>
  <c r="LJT119" i="34"/>
  <c r="LJU119" i="34"/>
  <c r="LJV119" i="34"/>
  <c r="LJW119" i="34"/>
  <c r="LJX119" i="34"/>
  <c r="LJY119" i="34"/>
  <c r="LJZ119" i="34"/>
  <c r="LKA119" i="34"/>
  <c r="LKB119" i="34"/>
  <c r="LKC119" i="34"/>
  <c r="LKD119" i="34"/>
  <c r="LKE119" i="34"/>
  <c r="LKF119" i="34"/>
  <c r="LKG119" i="34"/>
  <c r="LKH119" i="34"/>
  <c r="LKI119" i="34"/>
  <c r="LKJ119" i="34"/>
  <c r="LKK119" i="34"/>
  <c r="LKL119" i="34"/>
  <c r="LKM119" i="34"/>
  <c r="LKN119" i="34"/>
  <c r="LKO119" i="34"/>
  <c r="LKP119" i="34"/>
  <c r="LKQ119" i="34"/>
  <c r="LKR119" i="34"/>
  <c r="LKS119" i="34"/>
  <c r="LKT119" i="34"/>
  <c r="LKU119" i="34"/>
  <c r="LKV119" i="34"/>
  <c r="LKW119" i="34"/>
  <c r="LKX119" i="34"/>
  <c r="LKY119" i="34"/>
  <c r="LKZ119" i="34"/>
  <c r="LLA119" i="34"/>
  <c r="LLB119" i="34"/>
  <c r="LLC119" i="34"/>
  <c r="LLD119" i="34"/>
  <c r="LLE119" i="34"/>
  <c r="LLF119" i="34"/>
  <c r="LLG119" i="34"/>
  <c r="LLH119" i="34"/>
  <c r="LLI119" i="34"/>
  <c r="LLJ119" i="34"/>
  <c r="LLK119" i="34"/>
  <c r="LLL119" i="34"/>
  <c r="LLM119" i="34"/>
  <c r="LLN119" i="34"/>
  <c r="LLO119" i="34"/>
  <c r="LLP119" i="34"/>
  <c r="LLQ119" i="34"/>
  <c r="LLR119" i="34"/>
  <c r="LLS119" i="34"/>
  <c r="LLT119" i="34"/>
  <c r="LLU119" i="34"/>
  <c r="LLV119" i="34"/>
  <c r="LLW119" i="34"/>
  <c r="LLX119" i="34"/>
  <c r="LLY119" i="34"/>
  <c r="LLZ119" i="34"/>
  <c r="LMA119" i="34"/>
  <c r="LMB119" i="34"/>
  <c r="LMC119" i="34"/>
  <c r="LMD119" i="34"/>
  <c r="LME119" i="34"/>
  <c r="LMF119" i="34"/>
  <c r="LMG119" i="34"/>
  <c r="LMH119" i="34"/>
  <c r="LMI119" i="34"/>
  <c r="LMJ119" i="34"/>
  <c r="LMK119" i="34"/>
  <c r="LML119" i="34"/>
  <c r="LMM119" i="34"/>
  <c r="LMN119" i="34"/>
  <c r="LMO119" i="34"/>
  <c r="LMP119" i="34"/>
  <c r="LMQ119" i="34"/>
  <c r="LMR119" i="34"/>
  <c r="LMS119" i="34"/>
  <c r="LMT119" i="34"/>
  <c r="LMU119" i="34"/>
  <c r="LMV119" i="34"/>
  <c r="LMW119" i="34"/>
  <c r="LMX119" i="34"/>
  <c r="LMY119" i="34"/>
  <c r="LMZ119" i="34"/>
  <c r="LNA119" i="34"/>
  <c r="LNB119" i="34"/>
  <c r="LNC119" i="34"/>
  <c r="LND119" i="34"/>
  <c r="LNE119" i="34"/>
  <c r="LNF119" i="34"/>
  <c r="LNG119" i="34"/>
  <c r="LNH119" i="34"/>
  <c r="LNI119" i="34"/>
  <c r="LNJ119" i="34"/>
  <c r="LNK119" i="34"/>
  <c r="LNL119" i="34"/>
  <c r="LNM119" i="34"/>
  <c r="LNN119" i="34"/>
  <c r="LNO119" i="34"/>
  <c r="LNP119" i="34"/>
  <c r="LNQ119" i="34"/>
  <c r="LNR119" i="34"/>
  <c r="LNS119" i="34"/>
  <c r="LNT119" i="34"/>
  <c r="LNU119" i="34"/>
  <c r="LNV119" i="34"/>
  <c r="LNW119" i="34"/>
  <c r="LNX119" i="34"/>
  <c r="LNY119" i="34"/>
  <c r="LNZ119" i="34"/>
  <c r="LOA119" i="34"/>
  <c r="LOB119" i="34"/>
  <c r="LOC119" i="34"/>
  <c r="LOD119" i="34"/>
  <c r="LOE119" i="34"/>
  <c r="LOF119" i="34"/>
  <c r="LOG119" i="34"/>
  <c r="LOH119" i="34"/>
  <c r="LOI119" i="34"/>
  <c r="LOJ119" i="34"/>
  <c r="LOK119" i="34"/>
  <c r="LOL119" i="34"/>
  <c r="LOM119" i="34"/>
  <c r="LON119" i="34"/>
  <c r="LOO119" i="34"/>
  <c r="LOP119" i="34"/>
  <c r="LOQ119" i="34"/>
  <c r="LOR119" i="34"/>
  <c r="LOS119" i="34"/>
  <c r="LOT119" i="34"/>
  <c r="LOU119" i="34"/>
  <c r="LOV119" i="34"/>
  <c r="LOW119" i="34"/>
  <c r="LOX119" i="34"/>
  <c r="LOY119" i="34"/>
  <c r="LOZ119" i="34"/>
  <c r="LPA119" i="34"/>
  <c r="LPB119" i="34"/>
  <c r="LPC119" i="34"/>
  <c r="LPD119" i="34"/>
  <c r="LPE119" i="34"/>
  <c r="LPF119" i="34"/>
  <c r="LPG119" i="34"/>
  <c r="LPH119" i="34"/>
  <c r="LPI119" i="34"/>
  <c r="LPJ119" i="34"/>
  <c r="LPK119" i="34"/>
  <c r="LPL119" i="34"/>
  <c r="LPM119" i="34"/>
  <c r="LPN119" i="34"/>
  <c r="LPO119" i="34"/>
  <c r="LPP119" i="34"/>
  <c r="LPQ119" i="34"/>
  <c r="LPR119" i="34"/>
  <c r="LPS119" i="34"/>
  <c r="LPT119" i="34"/>
  <c r="LPU119" i="34"/>
  <c r="LPV119" i="34"/>
  <c r="LPW119" i="34"/>
  <c r="LPX119" i="34"/>
  <c r="LPY119" i="34"/>
  <c r="LPZ119" i="34"/>
  <c r="LQA119" i="34"/>
  <c r="LQB119" i="34"/>
  <c r="LQC119" i="34"/>
  <c r="LQD119" i="34"/>
  <c r="LQE119" i="34"/>
  <c r="LQF119" i="34"/>
  <c r="LQG119" i="34"/>
  <c r="LQH119" i="34"/>
  <c r="LQI119" i="34"/>
  <c r="LQJ119" i="34"/>
  <c r="LQK119" i="34"/>
  <c r="LQL119" i="34"/>
  <c r="LQM119" i="34"/>
  <c r="LQN119" i="34"/>
  <c r="LQO119" i="34"/>
  <c r="LQP119" i="34"/>
  <c r="LQQ119" i="34"/>
  <c r="LQR119" i="34"/>
  <c r="LQS119" i="34"/>
  <c r="LQT119" i="34"/>
  <c r="LQU119" i="34"/>
  <c r="LQV119" i="34"/>
  <c r="LQW119" i="34"/>
  <c r="LQX119" i="34"/>
  <c r="LQY119" i="34"/>
  <c r="LQZ119" i="34"/>
  <c r="LRA119" i="34"/>
  <c r="LRB119" i="34"/>
  <c r="LRC119" i="34"/>
  <c r="LRD119" i="34"/>
  <c r="LRE119" i="34"/>
  <c r="LRF119" i="34"/>
  <c r="LRG119" i="34"/>
  <c r="LRH119" i="34"/>
  <c r="LRI119" i="34"/>
  <c r="LRJ119" i="34"/>
  <c r="LRK119" i="34"/>
  <c r="LRL119" i="34"/>
  <c r="LRM119" i="34"/>
  <c r="LRN119" i="34"/>
  <c r="LRO119" i="34"/>
  <c r="LRP119" i="34"/>
  <c r="LRQ119" i="34"/>
  <c r="LRR119" i="34"/>
  <c r="LRS119" i="34"/>
  <c r="LRT119" i="34"/>
  <c r="LRU119" i="34"/>
  <c r="LRV119" i="34"/>
  <c r="LRW119" i="34"/>
  <c r="LRX119" i="34"/>
  <c r="LRY119" i="34"/>
  <c r="LRZ119" i="34"/>
  <c r="LSA119" i="34"/>
  <c r="LSB119" i="34"/>
  <c r="LSC119" i="34"/>
  <c r="LSD119" i="34"/>
  <c r="LSE119" i="34"/>
  <c r="LSF119" i="34"/>
  <c r="LSG119" i="34"/>
  <c r="LSH119" i="34"/>
  <c r="LSI119" i="34"/>
  <c r="LSJ119" i="34"/>
  <c r="LSK119" i="34"/>
  <c r="LSL119" i="34"/>
  <c r="LSM119" i="34"/>
  <c r="LSN119" i="34"/>
  <c r="LSO119" i="34"/>
  <c r="LSP119" i="34"/>
  <c r="LSQ119" i="34"/>
  <c r="LSR119" i="34"/>
  <c r="LSS119" i="34"/>
  <c r="LST119" i="34"/>
  <c r="LSU119" i="34"/>
  <c r="LSV119" i="34"/>
  <c r="LSW119" i="34"/>
  <c r="LSX119" i="34"/>
  <c r="LSY119" i="34"/>
  <c r="LSZ119" i="34"/>
  <c r="LTA119" i="34"/>
  <c r="LTB119" i="34"/>
  <c r="LTC119" i="34"/>
  <c r="LTD119" i="34"/>
  <c r="LTE119" i="34"/>
  <c r="LTF119" i="34"/>
  <c r="LTG119" i="34"/>
  <c r="LTH119" i="34"/>
  <c r="LTI119" i="34"/>
  <c r="LTJ119" i="34"/>
  <c r="LTK119" i="34"/>
  <c r="LTL119" i="34"/>
  <c r="LTM119" i="34"/>
  <c r="LTN119" i="34"/>
  <c r="LTO119" i="34"/>
  <c r="LTP119" i="34"/>
  <c r="LTQ119" i="34"/>
  <c r="LTR119" i="34"/>
  <c r="LTS119" i="34"/>
  <c r="LTT119" i="34"/>
  <c r="LTU119" i="34"/>
  <c r="LTV119" i="34"/>
  <c r="LTW119" i="34"/>
  <c r="LTX119" i="34"/>
  <c r="LTY119" i="34"/>
  <c r="LTZ119" i="34"/>
  <c r="LUA119" i="34"/>
  <c r="LUB119" i="34"/>
  <c r="LUC119" i="34"/>
  <c r="LUD119" i="34"/>
  <c r="LUE119" i="34"/>
  <c r="LUF119" i="34"/>
  <c r="LUG119" i="34"/>
  <c r="LUH119" i="34"/>
  <c r="LUI119" i="34"/>
  <c r="LUJ119" i="34"/>
  <c r="LUK119" i="34"/>
  <c r="LUL119" i="34"/>
  <c r="LUM119" i="34"/>
  <c r="LUN119" i="34"/>
  <c r="LUO119" i="34"/>
  <c r="LUP119" i="34"/>
  <c r="LUQ119" i="34"/>
  <c r="LUR119" i="34"/>
  <c r="LUS119" i="34"/>
  <c r="LUT119" i="34"/>
  <c r="LUU119" i="34"/>
  <c r="LUV119" i="34"/>
  <c r="LUW119" i="34"/>
  <c r="LUX119" i="34"/>
  <c r="LUY119" i="34"/>
  <c r="LUZ119" i="34"/>
  <c r="LVA119" i="34"/>
  <c r="LVB119" i="34"/>
  <c r="LVC119" i="34"/>
  <c r="LVD119" i="34"/>
  <c r="LVE119" i="34"/>
  <c r="LVF119" i="34"/>
  <c r="LVG119" i="34"/>
  <c r="LVH119" i="34"/>
  <c r="LVI119" i="34"/>
  <c r="LVJ119" i="34"/>
  <c r="LVK119" i="34"/>
  <c r="LVL119" i="34"/>
  <c r="LVM119" i="34"/>
  <c r="LVN119" i="34"/>
  <c r="LVO119" i="34"/>
  <c r="LVP119" i="34"/>
  <c r="LVQ119" i="34"/>
  <c r="LVR119" i="34"/>
  <c r="LVS119" i="34"/>
  <c r="LVT119" i="34"/>
  <c r="LVU119" i="34"/>
  <c r="LVV119" i="34"/>
  <c r="LVW119" i="34"/>
  <c r="LVX119" i="34"/>
  <c r="LVY119" i="34"/>
  <c r="LVZ119" i="34"/>
  <c r="LWA119" i="34"/>
  <c r="LWB119" i="34"/>
  <c r="LWC119" i="34"/>
  <c r="LWD119" i="34"/>
  <c r="LWE119" i="34"/>
  <c r="LWF119" i="34"/>
  <c r="LWG119" i="34"/>
  <c r="LWH119" i="34"/>
  <c r="LWI119" i="34"/>
  <c r="LWJ119" i="34"/>
  <c r="LWK119" i="34"/>
  <c r="LWL119" i="34"/>
  <c r="LWM119" i="34"/>
  <c r="LWN119" i="34"/>
  <c r="LWO119" i="34"/>
  <c r="LWP119" i="34"/>
  <c r="LWQ119" i="34"/>
  <c r="LWR119" i="34"/>
  <c r="LWS119" i="34"/>
  <c r="LWT119" i="34"/>
  <c r="LWU119" i="34"/>
  <c r="LWV119" i="34"/>
  <c r="LWW119" i="34"/>
  <c r="LWX119" i="34"/>
  <c r="LWY119" i="34"/>
  <c r="LWZ119" i="34"/>
  <c r="LXA119" i="34"/>
  <c r="LXB119" i="34"/>
  <c r="LXC119" i="34"/>
  <c r="LXD119" i="34"/>
  <c r="LXE119" i="34"/>
  <c r="LXF119" i="34"/>
  <c r="LXG119" i="34"/>
  <c r="LXH119" i="34"/>
  <c r="LXI119" i="34"/>
  <c r="LXJ119" i="34"/>
  <c r="LXK119" i="34"/>
  <c r="LXL119" i="34"/>
  <c r="LXM119" i="34"/>
  <c r="LXN119" i="34"/>
  <c r="LXO119" i="34"/>
  <c r="LXP119" i="34"/>
  <c r="LXQ119" i="34"/>
  <c r="LXR119" i="34"/>
  <c r="LXS119" i="34"/>
  <c r="LXT119" i="34"/>
  <c r="LXU119" i="34"/>
  <c r="LXV119" i="34"/>
  <c r="LXW119" i="34"/>
  <c r="LXX119" i="34"/>
  <c r="LXY119" i="34"/>
  <c r="LXZ119" i="34"/>
  <c r="LYA119" i="34"/>
  <c r="LYB119" i="34"/>
  <c r="LYC119" i="34"/>
  <c r="LYD119" i="34"/>
  <c r="LYE119" i="34"/>
  <c r="LYF119" i="34"/>
  <c r="LYG119" i="34"/>
  <c r="LYH119" i="34"/>
  <c r="LYI119" i="34"/>
  <c r="LYJ119" i="34"/>
  <c r="LYK119" i="34"/>
  <c r="LYL119" i="34"/>
  <c r="LYM119" i="34"/>
  <c r="LYN119" i="34"/>
  <c r="LYO119" i="34"/>
  <c r="LYP119" i="34"/>
  <c r="LYQ119" i="34"/>
  <c r="LYR119" i="34"/>
  <c r="LYS119" i="34"/>
  <c r="LYT119" i="34"/>
  <c r="LYU119" i="34"/>
  <c r="LYV119" i="34"/>
  <c r="LYW119" i="34"/>
  <c r="LYX119" i="34"/>
  <c r="LYY119" i="34"/>
  <c r="LYZ119" i="34"/>
  <c r="LZA119" i="34"/>
  <c r="LZB119" i="34"/>
  <c r="LZC119" i="34"/>
  <c r="LZD119" i="34"/>
  <c r="LZE119" i="34"/>
  <c r="LZF119" i="34"/>
  <c r="LZG119" i="34"/>
  <c r="LZH119" i="34"/>
  <c r="LZI119" i="34"/>
  <c r="LZJ119" i="34"/>
  <c r="LZK119" i="34"/>
  <c r="LZL119" i="34"/>
  <c r="LZM119" i="34"/>
  <c r="LZN119" i="34"/>
  <c r="LZO119" i="34"/>
  <c r="LZP119" i="34"/>
  <c r="LZQ119" i="34"/>
  <c r="LZR119" i="34"/>
  <c r="LZS119" i="34"/>
  <c r="LZT119" i="34"/>
  <c r="LZU119" i="34"/>
  <c r="LZV119" i="34"/>
  <c r="LZW119" i="34"/>
  <c r="LZX119" i="34"/>
  <c r="LZY119" i="34"/>
  <c r="LZZ119" i="34"/>
  <c r="MAA119" i="34"/>
  <c r="MAB119" i="34"/>
  <c r="MAC119" i="34"/>
  <c r="MAD119" i="34"/>
  <c r="MAE119" i="34"/>
  <c r="MAF119" i="34"/>
  <c r="MAG119" i="34"/>
  <c r="MAH119" i="34"/>
  <c r="MAI119" i="34"/>
  <c r="MAJ119" i="34"/>
  <c r="MAK119" i="34"/>
  <c r="MAL119" i="34"/>
  <c r="MAM119" i="34"/>
  <c r="MAN119" i="34"/>
  <c r="MAO119" i="34"/>
  <c r="MAP119" i="34"/>
  <c r="MAQ119" i="34"/>
  <c r="MAR119" i="34"/>
  <c r="MAS119" i="34"/>
  <c r="MAT119" i="34"/>
  <c r="MAU119" i="34"/>
  <c r="MAV119" i="34"/>
  <c r="MAW119" i="34"/>
  <c r="MAX119" i="34"/>
  <c r="MAY119" i="34"/>
  <c r="MAZ119" i="34"/>
  <c r="MBA119" i="34"/>
  <c r="MBB119" i="34"/>
  <c r="MBC119" i="34"/>
  <c r="MBD119" i="34"/>
  <c r="MBE119" i="34"/>
  <c r="MBF119" i="34"/>
  <c r="MBG119" i="34"/>
  <c r="MBH119" i="34"/>
  <c r="MBI119" i="34"/>
  <c r="MBJ119" i="34"/>
  <c r="MBK119" i="34"/>
  <c r="MBL119" i="34"/>
  <c r="MBM119" i="34"/>
  <c r="MBN119" i="34"/>
  <c r="MBO119" i="34"/>
  <c r="MBP119" i="34"/>
  <c r="MBQ119" i="34"/>
  <c r="MBR119" i="34"/>
  <c r="MBS119" i="34"/>
  <c r="MBT119" i="34"/>
  <c r="MBU119" i="34"/>
  <c r="MBV119" i="34"/>
  <c r="MBW119" i="34"/>
  <c r="MBX119" i="34"/>
  <c r="MBY119" i="34"/>
  <c r="MBZ119" i="34"/>
  <c r="MCA119" i="34"/>
  <c r="MCB119" i="34"/>
  <c r="MCC119" i="34"/>
  <c r="MCD119" i="34"/>
  <c r="MCE119" i="34"/>
  <c r="MCF119" i="34"/>
  <c r="MCG119" i="34"/>
  <c r="MCH119" i="34"/>
  <c r="MCI119" i="34"/>
  <c r="MCJ119" i="34"/>
  <c r="MCK119" i="34"/>
  <c r="MCL119" i="34"/>
  <c r="MCM119" i="34"/>
  <c r="MCN119" i="34"/>
  <c r="MCO119" i="34"/>
  <c r="MCP119" i="34"/>
  <c r="MCQ119" i="34"/>
  <c r="MCR119" i="34"/>
  <c r="MCS119" i="34"/>
  <c r="MCT119" i="34"/>
  <c r="MCU119" i="34"/>
  <c r="MCV119" i="34"/>
  <c r="MCW119" i="34"/>
  <c r="MCX119" i="34"/>
  <c r="MCY119" i="34"/>
  <c r="MCZ119" i="34"/>
  <c r="MDA119" i="34"/>
  <c r="MDB119" i="34"/>
  <c r="MDC119" i="34"/>
  <c r="MDD119" i="34"/>
  <c r="MDE119" i="34"/>
  <c r="MDF119" i="34"/>
  <c r="MDG119" i="34"/>
  <c r="MDH119" i="34"/>
  <c r="MDI119" i="34"/>
  <c r="MDJ119" i="34"/>
  <c r="MDK119" i="34"/>
  <c r="MDL119" i="34"/>
  <c r="MDM119" i="34"/>
  <c r="MDN119" i="34"/>
  <c r="MDO119" i="34"/>
  <c r="MDP119" i="34"/>
  <c r="MDQ119" i="34"/>
  <c r="MDR119" i="34"/>
  <c r="MDS119" i="34"/>
  <c r="MDT119" i="34"/>
  <c r="MDU119" i="34"/>
  <c r="MDV119" i="34"/>
  <c r="MDW119" i="34"/>
  <c r="MDX119" i="34"/>
  <c r="MDY119" i="34"/>
  <c r="MDZ119" i="34"/>
  <c r="MEA119" i="34"/>
  <c r="MEB119" i="34"/>
  <c r="MEC119" i="34"/>
  <c r="MED119" i="34"/>
  <c r="MEE119" i="34"/>
  <c r="MEF119" i="34"/>
  <c r="MEG119" i="34"/>
  <c r="MEH119" i="34"/>
  <c r="MEI119" i="34"/>
  <c r="MEJ119" i="34"/>
  <c r="MEK119" i="34"/>
  <c r="MEL119" i="34"/>
  <c r="MEM119" i="34"/>
  <c r="MEN119" i="34"/>
  <c r="MEO119" i="34"/>
  <c r="MEP119" i="34"/>
  <c r="MEQ119" i="34"/>
  <c r="MER119" i="34"/>
  <c r="MES119" i="34"/>
  <c r="MET119" i="34"/>
  <c r="MEU119" i="34"/>
  <c r="MEV119" i="34"/>
  <c r="MEW119" i="34"/>
  <c r="MEX119" i="34"/>
  <c r="MEY119" i="34"/>
  <c r="MEZ119" i="34"/>
  <c r="MFA119" i="34"/>
  <c r="MFB119" i="34"/>
  <c r="MFC119" i="34"/>
  <c r="MFD119" i="34"/>
  <c r="MFE119" i="34"/>
  <c r="MFF119" i="34"/>
  <c r="MFG119" i="34"/>
  <c r="MFH119" i="34"/>
  <c r="MFI119" i="34"/>
  <c r="MFJ119" i="34"/>
  <c r="MFK119" i="34"/>
  <c r="MFL119" i="34"/>
  <c r="MFM119" i="34"/>
  <c r="MFN119" i="34"/>
  <c r="MFO119" i="34"/>
  <c r="MFP119" i="34"/>
  <c r="MFQ119" i="34"/>
  <c r="MFR119" i="34"/>
  <c r="MFS119" i="34"/>
  <c r="MFT119" i="34"/>
  <c r="MFU119" i="34"/>
  <c r="MFV119" i="34"/>
  <c r="MFW119" i="34"/>
  <c r="MFX119" i="34"/>
  <c r="MFY119" i="34"/>
  <c r="MFZ119" i="34"/>
  <c r="MGA119" i="34"/>
  <c r="MGB119" i="34"/>
  <c r="MGC119" i="34"/>
  <c r="MGD119" i="34"/>
  <c r="MGE119" i="34"/>
  <c r="MGF119" i="34"/>
  <c r="MGG119" i="34"/>
  <c r="MGH119" i="34"/>
  <c r="MGI119" i="34"/>
  <c r="MGJ119" i="34"/>
  <c r="MGK119" i="34"/>
  <c r="MGL119" i="34"/>
  <c r="MGM119" i="34"/>
  <c r="MGN119" i="34"/>
  <c r="MGO119" i="34"/>
  <c r="MGP119" i="34"/>
  <c r="MGQ119" i="34"/>
  <c r="MGR119" i="34"/>
  <c r="MGS119" i="34"/>
  <c r="MGT119" i="34"/>
  <c r="MGU119" i="34"/>
  <c r="MGV119" i="34"/>
  <c r="MGW119" i="34"/>
  <c r="MGX119" i="34"/>
  <c r="MGY119" i="34"/>
  <c r="MGZ119" i="34"/>
  <c r="MHA119" i="34"/>
  <c r="MHB119" i="34"/>
  <c r="MHC119" i="34"/>
  <c r="MHD119" i="34"/>
  <c r="MHE119" i="34"/>
  <c r="MHF119" i="34"/>
  <c r="MHG119" i="34"/>
  <c r="MHH119" i="34"/>
  <c r="MHI119" i="34"/>
  <c r="MHJ119" i="34"/>
  <c r="MHK119" i="34"/>
  <c r="MHL119" i="34"/>
  <c r="MHM119" i="34"/>
  <c r="MHN119" i="34"/>
  <c r="MHO119" i="34"/>
  <c r="MHP119" i="34"/>
  <c r="MHQ119" i="34"/>
  <c r="MHR119" i="34"/>
  <c r="MHS119" i="34"/>
  <c r="MHT119" i="34"/>
  <c r="MHU119" i="34"/>
  <c r="MHV119" i="34"/>
  <c r="MHW119" i="34"/>
  <c r="MHX119" i="34"/>
  <c r="MHY119" i="34"/>
  <c r="MHZ119" i="34"/>
  <c r="MIA119" i="34"/>
  <c r="MIB119" i="34"/>
  <c r="MIC119" i="34"/>
  <c r="MID119" i="34"/>
  <c r="MIE119" i="34"/>
  <c r="MIF119" i="34"/>
  <c r="MIG119" i="34"/>
  <c r="MIH119" i="34"/>
  <c r="MII119" i="34"/>
  <c r="MIJ119" i="34"/>
  <c r="MIK119" i="34"/>
  <c r="MIL119" i="34"/>
  <c r="MIM119" i="34"/>
  <c r="MIN119" i="34"/>
  <c r="MIO119" i="34"/>
  <c r="MIP119" i="34"/>
  <c r="MIQ119" i="34"/>
  <c r="MIR119" i="34"/>
  <c r="MIS119" i="34"/>
  <c r="MIT119" i="34"/>
  <c r="MIU119" i="34"/>
  <c r="MIV119" i="34"/>
  <c r="MIW119" i="34"/>
  <c r="MIX119" i="34"/>
  <c r="MIY119" i="34"/>
  <c r="MIZ119" i="34"/>
  <c r="MJA119" i="34"/>
  <c r="MJB119" i="34"/>
  <c r="MJC119" i="34"/>
  <c r="MJD119" i="34"/>
  <c r="MJE119" i="34"/>
  <c r="MJF119" i="34"/>
  <c r="MJG119" i="34"/>
  <c r="MJH119" i="34"/>
  <c r="MJI119" i="34"/>
  <c r="MJJ119" i="34"/>
  <c r="MJK119" i="34"/>
  <c r="MJL119" i="34"/>
  <c r="MJM119" i="34"/>
  <c r="MJN119" i="34"/>
  <c r="MJO119" i="34"/>
  <c r="MJP119" i="34"/>
  <c r="MJQ119" i="34"/>
  <c r="MJR119" i="34"/>
  <c r="MJS119" i="34"/>
  <c r="MJT119" i="34"/>
  <c r="MJU119" i="34"/>
  <c r="MJV119" i="34"/>
  <c r="MJW119" i="34"/>
  <c r="MJX119" i="34"/>
  <c r="MJY119" i="34"/>
  <c r="MJZ119" i="34"/>
  <c r="MKA119" i="34"/>
  <c r="MKB119" i="34"/>
  <c r="MKC119" i="34"/>
  <c r="MKD119" i="34"/>
  <c r="MKE119" i="34"/>
  <c r="MKF119" i="34"/>
  <c r="MKG119" i="34"/>
  <c r="MKH119" i="34"/>
  <c r="MKI119" i="34"/>
  <c r="MKJ119" i="34"/>
  <c r="MKK119" i="34"/>
  <c r="MKL119" i="34"/>
  <c r="MKM119" i="34"/>
  <c r="MKN119" i="34"/>
  <c r="MKO119" i="34"/>
  <c r="MKP119" i="34"/>
  <c r="MKQ119" i="34"/>
  <c r="MKR119" i="34"/>
  <c r="MKS119" i="34"/>
  <c r="MKT119" i="34"/>
  <c r="MKU119" i="34"/>
  <c r="MKV119" i="34"/>
  <c r="MKW119" i="34"/>
  <c r="MKX119" i="34"/>
  <c r="MKY119" i="34"/>
  <c r="MKZ119" i="34"/>
  <c r="MLA119" i="34"/>
  <c r="MLB119" i="34"/>
  <c r="MLC119" i="34"/>
  <c r="MLD119" i="34"/>
  <c r="MLE119" i="34"/>
  <c r="MLF119" i="34"/>
  <c r="MLG119" i="34"/>
  <c r="MLH119" i="34"/>
  <c r="MLI119" i="34"/>
  <c r="MLJ119" i="34"/>
  <c r="MLK119" i="34"/>
  <c r="MLL119" i="34"/>
  <c r="MLM119" i="34"/>
  <c r="MLN119" i="34"/>
  <c r="MLO119" i="34"/>
  <c r="MLP119" i="34"/>
  <c r="MLQ119" i="34"/>
  <c r="MLR119" i="34"/>
  <c r="MLS119" i="34"/>
  <c r="MLT119" i="34"/>
  <c r="MLU119" i="34"/>
  <c r="MLV119" i="34"/>
  <c r="MLW119" i="34"/>
  <c r="MLX119" i="34"/>
  <c r="MLY119" i="34"/>
  <c r="MLZ119" i="34"/>
  <c r="MMA119" i="34"/>
  <c r="MMB119" i="34"/>
  <c r="MMC119" i="34"/>
  <c r="MMD119" i="34"/>
  <c r="MME119" i="34"/>
  <c r="MMF119" i="34"/>
  <c r="MMG119" i="34"/>
  <c r="MMH119" i="34"/>
  <c r="MMI119" i="34"/>
  <c r="MMJ119" i="34"/>
  <c r="MMK119" i="34"/>
  <c r="MML119" i="34"/>
  <c r="MMM119" i="34"/>
  <c r="MMN119" i="34"/>
  <c r="MMO119" i="34"/>
  <c r="MMP119" i="34"/>
  <c r="MMQ119" i="34"/>
  <c r="MMR119" i="34"/>
  <c r="MMS119" i="34"/>
  <c r="MMT119" i="34"/>
  <c r="MMU119" i="34"/>
  <c r="MMV119" i="34"/>
  <c r="MMW119" i="34"/>
  <c r="MMX119" i="34"/>
  <c r="MMY119" i="34"/>
  <c r="MMZ119" i="34"/>
  <c r="MNA119" i="34"/>
  <c r="MNB119" i="34"/>
  <c r="MNC119" i="34"/>
  <c r="MND119" i="34"/>
  <c r="MNE119" i="34"/>
  <c r="MNF119" i="34"/>
  <c r="MNG119" i="34"/>
  <c r="MNH119" i="34"/>
  <c r="MNI119" i="34"/>
  <c r="MNJ119" i="34"/>
  <c r="MNK119" i="34"/>
  <c r="MNL119" i="34"/>
  <c r="MNM119" i="34"/>
  <c r="MNN119" i="34"/>
  <c r="MNO119" i="34"/>
  <c r="MNP119" i="34"/>
  <c r="MNQ119" i="34"/>
  <c r="MNR119" i="34"/>
  <c r="MNS119" i="34"/>
  <c r="MNT119" i="34"/>
  <c r="MNU119" i="34"/>
  <c r="MNV119" i="34"/>
  <c r="MNW119" i="34"/>
  <c r="MNX119" i="34"/>
  <c r="MNY119" i="34"/>
  <c r="MNZ119" i="34"/>
  <c r="MOA119" i="34"/>
  <c r="MOB119" i="34"/>
  <c r="MOC119" i="34"/>
  <c r="MOD119" i="34"/>
  <c r="MOE119" i="34"/>
  <c r="MOF119" i="34"/>
  <c r="MOG119" i="34"/>
  <c r="MOH119" i="34"/>
  <c r="MOI119" i="34"/>
  <c r="MOJ119" i="34"/>
  <c r="MOK119" i="34"/>
  <c r="MOL119" i="34"/>
  <c r="MOM119" i="34"/>
  <c r="MON119" i="34"/>
  <c r="MOO119" i="34"/>
  <c r="MOP119" i="34"/>
  <c r="MOQ119" i="34"/>
  <c r="MOR119" i="34"/>
  <c r="MOS119" i="34"/>
  <c r="MOT119" i="34"/>
  <c r="MOU119" i="34"/>
  <c r="MOV119" i="34"/>
  <c r="MOW119" i="34"/>
  <c r="MOX119" i="34"/>
  <c r="MOY119" i="34"/>
  <c r="MOZ119" i="34"/>
  <c r="MPA119" i="34"/>
  <c r="MPB119" i="34"/>
  <c r="MPC119" i="34"/>
  <c r="MPD119" i="34"/>
  <c r="MPE119" i="34"/>
  <c r="MPF119" i="34"/>
  <c r="MPG119" i="34"/>
  <c r="MPH119" i="34"/>
  <c r="MPI119" i="34"/>
  <c r="MPJ119" i="34"/>
  <c r="MPK119" i="34"/>
  <c r="MPL119" i="34"/>
  <c r="MPM119" i="34"/>
  <c r="MPN119" i="34"/>
  <c r="MPO119" i="34"/>
  <c r="MPP119" i="34"/>
  <c r="MPQ119" i="34"/>
  <c r="MPR119" i="34"/>
  <c r="MPS119" i="34"/>
  <c r="MPT119" i="34"/>
  <c r="MPU119" i="34"/>
  <c r="MPV119" i="34"/>
  <c r="MPW119" i="34"/>
  <c r="MPX119" i="34"/>
  <c r="MPY119" i="34"/>
  <c r="MPZ119" i="34"/>
  <c r="MQA119" i="34"/>
  <c r="MQB119" i="34"/>
  <c r="MQC119" i="34"/>
  <c r="MQD119" i="34"/>
  <c r="MQE119" i="34"/>
  <c r="MQF119" i="34"/>
  <c r="MQG119" i="34"/>
  <c r="MQH119" i="34"/>
  <c r="MQI119" i="34"/>
  <c r="MQJ119" i="34"/>
  <c r="MQK119" i="34"/>
  <c r="MQL119" i="34"/>
  <c r="MQM119" i="34"/>
  <c r="MQN119" i="34"/>
  <c r="MQO119" i="34"/>
  <c r="MQP119" i="34"/>
  <c r="MQQ119" i="34"/>
  <c r="MQR119" i="34"/>
  <c r="MQS119" i="34"/>
  <c r="MQT119" i="34"/>
  <c r="MQU119" i="34"/>
  <c r="MQV119" i="34"/>
  <c r="MQW119" i="34"/>
  <c r="MQX119" i="34"/>
  <c r="MQY119" i="34"/>
  <c r="MQZ119" i="34"/>
  <c r="MRA119" i="34"/>
  <c r="MRB119" i="34"/>
  <c r="MRC119" i="34"/>
  <c r="MRD119" i="34"/>
  <c r="MRE119" i="34"/>
  <c r="MRF119" i="34"/>
  <c r="MRG119" i="34"/>
  <c r="MRH119" i="34"/>
  <c r="MRI119" i="34"/>
  <c r="MRJ119" i="34"/>
  <c r="MRK119" i="34"/>
  <c r="MRL119" i="34"/>
  <c r="MRM119" i="34"/>
  <c r="MRN119" i="34"/>
  <c r="MRO119" i="34"/>
  <c r="MRP119" i="34"/>
  <c r="MRQ119" i="34"/>
  <c r="MRR119" i="34"/>
  <c r="MRS119" i="34"/>
  <c r="MRT119" i="34"/>
  <c r="MRU119" i="34"/>
  <c r="MRV119" i="34"/>
  <c r="MRW119" i="34"/>
  <c r="MRX119" i="34"/>
  <c r="MRY119" i="34"/>
  <c r="MRZ119" i="34"/>
  <c r="MSA119" i="34"/>
  <c r="MSB119" i="34"/>
  <c r="MSC119" i="34"/>
  <c r="MSD119" i="34"/>
  <c r="MSE119" i="34"/>
  <c r="MSF119" i="34"/>
  <c r="MSG119" i="34"/>
  <c r="MSH119" i="34"/>
  <c r="MSI119" i="34"/>
  <c r="MSJ119" i="34"/>
  <c r="MSK119" i="34"/>
  <c r="MSL119" i="34"/>
  <c r="MSM119" i="34"/>
  <c r="MSN119" i="34"/>
  <c r="MSO119" i="34"/>
  <c r="MSP119" i="34"/>
  <c r="MSQ119" i="34"/>
  <c r="MSR119" i="34"/>
  <c r="MSS119" i="34"/>
  <c r="MST119" i="34"/>
  <c r="MSU119" i="34"/>
  <c r="MSV119" i="34"/>
  <c r="MSW119" i="34"/>
  <c r="MSX119" i="34"/>
  <c r="MSY119" i="34"/>
  <c r="MSZ119" i="34"/>
  <c r="MTA119" i="34"/>
  <c r="MTB119" i="34"/>
  <c r="MTC119" i="34"/>
  <c r="MTD119" i="34"/>
  <c r="MTE119" i="34"/>
  <c r="MTF119" i="34"/>
  <c r="MTG119" i="34"/>
  <c r="MTH119" i="34"/>
  <c r="MTI119" i="34"/>
  <c r="MTJ119" i="34"/>
  <c r="MTK119" i="34"/>
  <c r="MTL119" i="34"/>
  <c r="MTM119" i="34"/>
  <c r="MTN119" i="34"/>
  <c r="MTO119" i="34"/>
  <c r="MTP119" i="34"/>
  <c r="MTQ119" i="34"/>
  <c r="MTR119" i="34"/>
  <c r="MTS119" i="34"/>
  <c r="MTT119" i="34"/>
  <c r="MTU119" i="34"/>
  <c r="MTV119" i="34"/>
  <c r="MTW119" i="34"/>
  <c r="MTX119" i="34"/>
  <c r="MTY119" i="34"/>
  <c r="MTZ119" i="34"/>
  <c r="MUA119" i="34"/>
  <c r="MUB119" i="34"/>
  <c r="MUC119" i="34"/>
  <c r="MUD119" i="34"/>
  <c r="MUE119" i="34"/>
  <c r="MUF119" i="34"/>
  <c r="MUG119" i="34"/>
  <c r="MUH119" i="34"/>
  <c r="MUI119" i="34"/>
  <c r="MUJ119" i="34"/>
  <c r="MUK119" i="34"/>
  <c r="MUL119" i="34"/>
  <c r="MUM119" i="34"/>
  <c r="MUN119" i="34"/>
  <c r="MUO119" i="34"/>
  <c r="MUP119" i="34"/>
  <c r="MUQ119" i="34"/>
  <c r="MUR119" i="34"/>
  <c r="MUS119" i="34"/>
  <c r="MUT119" i="34"/>
  <c r="MUU119" i="34"/>
  <c r="MUV119" i="34"/>
  <c r="MUW119" i="34"/>
  <c r="MUX119" i="34"/>
  <c r="MUY119" i="34"/>
  <c r="MUZ119" i="34"/>
  <c r="MVA119" i="34"/>
  <c r="MVB119" i="34"/>
  <c r="MVC119" i="34"/>
  <c r="MVD119" i="34"/>
  <c r="MVE119" i="34"/>
  <c r="MVF119" i="34"/>
  <c r="MVG119" i="34"/>
  <c r="MVH119" i="34"/>
  <c r="MVI119" i="34"/>
  <c r="MVJ119" i="34"/>
  <c r="MVK119" i="34"/>
  <c r="MVL119" i="34"/>
  <c r="MVM119" i="34"/>
  <c r="MVN119" i="34"/>
  <c r="MVO119" i="34"/>
  <c r="MVP119" i="34"/>
  <c r="MVQ119" i="34"/>
  <c r="MVR119" i="34"/>
  <c r="MVS119" i="34"/>
  <c r="MVT119" i="34"/>
  <c r="MVU119" i="34"/>
  <c r="MVV119" i="34"/>
  <c r="MVW119" i="34"/>
  <c r="MVX119" i="34"/>
  <c r="MVY119" i="34"/>
  <c r="MVZ119" i="34"/>
  <c r="MWA119" i="34"/>
  <c r="MWB119" i="34"/>
  <c r="MWC119" i="34"/>
  <c r="MWD119" i="34"/>
  <c r="MWE119" i="34"/>
  <c r="MWF119" i="34"/>
  <c r="MWG119" i="34"/>
  <c r="MWH119" i="34"/>
  <c r="MWI119" i="34"/>
  <c r="MWJ119" i="34"/>
  <c r="MWK119" i="34"/>
  <c r="MWL119" i="34"/>
  <c r="MWM119" i="34"/>
  <c r="MWN119" i="34"/>
  <c r="MWO119" i="34"/>
  <c r="MWP119" i="34"/>
  <c r="MWQ119" i="34"/>
  <c r="MWR119" i="34"/>
  <c r="MWS119" i="34"/>
  <c r="MWT119" i="34"/>
  <c r="MWU119" i="34"/>
  <c r="MWV119" i="34"/>
  <c r="MWW119" i="34"/>
  <c r="MWX119" i="34"/>
  <c r="MWY119" i="34"/>
  <c r="MWZ119" i="34"/>
  <c r="MXA119" i="34"/>
  <c r="MXB119" i="34"/>
  <c r="MXC119" i="34"/>
  <c r="MXD119" i="34"/>
  <c r="MXE119" i="34"/>
  <c r="MXF119" i="34"/>
  <c r="MXG119" i="34"/>
  <c r="MXH119" i="34"/>
  <c r="MXI119" i="34"/>
  <c r="MXJ119" i="34"/>
  <c r="MXK119" i="34"/>
  <c r="MXL119" i="34"/>
  <c r="MXM119" i="34"/>
  <c r="MXN119" i="34"/>
  <c r="MXO119" i="34"/>
  <c r="MXP119" i="34"/>
  <c r="MXQ119" i="34"/>
  <c r="MXR119" i="34"/>
  <c r="MXS119" i="34"/>
  <c r="MXT119" i="34"/>
  <c r="MXU119" i="34"/>
  <c r="MXV119" i="34"/>
  <c r="MXW119" i="34"/>
  <c r="MXX119" i="34"/>
  <c r="MXY119" i="34"/>
  <c r="MXZ119" i="34"/>
  <c r="MYA119" i="34"/>
  <c r="MYB119" i="34"/>
  <c r="MYC119" i="34"/>
  <c r="MYD119" i="34"/>
  <c r="MYE119" i="34"/>
  <c r="MYF119" i="34"/>
  <c r="MYG119" i="34"/>
  <c r="MYH119" i="34"/>
  <c r="MYI119" i="34"/>
  <c r="MYJ119" i="34"/>
  <c r="MYK119" i="34"/>
  <c r="MYL119" i="34"/>
  <c r="MYM119" i="34"/>
  <c r="MYN119" i="34"/>
  <c r="MYO119" i="34"/>
  <c r="MYP119" i="34"/>
  <c r="MYQ119" i="34"/>
  <c r="MYR119" i="34"/>
  <c r="MYS119" i="34"/>
  <c r="MYT119" i="34"/>
  <c r="MYU119" i="34"/>
  <c r="MYV119" i="34"/>
  <c r="MYW119" i="34"/>
  <c r="MYX119" i="34"/>
  <c r="MYY119" i="34"/>
  <c r="MYZ119" i="34"/>
  <c r="MZA119" i="34"/>
  <c r="MZB119" i="34"/>
  <c r="MZC119" i="34"/>
  <c r="MZD119" i="34"/>
  <c r="MZE119" i="34"/>
  <c r="MZF119" i="34"/>
  <c r="MZG119" i="34"/>
  <c r="MZH119" i="34"/>
  <c r="MZI119" i="34"/>
  <c r="MZJ119" i="34"/>
  <c r="MZK119" i="34"/>
  <c r="MZL119" i="34"/>
  <c r="MZM119" i="34"/>
  <c r="MZN119" i="34"/>
  <c r="MZO119" i="34"/>
  <c r="MZP119" i="34"/>
  <c r="MZQ119" i="34"/>
  <c r="MZR119" i="34"/>
  <c r="MZS119" i="34"/>
  <c r="MZT119" i="34"/>
  <c r="MZU119" i="34"/>
  <c r="MZV119" i="34"/>
  <c r="MZW119" i="34"/>
  <c r="MZX119" i="34"/>
  <c r="MZY119" i="34"/>
  <c r="MZZ119" i="34"/>
  <c r="NAA119" i="34"/>
  <c r="NAB119" i="34"/>
  <c r="NAC119" i="34"/>
  <c r="NAD119" i="34"/>
  <c r="NAE119" i="34"/>
  <c r="NAF119" i="34"/>
  <c r="NAG119" i="34"/>
  <c r="NAH119" i="34"/>
  <c r="NAI119" i="34"/>
  <c r="NAJ119" i="34"/>
  <c r="NAK119" i="34"/>
  <c r="NAL119" i="34"/>
  <c r="NAM119" i="34"/>
  <c r="NAN119" i="34"/>
  <c r="NAO119" i="34"/>
  <c r="NAP119" i="34"/>
  <c r="NAQ119" i="34"/>
  <c r="NAR119" i="34"/>
  <c r="NAS119" i="34"/>
  <c r="NAT119" i="34"/>
  <c r="NAU119" i="34"/>
  <c r="NAV119" i="34"/>
  <c r="NAW119" i="34"/>
  <c r="NAX119" i="34"/>
  <c r="NAY119" i="34"/>
  <c r="NAZ119" i="34"/>
  <c r="NBA119" i="34"/>
  <c r="NBB119" i="34"/>
  <c r="NBC119" i="34"/>
  <c r="NBD119" i="34"/>
  <c r="NBE119" i="34"/>
  <c r="NBF119" i="34"/>
  <c r="NBG119" i="34"/>
  <c r="NBH119" i="34"/>
  <c r="NBI119" i="34"/>
  <c r="NBJ119" i="34"/>
  <c r="NBK119" i="34"/>
  <c r="NBL119" i="34"/>
  <c r="NBM119" i="34"/>
  <c r="NBN119" i="34"/>
  <c r="NBO119" i="34"/>
  <c r="NBP119" i="34"/>
  <c r="NBQ119" i="34"/>
  <c r="NBR119" i="34"/>
  <c r="NBS119" i="34"/>
  <c r="NBT119" i="34"/>
  <c r="NBU119" i="34"/>
  <c r="NBV119" i="34"/>
  <c r="NBW119" i="34"/>
  <c r="NBX119" i="34"/>
  <c r="NBY119" i="34"/>
  <c r="NBZ119" i="34"/>
  <c r="NCA119" i="34"/>
  <c r="NCB119" i="34"/>
  <c r="NCC119" i="34"/>
  <c r="NCD119" i="34"/>
  <c r="NCE119" i="34"/>
  <c r="NCF119" i="34"/>
  <c r="NCG119" i="34"/>
  <c r="NCH119" i="34"/>
  <c r="NCI119" i="34"/>
  <c r="NCJ119" i="34"/>
  <c r="NCK119" i="34"/>
  <c r="NCL119" i="34"/>
  <c r="NCM119" i="34"/>
  <c r="NCN119" i="34"/>
  <c r="NCO119" i="34"/>
  <c r="NCP119" i="34"/>
  <c r="NCQ119" i="34"/>
  <c r="NCR119" i="34"/>
  <c r="NCS119" i="34"/>
  <c r="NCT119" i="34"/>
  <c r="NCU119" i="34"/>
  <c r="NCV119" i="34"/>
  <c r="NCW119" i="34"/>
  <c r="NCX119" i="34"/>
  <c r="NCY119" i="34"/>
  <c r="NCZ119" i="34"/>
  <c r="NDA119" i="34"/>
  <c r="NDB119" i="34"/>
  <c r="NDC119" i="34"/>
  <c r="NDD119" i="34"/>
  <c r="NDE119" i="34"/>
  <c r="NDF119" i="34"/>
  <c r="NDG119" i="34"/>
  <c r="NDH119" i="34"/>
  <c r="NDI119" i="34"/>
  <c r="NDJ119" i="34"/>
  <c r="NDK119" i="34"/>
  <c r="NDL119" i="34"/>
  <c r="NDM119" i="34"/>
  <c r="NDN119" i="34"/>
  <c r="NDO119" i="34"/>
  <c r="NDP119" i="34"/>
  <c r="NDQ119" i="34"/>
  <c r="NDR119" i="34"/>
  <c r="NDS119" i="34"/>
  <c r="NDT119" i="34"/>
  <c r="NDU119" i="34"/>
  <c r="NDV119" i="34"/>
  <c r="NDW119" i="34"/>
  <c r="NDX119" i="34"/>
  <c r="NDY119" i="34"/>
  <c r="NDZ119" i="34"/>
  <c r="NEA119" i="34"/>
  <c r="NEB119" i="34"/>
  <c r="NEC119" i="34"/>
  <c r="NED119" i="34"/>
  <c r="NEE119" i="34"/>
  <c r="NEF119" i="34"/>
  <c r="NEG119" i="34"/>
  <c r="NEH119" i="34"/>
  <c r="NEI119" i="34"/>
  <c r="NEJ119" i="34"/>
  <c r="NEK119" i="34"/>
  <c r="NEL119" i="34"/>
  <c r="NEM119" i="34"/>
  <c r="NEN119" i="34"/>
  <c r="NEO119" i="34"/>
  <c r="NEP119" i="34"/>
  <c r="NEQ119" i="34"/>
  <c r="NER119" i="34"/>
  <c r="NES119" i="34"/>
  <c r="NET119" i="34"/>
  <c r="NEU119" i="34"/>
  <c r="NEV119" i="34"/>
  <c r="NEW119" i="34"/>
  <c r="NEX119" i="34"/>
  <c r="NEY119" i="34"/>
  <c r="NEZ119" i="34"/>
  <c r="NFA119" i="34"/>
  <c r="NFB119" i="34"/>
  <c r="NFC119" i="34"/>
  <c r="NFD119" i="34"/>
  <c r="NFE119" i="34"/>
  <c r="NFF119" i="34"/>
  <c r="NFG119" i="34"/>
  <c r="NFH119" i="34"/>
  <c r="NFI119" i="34"/>
  <c r="NFJ119" i="34"/>
  <c r="NFK119" i="34"/>
  <c r="NFL119" i="34"/>
  <c r="NFM119" i="34"/>
  <c r="NFN119" i="34"/>
  <c r="NFO119" i="34"/>
  <c r="NFP119" i="34"/>
  <c r="NFQ119" i="34"/>
  <c r="NFR119" i="34"/>
  <c r="NFS119" i="34"/>
  <c r="NFT119" i="34"/>
  <c r="NFU119" i="34"/>
  <c r="NFV119" i="34"/>
  <c r="NFW119" i="34"/>
  <c r="NFX119" i="34"/>
  <c r="NFY119" i="34"/>
  <c r="NFZ119" i="34"/>
  <c r="NGA119" i="34"/>
  <c r="NGB119" i="34"/>
  <c r="NGC119" i="34"/>
  <c r="NGD119" i="34"/>
  <c r="NGE119" i="34"/>
  <c r="NGF119" i="34"/>
  <c r="NGG119" i="34"/>
  <c r="NGH119" i="34"/>
  <c r="NGI119" i="34"/>
  <c r="NGJ119" i="34"/>
  <c r="NGK119" i="34"/>
  <c r="NGL119" i="34"/>
  <c r="NGM119" i="34"/>
  <c r="NGN119" i="34"/>
  <c r="NGO119" i="34"/>
  <c r="NGP119" i="34"/>
  <c r="NGQ119" i="34"/>
  <c r="NGR119" i="34"/>
  <c r="NGS119" i="34"/>
  <c r="NGT119" i="34"/>
  <c r="NGU119" i="34"/>
  <c r="NGV119" i="34"/>
  <c r="NGW119" i="34"/>
  <c r="NGX119" i="34"/>
  <c r="NGY119" i="34"/>
  <c r="NGZ119" i="34"/>
  <c r="NHA119" i="34"/>
  <c r="NHB119" i="34"/>
  <c r="NHC119" i="34"/>
  <c r="NHD119" i="34"/>
  <c r="NHE119" i="34"/>
  <c r="NHF119" i="34"/>
  <c r="NHG119" i="34"/>
  <c r="NHH119" i="34"/>
  <c r="NHI119" i="34"/>
  <c r="NHJ119" i="34"/>
  <c r="NHK119" i="34"/>
  <c r="NHL119" i="34"/>
  <c r="NHM119" i="34"/>
  <c r="NHN119" i="34"/>
  <c r="NHO119" i="34"/>
  <c r="NHP119" i="34"/>
  <c r="NHQ119" i="34"/>
  <c r="NHR119" i="34"/>
  <c r="NHS119" i="34"/>
  <c r="NHT119" i="34"/>
  <c r="NHU119" i="34"/>
  <c r="NHV119" i="34"/>
  <c r="NHW119" i="34"/>
  <c r="NHX119" i="34"/>
  <c r="NHY119" i="34"/>
  <c r="NHZ119" i="34"/>
  <c r="NIA119" i="34"/>
  <c r="NIB119" i="34"/>
  <c r="NIC119" i="34"/>
  <c r="NID119" i="34"/>
  <c r="NIE119" i="34"/>
  <c r="NIF119" i="34"/>
  <c r="NIG119" i="34"/>
  <c r="NIH119" i="34"/>
  <c r="NII119" i="34"/>
  <c r="NIJ119" i="34"/>
  <c r="NIK119" i="34"/>
  <c r="NIL119" i="34"/>
  <c r="NIM119" i="34"/>
  <c r="NIN119" i="34"/>
  <c r="NIO119" i="34"/>
  <c r="NIP119" i="34"/>
  <c r="NIQ119" i="34"/>
  <c r="NIR119" i="34"/>
  <c r="NIS119" i="34"/>
  <c r="NIT119" i="34"/>
  <c r="NIU119" i="34"/>
  <c r="NIV119" i="34"/>
  <c r="NIW119" i="34"/>
  <c r="NIX119" i="34"/>
  <c r="NIY119" i="34"/>
  <c r="NIZ119" i="34"/>
  <c r="NJA119" i="34"/>
  <c r="NJB119" i="34"/>
  <c r="NJC119" i="34"/>
  <c r="NJD119" i="34"/>
  <c r="NJE119" i="34"/>
  <c r="NJF119" i="34"/>
  <c r="NJG119" i="34"/>
  <c r="NJH119" i="34"/>
  <c r="NJI119" i="34"/>
  <c r="NJJ119" i="34"/>
  <c r="NJK119" i="34"/>
  <c r="NJL119" i="34"/>
  <c r="NJM119" i="34"/>
  <c r="NJN119" i="34"/>
  <c r="NJO119" i="34"/>
  <c r="NJP119" i="34"/>
  <c r="NJQ119" i="34"/>
  <c r="NJR119" i="34"/>
  <c r="NJS119" i="34"/>
  <c r="NJT119" i="34"/>
  <c r="NJU119" i="34"/>
  <c r="NJV119" i="34"/>
  <c r="NJW119" i="34"/>
  <c r="NJX119" i="34"/>
  <c r="NJY119" i="34"/>
  <c r="NJZ119" i="34"/>
  <c r="NKA119" i="34"/>
  <c r="NKB119" i="34"/>
  <c r="NKC119" i="34"/>
  <c r="NKD119" i="34"/>
  <c r="NKE119" i="34"/>
  <c r="NKF119" i="34"/>
  <c r="NKG119" i="34"/>
  <c r="NKH119" i="34"/>
  <c r="NKI119" i="34"/>
  <c r="NKJ119" i="34"/>
  <c r="NKK119" i="34"/>
  <c r="NKL119" i="34"/>
  <c r="NKM119" i="34"/>
  <c r="NKN119" i="34"/>
  <c r="NKO119" i="34"/>
  <c r="NKP119" i="34"/>
  <c r="NKQ119" i="34"/>
  <c r="NKR119" i="34"/>
  <c r="NKS119" i="34"/>
  <c r="NKT119" i="34"/>
  <c r="NKU119" i="34"/>
  <c r="NKV119" i="34"/>
  <c r="NKW119" i="34"/>
  <c r="NKX119" i="34"/>
  <c r="NKY119" i="34"/>
  <c r="NKZ119" i="34"/>
  <c r="NLA119" i="34"/>
  <c r="NLB119" i="34"/>
  <c r="NLC119" i="34"/>
  <c r="NLD119" i="34"/>
  <c r="NLE119" i="34"/>
  <c r="NLF119" i="34"/>
  <c r="NLG119" i="34"/>
  <c r="NLH119" i="34"/>
  <c r="NLI119" i="34"/>
  <c r="NLJ119" i="34"/>
  <c r="NLK119" i="34"/>
  <c r="NLL119" i="34"/>
  <c r="NLM119" i="34"/>
  <c r="NLN119" i="34"/>
  <c r="NLO119" i="34"/>
  <c r="NLP119" i="34"/>
  <c r="NLQ119" i="34"/>
  <c r="NLR119" i="34"/>
  <c r="NLS119" i="34"/>
  <c r="NLT119" i="34"/>
  <c r="NLU119" i="34"/>
  <c r="NLV119" i="34"/>
  <c r="NLW119" i="34"/>
  <c r="NLX119" i="34"/>
  <c r="NLY119" i="34"/>
  <c r="NLZ119" i="34"/>
  <c r="NMA119" i="34"/>
  <c r="NMB119" i="34"/>
  <c r="NMC119" i="34"/>
  <c r="NMD119" i="34"/>
  <c r="NME119" i="34"/>
  <c r="NMF119" i="34"/>
  <c r="NMG119" i="34"/>
  <c r="NMH119" i="34"/>
  <c r="NMI119" i="34"/>
  <c r="NMJ119" i="34"/>
  <c r="NMK119" i="34"/>
  <c r="NML119" i="34"/>
  <c r="NMM119" i="34"/>
  <c r="NMN119" i="34"/>
  <c r="NMO119" i="34"/>
  <c r="NMP119" i="34"/>
  <c r="NMQ119" i="34"/>
  <c r="NMR119" i="34"/>
  <c r="NMS119" i="34"/>
  <c r="NMT119" i="34"/>
  <c r="NMU119" i="34"/>
  <c r="NMV119" i="34"/>
  <c r="NMW119" i="34"/>
  <c r="NMX119" i="34"/>
  <c r="NMY119" i="34"/>
  <c r="NMZ119" i="34"/>
  <c r="NNA119" i="34"/>
  <c r="NNB119" i="34"/>
  <c r="NNC119" i="34"/>
  <c r="NND119" i="34"/>
  <c r="NNE119" i="34"/>
  <c r="NNF119" i="34"/>
  <c r="NNG119" i="34"/>
  <c r="NNH119" i="34"/>
  <c r="NNI119" i="34"/>
  <c r="NNJ119" i="34"/>
  <c r="NNK119" i="34"/>
  <c r="NNL119" i="34"/>
  <c r="NNM119" i="34"/>
  <c r="NNN119" i="34"/>
  <c r="NNO119" i="34"/>
  <c r="NNP119" i="34"/>
  <c r="NNQ119" i="34"/>
  <c r="NNR119" i="34"/>
  <c r="NNS119" i="34"/>
  <c r="NNT119" i="34"/>
  <c r="NNU119" i="34"/>
  <c r="NNV119" i="34"/>
  <c r="NNW119" i="34"/>
  <c r="NNX119" i="34"/>
  <c r="NNY119" i="34"/>
  <c r="NNZ119" i="34"/>
  <c r="NOA119" i="34"/>
  <c r="NOB119" i="34"/>
  <c r="NOC119" i="34"/>
  <c r="NOD119" i="34"/>
  <c r="NOE119" i="34"/>
  <c r="NOF119" i="34"/>
  <c r="NOG119" i="34"/>
  <c r="NOH119" i="34"/>
  <c r="NOI119" i="34"/>
  <c r="NOJ119" i="34"/>
  <c r="NOK119" i="34"/>
  <c r="NOL119" i="34"/>
  <c r="NOM119" i="34"/>
  <c r="NON119" i="34"/>
  <c r="NOO119" i="34"/>
  <c r="NOP119" i="34"/>
  <c r="NOQ119" i="34"/>
  <c r="NOR119" i="34"/>
  <c r="NOS119" i="34"/>
  <c r="NOT119" i="34"/>
  <c r="NOU119" i="34"/>
  <c r="NOV119" i="34"/>
  <c r="NOW119" i="34"/>
  <c r="NOX119" i="34"/>
  <c r="NOY119" i="34"/>
  <c r="NOZ119" i="34"/>
  <c r="NPA119" i="34"/>
  <c r="NPB119" i="34"/>
  <c r="NPC119" i="34"/>
  <c r="NPD119" i="34"/>
  <c r="NPE119" i="34"/>
  <c r="NPF119" i="34"/>
  <c r="NPG119" i="34"/>
  <c r="NPH119" i="34"/>
  <c r="NPI119" i="34"/>
  <c r="NPJ119" i="34"/>
  <c r="NPK119" i="34"/>
  <c r="NPL119" i="34"/>
  <c r="NPM119" i="34"/>
  <c r="NPN119" i="34"/>
  <c r="NPO119" i="34"/>
  <c r="NPP119" i="34"/>
  <c r="NPQ119" i="34"/>
  <c r="NPR119" i="34"/>
  <c r="NPS119" i="34"/>
  <c r="NPT119" i="34"/>
  <c r="NPU119" i="34"/>
  <c r="NPV119" i="34"/>
  <c r="NPW119" i="34"/>
  <c r="NPX119" i="34"/>
  <c r="NPY119" i="34"/>
  <c r="NPZ119" i="34"/>
  <c r="NQA119" i="34"/>
  <c r="NQB119" i="34"/>
  <c r="NQC119" i="34"/>
  <c r="NQD119" i="34"/>
  <c r="NQE119" i="34"/>
  <c r="NQF119" i="34"/>
  <c r="NQG119" i="34"/>
  <c r="NQH119" i="34"/>
  <c r="NQI119" i="34"/>
  <c r="NQJ119" i="34"/>
  <c r="NQK119" i="34"/>
  <c r="NQL119" i="34"/>
  <c r="NQM119" i="34"/>
  <c r="NQN119" i="34"/>
  <c r="NQO119" i="34"/>
  <c r="NQP119" i="34"/>
  <c r="NQQ119" i="34"/>
  <c r="NQR119" i="34"/>
  <c r="NQS119" i="34"/>
  <c r="NQT119" i="34"/>
  <c r="NQU119" i="34"/>
  <c r="NQV119" i="34"/>
  <c r="NQW119" i="34"/>
  <c r="NQX119" i="34"/>
  <c r="NQY119" i="34"/>
  <c r="NQZ119" i="34"/>
  <c r="NRA119" i="34"/>
  <c r="NRB119" i="34"/>
  <c r="NRC119" i="34"/>
  <c r="NRD119" i="34"/>
  <c r="NRE119" i="34"/>
  <c r="NRF119" i="34"/>
  <c r="NRG119" i="34"/>
  <c r="NRH119" i="34"/>
  <c r="NRI119" i="34"/>
  <c r="NRJ119" i="34"/>
  <c r="NRK119" i="34"/>
  <c r="NRL119" i="34"/>
  <c r="NRM119" i="34"/>
  <c r="NRN119" i="34"/>
  <c r="NRO119" i="34"/>
  <c r="NRP119" i="34"/>
  <c r="NRQ119" i="34"/>
  <c r="NRR119" i="34"/>
  <c r="NRS119" i="34"/>
  <c r="NRT119" i="34"/>
  <c r="NRU119" i="34"/>
  <c r="NRV119" i="34"/>
  <c r="NRW119" i="34"/>
  <c r="NRX119" i="34"/>
  <c r="NRY119" i="34"/>
  <c r="NRZ119" i="34"/>
  <c r="NSA119" i="34"/>
  <c r="NSB119" i="34"/>
  <c r="NSC119" i="34"/>
  <c r="NSD119" i="34"/>
  <c r="NSE119" i="34"/>
  <c r="NSF119" i="34"/>
  <c r="NSG119" i="34"/>
  <c r="NSH119" i="34"/>
  <c r="NSI119" i="34"/>
  <c r="NSJ119" i="34"/>
  <c r="NSK119" i="34"/>
  <c r="NSL119" i="34"/>
  <c r="NSM119" i="34"/>
  <c r="NSN119" i="34"/>
  <c r="NSO119" i="34"/>
  <c r="NSP119" i="34"/>
  <c r="NSQ119" i="34"/>
  <c r="NSR119" i="34"/>
  <c r="NSS119" i="34"/>
  <c r="NST119" i="34"/>
  <c r="NSU119" i="34"/>
  <c r="NSV119" i="34"/>
  <c r="NSW119" i="34"/>
  <c r="NSX119" i="34"/>
  <c r="NSY119" i="34"/>
  <c r="NSZ119" i="34"/>
  <c r="NTA119" i="34"/>
  <c r="NTB119" i="34"/>
  <c r="NTC119" i="34"/>
  <c r="NTD119" i="34"/>
  <c r="NTE119" i="34"/>
  <c r="NTF119" i="34"/>
  <c r="NTG119" i="34"/>
  <c r="NTH119" i="34"/>
  <c r="NTI119" i="34"/>
  <c r="NTJ119" i="34"/>
  <c r="NTK119" i="34"/>
  <c r="NTL119" i="34"/>
  <c r="NTM119" i="34"/>
  <c r="NTN119" i="34"/>
  <c r="NTO119" i="34"/>
  <c r="NTP119" i="34"/>
  <c r="NTQ119" i="34"/>
  <c r="NTR119" i="34"/>
  <c r="NTS119" i="34"/>
  <c r="NTT119" i="34"/>
  <c r="NTU119" i="34"/>
  <c r="NTV119" i="34"/>
  <c r="NTW119" i="34"/>
  <c r="NTX119" i="34"/>
  <c r="NTY119" i="34"/>
  <c r="NTZ119" i="34"/>
  <c r="NUA119" i="34"/>
  <c r="NUB119" i="34"/>
  <c r="NUC119" i="34"/>
  <c r="NUD119" i="34"/>
  <c r="NUE119" i="34"/>
  <c r="NUF119" i="34"/>
  <c r="NUG119" i="34"/>
  <c r="NUH119" i="34"/>
  <c r="NUI119" i="34"/>
  <c r="NUJ119" i="34"/>
  <c r="NUK119" i="34"/>
  <c r="NUL119" i="34"/>
  <c r="NUM119" i="34"/>
  <c r="NUN119" i="34"/>
  <c r="NUO119" i="34"/>
  <c r="NUP119" i="34"/>
  <c r="NUQ119" i="34"/>
  <c r="NUR119" i="34"/>
  <c r="NUS119" i="34"/>
  <c r="NUT119" i="34"/>
  <c r="NUU119" i="34"/>
  <c r="NUV119" i="34"/>
  <c r="NUW119" i="34"/>
  <c r="NUX119" i="34"/>
  <c r="NUY119" i="34"/>
  <c r="NUZ119" i="34"/>
  <c r="NVA119" i="34"/>
  <c r="NVB119" i="34"/>
  <c r="NVC119" i="34"/>
  <c r="NVD119" i="34"/>
  <c r="NVE119" i="34"/>
  <c r="NVF119" i="34"/>
  <c r="NVG119" i="34"/>
  <c r="NVH119" i="34"/>
  <c r="NVI119" i="34"/>
  <c r="NVJ119" i="34"/>
  <c r="NVK119" i="34"/>
  <c r="NVL119" i="34"/>
  <c r="NVM119" i="34"/>
  <c r="NVN119" i="34"/>
  <c r="NVO119" i="34"/>
  <c r="NVP119" i="34"/>
  <c r="NVQ119" i="34"/>
  <c r="NVR119" i="34"/>
  <c r="NVS119" i="34"/>
  <c r="NVT119" i="34"/>
  <c r="NVU119" i="34"/>
  <c r="NVV119" i="34"/>
  <c r="NVW119" i="34"/>
  <c r="NVX119" i="34"/>
  <c r="NVY119" i="34"/>
  <c r="NVZ119" i="34"/>
  <c r="NWA119" i="34"/>
  <c r="NWB119" i="34"/>
  <c r="NWC119" i="34"/>
  <c r="NWD119" i="34"/>
  <c r="NWE119" i="34"/>
  <c r="NWF119" i="34"/>
  <c r="NWG119" i="34"/>
  <c r="NWH119" i="34"/>
  <c r="NWI119" i="34"/>
  <c r="NWJ119" i="34"/>
  <c r="NWK119" i="34"/>
  <c r="NWL119" i="34"/>
  <c r="NWM119" i="34"/>
  <c r="NWN119" i="34"/>
  <c r="NWO119" i="34"/>
  <c r="NWP119" i="34"/>
  <c r="NWQ119" i="34"/>
  <c r="NWR119" i="34"/>
  <c r="NWS119" i="34"/>
  <c r="NWT119" i="34"/>
  <c r="NWU119" i="34"/>
  <c r="NWV119" i="34"/>
  <c r="NWW119" i="34"/>
  <c r="NWX119" i="34"/>
  <c r="NWY119" i="34"/>
  <c r="NWZ119" i="34"/>
  <c r="NXA119" i="34"/>
  <c r="NXB119" i="34"/>
  <c r="NXC119" i="34"/>
  <c r="NXD119" i="34"/>
  <c r="NXE119" i="34"/>
  <c r="NXF119" i="34"/>
  <c r="NXG119" i="34"/>
  <c r="NXH119" i="34"/>
  <c r="NXI119" i="34"/>
  <c r="NXJ119" i="34"/>
  <c r="NXK119" i="34"/>
  <c r="NXL119" i="34"/>
  <c r="NXM119" i="34"/>
  <c r="NXN119" i="34"/>
  <c r="NXO119" i="34"/>
  <c r="NXP119" i="34"/>
  <c r="NXQ119" i="34"/>
  <c r="NXR119" i="34"/>
  <c r="NXS119" i="34"/>
  <c r="NXT119" i="34"/>
  <c r="NXU119" i="34"/>
  <c r="NXV119" i="34"/>
  <c r="NXW119" i="34"/>
  <c r="NXX119" i="34"/>
  <c r="NXY119" i="34"/>
  <c r="NXZ119" i="34"/>
  <c r="NYA119" i="34"/>
  <c r="NYB119" i="34"/>
  <c r="NYC119" i="34"/>
  <c r="NYD119" i="34"/>
  <c r="NYE119" i="34"/>
  <c r="NYF119" i="34"/>
  <c r="NYG119" i="34"/>
  <c r="NYH119" i="34"/>
  <c r="NYI119" i="34"/>
  <c r="NYJ119" i="34"/>
  <c r="NYK119" i="34"/>
  <c r="NYL119" i="34"/>
  <c r="NYM119" i="34"/>
  <c r="NYN119" i="34"/>
  <c r="NYO119" i="34"/>
  <c r="NYP119" i="34"/>
  <c r="NYQ119" i="34"/>
  <c r="NYR119" i="34"/>
  <c r="NYS119" i="34"/>
  <c r="NYT119" i="34"/>
  <c r="NYU119" i="34"/>
  <c r="NYV119" i="34"/>
  <c r="NYW119" i="34"/>
  <c r="NYX119" i="34"/>
  <c r="NYY119" i="34"/>
  <c r="NYZ119" i="34"/>
  <c r="NZA119" i="34"/>
  <c r="NZB119" i="34"/>
  <c r="NZC119" i="34"/>
  <c r="NZD119" i="34"/>
  <c r="NZE119" i="34"/>
  <c r="NZF119" i="34"/>
  <c r="NZG119" i="34"/>
  <c r="NZH119" i="34"/>
  <c r="NZI119" i="34"/>
  <c r="NZJ119" i="34"/>
  <c r="NZK119" i="34"/>
  <c r="NZL119" i="34"/>
  <c r="NZM119" i="34"/>
  <c r="NZN119" i="34"/>
  <c r="NZO119" i="34"/>
  <c r="NZP119" i="34"/>
  <c r="NZQ119" i="34"/>
  <c r="NZR119" i="34"/>
  <c r="NZS119" i="34"/>
  <c r="NZT119" i="34"/>
  <c r="NZU119" i="34"/>
  <c r="NZV119" i="34"/>
  <c r="NZW119" i="34"/>
  <c r="NZX119" i="34"/>
  <c r="NZY119" i="34"/>
  <c r="NZZ119" i="34"/>
  <c r="OAA119" i="34"/>
  <c r="OAB119" i="34"/>
  <c r="OAC119" i="34"/>
  <c r="OAD119" i="34"/>
  <c r="OAE119" i="34"/>
  <c r="OAF119" i="34"/>
  <c r="OAG119" i="34"/>
  <c r="OAH119" i="34"/>
  <c r="OAI119" i="34"/>
  <c r="OAJ119" i="34"/>
  <c r="OAK119" i="34"/>
  <c r="OAL119" i="34"/>
  <c r="OAM119" i="34"/>
  <c r="OAN119" i="34"/>
  <c r="OAO119" i="34"/>
  <c r="OAP119" i="34"/>
  <c r="OAQ119" i="34"/>
  <c r="OAR119" i="34"/>
  <c r="OAS119" i="34"/>
  <c r="OAT119" i="34"/>
  <c r="OAU119" i="34"/>
  <c r="OAV119" i="34"/>
  <c r="OAW119" i="34"/>
  <c r="OAX119" i="34"/>
  <c r="OAY119" i="34"/>
  <c r="OAZ119" i="34"/>
  <c r="OBA119" i="34"/>
  <c r="OBB119" i="34"/>
  <c r="OBC119" i="34"/>
  <c r="OBD119" i="34"/>
  <c r="OBE119" i="34"/>
  <c r="OBF119" i="34"/>
  <c r="OBG119" i="34"/>
  <c r="OBH119" i="34"/>
  <c r="OBI119" i="34"/>
  <c r="OBJ119" i="34"/>
  <c r="OBK119" i="34"/>
  <c r="OBL119" i="34"/>
  <c r="OBM119" i="34"/>
  <c r="OBN119" i="34"/>
  <c r="OBO119" i="34"/>
  <c r="OBP119" i="34"/>
  <c r="OBQ119" i="34"/>
  <c r="OBR119" i="34"/>
  <c r="OBS119" i="34"/>
  <c r="OBT119" i="34"/>
  <c r="OBU119" i="34"/>
  <c r="OBV119" i="34"/>
  <c r="OBW119" i="34"/>
  <c r="OBX119" i="34"/>
  <c r="OBY119" i="34"/>
  <c r="OBZ119" i="34"/>
  <c r="OCA119" i="34"/>
  <c r="OCB119" i="34"/>
  <c r="OCC119" i="34"/>
  <c r="OCD119" i="34"/>
  <c r="OCE119" i="34"/>
  <c r="OCF119" i="34"/>
  <c r="OCG119" i="34"/>
  <c r="OCH119" i="34"/>
  <c r="OCI119" i="34"/>
  <c r="OCJ119" i="34"/>
  <c r="OCK119" i="34"/>
  <c r="OCL119" i="34"/>
  <c r="OCM119" i="34"/>
  <c r="OCN119" i="34"/>
  <c r="OCO119" i="34"/>
  <c r="OCP119" i="34"/>
  <c r="OCQ119" i="34"/>
  <c r="OCR119" i="34"/>
  <c r="OCS119" i="34"/>
  <c r="OCT119" i="34"/>
  <c r="OCU119" i="34"/>
  <c r="OCV119" i="34"/>
  <c r="OCW119" i="34"/>
  <c r="OCX119" i="34"/>
  <c r="OCY119" i="34"/>
  <c r="OCZ119" i="34"/>
  <c r="ODA119" i="34"/>
  <c r="ODB119" i="34"/>
  <c r="ODC119" i="34"/>
  <c r="ODD119" i="34"/>
  <c r="ODE119" i="34"/>
  <c r="ODF119" i="34"/>
  <c r="ODG119" i="34"/>
  <c r="ODH119" i="34"/>
  <c r="ODI119" i="34"/>
  <c r="ODJ119" i="34"/>
  <c r="ODK119" i="34"/>
  <c r="ODL119" i="34"/>
  <c r="ODM119" i="34"/>
  <c r="ODN119" i="34"/>
  <c r="ODO119" i="34"/>
  <c r="ODP119" i="34"/>
  <c r="ODQ119" i="34"/>
  <c r="ODR119" i="34"/>
  <c r="ODS119" i="34"/>
  <c r="ODT119" i="34"/>
  <c r="ODU119" i="34"/>
  <c r="ODV119" i="34"/>
  <c r="ODW119" i="34"/>
  <c r="ODX119" i="34"/>
  <c r="ODY119" i="34"/>
  <c r="ODZ119" i="34"/>
  <c r="OEA119" i="34"/>
  <c r="OEB119" i="34"/>
  <c r="OEC119" i="34"/>
  <c r="OED119" i="34"/>
  <c r="OEE119" i="34"/>
  <c r="OEF119" i="34"/>
  <c r="OEG119" i="34"/>
  <c r="OEH119" i="34"/>
  <c r="OEI119" i="34"/>
  <c r="OEJ119" i="34"/>
  <c r="OEK119" i="34"/>
  <c r="OEL119" i="34"/>
  <c r="OEM119" i="34"/>
  <c r="OEN119" i="34"/>
  <c r="OEO119" i="34"/>
  <c r="OEP119" i="34"/>
  <c r="OEQ119" i="34"/>
  <c r="OER119" i="34"/>
  <c r="OES119" i="34"/>
  <c r="OET119" i="34"/>
  <c r="OEU119" i="34"/>
  <c r="OEV119" i="34"/>
  <c r="OEW119" i="34"/>
  <c r="OEX119" i="34"/>
  <c r="OEY119" i="34"/>
  <c r="OEZ119" i="34"/>
  <c r="OFA119" i="34"/>
  <c r="OFB119" i="34"/>
  <c r="OFC119" i="34"/>
  <c r="OFD119" i="34"/>
  <c r="OFE119" i="34"/>
  <c r="OFF119" i="34"/>
  <c r="OFG119" i="34"/>
  <c r="OFH119" i="34"/>
  <c r="OFI119" i="34"/>
  <c r="OFJ119" i="34"/>
  <c r="OFK119" i="34"/>
  <c r="OFL119" i="34"/>
  <c r="OFM119" i="34"/>
  <c r="OFN119" i="34"/>
  <c r="OFO119" i="34"/>
  <c r="OFP119" i="34"/>
  <c r="OFQ119" i="34"/>
  <c r="OFR119" i="34"/>
  <c r="OFS119" i="34"/>
  <c r="OFT119" i="34"/>
  <c r="OFU119" i="34"/>
  <c r="OFV119" i="34"/>
  <c r="OFW119" i="34"/>
  <c r="OFX119" i="34"/>
  <c r="OFY119" i="34"/>
  <c r="OFZ119" i="34"/>
  <c r="OGA119" i="34"/>
  <c r="OGB119" i="34"/>
  <c r="OGC119" i="34"/>
  <c r="OGD119" i="34"/>
  <c r="OGE119" i="34"/>
  <c r="OGF119" i="34"/>
  <c r="OGG119" i="34"/>
  <c r="OGH119" i="34"/>
  <c r="OGI119" i="34"/>
  <c r="OGJ119" i="34"/>
  <c r="OGK119" i="34"/>
  <c r="OGL119" i="34"/>
  <c r="OGM119" i="34"/>
  <c r="OGN119" i="34"/>
  <c r="OGO119" i="34"/>
  <c r="OGP119" i="34"/>
  <c r="OGQ119" i="34"/>
  <c r="OGR119" i="34"/>
  <c r="OGS119" i="34"/>
  <c r="OGT119" i="34"/>
  <c r="OGU119" i="34"/>
  <c r="OGV119" i="34"/>
  <c r="OGW119" i="34"/>
  <c r="OGX119" i="34"/>
  <c r="OGY119" i="34"/>
  <c r="OGZ119" i="34"/>
  <c r="OHA119" i="34"/>
  <c r="OHB119" i="34"/>
  <c r="OHC119" i="34"/>
  <c r="OHD119" i="34"/>
  <c r="OHE119" i="34"/>
  <c r="OHF119" i="34"/>
  <c r="OHG119" i="34"/>
  <c r="OHH119" i="34"/>
  <c r="OHI119" i="34"/>
  <c r="OHJ119" i="34"/>
  <c r="OHK119" i="34"/>
  <c r="OHL119" i="34"/>
  <c r="OHM119" i="34"/>
  <c r="OHN119" i="34"/>
  <c r="OHO119" i="34"/>
  <c r="OHP119" i="34"/>
  <c r="OHQ119" i="34"/>
  <c r="OHR119" i="34"/>
  <c r="OHS119" i="34"/>
  <c r="OHT119" i="34"/>
  <c r="OHU119" i="34"/>
  <c r="OHV119" i="34"/>
  <c r="OHW119" i="34"/>
  <c r="OHX119" i="34"/>
  <c r="OHY119" i="34"/>
  <c r="OHZ119" i="34"/>
  <c r="OIA119" i="34"/>
  <c r="OIB119" i="34"/>
  <c r="OIC119" i="34"/>
  <c r="OID119" i="34"/>
  <c r="OIE119" i="34"/>
  <c r="OIF119" i="34"/>
  <c r="OIG119" i="34"/>
  <c r="OIH119" i="34"/>
  <c r="OII119" i="34"/>
  <c r="OIJ119" i="34"/>
  <c r="OIK119" i="34"/>
  <c r="OIL119" i="34"/>
  <c r="OIM119" i="34"/>
  <c r="OIN119" i="34"/>
  <c r="OIO119" i="34"/>
  <c r="OIP119" i="34"/>
  <c r="OIQ119" i="34"/>
  <c r="OIR119" i="34"/>
  <c r="OIS119" i="34"/>
  <c r="OIT119" i="34"/>
  <c r="OIU119" i="34"/>
  <c r="OIV119" i="34"/>
  <c r="OIW119" i="34"/>
  <c r="OIX119" i="34"/>
  <c r="OIY119" i="34"/>
  <c r="OIZ119" i="34"/>
  <c r="OJA119" i="34"/>
  <c r="OJB119" i="34"/>
  <c r="OJC119" i="34"/>
  <c r="OJD119" i="34"/>
  <c r="OJE119" i="34"/>
  <c r="OJF119" i="34"/>
  <c r="OJG119" i="34"/>
  <c r="OJH119" i="34"/>
  <c r="OJI119" i="34"/>
  <c r="OJJ119" i="34"/>
  <c r="OJK119" i="34"/>
  <c r="OJL119" i="34"/>
  <c r="OJM119" i="34"/>
  <c r="OJN119" i="34"/>
  <c r="OJO119" i="34"/>
  <c r="OJP119" i="34"/>
  <c r="OJQ119" i="34"/>
  <c r="OJR119" i="34"/>
  <c r="OJS119" i="34"/>
  <c r="OJT119" i="34"/>
  <c r="OJU119" i="34"/>
  <c r="OJV119" i="34"/>
  <c r="OJW119" i="34"/>
  <c r="OJX119" i="34"/>
  <c r="OJY119" i="34"/>
  <c r="OJZ119" i="34"/>
  <c r="OKA119" i="34"/>
  <c r="OKB119" i="34"/>
  <c r="OKC119" i="34"/>
  <c r="OKD119" i="34"/>
  <c r="OKE119" i="34"/>
  <c r="OKF119" i="34"/>
  <c r="OKG119" i="34"/>
  <c r="OKH119" i="34"/>
  <c r="OKI119" i="34"/>
  <c r="OKJ119" i="34"/>
  <c r="OKK119" i="34"/>
  <c r="OKL119" i="34"/>
  <c r="OKM119" i="34"/>
  <c r="OKN119" i="34"/>
  <c r="OKO119" i="34"/>
  <c r="OKP119" i="34"/>
  <c r="OKQ119" i="34"/>
  <c r="OKR119" i="34"/>
  <c r="OKS119" i="34"/>
  <c r="OKT119" i="34"/>
  <c r="OKU119" i="34"/>
  <c r="OKV119" i="34"/>
  <c r="OKW119" i="34"/>
  <c r="OKX119" i="34"/>
  <c r="OKY119" i="34"/>
  <c r="OKZ119" i="34"/>
  <c r="OLA119" i="34"/>
  <c r="OLB119" i="34"/>
  <c r="OLC119" i="34"/>
  <c r="OLD119" i="34"/>
  <c r="OLE119" i="34"/>
  <c r="OLF119" i="34"/>
  <c r="OLG119" i="34"/>
  <c r="OLH119" i="34"/>
  <c r="OLI119" i="34"/>
  <c r="OLJ119" i="34"/>
  <c r="OLK119" i="34"/>
  <c r="OLL119" i="34"/>
  <c r="OLM119" i="34"/>
  <c r="OLN119" i="34"/>
  <c r="OLO119" i="34"/>
  <c r="OLP119" i="34"/>
  <c r="OLQ119" i="34"/>
  <c r="OLR119" i="34"/>
  <c r="OLS119" i="34"/>
  <c r="OLT119" i="34"/>
  <c r="OLU119" i="34"/>
  <c r="OLV119" i="34"/>
  <c r="OLW119" i="34"/>
  <c r="OLX119" i="34"/>
  <c r="OLY119" i="34"/>
  <c r="OLZ119" i="34"/>
  <c r="OMA119" i="34"/>
  <c r="OMB119" i="34"/>
  <c r="OMC119" i="34"/>
  <c r="OMD119" i="34"/>
  <c r="OME119" i="34"/>
  <c r="OMF119" i="34"/>
  <c r="OMG119" i="34"/>
  <c r="OMH119" i="34"/>
  <c r="OMI119" i="34"/>
  <c r="OMJ119" i="34"/>
  <c r="OMK119" i="34"/>
  <c r="OML119" i="34"/>
  <c r="OMM119" i="34"/>
  <c r="OMN119" i="34"/>
  <c r="OMO119" i="34"/>
  <c r="OMP119" i="34"/>
  <c r="OMQ119" i="34"/>
  <c r="OMR119" i="34"/>
  <c r="OMS119" i="34"/>
  <c r="OMT119" i="34"/>
  <c r="OMU119" i="34"/>
  <c r="OMV119" i="34"/>
  <c r="OMW119" i="34"/>
  <c r="OMX119" i="34"/>
  <c r="OMY119" i="34"/>
  <c r="OMZ119" i="34"/>
  <c r="ONA119" i="34"/>
  <c r="ONB119" i="34"/>
  <c r="ONC119" i="34"/>
  <c r="OND119" i="34"/>
  <c r="ONE119" i="34"/>
  <c r="ONF119" i="34"/>
  <c r="ONG119" i="34"/>
  <c r="ONH119" i="34"/>
  <c r="ONI119" i="34"/>
  <c r="ONJ119" i="34"/>
  <c r="ONK119" i="34"/>
  <c r="ONL119" i="34"/>
  <c r="ONM119" i="34"/>
  <c r="ONN119" i="34"/>
  <c r="ONO119" i="34"/>
  <c r="ONP119" i="34"/>
  <c r="ONQ119" i="34"/>
  <c r="ONR119" i="34"/>
  <c r="ONS119" i="34"/>
  <c r="ONT119" i="34"/>
  <c r="ONU119" i="34"/>
  <c r="ONV119" i="34"/>
  <c r="ONW119" i="34"/>
  <c r="ONX119" i="34"/>
  <c r="ONY119" i="34"/>
  <c r="ONZ119" i="34"/>
  <c r="OOA119" i="34"/>
  <c r="OOB119" i="34"/>
  <c r="OOC119" i="34"/>
  <c r="OOD119" i="34"/>
  <c r="OOE119" i="34"/>
  <c r="OOF119" i="34"/>
  <c r="OOG119" i="34"/>
  <c r="OOH119" i="34"/>
  <c r="OOI119" i="34"/>
  <c r="OOJ119" i="34"/>
  <c r="OOK119" i="34"/>
  <c r="OOL119" i="34"/>
  <c r="OOM119" i="34"/>
  <c r="OON119" i="34"/>
  <c r="OOO119" i="34"/>
  <c r="OOP119" i="34"/>
  <c r="OOQ119" i="34"/>
  <c r="OOR119" i="34"/>
  <c r="OOS119" i="34"/>
  <c r="OOT119" i="34"/>
  <c r="OOU119" i="34"/>
  <c r="OOV119" i="34"/>
  <c r="OOW119" i="34"/>
  <c r="OOX119" i="34"/>
  <c r="OOY119" i="34"/>
  <c r="OOZ119" i="34"/>
  <c r="OPA119" i="34"/>
  <c r="OPB119" i="34"/>
  <c r="OPC119" i="34"/>
  <c r="OPD119" i="34"/>
  <c r="OPE119" i="34"/>
  <c r="OPF119" i="34"/>
  <c r="OPG119" i="34"/>
  <c r="OPH119" i="34"/>
  <c r="OPI119" i="34"/>
  <c r="OPJ119" i="34"/>
  <c r="OPK119" i="34"/>
  <c r="OPL119" i="34"/>
  <c r="OPM119" i="34"/>
  <c r="OPN119" i="34"/>
  <c r="OPO119" i="34"/>
  <c r="OPP119" i="34"/>
  <c r="OPQ119" i="34"/>
  <c r="OPR119" i="34"/>
  <c r="OPS119" i="34"/>
  <c r="OPT119" i="34"/>
  <c r="OPU119" i="34"/>
  <c r="OPV119" i="34"/>
  <c r="OPW119" i="34"/>
  <c r="OPX119" i="34"/>
  <c r="OPY119" i="34"/>
  <c r="OPZ119" i="34"/>
  <c r="OQA119" i="34"/>
  <c r="OQB119" i="34"/>
  <c r="OQC119" i="34"/>
  <c r="OQD119" i="34"/>
  <c r="OQE119" i="34"/>
  <c r="OQF119" i="34"/>
  <c r="OQG119" i="34"/>
  <c r="OQH119" i="34"/>
  <c r="OQI119" i="34"/>
  <c r="OQJ119" i="34"/>
  <c r="OQK119" i="34"/>
  <c r="OQL119" i="34"/>
  <c r="OQM119" i="34"/>
  <c r="OQN119" i="34"/>
  <c r="OQO119" i="34"/>
  <c r="OQP119" i="34"/>
  <c r="OQQ119" i="34"/>
  <c r="OQR119" i="34"/>
  <c r="OQS119" i="34"/>
  <c r="OQT119" i="34"/>
  <c r="OQU119" i="34"/>
  <c r="OQV119" i="34"/>
  <c r="OQW119" i="34"/>
  <c r="OQX119" i="34"/>
  <c r="OQY119" i="34"/>
  <c r="OQZ119" i="34"/>
  <c r="ORA119" i="34"/>
  <c r="ORB119" i="34"/>
  <c r="ORC119" i="34"/>
  <c r="ORD119" i="34"/>
  <c r="ORE119" i="34"/>
  <c r="ORF119" i="34"/>
  <c r="ORG119" i="34"/>
  <c r="ORH119" i="34"/>
  <c r="ORI119" i="34"/>
  <c r="ORJ119" i="34"/>
  <c r="ORK119" i="34"/>
  <c r="ORL119" i="34"/>
  <c r="ORM119" i="34"/>
  <c r="ORN119" i="34"/>
  <c r="ORO119" i="34"/>
  <c r="ORP119" i="34"/>
  <c r="ORQ119" i="34"/>
  <c r="ORR119" i="34"/>
  <c r="ORS119" i="34"/>
  <c r="ORT119" i="34"/>
  <c r="ORU119" i="34"/>
  <c r="ORV119" i="34"/>
  <c r="ORW119" i="34"/>
  <c r="ORX119" i="34"/>
  <c r="ORY119" i="34"/>
  <c r="ORZ119" i="34"/>
  <c r="OSA119" i="34"/>
  <c r="OSB119" i="34"/>
  <c r="OSC119" i="34"/>
  <c r="OSD119" i="34"/>
  <c r="OSE119" i="34"/>
  <c r="OSF119" i="34"/>
  <c r="OSG119" i="34"/>
  <c r="OSH119" i="34"/>
  <c r="OSI119" i="34"/>
  <c r="OSJ119" i="34"/>
  <c r="OSK119" i="34"/>
  <c r="OSL119" i="34"/>
  <c r="OSM119" i="34"/>
  <c r="OSN119" i="34"/>
  <c r="OSO119" i="34"/>
  <c r="OSP119" i="34"/>
  <c r="OSQ119" i="34"/>
  <c r="OSR119" i="34"/>
  <c r="OSS119" i="34"/>
  <c r="OST119" i="34"/>
  <c r="OSU119" i="34"/>
  <c r="OSV119" i="34"/>
  <c r="OSW119" i="34"/>
  <c r="OSX119" i="34"/>
  <c r="OSY119" i="34"/>
  <c r="OSZ119" i="34"/>
  <c r="OTA119" i="34"/>
  <c r="OTB119" i="34"/>
  <c r="OTC119" i="34"/>
  <c r="OTD119" i="34"/>
  <c r="OTE119" i="34"/>
  <c r="OTF119" i="34"/>
  <c r="OTG119" i="34"/>
  <c r="OTH119" i="34"/>
  <c r="OTI119" i="34"/>
  <c r="OTJ119" i="34"/>
  <c r="OTK119" i="34"/>
  <c r="OTL119" i="34"/>
  <c r="OTM119" i="34"/>
  <c r="OTN119" i="34"/>
  <c r="OTO119" i="34"/>
  <c r="OTP119" i="34"/>
  <c r="OTQ119" i="34"/>
  <c r="OTR119" i="34"/>
  <c r="OTS119" i="34"/>
  <c r="OTT119" i="34"/>
  <c r="OTU119" i="34"/>
  <c r="OTV119" i="34"/>
  <c r="OTW119" i="34"/>
  <c r="OTX119" i="34"/>
  <c r="OTY119" i="34"/>
  <c r="OTZ119" i="34"/>
  <c r="OUA119" i="34"/>
  <c r="OUB119" i="34"/>
  <c r="OUC119" i="34"/>
  <c r="OUD119" i="34"/>
  <c r="OUE119" i="34"/>
  <c r="OUF119" i="34"/>
  <c r="OUG119" i="34"/>
  <c r="OUH119" i="34"/>
  <c r="OUI119" i="34"/>
  <c r="OUJ119" i="34"/>
  <c r="OUK119" i="34"/>
  <c r="OUL119" i="34"/>
  <c r="OUM119" i="34"/>
  <c r="OUN119" i="34"/>
  <c r="OUO119" i="34"/>
  <c r="OUP119" i="34"/>
  <c r="OUQ119" i="34"/>
  <c r="OUR119" i="34"/>
  <c r="OUS119" i="34"/>
  <c r="OUT119" i="34"/>
  <c r="OUU119" i="34"/>
  <c r="OUV119" i="34"/>
  <c r="OUW119" i="34"/>
  <c r="OUX119" i="34"/>
  <c r="OUY119" i="34"/>
  <c r="OUZ119" i="34"/>
  <c r="OVA119" i="34"/>
  <c r="OVB119" i="34"/>
  <c r="OVC119" i="34"/>
  <c r="OVD119" i="34"/>
  <c r="OVE119" i="34"/>
  <c r="OVF119" i="34"/>
  <c r="OVG119" i="34"/>
  <c r="OVH119" i="34"/>
  <c r="OVI119" i="34"/>
  <c r="OVJ119" i="34"/>
  <c r="OVK119" i="34"/>
  <c r="OVL119" i="34"/>
  <c r="OVM119" i="34"/>
  <c r="OVN119" i="34"/>
  <c r="OVO119" i="34"/>
  <c r="OVP119" i="34"/>
  <c r="OVQ119" i="34"/>
  <c r="OVR119" i="34"/>
  <c r="OVS119" i="34"/>
  <c r="OVT119" i="34"/>
  <c r="OVU119" i="34"/>
  <c r="OVV119" i="34"/>
  <c r="OVW119" i="34"/>
  <c r="OVX119" i="34"/>
  <c r="OVY119" i="34"/>
  <c r="OVZ119" i="34"/>
  <c r="OWA119" i="34"/>
  <c r="OWB119" i="34"/>
  <c r="OWC119" i="34"/>
  <c r="OWD119" i="34"/>
  <c r="OWE119" i="34"/>
  <c r="OWF119" i="34"/>
  <c r="OWG119" i="34"/>
  <c r="OWH119" i="34"/>
  <c r="OWI119" i="34"/>
  <c r="OWJ119" i="34"/>
  <c r="OWK119" i="34"/>
  <c r="OWL119" i="34"/>
  <c r="OWM119" i="34"/>
  <c r="OWN119" i="34"/>
  <c r="OWO119" i="34"/>
  <c r="OWP119" i="34"/>
  <c r="OWQ119" i="34"/>
  <c r="OWR119" i="34"/>
  <c r="OWS119" i="34"/>
  <c r="OWT119" i="34"/>
  <c r="OWU119" i="34"/>
  <c r="OWV119" i="34"/>
  <c r="OWW119" i="34"/>
  <c r="OWX119" i="34"/>
  <c r="OWY119" i="34"/>
  <c r="OWZ119" i="34"/>
  <c r="OXA119" i="34"/>
  <c r="OXB119" i="34"/>
  <c r="OXC119" i="34"/>
  <c r="OXD119" i="34"/>
  <c r="OXE119" i="34"/>
  <c r="OXF119" i="34"/>
  <c r="OXG119" i="34"/>
  <c r="OXH119" i="34"/>
  <c r="OXI119" i="34"/>
  <c r="OXJ119" i="34"/>
  <c r="OXK119" i="34"/>
  <c r="OXL119" i="34"/>
  <c r="OXM119" i="34"/>
  <c r="OXN119" i="34"/>
  <c r="OXO119" i="34"/>
  <c r="OXP119" i="34"/>
  <c r="OXQ119" i="34"/>
  <c r="OXR119" i="34"/>
  <c r="OXS119" i="34"/>
  <c r="OXT119" i="34"/>
  <c r="OXU119" i="34"/>
  <c r="OXV119" i="34"/>
  <c r="OXW119" i="34"/>
  <c r="OXX119" i="34"/>
  <c r="OXY119" i="34"/>
  <c r="OXZ119" i="34"/>
  <c r="OYA119" i="34"/>
  <c r="OYB119" i="34"/>
  <c r="OYC119" i="34"/>
  <c r="OYD119" i="34"/>
  <c r="OYE119" i="34"/>
  <c r="OYF119" i="34"/>
  <c r="OYG119" i="34"/>
  <c r="OYH119" i="34"/>
  <c r="OYI119" i="34"/>
  <c r="OYJ119" i="34"/>
  <c r="OYK119" i="34"/>
  <c r="OYL119" i="34"/>
  <c r="OYM119" i="34"/>
  <c r="OYN119" i="34"/>
  <c r="OYO119" i="34"/>
  <c r="OYP119" i="34"/>
  <c r="OYQ119" i="34"/>
  <c r="OYR119" i="34"/>
  <c r="OYS119" i="34"/>
  <c r="OYT119" i="34"/>
  <c r="OYU119" i="34"/>
  <c r="OYV119" i="34"/>
  <c r="OYW119" i="34"/>
  <c r="OYX119" i="34"/>
  <c r="OYY119" i="34"/>
  <c r="OYZ119" i="34"/>
  <c r="OZA119" i="34"/>
  <c r="OZB119" i="34"/>
  <c r="OZC119" i="34"/>
  <c r="OZD119" i="34"/>
  <c r="OZE119" i="34"/>
  <c r="OZF119" i="34"/>
  <c r="OZG119" i="34"/>
  <c r="OZH119" i="34"/>
  <c r="OZI119" i="34"/>
  <c r="OZJ119" i="34"/>
  <c r="OZK119" i="34"/>
  <c r="OZL119" i="34"/>
  <c r="OZM119" i="34"/>
  <c r="OZN119" i="34"/>
  <c r="OZO119" i="34"/>
  <c r="OZP119" i="34"/>
  <c r="OZQ119" i="34"/>
  <c r="OZR119" i="34"/>
  <c r="OZS119" i="34"/>
  <c r="OZT119" i="34"/>
  <c r="OZU119" i="34"/>
  <c r="OZV119" i="34"/>
  <c r="OZW119" i="34"/>
  <c r="OZX119" i="34"/>
  <c r="OZY119" i="34"/>
  <c r="OZZ119" i="34"/>
  <c r="PAA119" i="34"/>
  <c r="PAB119" i="34"/>
  <c r="PAC119" i="34"/>
  <c r="PAD119" i="34"/>
  <c r="PAE119" i="34"/>
  <c r="PAF119" i="34"/>
  <c r="PAG119" i="34"/>
  <c r="PAH119" i="34"/>
  <c r="PAI119" i="34"/>
  <c r="PAJ119" i="34"/>
  <c r="PAK119" i="34"/>
  <c r="PAL119" i="34"/>
  <c r="PAM119" i="34"/>
  <c r="PAN119" i="34"/>
  <c r="PAO119" i="34"/>
  <c r="PAP119" i="34"/>
  <c r="PAQ119" i="34"/>
  <c r="PAR119" i="34"/>
  <c r="PAS119" i="34"/>
  <c r="PAT119" i="34"/>
  <c r="PAU119" i="34"/>
  <c r="PAV119" i="34"/>
  <c r="PAW119" i="34"/>
  <c r="PAX119" i="34"/>
  <c r="PAY119" i="34"/>
  <c r="PAZ119" i="34"/>
  <c r="PBA119" i="34"/>
  <c r="PBB119" i="34"/>
  <c r="PBC119" i="34"/>
  <c r="PBD119" i="34"/>
  <c r="PBE119" i="34"/>
  <c r="PBF119" i="34"/>
  <c r="PBG119" i="34"/>
  <c r="PBH119" i="34"/>
  <c r="PBI119" i="34"/>
  <c r="PBJ119" i="34"/>
  <c r="PBK119" i="34"/>
  <c r="PBL119" i="34"/>
  <c r="PBM119" i="34"/>
  <c r="PBN119" i="34"/>
  <c r="PBO119" i="34"/>
  <c r="PBP119" i="34"/>
  <c r="PBQ119" i="34"/>
  <c r="PBR119" i="34"/>
  <c r="PBS119" i="34"/>
  <c r="PBT119" i="34"/>
  <c r="PBU119" i="34"/>
  <c r="PBV119" i="34"/>
  <c r="PBW119" i="34"/>
  <c r="PBX119" i="34"/>
  <c r="PBY119" i="34"/>
  <c r="PBZ119" i="34"/>
  <c r="PCA119" i="34"/>
  <c r="PCB119" i="34"/>
  <c r="PCC119" i="34"/>
  <c r="PCD119" i="34"/>
  <c r="PCE119" i="34"/>
  <c r="PCF119" i="34"/>
  <c r="PCG119" i="34"/>
  <c r="PCH119" i="34"/>
  <c r="PCI119" i="34"/>
  <c r="PCJ119" i="34"/>
  <c r="PCK119" i="34"/>
  <c r="PCL119" i="34"/>
  <c r="PCM119" i="34"/>
  <c r="PCN119" i="34"/>
  <c r="PCO119" i="34"/>
  <c r="PCP119" i="34"/>
  <c r="PCQ119" i="34"/>
  <c r="PCR119" i="34"/>
  <c r="PCS119" i="34"/>
  <c r="PCT119" i="34"/>
  <c r="PCU119" i="34"/>
  <c r="PCV119" i="34"/>
  <c r="PCW119" i="34"/>
  <c r="PCX119" i="34"/>
  <c r="PCY119" i="34"/>
  <c r="PCZ119" i="34"/>
  <c r="PDA119" i="34"/>
  <c r="PDB119" i="34"/>
  <c r="PDC119" i="34"/>
  <c r="PDD119" i="34"/>
  <c r="PDE119" i="34"/>
  <c r="PDF119" i="34"/>
  <c r="PDG119" i="34"/>
  <c r="PDH119" i="34"/>
  <c r="PDI119" i="34"/>
  <c r="PDJ119" i="34"/>
  <c r="PDK119" i="34"/>
  <c r="PDL119" i="34"/>
  <c r="PDM119" i="34"/>
  <c r="PDN119" i="34"/>
  <c r="PDO119" i="34"/>
  <c r="PDP119" i="34"/>
  <c r="PDQ119" i="34"/>
  <c r="PDR119" i="34"/>
  <c r="PDS119" i="34"/>
  <c r="PDT119" i="34"/>
  <c r="PDU119" i="34"/>
  <c r="PDV119" i="34"/>
  <c r="PDW119" i="34"/>
  <c r="PDX119" i="34"/>
  <c r="PDY119" i="34"/>
  <c r="PDZ119" i="34"/>
  <c r="PEA119" i="34"/>
  <c r="PEB119" i="34"/>
  <c r="PEC119" i="34"/>
  <c r="PED119" i="34"/>
  <c r="PEE119" i="34"/>
  <c r="PEF119" i="34"/>
  <c r="PEG119" i="34"/>
  <c r="PEH119" i="34"/>
  <c r="PEI119" i="34"/>
  <c r="PEJ119" i="34"/>
  <c r="PEK119" i="34"/>
  <c r="PEL119" i="34"/>
  <c r="PEM119" i="34"/>
  <c r="PEN119" i="34"/>
  <c r="PEO119" i="34"/>
  <c r="PEP119" i="34"/>
  <c r="PEQ119" i="34"/>
  <c r="PER119" i="34"/>
  <c r="PES119" i="34"/>
  <c r="PET119" i="34"/>
  <c r="PEU119" i="34"/>
  <c r="PEV119" i="34"/>
  <c r="PEW119" i="34"/>
  <c r="PEX119" i="34"/>
  <c r="PEY119" i="34"/>
  <c r="PEZ119" i="34"/>
  <c r="PFA119" i="34"/>
  <c r="PFB119" i="34"/>
  <c r="PFC119" i="34"/>
  <c r="PFD119" i="34"/>
  <c r="PFE119" i="34"/>
  <c r="PFF119" i="34"/>
  <c r="PFG119" i="34"/>
  <c r="PFH119" i="34"/>
  <c r="PFI119" i="34"/>
  <c r="PFJ119" i="34"/>
  <c r="PFK119" i="34"/>
  <c r="PFL119" i="34"/>
  <c r="PFM119" i="34"/>
  <c r="PFN119" i="34"/>
  <c r="PFO119" i="34"/>
  <c r="PFP119" i="34"/>
  <c r="PFQ119" i="34"/>
  <c r="PFR119" i="34"/>
  <c r="PFS119" i="34"/>
  <c r="PFT119" i="34"/>
  <c r="PFU119" i="34"/>
  <c r="PFV119" i="34"/>
  <c r="PFW119" i="34"/>
  <c r="PFX119" i="34"/>
  <c r="PFY119" i="34"/>
  <c r="PFZ119" i="34"/>
  <c r="PGA119" i="34"/>
  <c r="PGB119" i="34"/>
  <c r="PGC119" i="34"/>
  <c r="PGD119" i="34"/>
  <c r="PGE119" i="34"/>
  <c r="PGF119" i="34"/>
  <c r="PGG119" i="34"/>
  <c r="PGH119" i="34"/>
  <c r="PGI119" i="34"/>
  <c r="PGJ119" i="34"/>
  <c r="PGK119" i="34"/>
  <c r="PGL119" i="34"/>
  <c r="PGM119" i="34"/>
  <c r="PGN119" i="34"/>
  <c r="PGO119" i="34"/>
  <c r="PGP119" i="34"/>
  <c r="PGQ119" i="34"/>
  <c r="PGR119" i="34"/>
  <c r="PGS119" i="34"/>
  <c r="PGT119" i="34"/>
  <c r="PGU119" i="34"/>
  <c r="PGV119" i="34"/>
  <c r="PGW119" i="34"/>
  <c r="PGX119" i="34"/>
  <c r="PGY119" i="34"/>
  <c r="PGZ119" i="34"/>
  <c r="PHA119" i="34"/>
  <c r="PHB119" i="34"/>
  <c r="PHC119" i="34"/>
  <c r="PHD119" i="34"/>
  <c r="PHE119" i="34"/>
  <c r="PHF119" i="34"/>
  <c r="PHG119" i="34"/>
  <c r="PHH119" i="34"/>
  <c r="PHI119" i="34"/>
  <c r="PHJ119" i="34"/>
  <c r="PHK119" i="34"/>
  <c r="PHL119" i="34"/>
  <c r="PHM119" i="34"/>
  <c r="PHN119" i="34"/>
  <c r="PHO119" i="34"/>
  <c r="PHP119" i="34"/>
  <c r="PHQ119" i="34"/>
  <c r="PHR119" i="34"/>
  <c r="PHS119" i="34"/>
  <c r="PHT119" i="34"/>
  <c r="PHU119" i="34"/>
  <c r="PHV119" i="34"/>
  <c r="PHW119" i="34"/>
  <c r="PHX119" i="34"/>
  <c r="PHY119" i="34"/>
  <c r="PHZ119" i="34"/>
  <c r="PIA119" i="34"/>
  <c r="PIB119" i="34"/>
  <c r="PIC119" i="34"/>
  <c r="PID119" i="34"/>
  <c r="PIE119" i="34"/>
  <c r="PIF119" i="34"/>
  <c r="PIG119" i="34"/>
  <c r="PIH119" i="34"/>
  <c r="PII119" i="34"/>
  <c r="PIJ119" i="34"/>
  <c r="PIK119" i="34"/>
  <c r="PIL119" i="34"/>
  <c r="PIM119" i="34"/>
  <c r="PIN119" i="34"/>
  <c r="PIO119" i="34"/>
  <c r="PIP119" i="34"/>
  <c r="PIQ119" i="34"/>
  <c r="PIR119" i="34"/>
  <c r="PIS119" i="34"/>
  <c r="PIT119" i="34"/>
  <c r="PIU119" i="34"/>
  <c r="PIV119" i="34"/>
  <c r="PIW119" i="34"/>
  <c r="PIX119" i="34"/>
  <c r="PIY119" i="34"/>
  <c r="PIZ119" i="34"/>
  <c r="PJA119" i="34"/>
  <c r="PJB119" i="34"/>
  <c r="PJC119" i="34"/>
  <c r="PJD119" i="34"/>
  <c r="PJE119" i="34"/>
  <c r="PJF119" i="34"/>
  <c r="PJG119" i="34"/>
  <c r="PJH119" i="34"/>
  <c r="PJI119" i="34"/>
  <c r="PJJ119" i="34"/>
  <c r="PJK119" i="34"/>
  <c r="PJL119" i="34"/>
  <c r="PJM119" i="34"/>
  <c r="PJN119" i="34"/>
  <c r="PJO119" i="34"/>
  <c r="PJP119" i="34"/>
  <c r="PJQ119" i="34"/>
  <c r="PJR119" i="34"/>
  <c r="PJS119" i="34"/>
  <c r="PJT119" i="34"/>
  <c r="PJU119" i="34"/>
  <c r="PJV119" i="34"/>
  <c r="PJW119" i="34"/>
  <c r="PJX119" i="34"/>
  <c r="PJY119" i="34"/>
  <c r="PJZ119" i="34"/>
  <c r="PKA119" i="34"/>
  <c r="PKB119" i="34"/>
  <c r="PKC119" i="34"/>
  <c r="PKD119" i="34"/>
  <c r="PKE119" i="34"/>
  <c r="PKF119" i="34"/>
  <c r="PKG119" i="34"/>
  <c r="PKH119" i="34"/>
  <c r="PKI119" i="34"/>
  <c r="PKJ119" i="34"/>
  <c r="PKK119" i="34"/>
  <c r="PKL119" i="34"/>
  <c r="PKM119" i="34"/>
  <c r="PKN119" i="34"/>
  <c r="PKO119" i="34"/>
  <c r="PKP119" i="34"/>
  <c r="PKQ119" i="34"/>
  <c r="PKR119" i="34"/>
  <c r="PKS119" i="34"/>
  <c r="PKT119" i="34"/>
  <c r="PKU119" i="34"/>
  <c r="PKV119" i="34"/>
  <c r="PKW119" i="34"/>
  <c r="PKX119" i="34"/>
  <c r="PKY119" i="34"/>
  <c r="PKZ119" i="34"/>
  <c r="PLA119" i="34"/>
  <c r="PLB119" i="34"/>
  <c r="PLC119" i="34"/>
  <c r="PLD119" i="34"/>
  <c r="PLE119" i="34"/>
  <c r="PLF119" i="34"/>
  <c r="PLG119" i="34"/>
  <c r="PLH119" i="34"/>
  <c r="PLI119" i="34"/>
  <c r="PLJ119" i="34"/>
  <c r="PLK119" i="34"/>
  <c r="PLL119" i="34"/>
  <c r="PLM119" i="34"/>
  <c r="PLN119" i="34"/>
  <c r="PLO119" i="34"/>
  <c r="PLP119" i="34"/>
  <c r="PLQ119" i="34"/>
  <c r="PLR119" i="34"/>
  <c r="PLS119" i="34"/>
  <c r="PLT119" i="34"/>
  <c r="PLU119" i="34"/>
  <c r="PLV119" i="34"/>
  <c r="PLW119" i="34"/>
  <c r="PLX119" i="34"/>
  <c r="PLY119" i="34"/>
  <c r="PLZ119" i="34"/>
  <c r="PMA119" i="34"/>
  <c r="PMB119" i="34"/>
  <c r="PMC119" i="34"/>
  <c r="PMD119" i="34"/>
  <c r="PME119" i="34"/>
  <c r="PMF119" i="34"/>
  <c r="PMG119" i="34"/>
  <c r="PMH119" i="34"/>
  <c r="PMI119" i="34"/>
  <c r="PMJ119" i="34"/>
  <c r="PMK119" i="34"/>
  <c r="PML119" i="34"/>
  <c r="PMM119" i="34"/>
  <c r="PMN119" i="34"/>
  <c r="PMO119" i="34"/>
  <c r="PMP119" i="34"/>
  <c r="PMQ119" i="34"/>
  <c r="PMR119" i="34"/>
  <c r="PMS119" i="34"/>
  <c r="PMT119" i="34"/>
  <c r="PMU119" i="34"/>
  <c r="PMV119" i="34"/>
  <c r="PMW119" i="34"/>
  <c r="PMX119" i="34"/>
  <c r="PMY119" i="34"/>
  <c r="PMZ119" i="34"/>
  <c r="PNA119" i="34"/>
  <c r="PNB119" i="34"/>
  <c r="PNC119" i="34"/>
  <c r="PND119" i="34"/>
  <c r="PNE119" i="34"/>
  <c r="PNF119" i="34"/>
  <c r="PNG119" i="34"/>
  <c r="PNH119" i="34"/>
  <c r="PNI119" i="34"/>
  <c r="PNJ119" i="34"/>
  <c r="PNK119" i="34"/>
  <c r="PNL119" i="34"/>
  <c r="PNM119" i="34"/>
  <c r="PNN119" i="34"/>
  <c r="PNO119" i="34"/>
  <c r="PNP119" i="34"/>
  <c r="PNQ119" i="34"/>
  <c r="PNR119" i="34"/>
  <c r="PNS119" i="34"/>
  <c r="PNT119" i="34"/>
  <c r="PNU119" i="34"/>
  <c r="PNV119" i="34"/>
  <c r="PNW119" i="34"/>
  <c r="PNX119" i="34"/>
  <c r="PNY119" i="34"/>
  <c r="PNZ119" i="34"/>
  <c r="POA119" i="34"/>
  <c r="POB119" i="34"/>
  <c r="POC119" i="34"/>
  <c r="POD119" i="34"/>
  <c r="POE119" i="34"/>
  <c r="POF119" i="34"/>
  <c r="POG119" i="34"/>
  <c r="POH119" i="34"/>
  <c r="POI119" i="34"/>
  <c r="POJ119" i="34"/>
  <c r="POK119" i="34"/>
  <c r="POL119" i="34"/>
  <c r="POM119" i="34"/>
  <c r="PON119" i="34"/>
  <c r="POO119" i="34"/>
  <c r="POP119" i="34"/>
  <c r="POQ119" i="34"/>
  <c r="POR119" i="34"/>
  <c r="POS119" i="34"/>
  <c r="POT119" i="34"/>
  <c r="POU119" i="34"/>
  <c r="POV119" i="34"/>
  <c r="POW119" i="34"/>
  <c r="POX119" i="34"/>
  <c r="POY119" i="34"/>
  <c r="POZ119" i="34"/>
  <c r="PPA119" i="34"/>
  <c r="PPB119" i="34"/>
  <c r="PPC119" i="34"/>
  <c r="PPD119" i="34"/>
  <c r="PPE119" i="34"/>
  <c r="PPF119" i="34"/>
  <c r="PPG119" i="34"/>
  <c r="PPH119" i="34"/>
  <c r="PPI119" i="34"/>
  <c r="PPJ119" i="34"/>
  <c r="PPK119" i="34"/>
  <c r="PPL119" i="34"/>
  <c r="PPM119" i="34"/>
  <c r="PPN119" i="34"/>
  <c r="PPO119" i="34"/>
  <c r="PPP119" i="34"/>
  <c r="PPQ119" i="34"/>
  <c r="PPR119" i="34"/>
  <c r="PPS119" i="34"/>
  <c r="PPT119" i="34"/>
  <c r="PPU119" i="34"/>
  <c r="PPV119" i="34"/>
  <c r="PPW119" i="34"/>
  <c r="PPX119" i="34"/>
  <c r="PPY119" i="34"/>
  <c r="PPZ119" i="34"/>
  <c r="PQA119" i="34"/>
  <c r="PQB119" i="34"/>
  <c r="PQC119" i="34"/>
  <c r="PQD119" i="34"/>
  <c r="PQE119" i="34"/>
  <c r="PQF119" i="34"/>
  <c r="PQG119" i="34"/>
  <c r="PQH119" i="34"/>
  <c r="PQI119" i="34"/>
  <c r="PQJ119" i="34"/>
  <c r="PQK119" i="34"/>
  <c r="PQL119" i="34"/>
  <c r="PQM119" i="34"/>
  <c r="PQN119" i="34"/>
  <c r="PQO119" i="34"/>
  <c r="PQP119" i="34"/>
  <c r="PQQ119" i="34"/>
  <c r="PQR119" i="34"/>
  <c r="PQS119" i="34"/>
  <c r="PQT119" i="34"/>
  <c r="PQU119" i="34"/>
  <c r="PQV119" i="34"/>
  <c r="PQW119" i="34"/>
  <c r="PQX119" i="34"/>
  <c r="PQY119" i="34"/>
  <c r="PQZ119" i="34"/>
  <c r="PRA119" i="34"/>
  <c r="PRB119" i="34"/>
  <c r="PRC119" i="34"/>
  <c r="PRD119" i="34"/>
  <c r="PRE119" i="34"/>
  <c r="PRF119" i="34"/>
  <c r="PRG119" i="34"/>
  <c r="PRH119" i="34"/>
  <c r="PRI119" i="34"/>
  <c r="PRJ119" i="34"/>
  <c r="PRK119" i="34"/>
  <c r="PRL119" i="34"/>
  <c r="PRM119" i="34"/>
  <c r="PRN119" i="34"/>
  <c r="PRO119" i="34"/>
  <c r="PRP119" i="34"/>
  <c r="PRQ119" i="34"/>
  <c r="PRR119" i="34"/>
  <c r="PRS119" i="34"/>
  <c r="PRT119" i="34"/>
  <c r="PRU119" i="34"/>
  <c r="PRV119" i="34"/>
  <c r="PRW119" i="34"/>
  <c r="PRX119" i="34"/>
  <c r="PRY119" i="34"/>
  <c r="PRZ119" i="34"/>
  <c r="PSA119" i="34"/>
  <c r="PSB119" i="34"/>
  <c r="PSC119" i="34"/>
  <c r="PSD119" i="34"/>
  <c r="PSE119" i="34"/>
  <c r="PSF119" i="34"/>
  <c r="PSG119" i="34"/>
  <c r="PSH119" i="34"/>
  <c r="PSI119" i="34"/>
  <c r="PSJ119" i="34"/>
  <c r="PSK119" i="34"/>
  <c r="PSL119" i="34"/>
  <c r="PSM119" i="34"/>
  <c r="PSN119" i="34"/>
  <c r="PSO119" i="34"/>
  <c r="PSP119" i="34"/>
  <c r="PSQ119" i="34"/>
  <c r="PSR119" i="34"/>
  <c r="PSS119" i="34"/>
  <c r="PST119" i="34"/>
  <c r="PSU119" i="34"/>
  <c r="PSV119" i="34"/>
  <c r="PSW119" i="34"/>
  <c r="PSX119" i="34"/>
  <c r="PSY119" i="34"/>
  <c r="PSZ119" i="34"/>
  <c r="PTA119" i="34"/>
  <c r="PTB119" i="34"/>
  <c r="PTC119" i="34"/>
  <c r="PTD119" i="34"/>
  <c r="PTE119" i="34"/>
  <c r="PTF119" i="34"/>
  <c r="PTG119" i="34"/>
  <c r="PTH119" i="34"/>
  <c r="PTI119" i="34"/>
  <c r="PTJ119" i="34"/>
  <c r="PTK119" i="34"/>
  <c r="PTL119" i="34"/>
  <c r="PTM119" i="34"/>
  <c r="PTN119" i="34"/>
  <c r="PTO119" i="34"/>
  <c r="PTP119" i="34"/>
  <c r="PTQ119" i="34"/>
  <c r="PTR119" i="34"/>
  <c r="PTS119" i="34"/>
  <c r="PTT119" i="34"/>
  <c r="PTU119" i="34"/>
  <c r="PTV119" i="34"/>
  <c r="PTW119" i="34"/>
  <c r="PTX119" i="34"/>
  <c r="PTY119" i="34"/>
  <c r="PTZ119" i="34"/>
  <c r="PUA119" i="34"/>
  <c r="PUB119" i="34"/>
  <c r="PUC119" i="34"/>
  <c r="PUD119" i="34"/>
  <c r="PUE119" i="34"/>
  <c r="PUF119" i="34"/>
  <c r="PUG119" i="34"/>
  <c r="PUH119" i="34"/>
  <c r="PUI119" i="34"/>
  <c r="PUJ119" i="34"/>
  <c r="PUK119" i="34"/>
  <c r="PUL119" i="34"/>
  <c r="PUM119" i="34"/>
  <c r="PUN119" i="34"/>
  <c r="PUO119" i="34"/>
  <c r="PUP119" i="34"/>
  <c r="PUQ119" i="34"/>
  <c r="PUR119" i="34"/>
  <c r="PUS119" i="34"/>
  <c r="PUT119" i="34"/>
  <c r="PUU119" i="34"/>
  <c r="PUV119" i="34"/>
  <c r="PUW119" i="34"/>
  <c r="PUX119" i="34"/>
  <c r="PUY119" i="34"/>
  <c r="PUZ119" i="34"/>
  <c r="PVA119" i="34"/>
  <c r="PVB119" i="34"/>
  <c r="PVC119" i="34"/>
  <c r="PVD119" i="34"/>
  <c r="PVE119" i="34"/>
  <c r="PVF119" i="34"/>
  <c r="PVG119" i="34"/>
  <c r="PVH119" i="34"/>
  <c r="PVI119" i="34"/>
  <c r="PVJ119" i="34"/>
  <c r="PVK119" i="34"/>
  <c r="PVL119" i="34"/>
  <c r="PVM119" i="34"/>
  <c r="PVN119" i="34"/>
  <c r="PVO119" i="34"/>
  <c r="PVP119" i="34"/>
  <c r="PVQ119" i="34"/>
  <c r="PVR119" i="34"/>
  <c r="PVS119" i="34"/>
  <c r="PVT119" i="34"/>
  <c r="PVU119" i="34"/>
  <c r="PVV119" i="34"/>
  <c r="PVW119" i="34"/>
  <c r="PVX119" i="34"/>
  <c r="PVY119" i="34"/>
  <c r="PVZ119" i="34"/>
  <c r="PWA119" i="34"/>
  <c r="PWB119" i="34"/>
  <c r="PWC119" i="34"/>
  <c r="PWD119" i="34"/>
  <c r="PWE119" i="34"/>
  <c r="PWF119" i="34"/>
  <c r="PWG119" i="34"/>
  <c r="PWH119" i="34"/>
  <c r="PWI119" i="34"/>
  <c r="PWJ119" i="34"/>
  <c r="PWK119" i="34"/>
  <c r="PWL119" i="34"/>
  <c r="PWM119" i="34"/>
  <c r="PWN119" i="34"/>
  <c r="PWO119" i="34"/>
  <c r="PWP119" i="34"/>
  <c r="PWQ119" i="34"/>
  <c r="PWR119" i="34"/>
  <c r="PWS119" i="34"/>
  <c r="PWT119" i="34"/>
  <c r="PWU119" i="34"/>
  <c r="PWV119" i="34"/>
  <c r="PWW119" i="34"/>
  <c r="PWX119" i="34"/>
  <c r="PWY119" i="34"/>
  <c r="PWZ119" i="34"/>
  <c r="PXA119" i="34"/>
  <c r="PXB119" i="34"/>
  <c r="PXC119" i="34"/>
  <c r="PXD119" i="34"/>
  <c r="PXE119" i="34"/>
  <c r="PXF119" i="34"/>
  <c r="PXG119" i="34"/>
  <c r="PXH119" i="34"/>
  <c r="PXI119" i="34"/>
  <c r="PXJ119" i="34"/>
  <c r="PXK119" i="34"/>
  <c r="PXL119" i="34"/>
  <c r="PXM119" i="34"/>
  <c r="PXN119" i="34"/>
  <c r="PXO119" i="34"/>
  <c r="PXP119" i="34"/>
  <c r="PXQ119" i="34"/>
  <c r="PXR119" i="34"/>
  <c r="PXS119" i="34"/>
  <c r="PXT119" i="34"/>
  <c r="PXU119" i="34"/>
  <c r="PXV119" i="34"/>
  <c r="PXW119" i="34"/>
  <c r="PXX119" i="34"/>
  <c r="PXY119" i="34"/>
  <c r="PXZ119" i="34"/>
  <c r="PYA119" i="34"/>
  <c r="PYB119" i="34"/>
  <c r="PYC119" i="34"/>
  <c r="PYD119" i="34"/>
  <c r="PYE119" i="34"/>
  <c r="PYF119" i="34"/>
  <c r="PYG119" i="34"/>
  <c r="PYH119" i="34"/>
  <c r="PYI119" i="34"/>
  <c r="PYJ119" i="34"/>
  <c r="PYK119" i="34"/>
  <c r="PYL119" i="34"/>
  <c r="PYM119" i="34"/>
  <c r="PYN119" i="34"/>
  <c r="PYO119" i="34"/>
  <c r="PYP119" i="34"/>
  <c r="PYQ119" i="34"/>
  <c r="PYR119" i="34"/>
  <c r="PYS119" i="34"/>
  <c r="PYT119" i="34"/>
  <c r="PYU119" i="34"/>
  <c r="PYV119" i="34"/>
  <c r="PYW119" i="34"/>
  <c r="PYX119" i="34"/>
  <c r="PYY119" i="34"/>
  <c r="PYZ119" i="34"/>
  <c r="PZA119" i="34"/>
  <c r="PZB119" i="34"/>
  <c r="PZC119" i="34"/>
  <c r="PZD119" i="34"/>
  <c r="PZE119" i="34"/>
  <c r="PZF119" i="34"/>
  <c r="PZG119" i="34"/>
  <c r="PZH119" i="34"/>
  <c r="PZI119" i="34"/>
  <c r="PZJ119" i="34"/>
  <c r="PZK119" i="34"/>
  <c r="PZL119" i="34"/>
  <c r="PZM119" i="34"/>
  <c r="PZN119" i="34"/>
  <c r="PZO119" i="34"/>
  <c r="PZP119" i="34"/>
  <c r="PZQ119" i="34"/>
  <c r="PZR119" i="34"/>
  <c r="PZS119" i="34"/>
  <c r="PZT119" i="34"/>
  <c r="PZU119" i="34"/>
  <c r="PZV119" i="34"/>
  <c r="PZW119" i="34"/>
  <c r="PZX119" i="34"/>
  <c r="PZY119" i="34"/>
  <c r="PZZ119" i="34"/>
  <c r="QAA119" i="34"/>
  <c r="QAB119" i="34"/>
  <c r="QAC119" i="34"/>
  <c r="QAD119" i="34"/>
  <c r="QAE119" i="34"/>
  <c r="QAF119" i="34"/>
  <c r="QAG119" i="34"/>
  <c r="QAH119" i="34"/>
  <c r="QAI119" i="34"/>
  <c r="QAJ119" i="34"/>
  <c r="QAK119" i="34"/>
  <c r="QAL119" i="34"/>
  <c r="QAM119" i="34"/>
  <c r="QAN119" i="34"/>
  <c r="QAO119" i="34"/>
  <c r="QAP119" i="34"/>
  <c r="QAQ119" i="34"/>
  <c r="QAR119" i="34"/>
  <c r="QAS119" i="34"/>
  <c r="QAT119" i="34"/>
  <c r="QAU119" i="34"/>
  <c r="QAV119" i="34"/>
  <c r="QAW119" i="34"/>
  <c r="QAX119" i="34"/>
  <c r="QAY119" i="34"/>
  <c r="QAZ119" i="34"/>
  <c r="QBA119" i="34"/>
  <c r="QBB119" i="34"/>
  <c r="QBC119" i="34"/>
  <c r="QBD119" i="34"/>
  <c r="QBE119" i="34"/>
  <c r="QBF119" i="34"/>
  <c r="QBG119" i="34"/>
  <c r="QBH119" i="34"/>
  <c r="QBI119" i="34"/>
  <c r="QBJ119" i="34"/>
  <c r="QBK119" i="34"/>
  <c r="QBL119" i="34"/>
  <c r="QBM119" i="34"/>
  <c r="QBN119" i="34"/>
  <c r="QBO119" i="34"/>
  <c r="QBP119" i="34"/>
  <c r="QBQ119" i="34"/>
  <c r="QBR119" i="34"/>
  <c r="QBS119" i="34"/>
  <c r="QBT119" i="34"/>
  <c r="QBU119" i="34"/>
  <c r="QBV119" i="34"/>
  <c r="QBW119" i="34"/>
  <c r="QBX119" i="34"/>
  <c r="QBY119" i="34"/>
  <c r="QBZ119" i="34"/>
  <c r="QCA119" i="34"/>
  <c r="QCB119" i="34"/>
  <c r="QCC119" i="34"/>
  <c r="QCD119" i="34"/>
  <c r="QCE119" i="34"/>
  <c r="QCF119" i="34"/>
  <c r="QCG119" i="34"/>
  <c r="QCH119" i="34"/>
  <c r="QCI119" i="34"/>
  <c r="QCJ119" i="34"/>
  <c r="QCK119" i="34"/>
  <c r="QCL119" i="34"/>
  <c r="QCM119" i="34"/>
  <c r="QCN119" i="34"/>
  <c r="QCO119" i="34"/>
  <c r="QCP119" i="34"/>
  <c r="QCQ119" i="34"/>
  <c r="QCR119" i="34"/>
  <c r="QCS119" i="34"/>
  <c r="QCT119" i="34"/>
  <c r="QCU119" i="34"/>
  <c r="QCV119" i="34"/>
  <c r="QCW119" i="34"/>
  <c r="QCX119" i="34"/>
  <c r="QCY119" i="34"/>
  <c r="QCZ119" i="34"/>
  <c r="QDA119" i="34"/>
  <c r="QDB119" i="34"/>
  <c r="QDC119" i="34"/>
  <c r="QDD119" i="34"/>
  <c r="QDE119" i="34"/>
  <c r="QDF119" i="34"/>
  <c r="QDG119" i="34"/>
  <c r="QDH119" i="34"/>
  <c r="QDI119" i="34"/>
  <c r="QDJ119" i="34"/>
  <c r="QDK119" i="34"/>
  <c r="QDL119" i="34"/>
  <c r="QDM119" i="34"/>
  <c r="QDN119" i="34"/>
  <c r="QDO119" i="34"/>
  <c r="QDP119" i="34"/>
  <c r="QDQ119" i="34"/>
  <c r="QDR119" i="34"/>
  <c r="QDS119" i="34"/>
  <c r="QDT119" i="34"/>
  <c r="QDU119" i="34"/>
  <c r="QDV119" i="34"/>
  <c r="QDW119" i="34"/>
  <c r="QDX119" i="34"/>
  <c r="QDY119" i="34"/>
  <c r="QDZ119" i="34"/>
  <c r="QEA119" i="34"/>
  <c r="QEB119" i="34"/>
  <c r="QEC119" i="34"/>
  <c r="QED119" i="34"/>
  <c r="QEE119" i="34"/>
  <c r="QEF119" i="34"/>
  <c r="QEG119" i="34"/>
  <c r="QEH119" i="34"/>
  <c r="QEI119" i="34"/>
  <c r="QEJ119" i="34"/>
  <c r="QEK119" i="34"/>
  <c r="QEL119" i="34"/>
  <c r="QEM119" i="34"/>
  <c r="QEN119" i="34"/>
  <c r="QEO119" i="34"/>
  <c r="QEP119" i="34"/>
  <c r="QEQ119" i="34"/>
  <c r="QER119" i="34"/>
  <c r="QES119" i="34"/>
  <c r="QET119" i="34"/>
  <c r="QEU119" i="34"/>
  <c r="QEV119" i="34"/>
  <c r="QEW119" i="34"/>
  <c r="QEX119" i="34"/>
  <c r="QEY119" i="34"/>
  <c r="QEZ119" i="34"/>
  <c r="QFA119" i="34"/>
  <c r="QFB119" i="34"/>
  <c r="QFC119" i="34"/>
  <c r="QFD119" i="34"/>
  <c r="QFE119" i="34"/>
  <c r="QFF119" i="34"/>
  <c r="QFG119" i="34"/>
  <c r="QFH119" i="34"/>
  <c r="QFI119" i="34"/>
  <c r="QFJ119" i="34"/>
  <c r="QFK119" i="34"/>
  <c r="QFL119" i="34"/>
  <c r="QFM119" i="34"/>
  <c r="QFN119" i="34"/>
  <c r="QFO119" i="34"/>
  <c r="QFP119" i="34"/>
  <c r="QFQ119" i="34"/>
  <c r="QFR119" i="34"/>
  <c r="QFS119" i="34"/>
  <c r="QFT119" i="34"/>
  <c r="QFU119" i="34"/>
  <c r="QFV119" i="34"/>
  <c r="QFW119" i="34"/>
  <c r="QFX119" i="34"/>
  <c r="QFY119" i="34"/>
  <c r="QFZ119" i="34"/>
  <c r="QGA119" i="34"/>
  <c r="QGB119" i="34"/>
  <c r="QGC119" i="34"/>
  <c r="QGD119" i="34"/>
  <c r="QGE119" i="34"/>
  <c r="QGF119" i="34"/>
  <c r="QGG119" i="34"/>
  <c r="QGH119" i="34"/>
  <c r="QGI119" i="34"/>
  <c r="QGJ119" i="34"/>
  <c r="QGK119" i="34"/>
  <c r="QGL119" i="34"/>
  <c r="QGM119" i="34"/>
  <c r="QGN119" i="34"/>
  <c r="QGO119" i="34"/>
  <c r="QGP119" i="34"/>
  <c r="QGQ119" i="34"/>
  <c r="QGR119" i="34"/>
  <c r="QGS119" i="34"/>
  <c r="QGT119" i="34"/>
  <c r="QGU119" i="34"/>
  <c r="QGV119" i="34"/>
  <c r="QGW119" i="34"/>
  <c r="QGX119" i="34"/>
  <c r="QGY119" i="34"/>
  <c r="QGZ119" i="34"/>
  <c r="QHA119" i="34"/>
  <c r="QHB119" i="34"/>
  <c r="QHC119" i="34"/>
  <c r="QHD119" i="34"/>
  <c r="QHE119" i="34"/>
  <c r="QHF119" i="34"/>
  <c r="QHG119" i="34"/>
  <c r="QHH119" i="34"/>
  <c r="QHI119" i="34"/>
  <c r="QHJ119" i="34"/>
  <c r="QHK119" i="34"/>
  <c r="QHL119" i="34"/>
  <c r="QHM119" i="34"/>
  <c r="QHN119" i="34"/>
  <c r="QHO119" i="34"/>
  <c r="QHP119" i="34"/>
  <c r="QHQ119" i="34"/>
  <c r="QHR119" i="34"/>
  <c r="QHS119" i="34"/>
  <c r="QHT119" i="34"/>
  <c r="QHU119" i="34"/>
  <c r="QHV119" i="34"/>
  <c r="QHW119" i="34"/>
  <c r="QHX119" i="34"/>
  <c r="QHY119" i="34"/>
  <c r="QHZ119" i="34"/>
  <c r="QIA119" i="34"/>
  <c r="QIB119" i="34"/>
  <c r="QIC119" i="34"/>
  <c r="QID119" i="34"/>
  <c r="QIE119" i="34"/>
  <c r="QIF119" i="34"/>
  <c r="QIG119" i="34"/>
  <c r="QIH119" i="34"/>
  <c r="QII119" i="34"/>
  <c r="QIJ119" i="34"/>
  <c r="QIK119" i="34"/>
  <c r="QIL119" i="34"/>
  <c r="QIM119" i="34"/>
  <c r="QIN119" i="34"/>
  <c r="QIO119" i="34"/>
  <c r="QIP119" i="34"/>
  <c r="QIQ119" i="34"/>
  <c r="QIR119" i="34"/>
  <c r="QIS119" i="34"/>
  <c r="QIT119" i="34"/>
  <c r="QIU119" i="34"/>
  <c r="QIV119" i="34"/>
  <c r="QIW119" i="34"/>
  <c r="QIX119" i="34"/>
  <c r="QIY119" i="34"/>
  <c r="QIZ119" i="34"/>
  <c r="QJA119" i="34"/>
  <c r="QJB119" i="34"/>
  <c r="QJC119" i="34"/>
  <c r="QJD119" i="34"/>
  <c r="QJE119" i="34"/>
  <c r="QJF119" i="34"/>
  <c r="QJG119" i="34"/>
  <c r="QJH119" i="34"/>
  <c r="QJI119" i="34"/>
  <c r="QJJ119" i="34"/>
  <c r="QJK119" i="34"/>
  <c r="QJL119" i="34"/>
  <c r="QJM119" i="34"/>
  <c r="QJN119" i="34"/>
  <c r="QJO119" i="34"/>
  <c r="QJP119" i="34"/>
  <c r="QJQ119" i="34"/>
  <c r="QJR119" i="34"/>
  <c r="QJS119" i="34"/>
  <c r="QJT119" i="34"/>
  <c r="QJU119" i="34"/>
  <c r="QJV119" i="34"/>
  <c r="QJW119" i="34"/>
  <c r="QJX119" i="34"/>
  <c r="QJY119" i="34"/>
  <c r="QJZ119" i="34"/>
  <c r="QKA119" i="34"/>
  <c r="QKB119" i="34"/>
  <c r="QKC119" i="34"/>
  <c r="QKD119" i="34"/>
  <c r="QKE119" i="34"/>
  <c r="QKF119" i="34"/>
  <c r="QKG119" i="34"/>
  <c r="QKH119" i="34"/>
  <c r="QKI119" i="34"/>
  <c r="QKJ119" i="34"/>
  <c r="QKK119" i="34"/>
  <c r="QKL119" i="34"/>
  <c r="QKM119" i="34"/>
  <c r="QKN119" i="34"/>
  <c r="QKO119" i="34"/>
  <c r="QKP119" i="34"/>
  <c r="QKQ119" i="34"/>
  <c r="QKR119" i="34"/>
  <c r="QKS119" i="34"/>
  <c r="QKT119" i="34"/>
  <c r="QKU119" i="34"/>
  <c r="QKV119" i="34"/>
  <c r="QKW119" i="34"/>
  <c r="QKX119" i="34"/>
  <c r="QKY119" i="34"/>
  <c r="QKZ119" i="34"/>
  <c r="QLA119" i="34"/>
  <c r="QLB119" i="34"/>
  <c r="QLC119" i="34"/>
  <c r="QLD119" i="34"/>
  <c r="QLE119" i="34"/>
  <c r="QLF119" i="34"/>
  <c r="QLG119" i="34"/>
  <c r="QLH119" i="34"/>
  <c r="QLI119" i="34"/>
  <c r="QLJ119" i="34"/>
  <c r="QLK119" i="34"/>
  <c r="QLL119" i="34"/>
  <c r="QLM119" i="34"/>
  <c r="QLN119" i="34"/>
  <c r="QLO119" i="34"/>
  <c r="QLP119" i="34"/>
  <c r="QLQ119" i="34"/>
  <c r="QLR119" i="34"/>
  <c r="QLS119" i="34"/>
  <c r="QLT119" i="34"/>
  <c r="QLU119" i="34"/>
  <c r="QLV119" i="34"/>
  <c r="QLW119" i="34"/>
  <c r="QLX119" i="34"/>
  <c r="QLY119" i="34"/>
  <c r="QLZ119" i="34"/>
  <c r="QMA119" i="34"/>
  <c r="QMB119" i="34"/>
  <c r="QMC119" i="34"/>
  <c r="QMD119" i="34"/>
  <c r="QME119" i="34"/>
  <c r="QMF119" i="34"/>
  <c r="QMG119" i="34"/>
  <c r="QMH119" i="34"/>
  <c r="QMI119" i="34"/>
  <c r="QMJ119" i="34"/>
  <c r="QMK119" i="34"/>
  <c r="QML119" i="34"/>
  <c r="QMM119" i="34"/>
  <c r="QMN119" i="34"/>
  <c r="QMO119" i="34"/>
  <c r="QMP119" i="34"/>
  <c r="QMQ119" i="34"/>
  <c r="QMR119" i="34"/>
  <c r="QMS119" i="34"/>
  <c r="QMT119" i="34"/>
  <c r="QMU119" i="34"/>
  <c r="QMV119" i="34"/>
  <c r="QMW119" i="34"/>
  <c r="QMX119" i="34"/>
  <c r="QMY119" i="34"/>
  <c r="QMZ119" i="34"/>
  <c r="QNA119" i="34"/>
  <c r="QNB119" i="34"/>
  <c r="QNC119" i="34"/>
  <c r="QND119" i="34"/>
  <c r="QNE119" i="34"/>
  <c r="QNF119" i="34"/>
  <c r="QNG119" i="34"/>
  <c r="QNH119" i="34"/>
  <c r="QNI119" i="34"/>
  <c r="QNJ119" i="34"/>
  <c r="QNK119" i="34"/>
  <c r="QNL119" i="34"/>
  <c r="QNM119" i="34"/>
  <c r="QNN119" i="34"/>
  <c r="QNO119" i="34"/>
  <c r="QNP119" i="34"/>
  <c r="QNQ119" i="34"/>
  <c r="QNR119" i="34"/>
  <c r="QNS119" i="34"/>
  <c r="QNT119" i="34"/>
  <c r="QNU119" i="34"/>
  <c r="QNV119" i="34"/>
  <c r="QNW119" i="34"/>
  <c r="QNX119" i="34"/>
  <c r="QNY119" i="34"/>
  <c r="QNZ119" i="34"/>
  <c r="QOA119" i="34"/>
  <c r="QOB119" i="34"/>
  <c r="QOC119" i="34"/>
  <c r="QOD119" i="34"/>
  <c r="QOE119" i="34"/>
  <c r="QOF119" i="34"/>
  <c r="QOG119" i="34"/>
  <c r="QOH119" i="34"/>
  <c r="QOI119" i="34"/>
  <c r="QOJ119" i="34"/>
  <c r="QOK119" i="34"/>
  <c r="QOL119" i="34"/>
  <c r="QOM119" i="34"/>
  <c r="QON119" i="34"/>
  <c r="QOO119" i="34"/>
  <c r="QOP119" i="34"/>
  <c r="QOQ119" i="34"/>
  <c r="QOR119" i="34"/>
  <c r="QOS119" i="34"/>
  <c r="QOT119" i="34"/>
  <c r="QOU119" i="34"/>
  <c r="QOV119" i="34"/>
  <c r="QOW119" i="34"/>
  <c r="QOX119" i="34"/>
  <c r="QOY119" i="34"/>
  <c r="QOZ119" i="34"/>
  <c r="QPA119" i="34"/>
  <c r="QPB119" i="34"/>
  <c r="QPC119" i="34"/>
  <c r="QPD119" i="34"/>
  <c r="QPE119" i="34"/>
  <c r="QPF119" i="34"/>
  <c r="QPG119" i="34"/>
  <c r="QPH119" i="34"/>
  <c r="QPI119" i="34"/>
  <c r="QPJ119" i="34"/>
  <c r="QPK119" i="34"/>
  <c r="QPL119" i="34"/>
  <c r="QPM119" i="34"/>
  <c r="QPN119" i="34"/>
  <c r="QPO119" i="34"/>
  <c r="QPP119" i="34"/>
  <c r="QPQ119" i="34"/>
  <c r="QPR119" i="34"/>
  <c r="QPS119" i="34"/>
  <c r="QPT119" i="34"/>
  <c r="QPU119" i="34"/>
  <c r="QPV119" i="34"/>
  <c r="QPW119" i="34"/>
  <c r="QPX119" i="34"/>
  <c r="QPY119" i="34"/>
  <c r="QPZ119" i="34"/>
  <c r="QQA119" i="34"/>
  <c r="QQB119" i="34"/>
  <c r="QQC119" i="34"/>
  <c r="QQD119" i="34"/>
  <c r="QQE119" i="34"/>
  <c r="QQF119" i="34"/>
  <c r="QQG119" i="34"/>
  <c r="QQH119" i="34"/>
  <c r="QQI119" i="34"/>
  <c r="QQJ119" i="34"/>
  <c r="QQK119" i="34"/>
  <c r="QQL119" i="34"/>
  <c r="QQM119" i="34"/>
  <c r="QQN119" i="34"/>
  <c r="QQO119" i="34"/>
  <c r="QQP119" i="34"/>
  <c r="QQQ119" i="34"/>
  <c r="QQR119" i="34"/>
  <c r="QQS119" i="34"/>
  <c r="QQT119" i="34"/>
  <c r="QQU119" i="34"/>
  <c r="QQV119" i="34"/>
  <c r="QQW119" i="34"/>
  <c r="QQX119" i="34"/>
  <c r="QQY119" i="34"/>
  <c r="QQZ119" i="34"/>
  <c r="QRA119" i="34"/>
  <c r="QRB119" i="34"/>
  <c r="QRC119" i="34"/>
  <c r="QRD119" i="34"/>
  <c r="QRE119" i="34"/>
  <c r="QRF119" i="34"/>
  <c r="QRG119" i="34"/>
  <c r="QRH119" i="34"/>
  <c r="QRI119" i="34"/>
  <c r="QRJ119" i="34"/>
  <c r="QRK119" i="34"/>
  <c r="QRL119" i="34"/>
  <c r="QRM119" i="34"/>
  <c r="QRN119" i="34"/>
  <c r="QRO119" i="34"/>
  <c r="QRP119" i="34"/>
  <c r="QRQ119" i="34"/>
  <c r="QRR119" i="34"/>
  <c r="QRS119" i="34"/>
  <c r="QRT119" i="34"/>
  <c r="QRU119" i="34"/>
  <c r="QRV119" i="34"/>
  <c r="QRW119" i="34"/>
  <c r="QRX119" i="34"/>
  <c r="QRY119" i="34"/>
  <c r="QRZ119" i="34"/>
  <c r="QSA119" i="34"/>
  <c r="QSB119" i="34"/>
  <c r="QSC119" i="34"/>
  <c r="QSD119" i="34"/>
  <c r="QSE119" i="34"/>
  <c r="QSF119" i="34"/>
  <c r="QSG119" i="34"/>
  <c r="QSH119" i="34"/>
  <c r="QSI119" i="34"/>
  <c r="QSJ119" i="34"/>
  <c r="QSK119" i="34"/>
  <c r="QSL119" i="34"/>
  <c r="QSM119" i="34"/>
  <c r="QSN119" i="34"/>
  <c r="QSO119" i="34"/>
  <c r="QSP119" i="34"/>
  <c r="QSQ119" i="34"/>
  <c r="QSR119" i="34"/>
  <c r="QSS119" i="34"/>
  <c r="QST119" i="34"/>
  <c r="QSU119" i="34"/>
  <c r="QSV119" i="34"/>
  <c r="QSW119" i="34"/>
  <c r="QSX119" i="34"/>
  <c r="QSY119" i="34"/>
  <c r="QSZ119" i="34"/>
  <c r="QTA119" i="34"/>
  <c r="QTB119" i="34"/>
  <c r="QTC119" i="34"/>
  <c r="QTD119" i="34"/>
  <c r="QTE119" i="34"/>
  <c r="QTF119" i="34"/>
  <c r="QTG119" i="34"/>
  <c r="QTH119" i="34"/>
  <c r="QTI119" i="34"/>
  <c r="QTJ119" i="34"/>
  <c r="QTK119" i="34"/>
  <c r="QTL119" i="34"/>
  <c r="QTM119" i="34"/>
  <c r="QTN119" i="34"/>
  <c r="QTO119" i="34"/>
  <c r="QTP119" i="34"/>
  <c r="QTQ119" i="34"/>
  <c r="QTR119" i="34"/>
  <c r="QTS119" i="34"/>
  <c r="QTT119" i="34"/>
  <c r="QTU119" i="34"/>
  <c r="QTV119" i="34"/>
  <c r="QTW119" i="34"/>
  <c r="QTX119" i="34"/>
  <c r="QTY119" i="34"/>
  <c r="QTZ119" i="34"/>
  <c r="QUA119" i="34"/>
  <c r="QUB119" i="34"/>
  <c r="QUC119" i="34"/>
  <c r="QUD119" i="34"/>
  <c r="QUE119" i="34"/>
  <c r="QUF119" i="34"/>
  <c r="QUG119" i="34"/>
  <c r="QUH119" i="34"/>
  <c r="QUI119" i="34"/>
  <c r="QUJ119" i="34"/>
  <c r="QUK119" i="34"/>
  <c r="QUL119" i="34"/>
  <c r="QUM119" i="34"/>
  <c r="QUN119" i="34"/>
  <c r="QUO119" i="34"/>
  <c r="QUP119" i="34"/>
  <c r="QUQ119" i="34"/>
  <c r="QUR119" i="34"/>
  <c r="QUS119" i="34"/>
  <c r="QUT119" i="34"/>
  <c r="QUU119" i="34"/>
  <c r="QUV119" i="34"/>
  <c r="QUW119" i="34"/>
  <c r="QUX119" i="34"/>
  <c r="QUY119" i="34"/>
  <c r="QUZ119" i="34"/>
  <c r="QVA119" i="34"/>
  <c r="QVB119" i="34"/>
  <c r="QVC119" i="34"/>
  <c r="QVD119" i="34"/>
  <c r="QVE119" i="34"/>
  <c r="QVF119" i="34"/>
  <c r="QVG119" i="34"/>
  <c r="QVH119" i="34"/>
  <c r="QVI119" i="34"/>
  <c r="QVJ119" i="34"/>
  <c r="QVK119" i="34"/>
  <c r="QVL119" i="34"/>
  <c r="QVM119" i="34"/>
  <c r="QVN119" i="34"/>
  <c r="QVO119" i="34"/>
  <c r="QVP119" i="34"/>
  <c r="QVQ119" i="34"/>
  <c r="QVR119" i="34"/>
  <c r="QVS119" i="34"/>
  <c r="QVT119" i="34"/>
  <c r="QVU119" i="34"/>
  <c r="QVV119" i="34"/>
  <c r="QVW119" i="34"/>
  <c r="QVX119" i="34"/>
  <c r="QVY119" i="34"/>
  <c r="QVZ119" i="34"/>
  <c r="QWA119" i="34"/>
  <c r="QWB119" i="34"/>
  <c r="QWC119" i="34"/>
  <c r="QWD119" i="34"/>
  <c r="QWE119" i="34"/>
  <c r="QWF119" i="34"/>
  <c r="QWG119" i="34"/>
  <c r="QWH119" i="34"/>
  <c r="QWI119" i="34"/>
  <c r="QWJ119" i="34"/>
  <c r="QWK119" i="34"/>
  <c r="QWL119" i="34"/>
  <c r="QWM119" i="34"/>
  <c r="QWN119" i="34"/>
  <c r="QWO119" i="34"/>
  <c r="QWP119" i="34"/>
  <c r="QWQ119" i="34"/>
  <c r="QWR119" i="34"/>
  <c r="QWS119" i="34"/>
  <c r="QWT119" i="34"/>
  <c r="QWU119" i="34"/>
  <c r="QWV119" i="34"/>
  <c r="QWW119" i="34"/>
  <c r="QWX119" i="34"/>
  <c r="QWY119" i="34"/>
  <c r="QWZ119" i="34"/>
  <c r="QXA119" i="34"/>
  <c r="QXB119" i="34"/>
  <c r="QXC119" i="34"/>
  <c r="QXD119" i="34"/>
  <c r="QXE119" i="34"/>
  <c r="QXF119" i="34"/>
  <c r="QXG119" i="34"/>
  <c r="QXH119" i="34"/>
  <c r="QXI119" i="34"/>
  <c r="QXJ119" i="34"/>
  <c r="QXK119" i="34"/>
  <c r="QXL119" i="34"/>
  <c r="QXM119" i="34"/>
  <c r="QXN119" i="34"/>
  <c r="QXO119" i="34"/>
  <c r="QXP119" i="34"/>
  <c r="QXQ119" i="34"/>
  <c r="QXR119" i="34"/>
  <c r="QXS119" i="34"/>
  <c r="QXT119" i="34"/>
  <c r="QXU119" i="34"/>
  <c r="QXV119" i="34"/>
  <c r="QXW119" i="34"/>
  <c r="QXX119" i="34"/>
  <c r="QXY119" i="34"/>
  <c r="QXZ119" i="34"/>
  <c r="QYA119" i="34"/>
  <c r="QYB119" i="34"/>
  <c r="QYC119" i="34"/>
  <c r="QYD119" i="34"/>
  <c r="QYE119" i="34"/>
  <c r="QYF119" i="34"/>
  <c r="QYG119" i="34"/>
  <c r="QYH119" i="34"/>
  <c r="QYI119" i="34"/>
  <c r="QYJ119" i="34"/>
  <c r="QYK119" i="34"/>
  <c r="QYL119" i="34"/>
  <c r="QYM119" i="34"/>
  <c r="QYN119" i="34"/>
  <c r="QYO119" i="34"/>
  <c r="QYP119" i="34"/>
  <c r="QYQ119" i="34"/>
  <c r="QYR119" i="34"/>
  <c r="QYS119" i="34"/>
  <c r="QYT119" i="34"/>
  <c r="QYU119" i="34"/>
  <c r="QYV119" i="34"/>
  <c r="QYW119" i="34"/>
  <c r="QYX119" i="34"/>
  <c r="QYY119" i="34"/>
  <c r="QYZ119" i="34"/>
  <c r="QZA119" i="34"/>
  <c r="QZB119" i="34"/>
  <c r="QZC119" i="34"/>
  <c r="QZD119" i="34"/>
  <c r="QZE119" i="34"/>
  <c r="QZF119" i="34"/>
  <c r="QZG119" i="34"/>
  <c r="QZH119" i="34"/>
  <c r="QZI119" i="34"/>
  <c r="QZJ119" i="34"/>
  <c r="QZK119" i="34"/>
  <c r="QZL119" i="34"/>
  <c r="QZM119" i="34"/>
  <c r="QZN119" i="34"/>
  <c r="QZO119" i="34"/>
  <c r="QZP119" i="34"/>
  <c r="QZQ119" i="34"/>
  <c r="QZR119" i="34"/>
  <c r="QZS119" i="34"/>
  <c r="QZT119" i="34"/>
  <c r="QZU119" i="34"/>
  <c r="QZV119" i="34"/>
  <c r="QZW119" i="34"/>
  <c r="QZX119" i="34"/>
  <c r="QZY119" i="34"/>
  <c r="QZZ119" i="34"/>
  <c r="RAA119" i="34"/>
  <c r="RAB119" i="34"/>
  <c r="RAC119" i="34"/>
  <c r="RAD119" i="34"/>
  <c r="RAE119" i="34"/>
  <c r="RAF119" i="34"/>
  <c r="RAG119" i="34"/>
  <c r="RAH119" i="34"/>
  <c r="RAI119" i="34"/>
  <c r="RAJ119" i="34"/>
  <c r="RAK119" i="34"/>
  <c r="RAL119" i="34"/>
  <c r="RAM119" i="34"/>
  <c r="RAN119" i="34"/>
  <c r="RAO119" i="34"/>
  <c r="RAP119" i="34"/>
  <c r="RAQ119" i="34"/>
  <c r="RAR119" i="34"/>
  <c r="RAS119" i="34"/>
  <c r="RAT119" i="34"/>
  <c r="RAU119" i="34"/>
  <c r="RAV119" i="34"/>
  <c r="RAW119" i="34"/>
  <c r="RAX119" i="34"/>
  <c r="RAY119" i="34"/>
  <c r="RAZ119" i="34"/>
  <c r="RBA119" i="34"/>
  <c r="RBB119" i="34"/>
  <c r="RBC119" i="34"/>
  <c r="RBD119" i="34"/>
  <c r="RBE119" i="34"/>
  <c r="RBF119" i="34"/>
  <c r="RBG119" i="34"/>
  <c r="RBH119" i="34"/>
  <c r="RBI119" i="34"/>
  <c r="RBJ119" i="34"/>
  <c r="RBK119" i="34"/>
  <c r="RBL119" i="34"/>
  <c r="RBM119" i="34"/>
  <c r="RBN119" i="34"/>
  <c r="RBO119" i="34"/>
  <c r="RBP119" i="34"/>
  <c r="RBQ119" i="34"/>
  <c r="RBR119" i="34"/>
  <c r="RBS119" i="34"/>
  <c r="RBT119" i="34"/>
  <c r="RBU119" i="34"/>
  <c r="RBV119" i="34"/>
  <c r="RBW119" i="34"/>
  <c r="RBX119" i="34"/>
  <c r="RBY119" i="34"/>
  <c r="RBZ119" i="34"/>
  <c r="RCA119" i="34"/>
  <c r="RCB119" i="34"/>
  <c r="RCC119" i="34"/>
  <c r="RCD119" i="34"/>
  <c r="RCE119" i="34"/>
  <c r="RCF119" i="34"/>
  <c r="RCG119" i="34"/>
  <c r="RCH119" i="34"/>
  <c r="RCI119" i="34"/>
  <c r="RCJ119" i="34"/>
  <c r="RCK119" i="34"/>
  <c r="RCL119" i="34"/>
  <c r="RCM119" i="34"/>
  <c r="RCN119" i="34"/>
  <c r="RCO119" i="34"/>
  <c r="RCP119" i="34"/>
  <c r="RCQ119" i="34"/>
  <c r="RCR119" i="34"/>
  <c r="RCS119" i="34"/>
  <c r="RCT119" i="34"/>
  <c r="RCU119" i="34"/>
  <c r="RCV119" i="34"/>
  <c r="RCW119" i="34"/>
  <c r="RCX119" i="34"/>
  <c r="RCY119" i="34"/>
  <c r="RCZ119" i="34"/>
  <c r="RDA119" i="34"/>
  <c r="RDB119" i="34"/>
  <c r="RDC119" i="34"/>
  <c r="RDD119" i="34"/>
  <c r="RDE119" i="34"/>
  <c r="RDF119" i="34"/>
  <c r="RDG119" i="34"/>
  <c r="RDH119" i="34"/>
  <c r="RDI119" i="34"/>
  <c r="RDJ119" i="34"/>
  <c r="RDK119" i="34"/>
  <c r="RDL119" i="34"/>
  <c r="RDM119" i="34"/>
  <c r="RDN119" i="34"/>
  <c r="RDO119" i="34"/>
  <c r="RDP119" i="34"/>
  <c r="RDQ119" i="34"/>
  <c r="RDR119" i="34"/>
  <c r="RDS119" i="34"/>
  <c r="RDT119" i="34"/>
  <c r="RDU119" i="34"/>
  <c r="RDV119" i="34"/>
  <c r="RDW119" i="34"/>
  <c r="RDX119" i="34"/>
  <c r="RDY119" i="34"/>
  <c r="RDZ119" i="34"/>
  <c r="REA119" i="34"/>
  <c r="REB119" i="34"/>
  <c r="REC119" i="34"/>
  <c r="RED119" i="34"/>
  <c r="REE119" i="34"/>
  <c r="REF119" i="34"/>
  <c r="REG119" i="34"/>
  <c r="REH119" i="34"/>
  <c r="REI119" i="34"/>
  <c r="REJ119" i="34"/>
  <c r="REK119" i="34"/>
  <c r="REL119" i="34"/>
  <c r="REM119" i="34"/>
  <c r="REN119" i="34"/>
  <c r="REO119" i="34"/>
  <c r="REP119" i="34"/>
  <c r="REQ119" i="34"/>
  <c r="RER119" i="34"/>
  <c r="RES119" i="34"/>
  <c r="RET119" i="34"/>
  <c r="REU119" i="34"/>
  <c r="REV119" i="34"/>
  <c r="REW119" i="34"/>
  <c r="REX119" i="34"/>
  <c r="REY119" i="34"/>
  <c r="REZ119" i="34"/>
  <c r="RFA119" i="34"/>
  <c r="RFB119" i="34"/>
  <c r="RFC119" i="34"/>
  <c r="RFD119" i="34"/>
  <c r="RFE119" i="34"/>
  <c r="RFF119" i="34"/>
  <c r="RFG119" i="34"/>
  <c r="RFH119" i="34"/>
  <c r="RFI119" i="34"/>
  <c r="RFJ119" i="34"/>
  <c r="RFK119" i="34"/>
  <c r="RFL119" i="34"/>
  <c r="RFM119" i="34"/>
  <c r="RFN119" i="34"/>
  <c r="RFO119" i="34"/>
  <c r="RFP119" i="34"/>
  <c r="RFQ119" i="34"/>
  <c r="RFR119" i="34"/>
  <c r="RFS119" i="34"/>
  <c r="RFT119" i="34"/>
  <c r="RFU119" i="34"/>
  <c r="RFV119" i="34"/>
  <c r="RFW119" i="34"/>
  <c r="RFX119" i="34"/>
  <c r="RFY119" i="34"/>
  <c r="RFZ119" i="34"/>
  <c r="RGA119" i="34"/>
  <c r="RGB119" i="34"/>
  <c r="RGC119" i="34"/>
  <c r="RGD119" i="34"/>
  <c r="RGE119" i="34"/>
  <c r="RGF119" i="34"/>
  <c r="RGG119" i="34"/>
  <c r="RGH119" i="34"/>
  <c r="RGI119" i="34"/>
  <c r="RGJ119" i="34"/>
  <c r="RGK119" i="34"/>
  <c r="RGL119" i="34"/>
  <c r="RGM119" i="34"/>
  <c r="RGN119" i="34"/>
  <c r="RGO119" i="34"/>
  <c r="RGP119" i="34"/>
  <c r="RGQ119" i="34"/>
  <c r="RGR119" i="34"/>
  <c r="RGS119" i="34"/>
  <c r="RGT119" i="34"/>
  <c r="RGU119" i="34"/>
  <c r="RGV119" i="34"/>
  <c r="RGW119" i="34"/>
  <c r="RGX119" i="34"/>
  <c r="RGY119" i="34"/>
  <c r="RGZ119" i="34"/>
  <c r="RHA119" i="34"/>
  <c r="RHB119" i="34"/>
  <c r="RHC119" i="34"/>
  <c r="RHD119" i="34"/>
  <c r="RHE119" i="34"/>
  <c r="RHF119" i="34"/>
  <c r="RHG119" i="34"/>
  <c r="RHH119" i="34"/>
  <c r="RHI119" i="34"/>
  <c r="RHJ119" i="34"/>
  <c r="RHK119" i="34"/>
  <c r="RHL119" i="34"/>
  <c r="RHM119" i="34"/>
  <c r="RHN119" i="34"/>
  <c r="RHO119" i="34"/>
  <c r="RHP119" i="34"/>
  <c r="RHQ119" i="34"/>
  <c r="RHR119" i="34"/>
  <c r="RHS119" i="34"/>
  <c r="RHT119" i="34"/>
  <c r="RHU119" i="34"/>
  <c r="RHV119" i="34"/>
  <c r="RHW119" i="34"/>
  <c r="RHX119" i="34"/>
  <c r="RHY119" i="34"/>
  <c r="RHZ119" i="34"/>
  <c r="RIA119" i="34"/>
  <c r="RIB119" i="34"/>
  <c r="RIC119" i="34"/>
  <c r="RID119" i="34"/>
  <c r="RIE119" i="34"/>
  <c r="RIF119" i="34"/>
  <c r="RIG119" i="34"/>
  <c r="RIH119" i="34"/>
  <c r="RII119" i="34"/>
  <c r="RIJ119" i="34"/>
  <c r="RIK119" i="34"/>
  <c r="RIL119" i="34"/>
  <c r="RIM119" i="34"/>
  <c r="RIN119" i="34"/>
  <c r="RIO119" i="34"/>
  <c r="RIP119" i="34"/>
  <c r="RIQ119" i="34"/>
  <c r="RIR119" i="34"/>
  <c r="RIS119" i="34"/>
  <c r="RIT119" i="34"/>
  <c r="RIU119" i="34"/>
  <c r="RIV119" i="34"/>
  <c r="RIW119" i="34"/>
  <c r="RIX119" i="34"/>
  <c r="RIY119" i="34"/>
  <c r="RIZ119" i="34"/>
  <c r="RJA119" i="34"/>
  <c r="RJB119" i="34"/>
  <c r="RJC119" i="34"/>
  <c r="RJD119" i="34"/>
  <c r="RJE119" i="34"/>
  <c r="RJF119" i="34"/>
  <c r="RJG119" i="34"/>
  <c r="RJH119" i="34"/>
  <c r="RJI119" i="34"/>
  <c r="RJJ119" i="34"/>
  <c r="RJK119" i="34"/>
  <c r="RJL119" i="34"/>
  <c r="RJM119" i="34"/>
  <c r="RJN119" i="34"/>
  <c r="RJO119" i="34"/>
  <c r="RJP119" i="34"/>
  <c r="RJQ119" i="34"/>
  <c r="RJR119" i="34"/>
  <c r="RJS119" i="34"/>
  <c r="RJT119" i="34"/>
  <c r="RJU119" i="34"/>
  <c r="RJV119" i="34"/>
  <c r="RJW119" i="34"/>
  <c r="RJX119" i="34"/>
  <c r="RJY119" i="34"/>
  <c r="RJZ119" i="34"/>
  <c r="RKA119" i="34"/>
  <c r="RKB119" i="34"/>
  <c r="RKC119" i="34"/>
  <c r="RKD119" i="34"/>
  <c r="RKE119" i="34"/>
  <c r="RKF119" i="34"/>
  <c r="RKG119" i="34"/>
  <c r="RKH119" i="34"/>
  <c r="RKI119" i="34"/>
  <c r="RKJ119" i="34"/>
  <c r="RKK119" i="34"/>
  <c r="RKL119" i="34"/>
  <c r="RKM119" i="34"/>
  <c r="RKN119" i="34"/>
  <c r="RKO119" i="34"/>
  <c r="RKP119" i="34"/>
  <c r="RKQ119" i="34"/>
  <c r="RKR119" i="34"/>
  <c r="RKS119" i="34"/>
  <c r="RKT119" i="34"/>
  <c r="RKU119" i="34"/>
  <c r="RKV119" i="34"/>
  <c r="RKW119" i="34"/>
  <c r="RKX119" i="34"/>
  <c r="RKY119" i="34"/>
  <c r="RKZ119" i="34"/>
  <c r="RLA119" i="34"/>
  <c r="RLB119" i="34"/>
  <c r="RLC119" i="34"/>
  <c r="RLD119" i="34"/>
  <c r="RLE119" i="34"/>
  <c r="RLF119" i="34"/>
  <c r="RLG119" i="34"/>
  <c r="RLH119" i="34"/>
  <c r="RLI119" i="34"/>
  <c r="RLJ119" i="34"/>
  <c r="RLK119" i="34"/>
  <c r="RLL119" i="34"/>
  <c r="RLM119" i="34"/>
  <c r="RLN119" i="34"/>
  <c r="RLO119" i="34"/>
  <c r="RLP119" i="34"/>
  <c r="RLQ119" i="34"/>
  <c r="RLR119" i="34"/>
  <c r="RLS119" i="34"/>
  <c r="RLT119" i="34"/>
  <c r="RLU119" i="34"/>
  <c r="RLV119" i="34"/>
  <c r="RLW119" i="34"/>
  <c r="RLX119" i="34"/>
  <c r="RLY119" i="34"/>
  <c r="RLZ119" i="34"/>
  <c r="RMA119" i="34"/>
  <c r="RMB119" i="34"/>
  <c r="RMC119" i="34"/>
  <c r="RMD119" i="34"/>
  <c r="RME119" i="34"/>
  <c r="RMF119" i="34"/>
  <c r="RMG119" i="34"/>
  <c r="RMH119" i="34"/>
  <c r="RMI119" i="34"/>
  <c r="RMJ119" i="34"/>
  <c r="RMK119" i="34"/>
  <c r="RML119" i="34"/>
  <c r="RMM119" i="34"/>
  <c r="RMN119" i="34"/>
  <c r="RMO119" i="34"/>
  <c r="RMP119" i="34"/>
  <c r="RMQ119" i="34"/>
  <c r="RMR119" i="34"/>
  <c r="RMS119" i="34"/>
  <c r="RMT119" i="34"/>
  <c r="RMU119" i="34"/>
  <c r="RMV119" i="34"/>
  <c r="RMW119" i="34"/>
  <c r="RMX119" i="34"/>
  <c r="RMY119" i="34"/>
  <c r="RMZ119" i="34"/>
  <c r="RNA119" i="34"/>
  <c r="RNB119" i="34"/>
  <c r="RNC119" i="34"/>
  <c r="RND119" i="34"/>
  <c r="RNE119" i="34"/>
  <c r="RNF119" i="34"/>
  <c r="RNG119" i="34"/>
  <c r="RNH119" i="34"/>
  <c r="RNI119" i="34"/>
  <c r="RNJ119" i="34"/>
  <c r="RNK119" i="34"/>
  <c r="RNL119" i="34"/>
  <c r="RNM119" i="34"/>
  <c r="RNN119" i="34"/>
  <c r="RNO119" i="34"/>
  <c r="RNP119" i="34"/>
  <c r="RNQ119" i="34"/>
  <c r="RNR119" i="34"/>
  <c r="RNS119" i="34"/>
  <c r="RNT119" i="34"/>
  <c r="RNU119" i="34"/>
  <c r="RNV119" i="34"/>
  <c r="RNW119" i="34"/>
  <c r="RNX119" i="34"/>
  <c r="RNY119" i="34"/>
  <c r="RNZ119" i="34"/>
  <c r="ROA119" i="34"/>
  <c r="ROB119" i="34"/>
  <c r="ROC119" i="34"/>
  <c r="ROD119" i="34"/>
  <c r="ROE119" i="34"/>
  <c r="ROF119" i="34"/>
  <c r="ROG119" i="34"/>
  <c r="ROH119" i="34"/>
  <c r="ROI119" i="34"/>
  <c r="ROJ119" i="34"/>
  <c r="ROK119" i="34"/>
  <c r="ROL119" i="34"/>
  <c r="ROM119" i="34"/>
  <c r="RON119" i="34"/>
  <c r="ROO119" i="34"/>
  <c r="ROP119" i="34"/>
  <c r="ROQ119" i="34"/>
  <c r="ROR119" i="34"/>
  <c r="ROS119" i="34"/>
  <c r="ROT119" i="34"/>
  <c r="ROU119" i="34"/>
  <c r="ROV119" i="34"/>
  <c r="ROW119" i="34"/>
  <c r="ROX119" i="34"/>
  <c r="ROY119" i="34"/>
  <c r="ROZ119" i="34"/>
  <c r="RPA119" i="34"/>
  <c r="RPB119" i="34"/>
  <c r="RPC119" i="34"/>
  <c r="RPD119" i="34"/>
  <c r="RPE119" i="34"/>
  <c r="RPF119" i="34"/>
  <c r="RPG119" i="34"/>
  <c r="RPH119" i="34"/>
  <c r="RPI119" i="34"/>
  <c r="RPJ119" i="34"/>
  <c r="RPK119" i="34"/>
  <c r="RPL119" i="34"/>
  <c r="RPM119" i="34"/>
  <c r="RPN119" i="34"/>
  <c r="RPO119" i="34"/>
  <c r="RPP119" i="34"/>
  <c r="RPQ119" i="34"/>
  <c r="RPR119" i="34"/>
  <c r="RPS119" i="34"/>
  <c r="RPT119" i="34"/>
  <c r="RPU119" i="34"/>
  <c r="RPV119" i="34"/>
  <c r="RPW119" i="34"/>
  <c r="RPX119" i="34"/>
  <c r="RPY119" i="34"/>
  <c r="RPZ119" i="34"/>
  <c r="RQA119" i="34"/>
  <c r="RQB119" i="34"/>
  <c r="RQC119" i="34"/>
  <c r="RQD119" i="34"/>
  <c r="RQE119" i="34"/>
  <c r="RQF119" i="34"/>
  <c r="RQG119" i="34"/>
  <c r="RQH119" i="34"/>
  <c r="RQI119" i="34"/>
  <c r="RQJ119" i="34"/>
  <c r="RQK119" i="34"/>
  <c r="RQL119" i="34"/>
  <c r="RQM119" i="34"/>
  <c r="RQN119" i="34"/>
  <c r="RQO119" i="34"/>
  <c r="RQP119" i="34"/>
  <c r="RQQ119" i="34"/>
  <c r="RQR119" i="34"/>
  <c r="RQS119" i="34"/>
  <c r="RQT119" i="34"/>
  <c r="RQU119" i="34"/>
  <c r="RQV119" i="34"/>
  <c r="RQW119" i="34"/>
  <c r="RQX119" i="34"/>
  <c r="RQY119" i="34"/>
  <c r="RQZ119" i="34"/>
  <c r="RRA119" i="34"/>
  <c r="RRB119" i="34"/>
  <c r="RRC119" i="34"/>
  <c r="RRD119" i="34"/>
  <c r="RRE119" i="34"/>
  <c r="RRF119" i="34"/>
  <c r="RRG119" i="34"/>
  <c r="RRH119" i="34"/>
  <c r="RRI119" i="34"/>
  <c r="RRJ119" i="34"/>
  <c r="RRK119" i="34"/>
  <c r="RRL119" i="34"/>
  <c r="RRM119" i="34"/>
  <c r="RRN119" i="34"/>
  <c r="RRO119" i="34"/>
  <c r="RRP119" i="34"/>
  <c r="RRQ119" i="34"/>
  <c r="RRR119" i="34"/>
  <c r="RRS119" i="34"/>
  <c r="RRT119" i="34"/>
  <c r="RRU119" i="34"/>
  <c r="RRV119" i="34"/>
  <c r="RRW119" i="34"/>
  <c r="RRX119" i="34"/>
  <c r="RRY119" i="34"/>
  <c r="RRZ119" i="34"/>
  <c r="RSA119" i="34"/>
  <c r="RSB119" i="34"/>
  <c r="RSC119" i="34"/>
  <c r="RSD119" i="34"/>
  <c r="RSE119" i="34"/>
  <c r="RSF119" i="34"/>
  <c r="RSG119" i="34"/>
  <c r="RSH119" i="34"/>
  <c r="RSI119" i="34"/>
  <c r="RSJ119" i="34"/>
  <c r="RSK119" i="34"/>
  <c r="RSL119" i="34"/>
  <c r="RSM119" i="34"/>
  <c r="RSN119" i="34"/>
  <c r="RSO119" i="34"/>
  <c r="RSP119" i="34"/>
  <c r="RSQ119" i="34"/>
  <c r="RSR119" i="34"/>
  <c r="RSS119" i="34"/>
  <c r="RST119" i="34"/>
  <c r="RSU119" i="34"/>
  <c r="RSV119" i="34"/>
  <c r="RSW119" i="34"/>
  <c r="RSX119" i="34"/>
  <c r="RSY119" i="34"/>
  <c r="RSZ119" i="34"/>
  <c r="RTA119" i="34"/>
  <c r="RTB119" i="34"/>
  <c r="RTC119" i="34"/>
  <c r="RTD119" i="34"/>
  <c r="RTE119" i="34"/>
  <c r="RTF119" i="34"/>
  <c r="RTG119" i="34"/>
  <c r="RTH119" i="34"/>
  <c r="RTI119" i="34"/>
  <c r="RTJ119" i="34"/>
  <c r="RTK119" i="34"/>
  <c r="RTL119" i="34"/>
  <c r="RTM119" i="34"/>
  <c r="RTN119" i="34"/>
  <c r="RTO119" i="34"/>
  <c r="RTP119" i="34"/>
  <c r="RTQ119" i="34"/>
  <c r="RTR119" i="34"/>
  <c r="RTS119" i="34"/>
  <c r="RTT119" i="34"/>
  <c r="RTU119" i="34"/>
  <c r="RTV119" i="34"/>
  <c r="RTW119" i="34"/>
  <c r="RTX119" i="34"/>
  <c r="RTY119" i="34"/>
  <c r="RTZ119" i="34"/>
  <c r="RUA119" i="34"/>
  <c r="RUB119" i="34"/>
  <c r="RUC119" i="34"/>
  <c r="RUD119" i="34"/>
  <c r="RUE119" i="34"/>
  <c r="RUF119" i="34"/>
  <c r="RUG119" i="34"/>
  <c r="RUH119" i="34"/>
  <c r="RUI119" i="34"/>
  <c r="RUJ119" i="34"/>
  <c r="RUK119" i="34"/>
  <c r="RUL119" i="34"/>
  <c r="RUM119" i="34"/>
  <c r="RUN119" i="34"/>
  <c r="RUO119" i="34"/>
  <c r="RUP119" i="34"/>
  <c r="RUQ119" i="34"/>
  <c r="RUR119" i="34"/>
  <c r="RUS119" i="34"/>
  <c r="RUT119" i="34"/>
  <c r="RUU119" i="34"/>
  <c r="RUV119" i="34"/>
  <c r="RUW119" i="34"/>
  <c r="RUX119" i="34"/>
  <c r="RUY119" i="34"/>
  <c r="RUZ119" i="34"/>
  <c r="RVA119" i="34"/>
  <c r="RVB119" i="34"/>
  <c r="RVC119" i="34"/>
  <c r="RVD119" i="34"/>
  <c r="RVE119" i="34"/>
  <c r="RVF119" i="34"/>
  <c r="RVG119" i="34"/>
  <c r="RVH119" i="34"/>
  <c r="RVI119" i="34"/>
  <c r="RVJ119" i="34"/>
  <c r="RVK119" i="34"/>
  <c r="RVL119" i="34"/>
  <c r="RVM119" i="34"/>
  <c r="RVN119" i="34"/>
  <c r="RVO119" i="34"/>
  <c r="RVP119" i="34"/>
  <c r="RVQ119" i="34"/>
  <c r="RVR119" i="34"/>
  <c r="RVS119" i="34"/>
  <c r="RVT119" i="34"/>
  <c r="RVU119" i="34"/>
  <c r="RVV119" i="34"/>
  <c r="RVW119" i="34"/>
  <c r="RVX119" i="34"/>
  <c r="RVY119" i="34"/>
  <c r="RVZ119" i="34"/>
  <c r="RWA119" i="34"/>
  <c r="RWB119" i="34"/>
  <c r="RWC119" i="34"/>
  <c r="RWD119" i="34"/>
  <c r="RWE119" i="34"/>
  <c r="RWF119" i="34"/>
  <c r="RWG119" i="34"/>
  <c r="RWH119" i="34"/>
  <c r="RWI119" i="34"/>
  <c r="RWJ119" i="34"/>
  <c r="RWK119" i="34"/>
  <c r="RWL119" i="34"/>
  <c r="RWM119" i="34"/>
  <c r="RWN119" i="34"/>
  <c r="RWO119" i="34"/>
  <c r="RWP119" i="34"/>
  <c r="RWQ119" i="34"/>
  <c r="RWR119" i="34"/>
  <c r="RWS119" i="34"/>
  <c r="RWT119" i="34"/>
  <c r="RWU119" i="34"/>
  <c r="RWV119" i="34"/>
  <c r="RWW119" i="34"/>
  <c r="RWX119" i="34"/>
  <c r="RWY119" i="34"/>
  <c r="RWZ119" i="34"/>
  <c r="RXA119" i="34"/>
  <c r="RXB119" i="34"/>
  <c r="RXC119" i="34"/>
  <c r="RXD119" i="34"/>
  <c r="RXE119" i="34"/>
  <c r="RXF119" i="34"/>
  <c r="RXG119" i="34"/>
  <c r="RXH119" i="34"/>
  <c r="RXI119" i="34"/>
  <c r="RXJ119" i="34"/>
  <c r="RXK119" i="34"/>
  <c r="RXL119" i="34"/>
  <c r="RXM119" i="34"/>
  <c r="RXN119" i="34"/>
  <c r="RXO119" i="34"/>
  <c r="RXP119" i="34"/>
  <c r="RXQ119" i="34"/>
  <c r="RXR119" i="34"/>
  <c r="RXS119" i="34"/>
  <c r="RXT119" i="34"/>
  <c r="RXU119" i="34"/>
  <c r="RXV119" i="34"/>
  <c r="RXW119" i="34"/>
  <c r="RXX119" i="34"/>
  <c r="RXY119" i="34"/>
  <c r="RXZ119" i="34"/>
  <c r="RYA119" i="34"/>
  <c r="RYB119" i="34"/>
  <c r="RYC119" i="34"/>
  <c r="RYD119" i="34"/>
  <c r="RYE119" i="34"/>
  <c r="RYF119" i="34"/>
  <c r="RYG119" i="34"/>
  <c r="RYH119" i="34"/>
  <c r="RYI119" i="34"/>
  <c r="RYJ119" i="34"/>
  <c r="RYK119" i="34"/>
  <c r="RYL119" i="34"/>
  <c r="RYM119" i="34"/>
  <c r="RYN119" i="34"/>
  <c r="RYO119" i="34"/>
  <c r="RYP119" i="34"/>
  <c r="RYQ119" i="34"/>
  <c r="RYR119" i="34"/>
  <c r="RYS119" i="34"/>
  <c r="RYT119" i="34"/>
  <c r="RYU119" i="34"/>
  <c r="RYV119" i="34"/>
  <c r="RYW119" i="34"/>
  <c r="RYX119" i="34"/>
  <c r="RYY119" i="34"/>
  <c r="RYZ119" i="34"/>
  <c r="RZA119" i="34"/>
  <c r="RZB119" i="34"/>
  <c r="RZC119" i="34"/>
  <c r="RZD119" i="34"/>
  <c r="RZE119" i="34"/>
  <c r="RZF119" i="34"/>
  <c r="RZG119" i="34"/>
  <c r="RZH119" i="34"/>
  <c r="RZI119" i="34"/>
  <c r="RZJ119" i="34"/>
  <c r="RZK119" i="34"/>
  <c r="RZL119" i="34"/>
  <c r="RZM119" i="34"/>
  <c r="RZN119" i="34"/>
  <c r="RZO119" i="34"/>
  <c r="RZP119" i="34"/>
  <c r="RZQ119" i="34"/>
  <c r="RZR119" i="34"/>
  <c r="RZS119" i="34"/>
  <c r="RZT119" i="34"/>
  <c r="RZU119" i="34"/>
  <c r="RZV119" i="34"/>
  <c r="RZW119" i="34"/>
  <c r="RZX119" i="34"/>
  <c r="RZY119" i="34"/>
  <c r="RZZ119" i="34"/>
  <c r="SAA119" i="34"/>
  <c r="SAB119" i="34"/>
  <c r="SAC119" i="34"/>
  <c r="SAD119" i="34"/>
  <c r="SAE119" i="34"/>
  <c r="SAF119" i="34"/>
  <c r="SAG119" i="34"/>
  <c r="SAH119" i="34"/>
  <c r="SAI119" i="34"/>
  <c r="SAJ119" i="34"/>
  <c r="SAK119" i="34"/>
  <c r="SAL119" i="34"/>
  <c r="SAM119" i="34"/>
  <c r="SAN119" i="34"/>
  <c r="SAO119" i="34"/>
  <c r="SAP119" i="34"/>
  <c r="SAQ119" i="34"/>
  <c r="SAR119" i="34"/>
  <c r="SAS119" i="34"/>
  <c r="SAT119" i="34"/>
  <c r="SAU119" i="34"/>
  <c r="SAV119" i="34"/>
  <c r="SAW119" i="34"/>
  <c r="SAX119" i="34"/>
  <c r="SAY119" i="34"/>
  <c r="SAZ119" i="34"/>
  <c r="SBA119" i="34"/>
  <c r="SBB119" i="34"/>
  <c r="SBC119" i="34"/>
  <c r="SBD119" i="34"/>
  <c r="SBE119" i="34"/>
  <c r="SBF119" i="34"/>
  <c r="SBG119" i="34"/>
  <c r="SBH119" i="34"/>
  <c r="SBI119" i="34"/>
  <c r="SBJ119" i="34"/>
  <c r="SBK119" i="34"/>
  <c r="SBL119" i="34"/>
  <c r="SBM119" i="34"/>
  <c r="SBN119" i="34"/>
  <c r="SBO119" i="34"/>
  <c r="SBP119" i="34"/>
  <c r="SBQ119" i="34"/>
  <c r="SBR119" i="34"/>
  <c r="SBS119" i="34"/>
  <c r="SBT119" i="34"/>
  <c r="SBU119" i="34"/>
  <c r="SBV119" i="34"/>
  <c r="SBW119" i="34"/>
  <c r="SBX119" i="34"/>
  <c r="SBY119" i="34"/>
  <c r="SBZ119" i="34"/>
  <c r="SCA119" i="34"/>
  <c r="SCB119" i="34"/>
  <c r="SCC119" i="34"/>
  <c r="SCD119" i="34"/>
  <c r="SCE119" i="34"/>
  <c r="SCF119" i="34"/>
  <c r="SCG119" i="34"/>
  <c r="SCH119" i="34"/>
  <c r="SCI119" i="34"/>
  <c r="SCJ119" i="34"/>
  <c r="SCK119" i="34"/>
  <c r="SCL119" i="34"/>
  <c r="SCM119" i="34"/>
  <c r="SCN119" i="34"/>
  <c r="SCO119" i="34"/>
  <c r="SCP119" i="34"/>
  <c r="SCQ119" i="34"/>
  <c r="SCR119" i="34"/>
  <c r="SCS119" i="34"/>
  <c r="SCT119" i="34"/>
  <c r="SCU119" i="34"/>
  <c r="SCV119" i="34"/>
  <c r="SCW119" i="34"/>
  <c r="SCX119" i="34"/>
  <c r="SCY119" i="34"/>
  <c r="SCZ119" i="34"/>
  <c r="SDA119" i="34"/>
  <c r="SDB119" i="34"/>
  <c r="SDC119" i="34"/>
  <c r="SDD119" i="34"/>
  <c r="SDE119" i="34"/>
  <c r="SDF119" i="34"/>
  <c r="SDG119" i="34"/>
  <c r="SDH119" i="34"/>
  <c r="SDI119" i="34"/>
  <c r="SDJ119" i="34"/>
  <c r="SDK119" i="34"/>
  <c r="SDL119" i="34"/>
  <c r="SDM119" i="34"/>
  <c r="SDN119" i="34"/>
  <c r="SDO119" i="34"/>
  <c r="SDP119" i="34"/>
  <c r="SDQ119" i="34"/>
  <c r="SDR119" i="34"/>
  <c r="SDS119" i="34"/>
  <c r="SDT119" i="34"/>
  <c r="SDU119" i="34"/>
  <c r="SDV119" i="34"/>
  <c r="SDW119" i="34"/>
  <c r="SDX119" i="34"/>
  <c r="SDY119" i="34"/>
  <c r="SDZ119" i="34"/>
  <c r="SEA119" i="34"/>
  <c r="SEB119" i="34"/>
  <c r="SEC119" i="34"/>
  <c r="SED119" i="34"/>
  <c r="SEE119" i="34"/>
  <c r="SEF119" i="34"/>
  <c r="SEG119" i="34"/>
  <c r="SEH119" i="34"/>
  <c r="SEI119" i="34"/>
  <c r="SEJ119" i="34"/>
  <c r="SEK119" i="34"/>
  <c r="SEL119" i="34"/>
  <c r="SEM119" i="34"/>
  <c r="SEN119" i="34"/>
  <c r="SEO119" i="34"/>
  <c r="SEP119" i="34"/>
  <c r="SEQ119" i="34"/>
  <c r="SER119" i="34"/>
  <c r="SES119" i="34"/>
  <c r="SET119" i="34"/>
  <c r="SEU119" i="34"/>
  <c r="SEV119" i="34"/>
  <c r="SEW119" i="34"/>
  <c r="SEX119" i="34"/>
  <c r="SEY119" i="34"/>
  <c r="SEZ119" i="34"/>
  <c r="SFA119" i="34"/>
  <c r="SFB119" i="34"/>
  <c r="SFC119" i="34"/>
  <c r="SFD119" i="34"/>
  <c r="SFE119" i="34"/>
  <c r="SFF119" i="34"/>
  <c r="SFG119" i="34"/>
  <c r="SFH119" i="34"/>
  <c r="SFI119" i="34"/>
  <c r="SFJ119" i="34"/>
  <c r="SFK119" i="34"/>
  <c r="SFL119" i="34"/>
  <c r="SFM119" i="34"/>
  <c r="SFN119" i="34"/>
  <c r="SFO119" i="34"/>
  <c r="SFP119" i="34"/>
  <c r="SFQ119" i="34"/>
  <c r="SFR119" i="34"/>
  <c r="SFS119" i="34"/>
  <c r="SFT119" i="34"/>
  <c r="SFU119" i="34"/>
  <c r="SFV119" i="34"/>
  <c r="SFW119" i="34"/>
  <c r="SFX119" i="34"/>
  <c r="SFY119" i="34"/>
  <c r="SFZ119" i="34"/>
  <c r="SGA119" i="34"/>
  <c r="SGB119" i="34"/>
  <c r="SGC119" i="34"/>
  <c r="SGD119" i="34"/>
  <c r="SGE119" i="34"/>
  <c r="SGF119" i="34"/>
  <c r="SGG119" i="34"/>
  <c r="SGH119" i="34"/>
  <c r="SGI119" i="34"/>
  <c r="SGJ119" i="34"/>
  <c r="SGK119" i="34"/>
  <c r="SGL119" i="34"/>
  <c r="SGM119" i="34"/>
  <c r="SGN119" i="34"/>
  <c r="SGO119" i="34"/>
  <c r="SGP119" i="34"/>
  <c r="SGQ119" i="34"/>
  <c r="SGR119" i="34"/>
  <c r="SGS119" i="34"/>
  <c r="SGT119" i="34"/>
  <c r="SGU119" i="34"/>
  <c r="SGV119" i="34"/>
  <c r="SGW119" i="34"/>
  <c r="SGX119" i="34"/>
  <c r="SGY119" i="34"/>
  <c r="SGZ119" i="34"/>
  <c r="SHA119" i="34"/>
  <c r="SHB119" i="34"/>
  <c r="SHC119" i="34"/>
  <c r="SHD119" i="34"/>
  <c r="SHE119" i="34"/>
  <c r="SHF119" i="34"/>
  <c r="SHG119" i="34"/>
  <c r="SHH119" i="34"/>
  <c r="SHI119" i="34"/>
  <c r="SHJ119" i="34"/>
  <c r="SHK119" i="34"/>
  <c r="SHL119" i="34"/>
  <c r="SHM119" i="34"/>
  <c r="SHN119" i="34"/>
  <c r="SHO119" i="34"/>
  <c r="SHP119" i="34"/>
  <c r="SHQ119" i="34"/>
  <c r="SHR119" i="34"/>
  <c r="SHS119" i="34"/>
  <c r="SHT119" i="34"/>
  <c r="SHU119" i="34"/>
  <c r="SHV119" i="34"/>
  <c r="SHW119" i="34"/>
  <c r="SHX119" i="34"/>
  <c r="SHY119" i="34"/>
  <c r="SHZ119" i="34"/>
  <c r="SIA119" i="34"/>
  <c r="SIB119" i="34"/>
  <c r="SIC119" i="34"/>
  <c r="SID119" i="34"/>
  <c r="SIE119" i="34"/>
  <c r="SIF119" i="34"/>
  <c r="SIG119" i="34"/>
  <c r="SIH119" i="34"/>
  <c r="SII119" i="34"/>
  <c r="SIJ119" i="34"/>
  <c r="SIK119" i="34"/>
  <c r="SIL119" i="34"/>
  <c r="SIM119" i="34"/>
  <c r="SIN119" i="34"/>
  <c r="SIO119" i="34"/>
  <c r="SIP119" i="34"/>
  <c r="SIQ119" i="34"/>
  <c r="SIR119" i="34"/>
  <c r="SIS119" i="34"/>
  <c r="SIT119" i="34"/>
  <c r="SIU119" i="34"/>
  <c r="SIV119" i="34"/>
  <c r="SIW119" i="34"/>
  <c r="SIX119" i="34"/>
  <c r="SIY119" i="34"/>
  <c r="SIZ119" i="34"/>
  <c r="SJA119" i="34"/>
  <c r="SJB119" i="34"/>
  <c r="SJC119" i="34"/>
  <c r="SJD119" i="34"/>
  <c r="SJE119" i="34"/>
  <c r="SJF119" i="34"/>
  <c r="SJG119" i="34"/>
  <c r="SJH119" i="34"/>
  <c r="SJI119" i="34"/>
  <c r="SJJ119" i="34"/>
  <c r="SJK119" i="34"/>
  <c r="SJL119" i="34"/>
  <c r="SJM119" i="34"/>
  <c r="SJN119" i="34"/>
  <c r="SJO119" i="34"/>
  <c r="SJP119" i="34"/>
  <c r="SJQ119" i="34"/>
  <c r="SJR119" i="34"/>
  <c r="SJS119" i="34"/>
  <c r="SJT119" i="34"/>
  <c r="SJU119" i="34"/>
  <c r="SJV119" i="34"/>
  <c r="SJW119" i="34"/>
  <c r="SJX119" i="34"/>
  <c r="SJY119" i="34"/>
  <c r="SJZ119" i="34"/>
  <c r="SKA119" i="34"/>
  <c r="SKB119" i="34"/>
  <c r="SKC119" i="34"/>
  <c r="SKD119" i="34"/>
  <c r="SKE119" i="34"/>
  <c r="SKF119" i="34"/>
  <c r="SKG119" i="34"/>
  <c r="SKH119" i="34"/>
  <c r="SKI119" i="34"/>
  <c r="SKJ119" i="34"/>
  <c r="SKK119" i="34"/>
  <c r="SKL119" i="34"/>
  <c r="SKM119" i="34"/>
  <c r="SKN119" i="34"/>
  <c r="SKO119" i="34"/>
  <c r="SKP119" i="34"/>
  <c r="SKQ119" i="34"/>
  <c r="SKR119" i="34"/>
  <c r="SKS119" i="34"/>
  <c r="SKT119" i="34"/>
  <c r="SKU119" i="34"/>
  <c r="SKV119" i="34"/>
  <c r="SKW119" i="34"/>
  <c r="SKX119" i="34"/>
  <c r="SKY119" i="34"/>
  <c r="SKZ119" i="34"/>
  <c r="SLA119" i="34"/>
  <c r="SLB119" i="34"/>
  <c r="SLC119" i="34"/>
  <c r="SLD119" i="34"/>
  <c r="SLE119" i="34"/>
  <c r="SLF119" i="34"/>
  <c r="SLG119" i="34"/>
  <c r="SLH119" i="34"/>
  <c r="SLI119" i="34"/>
  <c r="SLJ119" i="34"/>
  <c r="SLK119" i="34"/>
  <c r="SLL119" i="34"/>
  <c r="SLM119" i="34"/>
  <c r="SLN119" i="34"/>
  <c r="SLO119" i="34"/>
  <c r="SLP119" i="34"/>
  <c r="SLQ119" i="34"/>
  <c r="SLR119" i="34"/>
  <c r="SLS119" i="34"/>
  <c r="SLT119" i="34"/>
  <c r="SLU119" i="34"/>
  <c r="SLV119" i="34"/>
  <c r="SLW119" i="34"/>
  <c r="SLX119" i="34"/>
  <c r="SLY119" i="34"/>
  <c r="SLZ119" i="34"/>
  <c r="SMA119" i="34"/>
  <c r="SMB119" i="34"/>
  <c r="SMC119" i="34"/>
  <c r="SMD119" i="34"/>
  <c r="SME119" i="34"/>
  <c r="SMF119" i="34"/>
  <c r="SMG119" i="34"/>
  <c r="SMH119" i="34"/>
  <c r="SMI119" i="34"/>
  <c r="SMJ119" i="34"/>
  <c r="SMK119" i="34"/>
  <c r="SML119" i="34"/>
  <c r="SMM119" i="34"/>
  <c r="SMN119" i="34"/>
  <c r="SMO119" i="34"/>
  <c r="SMP119" i="34"/>
  <c r="SMQ119" i="34"/>
  <c r="SMR119" i="34"/>
  <c r="SMS119" i="34"/>
  <c r="SMT119" i="34"/>
  <c r="SMU119" i="34"/>
  <c r="SMV119" i="34"/>
  <c r="SMW119" i="34"/>
  <c r="SMX119" i="34"/>
  <c r="SMY119" i="34"/>
  <c r="SMZ119" i="34"/>
  <c r="SNA119" i="34"/>
  <c r="SNB119" i="34"/>
  <c r="SNC119" i="34"/>
  <c r="SND119" i="34"/>
  <c r="SNE119" i="34"/>
  <c r="SNF119" i="34"/>
  <c r="SNG119" i="34"/>
  <c r="SNH119" i="34"/>
  <c r="SNI119" i="34"/>
  <c r="SNJ119" i="34"/>
  <c r="SNK119" i="34"/>
  <c r="SNL119" i="34"/>
  <c r="SNM119" i="34"/>
  <c r="SNN119" i="34"/>
  <c r="SNO119" i="34"/>
  <c r="SNP119" i="34"/>
  <c r="SNQ119" i="34"/>
  <c r="SNR119" i="34"/>
  <c r="SNS119" i="34"/>
  <c r="SNT119" i="34"/>
  <c r="SNU119" i="34"/>
  <c r="SNV119" i="34"/>
  <c r="SNW119" i="34"/>
  <c r="SNX119" i="34"/>
  <c r="SNY119" i="34"/>
  <c r="SNZ119" i="34"/>
  <c r="SOA119" i="34"/>
  <c r="SOB119" i="34"/>
  <c r="SOC119" i="34"/>
  <c r="SOD119" i="34"/>
  <c r="SOE119" i="34"/>
  <c r="SOF119" i="34"/>
  <c r="SOG119" i="34"/>
  <c r="SOH119" i="34"/>
  <c r="SOI119" i="34"/>
  <c r="SOJ119" i="34"/>
  <c r="SOK119" i="34"/>
  <c r="SOL119" i="34"/>
  <c r="SOM119" i="34"/>
  <c r="SON119" i="34"/>
  <c r="SOO119" i="34"/>
  <c r="SOP119" i="34"/>
  <c r="SOQ119" i="34"/>
  <c r="SOR119" i="34"/>
  <c r="SOS119" i="34"/>
  <c r="SOT119" i="34"/>
  <c r="SOU119" i="34"/>
  <c r="SOV119" i="34"/>
  <c r="SOW119" i="34"/>
  <c r="SOX119" i="34"/>
  <c r="SOY119" i="34"/>
  <c r="SOZ119" i="34"/>
  <c r="SPA119" i="34"/>
  <c r="SPB119" i="34"/>
  <c r="SPC119" i="34"/>
  <c r="SPD119" i="34"/>
  <c r="SPE119" i="34"/>
  <c r="SPF119" i="34"/>
  <c r="SPG119" i="34"/>
  <c r="SPH119" i="34"/>
  <c r="SPI119" i="34"/>
  <c r="SPJ119" i="34"/>
  <c r="SPK119" i="34"/>
  <c r="SPL119" i="34"/>
  <c r="SPM119" i="34"/>
  <c r="SPN119" i="34"/>
  <c r="SPO119" i="34"/>
  <c r="SPP119" i="34"/>
  <c r="SPQ119" i="34"/>
  <c r="SPR119" i="34"/>
  <c r="SPS119" i="34"/>
  <c r="SPT119" i="34"/>
  <c r="SPU119" i="34"/>
  <c r="SPV119" i="34"/>
  <c r="SPW119" i="34"/>
  <c r="SPX119" i="34"/>
  <c r="SPY119" i="34"/>
  <c r="SPZ119" i="34"/>
  <c r="SQA119" i="34"/>
  <c r="SQB119" i="34"/>
  <c r="SQC119" i="34"/>
  <c r="SQD119" i="34"/>
  <c r="SQE119" i="34"/>
  <c r="SQF119" i="34"/>
  <c r="SQG119" i="34"/>
  <c r="SQH119" i="34"/>
  <c r="SQI119" i="34"/>
  <c r="SQJ119" i="34"/>
  <c r="SQK119" i="34"/>
  <c r="SQL119" i="34"/>
  <c r="SQM119" i="34"/>
  <c r="SQN119" i="34"/>
  <c r="SQO119" i="34"/>
  <c r="SQP119" i="34"/>
  <c r="SQQ119" i="34"/>
  <c r="SQR119" i="34"/>
  <c r="SQS119" i="34"/>
  <c r="SQT119" i="34"/>
  <c r="SQU119" i="34"/>
  <c r="SQV119" i="34"/>
  <c r="SQW119" i="34"/>
  <c r="SQX119" i="34"/>
  <c r="SQY119" i="34"/>
  <c r="SQZ119" i="34"/>
  <c r="SRA119" i="34"/>
  <c r="SRB119" i="34"/>
  <c r="SRC119" i="34"/>
  <c r="SRD119" i="34"/>
  <c r="SRE119" i="34"/>
  <c r="SRF119" i="34"/>
  <c r="SRG119" i="34"/>
  <c r="SRH119" i="34"/>
  <c r="SRI119" i="34"/>
  <c r="SRJ119" i="34"/>
  <c r="SRK119" i="34"/>
  <c r="SRL119" i="34"/>
  <c r="SRM119" i="34"/>
  <c r="SRN119" i="34"/>
  <c r="SRO119" i="34"/>
  <c r="SRP119" i="34"/>
  <c r="SRQ119" i="34"/>
  <c r="SRR119" i="34"/>
  <c r="SRS119" i="34"/>
  <c r="SRT119" i="34"/>
  <c r="SRU119" i="34"/>
  <c r="SRV119" i="34"/>
  <c r="SRW119" i="34"/>
  <c r="SRX119" i="34"/>
  <c r="SRY119" i="34"/>
  <c r="SRZ119" i="34"/>
  <c r="SSA119" i="34"/>
  <c r="SSB119" i="34"/>
  <c r="SSC119" i="34"/>
  <c r="SSD119" i="34"/>
  <c r="SSE119" i="34"/>
  <c r="SSF119" i="34"/>
  <c r="SSG119" i="34"/>
  <c r="SSH119" i="34"/>
  <c r="SSI119" i="34"/>
  <c r="SSJ119" i="34"/>
  <c r="SSK119" i="34"/>
  <c r="SSL119" i="34"/>
  <c r="SSM119" i="34"/>
  <c r="SSN119" i="34"/>
  <c r="SSO119" i="34"/>
  <c r="SSP119" i="34"/>
  <c r="SSQ119" i="34"/>
  <c r="SSR119" i="34"/>
  <c r="SSS119" i="34"/>
  <c r="SST119" i="34"/>
  <c r="SSU119" i="34"/>
  <c r="SSV119" i="34"/>
  <c r="SSW119" i="34"/>
  <c r="SSX119" i="34"/>
  <c r="SSY119" i="34"/>
  <c r="SSZ119" i="34"/>
  <c r="STA119" i="34"/>
  <c r="STB119" i="34"/>
  <c r="STC119" i="34"/>
  <c r="STD119" i="34"/>
  <c r="STE119" i="34"/>
  <c r="STF119" i="34"/>
  <c r="STG119" i="34"/>
  <c r="STH119" i="34"/>
  <c r="STI119" i="34"/>
  <c r="STJ119" i="34"/>
  <c r="STK119" i="34"/>
  <c r="STL119" i="34"/>
  <c r="STM119" i="34"/>
  <c r="STN119" i="34"/>
  <c r="STO119" i="34"/>
  <c r="STP119" i="34"/>
  <c r="STQ119" i="34"/>
  <c r="STR119" i="34"/>
  <c r="STS119" i="34"/>
  <c r="STT119" i="34"/>
  <c r="STU119" i="34"/>
  <c r="STV119" i="34"/>
  <c r="STW119" i="34"/>
  <c r="STX119" i="34"/>
  <c r="STY119" i="34"/>
  <c r="STZ119" i="34"/>
  <c r="SUA119" i="34"/>
  <c r="SUB119" i="34"/>
  <c r="SUC119" i="34"/>
  <c r="SUD119" i="34"/>
  <c r="SUE119" i="34"/>
  <c r="SUF119" i="34"/>
  <c r="SUG119" i="34"/>
  <c r="SUH119" i="34"/>
  <c r="SUI119" i="34"/>
  <c r="SUJ119" i="34"/>
  <c r="SUK119" i="34"/>
  <c r="SUL119" i="34"/>
  <c r="SUM119" i="34"/>
  <c r="SUN119" i="34"/>
  <c r="SUO119" i="34"/>
  <c r="SUP119" i="34"/>
  <c r="SUQ119" i="34"/>
  <c r="SUR119" i="34"/>
  <c r="SUS119" i="34"/>
  <c r="SUT119" i="34"/>
  <c r="SUU119" i="34"/>
  <c r="SUV119" i="34"/>
  <c r="SUW119" i="34"/>
  <c r="SUX119" i="34"/>
  <c r="SUY119" i="34"/>
  <c r="SUZ119" i="34"/>
  <c r="SVA119" i="34"/>
  <c r="SVB119" i="34"/>
  <c r="SVC119" i="34"/>
  <c r="SVD119" i="34"/>
  <c r="SVE119" i="34"/>
  <c r="SVF119" i="34"/>
  <c r="SVG119" i="34"/>
  <c r="SVH119" i="34"/>
  <c r="SVI119" i="34"/>
  <c r="SVJ119" i="34"/>
  <c r="SVK119" i="34"/>
  <c r="SVL119" i="34"/>
  <c r="SVM119" i="34"/>
  <c r="SVN119" i="34"/>
  <c r="SVO119" i="34"/>
  <c r="SVP119" i="34"/>
  <c r="SVQ119" i="34"/>
  <c r="SVR119" i="34"/>
  <c r="SVS119" i="34"/>
  <c r="SVT119" i="34"/>
  <c r="SVU119" i="34"/>
  <c r="SVV119" i="34"/>
  <c r="SVW119" i="34"/>
  <c r="SVX119" i="34"/>
  <c r="SVY119" i="34"/>
  <c r="SVZ119" i="34"/>
  <c r="SWA119" i="34"/>
  <c r="SWB119" i="34"/>
  <c r="SWC119" i="34"/>
  <c r="SWD119" i="34"/>
  <c r="SWE119" i="34"/>
  <c r="SWF119" i="34"/>
  <c r="SWG119" i="34"/>
  <c r="SWH119" i="34"/>
  <c r="SWI119" i="34"/>
  <c r="SWJ119" i="34"/>
  <c r="SWK119" i="34"/>
  <c r="SWL119" i="34"/>
  <c r="SWM119" i="34"/>
  <c r="SWN119" i="34"/>
  <c r="SWO119" i="34"/>
  <c r="SWP119" i="34"/>
  <c r="SWQ119" i="34"/>
  <c r="SWR119" i="34"/>
  <c r="SWS119" i="34"/>
  <c r="SWT119" i="34"/>
  <c r="SWU119" i="34"/>
  <c r="SWV119" i="34"/>
  <c r="SWW119" i="34"/>
  <c r="SWX119" i="34"/>
  <c r="SWY119" i="34"/>
  <c r="SWZ119" i="34"/>
  <c r="SXA119" i="34"/>
  <c r="SXB119" i="34"/>
  <c r="SXC119" i="34"/>
  <c r="SXD119" i="34"/>
  <c r="SXE119" i="34"/>
  <c r="SXF119" i="34"/>
  <c r="SXG119" i="34"/>
  <c r="SXH119" i="34"/>
  <c r="SXI119" i="34"/>
  <c r="SXJ119" i="34"/>
  <c r="SXK119" i="34"/>
  <c r="SXL119" i="34"/>
  <c r="SXM119" i="34"/>
  <c r="SXN119" i="34"/>
  <c r="SXO119" i="34"/>
  <c r="SXP119" i="34"/>
  <c r="SXQ119" i="34"/>
  <c r="SXR119" i="34"/>
  <c r="SXS119" i="34"/>
  <c r="SXT119" i="34"/>
  <c r="SXU119" i="34"/>
  <c r="SXV119" i="34"/>
  <c r="SXW119" i="34"/>
  <c r="SXX119" i="34"/>
  <c r="SXY119" i="34"/>
  <c r="SXZ119" i="34"/>
  <c r="SYA119" i="34"/>
  <c r="SYB119" i="34"/>
  <c r="SYC119" i="34"/>
  <c r="SYD119" i="34"/>
  <c r="SYE119" i="34"/>
  <c r="SYF119" i="34"/>
  <c r="SYG119" i="34"/>
  <c r="SYH119" i="34"/>
  <c r="SYI119" i="34"/>
  <c r="SYJ119" i="34"/>
  <c r="SYK119" i="34"/>
  <c r="SYL119" i="34"/>
  <c r="SYM119" i="34"/>
  <c r="SYN119" i="34"/>
  <c r="SYO119" i="34"/>
  <c r="SYP119" i="34"/>
  <c r="SYQ119" i="34"/>
  <c r="SYR119" i="34"/>
  <c r="SYS119" i="34"/>
  <c r="SYT119" i="34"/>
  <c r="SYU119" i="34"/>
  <c r="SYV119" i="34"/>
  <c r="SYW119" i="34"/>
  <c r="SYX119" i="34"/>
  <c r="SYY119" i="34"/>
  <c r="SYZ119" i="34"/>
  <c r="SZA119" i="34"/>
  <c r="SZB119" i="34"/>
  <c r="SZC119" i="34"/>
  <c r="SZD119" i="34"/>
  <c r="SZE119" i="34"/>
  <c r="SZF119" i="34"/>
  <c r="SZG119" i="34"/>
  <c r="SZH119" i="34"/>
  <c r="SZI119" i="34"/>
  <c r="SZJ119" i="34"/>
  <c r="SZK119" i="34"/>
  <c r="SZL119" i="34"/>
  <c r="SZM119" i="34"/>
  <c r="SZN119" i="34"/>
  <c r="SZO119" i="34"/>
  <c r="SZP119" i="34"/>
  <c r="SZQ119" i="34"/>
  <c r="SZR119" i="34"/>
  <c r="SZS119" i="34"/>
  <c r="SZT119" i="34"/>
  <c r="SZU119" i="34"/>
  <c r="SZV119" i="34"/>
  <c r="SZW119" i="34"/>
  <c r="SZX119" i="34"/>
  <c r="SZY119" i="34"/>
  <c r="SZZ119" i="34"/>
  <c r="TAA119" i="34"/>
  <c r="TAB119" i="34"/>
  <c r="TAC119" i="34"/>
  <c r="TAD119" i="34"/>
  <c r="TAE119" i="34"/>
  <c r="TAF119" i="34"/>
  <c r="TAG119" i="34"/>
  <c r="TAH119" i="34"/>
  <c r="TAI119" i="34"/>
  <c r="TAJ119" i="34"/>
  <c r="TAK119" i="34"/>
  <c r="TAL119" i="34"/>
  <c r="TAM119" i="34"/>
  <c r="TAN119" i="34"/>
  <c r="TAO119" i="34"/>
  <c r="TAP119" i="34"/>
  <c r="TAQ119" i="34"/>
  <c r="TAR119" i="34"/>
  <c r="TAS119" i="34"/>
  <c r="TAT119" i="34"/>
  <c r="TAU119" i="34"/>
  <c r="TAV119" i="34"/>
  <c r="TAW119" i="34"/>
  <c r="TAX119" i="34"/>
  <c r="TAY119" i="34"/>
  <c r="TAZ119" i="34"/>
  <c r="TBA119" i="34"/>
  <c r="TBB119" i="34"/>
  <c r="TBC119" i="34"/>
  <c r="TBD119" i="34"/>
  <c r="TBE119" i="34"/>
  <c r="TBF119" i="34"/>
  <c r="TBG119" i="34"/>
  <c r="TBH119" i="34"/>
  <c r="TBI119" i="34"/>
  <c r="TBJ119" i="34"/>
  <c r="TBK119" i="34"/>
  <c r="TBL119" i="34"/>
  <c r="TBM119" i="34"/>
  <c r="TBN119" i="34"/>
  <c r="TBO119" i="34"/>
  <c r="TBP119" i="34"/>
  <c r="TBQ119" i="34"/>
  <c r="TBR119" i="34"/>
  <c r="TBS119" i="34"/>
  <c r="TBT119" i="34"/>
  <c r="TBU119" i="34"/>
  <c r="TBV119" i="34"/>
  <c r="TBW119" i="34"/>
  <c r="TBX119" i="34"/>
  <c r="TBY119" i="34"/>
  <c r="TBZ119" i="34"/>
  <c r="TCA119" i="34"/>
  <c r="TCB119" i="34"/>
  <c r="TCC119" i="34"/>
  <c r="TCD119" i="34"/>
  <c r="TCE119" i="34"/>
  <c r="TCF119" i="34"/>
  <c r="TCG119" i="34"/>
  <c r="TCH119" i="34"/>
  <c r="TCI119" i="34"/>
  <c r="TCJ119" i="34"/>
  <c r="TCK119" i="34"/>
  <c r="TCL119" i="34"/>
  <c r="TCM119" i="34"/>
  <c r="TCN119" i="34"/>
  <c r="TCO119" i="34"/>
  <c r="TCP119" i="34"/>
  <c r="TCQ119" i="34"/>
  <c r="TCR119" i="34"/>
  <c r="TCS119" i="34"/>
  <c r="TCT119" i="34"/>
  <c r="TCU119" i="34"/>
  <c r="TCV119" i="34"/>
  <c r="TCW119" i="34"/>
  <c r="TCX119" i="34"/>
  <c r="TCY119" i="34"/>
  <c r="TCZ119" i="34"/>
  <c r="TDA119" i="34"/>
  <c r="TDB119" i="34"/>
  <c r="TDC119" i="34"/>
  <c r="TDD119" i="34"/>
  <c r="TDE119" i="34"/>
  <c r="TDF119" i="34"/>
  <c r="TDG119" i="34"/>
  <c r="TDH119" i="34"/>
  <c r="TDI119" i="34"/>
  <c r="TDJ119" i="34"/>
  <c r="TDK119" i="34"/>
  <c r="TDL119" i="34"/>
  <c r="TDM119" i="34"/>
  <c r="TDN119" i="34"/>
  <c r="TDO119" i="34"/>
  <c r="TDP119" i="34"/>
  <c r="TDQ119" i="34"/>
  <c r="TDR119" i="34"/>
  <c r="TDS119" i="34"/>
  <c r="TDT119" i="34"/>
  <c r="TDU119" i="34"/>
  <c r="TDV119" i="34"/>
  <c r="TDW119" i="34"/>
  <c r="TDX119" i="34"/>
  <c r="TDY119" i="34"/>
  <c r="TDZ119" i="34"/>
  <c r="TEA119" i="34"/>
  <c r="TEB119" i="34"/>
  <c r="TEC119" i="34"/>
  <c r="TED119" i="34"/>
  <c r="TEE119" i="34"/>
  <c r="TEF119" i="34"/>
  <c r="TEG119" i="34"/>
  <c r="TEH119" i="34"/>
  <c r="TEI119" i="34"/>
  <c r="TEJ119" i="34"/>
  <c r="TEK119" i="34"/>
  <c r="TEL119" i="34"/>
  <c r="TEM119" i="34"/>
  <c r="TEN119" i="34"/>
  <c r="TEO119" i="34"/>
  <c r="TEP119" i="34"/>
  <c r="TEQ119" i="34"/>
  <c r="TER119" i="34"/>
  <c r="TES119" i="34"/>
  <c r="TET119" i="34"/>
  <c r="TEU119" i="34"/>
  <c r="TEV119" i="34"/>
  <c r="TEW119" i="34"/>
  <c r="TEX119" i="34"/>
  <c r="TEY119" i="34"/>
  <c r="TEZ119" i="34"/>
  <c r="TFA119" i="34"/>
  <c r="TFB119" i="34"/>
  <c r="TFC119" i="34"/>
  <c r="TFD119" i="34"/>
  <c r="TFE119" i="34"/>
  <c r="TFF119" i="34"/>
  <c r="TFG119" i="34"/>
  <c r="TFH119" i="34"/>
  <c r="TFI119" i="34"/>
  <c r="TFJ119" i="34"/>
  <c r="TFK119" i="34"/>
  <c r="TFL119" i="34"/>
  <c r="TFM119" i="34"/>
  <c r="TFN119" i="34"/>
  <c r="TFO119" i="34"/>
  <c r="TFP119" i="34"/>
  <c r="TFQ119" i="34"/>
  <c r="TFR119" i="34"/>
  <c r="TFS119" i="34"/>
  <c r="TFT119" i="34"/>
  <c r="TFU119" i="34"/>
  <c r="TFV119" i="34"/>
  <c r="TFW119" i="34"/>
  <c r="TFX119" i="34"/>
  <c r="TFY119" i="34"/>
  <c r="TFZ119" i="34"/>
  <c r="TGA119" i="34"/>
  <c r="TGB119" i="34"/>
  <c r="TGC119" i="34"/>
  <c r="TGD119" i="34"/>
  <c r="TGE119" i="34"/>
  <c r="TGF119" i="34"/>
  <c r="TGG119" i="34"/>
  <c r="TGH119" i="34"/>
  <c r="TGI119" i="34"/>
  <c r="TGJ119" i="34"/>
  <c r="TGK119" i="34"/>
  <c r="TGL119" i="34"/>
  <c r="TGM119" i="34"/>
  <c r="TGN119" i="34"/>
  <c r="TGO119" i="34"/>
  <c r="TGP119" i="34"/>
  <c r="TGQ119" i="34"/>
  <c r="TGR119" i="34"/>
  <c r="TGS119" i="34"/>
  <c r="TGT119" i="34"/>
  <c r="TGU119" i="34"/>
  <c r="TGV119" i="34"/>
  <c r="TGW119" i="34"/>
  <c r="TGX119" i="34"/>
  <c r="TGY119" i="34"/>
  <c r="TGZ119" i="34"/>
  <c r="THA119" i="34"/>
  <c r="THB119" i="34"/>
  <c r="THC119" i="34"/>
  <c r="THD119" i="34"/>
  <c r="THE119" i="34"/>
  <c r="THF119" i="34"/>
  <c r="THG119" i="34"/>
  <c r="THH119" i="34"/>
  <c r="THI119" i="34"/>
  <c r="THJ119" i="34"/>
  <c r="THK119" i="34"/>
  <c r="THL119" i="34"/>
  <c r="THM119" i="34"/>
  <c r="THN119" i="34"/>
  <c r="THO119" i="34"/>
  <c r="THP119" i="34"/>
  <c r="THQ119" i="34"/>
  <c r="THR119" i="34"/>
  <c r="THS119" i="34"/>
  <c r="THT119" i="34"/>
  <c r="THU119" i="34"/>
  <c r="THV119" i="34"/>
  <c r="THW119" i="34"/>
  <c r="THX119" i="34"/>
  <c r="THY119" i="34"/>
  <c r="THZ119" i="34"/>
  <c r="TIA119" i="34"/>
  <c r="TIB119" i="34"/>
  <c r="TIC119" i="34"/>
  <c r="TID119" i="34"/>
  <c r="TIE119" i="34"/>
  <c r="TIF119" i="34"/>
  <c r="TIG119" i="34"/>
  <c r="TIH119" i="34"/>
  <c r="TII119" i="34"/>
  <c r="TIJ119" i="34"/>
  <c r="TIK119" i="34"/>
  <c r="TIL119" i="34"/>
  <c r="TIM119" i="34"/>
  <c r="TIN119" i="34"/>
  <c r="TIO119" i="34"/>
  <c r="TIP119" i="34"/>
  <c r="TIQ119" i="34"/>
  <c r="TIR119" i="34"/>
  <c r="TIS119" i="34"/>
  <c r="TIT119" i="34"/>
  <c r="TIU119" i="34"/>
  <c r="TIV119" i="34"/>
  <c r="TIW119" i="34"/>
  <c r="TIX119" i="34"/>
  <c r="TIY119" i="34"/>
  <c r="TIZ119" i="34"/>
  <c r="TJA119" i="34"/>
  <c r="TJB119" i="34"/>
  <c r="TJC119" i="34"/>
  <c r="TJD119" i="34"/>
  <c r="TJE119" i="34"/>
  <c r="TJF119" i="34"/>
  <c r="TJG119" i="34"/>
  <c r="TJH119" i="34"/>
  <c r="TJI119" i="34"/>
  <c r="TJJ119" i="34"/>
  <c r="TJK119" i="34"/>
  <c r="TJL119" i="34"/>
  <c r="TJM119" i="34"/>
  <c r="TJN119" i="34"/>
  <c r="TJO119" i="34"/>
  <c r="TJP119" i="34"/>
  <c r="TJQ119" i="34"/>
  <c r="TJR119" i="34"/>
  <c r="TJS119" i="34"/>
  <c r="TJT119" i="34"/>
  <c r="TJU119" i="34"/>
  <c r="TJV119" i="34"/>
  <c r="TJW119" i="34"/>
  <c r="TJX119" i="34"/>
  <c r="TJY119" i="34"/>
  <c r="TJZ119" i="34"/>
  <c r="TKA119" i="34"/>
  <c r="TKB119" i="34"/>
  <c r="TKC119" i="34"/>
  <c r="TKD119" i="34"/>
  <c r="TKE119" i="34"/>
  <c r="TKF119" i="34"/>
  <c r="TKG119" i="34"/>
  <c r="TKH119" i="34"/>
  <c r="TKI119" i="34"/>
  <c r="TKJ119" i="34"/>
  <c r="TKK119" i="34"/>
  <c r="TKL119" i="34"/>
  <c r="TKM119" i="34"/>
  <c r="TKN119" i="34"/>
  <c r="TKO119" i="34"/>
  <c r="TKP119" i="34"/>
  <c r="TKQ119" i="34"/>
  <c r="TKR119" i="34"/>
  <c r="TKS119" i="34"/>
  <c r="TKT119" i="34"/>
  <c r="TKU119" i="34"/>
  <c r="TKV119" i="34"/>
  <c r="TKW119" i="34"/>
  <c r="TKX119" i="34"/>
  <c r="TKY119" i="34"/>
  <c r="TKZ119" i="34"/>
  <c r="TLA119" i="34"/>
  <c r="TLB119" i="34"/>
  <c r="TLC119" i="34"/>
  <c r="TLD119" i="34"/>
  <c r="TLE119" i="34"/>
  <c r="TLF119" i="34"/>
  <c r="TLG119" i="34"/>
  <c r="TLH119" i="34"/>
  <c r="TLI119" i="34"/>
  <c r="TLJ119" i="34"/>
  <c r="TLK119" i="34"/>
  <c r="TLL119" i="34"/>
  <c r="TLM119" i="34"/>
  <c r="TLN119" i="34"/>
  <c r="TLO119" i="34"/>
  <c r="TLP119" i="34"/>
  <c r="TLQ119" i="34"/>
  <c r="TLR119" i="34"/>
  <c r="TLS119" i="34"/>
  <c r="TLT119" i="34"/>
  <c r="TLU119" i="34"/>
  <c r="TLV119" i="34"/>
  <c r="TLW119" i="34"/>
  <c r="TLX119" i="34"/>
  <c r="TLY119" i="34"/>
  <c r="TLZ119" i="34"/>
  <c r="TMA119" i="34"/>
  <c r="TMB119" i="34"/>
  <c r="TMC119" i="34"/>
  <c r="TMD119" i="34"/>
  <c r="TME119" i="34"/>
  <c r="TMF119" i="34"/>
  <c r="TMG119" i="34"/>
  <c r="TMH119" i="34"/>
  <c r="TMI119" i="34"/>
  <c r="TMJ119" i="34"/>
  <c r="TMK119" i="34"/>
  <c r="TML119" i="34"/>
  <c r="TMM119" i="34"/>
  <c r="TMN119" i="34"/>
  <c r="TMO119" i="34"/>
  <c r="TMP119" i="34"/>
  <c r="TMQ119" i="34"/>
  <c r="TMR119" i="34"/>
  <c r="TMS119" i="34"/>
  <c r="TMT119" i="34"/>
  <c r="TMU119" i="34"/>
  <c r="TMV119" i="34"/>
  <c r="TMW119" i="34"/>
  <c r="TMX119" i="34"/>
  <c r="TMY119" i="34"/>
  <c r="TMZ119" i="34"/>
  <c r="TNA119" i="34"/>
  <c r="TNB119" i="34"/>
  <c r="TNC119" i="34"/>
  <c r="TND119" i="34"/>
  <c r="TNE119" i="34"/>
  <c r="TNF119" i="34"/>
  <c r="TNG119" i="34"/>
  <c r="TNH119" i="34"/>
  <c r="TNI119" i="34"/>
  <c r="TNJ119" i="34"/>
  <c r="TNK119" i="34"/>
  <c r="TNL119" i="34"/>
  <c r="TNM119" i="34"/>
  <c r="TNN119" i="34"/>
  <c r="TNO119" i="34"/>
  <c r="TNP119" i="34"/>
  <c r="TNQ119" i="34"/>
  <c r="TNR119" i="34"/>
  <c r="TNS119" i="34"/>
  <c r="TNT119" i="34"/>
  <c r="TNU119" i="34"/>
  <c r="TNV119" i="34"/>
  <c r="TNW119" i="34"/>
  <c r="TNX119" i="34"/>
  <c r="TNY119" i="34"/>
  <c r="TNZ119" i="34"/>
  <c r="TOA119" i="34"/>
  <c r="TOB119" i="34"/>
  <c r="TOC119" i="34"/>
  <c r="TOD119" i="34"/>
  <c r="TOE119" i="34"/>
  <c r="TOF119" i="34"/>
  <c r="TOG119" i="34"/>
  <c r="TOH119" i="34"/>
  <c r="TOI119" i="34"/>
  <c r="TOJ119" i="34"/>
  <c r="TOK119" i="34"/>
  <c r="TOL119" i="34"/>
  <c r="TOM119" i="34"/>
  <c r="TON119" i="34"/>
  <c r="TOO119" i="34"/>
  <c r="TOP119" i="34"/>
  <c r="TOQ119" i="34"/>
  <c r="TOR119" i="34"/>
  <c r="TOS119" i="34"/>
  <c r="TOT119" i="34"/>
  <c r="TOU119" i="34"/>
  <c r="TOV119" i="34"/>
  <c r="TOW119" i="34"/>
  <c r="TOX119" i="34"/>
  <c r="TOY119" i="34"/>
  <c r="TOZ119" i="34"/>
  <c r="TPA119" i="34"/>
  <c r="TPB119" i="34"/>
  <c r="TPC119" i="34"/>
  <c r="TPD119" i="34"/>
  <c r="TPE119" i="34"/>
  <c r="TPF119" i="34"/>
  <c r="TPG119" i="34"/>
  <c r="TPH119" i="34"/>
  <c r="TPI119" i="34"/>
  <c r="TPJ119" i="34"/>
  <c r="TPK119" i="34"/>
  <c r="TPL119" i="34"/>
  <c r="TPM119" i="34"/>
  <c r="TPN119" i="34"/>
  <c r="TPO119" i="34"/>
  <c r="TPP119" i="34"/>
  <c r="TPQ119" i="34"/>
  <c r="TPR119" i="34"/>
  <c r="TPS119" i="34"/>
  <c r="TPT119" i="34"/>
  <c r="TPU119" i="34"/>
  <c r="TPV119" i="34"/>
  <c r="TPW119" i="34"/>
  <c r="TPX119" i="34"/>
  <c r="TPY119" i="34"/>
  <c r="TPZ119" i="34"/>
  <c r="TQA119" i="34"/>
  <c r="TQB119" i="34"/>
  <c r="TQC119" i="34"/>
  <c r="TQD119" i="34"/>
  <c r="TQE119" i="34"/>
  <c r="TQF119" i="34"/>
  <c r="TQG119" i="34"/>
  <c r="TQH119" i="34"/>
  <c r="TQI119" i="34"/>
  <c r="TQJ119" i="34"/>
  <c r="TQK119" i="34"/>
  <c r="TQL119" i="34"/>
  <c r="TQM119" i="34"/>
  <c r="TQN119" i="34"/>
  <c r="TQO119" i="34"/>
  <c r="TQP119" i="34"/>
  <c r="TQQ119" i="34"/>
  <c r="TQR119" i="34"/>
  <c r="TQS119" i="34"/>
  <c r="TQT119" i="34"/>
  <c r="TQU119" i="34"/>
  <c r="TQV119" i="34"/>
  <c r="TQW119" i="34"/>
  <c r="TQX119" i="34"/>
  <c r="TQY119" i="34"/>
  <c r="TQZ119" i="34"/>
  <c r="TRA119" i="34"/>
  <c r="TRB119" i="34"/>
  <c r="TRC119" i="34"/>
  <c r="TRD119" i="34"/>
  <c r="TRE119" i="34"/>
  <c r="TRF119" i="34"/>
  <c r="TRG119" i="34"/>
  <c r="TRH119" i="34"/>
  <c r="TRI119" i="34"/>
  <c r="TRJ119" i="34"/>
  <c r="TRK119" i="34"/>
  <c r="TRL119" i="34"/>
  <c r="TRM119" i="34"/>
  <c r="TRN119" i="34"/>
  <c r="TRO119" i="34"/>
  <c r="TRP119" i="34"/>
  <c r="TRQ119" i="34"/>
  <c r="TRR119" i="34"/>
  <c r="TRS119" i="34"/>
  <c r="TRT119" i="34"/>
  <c r="TRU119" i="34"/>
  <c r="TRV119" i="34"/>
  <c r="TRW119" i="34"/>
  <c r="TRX119" i="34"/>
  <c r="TRY119" i="34"/>
  <c r="TRZ119" i="34"/>
  <c r="TSA119" i="34"/>
  <c r="TSB119" i="34"/>
  <c r="TSC119" i="34"/>
  <c r="TSD119" i="34"/>
  <c r="TSE119" i="34"/>
  <c r="TSF119" i="34"/>
  <c r="TSG119" i="34"/>
  <c r="TSH119" i="34"/>
  <c r="TSI119" i="34"/>
  <c r="TSJ119" i="34"/>
  <c r="TSK119" i="34"/>
  <c r="TSL119" i="34"/>
  <c r="TSM119" i="34"/>
  <c r="TSN119" i="34"/>
  <c r="TSO119" i="34"/>
  <c r="TSP119" i="34"/>
  <c r="TSQ119" i="34"/>
  <c r="TSR119" i="34"/>
  <c r="TSS119" i="34"/>
  <c r="TST119" i="34"/>
  <c r="TSU119" i="34"/>
  <c r="TSV119" i="34"/>
  <c r="TSW119" i="34"/>
  <c r="TSX119" i="34"/>
  <c r="TSY119" i="34"/>
  <c r="TSZ119" i="34"/>
  <c r="TTA119" i="34"/>
  <c r="TTB119" i="34"/>
  <c r="TTC119" i="34"/>
  <c r="TTD119" i="34"/>
  <c r="TTE119" i="34"/>
  <c r="TTF119" i="34"/>
  <c r="TTG119" i="34"/>
  <c r="TTH119" i="34"/>
  <c r="TTI119" i="34"/>
  <c r="TTJ119" i="34"/>
  <c r="TTK119" i="34"/>
  <c r="TTL119" i="34"/>
  <c r="TTM119" i="34"/>
  <c r="TTN119" i="34"/>
  <c r="TTO119" i="34"/>
  <c r="TTP119" i="34"/>
  <c r="TTQ119" i="34"/>
  <c r="TTR119" i="34"/>
  <c r="TTS119" i="34"/>
  <c r="TTT119" i="34"/>
  <c r="TTU119" i="34"/>
  <c r="TTV119" i="34"/>
  <c r="TTW119" i="34"/>
  <c r="TTX119" i="34"/>
  <c r="TTY119" i="34"/>
  <c r="TTZ119" i="34"/>
  <c r="TUA119" i="34"/>
  <c r="TUB119" i="34"/>
  <c r="TUC119" i="34"/>
  <c r="TUD119" i="34"/>
  <c r="TUE119" i="34"/>
  <c r="TUF119" i="34"/>
  <c r="TUG119" i="34"/>
  <c r="TUH119" i="34"/>
  <c r="TUI119" i="34"/>
  <c r="TUJ119" i="34"/>
  <c r="TUK119" i="34"/>
  <c r="TUL119" i="34"/>
  <c r="TUM119" i="34"/>
  <c r="TUN119" i="34"/>
  <c r="TUO119" i="34"/>
  <c r="TUP119" i="34"/>
  <c r="TUQ119" i="34"/>
  <c r="TUR119" i="34"/>
  <c r="TUS119" i="34"/>
  <c r="TUT119" i="34"/>
  <c r="TUU119" i="34"/>
  <c r="TUV119" i="34"/>
  <c r="TUW119" i="34"/>
  <c r="TUX119" i="34"/>
  <c r="TUY119" i="34"/>
  <c r="TUZ119" i="34"/>
  <c r="TVA119" i="34"/>
  <c r="TVB119" i="34"/>
  <c r="TVC119" i="34"/>
  <c r="TVD119" i="34"/>
  <c r="TVE119" i="34"/>
  <c r="TVF119" i="34"/>
  <c r="TVG119" i="34"/>
  <c r="TVH119" i="34"/>
  <c r="TVI119" i="34"/>
  <c r="TVJ119" i="34"/>
  <c r="TVK119" i="34"/>
  <c r="TVL119" i="34"/>
  <c r="TVM119" i="34"/>
  <c r="TVN119" i="34"/>
  <c r="TVO119" i="34"/>
  <c r="TVP119" i="34"/>
  <c r="TVQ119" i="34"/>
  <c r="TVR119" i="34"/>
  <c r="TVS119" i="34"/>
  <c r="TVT119" i="34"/>
  <c r="TVU119" i="34"/>
  <c r="TVV119" i="34"/>
  <c r="TVW119" i="34"/>
  <c r="TVX119" i="34"/>
  <c r="TVY119" i="34"/>
  <c r="TVZ119" i="34"/>
  <c r="TWA119" i="34"/>
  <c r="TWB119" i="34"/>
  <c r="TWC119" i="34"/>
  <c r="TWD119" i="34"/>
  <c r="TWE119" i="34"/>
  <c r="TWF119" i="34"/>
  <c r="TWG119" i="34"/>
  <c r="TWH119" i="34"/>
  <c r="TWI119" i="34"/>
  <c r="TWJ119" i="34"/>
  <c r="TWK119" i="34"/>
  <c r="TWL119" i="34"/>
  <c r="TWM119" i="34"/>
  <c r="TWN119" i="34"/>
  <c r="TWO119" i="34"/>
  <c r="TWP119" i="34"/>
  <c r="TWQ119" i="34"/>
  <c r="TWR119" i="34"/>
  <c r="TWS119" i="34"/>
  <c r="TWT119" i="34"/>
  <c r="TWU119" i="34"/>
  <c r="TWV119" i="34"/>
  <c r="TWW119" i="34"/>
  <c r="TWX119" i="34"/>
  <c r="TWY119" i="34"/>
  <c r="TWZ119" i="34"/>
  <c r="TXA119" i="34"/>
  <c r="TXB119" i="34"/>
  <c r="TXC119" i="34"/>
  <c r="TXD119" i="34"/>
  <c r="TXE119" i="34"/>
  <c r="TXF119" i="34"/>
  <c r="TXG119" i="34"/>
  <c r="TXH119" i="34"/>
  <c r="TXI119" i="34"/>
  <c r="TXJ119" i="34"/>
  <c r="TXK119" i="34"/>
  <c r="TXL119" i="34"/>
  <c r="TXM119" i="34"/>
  <c r="TXN119" i="34"/>
  <c r="TXO119" i="34"/>
  <c r="TXP119" i="34"/>
  <c r="TXQ119" i="34"/>
  <c r="TXR119" i="34"/>
  <c r="TXS119" i="34"/>
  <c r="TXT119" i="34"/>
  <c r="TXU119" i="34"/>
  <c r="TXV119" i="34"/>
  <c r="TXW119" i="34"/>
  <c r="TXX119" i="34"/>
  <c r="TXY119" i="34"/>
  <c r="TXZ119" i="34"/>
  <c r="TYA119" i="34"/>
  <c r="TYB119" i="34"/>
  <c r="TYC119" i="34"/>
  <c r="TYD119" i="34"/>
  <c r="TYE119" i="34"/>
  <c r="TYF119" i="34"/>
  <c r="TYG119" i="34"/>
  <c r="TYH119" i="34"/>
  <c r="TYI119" i="34"/>
  <c r="TYJ119" i="34"/>
  <c r="TYK119" i="34"/>
  <c r="TYL119" i="34"/>
  <c r="TYM119" i="34"/>
  <c r="TYN119" i="34"/>
  <c r="TYO119" i="34"/>
  <c r="TYP119" i="34"/>
  <c r="TYQ119" i="34"/>
  <c r="TYR119" i="34"/>
  <c r="TYS119" i="34"/>
  <c r="TYT119" i="34"/>
  <c r="TYU119" i="34"/>
  <c r="TYV119" i="34"/>
  <c r="TYW119" i="34"/>
  <c r="TYX119" i="34"/>
  <c r="TYY119" i="34"/>
  <c r="TYZ119" i="34"/>
  <c r="TZA119" i="34"/>
  <c r="TZB119" i="34"/>
  <c r="TZC119" i="34"/>
  <c r="TZD119" i="34"/>
  <c r="TZE119" i="34"/>
  <c r="TZF119" i="34"/>
  <c r="TZG119" i="34"/>
  <c r="TZH119" i="34"/>
  <c r="TZI119" i="34"/>
  <c r="TZJ119" i="34"/>
  <c r="TZK119" i="34"/>
  <c r="TZL119" i="34"/>
  <c r="TZM119" i="34"/>
  <c r="TZN119" i="34"/>
  <c r="TZO119" i="34"/>
  <c r="TZP119" i="34"/>
  <c r="TZQ119" i="34"/>
  <c r="TZR119" i="34"/>
  <c r="TZS119" i="34"/>
  <c r="TZT119" i="34"/>
  <c r="TZU119" i="34"/>
  <c r="TZV119" i="34"/>
  <c r="TZW119" i="34"/>
  <c r="TZX119" i="34"/>
  <c r="TZY119" i="34"/>
  <c r="TZZ119" i="34"/>
  <c r="UAA119" i="34"/>
  <c r="UAB119" i="34"/>
  <c r="UAC119" i="34"/>
  <c r="UAD119" i="34"/>
  <c r="UAE119" i="34"/>
  <c r="UAF119" i="34"/>
  <c r="UAG119" i="34"/>
  <c r="UAH119" i="34"/>
  <c r="UAI119" i="34"/>
  <c r="UAJ119" i="34"/>
  <c r="UAK119" i="34"/>
  <c r="UAL119" i="34"/>
  <c r="UAM119" i="34"/>
  <c r="UAN119" i="34"/>
  <c r="UAO119" i="34"/>
  <c r="UAP119" i="34"/>
  <c r="UAQ119" i="34"/>
  <c r="UAR119" i="34"/>
  <c r="UAS119" i="34"/>
  <c r="UAT119" i="34"/>
  <c r="UAU119" i="34"/>
  <c r="UAV119" i="34"/>
  <c r="UAW119" i="34"/>
  <c r="UAX119" i="34"/>
  <c r="UAY119" i="34"/>
  <c r="UAZ119" i="34"/>
  <c r="UBA119" i="34"/>
  <c r="UBB119" i="34"/>
  <c r="UBC119" i="34"/>
  <c r="UBD119" i="34"/>
  <c r="UBE119" i="34"/>
  <c r="UBF119" i="34"/>
  <c r="UBG119" i="34"/>
  <c r="UBH119" i="34"/>
  <c r="UBI119" i="34"/>
  <c r="UBJ119" i="34"/>
  <c r="UBK119" i="34"/>
  <c r="UBL119" i="34"/>
  <c r="UBM119" i="34"/>
  <c r="UBN119" i="34"/>
  <c r="UBO119" i="34"/>
  <c r="UBP119" i="34"/>
  <c r="UBQ119" i="34"/>
  <c r="UBR119" i="34"/>
  <c r="UBS119" i="34"/>
  <c r="UBT119" i="34"/>
  <c r="UBU119" i="34"/>
  <c r="UBV119" i="34"/>
  <c r="UBW119" i="34"/>
  <c r="UBX119" i="34"/>
  <c r="UBY119" i="34"/>
  <c r="UBZ119" i="34"/>
  <c r="UCA119" i="34"/>
  <c r="UCB119" i="34"/>
  <c r="UCC119" i="34"/>
  <c r="UCD119" i="34"/>
  <c r="UCE119" i="34"/>
  <c r="UCF119" i="34"/>
  <c r="UCG119" i="34"/>
  <c r="UCH119" i="34"/>
  <c r="UCI119" i="34"/>
  <c r="UCJ119" i="34"/>
  <c r="UCK119" i="34"/>
  <c r="UCL119" i="34"/>
  <c r="UCM119" i="34"/>
  <c r="UCN119" i="34"/>
  <c r="UCO119" i="34"/>
  <c r="UCP119" i="34"/>
  <c r="UCQ119" i="34"/>
  <c r="UCR119" i="34"/>
  <c r="UCS119" i="34"/>
  <c r="UCT119" i="34"/>
  <c r="UCU119" i="34"/>
  <c r="UCV119" i="34"/>
  <c r="UCW119" i="34"/>
  <c r="UCX119" i="34"/>
  <c r="UCY119" i="34"/>
  <c r="UCZ119" i="34"/>
  <c r="UDA119" i="34"/>
  <c r="UDB119" i="34"/>
  <c r="UDC119" i="34"/>
  <c r="UDD119" i="34"/>
  <c r="UDE119" i="34"/>
  <c r="UDF119" i="34"/>
  <c r="UDG119" i="34"/>
  <c r="UDH119" i="34"/>
  <c r="UDI119" i="34"/>
  <c r="UDJ119" i="34"/>
  <c r="UDK119" i="34"/>
  <c r="UDL119" i="34"/>
  <c r="UDM119" i="34"/>
  <c r="UDN119" i="34"/>
  <c r="UDO119" i="34"/>
  <c r="UDP119" i="34"/>
  <c r="UDQ119" i="34"/>
  <c r="UDR119" i="34"/>
  <c r="UDS119" i="34"/>
  <c r="UDT119" i="34"/>
  <c r="UDU119" i="34"/>
  <c r="UDV119" i="34"/>
  <c r="UDW119" i="34"/>
  <c r="UDX119" i="34"/>
  <c r="UDY119" i="34"/>
  <c r="UDZ119" i="34"/>
  <c r="UEA119" i="34"/>
  <c r="UEB119" i="34"/>
  <c r="UEC119" i="34"/>
  <c r="UED119" i="34"/>
  <c r="UEE119" i="34"/>
  <c r="UEF119" i="34"/>
  <c r="UEG119" i="34"/>
  <c r="UEH119" i="34"/>
  <c r="UEI119" i="34"/>
  <c r="UEJ119" i="34"/>
  <c r="UEK119" i="34"/>
  <c r="UEL119" i="34"/>
  <c r="UEM119" i="34"/>
  <c r="UEN119" i="34"/>
  <c r="UEO119" i="34"/>
  <c r="UEP119" i="34"/>
  <c r="UEQ119" i="34"/>
  <c r="UER119" i="34"/>
  <c r="UES119" i="34"/>
  <c r="UET119" i="34"/>
  <c r="UEU119" i="34"/>
  <c r="UEV119" i="34"/>
  <c r="UEW119" i="34"/>
  <c r="UEX119" i="34"/>
  <c r="UEY119" i="34"/>
  <c r="UEZ119" i="34"/>
  <c r="UFA119" i="34"/>
  <c r="UFB119" i="34"/>
  <c r="UFC119" i="34"/>
  <c r="UFD119" i="34"/>
  <c r="UFE119" i="34"/>
  <c r="UFF119" i="34"/>
  <c r="UFG119" i="34"/>
  <c r="UFH119" i="34"/>
  <c r="UFI119" i="34"/>
  <c r="UFJ119" i="34"/>
  <c r="UFK119" i="34"/>
  <c r="UFL119" i="34"/>
  <c r="UFM119" i="34"/>
  <c r="UFN119" i="34"/>
  <c r="UFO119" i="34"/>
  <c r="UFP119" i="34"/>
  <c r="UFQ119" i="34"/>
  <c r="UFR119" i="34"/>
  <c r="UFS119" i="34"/>
  <c r="UFT119" i="34"/>
  <c r="UFU119" i="34"/>
  <c r="UFV119" i="34"/>
  <c r="UFW119" i="34"/>
  <c r="UFX119" i="34"/>
  <c r="UFY119" i="34"/>
  <c r="UFZ119" i="34"/>
  <c r="UGA119" i="34"/>
  <c r="UGB119" i="34"/>
  <c r="UGC119" i="34"/>
  <c r="UGD119" i="34"/>
  <c r="UGE119" i="34"/>
  <c r="UGF119" i="34"/>
  <c r="UGG119" i="34"/>
  <c r="UGH119" i="34"/>
  <c r="UGI119" i="34"/>
  <c r="UGJ119" i="34"/>
  <c r="UGK119" i="34"/>
  <c r="UGL119" i="34"/>
  <c r="UGM119" i="34"/>
  <c r="UGN119" i="34"/>
  <c r="UGO119" i="34"/>
  <c r="UGP119" i="34"/>
  <c r="UGQ119" i="34"/>
  <c r="UGR119" i="34"/>
  <c r="UGS119" i="34"/>
  <c r="UGT119" i="34"/>
  <c r="UGU119" i="34"/>
  <c r="UGV119" i="34"/>
  <c r="UGW119" i="34"/>
  <c r="UGX119" i="34"/>
  <c r="UGY119" i="34"/>
  <c r="UGZ119" i="34"/>
  <c r="UHA119" i="34"/>
  <c r="UHB119" i="34"/>
  <c r="UHC119" i="34"/>
  <c r="UHD119" i="34"/>
  <c r="UHE119" i="34"/>
  <c r="UHF119" i="34"/>
  <c r="UHG119" i="34"/>
  <c r="UHH119" i="34"/>
  <c r="UHI119" i="34"/>
  <c r="UHJ119" i="34"/>
  <c r="UHK119" i="34"/>
  <c r="UHL119" i="34"/>
  <c r="UHM119" i="34"/>
  <c r="UHN119" i="34"/>
  <c r="UHO119" i="34"/>
  <c r="UHP119" i="34"/>
  <c r="UHQ119" i="34"/>
  <c r="UHR119" i="34"/>
  <c r="UHS119" i="34"/>
  <c r="UHT119" i="34"/>
  <c r="UHU119" i="34"/>
  <c r="UHV119" i="34"/>
  <c r="UHW119" i="34"/>
  <c r="UHX119" i="34"/>
  <c r="UHY119" i="34"/>
  <c r="UHZ119" i="34"/>
  <c r="UIA119" i="34"/>
  <c r="UIB119" i="34"/>
  <c r="UIC119" i="34"/>
  <c r="UID119" i="34"/>
  <c r="UIE119" i="34"/>
  <c r="UIF119" i="34"/>
  <c r="UIG119" i="34"/>
  <c r="UIH119" i="34"/>
  <c r="UII119" i="34"/>
  <c r="UIJ119" i="34"/>
  <c r="UIK119" i="34"/>
  <c r="UIL119" i="34"/>
  <c r="UIM119" i="34"/>
  <c r="UIN119" i="34"/>
  <c r="UIO119" i="34"/>
  <c r="UIP119" i="34"/>
  <c r="UIQ119" i="34"/>
  <c r="UIR119" i="34"/>
  <c r="UIS119" i="34"/>
  <c r="UIT119" i="34"/>
  <c r="UIU119" i="34"/>
  <c r="UIV119" i="34"/>
  <c r="UIW119" i="34"/>
  <c r="UIX119" i="34"/>
  <c r="UIY119" i="34"/>
  <c r="UIZ119" i="34"/>
  <c r="UJA119" i="34"/>
  <c r="UJB119" i="34"/>
  <c r="UJC119" i="34"/>
  <c r="UJD119" i="34"/>
  <c r="UJE119" i="34"/>
  <c r="UJF119" i="34"/>
  <c r="UJG119" i="34"/>
  <c r="UJH119" i="34"/>
  <c r="UJI119" i="34"/>
  <c r="UJJ119" i="34"/>
  <c r="UJK119" i="34"/>
  <c r="UJL119" i="34"/>
  <c r="UJM119" i="34"/>
  <c r="UJN119" i="34"/>
  <c r="UJO119" i="34"/>
  <c r="UJP119" i="34"/>
  <c r="UJQ119" i="34"/>
  <c r="UJR119" i="34"/>
  <c r="UJS119" i="34"/>
  <c r="UJT119" i="34"/>
  <c r="UJU119" i="34"/>
  <c r="UJV119" i="34"/>
  <c r="UJW119" i="34"/>
  <c r="UJX119" i="34"/>
  <c r="UJY119" i="34"/>
  <c r="UJZ119" i="34"/>
  <c r="UKA119" i="34"/>
  <c r="UKB119" i="34"/>
  <c r="UKC119" i="34"/>
  <c r="UKD119" i="34"/>
  <c r="UKE119" i="34"/>
  <c r="UKF119" i="34"/>
  <c r="UKG119" i="34"/>
  <c r="UKH119" i="34"/>
  <c r="UKI119" i="34"/>
  <c r="UKJ119" i="34"/>
  <c r="UKK119" i="34"/>
  <c r="UKL119" i="34"/>
  <c r="UKM119" i="34"/>
  <c r="UKN119" i="34"/>
  <c r="UKO119" i="34"/>
  <c r="UKP119" i="34"/>
  <c r="UKQ119" i="34"/>
  <c r="UKR119" i="34"/>
  <c r="UKS119" i="34"/>
  <c r="UKT119" i="34"/>
  <c r="UKU119" i="34"/>
  <c r="UKV119" i="34"/>
  <c r="UKW119" i="34"/>
  <c r="UKX119" i="34"/>
  <c r="UKY119" i="34"/>
  <c r="UKZ119" i="34"/>
  <c r="ULA119" i="34"/>
  <c r="ULB119" i="34"/>
  <c r="ULC119" i="34"/>
  <c r="ULD119" i="34"/>
  <c r="ULE119" i="34"/>
  <c r="ULF119" i="34"/>
  <c r="ULG119" i="34"/>
  <c r="ULH119" i="34"/>
  <c r="ULI119" i="34"/>
  <c r="ULJ119" i="34"/>
  <c r="ULK119" i="34"/>
  <c r="ULL119" i="34"/>
  <c r="ULM119" i="34"/>
  <c r="ULN119" i="34"/>
  <c r="ULO119" i="34"/>
  <c r="ULP119" i="34"/>
  <c r="ULQ119" i="34"/>
  <c r="ULR119" i="34"/>
  <c r="ULS119" i="34"/>
  <c r="ULT119" i="34"/>
  <c r="ULU119" i="34"/>
  <c r="ULV119" i="34"/>
  <c r="ULW119" i="34"/>
  <c r="ULX119" i="34"/>
  <c r="ULY119" i="34"/>
  <c r="ULZ119" i="34"/>
  <c r="UMA119" i="34"/>
  <c r="UMB119" i="34"/>
  <c r="UMC119" i="34"/>
  <c r="UMD119" i="34"/>
  <c r="UME119" i="34"/>
  <c r="UMF119" i="34"/>
  <c r="UMG119" i="34"/>
  <c r="UMH119" i="34"/>
  <c r="UMI119" i="34"/>
  <c r="UMJ119" i="34"/>
  <c r="UMK119" i="34"/>
  <c r="UML119" i="34"/>
  <c r="UMM119" i="34"/>
  <c r="UMN119" i="34"/>
  <c r="UMO119" i="34"/>
  <c r="UMP119" i="34"/>
  <c r="UMQ119" i="34"/>
  <c r="UMR119" i="34"/>
  <c r="UMS119" i="34"/>
  <c r="UMT119" i="34"/>
  <c r="UMU119" i="34"/>
  <c r="UMV119" i="34"/>
  <c r="UMW119" i="34"/>
  <c r="UMX119" i="34"/>
  <c r="UMY119" i="34"/>
  <c r="UMZ119" i="34"/>
  <c r="UNA119" i="34"/>
  <c r="UNB119" i="34"/>
  <c r="UNC119" i="34"/>
  <c r="UND119" i="34"/>
  <c r="UNE119" i="34"/>
  <c r="UNF119" i="34"/>
  <c r="UNG119" i="34"/>
  <c r="UNH119" i="34"/>
  <c r="UNI119" i="34"/>
  <c r="UNJ119" i="34"/>
  <c r="UNK119" i="34"/>
  <c r="UNL119" i="34"/>
  <c r="UNM119" i="34"/>
  <c r="UNN119" i="34"/>
  <c r="UNO119" i="34"/>
  <c r="UNP119" i="34"/>
  <c r="UNQ119" i="34"/>
  <c r="UNR119" i="34"/>
  <c r="UNS119" i="34"/>
  <c r="UNT119" i="34"/>
  <c r="UNU119" i="34"/>
  <c r="UNV119" i="34"/>
  <c r="UNW119" i="34"/>
  <c r="UNX119" i="34"/>
  <c r="UNY119" i="34"/>
  <c r="UNZ119" i="34"/>
  <c r="UOA119" i="34"/>
  <c r="UOB119" i="34"/>
  <c r="UOC119" i="34"/>
  <c r="UOD119" i="34"/>
  <c r="UOE119" i="34"/>
  <c r="UOF119" i="34"/>
  <c r="UOG119" i="34"/>
  <c r="UOH119" i="34"/>
  <c r="UOI119" i="34"/>
  <c r="UOJ119" i="34"/>
  <c r="UOK119" i="34"/>
  <c r="UOL119" i="34"/>
  <c r="UOM119" i="34"/>
  <c r="UON119" i="34"/>
  <c r="UOO119" i="34"/>
  <c r="UOP119" i="34"/>
  <c r="UOQ119" i="34"/>
  <c r="UOR119" i="34"/>
  <c r="UOS119" i="34"/>
  <c r="UOT119" i="34"/>
  <c r="UOU119" i="34"/>
  <c r="UOV119" i="34"/>
  <c r="UOW119" i="34"/>
  <c r="UOX119" i="34"/>
  <c r="UOY119" i="34"/>
  <c r="UOZ119" i="34"/>
  <c r="UPA119" i="34"/>
  <c r="UPB119" i="34"/>
  <c r="UPC119" i="34"/>
  <c r="UPD119" i="34"/>
  <c r="UPE119" i="34"/>
  <c r="UPF119" i="34"/>
  <c r="UPG119" i="34"/>
  <c r="UPH119" i="34"/>
  <c r="UPI119" i="34"/>
  <c r="UPJ119" i="34"/>
  <c r="UPK119" i="34"/>
  <c r="UPL119" i="34"/>
  <c r="UPM119" i="34"/>
  <c r="UPN119" i="34"/>
  <c r="UPO119" i="34"/>
  <c r="UPP119" i="34"/>
  <c r="UPQ119" i="34"/>
  <c r="UPR119" i="34"/>
  <c r="UPS119" i="34"/>
  <c r="UPT119" i="34"/>
  <c r="UPU119" i="34"/>
  <c r="UPV119" i="34"/>
  <c r="UPW119" i="34"/>
  <c r="UPX119" i="34"/>
  <c r="UPY119" i="34"/>
  <c r="UPZ119" i="34"/>
  <c r="UQA119" i="34"/>
  <c r="UQB119" i="34"/>
  <c r="UQC119" i="34"/>
  <c r="UQD119" i="34"/>
  <c r="UQE119" i="34"/>
  <c r="UQF119" i="34"/>
  <c r="UQG119" i="34"/>
  <c r="UQH119" i="34"/>
  <c r="UQI119" i="34"/>
  <c r="UQJ119" i="34"/>
  <c r="UQK119" i="34"/>
  <c r="UQL119" i="34"/>
  <c r="UQM119" i="34"/>
  <c r="UQN119" i="34"/>
  <c r="UQO119" i="34"/>
  <c r="UQP119" i="34"/>
  <c r="UQQ119" i="34"/>
  <c r="UQR119" i="34"/>
  <c r="UQS119" i="34"/>
  <c r="UQT119" i="34"/>
  <c r="UQU119" i="34"/>
  <c r="UQV119" i="34"/>
  <c r="UQW119" i="34"/>
  <c r="UQX119" i="34"/>
  <c r="UQY119" i="34"/>
  <c r="UQZ119" i="34"/>
  <c r="URA119" i="34"/>
  <c r="URB119" i="34"/>
  <c r="URC119" i="34"/>
  <c r="URD119" i="34"/>
  <c r="URE119" i="34"/>
  <c r="URF119" i="34"/>
  <c r="URG119" i="34"/>
  <c r="URH119" i="34"/>
  <c r="URI119" i="34"/>
  <c r="URJ119" i="34"/>
  <c r="URK119" i="34"/>
  <c r="URL119" i="34"/>
  <c r="URM119" i="34"/>
  <c r="URN119" i="34"/>
  <c r="URO119" i="34"/>
  <c r="URP119" i="34"/>
  <c r="URQ119" i="34"/>
  <c r="URR119" i="34"/>
  <c r="URS119" i="34"/>
  <c r="URT119" i="34"/>
  <c r="URU119" i="34"/>
  <c r="URV119" i="34"/>
  <c r="URW119" i="34"/>
  <c r="URX119" i="34"/>
  <c r="URY119" i="34"/>
  <c r="URZ119" i="34"/>
  <c r="USA119" i="34"/>
  <c r="USB119" i="34"/>
  <c r="USC119" i="34"/>
  <c r="USD119" i="34"/>
  <c r="USE119" i="34"/>
  <c r="USF119" i="34"/>
  <c r="USG119" i="34"/>
  <c r="USH119" i="34"/>
  <c r="USI119" i="34"/>
  <c r="USJ119" i="34"/>
  <c r="USK119" i="34"/>
  <c r="USL119" i="34"/>
  <c r="USM119" i="34"/>
  <c r="USN119" i="34"/>
  <c r="USO119" i="34"/>
  <c r="USP119" i="34"/>
  <c r="USQ119" i="34"/>
  <c r="USR119" i="34"/>
  <c r="USS119" i="34"/>
  <c r="UST119" i="34"/>
  <c r="USU119" i="34"/>
  <c r="USV119" i="34"/>
  <c r="USW119" i="34"/>
  <c r="USX119" i="34"/>
  <c r="USY119" i="34"/>
  <c r="USZ119" i="34"/>
  <c r="UTA119" i="34"/>
  <c r="UTB119" i="34"/>
  <c r="UTC119" i="34"/>
  <c r="UTD119" i="34"/>
  <c r="UTE119" i="34"/>
  <c r="UTF119" i="34"/>
  <c r="UTG119" i="34"/>
  <c r="UTH119" i="34"/>
  <c r="UTI119" i="34"/>
  <c r="UTJ119" i="34"/>
  <c r="UTK119" i="34"/>
  <c r="UTL119" i="34"/>
  <c r="UTM119" i="34"/>
  <c r="UTN119" i="34"/>
  <c r="UTO119" i="34"/>
  <c r="UTP119" i="34"/>
  <c r="UTQ119" i="34"/>
  <c r="UTR119" i="34"/>
  <c r="UTS119" i="34"/>
  <c r="UTT119" i="34"/>
  <c r="UTU119" i="34"/>
  <c r="UTV119" i="34"/>
  <c r="UTW119" i="34"/>
  <c r="UTX119" i="34"/>
  <c r="UTY119" i="34"/>
  <c r="UTZ119" i="34"/>
  <c r="UUA119" i="34"/>
  <c r="UUB119" i="34"/>
  <c r="UUC119" i="34"/>
  <c r="UUD119" i="34"/>
  <c r="UUE119" i="34"/>
  <c r="UUF119" i="34"/>
  <c r="UUG119" i="34"/>
  <c r="UUH119" i="34"/>
  <c r="UUI119" i="34"/>
  <c r="UUJ119" i="34"/>
  <c r="UUK119" i="34"/>
  <c r="UUL119" i="34"/>
  <c r="UUM119" i="34"/>
  <c r="UUN119" i="34"/>
  <c r="UUO119" i="34"/>
  <c r="UUP119" i="34"/>
  <c r="UUQ119" i="34"/>
  <c r="UUR119" i="34"/>
  <c r="UUS119" i="34"/>
  <c r="UUT119" i="34"/>
  <c r="UUU119" i="34"/>
  <c r="UUV119" i="34"/>
  <c r="UUW119" i="34"/>
  <c r="UUX119" i="34"/>
  <c r="UUY119" i="34"/>
  <c r="UUZ119" i="34"/>
  <c r="UVA119" i="34"/>
  <c r="UVB119" i="34"/>
  <c r="UVC119" i="34"/>
  <c r="UVD119" i="34"/>
  <c r="UVE119" i="34"/>
  <c r="UVF119" i="34"/>
  <c r="UVG119" i="34"/>
  <c r="UVH119" i="34"/>
  <c r="UVI119" i="34"/>
  <c r="UVJ119" i="34"/>
  <c r="UVK119" i="34"/>
  <c r="UVL119" i="34"/>
  <c r="UVM119" i="34"/>
  <c r="UVN119" i="34"/>
  <c r="UVO119" i="34"/>
  <c r="UVP119" i="34"/>
  <c r="UVQ119" i="34"/>
  <c r="UVR119" i="34"/>
  <c r="UVS119" i="34"/>
  <c r="UVT119" i="34"/>
  <c r="UVU119" i="34"/>
  <c r="UVV119" i="34"/>
  <c r="UVW119" i="34"/>
  <c r="UVX119" i="34"/>
  <c r="UVY119" i="34"/>
  <c r="UVZ119" i="34"/>
  <c r="UWA119" i="34"/>
  <c r="UWB119" i="34"/>
  <c r="UWC119" i="34"/>
  <c r="UWD119" i="34"/>
  <c r="UWE119" i="34"/>
  <c r="UWF119" i="34"/>
  <c r="UWG119" i="34"/>
  <c r="UWH119" i="34"/>
  <c r="UWI119" i="34"/>
  <c r="UWJ119" i="34"/>
  <c r="UWK119" i="34"/>
  <c r="UWL119" i="34"/>
  <c r="UWM119" i="34"/>
  <c r="UWN119" i="34"/>
  <c r="UWO119" i="34"/>
  <c r="UWP119" i="34"/>
  <c r="UWQ119" i="34"/>
  <c r="UWR119" i="34"/>
  <c r="UWS119" i="34"/>
  <c r="UWT119" i="34"/>
  <c r="UWU119" i="34"/>
  <c r="UWV119" i="34"/>
  <c r="UWW119" i="34"/>
  <c r="UWX119" i="34"/>
  <c r="UWY119" i="34"/>
  <c r="UWZ119" i="34"/>
  <c r="UXA119" i="34"/>
  <c r="UXB119" i="34"/>
  <c r="UXC119" i="34"/>
  <c r="UXD119" i="34"/>
  <c r="UXE119" i="34"/>
  <c r="UXF119" i="34"/>
  <c r="UXG119" i="34"/>
  <c r="UXH119" i="34"/>
  <c r="UXI119" i="34"/>
  <c r="UXJ119" i="34"/>
  <c r="UXK119" i="34"/>
  <c r="UXL119" i="34"/>
  <c r="UXM119" i="34"/>
  <c r="UXN119" i="34"/>
  <c r="UXO119" i="34"/>
  <c r="UXP119" i="34"/>
  <c r="UXQ119" i="34"/>
  <c r="UXR119" i="34"/>
  <c r="UXS119" i="34"/>
  <c r="UXT119" i="34"/>
  <c r="UXU119" i="34"/>
  <c r="UXV119" i="34"/>
  <c r="UXW119" i="34"/>
  <c r="UXX119" i="34"/>
  <c r="UXY119" i="34"/>
  <c r="UXZ119" i="34"/>
  <c r="UYA119" i="34"/>
  <c r="UYB119" i="34"/>
  <c r="UYC119" i="34"/>
  <c r="UYD119" i="34"/>
  <c r="UYE119" i="34"/>
  <c r="UYF119" i="34"/>
  <c r="UYG119" i="34"/>
  <c r="UYH119" i="34"/>
  <c r="UYI119" i="34"/>
  <c r="UYJ119" i="34"/>
  <c r="UYK119" i="34"/>
  <c r="UYL119" i="34"/>
  <c r="UYM119" i="34"/>
  <c r="UYN119" i="34"/>
  <c r="UYO119" i="34"/>
  <c r="UYP119" i="34"/>
  <c r="UYQ119" i="34"/>
  <c r="UYR119" i="34"/>
  <c r="UYS119" i="34"/>
  <c r="UYT119" i="34"/>
  <c r="UYU119" i="34"/>
  <c r="UYV119" i="34"/>
  <c r="UYW119" i="34"/>
  <c r="UYX119" i="34"/>
  <c r="UYY119" i="34"/>
  <c r="UYZ119" i="34"/>
  <c r="UZA119" i="34"/>
  <c r="UZB119" i="34"/>
  <c r="UZC119" i="34"/>
  <c r="UZD119" i="34"/>
  <c r="UZE119" i="34"/>
  <c r="UZF119" i="34"/>
  <c r="UZG119" i="34"/>
  <c r="UZH119" i="34"/>
  <c r="UZI119" i="34"/>
  <c r="UZJ119" i="34"/>
  <c r="UZK119" i="34"/>
  <c r="UZL119" i="34"/>
  <c r="UZM119" i="34"/>
  <c r="UZN119" i="34"/>
  <c r="UZO119" i="34"/>
  <c r="UZP119" i="34"/>
  <c r="UZQ119" i="34"/>
  <c r="UZR119" i="34"/>
  <c r="UZS119" i="34"/>
  <c r="UZT119" i="34"/>
  <c r="UZU119" i="34"/>
  <c r="UZV119" i="34"/>
  <c r="UZW119" i="34"/>
  <c r="UZX119" i="34"/>
  <c r="UZY119" i="34"/>
  <c r="UZZ119" i="34"/>
  <c r="VAA119" i="34"/>
  <c r="VAB119" i="34"/>
  <c r="VAC119" i="34"/>
  <c r="VAD119" i="34"/>
  <c r="VAE119" i="34"/>
  <c r="VAF119" i="34"/>
  <c r="VAG119" i="34"/>
  <c r="VAH119" i="34"/>
  <c r="VAI119" i="34"/>
  <c r="VAJ119" i="34"/>
  <c r="VAK119" i="34"/>
  <c r="VAL119" i="34"/>
  <c r="VAM119" i="34"/>
  <c r="VAN119" i="34"/>
  <c r="VAO119" i="34"/>
  <c r="VAP119" i="34"/>
  <c r="VAQ119" i="34"/>
  <c r="VAR119" i="34"/>
  <c r="VAS119" i="34"/>
  <c r="VAT119" i="34"/>
  <c r="VAU119" i="34"/>
  <c r="VAV119" i="34"/>
  <c r="VAW119" i="34"/>
  <c r="VAX119" i="34"/>
  <c r="VAY119" i="34"/>
  <c r="VAZ119" i="34"/>
  <c r="VBA119" i="34"/>
  <c r="VBB119" i="34"/>
  <c r="VBC119" i="34"/>
  <c r="VBD119" i="34"/>
  <c r="VBE119" i="34"/>
  <c r="VBF119" i="34"/>
  <c r="VBG119" i="34"/>
  <c r="VBH119" i="34"/>
  <c r="VBI119" i="34"/>
  <c r="VBJ119" i="34"/>
  <c r="VBK119" i="34"/>
  <c r="VBL119" i="34"/>
  <c r="VBM119" i="34"/>
  <c r="VBN119" i="34"/>
  <c r="VBO119" i="34"/>
  <c r="VBP119" i="34"/>
  <c r="VBQ119" i="34"/>
  <c r="VBR119" i="34"/>
  <c r="VBS119" i="34"/>
  <c r="VBT119" i="34"/>
  <c r="VBU119" i="34"/>
  <c r="VBV119" i="34"/>
  <c r="VBW119" i="34"/>
  <c r="VBX119" i="34"/>
  <c r="VBY119" i="34"/>
  <c r="VBZ119" i="34"/>
  <c r="VCA119" i="34"/>
  <c r="VCB119" i="34"/>
  <c r="VCC119" i="34"/>
  <c r="VCD119" i="34"/>
  <c r="VCE119" i="34"/>
  <c r="VCF119" i="34"/>
  <c r="VCG119" i="34"/>
  <c r="VCH119" i="34"/>
  <c r="VCI119" i="34"/>
  <c r="VCJ119" i="34"/>
  <c r="VCK119" i="34"/>
  <c r="VCL119" i="34"/>
  <c r="VCM119" i="34"/>
  <c r="VCN119" i="34"/>
  <c r="VCO119" i="34"/>
  <c r="VCP119" i="34"/>
  <c r="VCQ119" i="34"/>
  <c r="VCR119" i="34"/>
  <c r="VCS119" i="34"/>
  <c r="VCT119" i="34"/>
  <c r="VCU119" i="34"/>
  <c r="VCV119" i="34"/>
  <c r="VCW119" i="34"/>
  <c r="VCX119" i="34"/>
  <c r="VCY119" i="34"/>
  <c r="VCZ119" i="34"/>
  <c r="VDA119" i="34"/>
  <c r="VDB119" i="34"/>
  <c r="VDC119" i="34"/>
  <c r="VDD119" i="34"/>
  <c r="VDE119" i="34"/>
  <c r="VDF119" i="34"/>
  <c r="VDG119" i="34"/>
  <c r="VDH119" i="34"/>
  <c r="VDI119" i="34"/>
  <c r="VDJ119" i="34"/>
  <c r="VDK119" i="34"/>
  <c r="VDL119" i="34"/>
  <c r="VDM119" i="34"/>
  <c r="VDN119" i="34"/>
  <c r="VDO119" i="34"/>
  <c r="VDP119" i="34"/>
  <c r="VDQ119" i="34"/>
  <c r="VDR119" i="34"/>
  <c r="VDS119" i="34"/>
  <c r="VDT119" i="34"/>
  <c r="VDU119" i="34"/>
  <c r="VDV119" i="34"/>
  <c r="VDW119" i="34"/>
  <c r="VDX119" i="34"/>
  <c r="VDY119" i="34"/>
  <c r="VDZ119" i="34"/>
  <c r="VEA119" i="34"/>
  <c r="VEB119" i="34"/>
  <c r="VEC119" i="34"/>
  <c r="VED119" i="34"/>
  <c r="VEE119" i="34"/>
  <c r="VEF119" i="34"/>
  <c r="VEG119" i="34"/>
  <c r="VEH119" i="34"/>
  <c r="VEI119" i="34"/>
  <c r="VEJ119" i="34"/>
  <c r="VEK119" i="34"/>
  <c r="VEL119" i="34"/>
  <c r="VEM119" i="34"/>
  <c r="VEN119" i="34"/>
  <c r="VEO119" i="34"/>
  <c r="VEP119" i="34"/>
  <c r="VEQ119" i="34"/>
  <c r="VER119" i="34"/>
  <c r="VES119" i="34"/>
  <c r="VET119" i="34"/>
  <c r="VEU119" i="34"/>
  <c r="VEV119" i="34"/>
  <c r="VEW119" i="34"/>
  <c r="VEX119" i="34"/>
  <c r="VEY119" i="34"/>
  <c r="VEZ119" i="34"/>
  <c r="VFA119" i="34"/>
  <c r="VFB119" i="34"/>
  <c r="VFC119" i="34"/>
  <c r="VFD119" i="34"/>
  <c r="VFE119" i="34"/>
  <c r="VFF119" i="34"/>
  <c r="VFG119" i="34"/>
  <c r="VFH119" i="34"/>
  <c r="VFI119" i="34"/>
  <c r="VFJ119" i="34"/>
  <c r="VFK119" i="34"/>
  <c r="VFL119" i="34"/>
  <c r="VFM119" i="34"/>
  <c r="VFN119" i="34"/>
  <c r="VFO119" i="34"/>
  <c r="VFP119" i="34"/>
  <c r="VFQ119" i="34"/>
  <c r="VFR119" i="34"/>
  <c r="VFS119" i="34"/>
  <c r="VFT119" i="34"/>
  <c r="VFU119" i="34"/>
  <c r="VFV119" i="34"/>
  <c r="VFW119" i="34"/>
  <c r="VFX119" i="34"/>
  <c r="VFY119" i="34"/>
  <c r="VFZ119" i="34"/>
  <c r="VGA119" i="34"/>
  <c r="VGB119" i="34"/>
  <c r="VGC119" i="34"/>
  <c r="VGD119" i="34"/>
  <c r="VGE119" i="34"/>
  <c r="VGF119" i="34"/>
  <c r="VGG119" i="34"/>
  <c r="VGH119" i="34"/>
  <c r="VGI119" i="34"/>
  <c r="VGJ119" i="34"/>
  <c r="VGK119" i="34"/>
  <c r="VGL119" i="34"/>
  <c r="VGM119" i="34"/>
  <c r="VGN119" i="34"/>
  <c r="VGO119" i="34"/>
  <c r="VGP119" i="34"/>
  <c r="VGQ119" i="34"/>
  <c r="VGR119" i="34"/>
  <c r="VGS119" i="34"/>
  <c r="VGT119" i="34"/>
  <c r="VGU119" i="34"/>
  <c r="VGV119" i="34"/>
  <c r="VGW119" i="34"/>
  <c r="VGX119" i="34"/>
  <c r="VGY119" i="34"/>
  <c r="VGZ119" i="34"/>
  <c r="VHA119" i="34"/>
  <c r="VHB119" i="34"/>
  <c r="VHC119" i="34"/>
  <c r="VHD119" i="34"/>
  <c r="VHE119" i="34"/>
  <c r="VHF119" i="34"/>
  <c r="VHG119" i="34"/>
  <c r="VHH119" i="34"/>
  <c r="VHI119" i="34"/>
  <c r="VHJ119" i="34"/>
  <c r="VHK119" i="34"/>
  <c r="VHL119" i="34"/>
  <c r="VHM119" i="34"/>
  <c r="VHN119" i="34"/>
  <c r="VHO119" i="34"/>
  <c r="VHP119" i="34"/>
  <c r="VHQ119" i="34"/>
  <c r="VHR119" i="34"/>
  <c r="VHS119" i="34"/>
  <c r="VHT119" i="34"/>
  <c r="VHU119" i="34"/>
  <c r="VHV119" i="34"/>
  <c r="VHW119" i="34"/>
  <c r="VHX119" i="34"/>
  <c r="VHY119" i="34"/>
  <c r="VHZ119" i="34"/>
  <c r="VIA119" i="34"/>
  <c r="VIB119" i="34"/>
  <c r="VIC119" i="34"/>
  <c r="VID119" i="34"/>
  <c r="VIE119" i="34"/>
  <c r="VIF119" i="34"/>
  <c r="VIG119" i="34"/>
  <c r="VIH119" i="34"/>
  <c r="VII119" i="34"/>
  <c r="VIJ119" i="34"/>
  <c r="VIK119" i="34"/>
  <c r="VIL119" i="34"/>
  <c r="VIM119" i="34"/>
  <c r="VIN119" i="34"/>
  <c r="VIO119" i="34"/>
  <c r="VIP119" i="34"/>
  <c r="VIQ119" i="34"/>
  <c r="VIR119" i="34"/>
  <c r="VIS119" i="34"/>
  <c r="VIT119" i="34"/>
  <c r="VIU119" i="34"/>
  <c r="VIV119" i="34"/>
  <c r="VIW119" i="34"/>
  <c r="VIX119" i="34"/>
  <c r="VIY119" i="34"/>
  <c r="VIZ119" i="34"/>
  <c r="VJA119" i="34"/>
  <c r="VJB119" i="34"/>
  <c r="VJC119" i="34"/>
  <c r="VJD119" i="34"/>
  <c r="VJE119" i="34"/>
  <c r="VJF119" i="34"/>
  <c r="VJG119" i="34"/>
  <c r="VJH119" i="34"/>
  <c r="VJI119" i="34"/>
  <c r="VJJ119" i="34"/>
  <c r="VJK119" i="34"/>
  <c r="VJL119" i="34"/>
  <c r="VJM119" i="34"/>
  <c r="VJN119" i="34"/>
  <c r="VJO119" i="34"/>
  <c r="VJP119" i="34"/>
  <c r="VJQ119" i="34"/>
  <c r="VJR119" i="34"/>
  <c r="VJS119" i="34"/>
  <c r="VJT119" i="34"/>
  <c r="VJU119" i="34"/>
  <c r="VJV119" i="34"/>
  <c r="VJW119" i="34"/>
  <c r="VJX119" i="34"/>
  <c r="VJY119" i="34"/>
  <c r="VJZ119" i="34"/>
  <c r="VKA119" i="34"/>
  <c r="VKB119" i="34"/>
  <c r="VKC119" i="34"/>
  <c r="VKD119" i="34"/>
  <c r="VKE119" i="34"/>
  <c r="VKF119" i="34"/>
  <c r="VKG119" i="34"/>
  <c r="VKH119" i="34"/>
  <c r="VKI119" i="34"/>
  <c r="VKJ119" i="34"/>
  <c r="VKK119" i="34"/>
  <c r="VKL119" i="34"/>
  <c r="VKM119" i="34"/>
  <c r="VKN119" i="34"/>
  <c r="VKO119" i="34"/>
  <c r="VKP119" i="34"/>
  <c r="VKQ119" i="34"/>
  <c r="VKR119" i="34"/>
  <c r="VKS119" i="34"/>
  <c r="VKT119" i="34"/>
  <c r="VKU119" i="34"/>
  <c r="VKV119" i="34"/>
  <c r="VKW119" i="34"/>
  <c r="VKX119" i="34"/>
  <c r="VKY119" i="34"/>
  <c r="VKZ119" i="34"/>
  <c r="VLA119" i="34"/>
  <c r="VLB119" i="34"/>
  <c r="VLC119" i="34"/>
  <c r="VLD119" i="34"/>
  <c r="VLE119" i="34"/>
  <c r="VLF119" i="34"/>
  <c r="VLG119" i="34"/>
  <c r="VLH119" i="34"/>
  <c r="VLI119" i="34"/>
  <c r="VLJ119" i="34"/>
  <c r="VLK119" i="34"/>
  <c r="VLL119" i="34"/>
  <c r="VLM119" i="34"/>
  <c r="VLN119" i="34"/>
  <c r="VLO119" i="34"/>
  <c r="VLP119" i="34"/>
  <c r="VLQ119" i="34"/>
  <c r="VLR119" i="34"/>
  <c r="VLS119" i="34"/>
  <c r="VLT119" i="34"/>
  <c r="VLU119" i="34"/>
  <c r="VLV119" i="34"/>
  <c r="VLW119" i="34"/>
  <c r="VLX119" i="34"/>
  <c r="VLY119" i="34"/>
  <c r="VLZ119" i="34"/>
  <c r="VMA119" i="34"/>
  <c r="VMB119" i="34"/>
  <c r="VMC119" i="34"/>
  <c r="VMD119" i="34"/>
  <c r="VME119" i="34"/>
  <c r="VMF119" i="34"/>
  <c r="VMG119" i="34"/>
  <c r="VMH119" i="34"/>
  <c r="VMI119" i="34"/>
  <c r="VMJ119" i="34"/>
  <c r="VMK119" i="34"/>
  <c r="VML119" i="34"/>
  <c r="VMM119" i="34"/>
  <c r="VMN119" i="34"/>
  <c r="VMO119" i="34"/>
  <c r="VMP119" i="34"/>
  <c r="VMQ119" i="34"/>
  <c r="VMR119" i="34"/>
  <c r="VMS119" i="34"/>
  <c r="VMT119" i="34"/>
  <c r="VMU119" i="34"/>
  <c r="VMV119" i="34"/>
  <c r="VMW119" i="34"/>
  <c r="VMX119" i="34"/>
  <c r="VMY119" i="34"/>
  <c r="VMZ119" i="34"/>
  <c r="VNA119" i="34"/>
  <c r="VNB119" i="34"/>
  <c r="VNC119" i="34"/>
  <c r="VND119" i="34"/>
  <c r="VNE119" i="34"/>
  <c r="VNF119" i="34"/>
  <c r="VNG119" i="34"/>
  <c r="VNH119" i="34"/>
  <c r="VNI119" i="34"/>
  <c r="VNJ119" i="34"/>
  <c r="VNK119" i="34"/>
  <c r="VNL119" i="34"/>
  <c r="VNM119" i="34"/>
  <c r="VNN119" i="34"/>
  <c r="VNO119" i="34"/>
  <c r="VNP119" i="34"/>
  <c r="VNQ119" i="34"/>
  <c r="VNR119" i="34"/>
  <c r="VNS119" i="34"/>
  <c r="VNT119" i="34"/>
  <c r="VNU119" i="34"/>
  <c r="VNV119" i="34"/>
  <c r="VNW119" i="34"/>
  <c r="VNX119" i="34"/>
  <c r="VNY119" i="34"/>
  <c r="VNZ119" i="34"/>
  <c r="VOA119" i="34"/>
  <c r="VOB119" i="34"/>
  <c r="VOC119" i="34"/>
  <c r="VOD119" i="34"/>
  <c r="VOE119" i="34"/>
  <c r="VOF119" i="34"/>
  <c r="VOG119" i="34"/>
  <c r="VOH119" i="34"/>
  <c r="VOI119" i="34"/>
  <c r="VOJ119" i="34"/>
  <c r="VOK119" i="34"/>
  <c r="VOL119" i="34"/>
  <c r="VOM119" i="34"/>
  <c r="VON119" i="34"/>
  <c r="VOO119" i="34"/>
  <c r="VOP119" i="34"/>
  <c r="VOQ119" i="34"/>
  <c r="VOR119" i="34"/>
  <c r="VOS119" i="34"/>
  <c r="VOT119" i="34"/>
  <c r="VOU119" i="34"/>
  <c r="VOV119" i="34"/>
  <c r="VOW119" i="34"/>
  <c r="VOX119" i="34"/>
  <c r="VOY119" i="34"/>
  <c r="VOZ119" i="34"/>
  <c r="VPA119" i="34"/>
  <c r="VPB119" i="34"/>
  <c r="VPC119" i="34"/>
  <c r="VPD119" i="34"/>
  <c r="VPE119" i="34"/>
  <c r="VPF119" i="34"/>
  <c r="VPG119" i="34"/>
  <c r="VPH119" i="34"/>
  <c r="VPI119" i="34"/>
  <c r="VPJ119" i="34"/>
  <c r="VPK119" i="34"/>
  <c r="VPL119" i="34"/>
  <c r="VPM119" i="34"/>
  <c r="VPN119" i="34"/>
  <c r="VPO119" i="34"/>
  <c r="VPP119" i="34"/>
  <c r="VPQ119" i="34"/>
  <c r="VPR119" i="34"/>
  <c r="VPS119" i="34"/>
  <c r="VPT119" i="34"/>
  <c r="VPU119" i="34"/>
  <c r="VPV119" i="34"/>
  <c r="VPW119" i="34"/>
  <c r="VPX119" i="34"/>
  <c r="VPY119" i="34"/>
  <c r="VPZ119" i="34"/>
  <c r="VQA119" i="34"/>
  <c r="VQB119" i="34"/>
  <c r="VQC119" i="34"/>
  <c r="VQD119" i="34"/>
  <c r="VQE119" i="34"/>
  <c r="VQF119" i="34"/>
  <c r="VQG119" i="34"/>
  <c r="VQH119" i="34"/>
  <c r="VQI119" i="34"/>
  <c r="VQJ119" i="34"/>
  <c r="VQK119" i="34"/>
  <c r="VQL119" i="34"/>
  <c r="VQM119" i="34"/>
  <c r="VQN119" i="34"/>
  <c r="VQO119" i="34"/>
  <c r="VQP119" i="34"/>
  <c r="VQQ119" i="34"/>
  <c r="VQR119" i="34"/>
  <c r="VQS119" i="34"/>
  <c r="VQT119" i="34"/>
  <c r="VQU119" i="34"/>
  <c r="VQV119" i="34"/>
  <c r="VQW119" i="34"/>
  <c r="VQX119" i="34"/>
  <c r="VQY119" i="34"/>
  <c r="VQZ119" i="34"/>
  <c r="VRA119" i="34"/>
  <c r="VRB119" i="34"/>
  <c r="VRC119" i="34"/>
  <c r="VRD119" i="34"/>
  <c r="VRE119" i="34"/>
  <c r="VRF119" i="34"/>
  <c r="VRG119" i="34"/>
  <c r="VRH119" i="34"/>
  <c r="VRI119" i="34"/>
  <c r="VRJ119" i="34"/>
  <c r="VRK119" i="34"/>
  <c r="VRL119" i="34"/>
  <c r="VRM119" i="34"/>
  <c r="VRN119" i="34"/>
  <c r="VRO119" i="34"/>
  <c r="VRP119" i="34"/>
  <c r="VRQ119" i="34"/>
  <c r="VRR119" i="34"/>
  <c r="VRS119" i="34"/>
  <c r="VRT119" i="34"/>
  <c r="VRU119" i="34"/>
  <c r="VRV119" i="34"/>
  <c r="VRW119" i="34"/>
  <c r="VRX119" i="34"/>
  <c r="VRY119" i="34"/>
  <c r="VRZ119" i="34"/>
  <c r="VSA119" i="34"/>
  <c r="VSB119" i="34"/>
  <c r="VSC119" i="34"/>
  <c r="VSD119" i="34"/>
  <c r="VSE119" i="34"/>
  <c r="VSF119" i="34"/>
  <c r="VSG119" i="34"/>
  <c r="VSH119" i="34"/>
  <c r="VSI119" i="34"/>
  <c r="VSJ119" i="34"/>
  <c r="VSK119" i="34"/>
  <c r="VSL119" i="34"/>
  <c r="VSM119" i="34"/>
  <c r="VSN119" i="34"/>
  <c r="VSO119" i="34"/>
  <c r="VSP119" i="34"/>
  <c r="VSQ119" i="34"/>
  <c r="VSR119" i="34"/>
  <c r="VSS119" i="34"/>
  <c r="VST119" i="34"/>
  <c r="VSU119" i="34"/>
  <c r="VSV119" i="34"/>
  <c r="VSW119" i="34"/>
  <c r="VSX119" i="34"/>
  <c r="VSY119" i="34"/>
  <c r="VSZ119" i="34"/>
  <c r="VTA119" i="34"/>
  <c r="VTB119" i="34"/>
  <c r="VTC119" i="34"/>
  <c r="VTD119" i="34"/>
  <c r="VTE119" i="34"/>
  <c r="VTF119" i="34"/>
  <c r="VTG119" i="34"/>
  <c r="VTH119" i="34"/>
  <c r="VTI119" i="34"/>
  <c r="VTJ119" i="34"/>
  <c r="VTK119" i="34"/>
  <c r="VTL119" i="34"/>
  <c r="VTM119" i="34"/>
  <c r="VTN119" i="34"/>
  <c r="VTO119" i="34"/>
  <c r="VTP119" i="34"/>
  <c r="VTQ119" i="34"/>
  <c r="VTR119" i="34"/>
  <c r="VTS119" i="34"/>
  <c r="VTT119" i="34"/>
  <c r="VTU119" i="34"/>
  <c r="VTV119" i="34"/>
  <c r="VTW119" i="34"/>
  <c r="VTX119" i="34"/>
  <c r="VTY119" i="34"/>
  <c r="VTZ119" i="34"/>
  <c r="VUA119" i="34"/>
  <c r="VUB119" i="34"/>
  <c r="VUC119" i="34"/>
  <c r="VUD119" i="34"/>
  <c r="VUE119" i="34"/>
  <c r="VUF119" i="34"/>
  <c r="VUG119" i="34"/>
  <c r="VUH119" i="34"/>
  <c r="VUI119" i="34"/>
  <c r="VUJ119" i="34"/>
  <c r="VUK119" i="34"/>
  <c r="VUL119" i="34"/>
  <c r="VUM119" i="34"/>
  <c r="VUN119" i="34"/>
  <c r="VUO119" i="34"/>
  <c r="VUP119" i="34"/>
  <c r="VUQ119" i="34"/>
  <c r="VUR119" i="34"/>
  <c r="VUS119" i="34"/>
  <c r="VUT119" i="34"/>
  <c r="VUU119" i="34"/>
  <c r="VUV119" i="34"/>
  <c r="VUW119" i="34"/>
  <c r="VUX119" i="34"/>
  <c r="VUY119" i="34"/>
  <c r="VUZ119" i="34"/>
  <c r="VVA119" i="34"/>
  <c r="VVB119" i="34"/>
  <c r="VVC119" i="34"/>
  <c r="VVD119" i="34"/>
  <c r="VVE119" i="34"/>
  <c r="VVF119" i="34"/>
  <c r="VVG119" i="34"/>
  <c r="VVH119" i="34"/>
  <c r="VVI119" i="34"/>
  <c r="VVJ119" i="34"/>
  <c r="VVK119" i="34"/>
  <c r="VVL119" i="34"/>
  <c r="VVM119" i="34"/>
  <c r="VVN119" i="34"/>
  <c r="VVO119" i="34"/>
  <c r="VVP119" i="34"/>
  <c r="VVQ119" i="34"/>
  <c r="VVR119" i="34"/>
  <c r="VVS119" i="34"/>
  <c r="VVT119" i="34"/>
  <c r="VVU119" i="34"/>
  <c r="VVV119" i="34"/>
  <c r="VVW119" i="34"/>
  <c r="VVX119" i="34"/>
  <c r="VVY119" i="34"/>
  <c r="VVZ119" i="34"/>
  <c r="VWA119" i="34"/>
  <c r="VWB119" i="34"/>
  <c r="VWC119" i="34"/>
  <c r="VWD119" i="34"/>
  <c r="VWE119" i="34"/>
  <c r="VWF119" i="34"/>
  <c r="VWG119" i="34"/>
  <c r="VWH119" i="34"/>
  <c r="VWI119" i="34"/>
  <c r="VWJ119" i="34"/>
  <c r="VWK119" i="34"/>
  <c r="VWL119" i="34"/>
  <c r="VWM119" i="34"/>
  <c r="VWN119" i="34"/>
  <c r="VWO119" i="34"/>
  <c r="VWP119" i="34"/>
  <c r="VWQ119" i="34"/>
  <c r="VWR119" i="34"/>
  <c r="VWS119" i="34"/>
  <c r="VWT119" i="34"/>
  <c r="VWU119" i="34"/>
  <c r="VWV119" i="34"/>
  <c r="VWW119" i="34"/>
  <c r="VWX119" i="34"/>
  <c r="VWY119" i="34"/>
  <c r="VWZ119" i="34"/>
  <c r="VXA119" i="34"/>
  <c r="VXB119" i="34"/>
  <c r="VXC119" i="34"/>
  <c r="VXD119" i="34"/>
  <c r="VXE119" i="34"/>
  <c r="VXF119" i="34"/>
  <c r="VXG119" i="34"/>
  <c r="VXH119" i="34"/>
  <c r="VXI119" i="34"/>
  <c r="VXJ119" i="34"/>
  <c r="VXK119" i="34"/>
  <c r="VXL119" i="34"/>
  <c r="VXM119" i="34"/>
  <c r="VXN119" i="34"/>
  <c r="VXO119" i="34"/>
  <c r="VXP119" i="34"/>
  <c r="VXQ119" i="34"/>
  <c r="VXR119" i="34"/>
  <c r="VXS119" i="34"/>
  <c r="VXT119" i="34"/>
  <c r="VXU119" i="34"/>
  <c r="VXV119" i="34"/>
  <c r="VXW119" i="34"/>
  <c r="VXX119" i="34"/>
  <c r="VXY119" i="34"/>
  <c r="VXZ119" i="34"/>
  <c r="VYA119" i="34"/>
  <c r="VYB119" i="34"/>
  <c r="VYC119" i="34"/>
  <c r="VYD119" i="34"/>
  <c r="VYE119" i="34"/>
  <c r="VYF119" i="34"/>
  <c r="VYG119" i="34"/>
  <c r="VYH119" i="34"/>
  <c r="VYI119" i="34"/>
  <c r="VYJ119" i="34"/>
  <c r="VYK119" i="34"/>
  <c r="VYL119" i="34"/>
  <c r="VYM119" i="34"/>
  <c r="VYN119" i="34"/>
  <c r="VYO119" i="34"/>
  <c r="VYP119" i="34"/>
  <c r="VYQ119" i="34"/>
  <c r="VYR119" i="34"/>
  <c r="VYS119" i="34"/>
  <c r="VYT119" i="34"/>
  <c r="VYU119" i="34"/>
  <c r="VYV119" i="34"/>
  <c r="VYW119" i="34"/>
  <c r="VYX119" i="34"/>
  <c r="VYY119" i="34"/>
  <c r="VYZ119" i="34"/>
  <c r="VZA119" i="34"/>
  <c r="VZB119" i="34"/>
  <c r="VZC119" i="34"/>
  <c r="VZD119" i="34"/>
  <c r="VZE119" i="34"/>
  <c r="VZF119" i="34"/>
  <c r="VZG119" i="34"/>
  <c r="VZH119" i="34"/>
  <c r="VZI119" i="34"/>
  <c r="VZJ119" i="34"/>
  <c r="VZK119" i="34"/>
  <c r="VZL119" i="34"/>
  <c r="VZM119" i="34"/>
  <c r="VZN119" i="34"/>
  <c r="VZO119" i="34"/>
  <c r="VZP119" i="34"/>
  <c r="VZQ119" i="34"/>
  <c r="VZR119" i="34"/>
  <c r="VZS119" i="34"/>
  <c r="VZT119" i="34"/>
  <c r="VZU119" i="34"/>
  <c r="VZV119" i="34"/>
  <c r="VZW119" i="34"/>
  <c r="VZX119" i="34"/>
  <c r="VZY119" i="34"/>
  <c r="VZZ119" i="34"/>
  <c r="WAA119" i="34"/>
  <c r="WAB119" i="34"/>
  <c r="WAC119" i="34"/>
  <c r="WAD119" i="34"/>
  <c r="WAE119" i="34"/>
  <c r="WAF119" i="34"/>
  <c r="WAG119" i="34"/>
  <c r="WAH119" i="34"/>
  <c r="WAI119" i="34"/>
  <c r="WAJ119" i="34"/>
  <c r="WAK119" i="34"/>
  <c r="WAL119" i="34"/>
  <c r="WAM119" i="34"/>
  <c r="WAN119" i="34"/>
  <c r="WAO119" i="34"/>
  <c r="WAP119" i="34"/>
  <c r="WAQ119" i="34"/>
  <c r="WAR119" i="34"/>
  <c r="WAS119" i="34"/>
  <c r="WAT119" i="34"/>
  <c r="WAU119" i="34"/>
  <c r="WAV119" i="34"/>
  <c r="WAW119" i="34"/>
  <c r="WAX119" i="34"/>
  <c r="WAY119" i="34"/>
  <c r="WAZ119" i="34"/>
  <c r="WBA119" i="34"/>
  <c r="WBB119" i="34"/>
  <c r="WBC119" i="34"/>
  <c r="WBD119" i="34"/>
  <c r="WBE119" i="34"/>
  <c r="WBF119" i="34"/>
  <c r="WBG119" i="34"/>
  <c r="WBH119" i="34"/>
  <c r="WBI119" i="34"/>
  <c r="WBJ119" i="34"/>
  <c r="WBK119" i="34"/>
  <c r="WBL119" i="34"/>
  <c r="WBM119" i="34"/>
  <c r="WBN119" i="34"/>
  <c r="WBO119" i="34"/>
  <c r="WBP119" i="34"/>
  <c r="WBQ119" i="34"/>
  <c r="WBR119" i="34"/>
  <c r="WBS119" i="34"/>
  <c r="WBT119" i="34"/>
  <c r="WBU119" i="34"/>
  <c r="WBV119" i="34"/>
  <c r="WBW119" i="34"/>
  <c r="WBX119" i="34"/>
  <c r="WBY119" i="34"/>
  <c r="WBZ119" i="34"/>
  <c r="WCA119" i="34"/>
  <c r="WCB119" i="34"/>
  <c r="WCC119" i="34"/>
  <c r="WCD119" i="34"/>
  <c r="WCE119" i="34"/>
  <c r="WCF119" i="34"/>
  <c r="WCG119" i="34"/>
  <c r="WCH119" i="34"/>
  <c r="WCI119" i="34"/>
  <c r="WCJ119" i="34"/>
  <c r="WCK119" i="34"/>
  <c r="WCL119" i="34"/>
  <c r="WCM119" i="34"/>
  <c r="WCN119" i="34"/>
  <c r="WCO119" i="34"/>
  <c r="WCP119" i="34"/>
  <c r="WCQ119" i="34"/>
  <c r="WCR119" i="34"/>
  <c r="WCS119" i="34"/>
  <c r="WCT119" i="34"/>
  <c r="WCU119" i="34"/>
  <c r="WCV119" i="34"/>
  <c r="WCW119" i="34"/>
  <c r="WCX119" i="34"/>
  <c r="WCY119" i="34"/>
  <c r="WCZ119" i="34"/>
  <c r="WDA119" i="34"/>
  <c r="WDB119" i="34"/>
  <c r="WDC119" i="34"/>
  <c r="WDD119" i="34"/>
  <c r="WDE119" i="34"/>
  <c r="WDF119" i="34"/>
  <c r="WDG119" i="34"/>
  <c r="WDH119" i="34"/>
  <c r="WDI119" i="34"/>
  <c r="WDJ119" i="34"/>
  <c r="WDK119" i="34"/>
  <c r="WDL119" i="34"/>
  <c r="WDM119" i="34"/>
  <c r="WDN119" i="34"/>
  <c r="WDO119" i="34"/>
  <c r="WDP119" i="34"/>
  <c r="WDQ119" i="34"/>
  <c r="WDR119" i="34"/>
  <c r="WDS119" i="34"/>
  <c r="WDT119" i="34"/>
  <c r="WDU119" i="34"/>
  <c r="WDV119" i="34"/>
  <c r="WDW119" i="34"/>
  <c r="WDX119" i="34"/>
  <c r="WDY119" i="34"/>
  <c r="WDZ119" i="34"/>
  <c r="WEA119" i="34"/>
  <c r="WEB119" i="34"/>
  <c r="WEC119" i="34"/>
  <c r="WED119" i="34"/>
  <c r="WEE119" i="34"/>
  <c r="WEF119" i="34"/>
  <c r="WEG119" i="34"/>
  <c r="WEH119" i="34"/>
  <c r="WEI119" i="34"/>
  <c r="WEJ119" i="34"/>
  <c r="WEK119" i="34"/>
  <c r="WEL119" i="34"/>
  <c r="WEM119" i="34"/>
  <c r="WEN119" i="34"/>
  <c r="WEO119" i="34"/>
  <c r="WEP119" i="34"/>
  <c r="WEQ119" i="34"/>
  <c r="WER119" i="34"/>
  <c r="WES119" i="34"/>
  <c r="WET119" i="34"/>
  <c r="WEU119" i="34"/>
  <c r="WEV119" i="34"/>
  <c r="WEW119" i="34"/>
  <c r="WEX119" i="34"/>
  <c r="WEY119" i="34"/>
  <c r="WEZ119" i="34"/>
  <c r="WFA119" i="34"/>
  <c r="WFB119" i="34"/>
  <c r="WFC119" i="34"/>
  <c r="WFD119" i="34"/>
  <c r="WFE119" i="34"/>
  <c r="WFF119" i="34"/>
  <c r="WFG119" i="34"/>
  <c r="WFH119" i="34"/>
  <c r="WFI119" i="34"/>
  <c r="WFJ119" i="34"/>
  <c r="WFK119" i="34"/>
  <c r="WFL119" i="34"/>
  <c r="WFM119" i="34"/>
  <c r="WFN119" i="34"/>
  <c r="WFO119" i="34"/>
  <c r="WFP119" i="34"/>
  <c r="WFQ119" i="34"/>
  <c r="WFR119" i="34"/>
  <c r="WFS119" i="34"/>
  <c r="WFT119" i="34"/>
  <c r="WFU119" i="34"/>
  <c r="WFV119" i="34"/>
  <c r="WFW119" i="34"/>
  <c r="WFX119" i="34"/>
  <c r="WFY119" i="34"/>
  <c r="WFZ119" i="34"/>
  <c r="WGA119" i="34"/>
  <c r="WGB119" i="34"/>
  <c r="WGC119" i="34"/>
  <c r="WGD119" i="34"/>
  <c r="WGE119" i="34"/>
  <c r="WGF119" i="34"/>
  <c r="WGG119" i="34"/>
  <c r="WGH119" i="34"/>
  <c r="WGI119" i="34"/>
  <c r="WGJ119" i="34"/>
  <c r="WGK119" i="34"/>
  <c r="WGL119" i="34"/>
  <c r="WGM119" i="34"/>
  <c r="WGN119" i="34"/>
  <c r="WGO119" i="34"/>
  <c r="WGP119" i="34"/>
  <c r="WGQ119" i="34"/>
  <c r="WGR119" i="34"/>
  <c r="WGS119" i="34"/>
  <c r="WGT119" i="34"/>
  <c r="WGU119" i="34"/>
  <c r="WGV119" i="34"/>
  <c r="WGW119" i="34"/>
  <c r="WGX119" i="34"/>
  <c r="WGY119" i="34"/>
  <c r="WGZ119" i="34"/>
  <c r="WHA119" i="34"/>
  <c r="WHB119" i="34"/>
  <c r="WHC119" i="34"/>
  <c r="WHD119" i="34"/>
  <c r="WHE119" i="34"/>
  <c r="WHF119" i="34"/>
  <c r="WHG119" i="34"/>
  <c r="WHH119" i="34"/>
  <c r="WHI119" i="34"/>
  <c r="WHJ119" i="34"/>
  <c r="WHK119" i="34"/>
  <c r="WHL119" i="34"/>
  <c r="WHM119" i="34"/>
  <c r="WHN119" i="34"/>
  <c r="WHO119" i="34"/>
  <c r="WHP119" i="34"/>
  <c r="WHQ119" i="34"/>
  <c r="WHR119" i="34"/>
  <c r="WHS119" i="34"/>
  <c r="WHT119" i="34"/>
  <c r="WHU119" i="34"/>
  <c r="WHV119" i="34"/>
  <c r="WHW119" i="34"/>
  <c r="WHX119" i="34"/>
  <c r="WHY119" i="34"/>
  <c r="WHZ119" i="34"/>
  <c r="WIA119" i="34"/>
  <c r="WIB119" i="34"/>
  <c r="WIC119" i="34"/>
  <c r="WID119" i="34"/>
  <c r="WIE119" i="34"/>
  <c r="WIF119" i="34"/>
  <c r="WIG119" i="34"/>
  <c r="WIH119" i="34"/>
  <c r="WII119" i="34"/>
  <c r="WIJ119" i="34"/>
  <c r="WIK119" i="34"/>
  <c r="WIL119" i="34"/>
  <c r="WIM119" i="34"/>
  <c r="WIN119" i="34"/>
  <c r="WIO119" i="34"/>
  <c r="WIP119" i="34"/>
  <c r="WIQ119" i="34"/>
  <c r="WIR119" i="34"/>
  <c r="WIS119" i="34"/>
  <c r="WIT119" i="34"/>
  <c r="WIU119" i="34"/>
  <c r="WIV119" i="34"/>
  <c r="WIW119" i="34"/>
  <c r="WIX119" i="34"/>
  <c r="WIY119" i="34"/>
  <c r="WIZ119" i="34"/>
  <c r="WJA119" i="34"/>
  <c r="WJB119" i="34"/>
  <c r="WJC119" i="34"/>
  <c r="WJD119" i="34"/>
  <c r="WJE119" i="34"/>
  <c r="WJF119" i="34"/>
  <c r="WJG119" i="34"/>
  <c r="WJH119" i="34"/>
  <c r="WJI119" i="34"/>
  <c r="WJJ119" i="34"/>
  <c r="WJK119" i="34"/>
  <c r="WJL119" i="34"/>
  <c r="WJM119" i="34"/>
  <c r="WJN119" i="34"/>
  <c r="WJO119" i="34"/>
  <c r="WJP119" i="34"/>
  <c r="WJQ119" i="34"/>
  <c r="WJR119" i="34"/>
  <c r="WJS119" i="34"/>
  <c r="WJT119" i="34"/>
  <c r="WJU119" i="34"/>
  <c r="WJV119" i="34"/>
  <c r="WJW119" i="34"/>
  <c r="WJX119" i="34"/>
  <c r="WJY119" i="34"/>
  <c r="WJZ119" i="34"/>
  <c r="WKA119" i="34"/>
  <c r="WKB119" i="34"/>
  <c r="WKC119" i="34"/>
  <c r="WKD119" i="34"/>
  <c r="WKE119" i="34"/>
  <c r="WKF119" i="34"/>
  <c r="WKG119" i="34"/>
  <c r="WKH119" i="34"/>
  <c r="WKI119" i="34"/>
  <c r="WKJ119" i="34"/>
  <c r="WKK119" i="34"/>
  <c r="WKL119" i="34"/>
  <c r="WKM119" i="34"/>
  <c r="WKN119" i="34"/>
  <c r="WKO119" i="34"/>
  <c r="WKP119" i="34"/>
  <c r="WKQ119" i="34"/>
  <c r="WKR119" i="34"/>
  <c r="WKS119" i="34"/>
  <c r="WKT119" i="34"/>
  <c r="WKU119" i="34"/>
  <c r="WKV119" i="34"/>
  <c r="WKW119" i="34"/>
  <c r="WKX119" i="34"/>
  <c r="WKY119" i="34"/>
  <c r="WKZ119" i="34"/>
  <c r="WLA119" i="34"/>
  <c r="WLB119" i="34"/>
  <c r="WLC119" i="34"/>
  <c r="WLD119" i="34"/>
  <c r="WLE119" i="34"/>
  <c r="WLF119" i="34"/>
  <c r="WLG119" i="34"/>
  <c r="WLH119" i="34"/>
  <c r="WLI119" i="34"/>
  <c r="WLJ119" i="34"/>
  <c r="WLK119" i="34"/>
  <c r="WLL119" i="34"/>
  <c r="WLM119" i="34"/>
  <c r="WLN119" i="34"/>
  <c r="WLO119" i="34"/>
  <c r="WLP119" i="34"/>
  <c r="WLQ119" i="34"/>
  <c r="WLR119" i="34"/>
  <c r="WLS119" i="34"/>
  <c r="WLT119" i="34"/>
  <c r="WLU119" i="34"/>
  <c r="WLV119" i="34"/>
  <c r="WLW119" i="34"/>
  <c r="WLX119" i="34"/>
  <c r="WLY119" i="34"/>
  <c r="WLZ119" i="34"/>
  <c r="WMA119" i="34"/>
  <c r="WMB119" i="34"/>
  <c r="WMC119" i="34"/>
  <c r="WMD119" i="34"/>
  <c r="WME119" i="34"/>
  <c r="WMF119" i="34"/>
  <c r="WMG119" i="34"/>
  <c r="WMH119" i="34"/>
  <c r="WMI119" i="34"/>
  <c r="WMJ119" i="34"/>
  <c r="WMK119" i="34"/>
  <c r="WML119" i="34"/>
  <c r="WMM119" i="34"/>
  <c r="WMN119" i="34"/>
  <c r="WMO119" i="34"/>
  <c r="WMP119" i="34"/>
  <c r="WMQ119" i="34"/>
  <c r="WMR119" i="34"/>
  <c r="WMS119" i="34"/>
  <c r="WMT119" i="34"/>
  <c r="WMU119" i="34"/>
  <c r="WMV119" i="34"/>
  <c r="WMW119" i="34"/>
  <c r="WMX119" i="34"/>
  <c r="WMY119" i="34"/>
  <c r="WMZ119" i="34"/>
  <c r="WNA119" i="34"/>
  <c r="WNB119" i="34"/>
  <c r="WNC119" i="34"/>
  <c r="WND119" i="34"/>
  <c r="WNE119" i="34"/>
  <c r="WNF119" i="34"/>
  <c r="WNG119" i="34"/>
  <c r="WNH119" i="34"/>
  <c r="WNI119" i="34"/>
  <c r="WNJ119" i="34"/>
  <c r="WNK119" i="34"/>
  <c r="WNL119" i="34"/>
  <c r="WNM119" i="34"/>
  <c r="WNN119" i="34"/>
  <c r="WNO119" i="34"/>
  <c r="WNP119" i="34"/>
  <c r="WNQ119" i="34"/>
  <c r="WNR119" i="34"/>
  <c r="WNS119" i="34"/>
  <c r="WNT119" i="34"/>
  <c r="WNU119" i="34"/>
  <c r="WNV119" i="34"/>
  <c r="WNW119" i="34"/>
  <c r="WNX119" i="34"/>
  <c r="WNY119" i="34"/>
  <c r="WNZ119" i="34"/>
  <c r="WOA119" i="34"/>
  <c r="WOB119" i="34"/>
  <c r="WOC119" i="34"/>
  <c r="WOD119" i="34"/>
  <c r="WOE119" i="34"/>
  <c r="WOF119" i="34"/>
  <c r="WOG119" i="34"/>
  <c r="WOH119" i="34"/>
  <c r="WOI119" i="34"/>
  <c r="WOJ119" i="34"/>
  <c r="WOK119" i="34"/>
  <c r="WOL119" i="34"/>
  <c r="WOM119" i="34"/>
  <c r="WON119" i="34"/>
  <c r="WOO119" i="34"/>
  <c r="WOP119" i="34"/>
  <c r="WOQ119" i="34"/>
  <c r="WOR119" i="34"/>
  <c r="WOS119" i="34"/>
  <c r="WOT119" i="34"/>
  <c r="WOU119" i="34"/>
  <c r="WOV119" i="34"/>
  <c r="WOW119" i="34"/>
  <c r="WOX119" i="34"/>
  <c r="WOY119" i="34"/>
  <c r="WOZ119" i="34"/>
  <c r="WPA119" i="34"/>
  <c r="WPB119" i="34"/>
  <c r="WPC119" i="34"/>
  <c r="WPD119" i="34"/>
  <c r="WPE119" i="34"/>
  <c r="WPF119" i="34"/>
  <c r="WPG119" i="34"/>
  <c r="WPH119" i="34"/>
  <c r="WPI119" i="34"/>
  <c r="WPJ119" i="34"/>
  <c r="WPK119" i="34"/>
  <c r="WPL119" i="34"/>
  <c r="WPM119" i="34"/>
  <c r="WPN119" i="34"/>
  <c r="WPO119" i="34"/>
  <c r="WPP119" i="34"/>
  <c r="WPQ119" i="34"/>
  <c r="WPR119" i="34"/>
  <c r="WPS119" i="34"/>
  <c r="WPT119" i="34"/>
  <c r="WPU119" i="34"/>
  <c r="WPV119" i="34"/>
  <c r="WPW119" i="34"/>
  <c r="WPX119" i="34"/>
  <c r="WPY119" i="34"/>
  <c r="WPZ119" i="34"/>
  <c r="WQA119" i="34"/>
  <c r="WQB119" i="34"/>
  <c r="WQC119" i="34"/>
  <c r="WQD119" i="34"/>
  <c r="WQE119" i="34"/>
  <c r="WQF119" i="34"/>
  <c r="WQG119" i="34"/>
  <c r="WQH119" i="34"/>
  <c r="WQI119" i="34"/>
  <c r="WQJ119" i="34"/>
  <c r="WQK119" i="34"/>
  <c r="WQL119" i="34"/>
  <c r="WQM119" i="34"/>
  <c r="WQN119" i="34"/>
  <c r="WQO119" i="34"/>
  <c r="WQP119" i="34"/>
  <c r="WQQ119" i="34"/>
  <c r="WQR119" i="34"/>
  <c r="WQS119" i="34"/>
  <c r="WQT119" i="34"/>
  <c r="WQU119" i="34"/>
  <c r="WQV119" i="34"/>
  <c r="WQW119" i="34"/>
  <c r="WQX119" i="34"/>
  <c r="WQY119" i="34"/>
  <c r="WQZ119" i="34"/>
  <c r="WRA119" i="34"/>
  <c r="WRB119" i="34"/>
  <c r="WRC119" i="34"/>
  <c r="WRD119" i="34"/>
  <c r="WRE119" i="34"/>
  <c r="WRF119" i="34"/>
  <c r="WRG119" i="34"/>
  <c r="WRH119" i="34"/>
  <c r="WRI119" i="34"/>
  <c r="WRJ119" i="34"/>
  <c r="WRK119" i="34"/>
  <c r="WRL119" i="34"/>
  <c r="WRM119" i="34"/>
  <c r="WRN119" i="34"/>
  <c r="WRO119" i="34"/>
  <c r="WRP119" i="34"/>
  <c r="WRQ119" i="34"/>
  <c r="WRR119" i="34"/>
  <c r="WRS119" i="34"/>
  <c r="WRT119" i="34"/>
  <c r="WRU119" i="34"/>
  <c r="WRV119" i="34"/>
  <c r="WRW119" i="34"/>
  <c r="WRX119" i="34"/>
  <c r="WRY119" i="34"/>
  <c r="WRZ119" i="34"/>
  <c r="WSA119" i="34"/>
  <c r="WSB119" i="34"/>
  <c r="WSC119" i="34"/>
  <c r="WSD119" i="34"/>
  <c r="WSE119" i="34"/>
  <c r="WSF119" i="34"/>
  <c r="WSG119" i="34"/>
  <c r="WSH119" i="34"/>
  <c r="WSI119" i="34"/>
  <c r="WSJ119" i="34"/>
  <c r="WSK119" i="34"/>
  <c r="WSL119" i="34"/>
  <c r="WSM119" i="34"/>
  <c r="WSN119" i="34"/>
  <c r="WSO119" i="34"/>
  <c r="WSP119" i="34"/>
  <c r="WSQ119" i="34"/>
  <c r="WSR119" i="34"/>
  <c r="WSS119" i="34"/>
  <c r="WST119" i="34"/>
  <c r="WSU119" i="34"/>
  <c r="WSV119" i="34"/>
  <c r="WSW119" i="34"/>
  <c r="WSX119" i="34"/>
  <c r="WSY119" i="34"/>
  <c r="WSZ119" i="34"/>
  <c r="WTA119" i="34"/>
  <c r="WTB119" i="34"/>
  <c r="WTC119" i="34"/>
  <c r="WTD119" i="34"/>
  <c r="WTE119" i="34"/>
  <c r="WTF119" i="34"/>
  <c r="WTG119" i="34"/>
  <c r="WTH119" i="34"/>
  <c r="WTI119" i="34"/>
  <c r="WTJ119" i="34"/>
  <c r="WTK119" i="34"/>
  <c r="WTL119" i="34"/>
  <c r="WTM119" i="34"/>
  <c r="WTN119" i="34"/>
  <c r="WTO119" i="34"/>
  <c r="WTP119" i="34"/>
  <c r="WTQ119" i="34"/>
  <c r="WTR119" i="34"/>
  <c r="WTS119" i="34"/>
  <c r="WTT119" i="34"/>
  <c r="WTU119" i="34"/>
  <c r="WTV119" i="34"/>
  <c r="WTW119" i="34"/>
  <c r="WTX119" i="34"/>
  <c r="WTY119" i="34"/>
  <c r="WTZ119" i="34"/>
  <c r="WUA119" i="34"/>
  <c r="WUB119" i="34"/>
  <c r="WUC119" i="34"/>
  <c r="WUD119" i="34"/>
  <c r="WUE119" i="34"/>
  <c r="WUF119" i="34"/>
  <c r="WUG119" i="34"/>
  <c r="WUH119" i="34"/>
  <c r="WUI119" i="34"/>
  <c r="WUJ119" i="34"/>
  <c r="WUK119" i="34"/>
  <c r="WUL119" i="34"/>
  <c r="WUM119" i="34"/>
  <c r="WUN119" i="34"/>
  <c r="WUO119" i="34"/>
  <c r="WUP119" i="34"/>
  <c r="WUQ119" i="34"/>
  <c r="WUR119" i="34"/>
  <c r="WUS119" i="34"/>
  <c r="WUT119" i="34"/>
  <c r="WUU119" i="34"/>
  <c r="WUV119" i="34"/>
  <c r="WUW119" i="34"/>
  <c r="WUX119" i="34"/>
  <c r="WUY119" i="34"/>
  <c r="WUZ119" i="34"/>
  <c r="WVA119" i="34"/>
  <c r="WVB119" i="34"/>
  <c r="WVC119" i="34"/>
  <c r="WVD119" i="34"/>
  <c r="WVE119" i="34"/>
  <c r="WVF119" i="34"/>
  <c r="WVG119" i="34"/>
  <c r="WVH119" i="34"/>
  <c r="WVI119" i="34"/>
  <c r="WVJ119" i="34"/>
  <c r="WVK119" i="34"/>
  <c r="WVL119" i="34"/>
  <c r="WVM119" i="34"/>
  <c r="WVN119" i="34"/>
  <c r="WVO119" i="34"/>
  <c r="WVP119" i="34"/>
  <c r="WVQ119" i="34"/>
  <c r="WVR119" i="34"/>
  <c r="WVS119" i="34"/>
  <c r="WVT119" i="34"/>
  <c r="WVU119" i="34"/>
  <c r="WVV119" i="34"/>
  <c r="WVW119" i="34"/>
  <c r="WVX119" i="34"/>
  <c r="WVY119" i="34"/>
  <c r="WVZ119" i="34"/>
  <c r="WWA119" i="34"/>
  <c r="WWB119" i="34"/>
  <c r="WWC119" i="34"/>
  <c r="WWD119" i="34"/>
  <c r="WWE119" i="34"/>
  <c r="WWF119" i="34"/>
  <c r="WWG119" i="34"/>
  <c r="WWH119" i="34"/>
  <c r="WWI119" i="34"/>
  <c r="WWJ119" i="34"/>
  <c r="WWK119" i="34"/>
  <c r="WWL119" i="34"/>
  <c r="WWM119" i="34"/>
  <c r="WWN119" i="34"/>
  <c r="WWO119" i="34"/>
  <c r="WWP119" i="34"/>
  <c r="WWQ119" i="34"/>
  <c r="WWR119" i="34"/>
  <c r="WWS119" i="34"/>
  <c r="WWT119" i="34"/>
  <c r="WWU119" i="34"/>
  <c r="WWV119" i="34"/>
  <c r="WWW119" i="34"/>
  <c r="WWX119" i="34"/>
  <c r="WWY119" i="34"/>
  <c r="WWZ119" i="34"/>
  <c r="WXA119" i="34"/>
  <c r="WXB119" i="34"/>
  <c r="WXC119" i="34"/>
  <c r="WXD119" i="34"/>
  <c r="WXE119" i="34"/>
  <c r="WXF119" i="34"/>
  <c r="WXG119" i="34"/>
  <c r="WXH119" i="34"/>
  <c r="WXI119" i="34"/>
  <c r="WXJ119" i="34"/>
  <c r="WXK119" i="34"/>
  <c r="WXL119" i="34"/>
  <c r="WXM119" i="34"/>
  <c r="WXN119" i="34"/>
  <c r="WXO119" i="34"/>
  <c r="WXP119" i="34"/>
  <c r="WXQ119" i="34"/>
  <c r="WXR119" i="34"/>
  <c r="WXS119" i="34"/>
  <c r="WXT119" i="34"/>
  <c r="WXU119" i="34"/>
  <c r="WXV119" i="34"/>
  <c r="WXW119" i="34"/>
  <c r="WXX119" i="34"/>
  <c r="WXY119" i="34"/>
  <c r="WXZ119" i="34"/>
  <c r="WYA119" i="34"/>
  <c r="WYB119" i="34"/>
  <c r="WYC119" i="34"/>
  <c r="WYD119" i="34"/>
  <c r="WYE119" i="34"/>
  <c r="WYF119" i="34"/>
  <c r="WYG119" i="34"/>
  <c r="WYH119" i="34"/>
  <c r="WYI119" i="34"/>
  <c r="WYJ119" i="34"/>
  <c r="WYK119" i="34"/>
  <c r="WYL119" i="34"/>
  <c r="WYM119" i="34"/>
  <c r="WYN119" i="34"/>
  <c r="WYO119" i="34"/>
  <c r="WYP119" i="34"/>
  <c r="WYQ119" i="34"/>
  <c r="WYR119" i="34"/>
  <c r="WYS119" i="34"/>
  <c r="WYT119" i="34"/>
  <c r="WYU119" i="34"/>
  <c r="WYV119" i="34"/>
  <c r="WYW119" i="34"/>
  <c r="WYX119" i="34"/>
  <c r="WYY119" i="34"/>
  <c r="WYZ119" i="34"/>
  <c r="WZA119" i="34"/>
  <c r="WZB119" i="34"/>
  <c r="WZC119" i="34"/>
  <c r="WZD119" i="34"/>
  <c r="WZE119" i="34"/>
  <c r="WZF119" i="34"/>
  <c r="WZG119" i="34"/>
  <c r="WZH119" i="34"/>
  <c r="WZI119" i="34"/>
  <c r="WZJ119" i="34"/>
  <c r="WZK119" i="34"/>
  <c r="WZL119" i="34"/>
  <c r="WZM119" i="34"/>
  <c r="WZN119" i="34"/>
  <c r="WZO119" i="34"/>
  <c r="WZP119" i="34"/>
  <c r="WZQ119" i="34"/>
  <c r="WZR119" i="34"/>
  <c r="WZS119" i="34"/>
  <c r="WZT119" i="34"/>
  <c r="WZU119" i="34"/>
  <c r="WZV119" i="34"/>
  <c r="WZW119" i="34"/>
  <c r="WZX119" i="34"/>
  <c r="WZY119" i="34"/>
  <c r="WZZ119" i="34"/>
  <c r="XAA119" i="34"/>
  <c r="XAB119" i="34"/>
  <c r="XAC119" i="34"/>
  <c r="XAD119" i="34"/>
  <c r="XAE119" i="34"/>
  <c r="XAF119" i="34"/>
  <c r="XAG119" i="34"/>
  <c r="XAH119" i="34"/>
  <c r="XAI119" i="34"/>
  <c r="XAJ119" i="34"/>
  <c r="XAK119" i="34"/>
  <c r="XAL119" i="34"/>
  <c r="XAM119" i="34"/>
  <c r="XAN119" i="34"/>
  <c r="XAO119" i="34"/>
  <c r="XAP119" i="34"/>
  <c r="XAQ119" i="34"/>
  <c r="XAR119" i="34"/>
  <c r="XAS119" i="34"/>
  <c r="XAT119" i="34"/>
  <c r="XAU119" i="34"/>
  <c r="XAV119" i="34"/>
  <c r="XAW119" i="34"/>
  <c r="XAX119" i="34"/>
  <c r="XAY119" i="34"/>
  <c r="XAZ119" i="34"/>
  <c r="XBA119" i="34"/>
  <c r="XBB119" i="34"/>
  <c r="XBC119" i="34"/>
  <c r="XBD119" i="34"/>
  <c r="XBE119" i="34"/>
  <c r="XBF119" i="34"/>
  <c r="XBG119" i="34"/>
  <c r="XBH119" i="34"/>
  <c r="XBI119" i="34"/>
  <c r="XBJ119" i="34"/>
  <c r="XBK119" i="34"/>
  <c r="XBL119" i="34"/>
  <c r="XBM119" i="34"/>
  <c r="XBN119" i="34"/>
  <c r="XBO119" i="34"/>
  <c r="XBP119" i="34"/>
  <c r="XBQ119" i="34"/>
  <c r="XBR119" i="34"/>
  <c r="XBS119" i="34"/>
  <c r="XBT119" i="34"/>
  <c r="XBU119" i="34"/>
  <c r="XBV119" i="34"/>
  <c r="XBW119" i="34"/>
  <c r="XBX119" i="34"/>
  <c r="XBY119" i="34"/>
  <c r="XBZ119" i="34"/>
  <c r="XCA119" i="34"/>
  <c r="XCB119" i="34"/>
  <c r="XCC119" i="34"/>
  <c r="XCD119" i="34"/>
  <c r="XCE119" i="34"/>
  <c r="XCF119" i="34"/>
  <c r="XCG119" i="34"/>
  <c r="XCH119" i="34"/>
  <c r="XCI119" i="34"/>
  <c r="XCJ119" i="34"/>
  <c r="XCK119" i="34"/>
  <c r="XCL119" i="34"/>
  <c r="XCM119" i="34"/>
  <c r="XCN119" i="34"/>
  <c r="XCO119" i="34"/>
  <c r="XCP119" i="34"/>
  <c r="XCQ119" i="34"/>
  <c r="XCR119" i="34"/>
  <c r="XCS119" i="34"/>
  <c r="XCT119" i="34"/>
  <c r="XCU119" i="34"/>
  <c r="XCV119" i="34"/>
  <c r="XCW119" i="34"/>
  <c r="XCX119" i="34"/>
  <c r="XCY119" i="34"/>
  <c r="XCZ119" i="34"/>
  <c r="XDA119" i="34"/>
  <c r="XDB119" i="34"/>
  <c r="XDC119" i="34"/>
  <c r="XDD119" i="34"/>
  <c r="XDE119" i="34"/>
  <c r="XDF119" i="34"/>
  <c r="XDG119" i="34"/>
  <c r="XDH119" i="34"/>
  <c r="XDI119" i="34"/>
  <c r="XDJ119" i="34"/>
  <c r="XDK119" i="34"/>
  <c r="XDL119" i="34"/>
  <c r="XDM119" i="34"/>
  <c r="XDN119" i="34"/>
  <c r="XDO119" i="34"/>
  <c r="XDP119" i="34"/>
  <c r="XDQ119" i="34"/>
  <c r="XDR119" i="34"/>
  <c r="XDS119" i="34"/>
  <c r="XDT119" i="34"/>
  <c r="XDU119" i="34"/>
  <c r="XDV119" i="34"/>
  <c r="XDW119" i="34"/>
  <c r="XDX119" i="34"/>
  <c r="XDY119" i="34"/>
  <c r="XDZ119" i="34"/>
  <c r="XEA119" i="34"/>
  <c r="XEB119" i="34"/>
  <c r="XEC119" i="34"/>
  <c r="XED119" i="34"/>
  <c r="XEE119" i="34"/>
  <c r="XEF119" i="34"/>
  <c r="XEG119" i="34"/>
  <c r="XEH119" i="34"/>
  <c r="XEI119" i="34"/>
  <c r="XEJ119" i="34"/>
  <c r="XEK119" i="34"/>
  <c r="XEL119" i="34"/>
  <c r="XEM119" i="34"/>
  <c r="XEN119" i="34"/>
  <c r="XEO119" i="34"/>
  <c r="XEP119" i="34"/>
  <c r="XEQ119" i="34"/>
  <c r="XER119" i="34"/>
  <c r="XES119" i="34"/>
  <c r="XET119" i="34"/>
  <c r="XEU119" i="34"/>
  <c r="XEV119" i="34"/>
  <c r="XEW119" i="34"/>
  <c r="XEX119" i="34"/>
  <c r="XEY119" i="34"/>
  <c r="XEZ119" i="34"/>
  <c r="XFA119" i="34"/>
  <c r="XFB119" i="34"/>
  <c r="XFC119" i="34"/>
  <c r="XFD119" i="34"/>
  <c r="A120" i="34"/>
  <c r="C120" i="34"/>
  <c r="G120" i="34"/>
  <c r="H120" i="34" s="1"/>
  <c r="I120" i="34"/>
  <c r="J120" i="34" s="1"/>
  <c r="K120" i="34"/>
  <c r="L120" i="34" s="1"/>
  <c r="M120" i="34"/>
  <c r="N120" i="34" s="1"/>
  <c r="O120" i="34"/>
  <c r="P120" i="34" s="1"/>
  <c r="Q120" i="34"/>
  <c r="R120" i="34" s="1"/>
  <c r="S120" i="34"/>
  <c r="T120" i="34" s="1"/>
  <c r="U120" i="34"/>
  <c r="V120" i="34" s="1"/>
  <c r="W120" i="34"/>
  <c r="X120" i="34" s="1"/>
  <c r="Y120" i="34"/>
  <c r="Z120" i="34" s="1"/>
  <c r="AA120" i="34"/>
  <c r="AB120" i="34" s="1"/>
  <c r="AC120" i="34"/>
  <c r="AD120" i="34" s="1"/>
  <c r="AE120" i="34"/>
  <c r="AF120" i="34" s="1"/>
  <c r="AG120" i="34"/>
  <c r="AH120" i="34" s="1"/>
  <c r="AI120" i="34"/>
  <c r="AJ120" i="34" s="1"/>
  <c r="AK120" i="34"/>
  <c r="AL120" i="34" s="1"/>
  <c r="AM120" i="34"/>
  <c r="AN120" i="34" s="1"/>
  <c r="AO120" i="34"/>
  <c r="AP120" i="34" s="1"/>
  <c r="AQ120" i="34"/>
  <c r="AR120" i="34" s="1"/>
  <c r="AS120" i="34"/>
  <c r="AT120" i="34" s="1"/>
  <c r="AU120" i="34"/>
  <c r="AV120" i="34" s="1"/>
  <c r="AW120" i="34"/>
  <c r="AX120" i="34" s="1"/>
  <c r="AY120" i="34"/>
  <c r="AZ120" i="34" s="1"/>
  <c r="BA120" i="34"/>
  <c r="BB120" i="34" s="1"/>
  <c r="BC120" i="34"/>
  <c r="BD120" i="34" s="1"/>
  <c r="BE120" i="34"/>
  <c r="BF120" i="34" s="1"/>
  <c r="BG120" i="34"/>
  <c r="BH120" i="34" s="1"/>
  <c r="BI120" i="34"/>
  <c r="BJ120" i="34" s="1"/>
  <c r="BK120" i="34"/>
  <c r="BL120" i="34" s="1"/>
  <c r="BM120" i="34"/>
  <c r="BN120" i="34" s="1"/>
  <c r="BO120" i="34"/>
  <c r="BP120" i="34" s="1"/>
  <c r="BQ120" i="34"/>
  <c r="BR120" i="34" s="1"/>
  <c r="BS120" i="34"/>
  <c r="BT120" i="34" s="1"/>
  <c r="BU120" i="34"/>
  <c r="BV120" i="34" s="1"/>
  <c r="BW120" i="34"/>
  <c r="BX120" i="34" s="1"/>
  <c r="BY120" i="34"/>
  <c r="BZ120" i="34" s="1"/>
  <c r="CA120" i="34"/>
  <c r="CB120" i="34" s="1"/>
  <c r="CC120" i="34"/>
  <c r="CD120" i="34" s="1"/>
  <c r="CE120" i="34"/>
  <c r="CF120" i="34" s="1"/>
  <c r="CG120" i="34"/>
  <c r="CH120" i="34" s="1"/>
  <c r="CI120" i="34"/>
  <c r="CJ120" i="34" s="1"/>
  <c r="CK120" i="34"/>
  <c r="CL120" i="34" s="1"/>
  <c r="CM120" i="34"/>
  <c r="CN120" i="34" s="1"/>
  <c r="CO120" i="34"/>
  <c r="CP120" i="34" s="1"/>
  <c r="CQ120" i="34"/>
  <c r="CR120" i="34" s="1"/>
  <c r="CS120" i="34"/>
  <c r="CT120" i="34" s="1"/>
  <c r="CU120" i="34"/>
  <c r="CV120" i="34" s="1"/>
  <c r="CW120" i="34"/>
  <c r="CX120" i="34" s="1"/>
  <c r="CY120" i="34"/>
  <c r="CZ120" i="34" s="1"/>
  <c r="DA120" i="34"/>
  <c r="DB120" i="34" s="1"/>
  <c r="DC120" i="34"/>
  <c r="DD120" i="34" s="1"/>
  <c r="DE120" i="34"/>
  <c r="DF120" i="34" s="1"/>
  <c r="DG120" i="34"/>
  <c r="DH120" i="34" s="1"/>
  <c r="DI120" i="34"/>
  <c r="DJ120" i="34" s="1"/>
  <c r="DK120" i="34"/>
  <c r="DL120" i="34" s="1"/>
  <c r="DM120" i="34"/>
  <c r="DN120" i="34" s="1"/>
  <c r="DO120" i="34"/>
  <c r="DP120" i="34" s="1"/>
  <c r="DQ120" i="34"/>
  <c r="DR120" i="34" s="1"/>
  <c r="DS120" i="34"/>
  <c r="DT120" i="34" s="1"/>
  <c r="DU120" i="34"/>
  <c r="DV120" i="34" s="1"/>
  <c r="DW120" i="34"/>
  <c r="DX120" i="34" s="1"/>
  <c r="DY120" i="34"/>
  <c r="DZ120" i="34" s="1"/>
  <c r="EA120" i="34"/>
  <c r="EB120" i="34" s="1"/>
  <c r="EC120" i="34"/>
  <c r="ED120" i="34" s="1"/>
  <c r="EE120" i="34"/>
  <c r="EF120" i="34" s="1"/>
  <c r="EG120" i="34"/>
  <c r="EH120" i="34" s="1"/>
  <c r="EI120" i="34"/>
  <c r="EJ120" i="34" s="1"/>
  <c r="EK120" i="34"/>
  <c r="EL120" i="34" s="1"/>
  <c r="EM120" i="34"/>
  <c r="EN120" i="34" s="1"/>
  <c r="EO120" i="34"/>
  <c r="EP120" i="34" s="1"/>
  <c r="EQ120" i="34"/>
  <c r="ER120" i="34" s="1"/>
  <c r="ES120" i="34"/>
  <c r="ET120" i="34" s="1"/>
  <c r="EU120" i="34"/>
  <c r="EV120" i="34" s="1"/>
  <c r="EW120" i="34"/>
  <c r="EX120" i="34" s="1"/>
  <c r="EY120" i="34"/>
  <c r="EZ120" i="34" s="1"/>
  <c r="FA120" i="34"/>
  <c r="FB120" i="34" s="1"/>
  <c r="FC120" i="34"/>
  <c r="FD120" i="34" s="1"/>
  <c r="FE120" i="34"/>
  <c r="FF120" i="34" s="1"/>
  <c r="FG120" i="34"/>
  <c r="FH120" i="34" s="1"/>
  <c r="FI120" i="34"/>
  <c r="FJ120" i="34" s="1"/>
  <c r="FK120" i="34"/>
  <c r="FL120" i="34" s="1"/>
  <c r="FM120" i="34"/>
  <c r="FN120" i="34" s="1"/>
  <c r="FO120" i="34"/>
  <c r="FP120" i="34" s="1"/>
  <c r="FQ120" i="34"/>
  <c r="FR120" i="34" s="1"/>
  <c r="FS120" i="34"/>
  <c r="FT120" i="34" s="1"/>
  <c r="FU120" i="34"/>
  <c r="FV120" i="34" s="1"/>
  <c r="FW120" i="34"/>
  <c r="FX120" i="34" s="1"/>
  <c r="FY120" i="34"/>
  <c r="FZ120" i="34" s="1"/>
  <c r="GA120" i="34"/>
  <c r="GB120" i="34" s="1"/>
  <c r="GC120" i="34"/>
  <c r="GD120" i="34" s="1"/>
  <c r="GE120" i="34"/>
  <c r="GF120" i="34" s="1"/>
  <c r="GG120" i="34"/>
  <c r="GH120" i="34" s="1"/>
  <c r="GI120" i="34"/>
  <c r="GJ120" i="34" s="1"/>
  <c r="GK120" i="34"/>
  <c r="GL120" i="34" s="1"/>
  <c r="GM120" i="34"/>
  <c r="GN120" i="34" s="1"/>
  <c r="GO120" i="34"/>
  <c r="GP120" i="34" s="1"/>
  <c r="GQ120" i="34"/>
  <c r="GR120" i="34" s="1"/>
  <c r="GS120" i="34"/>
  <c r="GT120" i="34" s="1"/>
  <c r="GU120" i="34"/>
  <c r="GV120" i="34" s="1"/>
  <c r="GW120" i="34"/>
  <c r="GX120" i="34" s="1"/>
  <c r="GY120" i="34"/>
  <c r="GZ120" i="34" s="1"/>
  <c r="HA120" i="34"/>
  <c r="HB120" i="34" s="1"/>
  <c r="HC120" i="34"/>
  <c r="HD120" i="34" s="1"/>
  <c r="HE120" i="34"/>
  <c r="HF120" i="34" s="1"/>
  <c r="HG120" i="34"/>
  <c r="HH120" i="34" s="1"/>
  <c r="HI120" i="34"/>
  <c r="HJ120" i="34" s="1"/>
  <c r="HK120" i="34"/>
  <c r="HL120" i="34" s="1"/>
  <c r="HM120" i="34"/>
  <c r="HN120" i="34" s="1"/>
  <c r="HO120" i="34"/>
  <c r="HP120" i="34" s="1"/>
  <c r="HQ120" i="34"/>
  <c r="HR120" i="34" s="1"/>
  <c r="HS120" i="34"/>
  <c r="HT120" i="34" s="1"/>
  <c r="HU120" i="34"/>
  <c r="HV120" i="34" s="1"/>
  <c r="HW120" i="34"/>
  <c r="HX120" i="34" s="1"/>
  <c r="HY120" i="34"/>
  <c r="HZ120" i="34" s="1"/>
  <c r="IA120" i="34"/>
  <c r="IB120" i="34" s="1"/>
  <c r="IC120" i="34"/>
  <c r="ID120" i="34" s="1"/>
  <c r="IE120" i="34"/>
  <c r="IF120" i="34" s="1"/>
  <c r="IG120" i="34"/>
  <c r="IH120" i="34" s="1"/>
  <c r="II120" i="34"/>
  <c r="IJ120" i="34" s="1"/>
  <c r="IK120" i="34"/>
  <c r="IL120" i="34" s="1"/>
  <c r="IM120" i="34"/>
  <c r="IN120" i="34" s="1"/>
  <c r="IO120" i="34"/>
  <c r="IP120" i="34" s="1"/>
  <c r="IQ120" i="34"/>
  <c r="IR120" i="34" s="1"/>
  <c r="IS120" i="34"/>
  <c r="IT120" i="34" s="1"/>
  <c r="IU120" i="34"/>
  <c r="IV120" i="34" s="1"/>
  <c r="IW120" i="34"/>
  <c r="IX120" i="34" s="1"/>
  <c r="IY120" i="34"/>
  <c r="IZ120" i="34" s="1"/>
  <c r="JA120" i="34"/>
  <c r="JB120" i="34" s="1"/>
  <c r="JC120" i="34"/>
  <c r="JD120" i="34" s="1"/>
  <c r="JE120" i="34"/>
  <c r="JF120" i="34" s="1"/>
  <c r="JG120" i="34"/>
  <c r="JH120" i="34" s="1"/>
  <c r="JI120" i="34"/>
  <c r="JJ120" i="34" s="1"/>
  <c r="JK120" i="34"/>
  <c r="JL120" i="34" s="1"/>
  <c r="JM120" i="34"/>
  <c r="JN120" i="34" s="1"/>
  <c r="JO120" i="34"/>
  <c r="JP120" i="34" s="1"/>
  <c r="JQ120" i="34"/>
  <c r="JR120" i="34" s="1"/>
  <c r="JS120" i="34"/>
  <c r="JT120" i="34" s="1"/>
  <c r="JU120" i="34"/>
  <c r="JV120" i="34" s="1"/>
  <c r="JW120" i="34"/>
  <c r="JX120" i="34" s="1"/>
  <c r="JY120" i="34"/>
  <c r="JZ120" i="34" s="1"/>
  <c r="KA120" i="34"/>
  <c r="KB120" i="34" s="1"/>
  <c r="KC120" i="34"/>
  <c r="KD120" i="34" s="1"/>
  <c r="KE120" i="34"/>
  <c r="KF120" i="34" s="1"/>
  <c r="KG120" i="34"/>
  <c r="KH120" i="34" s="1"/>
  <c r="KI120" i="34"/>
  <c r="KJ120" i="34" s="1"/>
  <c r="KK120" i="34"/>
  <c r="KL120" i="34" s="1"/>
  <c r="KM120" i="34"/>
  <c r="KN120" i="34" s="1"/>
  <c r="KO120" i="34"/>
  <c r="KP120" i="34" s="1"/>
  <c r="KQ120" i="34"/>
  <c r="KR120" i="34" s="1"/>
  <c r="KS120" i="34"/>
  <c r="KT120" i="34" s="1"/>
  <c r="KU120" i="34"/>
  <c r="KV120" i="34" s="1"/>
  <c r="KW120" i="34"/>
  <c r="KX120" i="34" s="1"/>
  <c r="KY120" i="34"/>
  <c r="KZ120" i="34" s="1"/>
  <c r="LA120" i="34"/>
  <c r="LB120" i="34" s="1"/>
  <c r="LC120" i="34"/>
  <c r="LD120" i="34" s="1"/>
  <c r="LE120" i="34"/>
  <c r="LF120" i="34" s="1"/>
  <c r="LG120" i="34"/>
  <c r="LH120" i="34" s="1"/>
  <c r="LI120" i="34"/>
  <c r="LJ120" i="34" s="1"/>
  <c r="LK120" i="34"/>
  <c r="LL120" i="34" s="1"/>
  <c r="LM120" i="34"/>
  <c r="LN120" i="34" s="1"/>
  <c r="LO120" i="34"/>
  <c r="LP120" i="34" s="1"/>
  <c r="LQ120" i="34"/>
  <c r="LR120" i="34" s="1"/>
  <c r="LS120" i="34"/>
  <c r="LT120" i="34" s="1"/>
  <c r="LU120" i="34"/>
  <c r="LV120" i="34" s="1"/>
  <c r="LW120" i="34"/>
  <c r="LX120" i="34" s="1"/>
  <c r="LY120" i="34"/>
  <c r="LZ120" i="34" s="1"/>
  <c r="MA120" i="34"/>
  <c r="MB120" i="34" s="1"/>
  <c r="MC120" i="34"/>
  <c r="MD120" i="34" s="1"/>
  <c r="ME120" i="34"/>
  <c r="MF120" i="34" s="1"/>
  <c r="MG120" i="34"/>
  <c r="MH120" i="34" s="1"/>
  <c r="MI120" i="34"/>
  <c r="MJ120" i="34" s="1"/>
  <c r="MK120" i="34"/>
  <c r="ML120" i="34" s="1"/>
  <c r="MM120" i="34"/>
  <c r="MN120" i="34" s="1"/>
  <c r="MO120" i="34"/>
  <c r="MP120" i="34" s="1"/>
  <c r="MQ120" i="34"/>
  <c r="MR120" i="34" s="1"/>
  <c r="MS120" i="34"/>
  <c r="MT120" i="34" s="1"/>
  <c r="MU120" i="34"/>
  <c r="MV120" i="34" s="1"/>
  <c r="MW120" i="34"/>
  <c r="MX120" i="34" s="1"/>
  <c r="MY120" i="34"/>
  <c r="MZ120" i="34" s="1"/>
  <c r="NA120" i="34"/>
  <c r="NB120" i="34" s="1"/>
  <c r="NC120" i="34"/>
  <c r="ND120" i="34" s="1"/>
  <c r="NE120" i="34"/>
  <c r="NF120" i="34" s="1"/>
  <c r="NG120" i="34"/>
  <c r="NH120" i="34" s="1"/>
  <c r="NI120" i="34"/>
  <c r="NJ120" i="34" s="1"/>
  <c r="NK120" i="34"/>
  <c r="NL120" i="34" s="1"/>
  <c r="NM120" i="34"/>
  <c r="NN120" i="34" s="1"/>
  <c r="NO120" i="34"/>
  <c r="NP120" i="34" s="1"/>
  <c r="NQ120" i="34"/>
  <c r="NR120" i="34" s="1"/>
  <c r="NS120" i="34"/>
  <c r="NT120" i="34" s="1"/>
  <c r="NU120" i="34"/>
  <c r="NV120" i="34" s="1"/>
  <c r="NW120" i="34"/>
  <c r="NX120" i="34" s="1"/>
  <c r="NY120" i="34"/>
  <c r="NZ120" i="34" s="1"/>
  <c r="OA120" i="34"/>
  <c r="OB120" i="34" s="1"/>
  <c r="OC120" i="34"/>
  <c r="OD120" i="34" s="1"/>
  <c r="OE120" i="34"/>
  <c r="OF120" i="34" s="1"/>
  <c r="OG120" i="34"/>
  <c r="OH120" i="34" s="1"/>
  <c r="OI120" i="34"/>
  <c r="OJ120" i="34" s="1"/>
  <c r="OK120" i="34"/>
  <c r="OL120" i="34" s="1"/>
  <c r="OM120" i="34"/>
  <c r="ON120" i="34" s="1"/>
  <c r="OO120" i="34"/>
  <c r="OP120" i="34" s="1"/>
  <c r="OQ120" i="34"/>
  <c r="OR120" i="34" s="1"/>
  <c r="OS120" i="34"/>
  <c r="OT120" i="34" s="1"/>
  <c r="OU120" i="34"/>
  <c r="OV120" i="34" s="1"/>
  <c r="OW120" i="34"/>
  <c r="OX120" i="34" s="1"/>
  <c r="OY120" i="34"/>
  <c r="OZ120" i="34" s="1"/>
  <c r="PA120" i="34"/>
  <c r="PB120" i="34" s="1"/>
  <c r="PC120" i="34"/>
  <c r="PD120" i="34" s="1"/>
  <c r="PE120" i="34"/>
  <c r="PF120" i="34" s="1"/>
  <c r="PG120" i="34"/>
  <c r="PH120" i="34" s="1"/>
  <c r="PI120" i="34"/>
  <c r="PJ120" i="34" s="1"/>
  <c r="PK120" i="34"/>
  <c r="PL120" i="34" s="1"/>
  <c r="PM120" i="34"/>
  <c r="PN120" i="34" s="1"/>
  <c r="PO120" i="34"/>
  <c r="PP120" i="34" s="1"/>
  <c r="PQ120" i="34"/>
  <c r="PR120" i="34" s="1"/>
  <c r="PS120" i="34"/>
  <c r="PT120" i="34" s="1"/>
  <c r="PU120" i="34"/>
  <c r="PV120" i="34" s="1"/>
  <c r="PW120" i="34"/>
  <c r="PX120" i="34" s="1"/>
  <c r="PY120" i="34"/>
  <c r="PZ120" i="34" s="1"/>
  <c r="QA120" i="34"/>
  <c r="QB120" i="34" s="1"/>
  <c r="QC120" i="34"/>
  <c r="QD120" i="34" s="1"/>
  <c r="QE120" i="34"/>
  <c r="QF120" i="34" s="1"/>
  <c r="QG120" i="34"/>
  <c r="QH120" i="34" s="1"/>
  <c r="QI120" i="34"/>
  <c r="QJ120" i="34" s="1"/>
  <c r="QK120" i="34"/>
  <c r="QL120" i="34" s="1"/>
  <c r="QM120" i="34"/>
  <c r="QN120" i="34" s="1"/>
  <c r="QO120" i="34"/>
  <c r="QP120" i="34" s="1"/>
  <c r="QQ120" i="34"/>
  <c r="QR120" i="34" s="1"/>
  <c r="QS120" i="34"/>
  <c r="QT120" i="34" s="1"/>
  <c r="QU120" i="34"/>
  <c r="QV120" i="34" s="1"/>
  <c r="QW120" i="34"/>
  <c r="QX120" i="34" s="1"/>
  <c r="QY120" i="34"/>
  <c r="QZ120" i="34" s="1"/>
  <c r="RA120" i="34"/>
  <c r="RB120" i="34" s="1"/>
  <c r="RC120" i="34"/>
  <c r="RD120" i="34" s="1"/>
  <c r="RE120" i="34"/>
  <c r="RF120" i="34" s="1"/>
  <c r="RG120" i="34"/>
  <c r="RH120" i="34" s="1"/>
  <c r="RI120" i="34"/>
  <c r="RJ120" i="34" s="1"/>
  <c r="RK120" i="34"/>
  <c r="RL120" i="34" s="1"/>
  <c r="RM120" i="34"/>
  <c r="RN120" i="34" s="1"/>
  <c r="RO120" i="34"/>
  <c r="RP120" i="34" s="1"/>
  <c r="RQ120" i="34"/>
  <c r="RR120" i="34" s="1"/>
  <c r="RS120" i="34"/>
  <c r="RT120" i="34" s="1"/>
  <c r="RU120" i="34"/>
  <c r="RV120" i="34" s="1"/>
  <c r="RW120" i="34"/>
  <c r="RX120" i="34" s="1"/>
  <c r="RY120" i="34"/>
  <c r="RZ120" i="34" s="1"/>
  <c r="SA120" i="34"/>
  <c r="SB120" i="34" s="1"/>
  <c r="SC120" i="34"/>
  <c r="SD120" i="34" s="1"/>
  <c r="SE120" i="34"/>
  <c r="SF120" i="34" s="1"/>
  <c r="SG120" i="34"/>
  <c r="SH120" i="34" s="1"/>
  <c r="SI120" i="34"/>
  <c r="SJ120" i="34" s="1"/>
  <c r="SK120" i="34"/>
  <c r="SL120" i="34" s="1"/>
  <c r="SM120" i="34"/>
  <c r="SN120" i="34" s="1"/>
  <c r="SO120" i="34"/>
  <c r="SP120" i="34" s="1"/>
  <c r="SQ120" i="34"/>
  <c r="SR120" i="34" s="1"/>
  <c r="SS120" i="34"/>
  <c r="ST120" i="34" s="1"/>
  <c r="SU120" i="34"/>
  <c r="SV120" i="34" s="1"/>
  <c r="SW120" i="34"/>
  <c r="SX120" i="34" s="1"/>
  <c r="SY120" i="34"/>
  <c r="SZ120" i="34" s="1"/>
  <c r="TA120" i="34"/>
  <c r="TB120" i="34" s="1"/>
  <c r="TC120" i="34"/>
  <c r="TD120" i="34" s="1"/>
  <c r="TE120" i="34"/>
  <c r="TF120" i="34" s="1"/>
  <c r="TG120" i="34"/>
  <c r="TH120" i="34" s="1"/>
  <c r="TI120" i="34"/>
  <c r="TJ120" i="34" s="1"/>
  <c r="TK120" i="34"/>
  <c r="TL120" i="34" s="1"/>
  <c r="TM120" i="34"/>
  <c r="TN120" i="34" s="1"/>
  <c r="TO120" i="34"/>
  <c r="TP120" i="34" s="1"/>
  <c r="TQ120" i="34"/>
  <c r="TR120" i="34" s="1"/>
  <c r="TS120" i="34"/>
  <c r="TT120" i="34" s="1"/>
  <c r="TU120" i="34"/>
  <c r="TV120" i="34" s="1"/>
  <c r="TW120" i="34"/>
  <c r="TX120" i="34" s="1"/>
  <c r="TY120" i="34"/>
  <c r="TZ120" i="34" s="1"/>
  <c r="UA120" i="34"/>
  <c r="UB120" i="34" s="1"/>
  <c r="UC120" i="34"/>
  <c r="UD120" i="34" s="1"/>
  <c r="UE120" i="34"/>
  <c r="UF120" i="34" s="1"/>
  <c r="UG120" i="34"/>
  <c r="UH120" i="34" s="1"/>
  <c r="UI120" i="34"/>
  <c r="UJ120" i="34" s="1"/>
  <c r="UK120" i="34"/>
  <c r="UL120" i="34" s="1"/>
  <c r="UM120" i="34"/>
  <c r="UN120" i="34" s="1"/>
  <c r="UO120" i="34"/>
  <c r="UP120" i="34" s="1"/>
  <c r="UQ120" i="34"/>
  <c r="UR120" i="34" s="1"/>
  <c r="US120" i="34"/>
  <c r="UT120" i="34" s="1"/>
  <c r="UU120" i="34"/>
  <c r="UV120" i="34" s="1"/>
  <c r="UW120" i="34"/>
  <c r="UX120" i="34" s="1"/>
  <c r="UY120" i="34"/>
  <c r="UZ120" i="34" s="1"/>
  <c r="VA120" i="34"/>
  <c r="VB120" i="34" s="1"/>
  <c r="VC120" i="34"/>
  <c r="VD120" i="34" s="1"/>
  <c r="VE120" i="34"/>
  <c r="VF120" i="34" s="1"/>
  <c r="VG120" i="34"/>
  <c r="VH120" i="34" s="1"/>
  <c r="VI120" i="34"/>
  <c r="VJ120" i="34" s="1"/>
  <c r="VK120" i="34"/>
  <c r="VL120" i="34" s="1"/>
  <c r="VM120" i="34"/>
  <c r="VN120" i="34" s="1"/>
  <c r="VO120" i="34"/>
  <c r="VP120" i="34" s="1"/>
  <c r="VQ120" i="34"/>
  <c r="VR120" i="34" s="1"/>
  <c r="VS120" i="34"/>
  <c r="VT120" i="34" s="1"/>
  <c r="VU120" i="34"/>
  <c r="VV120" i="34" s="1"/>
  <c r="VW120" i="34"/>
  <c r="VX120" i="34" s="1"/>
  <c r="VY120" i="34"/>
  <c r="VZ120" i="34" s="1"/>
  <c r="WA120" i="34"/>
  <c r="WB120" i="34" s="1"/>
  <c r="WC120" i="34"/>
  <c r="WD120" i="34" s="1"/>
  <c r="WE120" i="34"/>
  <c r="WF120" i="34" s="1"/>
  <c r="WG120" i="34"/>
  <c r="WH120" i="34" s="1"/>
  <c r="WI120" i="34"/>
  <c r="WJ120" i="34" s="1"/>
  <c r="WK120" i="34"/>
  <c r="WL120" i="34" s="1"/>
  <c r="WM120" i="34"/>
  <c r="WN120" i="34" s="1"/>
  <c r="WO120" i="34"/>
  <c r="WP120" i="34" s="1"/>
  <c r="WQ120" i="34"/>
  <c r="WR120" i="34" s="1"/>
  <c r="WS120" i="34"/>
  <c r="WT120" i="34" s="1"/>
  <c r="WU120" i="34"/>
  <c r="WV120" i="34" s="1"/>
  <c r="WW120" i="34"/>
  <c r="WX120" i="34" s="1"/>
  <c r="WY120" i="34"/>
  <c r="WZ120" i="34" s="1"/>
  <c r="XA120" i="34"/>
  <c r="XB120" i="34" s="1"/>
  <c r="XC120" i="34"/>
  <c r="XD120" i="34" s="1"/>
  <c r="XE120" i="34"/>
  <c r="XF120" i="34" s="1"/>
  <c r="XG120" i="34"/>
  <c r="XH120" i="34" s="1"/>
  <c r="XI120" i="34"/>
  <c r="XJ120" i="34" s="1"/>
  <c r="XK120" i="34"/>
  <c r="XL120" i="34" s="1"/>
  <c r="XM120" i="34"/>
  <c r="XN120" i="34" s="1"/>
  <c r="XO120" i="34"/>
  <c r="XP120" i="34" s="1"/>
  <c r="XQ120" i="34"/>
  <c r="XR120" i="34" s="1"/>
  <c r="XS120" i="34"/>
  <c r="XT120" i="34" s="1"/>
  <c r="XU120" i="34"/>
  <c r="XV120" i="34" s="1"/>
  <c r="XW120" i="34"/>
  <c r="XX120" i="34" s="1"/>
  <c r="XY120" i="34"/>
  <c r="XZ120" i="34" s="1"/>
  <c r="YA120" i="34"/>
  <c r="YB120" i="34" s="1"/>
  <c r="YC120" i="34"/>
  <c r="YD120" i="34" s="1"/>
  <c r="YE120" i="34"/>
  <c r="YF120" i="34" s="1"/>
  <c r="YG120" i="34"/>
  <c r="YH120" i="34" s="1"/>
  <c r="YI120" i="34"/>
  <c r="YJ120" i="34" s="1"/>
  <c r="YK120" i="34"/>
  <c r="YL120" i="34" s="1"/>
  <c r="YM120" i="34"/>
  <c r="YN120" i="34" s="1"/>
  <c r="YO120" i="34"/>
  <c r="YP120" i="34" s="1"/>
  <c r="YQ120" i="34"/>
  <c r="YR120" i="34" s="1"/>
  <c r="YS120" i="34"/>
  <c r="YT120" i="34" s="1"/>
  <c r="YU120" i="34"/>
  <c r="YV120" i="34" s="1"/>
  <c r="YW120" i="34"/>
  <c r="YX120" i="34" s="1"/>
  <c r="YY120" i="34"/>
  <c r="YZ120" i="34" s="1"/>
  <c r="ZA120" i="34"/>
  <c r="ZB120" i="34" s="1"/>
  <c r="ZC120" i="34"/>
  <c r="ZD120" i="34" s="1"/>
  <c r="ZE120" i="34"/>
  <c r="ZF120" i="34" s="1"/>
  <c r="ZG120" i="34"/>
  <c r="ZH120" i="34" s="1"/>
  <c r="ZI120" i="34"/>
  <c r="ZJ120" i="34" s="1"/>
  <c r="ZK120" i="34"/>
  <c r="ZL120" i="34" s="1"/>
  <c r="ZM120" i="34"/>
  <c r="ZN120" i="34" s="1"/>
  <c r="ZO120" i="34"/>
  <c r="ZP120" i="34" s="1"/>
  <c r="ZQ120" i="34"/>
  <c r="ZR120" i="34" s="1"/>
  <c r="ZS120" i="34"/>
  <c r="ZT120" i="34" s="1"/>
  <c r="ZU120" i="34"/>
  <c r="ZV120" i="34" s="1"/>
  <c r="ZW120" i="34"/>
  <c r="ZX120" i="34" s="1"/>
  <c r="ZY120" i="34"/>
  <c r="ZZ120" i="34" s="1"/>
  <c r="AAA120" i="34"/>
  <c r="AAB120" i="34" s="1"/>
  <c r="AAC120" i="34"/>
  <c r="AAD120" i="34" s="1"/>
  <c r="AAE120" i="34"/>
  <c r="AAF120" i="34" s="1"/>
  <c r="AAG120" i="34"/>
  <c r="AAH120" i="34" s="1"/>
  <c r="AAI120" i="34"/>
  <c r="AAJ120" i="34" s="1"/>
  <c r="AAK120" i="34"/>
  <c r="AAL120" i="34" s="1"/>
  <c r="AAM120" i="34"/>
  <c r="AAN120" i="34" s="1"/>
  <c r="AAO120" i="34"/>
  <c r="AAP120" i="34" s="1"/>
  <c r="AAQ120" i="34"/>
  <c r="AAR120" i="34" s="1"/>
  <c r="AAS120" i="34"/>
  <c r="AAT120" i="34" s="1"/>
  <c r="AAU120" i="34"/>
  <c r="AAV120" i="34" s="1"/>
  <c r="AAW120" i="34"/>
  <c r="AAX120" i="34" s="1"/>
  <c r="AAY120" i="34"/>
  <c r="AAZ120" i="34" s="1"/>
  <c r="ABA120" i="34"/>
  <c r="ABB120" i="34" s="1"/>
  <c r="ABC120" i="34"/>
  <c r="ABD120" i="34" s="1"/>
  <c r="ABE120" i="34"/>
  <c r="ABF120" i="34" s="1"/>
  <c r="ABG120" i="34"/>
  <c r="ABH120" i="34" s="1"/>
  <c r="ABI120" i="34"/>
  <c r="ABJ120" i="34" s="1"/>
  <c r="ABK120" i="34"/>
  <c r="ABL120" i="34" s="1"/>
  <c r="ABM120" i="34"/>
  <c r="ABN120" i="34" s="1"/>
  <c r="ABO120" i="34"/>
  <c r="ABP120" i="34" s="1"/>
  <c r="ABQ120" i="34"/>
  <c r="ABR120" i="34" s="1"/>
  <c r="ABS120" i="34"/>
  <c r="ABT120" i="34" s="1"/>
  <c r="ABU120" i="34"/>
  <c r="ABV120" i="34" s="1"/>
  <c r="ABW120" i="34"/>
  <c r="ABX120" i="34" s="1"/>
  <c r="ABY120" i="34"/>
  <c r="ABZ120" i="34" s="1"/>
  <c r="ACA120" i="34"/>
  <c r="ACB120" i="34" s="1"/>
  <c r="ACC120" i="34"/>
  <c r="ACD120" i="34" s="1"/>
  <c r="ACE120" i="34"/>
  <c r="ACF120" i="34" s="1"/>
  <c r="ACG120" i="34"/>
  <c r="ACH120" i="34" s="1"/>
  <c r="ACI120" i="34"/>
  <c r="ACJ120" i="34" s="1"/>
  <c r="ACK120" i="34"/>
  <c r="ACL120" i="34" s="1"/>
  <c r="ACM120" i="34"/>
  <c r="ACN120" i="34" s="1"/>
  <c r="ACO120" i="34"/>
  <c r="ACP120" i="34" s="1"/>
  <c r="ACQ120" i="34"/>
  <c r="ACR120" i="34" s="1"/>
  <c r="ACS120" i="34"/>
  <c r="ACT120" i="34" s="1"/>
  <c r="ACU120" i="34"/>
  <c r="ACV120" i="34" s="1"/>
  <c r="ACW120" i="34"/>
  <c r="ACX120" i="34" s="1"/>
  <c r="ACY120" i="34"/>
  <c r="ACZ120" i="34" s="1"/>
  <c r="ADA120" i="34"/>
  <c r="ADB120" i="34" s="1"/>
  <c r="ADC120" i="34"/>
  <c r="ADD120" i="34" s="1"/>
  <c r="ADE120" i="34"/>
  <c r="ADF120" i="34" s="1"/>
  <c r="ADG120" i="34"/>
  <c r="ADH120" i="34" s="1"/>
  <c r="ADI120" i="34"/>
  <c r="ADJ120" i="34" s="1"/>
  <c r="ADK120" i="34"/>
  <c r="ADL120" i="34" s="1"/>
  <c r="ADM120" i="34"/>
  <c r="ADN120" i="34" s="1"/>
  <c r="ADO120" i="34"/>
  <c r="ADP120" i="34" s="1"/>
  <c r="ADQ120" i="34"/>
  <c r="ADR120" i="34" s="1"/>
  <c r="ADS120" i="34"/>
  <c r="ADT120" i="34" s="1"/>
  <c r="ADU120" i="34"/>
  <c r="ADV120" i="34" s="1"/>
  <c r="ADW120" i="34"/>
  <c r="ADX120" i="34" s="1"/>
  <c r="ADY120" i="34"/>
  <c r="ADZ120" i="34" s="1"/>
  <c r="AEA120" i="34"/>
  <c r="AEB120" i="34" s="1"/>
  <c r="AEC120" i="34"/>
  <c r="AED120" i="34" s="1"/>
  <c r="AEE120" i="34"/>
  <c r="AEF120" i="34" s="1"/>
  <c r="AEG120" i="34"/>
  <c r="AEH120" i="34" s="1"/>
  <c r="AEI120" i="34"/>
  <c r="AEJ120" i="34" s="1"/>
  <c r="AEK120" i="34"/>
  <c r="AEL120" i="34" s="1"/>
  <c r="AEM120" i="34"/>
  <c r="AEN120" i="34" s="1"/>
  <c r="AEO120" i="34"/>
  <c r="AEP120" i="34" s="1"/>
  <c r="AEQ120" i="34"/>
  <c r="AER120" i="34" s="1"/>
  <c r="AES120" i="34"/>
  <c r="AET120" i="34" s="1"/>
  <c r="AEU120" i="34"/>
  <c r="AEV120" i="34" s="1"/>
  <c r="AEW120" i="34"/>
  <c r="AEX120" i="34" s="1"/>
  <c r="AEY120" i="34"/>
  <c r="AEZ120" i="34" s="1"/>
  <c r="AFA120" i="34"/>
  <c r="AFB120" i="34" s="1"/>
  <c r="AFC120" i="34"/>
  <c r="AFD120" i="34" s="1"/>
  <c r="AFE120" i="34"/>
  <c r="AFF120" i="34" s="1"/>
  <c r="AFG120" i="34"/>
  <c r="AFH120" i="34" s="1"/>
  <c r="AFI120" i="34"/>
  <c r="AFJ120" i="34" s="1"/>
  <c r="AFK120" i="34"/>
  <c r="AFL120" i="34" s="1"/>
  <c r="AFM120" i="34"/>
  <c r="AFN120" i="34" s="1"/>
  <c r="AFO120" i="34"/>
  <c r="AFP120" i="34" s="1"/>
  <c r="AFQ120" i="34"/>
  <c r="AFR120" i="34" s="1"/>
  <c r="AFS120" i="34"/>
  <c r="AFT120" i="34" s="1"/>
  <c r="AFU120" i="34"/>
  <c r="AFV120" i="34" s="1"/>
  <c r="AFW120" i="34"/>
  <c r="AFX120" i="34" s="1"/>
  <c r="AFY120" i="34"/>
  <c r="AFZ120" i="34" s="1"/>
  <c r="AGA120" i="34"/>
  <c r="AGB120" i="34" s="1"/>
  <c r="AGC120" i="34"/>
  <c r="AGD120" i="34" s="1"/>
  <c r="AGE120" i="34"/>
  <c r="AGF120" i="34" s="1"/>
  <c r="AGG120" i="34"/>
  <c r="AGH120" i="34" s="1"/>
  <c r="AGI120" i="34"/>
  <c r="AGJ120" i="34" s="1"/>
  <c r="AGK120" i="34"/>
  <c r="AGL120" i="34" s="1"/>
  <c r="AGM120" i="34"/>
  <c r="AGN120" i="34" s="1"/>
  <c r="AGO120" i="34"/>
  <c r="AGP120" i="34" s="1"/>
  <c r="AGQ120" i="34"/>
  <c r="AGR120" i="34" s="1"/>
  <c r="AGS120" i="34"/>
  <c r="AGT120" i="34" s="1"/>
  <c r="AGU120" i="34"/>
  <c r="AGV120" i="34" s="1"/>
  <c r="AGW120" i="34"/>
  <c r="AGX120" i="34" s="1"/>
  <c r="AGY120" i="34"/>
  <c r="AGZ120" i="34" s="1"/>
  <c r="AHA120" i="34"/>
  <c r="AHB120" i="34" s="1"/>
  <c r="AHC120" i="34"/>
  <c r="AHD120" i="34" s="1"/>
  <c r="AHE120" i="34"/>
  <c r="AHF120" i="34" s="1"/>
  <c r="AHG120" i="34"/>
  <c r="AHH120" i="34" s="1"/>
  <c r="AHI120" i="34"/>
  <c r="AHJ120" i="34" s="1"/>
  <c r="AHK120" i="34"/>
  <c r="AHL120" i="34" s="1"/>
  <c r="AHM120" i="34"/>
  <c r="AHN120" i="34" s="1"/>
  <c r="AHO120" i="34"/>
  <c r="AHP120" i="34" s="1"/>
  <c r="AHQ120" i="34"/>
  <c r="AHR120" i="34" s="1"/>
  <c r="AHS120" i="34"/>
  <c r="AHT120" i="34" s="1"/>
  <c r="AHU120" i="34"/>
  <c r="AHV120" i="34" s="1"/>
  <c r="AHW120" i="34"/>
  <c r="AHX120" i="34" s="1"/>
  <c r="AHY120" i="34"/>
  <c r="AHZ120" i="34" s="1"/>
  <c r="AIA120" i="34"/>
  <c r="AIB120" i="34" s="1"/>
  <c r="AIC120" i="34"/>
  <c r="AID120" i="34" s="1"/>
  <c r="AIE120" i="34"/>
  <c r="AIF120" i="34" s="1"/>
  <c r="AIG120" i="34"/>
  <c r="AIH120" i="34" s="1"/>
  <c r="AII120" i="34"/>
  <c r="AIJ120" i="34" s="1"/>
  <c r="AIK120" i="34"/>
  <c r="AIL120" i="34" s="1"/>
  <c r="AIM120" i="34"/>
  <c r="AIN120" i="34" s="1"/>
  <c r="AIO120" i="34"/>
  <c r="AIP120" i="34" s="1"/>
  <c r="AIQ120" i="34"/>
  <c r="AIR120" i="34" s="1"/>
  <c r="AIS120" i="34"/>
  <c r="AIT120" i="34" s="1"/>
  <c r="AIU120" i="34"/>
  <c r="AIV120" i="34" s="1"/>
  <c r="AIW120" i="34"/>
  <c r="AIX120" i="34" s="1"/>
  <c r="AIY120" i="34"/>
  <c r="AIZ120" i="34" s="1"/>
  <c r="AJA120" i="34"/>
  <c r="AJB120" i="34" s="1"/>
  <c r="AJC120" i="34"/>
  <c r="AJD120" i="34" s="1"/>
  <c r="AJE120" i="34"/>
  <c r="AJF120" i="34" s="1"/>
  <c r="AJG120" i="34"/>
  <c r="AJH120" i="34" s="1"/>
  <c r="AJI120" i="34"/>
  <c r="AJJ120" i="34" s="1"/>
  <c r="AJK120" i="34"/>
  <c r="AJL120" i="34" s="1"/>
  <c r="AJM120" i="34"/>
  <c r="AJN120" i="34" s="1"/>
  <c r="AJO120" i="34"/>
  <c r="AJP120" i="34" s="1"/>
  <c r="AJQ120" i="34"/>
  <c r="AJR120" i="34" s="1"/>
  <c r="AJS120" i="34"/>
  <c r="AJT120" i="34" s="1"/>
  <c r="AJU120" i="34"/>
  <c r="AJV120" i="34" s="1"/>
  <c r="AJW120" i="34"/>
  <c r="AJX120" i="34" s="1"/>
  <c r="AJY120" i="34"/>
  <c r="AJZ120" i="34" s="1"/>
  <c r="AKA120" i="34"/>
  <c r="AKB120" i="34" s="1"/>
  <c r="AKC120" i="34"/>
  <c r="AKD120" i="34" s="1"/>
  <c r="AKE120" i="34"/>
  <c r="AKF120" i="34" s="1"/>
  <c r="AKG120" i="34"/>
  <c r="AKH120" i="34" s="1"/>
  <c r="AKI120" i="34"/>
  <c r="AKJ120" i="34" s="1"/>
  <c r="AKK120" i="34"/>
  <c r="AKL120" i="34" s="1"/>
  <c r="AKM120" i="34"/>
  <c r="AKN120" i="34" s="1"/>
  <c r="AKO120" i="34"/>
  <c r="AKP120" i="34" s="1"/>
  <c r="AKQ120" i="34"/>
  <c r="AKR120" i="34" s="1"/>
  <c r="AKS120" i="34"/>
  <c r="AKT120" i="34" s="1"/>
  <c r="AKU120" i="34"/>
  <c r="AKV120" i="34" s="1"/>
  <c r="AKW120" i="34"/>
  <c r="AKX120" i="34" s="1"/>
  <c r="AKY120" i="34"/>
  <c r="AKZ120" i="34" s="1"/>
  <c r="ALA120" i="34"/>
  <c r="ALB120" i="34" s="1"/>
  <c r="ALC120" i="34"/>
  <c r="ALD120" i="34" s="1"/>
  <c r="ALE120" i="34"/>
  <c r="ALF120" i="34" s="1"/>
  <c r="ALG120" i="34"/>
  <c r="ALH120" i="34" s="1"/>
  <c r="ALI120" i="34"/>
  <c r="ALJ120" i="34" s="1"/>
  <c r="ALK120" i="34"/>
  <c r="ALL120" i="34" s="1"/>
  <c r="ALM120" i="34"/>
  <c r="ALN120" i="34" s="1"/>
  <c r="ALO120" i="34"/>
  <c r="ALP120" i="34" s="1"/>
  <c r="ALQ120" i="34"/>
  <c r="ALR120" i="34" s="1"/>
  <c r="ALS120" i="34"/>
  <c r="ALT120" i="34" s="1"/>
  <c r="ALU120" i="34"/>
  <c r="ALV120" i="34" s="1"/>
  <c r="ALW120" i="34"/>
  <c r="ALX120" i="34" s="1"/>
  <c r="ALY120" i="34"/>
  <c r="ALZ120" i="34" s="1"/>
  <c r="AMA120" i="34"/>
  <c r="AMB120" i="34" s="1"/>
  <c r="AMC120" i="34"/>
  <c r="AMD120" i="34" s="1"/>
  <c r="AME120" i="34"/>
  <c r="AMF120" i="34"/>
  <c r="AMG120" i="34"/>
  <c r="AMH120" i="34"/>
  <c r="AMI120" i="34"/>
  <c r="AMJ120" i="34"/>
  <c r="AMK120" i="34"/>
  <c r="AML120" i="34"/>
  <c r="AMM120" i="34"/>
  <c r="AMN120" i="34"/>
  <c r="AMO120" i="34"/>
  <c r="AMP120" i="34"/>
  <c r="AMQ120" i="34"/>
  <c r="AMR120" i="34"/>
  <c r="AMS120" i="34"/>
  <c r="AMT120" i="34"/>
  <c r="AMU120" i="34"/>
  <c r="AMV120" i="34"/>
  <c r="AMW120" i="34"/>
  <c r="AMX120" i="34"/>
  <c r="AMY120" i="34"/>
  <c r="AMZ120" i="34"/>
  <c r="ANA120" i="34"/>
  <c r="ANB120" i="34"/>
  <c r="ANC120" i="34"/>
  <c r="AND120" i="34"/>
  <c r="ANE120" i="34"/>
  <c r="ANF120" i="34"/>
  <c r="ANG120" i="34"/>
  <c r="ANH120" i="34"/>
  <c r="ANI120" i="34"/>
  <c r="ANJ120" i="34"/>
  <c r="ANK120" i="34"/>
  <c r="ANL120" i="34"/>
  <c r="ANM120" i="34"/>
  <c r="ANN120" i="34"/>
  <c r="ANO120" i="34"/>
  <c r="ANP120" i="34"/>
  <c r="ANQ120" i="34"/>
  <c r="ANR120" i="34"/>
  <c r="ANS120" i="34"/>
  <c r="ANT120" i="34"/>
  <c r="ANU120" i="34"/>
  <c r="ANV120" i="34"/>
  <c r="ANW120" i="34"/>
  <c r="ANX120" i="34"/>
  <c r="ANY120" i="34"/>
  <c r="ANZ120" i="34"/>
  <c r="AOA120" i="34"/>
  <c r="AOB120" i="34"/>
  <c r="AOC120" i="34"/>
  <c r="AOD120" i="34"/>
  <c r="AOE120" i="34"/>
  <c r="AOF120" i="34"/>
  <c r="AOG120" i="34"/>
  <c r="AOH120" i="34"/>
  <c r="AOI120" i="34"/>
  <c r="AOJ120" i="34"/>
  <c r="AOK120" i="34"/>
  <c r="AOL120" i="34"/>
  <c r="AOM120" i="34"/>
  <c r="AON120" i="34"/>
  <c r="AOO120" i="34"/>
  <c r="AOP120" i="34"/>
  <c r="AOQ120" i="34"/>
  <c r="AOR120" i="34"/>
  <c r="AOS120" i="34"/>
  <c r="AOT120" i="34"/>
  <c r="AOU120" i="34"/>
  <c r="AOV120" i="34"/>
  <c r="AOW120" i="34"/>
  <c r="AOX120" i="34"/>
  <c r="AOY120" i="34"/>
  <c r="AOZ120" i="34"/>
  <c r="APA120" i="34"/>
  <c r="APB120" i="34"/>
  <c r="APC120" i="34"/>
  <c r="APD120" i="34"/>
  <c r="APE120" i="34"/>
  <c r="APF120" i="34"/>
  <c r="APG120" i="34"/>
  <c r="APH120" i="34"/>
  <c r="API120" i="34"/>
  <c r="APJ120" i="34"/>
  <c r="APK120" i="34"/>
  <c r="APL120" i="34"/>
  <c r="APM120" i="34"/>
  <c r="APN120" i="34"/>
  <c r="APO120" i="34"/>
  <c r="APP120" i="34"/>
  <c r="APQ120" i="34"/>
  <c r="APR120" i="34"/>
  <c r="APS120" i="34"/>
  <c r="APT120" i="34"/>
  <c r="APU120" i="34"/>
  <c r="APV120" i="34"/>
  <c r="APW120" i="34"/>
  <c r="APX120" i="34"/>
  <c r="APY120" i="34"/>
  <c r="APZ120" i="34"/>
  <c r="AQA120" i="34"/>
  <c r="AQB120" i="34"/>
  <c r="AQC120" i="34"/>
  <c r="AQD120" i="34"/>
  <c r="AQE120" i="34"/>
  <c r="AQF120" i="34"/>
  <c r="AQG120" i="34"/>
  <c r="AQH120" i="34"/>
  <c r="AQI120" i="34"/>
  <c r="AQJ120" i="34"/>
  <c r="AQK120" i="34"/>
  <c r="AQL120" i="34"/>
  <c r="AQM120" i="34"/>
  <c r="AQN120" i="34"/>
  <c r="AQO120" i="34"/>
  <c r="AQP120" i="34"/>
  <c r="AQQ120" i="34"/>
  <c r="AQR120" i="34"/>
  <c r="AQS120" i="34"/>
  <c r="AQT120" i="34"/>
  <c r="AQU120" i="34"/>
  <c r="AQV120" i="34"/>
  <c r="AQW120" i="34"/>
  <c r="AQX120" i="34"/>
  <c r="AQY120" i="34"/>
  <c r="AQZ120" i="34"/>
  <c r="ARA120" i="34"/>
  <c r="ARB120" i="34"/>
  <c r="ARC120" i="34"/>
  <c r="ARD120" i="34"/>
  <c r="ARE120" i="34"/>
  <c r="ARF120" i="34"/>
  <c r="ARG120" i="34"/>
  <c r="ARH120" i="34"/>
  <c r="ARI120" i="34"/>
  <c r="ARJ120" i="34"/>
  <c r="ARK120" i="34"/>
  <c r="ARL120" i="34"/>
  <c r="ARM120" i="34"/>
  <c r="ARN120" i="34"/>
  <c r="ARO120" i="34"/>
  <c r="ARP120" i="34"/>
  <c r="ARQ120" i="34"/>
  <c r="ARR120" i="34"/>
  <c r="ARS120" i="34"/>
  <c r="ART120" i="34"/>
  <c r="ARU120" i="34"/>
  <c r="ARV120" i="34"/>
  <c r="ARW120" i="34"/>
  <c r="ARX120" i="34"/>
  <c r="ARY120" i="34"/>
  <c r="ARZ120" i="34"/>
  <c r="ASA120" i="34"/>
  <c r="ASB120" i="34"/>
  <c r="ASC120" i="34"/>
  <c r="ASD120" i="34"/>
  <c r="ASE120" i="34"/>
  <c r="ASF120" i="34"/>
  <c r="ASG120" i="34"/>
  <c r="ASH120" i="34"/>
  <c r="ASI120" i="34"/>
  <c r="ASJ120" i="34"/>
  <c r="ASK120" i="34"/>
  <c r="ASL120" i="34"/>
  <c r="ASM120" i="34"/>
  <c r="ASN120" i="34"/>
  <c r="ASO120" i="34"/>
  <c r="ASP120" i="34"/>
  <c r="ASQ120" i="34"/>
  <c r="ASR120" i="34"/>
  <c r="ASS120" i="34"/>
  <c r="AST120" i="34"/>
  <c r="ASU120" i="34"/>
  <c r="ASV120" i="34"/>
  <c r="ASW120" i="34"/>
  <c r="ASX120" i="34"/>
  <c r="ASY120" i="34"/>
  <c r="ASZ120" i="34"/>
  <c r="ATA120" i="34"/>
  <c r="ATB120" i="34"/>
  <c r="ATC120" i="34"/>
  <c r="ATD120" i="34"/>
  <c r="ATE120" i="34"/>
  <c r="ATF120" i="34"/>
  <c r="ATG120" i="34"/>
  <c r="ATH120" i="34"/>
  <c r="ATI120" i="34"/>
  <c r="ATJ120" i="34"/>
  <c r="ATK120" i="34"/>
  <c r="ATL120" i="34"/>
  <c r="ATM120" i="34"/>
  <c r="ATN120" i="34"/>
  <c r="ATO120" i="34"/>
  <c r="ATP120" i="34"/>
  <c r="ATQ120" i="34"/>
  <c r="ATR120" i="34"/>
  <c r="ATS120" i="34"/>
  <c r="ATT120" i="34"/>
  <c r="ATU120" i="34"/>
  <c r="ATV120" i="34"/>
  <c r="ATW120" i="34"/>
  <c r="ATX120" i="34"/>
  <c r="ATY120" i="34"/>
  <c r="ATZ120" i="34"/>
  <c r="AUA120" i="34"/>
  <c r="AUB120" i="34"/>
  <c r="AUC120" i="34"/>
  <c r="AUD120" i="34"/>
  <c r="AUE120" i="34"/>
  <c r="AUF120" i="34"/>
  <c r="AUG120" i="34"/>
  <c r="AUH120" i="34"/>
  <c r="AUI120" i="34"/>
  <c r="AUJ120" i="34"/>
  <c r="AUK120" i="34"/>
  <c r="AUL120" i="34"/>
  <c r="AUM120" i="34"/>
  <c r="AUN120" i="34"/>
  <c r="AUO120" i="34"/>
  <c r="AUP120" i="34"/>
  <c r="AUQ120" i="34"/>
  <c r="AUR120" i="34"/>
  <c r="AUS120" i="34"/>
  <c r="AUT120" i="34"/>
  <c r="AUU120" i="34"/>
  <c r="AUV120" i="34"/>
  <c r="AUW120" i="34"/>
  <c r="AUX120" i="34"/>
  <c r="AUY120" i="34"/>
  <c r="AUZ120" i="34"/>
  <c r="AVA120" i="34"/>
  <c r="AVB120" i="34"/>
  <c r="AVC120" i="34"/>
  <c r="AVD120" i="34"/>
  <c r="AVE120" i="34"/>
  <c r="AVF120" i="34"/>
  <c r="AVG120" i="34"/>
  <c r="AVH120" i="34"/>
  <c r="AVI120" i="34"/>
  <c r="AVJ120" i="34"/>
  <c r="AVK120" i="34"/>
  <c r="AVL120" i="34"/>
  <c r="AVM120" i="34"/>
  <c r="AVN120" i="34"/>
  <c r="AVO120" i="34"/>
  <c r="AVP120" i="34"/>
  <c r="AVQ120" i="34"/>
  <c r="AVR120" i="34"/>
  <c r="AVS120" i="34"/>
  <c r="AVT120" i="34"/>
  <c r="AVU120" i="34"/>
  <c r="AVV120" i="34"/>
  <c r="AVW120" i="34"/>
  <c r="AVX120" i="34"/>
  <c r="AVY120" i="34"/>
  <c r="AVZ120" i="34"/>
  <c r="AWA120" i="34"/>
  <c r="AWB120" i="34"/>
  <c r="AWC120" i="34"/>
  <c r="AWD120" i="34"/>
  <c r="AWE120" i="34"/>
  <c r="AWF120" i="34"/>
  <c r="AWG120" i="34"/>
  <c r="AWH120" i="34"/>
  <c r="AWI120" i="34"/>
  <c r="AWJ120" i="34"/>
  <c r="AWK120" i="34"/>
  <c r="AWL120" i="34"/>
  <c r="AWM120" i="34"/>
  <c r="AWN120" i="34"/>
  <c r="AWO120" i="34"/>
  <c r="AWP120" i="34"/>
  <c r="AWQ120" i="34"/>
  <c r="AWR120" i="34"/>
  <c r="AWS120" i="34"/>
  <c r="AWT120" i="34"/>
  <c r="AWU120" i="34"/>
  <c r="AWV120" i="34"/>
  <c r="AWW120" i="34"/>
  <c r="AWX120" i="34"/>
  <c r="AWY120" i="34"/>
  <c r="AWZ120" i="34"/>
  <c r="AXA120" i="34"/>
  <c r="AXB120" i="34"/>
  <c r="AXC120" i="34"/>
  <c r="AXD120" i="34"/>
  <c r="AXE120" i="34"/>
  <c r="AXF120" i="34"/>
  <c r="AXG120" i="34"/>
  <c r="AXH120" i="34"/>
  <c r="AXI120" i="34"/>
  <c r="AXJ120" i="34"/>
  <c r="AXK120" i="34"/>
  <c r="AXL120" i="34"/>
  <c r="AXM120" i="34"/>
  <c r="AXN120" i="34"/>
  <c r="AXO120" i="34"/>
  <c r="AXP120" i="34"/>
  <c r="AXQ120" i="34"/>
  <c r="AXR120" i="34"/>
  <c r="AXS120" i="34"/>
  <c r="AXT120" i="34"/>
  <c r="AXU120" i="34"/>
  <c r="AXV120" i="34"/>
  <c r="AXW120" i="34"/>
  <c r="AXX120" i="34"/>
  <c r="AXY120" i="34"/>
  <c r="AXZ120" i="34"/>
  <c r="AYA120" i="34"/>
  <c r="AYB120" i="34"/>
  <c r="AYC120" i="34"/>
  <c r="AYD120" i="34"/>
  <c r="AYE120" i="34"/>
  <c r="AYF120" i="34"/>
  <c r="AYG120" i="34"/>
  <c r="AYH120" i="34"/>
  <c r="AYI120" i="34"/>
  <c r="AYJ120" i="34"/>
  <c r="AYK120" i="34"/>
  <c r="AYL120" i="34"/>
  <c r="AYM120" i="34"/>
  <c r="AYN120" i="34"/>
  <c r="AYO120" i="34"/>
  <c r="AYP120" i="34"/>
  <c r="AYQ120" i="34"/>
  <c r="AYR120" i="34"/>
  <c r="AYS120" i="34"/>
  <c r="AYT120" i="34"/>
  <c r="AYU120" i="34"/>
  <c r="AYV120" i="34"/>
  <c r="AYW120" i="34"/>
  <c r="AYX120" i="34"/>
  <c r="AYY120" i="34"/>
  <c r="AYZ120" i="34"/>
  <c r="AZA120" i="34"/>
  <c r="AZB120" i="34"/>
  <c r="AZC120" i="34"/>
  <c r="AZD120" i="34"/>
  <c r="AZE120" i="34"/>
  <c r="AZF120" i="34"/>
  <c r="AZG120" i="34"/>
  <c r="AZH120" i="34"/>
  <c r="AZI120" i="34"/>
  <c r="AZJ120" i="34"/>
  <c r="AZK120" i="34"/>
  <c r="AZL120" i="34"/>
  <c r="AZM120" i="34"/>
  <c r="AZN120" i="34"/>
  <c r="AZO120" i="34"/>
  <c r="AZP120" i="34"/>
  <c r="AZQ120" i="34"/>
  <c r="AZR120" i="34"/>
  <c r="AZS120" i="34"/>
  <c r="AZT120" i="34"/>
  <c r="AZU120" i="34"/>
  <c r="AZV120" i="34"/>
  <c r="AZW120" i="34"/>
  <c r="AZX120" i="34"/>
  <c r="AZY120" i="34"/>
  <c r="AZZ120" i="34"/>
  <c r="BAA120" i="34"/>
  <c r="BAB120" i="34"/>
  <c r="BAC120" i="34"/>
  <c r="BAD120" i="34"/>
  <c r="BAE120" i="34"/>
  <c r="BAF120" i="34"/>
  <c r="BAG120" i="34"/>
  <c r="BAH120" i="34"/>
  <c r="BAI120" i="34"/>
  <c r="BAJ120" i="34"/>
  <c r="BAK120" i="34"/>
  <c r="BAL120" i="34"/>
  <c r="BAM120" i="34"/>
  <c r="BAN120" i="34"/>
  <c r="BAO120" i="34"/>
  <c r="BAP120" i="34"/>
  <c r="BAQ120" i="34"/>
  <c r="BAR120" i="34"/>
  <c r="BAS120" i="34"/>
  <c r="BAT120" i="34"/>
  <c r="BAU120" i="34"/>
  <c r="BAV120" i="34"/>
  <c r="BAW120" i="34"/>
  <c r="BAX120" i="34"/>
  <c r="BAY120" i="34"/>
  <c r="BAZ120" i="34"/>
  <c r="BBA120" i="34"/>
  <c r="BBB120" i="34"/>
  <c r="BBC120" i="34"/>
  <c r="BBD120" i="34"/>
  <c r="BBE120" i="34"/>
  <c r="BBF120" i="34"/>
  <c r="BBG120" i="34"/>
  <c r="BBH120" i="34"/>
  <c r="BBI120" i="34"/>
  <c r="BBJ120" i="34"/>
  <c r="BBK120" i="34"/>
  <c r="BBL120" i="34"/>
  <c r="BBM120" i="34"/>
  <c r="BBN120" i="34"/>
  <c r="BBO120" i="34"/>
  <c r="BBP120" i="34"/>
  <c r="BBQ120" i="34"/>
  <c r="BBR120" i="34"/>
  <c r="BBS120" i="34"/>
  <c r="BBT120" i="34"/>
  <c r="BBU120" i="34"/>
  <c r="BBV120" i="34"/>
  <c r="BBW120" i="34"/>
  <c r="BBX120" i="34"/>
  <c r="BBY120" i="34"/>
  <c r="BBZ120" i="34"/>
  <c r="BCA120" i="34"/>
  <c r="BCB120" i="34"/>
  <c r="BCC120" i="34"/>
  <c r="BCD120" i="34"/>
  <c r="BCE120" i="34"/>
  <c r="BCF120" i="34"/>
  <c r="BCG120" i="34"/>
  <c r="BCH120" i="34"/>
  <c r="BCI120" i="34"/>
  <c r="BCJ120" i="34"/>
  <c r="BCK120" i="34"/>
  <c r="BCL120" i="34"/>
  <c r="BCM120" i="34"/>
  <c r="BCN120" i="34"/>
  <c r="BCO120" i="34"/>
  <c r="BCP120" i="34"/>
  <c r="BCQ120" i="34"/>
  <c r="BCR120" i="34"/>
  <c r="BCS120" i="34"/>
  <c r="BCT120" i="34"/>
  <c r="BCU120" i="34"/>
  <c r="BCV120" i="34"/>
  <c r="BCW120" i="34"/>
  <c r="BCX120" i="34"/>
  <c r="BCY120" i="34"/>
  <c r="BCZ120" i="34"/>
  <c r="BDA120" i="34"/>
  <c r="BDB120" i="34"/>
  <c r="BDC120" i="34"/>
  <c r="BDD120" i="34"/>
  <c r="BDE120" i="34"/>
  <c r="BDF120" i="34"/>
  <c r="BDG120" i="34"/>
  <c r="BDH120" i="34"/>
  <c r="BDI120" i="34"/>
  <c r="BDJ120" i="34"/>
  <c r="BDK120" i="34"/>
  <c r="BDL120" i="34"/>
  <c r="BDM120" i="34"/>
  <c r="BDN120" i="34"/>
  <c r="BDO120" i="34"/>
  <c r="BDP120" i="34"/>
  <c r="BDQ120" i="34"/>
  <c r="BDR120" i="34"/>
  <c r="BDS120" i="34"/>
  <c r="BDT120" i="34"/>
  <c r="BDU120" i="34"/>
  <c r="BDV120" i="34"/>
  <c r="BDW120" i="34"/>
  <c r="BDX120" i="34"/>
  <c r="BDY120" i="34"/>
  <c r="BDZ120" i="34"/>
  <c r="BEA120" i="34"/>
  <c r="BEB120" i="34"/>
  <c r="BEC120" i="34"/>
  <c r="BED120" i="34"/>
  <c r="BEE120" i="34"/>
  <c r="BEF120" i="34"/>
  <c r="BEG120" i="34"/>
  <c r="BEH120" i="34"/>
  <c r="BEI120" i="34"/>
  <c r="BEJ120" i="34"/>
  <c r="BEK120" i="34"/>
  <c r="BEL120" i="34"/>
  <c r="BEM120" i="34"/>
  <c r="BEN120" i="34"/>
  <c r="BEO120" i="34"/>
  <c r="BEP120" i="34"/>
  <c r="BEQ120" i="34"/>
  <c r="BER120" i="34"/>
  <c r="BES120" i="34"/>
  <c r="BET120" i="34"/>
  <c r="BEU120" i="34"/>
  <c r="BEV120" i="34"/>
  <c r="BEW120" i="34"/>
  <c r="BEX120" i="34"/>
  <c r="BEY120" i="34"/>
  <c r="BEZ120" i="34"/>
  <c r="BFA120" i="34"/>
  <c r="BFB120" i="34"/>
  <c r="BFC120" i="34"/>
  <c r="BFD120" i="34"/>
  <c r="BFE120" i="34"/>
  <c r="BFF120" i="34"/>
  <c r="BFG120" i="34"/>
  <c r="BFH120" i="34"/>
  <c r="BFI120" i="34"/>
  <c r="BFJ120" i="34"/>
  <c r="BFK120" i="34"/>
  <c r="BFL120" i="34"/>
  <c r="BFM120" i="34"/>
  <c r="BFN120" i="34"/>
  <c r="BFO120" i="34"/>
  <c r="BFP120" i="34"/>
  <c r="BFQ120" i="34"/>
  <c r="BFR120" i="34"/>
  <c r="BFS120" i="34"/>
  <c r="BFT120" i="34"/>
  <c r="BFU120" i="34"/>
  <c r="BFV120" i="34"/>
  <c r="BFW120" i="34"/>
  <c r="BFX120" i="34"/>
  <c r="BFY120" i="34"/>
  <c r="BFZ120" i="34"/>
  <c r="BGA120" i="34"/>
  <c r="BGB120" i="34"/>
  <c r="BGC120" i="34"/>
  <c r="BGD120" i="34"/>
  <c r="BGE120" i="34"/>
  <c r="BGF120" i="34"/>
  <c r="BGG120" i="34"/>
  <c r="BGH120" i="34"/>
  <c r="BGI120" i="34"/>
  <c r="BGJ120" i="34"/>
  <c r="BGK120" i="34"/>
  <c r="BGL120" i="34"/>
  <c r="BGM120" i="34"/>
  <c r="BGN120" i="34"/>
  <c r="BGO120" i="34"/>
  <c r="BGP120" i="34"/>
  <c r="BGQ120" i="34"/>
  <c r="BGR120" i="34"/>
  <c r="BGS120" i="34"/>
  <c r="BGT120" i="34"/>
  <c r="BGU120" i="34"/>
  <c r="BGV120" i="34"/>
  <c r="BGW120" i="34"/>
  <c r="BGX120" i="34"/>
  <c r="BGY120" i="34"/>
  <c r="BGZ120" i="34"/>
  <c r="BHA120" i="34"/>
  <c r="BHB120" i="34"/>
  <c r="BHC120" i="34"/>
  <c r="BHD120" i="34"/>
  <c r="BHE120" i="34"/>
  <c r="BHF120" i="34"/>
  <c r="BHG120" i="34"/>
  <c r="BHH120" i="34"/>
  <c r="BHI120" i="34"/>
  <c r="BHJ120" i="34"/>
  <c r="BHK120" i="34"/>
  <c r="BHL120" i="34"/>
  <c r="BHM120" i="34"/>
  <c r="BHN120" i="34"/>
  <c r="BHO120" i="34"/>
  <c r="BHP120" i="34"/>
  <c r="BHQ120" i="34"/>
  <c r="BHR120" i="34"/>
  <c r="BHS120" i="34"/>
  <c r="BHT120" i="34"/>
  <c r="BHU120" i="34"/>
  <c r="BHV120" i="34"/>
  <c r="BHW120" i="34"/>
  <c r="BHX120" i="34"/>
  <c r="BHY120" i="34"/>
  <c r="BHZ120" i="34"/>
  <c r="BIA120" i="34"/>
  <c r="BIB120" i="34"/>
  <c r="BIC120" i="34"/>
  <c r="BID120" i="34"/>
  <c r="BIE120" i="34"/>
  <c r="BIF120" i="34"/>
  <c r="BIG120" i="34"/>
  <c r="BIH120" i="34"/>
  <c r="BII120" i="34"/>
  <c r="BIJ120" i="34"/>
  <c r="BIK120" i="34"/>
  <c r="BIL120" i="34"/>
  <c r="BIM120" i="34"/>
  <c r="BIN120" i="34"/>
  <c r="BIO120" i="34"/>
  <c r="BIP120" i="34"/>
  <c r="BIQ120" i="34"/>
  <c r="BIR120" i="34"/>
  <c r="BIS120" i="34"/>
  <c r="BIT120" i="34"/>
  <c r="BIU120" i="34"/>
  <c r="BIV120" i="34"/>
  <c r="BIW120" i="34"/>
  <c r="BIX120" i="34"/>
  <c r="BIY120" i="34"/>
  <c r="BIZ120" i="34"/>
  <c r="BJA120" i="34"/>
  <c r="BJB120" i="34"/>
  <c r="BJC120" i="34"/>
  <c r="BJD120" i="34"/>
  <c r="BJE120" i="34"/>
  <c r="BJF120" i="34"/>
  <c r="BJG120" i="34"/>
  <c r="BJH120" i="34"/>
  <c r="BJI120" i="34"/>
  <c r="BJJ120" i="34"/>
  <c r="BJK120" i="34"/>
  <c r="BJL120" i="34"/>
  <c r="BJM120" i="34"/>
  <c r="BJN120" i="34"/>
  <c r="BJO120" i="34"/>
  <c r="BJP120" i="34"/>
  <c r="BJQ120" i="34"/>
  <c r="BJR120" i="34"/>
  <c r="BJS120" i="34"/>
  <c r="BJT120" i="34"/>
  <c r="BJU120" i="34"/>
  <c r="BJV120" i="34"/>
  <c r="BJW120" i="34"/>
  <c r="BJX120" i="34"/>
  <c r="BJY120" i="34"/>
  <c r="BJZ120" i="34"/>
  <c r="BKA120" i="34"/>
  <c r="BKB120" i="34"/>
  <c r="BKC120" i="34"/>
  <c r="BKD120" i="34"/>
  <c r="BKE120" i="34"/>
  <c r="BKF120" i="34"/>
  <c r="BKG120" i="34"/>
  <c r="BKH120" i="34"/>
  <c r="BKI120" i="34"/>
  <c r="BKJ120" i="34"/>
  <c r="BKK120" i="34"/>
  <c r="BKL120" i="34"/>
  <c r="BKM120" i="34"/>
  <c r="BKN120" i="34"/>
  <c r="BKO120" i="34"/>
  <c r="BKP120" i="34"/>
  <c r="BKQ120" i="34"/>
  <c r="BKR120" i="34"/>
  <c r="BKS120" i="34"/>
  <c r="BKT120" i="34"/>
  <c r="BKU120" i="34"/>
  <c r="BKV120" i="34"/>
  <c r="BKW120" i="34"/>
  <c r="BKX120" i="34"/>
  <c r="BKY120" i="34"/>
  <c r="BKZ120" i="34"/>
  <c r="BLA120" i="34"/>
  <c r="BLB120" i="34"/>
  <c r="BLC120" i="34"/>
  <c r="BLD120" i="34"/>
  <c r="BLE120" i="34"/>
  <c r="BLF120" i="34"/>
  <c r="BLG120" i="34"/>
  <c r="BLH120" i="34"/>
  <c r="BLI120" i="34"/>
  <c r="BLJ120" i="34"/>
  <c r="BLK120" i="34"/>
  <c r="BLL120" i="34"/>
  <c r="BLM120" i="34"/>
  <c r="BLN120" i="34"/>
  <c r="BLO120" i="34"/>
  <c r="BLP120" i="34"/>
  <c r="BLQ120" i="34"/>
  <c r="BLR120" i="34"/>
  <c r="BLS120" i="34"/>
  <c r="BLT120" i="34"/>
  <c r="BLU120" i="34"/>
  <c r="BLV120" i="34"/>
  <c r="BLW120" i="34"/>
  <c r="BLX120" i="34"/>
  <c r="BLY120" i="34"/>
  <c r="BLZ120" i="34"/>
  <c r="BMA120" i="34"/>
  <c r="BMB120" i="34"/>
  <c r="BMC120" i="34"/>
  <c r="BMD120" i="34"/>
  <c r="BME120" i="34"/>
  <c r="BMF120" i="34"/>
  <c r="BMG120" i="34"/>
  <c r="BMH120" i="34"/>
  <c r="BMI120" i="34"/>
  <c r="BMJ120" i="34"/>
  <c r="BMK120" i="34"/>
  <c r="BML120" i="34"/>
  <c r="BMM120" i="34"/>
  <c r="BMN120" i="34"/>
  <c r="BMO120" i="34"/>
  <c r="BMP120" i="34"/>
  <c r="BMQ120" i="34"/>
  <c r="BMR120" i="34"/>
  <c r="BMS120" i="34"/>
  <c r="BMT120" i="34"/>
  <c r="BMU120" i="34"/>
  <c r="BMV120" i="34"/>
  <c r="BMW120" i="34"/>
  <c r="BMX120" i="34"/>
  <c r="BMY120" i="34"/>
  <c r="BMZ120" i="34"/>
  <c r="BNA120" i="34"/>
  <c r="BNB120" i="34"/>
  <c r="BNC120" i="34"/>
  <c r="BND120" i="34"/>
  <c r="BNE120" i="34"/>
  <c r="BNF120" i="34"/>
  <c r="BNG120" i="34"/>
  <c r="BNH120" i="34"/>
  <c r="BNI120" i="34"/>
  <c r="BNJ120" i="34"/>
  <c r="BNK120" i="34"/>
  <c r="BNL120" i="34"/>
  <c r="BNM120" i="34"/>
  <c r="BNN120" i="34"/>
  <c r="BNO120" i="34"/>
  <c r="BNP120" i="34"/>
  <c r="BNQ120" i="34"/>
  <c r="BNR120" i="34"/>
  <c r="BNS120" i="34"/>
  <c r="BNT120" i="34"/>
  <c r="BNU120" i="34"/>
  <c r="BNV120" i="34"/>
  <c r="BNW120" i="34"/>
  <c r="BNX120" i="34"/>
  <c r="BNY120" i="34"/>
  <c r="BNZ120" i="34"/>
  <c r="BOA120" i="34"/>
  <c r="BOB120" i="34"/>
  <c r="BOC120" i="34"/>
  <c r="BOD120" i="34"/>
  <c r="BOE120" i="34"/>
  <c r="BOF120" i="34"/>
  <c r="BOG120" i="34"/>
  <c r="BOH120" i="34"/>
  <c r="BOI120" i="34"/>
  <c r="BOJ120" i="34"/>
  <c r="BOK120" i="34"/>
  <c r="BOL120" i="34"/>
  <c r="BOM120" i="34"/>
  <c r="BON120" i="34"/>
  <c r="BOO120" i="34"/>
  <c r="BOP120" i="34"/>
  <c r="BOQ120" i="34"/>
  <c r="BOR120" i="34"/>
  <c r="BOS120" i="34"/>
  <c r="BOT120" i="34"/>
  <c r="BOU120" i="34"/>
  <c r="BOV120" i="34"/>
  <c r="BOW120" i="34"/>
  <c r="BOX120" i="34"/>
  <c r="BOY120" i="34"/>
  <c r="BOZ120" i="34"/>
  <c r="BPA120" i="34"/>
  <c r="BPB120" i="34"/>
  <c r="BPC120" i="34"/>
  <c r="BPD120" i="34"/>
  <c r="BPE120" i="34"/>
  <c r="BPF120" i="34"/>
  <c r="BPG120" i="34"/>
  <c r="BPH120" i="34"/>
  <c r="BPI120" i="34"/>
  <c r="BPJ120" i="34"/>
  <c r="BPK120" i="34"/>
  <c r="BPL120" i="34"/>
  <c r="BPM120" i="34"/>
  <c r="BPN120" i="34"/>
  <c r="BPO120" i="34"/>
  <c r="BPP120" i="34"/>
  <c r="BPQ120" i="34"/>
  <c r="BPR120" i="34"/>
  <c r="BPS120" i="34"/>
  <c r="BPT120" i="34"/>
  <c r="BPU120" i="34"/>
  <c r="BPV120" i="34"/>
  <c r="BPW120" i="34"/>
  <c r="BPX120" i="34"/>
  <c r="BPY120" i="34"/>
  <c r="BPZ120" i="34"/>
  <c r="BQA120" i="34"/>
  <c r="BQB120" i="34"/>
  <c r="BQC120" i="34"/>
  <c r="BQD120" i="34"/>
  <c r="BQE120" i="34"/>
  <c r="BQF120" i="34"/>
  <c r="BQG120" i="34"/>
  <c r="BQH120" i="34"/>
  <c r="BQI120" i="34"/>
  <c r="BQJ120" i="34"/>
  <c r="BQK120" i="34"/>
  <c r="BQL120" i="34"/>
  <c r="BQM120" i="34"/>
  <c r="BQN120" i="34"/>
  <c r="BQO120" i="34"/>
  <c r="BQP120" i="34"/>
  <c r="BQQ120" i="34"/>
  <c r="BQR120" i="34"/>
  <c r="BQS120" i="34"/>
  <c r="BQT120" i="34"/>
  <c r="BQU120" i="34"/>
  <c r="BQV120" i="34"/>
  <c r="BQW120" i="34"/>
  <c r="BQX120" i="34"/>
  <c r="BQY120" i="34"/>
  <c r="BQZ120" i="34"/>
  <c r="BRA120" i="34"/>
  <c r="BRB120" i="34"/>
  <c r="BRC120" i="34"/>
  <c r="BRD120" i="34"/>
  <c r="BRE120" i="34"/>
  <c r="BRF120" i="34"/>
  <c r="BRG120" i="34"/>
  <c r="BRH120" i="34"/>
  <c r="BRI120" i="34"/>
  <c r="BRJ120" i="34"/>
  <c r="BRK120" i="34"/>
  <c r="BRL120" i="34"/>
  <c r="BRM120" i="34"/>
  <c r="BRN120" i="34"/>
  <c r="BRO120" i="34"/>
  <c r="BRP120" i="34"/>
  <c r="BRQ120" i="34"/>
  <c r="BRR120" i="34"/>
  <c r="BRS120" i="34"/>
  <c r="BRT120" i="34"/>
  <c r="BRU120" i="34"/>
  <c r="BRV120" i="34"/>
  <c r="BRW120" i="34"/>
  <c r="BRX120" i="34"/>
  <c r="BRY120" i="34"/>
  <c r="BRZ120" i="34"/>
  <c r="BSA120" i="34"/>
  <c r="BSB120" i="34"/>
  <c r="BSC120" i="34"/>
  <c r="BSD120" i="34"/>
  <c r="BSE120" i="34"/>
  <c r="BSF120" i="34"/>
  <c r="BSG120" i="34"/>
  <c r="BSH120" i="34"/>
  <c r="BSI120" i="34"/>
  <c r="BSJ120" i="34"/>
  <c r="BSK120" i="34"/>
  <c r="BSL120" i="34"/>
  <c r="BSM120" i="34"/>
  <c r="BSN120" i="34"/>
  <c r="BSO120" i="34"/>
  <c r="BSP120" i="34"/>
  <c r="BSQ120" i="34"/>
  <c r="BSR120" i="34"/>
  <c r="BSS120" i="34"/>
  <c r="BST120" i="34"/>
  <c r="BSU120" i="34"/>
  <c r="BSV120" i="34"/>
  <c r="BSW120" i="34"/>
  <c r="BSX120" i="34"/>
  <c r="BSY120" i="34"/>
  <c r="BSZ120" i="34"/>
  <c r="BTA120" i="34"/>
  <c r="BTB120" i="34"/>
  <c r="BTC120" i="34"/>
  <c r="BTD120" i="34"/>
  <c r="BTE120" i="34"/>
  <c r="BTF120" i="34"/>
  <c r="BTG120" i="34"/>
  <c r="BTH120" i="34"/>
  <c r="BTI120" i="34"/>
  <c r="BTJ120" i="34"/>
  <c r="BTK120" i="34"/>
  <c r="BTL120" i="34"/>
  <c r="BTM120" i="34"/>
  <c r="BTN120" i="34"/>
  <c r="BTO120" i="34"/>
  <c r="BTP120" i="34"/>
  <c r="BTQ120" i="34"/>
  <c r="BTR120" i="34"/>
  <c r="BTS120" i="34"/>
  <c r="BTT120" i="34"/>
  <c r="BTU120" i="34"/>
  <c r="BTV120" i="34"/>
  <c r="BTW120" i="34"/>
  <c r="BTX120" i="34"/>
  <c r="BTY120" i="34"/>
  <c r="BTZ120" i="34"/>
  <c r="BUA120" i="34"/>
  <c r="BUB120" i="34"/>
  <c r="BUC120" i="34"/>
  <c r="BUD120" i="34"/>
  <c r="BUE120" i="34"/>
  <c r="BUF120" i="34"/>
  <c r="BUG120" i="34"/>
  <c r="BUH120" i="34"/>
  <c r="BUI120" i="34"/>
  <c r="BUJ120" i="34"/>
  <c r="BUK120" i="34"/>
  <c r="BUL120" i="34"/>
  <c r="BUM120" i="34"/>
  <c r="BUN120" i="34"/>
  <c r="BUO120" i="34"/>
  <c r="BUP120" i="34"/>
  <c r="BUQ120" i="34"/>
  <c r="BUR120" i="34"/>
  <c r="BUS120" i="34"/>
  <c r="BUT120" i="34"/>
  <c r="BUU120" i="34"/>
  <c r="BUV120" i="34"/>
  <c r="BUW120" i="34"/>
  <c r="BUX120" i="34"/>
  <c r="BUY120" i="34"/>
  <c r="BUZ120" i="34"/>
  <c r="BVA120" i="34"/>
  <c r="BVB120" i="34"/>
  <c r="BVC120" i="34"/>
  <c r="BVD120" i="34"/>
  <c r="BVE120" i="34"/>
  <c r="BVF120" i="34"/>
  <c r="BVG120" i="34"/>
  <c r="BVH120" i="34"/>
  <c r="BVI120" i="34"/>
  <c r="BVJ120" i="34"/>
  <c r="BVK120" i="34"/>
  <c r="BVL120" i="34"/>
  <c r="BVM120" i="34"/>
  <c r="BVN120" i="34"/>
  <c r="BVO120" i="34"/>
  <c r="BVP120" i="34"/>
  <c r="BVQ120" i="34"/>
  <c r="BVR120" i="34"/>
  <c r="BVS120" i="34"/>
  <c r="BVT120" i="34"/>
  <c r="BVU120" i="34"/>
  <c r="BVV120" i="34"/>
  <c r="BVW120" i="34"/>
  <c r="BVX120" i="34"/>
  <c r="BVY120" i="34"/>
  <c r="BVZ120" i="34"/>
  <c r="BWA120" i="34"/>
  <c r="BWB120" i="34"/>
  <c r="BWC120" i="34"/>
  <c r="BWD120" i="34"/>
  <c r="BWE120" i="34"/>
  <c r="BWF120" i="34"/>
  <c r="BWG120" i="34"/>
  <c r="BWH120" i="34"/>
  <c r="BWI120" i="34"/>
  <c r="BWJ120" i="34"/>
  <c r="BWK120" i="34"/>
  <c r="BWL120" i="34"/>
  <c r="BWM120" i="34"/>
  <c r="BWN120" i="34"/>
  <c r="BWO120" i="34"/>
  <c r="BWP120" i="34"/>
  <c r="BWQ120" i="34"/>
  <c r="BWR120" i="34"/>
  <c r="BWS120" i="34"/>
  <c r="BWT120" i="34"/>
  <c r="BWU120" i="34"/>
  <c r="BWV120" i="34"/>
  <c r="BWW120" i="34"/>
  <c r="BWX120" i="34"/>
  <c r="BWY120" i="34"/>
  <c r="BWZ120" i="34"/>
  <c r="BXA120" i="34"/>
  <c r="BXB120" i="34"/>
  <c r="BXC120" i="34"/>
  <c r="BXD120" i="34"/>
  <c r="BXE120" i="34"/>
  <c r="BXF120" i="34"/>
  <c r="BXG120" i="34"/>
  <c r="BXH120" i="34"/>
  <c r="BXI120" i="34"/>
  <c r="BXJ120" i="34"/>
  <c r="BXK120" i="34"/>
  <c r="BXL120" i="34"/>
  <c r="BXM120" i="34"/>
  <c r="BXN120" i="34"/>
  <c r="BXO120" i="34"/>
  <c r="BXP120" i="34"/>
  <c r="BXQ120" i="34"/>
  <c r="BXR120" i="34"/>
  <c r="BXS120" i="34"/>
  <c r="BXT120" i="34"/>
  <c r="BXU120" i="34"/>
  <c r="BXV120" i="34"/>
  <c r="BXW120" i="34"/>
  <c r="BXX120" i="34"/>
  <c r="BXY120" i="34"/>
  <c r="BXZ120" i="34"/>
  <c r="BYA120" i="34"/>
  <c r="BYB120" i="34"/>
  <c r="BYC120" i="34"/>
  <c r="BYD120" i="34"/>
  <c r="BYE120" i="34"/>
  <c r="BYF120" i="34"/>
  <c r="BYG120" i="34"/>
  <c r="BYH120" i="34"/>
  <c r="BYI120" i="34"/>
  <c r="BYJ120" i="34"/>
  <c r="BYK120" i="34"/>
  <c r="BYL120" i="34"/>
  <c r="BYM120" i="34"/>
  <c r="BYN120" i="34"/>
  <c r="BYO120" i="34"/>
  <c r="BYP120" i="34"/>
  <c r="BYQ120" i="34"/>
  <c r="BYR120" i="34"/>
  <c r="BYS120" i="34"/>
  <c r="BYT120" i="34"/>
  <c r="BYU120" i="34"/>
  <c r="BYV120" i="34"/>
  <c r="BYW120" i="34"/>
  <c r="BYX120" i="34"/>
  <c r="BYY120" i="34"/>
  <c r="BYZ120" i="34"/>
  <c r="BZA120" i="34"/>
  <c r="BZB120" i="34"/>
  <c r="BZC120" i="34"/>
  <c r="BZD120" i="34"/>
  <c r="BZE120" i="34"/>
  <c r="BZF120" i="34"/>
  <c r="BZG120" i="34"/>
  <c r="BZH120" i="34"/>
  <c r="BZI120" i="34"/>
  <c r="BZJ120" i="34"/>
  <c r="BZK120" i="34"/>
  <c r="BZL120" i="34"/>
  <c r="BZM120" i="34"/>
  <c r="BZN120" i="34"/>
  <c r="BZO120" i="34"/>
  <c r="BZP120" i="34"/>
  <c r="BZQ120" i="34"/>
  <c r="BZR120" i="34"/>
  <c r="BZS120" i="34"/>
  <c r="BZT120" i="34"/>
  <c r="BZU120" i="34"/>
  <c r="BZV120" i="34"/>
  <c r="BZW120" i="34"/>
  <c r="BZX120" i="34"/>
  <c r="BZY120" i="34"/>
  <c r="BZZ120" i="34"/>
  <c r="CAA120" i="34"/>
  <c r="CAB120" i="34"/>
  <c r="CAC120" i="34"/>
  <c r="CAD120" i="34"/>
  <c r="CAE120" i="34"/>
  <c r="CAF120" i="34"/>
  <c r="CAG120" i="34"/>
  <c r="CAH120" i="34"/>
  <c r="CAI120" i="34"/>
  <c r="CAJ120" i="34"/>
  <c r="CAK120" i="34"/>
  <c r="CAL120" i="34"/>
  <c r="CAM120" i="34"/>
  <c r="CAN120" i="34"/>
  <c r="CAO120" i="34"/>
  <c r="CAP120" i="34"/>
  <c r="CAQ120" i="34"/>
  <c r="CAR120" i="34"/>
  <c r="CAS120" i="34"/>
  <c r="CAT120" i="34"/>
  <c r="CAU120" i="34"/>
  <c r="CAV120" i="34"/>
  <c r="CAW120" i="34"/>
  <c r="CAX120" i="34"/>
  <c r="CAY120" i="34"/>
  <c r="CAZ120" i="34"/>
  <c r="CBA120" i="34"/>
  <c r="CBB120" i="34"/>
  <c r="CBC120" i="34"/>
  <c r="CBD120" i="34"/>
  <c r="CBE120" i="34"/>
  <c r="CBF120" i="34"/>
  <c r="CBG120" i="34"/>
  <c r="CBH120" i="34"/>
  <c r="CBI120" i="34"/>
  <c r="CBJ120" i="34"/>
  <c r="CBK120" i="34"/>
  <c r="CBL120" i="34"/>
  <c r="CBM120" i="34"/>
  <c r="CBN120" i="34"/>
  <c r="CBO120" i="34"/>
  <c r="CBP120" i="34"/>
  <c r="CBQ120" i="34"/>
  <c r="CBR120" i="34"/>
  <c r="CBS120" i="34"/>
  <c r="CBT120" i="34"/>
  <c r="CBU120" i="34"/>
  <c r="CBV120" i="34"/>
  <c r="CBW120" i="34"/>
  <c r="CBX120" i="34"/>
  <c r="CBY120" i="34"/>
  <c r="CBZ120" i="34"/>
  <c r="CCA120" i="34"/>
  <c r="CCB120" i="34"/>
  <c r="CCC120" i="34"/>
  <c r="CCD120" i="34"/>
  <c r="CCE120" i="34"/>
  <c r="CCF120" i="34"/>
  <c r="CCG120" i="34"/>
  <c r="CCH120" i="34"/>
  <c r="CCI120" i="34"/>
  <c r="CCJ120" i="34"/>
  <c r="CCK120" i="34"/>
  <c r="CCL120" i="34"/>
  <c r="CCM120" i="34"/>
  <c r="CCN120" i="34"/>
  <c r="CCO120" i="34"/>
  <c r="CCP120" i="34"/>
  <c r="CCQ120" i="34"/>
  <c r="CCR120" i="34"/>
  <c r="CCS120" i="34"/>
  <c r="CCT120" i="34"/>
  <c r="CCU120" i="34"/>
  <c r="CCV120" i="34"/>
  <c r="CCW120" i="34"/>
  <c r="CCX120" i="34"/>
  <c r="CCY120" i="34"/>
  <c r="CCZ120" i="34"/>
  <c r="CDA120" i="34"/>
  <c r="CDB120" i="34"/>
  <c r="CDC120" i="34"/>
  <c r="CDD120" i="34"/>
  <c r="CDE120" i="34"/>
  <c r="CDF120" i="34"/>
  <c r="CDG120" i="34"/>
  <c r="CDH120" i="34"/>
  <c r="CDI120" i="34"/>
  <c r="CDJ120" i="34"/>
  <c r="CDK120" i="34"/>
  <c r="CDL120" i="34"/>
  <c r="CDM120" i="34"/>
  <c r="CDN120" i="34"/>
  <c r="CDO120" i="34"/>
  <c r="CDP120" i="34"/>
  <c r="CDQ120" i="34"/>
  <c r="CDR120" i="34"/>
  <c r="CDS120" i="34"/>
  <c r="CDT120" i="34"/>
  <c r="CDU120" i="34"/>
  <c r="CDV120" i="34"/>
  <c r="CDW120" i="34"/>
  <c r="CDX120" i="34"/>
  <c r="CDY120" i="34"/>
  <c r="CDZ120" i="34"/>
  <c r="CEA120" i="34"/>
  <c r="CEB120" i="34"/>
  <c r="CEC120" i="34"/>
  <c r="CED120" i="34"/>
  <c r="CEE120" i="34"/>
  <c r="CEF120" i="34"/>
  <c r="CEG120" i="34"/>
  <c r="CEH120" i="34"/>
  <c r="CEI120" i="34"/>
  <c r="CEJ120" i="34"/>
  <c r="CEK120" i="34"/>
  <c r="CEL120" i="34"/>
  <c r="CEM120" i="34"/>
  <c r="CEN120" i="34"/>
  <c r="CEO120" i="34"/>
  <c r="CEP120" i="34"/>
  <c r="CEQ120" i="34"/>
  <c r="CER120" i="34"/>
  <c r="CES120" i="34"/>
  <c r="CET120" i="34"/>
  <c r="CEU120" i="34"/>
  <c r="CEV120" i="34"/>
  <c r="CEW120" i="34"/>
  <c r="CEX120" i="34"/>
  <c r="CEY120" i="34"/>
  <c r="CEZ120" i="34"/>
  <c r="CFA120" i="34"/>
  <c r="CFB120" i="34"/>
  <c r="CFC120" i="34"/>
  <c r="CFD120" i="34"/>
  <c r="CFE120" i="34"/>
  <c r="CFF120" i="34"/>
  <c r="CFG120" i="34"/>
  <c r="CFH120" i="34"/>
  <c r="CFI120" i="34"/>
  <c r="CFJ120" i="34"/>
  <c r="CFK120" i="34"/>
  <c r="CFL120" i="34"/>
  <c r="CFM120" i="34"/>
  <c r="CFN120" i="34"/>
  <c r="CFO120" i="34"/>
  <c r="CFP120" i="34"/>
  <c r="CFQ120" i="34"/>
  <c r="CFR120" i="34"/>
  <c r="CFS120" i="34"/>
  <c r="CFT120" i="34"/>
  <c r="CFU120" i="34"/>
  <c r="CFV120" i="34"/>
  <c r="CFW120" i="34"/>
  <c r="CFX120" i="34"/>
  <c r="CFY120" i="34"/>
  <c r="CFZ120" i="34"/>
  <c r="CGA120" i="34"/>
  <c r="CGB120" i="34"/>
  <c r="CGC120" i="34"/>
  <c r="CGD120" i="34"/>
  <c r="CGE120" i="34"/>
  <c r="CGF120" i="34"/>
  <c r="CGG120" i="34"/>
  <c r="CGH120" i="34"/>
  <c r="CGI120" i="34"/>
  <c r="CGJ120" i="34"/>
  <c r="CGK120" i="34"/>
  <c r="CGL120" i="34"/>
  <c r="CGM120" i="34"/>
  <c r="CGN120" i="34"/>
  <c r="CGO120" i="34"/>
  <c r="CGP120" i="34"/>
  <c r="CGQ120" i="34"/>
  <c r="CGR120" i="34"/>
  <c r="CGS120" i="34"/>
  <c r="CGT120" i="34"/>
  <c r="CGU120" i="34"/>
  <c r="CGV120" i="34"/>
  <c r="CGW120" i="34"/>
  <c r="CGX120" i="34"/>
  <c r="CGY120" i="34"/>
  <c r="CGZ120" i="34"/>
  <c r="CHA120" i="34"/>
  <c r="CHB120" i="34"/>
  <c r="CHC120" i="34"/>
  <c r="CHD120" i="34"/>
  <c r="CHE120" i="34"/>
  <c r="CHF120" i="34"/>
  <c r="CHG120" i="34"/>
  <c r="CHH120" i="34"/>
  <c r="CHI120" i="34"/>
  <c r="CHJ120" i="34"/>
  <c r="CHK120" i="34"/>
  <c r="CHL120" i="34"/>
  <c r="CHM120" i="34"/>
  <c r="CHN120" i="34"/>
  <c r="CHO120" i="34"/>
  <c r="CHP120" i="34"/>
  <c r="CHQ120" i="34"/>
  <c r="CHR120" i="34"/>
  <c r="CHS120" i="34"/>
  <c r="CHT120" i="34"/>
  <c r="CHU120" i="34"/>
  <c r="CHV120" i="34"/>
  <c r="CHW120" i="34"/>
  <c r="CHX120" i="34"/>
  <c r="CHY120" i="34"/>
  <c r="CHZ120" i="34"/>
  <c r="CIA120" i="34"/>
  <c r="CIB120" i="34"/>
  <c r="CIC120" i="34"/>
  <c r="CID120" i="34"/>
  <c r="CIE120" i="34"/>
  <c r="CIF120" i="34"/>
  <c r="CIG120" i="34"/>
  <c r="CIH120" i="34"/>
  <c r="CII120" i="34"/>
  <c r="CIJ120" i="34"/>
  <c r="CIK120" i="34"/>
  <c r="CIL120" i="34"/>
  <c r="CIM120" i="34"/>
  <c r="CIN120" i="34"/>
  <c r="CIO120" i="34"/>
  <c r="CIP120" i="34"/>
  <c r="CIQ120" i="34"/>
  <c r="CIR120" i="34"/>
  <c r="CIS120" i="34"/>
  <c r="CIT120" i="34"/>
  <c r="CIU120" i="34"/>
  <c r="CIV120" i="34"/>
  <c r="CIW120" i="34"/>
  <c r="CIX120" i="34"/>
  <c r="CIY120" i="34"/>
  <c r="CIZ120" i="34"/>
  <c r="CJA120" i="34"/>
  <c r="CJB120" i="34"/>
  <c r="CJC120" i="34"/>
  <c r="CJD120" i="34"/>
  <c r="CJE120" i="34"/>
  <c r="CJF120" i="34"/>
  <c r="CJG120" i="34"/>
  <c r="CJH120" i="34"/>
  <c r="CJI120" i="34"/>
  <c r="CJJ120" i="34"/>
  <c r="CJK120" i="34"/>
  <c r="CJL120" i="34"/>
  <c r="CJM120" i="34"/>
  <c r="CJN120" i="34"/>
  <c r="CJO120" i="34"/>
  <c r="CJP120" i="34"/>
  <c r="CJQ120" i="34"/>
  <c r="CJR120" i="34"/>
  <c r="CJS120" i="34"/>
  <c r="CJT120" i="34"/>
  <c r="CJU120" i="34"/>
  <c r="CJV120" i="34"/>
  <c r="CJW120" i="34"/>
  <c r="CJX120" i="34"/>
  <c r="CJY120" i="34"/>
  <c r="CJZ120" i="34"/>
  <c r="CKA120" i="34"/>
  <c r="CKB120" i="34"/>
  <c r="CKC120" i="34"/>
  <c r="CKD120" i="34"/>
  <c r="CKE120" i="34"/>
  <c r="CKF120" i="34"/>
  <c r="CKG120" i="34"/>
  <c r="CKH120" i="34"/>
  <c r="CKI120" i="34"/>
  <c r="CKJ120" i="34"/>
  <c r="CKK120" i="34"/>
  <c r="CKL120" i="34"/>
  <c r="CKM120" i="34"/>
  <c r="CKN120" i="34"/>
  <c r="CKO120" i="34"/>
  <c r="CKP120" i="34"/>
  <c r="CKQ120" i="34"/>
  <c r="CKR120" i="34"/>
  <c r="CKS120" i="34"/>
  <c r="CKT120" i="34"/>
  <c r="CKU120" i="34"/>
  <c r="CKV120" i="34"/>
  <c r="CKW120" i="34"/>
  <c r="CKX120" i="34"/>
  <c r="CKY120" i="34"/>
  <c r="CKZ120" i="34"/>
  <c r="CLA120" i="34"/>
  <c r="CLB120" i="34"/>
  <c r="CLC120" i="34"/>
  <c r="CLD120" i="34"/>
  <c r="CLE120" i="34"/>
  <c r="CLF120" i="34"/>
  <c r="CLG120" i="34"/>
  <c r="CLH120" i="34"/>
  <c r="CLI120" i="34"/>
  <c r="CLJ120" i="34"/>
  <c r="CLK120" i="34"/>
  <c r="CLL120" i="34"/>
  <c r="CLM120" i="34"/>
  <c r="CLN120" i="34"/>
  <c r="CLO120" i="34"/>
  <c r="CLP120" i="34"/>
  <c r="CLQ120" i="34"/>
  <c r="CLR120" i="34"/>
  <c r="CLS120" i="34"/>
  <c r="CLT120" i="34"/>
  <c r="CLU120" i="34"/>
  <c r="CLV120" i="34"/>
  <c r="CLW120" i="34"/>
  <c r="CLX120" i="34"/>
  <c r="CLY120" i="34"/>
  <c r="CLZ120" i="34"/>
  <c r="CMA120" i="34"/>
  <c r="CMB120" i="34"/>
  <c r="CMC120" i="34"/>
  <c r="CMD120" i="34"/>
  <c r="CME120" i="34"/>
  <c r="CMF120" i="34"/>
  <c r="CMG120" i="34"/>
  <c r="CMH120" i="34"/>
  <c r="CMI120" i="34"/>
  <c r="CMJ120" i="34"/>
  <c r="CMK120" i="34"/>
  <c r="CML120" i="34"/>
  <c r="CMM120" i="34"/>
  <c r="CMN120" i="34"/>
  <c r="CMO120" i="34"/>
  <c r="CMP120" i="34"/>
  <c r="CMQ120" i="34"/>
  <c r="CMR120" i="34"/>
  <c r="CMS120" i="34"/>
  <c r="CMT120" i="34"/>
  <c r="CMU120" i="34"/>
  <c r="CMV120" i="34"/>
  <c r="CMW120" i="34"/>
  <c r="CMX120" i="34"/>
  <c r="CMY120" i="34"/>
  <c r="CMZ120" i="34"/>
  <c r="CNA120" i="34"/>
  <c r="CNB120" i="34"/>
  <c r="CNC120" i="34"/>
  <c r="CND120" i="34"/>
  <c r="CNE120" i="34"/>
  <c r="CNF120" i="34"/>
  <c r="CNG120" i="34"/>
  <c r="CNH120" i="34"/>
  <c r="CNI120" i="34"/>
  <c r="CNJ120" i="34"/>
  <c r="CNK120" i="34"/>
  <c r="CNL120" i="34"/>
  <c r="CNM120" i="34"/>
  <c r="CNN120" i="34"/>
  <c r="CNO120" i="34"/>
  <c r="CNP120" i="34"/>
  <c r="CNQ120" i="34"/>
  <c r="CNR120" i="34"/>
  <c r="CNS120" i="34"/>
  <c r="CNT120" i="34"/>
  <c r="CNU120" i="34"/>
  <c r="CNV120" i="34"/>
  <c r="CNW120" i="34"/>
  <c r="CNX120" i="34"/>
  <c r="CNY120" i="34"/>
  <c r="CNZ120" i="34"/>
  <c r="COA120" i="34"/>
  <c r="COB120" i="34"/>
  <c r="COC120" i="34"/>
  <c r="COD120" i="34"/>
  <c r="COE120" i="34"/>
  <c r="COF120" i="34"/>
  <c r="COG120" i="34"/>
  <c r="COH120" i="34"/>
  <c r="COI120" i="34"/>
  <c r="COJ120" i="34"/>
  <c r="COK120" i="34"/>
  <c r="COL120" i="34"/>
  <c r="COM120" i="34"/>
  <c r="CON120" i="34"/>
  <c r="COO120" i="34"/>
  <c r="COP120" i="34"/>
  <c r="COQ120" i="34"/>
  <c r="COR120" i="34"/>
  <c r="COS120" i="34"/>
  <c r="COT120" i="34"/>
  <c r="COU120" i="34"/>
  <c r="COV120" i="34"/>
  <c r="COW120" i="34"/>
  <c r="COX120" i="34"/>
  <c r="COY120" i="34"/>
  <c r="COZ120" i="34"/>
  <c r="CPA120" i="34"/>
  <c r="CPB120" i="34"/>
  <c r="CPC120" i="34"/>
  <c r="CPD120" i="34"/>
  <c r="CPE120" i="34"/>
  <c r="CPF120" i="34"/>
  <c r="CPG120" i="34"/>
  <c r="CPH120" i="34"/>
  <c r="CPI120" i="34"/>
  <c r="CPJ120" i="34"/>
  <c r="CPK120" i="34"/>
  <c r="CPL120" i="34"/>
  <c r="CPM120" i="34"/>
  <c r="CPN120" i="34"/>
  <c r="CPO120" i="34"/>
  <c r="CPP120" i="34"/>
  <c r="CPQ120" i="34"/>
  <c r="CPR120" i="34"/>
  <c r="CPS120" i="34"/>
  <c r="CPT120" i="34"/>
  <c r="CPU120" i="34"/>
  <c r="CPV120" i="34"/>
  <c r="CPW120" i="34"/>
  <c r="CPX120" i="34"/>
  <c r="CPY120" i="34"/>
  <c r="CPZ120" i="34"/>
  <c r="CQA120" i="34"/>
  <c r="CQB120" i="34"/>
  <c r="CQC120" i="34"/>
  <c r="CQD120" i="34"/>
  <c r="CQE120" i="34"/>
  <c r="CQF120" i="34"/>
  <c r="CQG120" i="34"/>
  <c r="CQH120" i="34"/>
  <c r="CQI120" i="34"/>
  <c r="CQJ120" i="34"/>
  <c r="CQK120" i="34"/>
  <c r="CQL120" i="34"/>
  <c r="CQM120" i="34"/>
  <c r="CQN120" i="34"/>
  <c r="CQO120" i="34"/>
  <c r="CQP120" i="34"/>
  <c r="CQQ120" i="34"/>
  <c r="CQR120" i="34"/>
  <c r="CQS120" i="34"/>
  <c r="CQT120" i="34"/>
  <c r="CQU120" i="34"/>
  <c r="CQV120" i="34"/>
  <c r="CQW120" i="34"/>
  <c r="CQX120" i="34"/>
  <c r="CQY120" i="34"/>
  <c r="CQZ120" i="34"/>
  <c r="CRA120" i="34"/>
  <c r="CRB120" i="34"/>
  <c r="CRC120" i="34"/>
  <c r="CRD120" i="34"/>
  <c r="CRE120" i="34"/>
  <c r="CRF120" i="34"/>
  <c r="CRG120" i="34"/>
  <c r="CRH120" i="34"/>
  <c r="CRI120" i="34"/>
  <c r="CRJ120" i="34"/>
  <c r="CRK120" i="34"/>
  <c r="CRL120" i="34"/>
  <c r="CRM120" i="34"/>
  <c r="CRN120" i="34"/>
  <c r="CRO120" i="34"/>
  <c r="CRP120" i="34"/>
  <c r="CRQ120" i="34"/>
  <c r="CRR120" i="34"/>
  <c r="CRS120" i="34"/>
  <c r="CRT120" i="34"/>
  <c r="CRU120" i="34"/>
  <c r="CRV120" i="34"/>
  <c r="CRW120" i="34"/>
  <c r="CRX120" i="34"/>
  <c r="CRY120" i="34"/>
  <c r="CRZ120" i="34"/>
  <c r="CSA120" i="34"/>
  <c r="CSB120" i="34"/>
  <c r="CSC120" i="34"/>
  <c r="CSD120" i="34"/>
  <c r="CSE120" i="34"/>
  <c r="CSF120" i="34"/>
  <c r="CSG120" i="34"/>
  <c r="CSH120" i="34"/>
  <c r="CSI120" i="34"/>
  <c r="CSJ120" i="34"/>
  <c r="CSK120" i="34"/>
  <c r="CSL120" i="34"/>
  <c r="CSM120" i="34"/>
  <c r="CSN120" i="34"/>
  <c r="CSO120" i="34"/>
  <c r="CSP120" i="34"/>
  <c r="CSQ120" i="34"/>
  <c r="CSR120" i="34"/>
  <c r="CSS120" i="34"/>
  <c r="CST120" i="34"/>
  <c r="CSU120" i="34"/>
  <c r="CSV120" i="34"/>
  <c r="CSW120" i="34"/>
  <c r="CSX120" i="34"/>
  <c r="CSY120" i="34"/>
  <c r="CSZ120" i="34"/>
  <c r="CTA120" i="34"/>
  <c r="CTB120" i="34"/>
  <c r="CTC120" i="34"/>
  <c r="CTD120" i="34"/>
  <c r="CTE120" i="34"/>
  <c r="CTF120" i="34"/>
  <c r="CTG120" i="34"/>
  <c r="CTH120" i="34"/>
  <c r="CTI120" i="34"/>
  <c r="CTJ120" i="34"/>
  <c r="CTK120" i="34"/>
  <c r="CTL120" i="34"/>
  <c r="CTM120" i="34"/>
  <c r="CTN120" i="34"/>
  <c r="CTO120" i="34"/>
  <c r="CTP120" i="34"/>
  <c r="CTQ120" i="34"/>
  <c r="CTR120" i="34"/>
  <c r="CTS120" i="34"/>
  <c r="CTT120" i="34"/>
  <c r="CTU120" i="34"/>
  <c r="CTV120" i="34"/>
  <c r="CTW120" i="34"/>
  <c r="CTX120" i="34"/>
  <c r="CTY120" i="34"/>
  <c r="CTZ120" i="34"/>
  <c r="CUA120" i="34"/>
  <c r="CUB120" i="34"/>
  <c r="CUC120" i="34"/>
  <c r="CUD120" i="34"/>
  <c r="CUE120" i="34"/>
  <c r="CUF120" i="34"/>
  <c r="CUG120" i="34"/>
  <c r="CUH120" i="34"/>
  <c r="CUI120" i="34"/>
  <c r="CUJ120" i="34"/>
  <c r="CUK120" i="34"/>
  <c r="CUL120" i="34"/>
  <c r="CUM120" i="34"/>
  <c r="CUN120" i="34"/>
  <c r="CUO120" i="34"/>
  <c r="CUP120" i="34"/>
  <c r="CUQ120" i="34"/>
  <c r="CUR120" i="34"/>
  <c r="CUS120" i="34"/>
  <c r="CUT120" i="34"/>
  <c r="CUU120" i="34"/>
  <c r="CUV120" i="34"/>
  <c r="CUW120" i="34"/>
  <c r="CUX120" i="34"/>
  <c r="CUY120" i="34"/>
  <c r="CUZ120" i="34"/>
  <c r="CVA120" i="34"/>
  <c r="CVB120" i="34"/>
  <c r="CVC120" i="34"/>
  <c r="CVD120" i="34"/>
  <c r="CVE120" i="34"/>
  <c r="CVF120" i="34"/>
  <c r="CVG120" i="34"/>
  <c r="CVH120" i="34"/>
  <c r="CVI120" i="34"/>
  <c r="CVJ120" i="34"/>
  <c r="CVK120" i="34"/>
  <c r="CVL120" i="34"/>
  <c r="CVM120" i="34"/>
  <c r="CVN120" i="34"/>
  <c r="CVO120" i="34"/>
  <c r="CVP120" i="34"/>
  <c r="CVQ120" i="34"/>
  <c r="CVR120" i="34"/>
  <c r="CVS120" i="34"/>
  <c r="CVT120" i="34"/>
  <c r="CVU120" i="34"/>
  <c r="CVV120" i="34"/>
  <c r="CVW120" i="34"/>
  <c r="CVX120" i="34"/>
  <c r="CVY120" i="34"/>
  <c r="CVZ120" i="34"/>
  <c r="CWA120" i="34"/>
  <c r="CWB120" i="34"/>
  <c r="CWC120" i="34"/>
  <c r="CWD120" i="34"/>
  <c r="CWE120" i="34"/>
  <c r="CWF120" i="34"/>
  <c r="CWG120" i="34"/>
  <c r="CWH120" i="34"/>
  <c r="CWI120" i="34"/>
  <c r="CWJ120" i="34"/>
  <c r="CWK120" i="34"/>
  <c r="CWL120" i="34"/>
  <c r="CWM120" i="34"/>
  <c r="CWN120" i="34"/>
  <c r="CWO120" i="34"/>
  <c r="CWP120" i="34"/>
  <c r="CWQ120" i="34"/>
  <c r="CWR120" i="34"/>
  <c r="CWS120" i="34"/>
  <c r="CWT120" i="34"/>
  <c r="CWU120" i="34"/>
  <c r="CWV120" i="34"/>
  <c r="CWW120" i="34"/>
  <c r="CWX120" i="34"/>
  <c r="CWY120" i="34"/>
  <c r="CWZ120" i="34"/>
  <c r="CXA120" i="34"/>
  <c r="CXB120" i="34"/>
  <c r="CXC120" i="34"/>
  <c r="CXD120" i="34"/>
  <c r="CXE120" i="34"/>
  <c r="CXF120" i="34"/>
  <c r="CXG120" i="34"/>
  <c r="CXH120" i="34"/>
  <c r="CXI120" i="34"/>
  <c r="CXJ120" i="34"/>
  <c r="CXK120" i="34"/>
  <c r="CXL120" i="34"/>
  <c r="CXM120" i="34"/>
  <c r="CXN120" i="34"/>
  <c r="CXO120" i="34"/>
  <c r="CXP120" i="34"/>
  <c r="CXQ120" i="34"/>
  <c r="CXR120" i="34"/>
  <c r="CXS120" i="34"/>
  <c r="CXT120" i="34"/>
  <c r="CXU120" i="34"/>
  <c r="CXV120" i="34"/>
  <c r="CXW120" i="34"/>
  <c r="CXX120" i="34"/>
  <c r="CXY120" i="34"/>
  <c r="CXZ120" i="34"/>
  <c r="CYA120" i="34"/>
  <c r="CYB120" i="34"/>
  <c r="CYC120" i="34"/>
  <c r="CYD120" i="34"/>
  <c r="CYE120" i="34"/>
  <c r="CYF120" i="34"/>
  <c r="CYG120" i="34"/>
  <c r="CYH120" i="34"/>
  <c r="CYI120" i="34"/>
  <c r="CYJ120" i="34"/>
  <c r="CYK120" i="34"/>
  <c r="CYL120" i="34"/>
  <c r="CYM120" i="34"/>
  <c r="CYN120" i="34"/>
  <c r="CYO120" i="34"/>
  <c r="CYP120" i="34"/>
  <c r="CYQ120" i="34"/>
  <c r="CYR120" i="34"/>
  <c r="CYS120" i="34"/>
  <c r="CYT120" i="34"/>
  <c r="CYU120" i="34"/>
  <c r="CYV120" i="34"/>
  <c r="CYW120" i="34"/>
  <c r="CYX120" i="34"/>
  <c r="CYY120" i="34"/>
  <c r="CYZ120" i="34"/>
  <c r="CZA120" i="34"/>
  <c r="CZB120" i="34"/>
  <c r="CZC120" i="34"/>
  <c r="CZD120" i="34"/>
  <c r="CZE120" i="34"/>
  <c r="CZF120" i="34"/>
  <c r="CZG120" i="34"/>
  <c r="CZH120" i="34"/>
  <c r="CZI120" i="34"/>
  <c r="CZJ120" i="34"/>
  <c r="CZK120" i="34"/>
  <c r="CZL120" i="34"/>
  <c r="CZM120" i="34"/>
  <c r="CZN120" i="34"/>
  <c r="CZO120" i="34"/>
  <c r="CZP120" i="34"/>
  <c r="CZQ120" i="34"/>
  <c r="CZR120" i="34"/>
  <c r="CZS120" i="34"/>
  <c r="CZT120" i="34"/>
  <c r="CZU120" i="34"/>
  <c r="CZV120" i="34"/>
  <c r="CZW120" i="34"/>
  <c r="CZX120" i="34"/>
  <c r="CZY120" i="34"/>
  <c r="CZZ120" i="34"/>
  <c r="DAA120" i="34"/>
  <c r="DAB120" i="34"/>
  <c r="DAC120" i="34"/>
  <c r="DAD120" i="34"/>
  <c r="DAE120" i="34"/>
  <c r="DAF120" i="34"/>
  <c r="DAG120" i="34"/>
  <c r="DAH120" i="34"/>
  <c r="DAI120" i="34"/>
  <c r="DAJ120" i="34"/>
  <c r="DAK120" i="34"/>
  <c r="DAL120" i="34"/>
  <c r="DAM120" i="34"/>
  <c r="DAN120" i="34"/>
  <c r="DAO120" i="34"/>
  <c r="DAP120" i="34"/>
  <c r="DAQ120" i="34"/>
  <c r="DAR120" i="34"/>
  <c r="DAS120" i="34"/>
  <c r="DAT120" i="34"/>
  <c r="DAU120" i="34"/>
  <c r="DAV120" i="34"/>
  <c r="DAW120" i="34"/>
  <c r="DAX120" i="34"/>
  <c r="DAY120" i="34"/>
  <c r="DAZ120" i="34"/>
  <c r="DBA120" i="34"/>
  <c r="DBB120" i="34"/>
  <c r="DBC120" i="34"/>
  <c r="DBD120" i="34"/>
  <c r="DBE120" i="34"/>
  <c r="DBF120" i="34"/>
  <c r="DBG120" i="34"/>
  <c r="DBH120" i="34"/>
  <c r="DBI120" i="34"/>
  <c r="DBJ120" i="34"/>
  <c r="DBK120" i="34"/>
  <c r="DBL120" i="34"/>
  <c r="DBM120" i="34"/>
  <c r="DBN120" i="34"/>
  <c r="DBO120" i="34"/>
  <c r="DBP120" i="34"/>
  <c r="DBQ120" i="34"/>
  <c r="DBR120" i="34"/>
  <c r="DBS120" i="34"/>
  <c r="DBT120" i="34"/>
  <c r="DBU120" i="34"/>
  <c r="DBV120" i="34"/>
  <c r="DBW120" i="34"/>
  <c r="DBX120" i="34"/>
  <c r="DBY120" i="34"/>
  <c r="DBZ120" i="34"/>
  <c r="DCA120" i="34"/>
  <c r="DCB120" i="34"/>
  <c r="DCC120" i="34"/>
  <c r="DCD120" i="34"/>
  <c r="DCE120" i="34"/>
  <c r="DCF120" i="34"/>
  <c r="DCG120" i="34"/>
  <c r="DCH120" i="34"/>
  <c r="DCI120" i="34"/>
  <c r="DCJ120" i="34"/>
  <c r="DCK120" i="34"/>
  <c r="DCL120" i="34"/>
  <c r="DCM120" i="34"/>
  <c r="DCN120" i="34"/>
  <c r="DCO120" i="34"/>
  <c r="DCP120" i="34"/>
  <c r="DCQ120" i="34"/>
  <c r="DCR120" i="34"/>
  <c r="DCS120" i="34"/>
  <c r="DCT120" i="34"/>
  <c r="DCU120" i="34"/>
  <c r="DCV120" i="34"/>
  <c r="DCW120" i="34"/>
  <c r="DCX120" i="34"/>
  <c r="DCY120" i="34"/>
  <c r="DCZ120" i="34"/>
  <c r="DDA120" i="34"/>
  <c r="DDB120" i="34"/>
  <c r="DDC120" i="34"/>
  <c r="DDD120" i="34"/>
  <c r="DDE120" i="34"/>
  <c r="DDF120" i="34"/>
  <c r="DDG120" i="34"/>
  <c r="DDH120" i="34"/>
  <c r="DDI120" i="34"/>
  <c r="DDJ120" i="34"/>
  <c r="DDK120" i="34"/>
  <c r="DDL120" i="34"/>
  <c r="DDM120" i="34"/>
  <c r="DDN120" i="34"/>
  <c r="DDO120" i="34"/>
  <c r="DDP120" i="34"/>
  <c r="DDQ120" i="34"/>
  <c r="DDR120" i="34"/>
  <c r="DDS120" i="34"/>
  <c r="DDT120" i="34"/>
  <c r="DDU120" i="34"/>
  <c r="DDV120" i="34"/>
  <c r="DDW120" i="34"/>
  <c r="DDX120" i="34"/>
  <c r="DDY120" i="34"/>
  <c r="DDZ120" i="34"/>
  <c r="DEA120" i="34"/>
  <c r="DEB120" i="34"/>
  <c r="DEC120" i="34"/>
  <c r="DED120" i="34"/>
  <c r="DEE120" i="34"/>
  <c r="DEF120" i="34"/>
  <c r="DEG120" i="34"/>
  <c r="DEH120" i="34"/>
  <c r="DEI120" i="34"/>
  <c r="DEJ120" i="34"/>
  <c r="DEK120" i="34"/>
  <c r="DEL120" i="34"/>
  <c r="DEM120" i="34"/>
  <c r="DEN120" i="34"/>
  <c r="DEO120" i="34"/>
  <c r="DEP120" i="34"/>
  <c r="DEQ120" i="34"/>
  <c r="DER120" i="34"/>
  <c r="DES120" i="34"/>
  <c r="DET120" i="34"/>
  <c r="DEU120" i="34"/>
  <c r="DEV120" i="34"/>
  <c r="DEW120" i="34"/>
  <c r="DEX120" i="34"/>
  <c r="DEY120" i="34"/>
  <c r="DEZ120" i="34"/>
  <c r="DFA120" i="34"/>
  <c r="DFB120" i="34"/>
  <c r="DFC120" i="34"/>
  <c r="DFD120" i="34"/>
  <c r="DFE120" i="34"/>
  <c r="DFF120" i="34"/>
  <c r="DFG120" i="34"/>
  <c r="DFH120" i="34"/>
  <c r="DFI120" i="34"/>
  <c r="DFJ120" i="34"/>
  <c r="DFK120" i="34"/>
  <c r="DFL120" i="34"/>
  <c r="DFM120" i="34"/>
  <c r="DFN120" i="34"/>
  <c r="DFO120" i="34"/>
  <c r="DFP120" i="34"/>
  <c r="DFQ120" i="34"/>
  <c r="DFR120" i="34"/>
  <c r="DFS120" i="34"/>
  <c r="DFT120" i="34"/>
  <c r="DFU120" i="34"/>
  <c r="DFV120" i="34"/>
  <c r="DFW120" i="34"/>
  <c r="DFX120" i="34"/>
  <c r="DFY120" i="34"/>
  <c r="DFZ120" i="34"/>
  <c r="DGA120" i="34"/>
  <c r="DGB120" i="34"/>
  <c r="DGC120" i="34"/>
  <c r="DGD120" i="34"/>
  <c r="DGE120" i="34"/>
  <c r="DGF120" i="34"/>
  <c r="DGG120" i="34"/>
  <c r="DGH120" i="34"/>
  <c r="DGI120" i="34"/>
  <c r="DGJ120" i="34"/>
  <c r="DGK120" i="34"/>
  <c r="DGL120" i="34"/>
  <c r="DGM120" i="34"/>
  <c r="DGN120" i="34"/>
  <c r="DGO120" i="34"/>
  <c r="DGP120" i="34"/>
  <c r="DGQ120" i="34"/>
  <c r="DGR120" i="34"/>
  <c r="DGS120" i="34"/>
  <c r="DGT120" i="34"/>
  <c r="DGU120" i="34"/>
  <c r="DGV120" i="34"/>
  <c r="DGW120" i="34"/>
  <c r="DGX120" i="34"/>
  <c r="DGY120" i="34"/>
  <c r="DGZ120" i="34"/>
  <c r="DHA120" i="34"/>
  <c r="DHB120" i="34"/>
  <c r="DHC120" i="34"/>
  <c r="DHD120" i="34"/>
  <c r="DHE120" i="34"/>
  <c r="DHF120" i="34"/>
  <c r="DHG120" i="34"/>
  <c r="DHH120" i="34"/>
  <c r="DHI120" i="34"/>
  <c r="DHJ120" i="34"/>
  <c r="DHK120" i="34"/>
  <c r="DHL120" i="34"/>
  <c r="DHM120" i="34"/>
  <c r="DHN120" i="34"/>
  <c r="DHO120" i="34"/>
  <c r="DHP120" i="34"/>
  <c r="DHQ120" i="34"/>
  <c r="DHR120" i="34"/>
  <c r="DHS120" i="34"/>
  <c r="DHT120" i="34"/>
  <c r="DHU120" i="34"/>
  <c r="DHV120" i="34"/>
  <c r="DHW120" i="34"/>
  <c r="DHX120" i="34"/>
  <c r="DHY120" i="34"/>
  <c r="DHZ120" i="34"/>
  <c r="DIA120" i="34"/>
  <c r="DIB120" i="34"/>
  <c r="DIC120" i="34"/>
  <c r="DID120" i="34"/>
  <c r="DIE120" i="34"/>
  <c r="DIF120" i="34"/>
  <c r="DIG120" i="34"/>
  <c r="DIH120" i="34"/>
  <c r="DII120" i="34"/>
  <c r="DIJ120" i="34"/>
  <c r="DIK120" i="34"/>
  <c r="DIL120" i="34"/>
  <c r="DIM120" i="34"/>
  <c r="DIN120" i="34"/>
  <c r="DIO120" i="34"/>
  <c r="DIP120" i="34"/>
  <c r="DIQ120" i="34"/>
  <c r="DIR120" i="34"/>
  <c r="DIS120" i="34"/>
  <c r="DIT120" i="34"/>
  <c r="DIU120" i="34"/>
  <c r="DIV120" i="34"/>
  <c r="DIW120" i="34"/>
  <c r="DIX120" i="34"/>
  <c r="DIY120" i="34"/>
  <c r="DIZ120" i="34"/>
  <c r="DJA120" i="34"/>
  <c r="DJB120" i="34"/>
  <c r="DJC120" i="34"/>
  <c r="DJD120" i="34"/>
  <c r="DJE120" i="34"/>
  <c r="DJF120" i="34"/>
  <c r="DJG120" i="34"/>
  <c r="DJH120" i="34"/>
  <c r="DJI120" i="34"/>
  <c r="DJJ120" i="34"/>
  <c r="DJK120" i="34"/>
  <c r="DJL120" i="34"/>
  <c r="DJM120" i="34"/>
  <c r="DJN120" i="34"/>
  <c r="DJO120" i="34"/>
  <c r="DJP120" i="34"/>
  <c r="DJQ120" i="34"/>
  <c r="DJR120" i="34"/>
  <c r="DJS120" i="34"/>
  <c r="DJT120" i="34"/>
  <c r="DJU120" i="34"/>
  <c r="DJV120" i="34"/>
  <c r="DJW120" i="34"/>
  <c r="DJX120" i="34"/>
  <c r="DJY120" i="34"/>
  <c r="DJZ120" i="34"/>
  <c r="DKA120" i="34"/>
  <c r="DKB120" i="34"/>
  <c r="DKC120" i="34"/>
  <c r="DKD120" i="34"/>
  <c r="DKE120" i="34"/>
  <c r="DKF120" i="34"/>
  <c r="DKG120" i="34"/>
  <c r="DKH120" i="34"/>
  <c r="DKI120" i="34"/>
  <c r="DKJ120" i="34"/>
  <c r="DKK120" i="34"/>
  <c r="DKL120" i="34"/>
  <c r="DKM120" i="34"/>
  <c r="DKN120" i="34"/>
  <c r="DKO120" i="34"/>
  <c r="DKP120" i="34"/>
  <c r="DKQ120" i="34"/>
  <c r="DKR120" i="34"/>
  <c r="DKS120" i="34"/>
  <c r="DKT120" i="34"/>
  <c r="DKU120" i="34"/>
  <c r="DKV120" i="34"/>
  <c r="DKW120" i="34"/>
  <c r="DKX120" i="34"/>
  <c r="DKY120" i="34"/>
  <c r="DKZ120" i="34"/>
  <c r="DLA120" i="34"/>
  <c r="DLB120" i="34"/>
  <c r="DLC120" i="34"/>
  <c r="DLD120" i="34"/>
  <c r="DLE120" i="34"/>
  <c r="DLF120" i="34"/>
  <c r="DLG120" i="34"/>
  <c r="DLH120" i="34"/>
  <c r="DLI120" i="34"/>
  <c r="DLJ120" i="34"/>
  <c r="DLK120" i="34"/>
  <c r="DLL120" i="34"/>
  <c r="DLM120" i="34"/>
  <c r="DLN120" i="34"/>
  <c r="DLO120" i="34"/>
  <c r="DLP120" i="34"/>
  <c r="DLQ120" i="34"/>
  <c r="DLR120" i="34"/>
  <c r="DLS120" i="34"/>
  <c r="DLT120" i="34"/>
  <c r="DLU120" i="34"/>
  <c r="DLV120" i="34"/>
  <c r="DLW120" i="34"/>
  <c r="DLX120" i="34"/>
  <c r="DLY120" i="34"/>
  <c r="DLZ120" i="34"/>
  <c r="DMA120" i="34"/>
  <c r="DMB120" i="34"/>
  <c r="DMC120" i="34"/>
  <c r="DMD120" i="34"/>
  <c r="DME120" i="34"/>
  <c r="DMF120" i="34"/>
  <c r="DMG120" i="34"/>
  <c r="DMH120" i="34"/>
  <c r="DMI120" i="34"/>
  <c r="DMJ120" i="34"/>
  <c r="DMK120" i="34"/>
  <c r="DML120" i="34"/>
  <c r="DMM120" i="34"/>
  <c r="DMN120" i="34"/>
  <c r="DMO120" i="34"/>
  <c r="DMP120" i="34"/>
  <c r="DMQ120" i="34"/>
  <c r="DMR120" i="34"/>
  <c r="DMS120" i="34"/>
  <c r="DMT120" i="34"/>
  <c r="DMU120" i="34"/>
  <c r="DMV120" i="34"/>
  <c r="DMW120" i="34"/>
  <c r="DMX120" i="34"/>
  <c r="DMY120" i="34"/>
  <c r="DMZ120" i="34"/>
  <c r="DNA120" i="34"/>
  <c r="DNB120" i="34"/>
  <c r="DNC120" i="34"/>
  <c r="DND120" i="34"/>
  <c r="DNE120" i="34"/>
  <c r="DNF120" i="34"/>
  <c r="DNG120" i="34"/>
  <c r="DNH120" i="34"/>
  <c r="DNI120" i="34"/>
  <c r="DNJ120" i="34"/>
  <c r="DNK120" i="34"/>
  <c r="DNL120" i="34"/>
  <c r="DNM120" i="34"/>
  <c r="DNN120" i="34"/>
  <c r="DNO120" i="34"/>
  <c r="DNP120" i="34"/>
  <c r="DNQ120" i="34"/>
  <c r="DNR120" i="34"/>
  <c r="DNS120" i="34"/>
  <c r="DNT120" i="34"/>
  <c r="DNU120" i="34"/>
  <c r="DNV120" i="34"/>
  <c r="DNW120" i="34"/>
  <c r="DNX120" i="34"/>
  <c r="DNY120" i="34"/>
  <c r="DNZ120" i="34"/>
  <c r="DOA120" i="34"/>
  <c r="DOB120" i="34"/>
  <c r="DOC120" i="34"/>
  <c r="DOD120" i="34"/>
  <c r="DOE120" i="34"/>
  <c r="DOF120" i="34"/>
  <c r="DOG120" i="34"/>
  <c r="DOH120" i="34"/>
  <c r="DOI120" i="34"/>
  <c r="DOJ120" i="34"/>
  <c r="DOK120" i="34"/>
  <c r="DOL120" i="34"/>
  <c r="DOM120" i="34"/>
  <c r="DON120" i="34"/>
  <c r="DOO120" i="34"/>
  <c r="DOP120" i="34"/>
  <c r="DOQ120" i="34"/>
  <c r="DOR120" i="34"/>
  <c r="DOS120" i="34"/>
  <c r="DOT120" i="34"/>
  <c r="DOU120" i="34"/>
  <c r="DOV120" i="34"/>
  <c r="DOW120" i="34"/>
  <c r="DOX120" i="34"/>
  <c r="DOY120" i="34"/>
  <c r="DOZ120" i="34"/>
  <c r="DPA120" i="34"/>
  <c r="DPB120" i="34"/>
  <c r="DPC120" i="34"/>
  <c r="DPD120" i="34"/>
  <c r="DPE120" i="34"/>
  <c r="DPF120" i="34"/>
  <c r="DPG120" i="34"/>
  <c r="DPH120" i="34"/>
  <c r="DPI120" i="34"/>
  <c r="DPJ120" i="34"/>
  <c r="DPK120" i="34"/>
  <c r="DPL120" i="34"/>
  <c r="DPM120" i="34"/>
  <c r="DPN120" i="34"/>
  <c r="DPO120" i="34"/>
  <c r="DPP120" i="34"/>
  <c r="DPQ120" i="34"/>
  <c r="DPR120" i="34"/>
  <c r="DPS120" i="34"/>
  <c r="DPT120" i="34"/>
  <c r="DPU120" i="34"/>
  <c r="DPV120" i="34"/>
  <c r="DPW120" i="34"/>
  <c r="DPX120" i="34"/>
  <c r="DPY120" i="34"/>
  <c r="DPZ120" i="34"/>
  <c r="DQA120" i="34"/>
  <c r="DQB120" i="34"/>
  <c r="DQC120" i="34"/>
  <c r="DQD120" i="34"/>
  <c r="DQE120" i="34"/>
  <c r="DQF120" i="34"/>
  <c r="DQG120" i="34"/>
  <c r="DQH120" i="34"/>
  <c r="DQI120" i="34"/>
  <c r="DQJ120" i="34"/>
  <c r="DQK120" i="34"/>
  <c r="DQL120" i="34"/>
  <c r="DQM120" i="34"/>
  <c r="DQN120" i="34"/>
  <c r="DQO120" i="34"/>
  <c r="DQP120" i="34"/>
  <c r="DQQ120" i="34"/>
  <c r="DQR120" i="34"/>
  <c r="DQS120" i="34"/>
  <c r="DQT120" i="34"/>
  <c r="DQU120" i="34"/>
  <c r="DQV120" i="34"/>
  <c r="DQW120" i="34"/>
  <c r="DQX120" i="34"/>
  <c r="DQY120" i="34"/>
  <c r="DQZ120" i="34"/>
  <c r="DRA120" i="34"/>
  <c r="DRB120" i="34"/>
  <c r="DRC120" i="34"/>
  <c r="DRD120" i="34"/>
  <c r="DRE120" i="34"/>
  <c r="DRF120" i="34"/>
  <c r="DRG120" i="34"/>
  <c r="DRH120" i="34"/>
  <c r="DRI120" i="34"/>
  <c r="DRJ120" i="34"/>
  <c r="DRK120" i="34"/>
  <c r="DRL120" i="34"/>
  <c r="DRM120" i="34"/>
  <c r="DRN120" i="34"/>
  <c r="DRO120" i="34"/>
  <c r="DRP120" i="34"/>
  <c r="DRQ120" i="34"/>
  <c r="DRR120" i="34"/>
  <c r="DRS120" i="34"/>
  <c r="DRT120" i="34"/>
  <c r="DRU120" i="34"/>
  <c r="DRV120" i="34"/>
  <c r="DRW120" i="34"/>
  <c r="DRX120" i="34"/>
  <c r="DRY120" i="34"/>
  <c r="DRZ120" i="34"/>
  <c r="DSA120" i="34"/>
  <c r="DSB120" i="34"/>
  <c r="DSC120" i="34"/>
  <c r="DSD120" i="34"/>
  <c r="DSE120" i="34"/>
  <c r="DSF120" i="34"/>
  <c r="DSG120" i="34"/>
  <c r="DSH120" i="34"/>
  <c r="DSI120" i="34"/>
  <c r="DSJ120" i="34"/>
  <c r="DSK120" i="34"/>
  <c r="DSL120" i="34"/>
  <c r="DSM120" i="34"/>
  <c r="DSN120" i="34"/>
  <c r="DSO120" i="34"/>
  <c r="DSP120" i="34"/>
  <c r="DSQ120" i="34"/>
  <c r="DSR120" i="34"/>
  <c r="DSS120" i="34"/>
  <c r="DST120" i="34"/>
  <c r="DSU120" i="34"/>
  <c r="DSV120" i="34"/>
  <c r="DSW120" i="34"/>
  <c r="DSX120" i="34"/>
  <c r="DSY120" i="34"/>
  <c r="DSZ120" i="34"/>
  <c r="DTA120" i="34"/>
  <c r="DTB120" i="34"/>
  <c r="DTC120" i="34"/>
  <c r="DTD120" i="34"/>
  <c r="DTE120" i="34"/>
  <c r="DTF120" i="34"/>
  <c r="DTG120" i="34"/>
  <c r="DTH120" i="34"/>
  <c r="DTI120" i="34"/>
  <c r="DTJ120" i="34"/>
  <c r="DTK120" i="34"/>
  <c r="DTL120" i="34"/>
  <c r="DTM120" i="34"/>
  <c r="DTN120" i="34"/>
  <c r="DTO120" i="34"/>
  <c r="DTP120" i="34"/>
  <c r="DTQ120" i="34"/>
  <c r="DTR120" i="34"/>
  <c r="DTS120" i="34"/>
  <c r="DTT120" i="34"/>
  <c r="DTU120" i="34"/>
  <c r="DTV120" i="34"/>
  <c r="DTW120" i="34"/>
  <c r="DTX120" i="34"/>
  <c r="DTY120" i="34"/>
  <c r="DTZ120" i="34"/>
  <c r="DUA120" i="34"/>
  <c r="DUB120" i="34"/>
  <c r="DUC120" i="34"/>
  <c r="DUD120" i="34"/>
  <c r="DUE120" i="34"/>
  <c r="DUF120" i="34"/>
  <c r="DUG120" i="34"/>
  <c r="DUH120" i="34"/>
  <c r="DUI120" i="34"/>
  <c r="DUJ120" i="34"/>
  <c r="DUK120" i="34"/>
  <c r="DUL120" i="34"/>
  <c r="DUM120" i="34"/>
  <c r="DUN120" i="34"/>
  <c r="DUO120" i="34"/>
  <c r="DUP120" i="34"/>
  <c r="DUQ120" i="34"/>
  <c r="DUR120" i="34"/>
  <c r="DUS120" i="34"/>
  <c r="DUT120" i="34"/>
  <c r="DUU120" i="34"/>
  <c r="DUV120" i="34"/>
  <c r="DUW120" i="34"/>
  <c r="DUX120" i="34"/>
  <c r="DUY120" i="34"/>
  <c r="DUZ120" i="34"/>
  <c r="DVA120" i="34"/>
  <c r="DVB120" i="34"/>
  <c r="DVC120" i="34"/>
  <c r="DVD120" i="34"/>
  <c r="DVE120" i="34"/>
  <c r="DVF120" i="34"/>
  <c r="DVG120" i="34"/>
  <c r="DVH120" i="34"/>
  <c r="DVI120" i="34"/>
  <c r="DVJ120" i="34"/>
  <c r="DVK120" i="34"/>
  <c r="DVL120" i="34"/>
  <c r="DVM120" i="34"/>
  <c r="DVN120" i="34"/>
  <c r="DVO120" i="34"/>
  <c r="DVP120" i="34"/>
  <c r="DVQ120" i="34"/>
  <c r="DVR120" i="34"/>
  <c r="DVS120" i="34"/>
  <c r="DVT120" i="34"/>
  <c r="DVU120" i="34"/>
  <c r="DVV120" i="34"/>
  <c r="DVW120" i="34"/>
  <c r="DVX120" i="34"/>
  <c r="DVY120" i="34"/>
  <c r="DVZ120" i="34"/>
  <c r="DWA120" i="34"/>
  <c r="DWB120" i="34"/>
  <c r="DWC120" i="34"/>
  <c r="DWD120" i="34"/>
  <c r="DWE120" i="34"/>
  <c r="DWF120" i="34"/>
  <c r="DWG120" i="34"/>
  <c r="DWH120" i="34"/>
  <c r="DWI120" i="34"/>
  <c r="DWJ120" i="34"/>
  <c r="DWK120" i="34"/>
  <c r="DWL120" i="34"/>
  <c r="DWM120" i="34"/>
  <c r="DWN120" i="34"/>
  <c r="DWO120" i="34"/>
  <c r="DWP120" i="34"/>
  <c r="DWQ120" i="34"/>
  <c r="DWR120" i="34"/>
  <c r="DWS120" i="34"/>
  <c r="DWT120" i="34"/>
  <c r="DWU120" i="34"/>
  <c r="DWV120" i="34"/>
  <c r="DWW120" i="34"/>
  <c r="DWX120" i="34"/>
  <c r="DWY120" i="34"/>
  <c r="DWZ120" i="34"/>
  <c r="DXA120" i="34"/>
  <c r="DXB120" i="34"/>
  <c r="DXC120" i="34"/>
  <c r="DXD120" i="34"/>
  <c r="DXE120" i="34"/>
  <c r="DXF120" i="34"/>
  <c r="DXG120" i="34"/>
  <c r="DXH120" i="34"/>
  <c r="DXI120" i="34"/>
  <c r="DXJ120" i="34"/>
  <c r="DXK120" i="34"/>
  <c r="DXL120" i="34"/>
  <c r="DXM120" i="34"/>
  <c r="DXN120" i="34"/>
  <c r="DXO120" i="34"/>
  <c r="DXP120" i="34"/>
  <c r="DXQ120" i="34"/>
  <c r="DXR120" i="34"/>
  <c r="DXS120" i="34"/>
  <c r="DXT120" i="34"/>
  <c r="DXU120" i="34"/>
  <c r="DXV120" i="34"/>
  <c r="DXW120" i="34"/>
  <c r="DXX120" i="34"/>
  <c r="DXY120" i="34"/>
  <c r="DXZ120" i="34"/>
  <c r="DYA120" i="34"/>
  <c r="DYB120" i="34"/>
  <c r="DYC120" i="34"/>
  <c r="DYD120" i="34"/>
  <c r="DYE120" i="34"/>
  <c r="DYF120" i="34"/>
  <c r="DYG120" i="34"/>
  <c r="DYH120" i="34"/>
  <c r="DYI120" i="34"/>
  <c r="DYJ120" i="34"/>
  <c r="DYK120" i="34"/>
  <c r="DYL120" i="34"/>
  <c r="DYM120" i="34"/>
  <c r="DYN120" i="34"/>
  <c r="DYO120" i="34"/>
  <c r="DYP120" i="34"/>
  <c r="DYQ120" i="34"/>
  <c r="DYR120" i="34"/>
  <c r="DYS120" i="34"/>
  <c r="DYT120" i="34"/>
  <c r="DYU120" i="34"/>
  <c r="DYV120" i="34"/>
  <c r="DYW120" i="34"/>
  <c r="DYX120" i="34"/>
  <c r="DYY120" i="34"/>
  <c r="DYZ120" i="34"/>
  <c r="DZA120" i="34"/>
  <c r="DZB120" i="34"/>
  <c r="DZC120" i="34"/>
  <c r="DZD120" i="34"/>
  <c r="DZE120" i="34"/>
  <c r="DZF120" i="34"/>
  <c r="DZG120" i="34"/>
  <c r="DZH120" i="34"/>
  <c r="DZI120" i="34"/>
  <c r="DZJ120" i="34"/>
  <c r="DZK120" i="34"/>
  <c r="DZL120" i="34"/>
  <c r="DZM120" i="34"/>
  <c r="DZN120" i="34"/>
  <c r="DZO120" i="34"/>
  <c r="DZP120" i="34"/>
  <c r="DZQ120" i="34"/>
  <c r="DZR120" i="34"/>
  <c r="DZS120" i="34"/>
  <c r="DZT120" i="34"/>
  <c r="DZU120" i="34"/>
  <c r="DZV120" i="34"/>
  <c r="DZW120" i="34"/>
  <c r="DZX120" i="34"/>
  <c r="DZY120" i="34"/>
  <c r="DZZ120" i="34"/>
  <c r="EAA120" i="34"/>
  <c r="EAB120" i="34"/>
  <c r="EAC120" i="34"/>
  <c r="EAD120" i="34"/>
  <c r="EAE120" i="34"/>
  <c r="EAF120" i="34"/>
  <c r="EAG120" i="34"/>
  <c r="EAH120" i="34"/>
  <c r="EAI120" i="34"/>
  <c r="EAJ120" i="34"/>
  <c r="EAK120" i="34"/>
  <c r="EAL120" i="34"/>
  <c r="EAM120" i="34"/>
  <c r="EAN120" i="34"/>
  <c r="EAO120" i="34"/>
  <c r="EAP120" i="34"/>
  <c r="EAQ120" i="34"/>
  <c r="EAR120" i="34"/>
  <c r="EAS120" i="34"/>
  <c r="EAT120" i="34"/>
  <c r="EAU120" i="34"/>
  <c r="EAV120" i="34"/>
  <c r="EAW120" i="34"/>
  <c r="EAX120" i="34"/>
  <c r="EAY120" i="34"/>
  <c r="EAZ120" i="34"/>
  <c r="EBA120" i="34"/>
  <c r="EBB120" i="34"/>
  <c r="EBC120" i="34"/>
  <c r="EBD120" i="34"/>
  <c r="EBE120" i="34"/>
  <c r="EBF120" i="34"/>
  <c r="EBG120" i="34"/>
  <c r="EBH120" i="34"/>
  <c r="EBI120" i="34"/>
  <c r="EBJ120" i="34"/>
  <c r="EBK120" i="34"/>
  <c r="EBL120" i="34"/>
  <c r="EBM120" i="34"/>
  <c r="EBN120" i="34"/>
  <c r="EBO120" i="34"/>
  <c r="EBP120" i="34"/>
  <c r="EBQ120" i="34"/>
  <c r="EBR120" i="34"/>
  <c r="EBS120" i="34"/>
  <c r="EBT120" i="34"/>
  <c r="EBU120" i="34"/>
  <c r="EBV120" i="34"/>
  <c r="EBW120" i="34"/>
  <c r="EBX120" i="34"/>
  <c r="EBY120" i="34"/>
  <c r="EBZ120" i="34"/>
  <c r="ECA120" i="34"/>
  <c r="ECB120" i="34"/>
  <c r="ECC120" i="34"/>
  <c r="ECD120" i="34"/>
  <c r="ECE120" i="34"/>
  <c r="ECF120" i="34"/>
  <c r="ECG120" i="34"/>
  <c r="ECH120" i="34"/>
  <c r="ECI120" i="34"/>
  <c r="ECJ120" i="34"/>
  <c r="ECK120" i="34"/>
  <c r="ECL120" i="34"/>
  <c r="ECM120" i="34"/>
  <c r="ECN120" i="34"/>
  <c r="ECO120" i="34"/>
  <c r="ECP120" i="34"/>
  <c r="ECQ120" i="34"/>
  <c r="ECR120" i="34"/>
  <c r="ECS120" i="34"/>
  <c r="ECT120" i="34"/>
  <c r="ECU120" i="34"/>
  <c r="ECV120" i="34"/>
  <c r="ECW120" i="34"/>
  <c r="ECX120" i="34"/>
  <c r="ECY120" i="34"/>
  <c r="ECZ120" i="34"/>
  <c r="EDA120" i="34"/>
  <c r="EDB120" i="34"/>
  <c r="EDC120" i="34"/>
  <c r="EDD120" i="34"/>
  <c r="EDE120" i="34"/>
  <c r="EDF120" i="34"/>
  <c r="EDG120" i="34"/>
  <c r="EDH120" i="34"/>
  <c r="EDI120" i="34"/>
  <c r="EDJ120" i="34"/>
  <c r="EDK120" i="34"/>
  <c r="EDL120" i="34"/>
  <c r="EDM120" i="34"/>
  <c r="EDN120" i="34"/>
  <c r="EDO120" i="34"/>
  <c r="EDP120" i="34"/>
  <c r="EDQ120" i="34"/>
  <c r="EDR120" i="34"/>
  <c r="EDS120" i="34"/>
  <c r="EDT120" i="34"/>
  <c r="EDU120" i="34"/>
  <c r="EDV120" i="34"/>
  <c r="EDW120" i="34"/>
  <c r="EDX120" i="34"/>
  <c r="EDY120" i="34"/>
  <c r="EDZ120" i="34"/>
  <c r="EEA120" i="34"/>
  <c r="EEB120" i="34"/>
  <c r="EEC120" i="34"/>
  <c r="EED120" i="34"/>
  <c r="EEE120" i="34"/>
  <c r="EEF120" i="34"/>
  <c r="EEG120" i="34"/>
  <c r="EEH120" i="34"/>
  <c r="EEI120" i="34"/>
  <c r="EEJ120" i="34"/>
  <c r="EEK120" i="34"/>
  <c r="EEL120" i="34"/>
  <c r="EEM120" i="34"/>
  <c r="EEN120" i="34"/>
  <c r="EEO120" i="34"/>
  <c r="EEP120" i="34"/>
  <c r="EEQ120" i="34"/>
  <c r="EER120" i="34"/>
  <c r="EES120" i="34"/>
  <c r="EET120" i="34"/>
  <c r="EEU120" i="34"/>
  <c r="EEV120" i="34"/>
  <c r="EEW120" i="34"/>
  <c r="EEX120" i="34"/>
  <c r="EEY120" i="34"/>
  <c r="EEZ120" i="34"/>
  <c r="EFA120" i="34"/>
  <c r="EFB120" i="34"/>
  <c r="EFC120" i="34"/>
  <c r="EFD120" i="34"/>
  <c r="EFE120" i="34"/>
  <c r="EFF120" i="34"/>
  <c r="EFG120" i="34"/>
  <c r="EFH120" i="34"/>
  <c r="EFI120" i="34"/>
  <c r="EFJ120" i="34"/>
  <c r="EFK120" i="34"/>
  <c r="EFL120" i="34"/>
  <c r="EFM120" i="34"/>
  <c r="EFN120" i="34"/>
  <c r="EFO120" i="34"/>
  <c r="EFP120" i="34"/>
  <c r="EFQ120" i="34"/>
  <c r="EFR120" i="34"/>
  <c r="EFS120" i="34"/>
  <c r="EFT120" i="34"/>
  <c r="EFU120" i="34"/>
  <c r="EFV120" i="34"/>
  <c r="EFW120" i="34"/>
  <c r="EFX120" i="34"/>
  <c r="EFY120" i="34"/>
  <c r="EFZ120" i="34"/>
  <c r="EGA120" i="34"/>
  <c r="EGB120" i="34"/>
  <c r="EGC120" i="34"/>
  <c r="EGD120" i="34"/>
  <c r="EGE120" i="34"/>
  <c r="EGF120" i="34"/>
  <c r="EGG120" i="34"/>
  <c r="EGH120" i="34"/>
  <c r="EGI120" i="34"/>
  <c r="EGJ120" i="34"/>
  <c r="EGK120" i="34"/>
  <c r="EGL120" i="34"/>
  <c r="EGM120" i="34"/>
  <c r="EGN120" i="34"/>
  <c r="EGO120" i="34"/>
  <c r="EGP120" i="34"/>
  <c r="EGQ120" i="34"/>
  <c r="EGR120" i="34"/>
  <c r="EGS120" i="34"/>
  <c r="EGT120" i="34"/>
  <c r="EGU120" i="34"/>
  <c r="EGV120" i="34"/>
  <c r="EGW120" i="34"/>
  <c r="EGX120" i="34"/>
  <c r="EGY120" i="34"/>
  <c r="EGZ120" i="34"/>
  <c r="EHA120" i="34"/>
  <c r="EHB120" i="34"/>
  <c r="EHC120" i="34"/>
  <c r="EHD120" i="34"/>
  <c r="EHE120" i="34"/>
  <c r="EHF120" i="34"/>
  <c r="EHG120" i="34"/>
  <c r="EHH120" i="34"/>
  <c r="EHI120" i="34"/>
  <c r="EHJ120" i="34"/>
  <c r="EHK120" i="34"/>
  <c r="EHL120" i="34"/>
  <c r="EHM120" i="34"/>
  <c r="EHN120" i="34"/>
  <c r="EHO120" i="34"/>
  <c r="EHP120" i="34"/>
  <c r="EHQ120" i="34"/>
  <c r="EHR120" i="34"/>
  <c r="EHS120" i="34"/>
  <c r="EHT120" i="34"/>
  <c r="EHU120" i="34"/>
  <c r="EHV120" i="34"/>
  <c r="EHW120" i="34"/>
  <c r="EHX120" i="34"/>
  <c r="EHY120" i="34"/>
  <c r="EHZ120" i="34"/>
  <c r="EIA120" i="34"/>
  <c r="EIB120" i="34"/>
  <c r="EIC120" i="34"/>
  <c r="EID120" i="34"/>
  <c r="EIE120" i="34"/>
  <c r="EIF120" i="34"/>
  <c r="EIG120" i="34"/>
  <c r="EIH120" i="34"/>
  <c r="EII120" i="34"/>
  <c r="EIJ120" i="34"/>
  <c r="EIK120" i="34"/>
  <c r="EIL120" i="34"/>
  <c r="EIM120" i="34"/>
  <c r="EIN120" i="34"/>
  <c r="EIO120" i="34"/>
  <c r="EIP120" i="34"/>
  <c r="EIQ120" i="34"/>
  <c r="EIR120" i="34"/>
  <c r="EIS120" i="34"/>
  <c r="EIT120" i="34"/>
  <c r="EIU120" i="34"/>
  <c r="EIV120" i="34"/>
  <c r="EIW120" i="34"/>
  <c r="EIX120" i="34"/>
  <c r="EIY120" i="34"/>
  <c r="EIZ120" i="34"/>
  <c r="EJA120" i="34"/>
  <c r="EJB120" i="34"/>
  <c r="EJC120" i="34"/>
  <c r="EJD120" i="34"/>
  <c r="EJE120" i="34"/>
  <c r="EJF120" i="34"/>
  <c r="EJG120" i="34"/>
  <c r="EJH120" i="34"/>
  <c r="EJI120" i="34"/>
  <c r="EJJ120" i="34"/>
  <c r="EJK120" i="34"/>
  <c r="EJL120" i="34"/>
  <c r="EJM120" i="34"/>
  <c r="EJN120" i="34"/>
  <c r="EJO120" i="34"/>
  <c r="EJP120" i="34"/>
  <c r="EJQ120" i="34"/>
  <c r="EJR120" i="34"/>
  <c r="EJS120" i="34"/>
  <c r="EJT120" i="34"/>
  <c r="EJU120" i="34"/>
  <c r="EJV120" i="34"/>
  <c r="EJW120" i="34"/>
  <c r="EJX120" i="34"/>
  <c r="EJY120" i="34"/>
  <c r="EJZ120" i="34"/>
  <c r="EKA120" i="34"/>
  <c r="EKB120" i="34"/>
  <c r="EKC120" i="34"/>
  <c r="EKD120" i="34"/>
  <c r="EKE120" i="34"/>
  <c r="EKF120" i="34"/>
  <c r="EKG120" i="34"/>
  <c r="EKH120" i="34"/>
  <c r="EKI120" i="34"/>
  <c r="EKJ120" i="34"/>
  <c r="EKK120" i="34"/>
  <c r="EKL120" i="34"/>
  <c r="EKM120" i="34"/>
  <c r="EKN120" i="34"/>
  <c r="EKO120" i="34"/>
  <c r="EKP120" i="34"/>
  <c r="EKQ120" i="34"/>
  <c r="EKR120" i="34"/>
  <c r="EKS120" i="34"/>
  <c r="EKT120" i="34"/>
  <c r="EKU120" i="34"/>
  <c r="EKV120" i="34"/>
  <c r="EKW120" i="34"/>
  <c r="EKX120" i="34"/>
  <c r="EKY120" i="34"/>
  <c r="EKZ120" i="34"/>
  <c r="ELA120" i="34"/>
  <c r="ELB120" i="34"/>
  <c r="ELC120" i="34"/>
  <c r="ELD120" i="34"/>
  <c r="ELE120" i="34"/>
  <c r="ELF120" i="34"/>
  <c r="ELG120" i="34"/>
  <c r="ELH120" i="34"/>
  <c r="ELI120" i="34"/>
  <c r="ELJ120" i="34"/>
  <c r="ELK120" i="34"/>
  <c r="ELL120" i="34"/>
  <c r="ELM120" i="34"/>
  <c r="ELN120" i="34"/>
  <c r="ELO120" i="34"/>
  <c r="ELP120" i="34"/>
  <c r="ELQ120" i="34"/>
  <c r="ELR120" i="34"/>
  <c r="ELS120" i="34"/>
  <c r="ELT120" i="34"/>
  <c r="ELU120" i="34"/>
  <c r="ELV120" i="34"/>
  <c r="ELW120" i="34"/>
  <c r="ELX120" i="34"/>
  <c r="ELY120" i="34"/>
  <c r="ELZ120" i="34"/>
  <c r="EMA120" i="34"/>
  <c r="EMB120" i="34"/>
  <c r="EMC120" i="34"/>
  <c r="EMD120" i="34"/>
  <c r="EME120" i="34"/>
  <c r="EMF120" i="34"/>
  <c r="EMG120" i="34"/>
  <c r="EMH120" i="34"/>
  <c r="EMI120" i="34"/>
  <c r="EMJ120" i="34"/>
  <c r="EMK120" i="34"/>
  <c r="EML120" i="34"/>
  <c r="EMM120" i="34"/>
  <c r="EMN120" i="34"/>
  <c r="EMO120" i="34"/>
  <c r="EMP120" i="34"/>
  <c r="EMQ120" i="34"/>
  <c r="EMR120" i="34"/>
  <c r="EMS120" i="34"/>
  <c r="EMT120" i="34"/>
  <c r="EMU120" i="34"/>
  <c r="EMV120" i="34"/>
  <c r="EMW120" i="34"/>
  <c r="EMX120" i="34"/>
  <c r="EMY120" i="34"/>
  <c r="EMZ120" i="34"/>
  <c r="ENA120" i="34"/>
  <c r="ENB120" i="34"/>
  <c r="ENC120" i="34"/>
  <c r="END120" i="34"/>
  <c r="ENE120" i="34"/>
  <c r="ENF120" i="34"/>
  <c r="ENG120" i="34"/>
  <c r="ENH120" i="34"/>
  <c r="ENI120" i="34"/>
  <c r="ENJ120" i="34"/>
  <c r="ENK120" i="34"/>
  <c r="ENL120" i="34"/>
  <c r="ENM120" i="34"/>
  <c r="ENN120" i="34"/>
  <c r="ENO120" i="34"/>
  <c r="ENP120" i="34"/>
  <c r="ENQ120" i="34"/>
  <c r="ENR120" i="34"/>
  <c r="ENS120" i="34"/>
  <c r="ENT120" i="34"/>
  <c r="ENU120" i="34"/>
  <c r="ENV120" i="34"/>
  <c r="ENW120" i="34"/>
  <c r="ENX120" i="34"/>
  <c r="ENY120" i="34"/>
  <c r="ENZ120" i="34"/>
  <c r="EOA120" i="34"/>
  <c r="EOB120" i="34"/>
  <c r="EOC120" i="34"/>
  <c r="EOD120" i="34"/>
  <c r="EOE120" i="34"/>
  <c r="EOF120" i="34"/>
  <c r="EOG120" i="34"/>
  <c r="EOH120" i="34"/>
  <c r="EOI120" i="34"/>
  <c r="EOJ120" i="34"/>
  <c r="EOK120" i="34"/>
  <c r="EOL120" i="34"/>
  <c r="EOM120" i="34"/>
  <c r="EON120" i="34"/>
  <c r="EOO120" i="34"/>
  <c r="EOP120" i="34"/>
  <c r="EOQ120" i="34"/>
  <c r="EOR120" i="34"/>
  <c r="EOS120" i="34"/>
  <c r="EOT120" i="34"/>
  <c r="EOU120" i="34"/>
  <c r="EOV120" i="34"/>
  <c r="EOW120" i="34"/>
  <c r="EOX120" i="34"/>
  <c r="EOY120" i="34"/>
  <c r="EOZ120" i="34"/>
  <c r="EPA120" i="34"/>
  <c r="EPB120" i="34"/>
  <c r="EPC120" i="34"/>
  <c r="EPD120" i="34"/>
  <c r="EPE120" i="34"/>
  <c r="EPF120" i="34"/>
  <c r="EPG120" i="34"/>
  <c r="EPH120" i="34"/>
  <c r="EPI120" i="34"/>
  <c r="EPJ120" i="34"/>
  <c r="EPK120" i="34"/>
  <c r="EPL120" i="34"/>
  <c r="EPM120" i="34"/>
  <c r="EPN120" i="34"/>
  <c r="EPO120" i="34"/>
  <c r="EPP120" i="34"/>
  <c r="EPQ120" i="34"/>
  <c r="EPR120" i="34"/>
  <c r="EPS120" i="34"/>
  <c r="EPT120" i="34"/>
  <c r="EPU120" i="34"/>
  <c r="EPV120" i="34"/>
  <c r="EPW120" i="34"/>
  <c r="EPX120" i="34"/>
  <c r="EPY120" i="34"/>
  <c r="EPZ120" i="34"/>
  <c r="EQA120" i="34"/>
  <c r="EQB120" i="34"/>
  <c r="EQC120" i="34"/>
  <c r="EQD120" i="34"/>
  <c r="EQE120" i="34"/>
  <c r="EQF120" i="34"/>
  <c r="EQG120" i="34"/>
  <c r="EQH120" i="34"/>
  <c r="EQI120" i="34"/>
  <c r="EQJ120" i="34"/>
  <c r="EQK120" i="34"/>
  <c r="EQL120" i="34"/>
  <c r="EQM120" i="34"/>
  <c r="EQN120" i="34"/>
  <c r="EQO120" i="34"/>
  <c r="EQP120" i="34"/>
  <c r="EQQ120" i="34"/>
  <c r="EQR120" i="34"/>
  <c r="EQS120" i="34"/>
  <c r="EQT120" i="34"/>
  <c r="EQU120" i="34"/>
  <c r="EQV120" i="34"/>
  <c r="EQW120" i="34"/>
  <c r="EQX120" i="34"/>
  <c r="EQY120" i="34"/>
  <c r="EQZ120" i="34"/>
  <c r="ERA120" i="34"/>
  <c r="ERB120" i="34"/>
  <c r="ERC120" i="34"/>
  <c r="ERD120" i="34"/>
  <c r="ERE120" i="34"/>
  <c r="ERF120" i="34"/>
  <c r="ERG120" i="34"/>
  <c r="ERH120" i="34"/>
  <c r="ERI120" i="34"/>
  <c r="ERJ120" i="34"/>
  <c r="ERK120" i="34"/>
  <c r="ERL120" i="34"/>
  <c r="ERM120" i="34"/>
  <c r="ERN120" i="34"/>
  <c r="ERO120" i="34"/>
  <c r="ERP120" i="34"/>
  <c r="ERQ120" i="34"/>
  <c r="ERR120" i="34"/>
  <c r="ERS120" i="34"/>
  <c r="ERT120" i="34"/>
  <c r="ERU120" i="34"/>
  <c r="ERV120" i="34"/>
  <c r="ERW120" i="34"/>
  <c r="ERX120" i="34"/>
  <c r="ERY120" i="34"/>
  <c r="ERZ120" i="34"/>
  <c r="ESA120" i="34"/>
  <c r="ESB120" i="34"/>
  <c r="ESC120" i="34"/>
  <c r="ESD120" i="34"/>
  <c r="ESE120" i="34"/>
  <c r="ESF120" i="34"/>
  <c r="ESG120" i="34"/>
  <c r="ESH120" i="34"/>
  <c r="ESI120" i="34"/>
  <c r="ESJ120" i="34"/>
  <c r="ESK120" i="34"/>
  <c r="ESL120" i="34"/>
  <c r="ESM120" i="34"/>
  <c r="ESN120" i="34"/>
  <c r="ESO120" i="34"/>
  <c r="ESP120" i="34"/>
  <c r="ESQ120" i="34"/>
  <c r="ESR120" i="34"/>
  <c r="ESS120" i="34"/>
  <c r="EST120" i="34"/>
  <c r="ESU120" i="34"/>
  <c r="ESV120" i="34"/>
  <c r="ESW120" i="34"/>
  <c r="ESX120" i="34"/>
  <c r="ESY120" i="34"/>
  <c r="ESZ120" i="34"/>
  <c r="ETA120" i="34"/>
  <c r="ETB120" i="34"/>
  <c r="ETC120" i="34"/>
  <c r="ETD120" i="34"/>
  <c r="ETE120" i="34"/>
  <c r="ETF120" i="34"/>
  <c r="ETG120" i="34"/>
  <c r="ETH120" i="34"/>
  <c r="ETI120" i="34"/>
  <c r="ETJ120" i="34"/>
  <c r="ETK120" i="34"/>
  <c r="ETL120" i="34"/>
  <c r="ETM120" i="34"/>
  <c r="ETN120" i="34"/>
  <c r="ETO120" i="34"/>
  <c r="ETP120" i="34"/>
  <c r="ETQ120" i="34"/>
  <c r="ETR120" i="34"/>
  <c r="ETS120" i="34"/>
  <c r="ETT120" i="34"/>
  <c r="ETU120" i="34"/>
  <c r="ETV120" i="34"/>
  <c r="ETW120" i="34"/>
  <c r="ETX120" i="34"/>
  <c r="ETY120" i="34"/>
  <c r="ETZ120" i="34"/>
  <c r="EUA120" i="34"/>
  <c r="EUB120" i="34"/>
  <c r="EUC120" i="34"/>
  <c r="EUD120" i="34"/>
  <c r="EUE120" i="34"/>
  <c r="EUF120" i="34"/>
  <c r="EUG120" i="34"/>
  <c r="EUH120" i="34"/>
  <c r="EUI120" i="34"/>
  <c r="EUJ120" i="34"/>
  <c r="EUK120" i="34"/>
  <c r="EUL120" i="34"/>
  <c r="EUM120" i="34"/>
  <c r="EUN120" i="34"/>
  <c r="EUO120" i="34"/>
  <c r="EUP120" i="34"/>
  <c r="EUQ120" i="34"/>
  <c r="EUR120" i="34"/>
  <c r="EUS120" i="34"/>
  <c r="EUT120" i="34"/>
  <c r="EUU120" i="34"/>
  <c r="EUV120" i="34"/>
  <c r="EUW120" i="34"/>
  <c r="EUX120" i="34"/>
  <c r="EUY120" i="34"/>
  <c r="EUZ120" i="34"/>
  <c r="EVA120" i="34"/>
  <c r="EVB120" i="34"/>
  <c r="EVC120" i="34"/>
  <c r="EVD120" i="34"/>
  <c r="EVE120" i="34"/>
  <c r="EVF120" i="34"/>
  <c r="EVG120" i="34"/>
  <c r="EVH120" i="34"/>
  <c r="EVI120" i="34"/>
  <c r="EVJ120" i="34"/>
  <c r="EVK120" i="34"/>
  <c r="EVL120" i="34"/>
  <c r="EVM120" i="34"/>
  <c r="EVN120" i="34"/>
  <c r="EVO120" i="34"/>
  <c r="EVP120" i="34"/>
  <c r="EVQ120" i="34"/>
  <c r="EVR120" i="34"/>
  <c r="EVS120" i="34"/>
  <c r="EVT120" i="34"/>
  <c r="EVU120" i="34"/>
  <c r="EVV120" i="34"/>
  <c r="EVW120" i="34"/>
  <c r="EVX120" i="34"/>
  <c r="EVY120" i="34"/>
  <c r="EVZ120" i="34"/>
  <c r="EWA120" i="34"/>
  <c r="EWB120" i="34"/>
  <c r="EWC120" i="34"/>
  <c r="EWD120" i="34"/>
  <c r="EWE120" i="34"/>
  <c r="EWF120" i="34"/>
  <c r="EWG120" i="34"/>
  <c r="EWH120" i="34"/>
  <c r="EWI120" i="34"/>
  <c r="EWJ120" i="34"/>
  <c r="EWK120" i="34"/>
  <c r="EWL120" i="34"/>
  <c r="EWM120" i="34"/>
  <c r="EWN120" i="34"/>
  <c r="EWO120" i="34"/>
  <c r="EWP120" i="34"/>
  <c r="EWQ120" i="34"/>
  <c r="EWR120" i="34"/>
  <c r="EWS120" i="34"/>
  <c r="EWT120" i="34"/>
  <c r="EWU120" i="34"/>
  <c r="EWV120" i="34"/>
  <c r="EWW120" i="34"/>
  <c r="EWX120" i="34"/>
  <c r="EWY120" i="34"/>
  <c r="EWZ120" i="34"/>
  <c r="EXA120" i="34"/>
  <c r="EXB120" i="34"/>
  <c r="EXC120" i="34"/>
  <c r="EXD120" i="34"/>
  <c r="EXE120" i="34"/>
  <c r="EXF120" i="34"/>
  <c r="EXG120" i="34"/>
  <c r="EXH120" i="34"/>
  <c r="EXI120" i="34"/>
  <c r="EXJ120" i="34"/>
  <c r="EXK120" i="34"/>
  <c r="EXL120" i="34"/>
  <c r="EXM120" i="34"/>
  <c r="EXN120" i="34"/>
  <c r="EXO120" i="34"/>
  <c r="EXP120" i="34"/>
  <c r="EXQ120" i="34"/>
  <c r="EXR120" i="34"/>
  <c r="EXS120" i="34"/>
  <c r="EXT120" i="34"/>
  <c r="EXU120" i="34"/>
  <c r="EXV120" i="34"/>
  <c r="EXW120" i="34"/>
  <c r="EXX120" i="34"/>
  <c r="EXY120" i="34"/>
  <c r="EXZ120" i="34"/>
  <c r="EYA120" i="34"/>
  <c r="EYB120" i="34"/>
  <c r="EYC120" i="34"/>
  <c r="EYD120" i="34"/>
  <c r="EYE120" i="34"/>
  <c r="EYF120" i="34"/>
  <c r="EYG120" i="34"/>
  <c r="EYH120" i="34"/>
  <c r="EYI120" i="34"/>
  <c r="EYJ120" i="34"/>
  <c r="EYK120" i="34"/>
  <c r="EYL120" i="34"/>
  <c r="EYM120" i="34"/>
  <c r="EYN120" i="34"/>
  <c r="EYO120" i="34"/>
  <c r="EYP120" i="34"/>
  <c r="EYQ120" i="34"/>
  <c r="EYR120" i="34"/>
  <c r="EYS120" i="34"/>
  <c r="EYT120" i="34"/>
  <c r="EYU120" i="34"/>
  <c r="EYV120" i="34"/>
  <c r="EYW120" i="34"/>
  <c r="EYX120" i="34"/>
  <c r="EYY120" i="34"/>
  <c r="EYZ120" i="34"/>
  <c r="EZA120" i="34"/>
  <c r="EZB120" i="34"/>
  <c r="EZC120" i="34"/>
  <c r="EZD120" i="34"/>
  <c r="EZE120" i="34"/>
  <c r="EZF120" i="34"/>
  <c r="EZG120" i="34"/>
  <c r="EZH120" i="34"/>
  <c r="EZI120" i="34"/>
  <c r="EZJ120" i="34"/>
  <c r="EZK120" i="34"/>
  <c r="EZL120" i="34"/>
  <c r="EZM120" i="34"/>
  <c r="EZN120" i="34"/>
  <c r="EZO120" i="34"/>
  <c r="EZP120" i="34"/>
  <c r="EZQ120" i="34"/>
  <c r="EZR120" i="34"/>
  <c r="EZS120" i="34"/>
  <c r="EZT120" i="34"/>
  <c r="EZU120" i="34"/>
  <c r="EZV120" i="34"/>
  <c r="EZW120" i="34"/>
  <c r="EZX120" i="34"/>
  <c r="EZY120" i="34"/>
  <c r="EZZ120" i="34"/>
  <c r="FAA120" i="34"/>
  <c r="FAB120" i="34"/>
  <c r="FAC120" i="34"/>
  <c r="FAD120" i="34"/>
  <c r="FAE120" i="34"/>
  <c r="FAF120" i="34"/>
  <c r="FAG120" i="34"/>
  <c r="FAH120" i="34"/>
  <c r="FAI120" i="34"/>
  <c r="FAJ120" i="34"/>
  <c r="FAK120" i="34"/>
  <c r="FAL120" i="34"/>
  <c r="FAM120" i="34"/>
  <c r="FAN120" i="34"/>
  <c r="FAO120" i="34"/>
  <c r="FAP120" i="34"/>
  <c r="FAQ120" i="34"/>
  <c r="FAR120" i="34"/>
  <c r="FAS120" i="34"/>
  <c r="FAT120" i="34"/>
  <c r="FAU120" i="34"/>
  <c r="FAV120" i="34"/>
  <c r="FAW120" i="34"/>
  <c r="FAX120" i="34"/>
  <c r="FAY120" i="34"/>
  <c r="FAZ120" i="34"/>
  <c r="FBA120" i="34"/>
  <c r="FBB120" i="34"/>
  <c r="FBC120" i="34"/>
  <c r="FBD120" i="34"/>
  <c r="FBE120" i="34"/>
  <c r="FBF120" i="34"/>
  <c r="FBG120" i="34"/>
  <c r="FBH120" i="34"/>
  <c r="FBI120" i="34"/>
  <c r="FBJ120" i="34"/>
  <c r="FBK120" i="34"/>
  <c r="FBL120" i="34"/>
  <c r="FBM120" i="34"/>
  <c r="FBN120" i="34"/>
  <c r="FBO120" i="34"/>
  <c r="FBP120" i="34"/>
  <c r="FBQ120" i="34"/>
  <c r="FBR120" i="34"/>
  <c r="FBS120" i="34"/>
  <c r="FBT120" i="34"/>
  <c r="FBU120" i="34"/>
  <c r="FBV120" i="34"/>
  <c r="FBW120" i="34"/>
  <c r="FBX120" i="34"/>
  <c r="FBY120" i="34"/>
  <c r="FBZ120" i="34"/>
  <c r="FCA120" i="34"/>
  <c r="FCB120" i="34"/>
  <c r="FCC120" i="34"/>
  <c r="FCD120" i="34"/>
  <c r="FCE120" i="34"/>
  <c r="FCF120" i="34"/>
  <c r="FCG120" i="34"/>
  <c r="FCH120" i="34"/>
  <c r="FCI120" i="34"/>
  <c r="FCJ120" i="34"/>
  <c r="FCK120" i="34"/>
  <c r="FCL120" i="34"/>
  <c r="FCM120" i="34"/>
  <c r="FCN120" i="34"/>
  <c r="FCO120" i="34"/>
  <c r="FCP120" i="34"/>
  <c r="FCQ120" i="34"/>
  <c r="FCR120" i="34"/>
  <c r="FCS120" i="34"/>
  <c r="FCT120" i="34"/>
  <c r="FCU120" i="34"/>
  <c r="FCV120" i="34"/>
  <c r="FCW120" i="34"/>
  <c r="FCX120" i="34"/>
  <c r="FCY120" i="34"/>
  <c r="FCZ120" i="34"/>
  <c r="FDA120" i="34"/>
  <c r="FDB120" i="34"/>
  <c r="FDC120" i="34"/>
  <c r="FDD120" i="34"/>
  <c r="FDE120" i="34"/>
  <c r="FDF120" i="34"/>
  <c r="FDG120" i="34"/>
  <c r="FDH120" i="34"/>
  <c r="FDI120" i="34"/>
  <c r="FDJ120" i="34"/>
  <c r="FDK120" i="34"/>
  <c r="FDL120" i="34"/>
  <c r="FDM120" i="34"/>
  <c r="FDN120" i="34"/>
  <c r="FDO120" i="34"/>
  <c r="FDP120" i="34"/>
  <c r="FDQ120" i="34"/>
  <c r="FDR120" i="34"/>
  <c r="FDS120" i="34"/>
  <c r="FDT120" i="34"/>
  <c r="FDU120" i="34"/>
  <c r="FDV120" i="34"/>
  <c r="FDW120" i="34"/>
  <c r="FDX120" i="34"/>
  <c r="FDY120" i="34"/>
  <c r="FDZ120" i="34"/>
  <c r="FEA120" i="34"/>
  <c r="FEB120" i="34"/>
  <c r="FEC120" i="34"/>
  <c r="FED120" i="34"/>
  <c r="FEE120" i="34"/>
  <c r="FEF120" i="34"/>
  <c r="FEG120" i="34"/>
  <c r="FEH120" i="34"/>
  <c r="FEI120" i="34"/>
  <c r="FEJ120" i="34"/>
  <c r="FEK120" i="34"/>
  <c r="FEL120" i="34"/>
  <c r="FEM120" i="34"/>
  <c r="FEN120" i="34"/>
  <c r="FEO120" i="34"/>
  <c r="FEP120" i="34"/>
  <c r="FEQ120" i="34"/>
  <c r="FER120" i="34"/>
  <c r="FES120" i="34"/>
  <c r="FET120" i="34"/>
  <c r="FEU120" i="34"/>
  <c r="FEV120" i="34"/>
  <c r="FEW120" i="34"/>
  <c r="FEX120" i="34"/>
  <c r="FEY120" i="34"/>
  <c r="FEZ120" i="34"/>
  <c r="FFA120" i="34"/>
  <c r="FFB120" i="34"/>
  <c r="FFC120" i="34"/>
  <c r="FFD120" i="34"/>
  <c r="FFE120" i="34"/>
  <c r="FFF120" i="34"/>
  <c r="FFG120" i="34"/>
  <c r="FFH120" i="34"/>
  <c r="FFI120" i="34"/>
  <c r="FFJ120" i="34"/>
  <c r="FFK120" i="34"/>
  <c r="FFL120" i="34"/>
  <c r="FFM120" i="34"/>
  <c r="FFN120" i="34"/>
  <c r="FFO120" i="34"/>
  <c r="FFP120" i="34"/>
  <c r="FFQ120" i="34"/>
  <c r="FFR120" i="34"/>
  <c r="FFS120" i="34"/>
  <c r="FFT120" i="34"/>
  <c r="FFU120" i="34"/>
  <c r="FFV120" i="34"/>
  <c r="FFW120" i="34"/>
  <c r="FFX120" i="34"/>
  <c r="FFY120" i="34"/>
  <c r="FFZ120" i="34"/>
  <c r="FGA120" i="34"/>
  <c r="FGB120" i="34"/>
  <c r="FGC120" i="34"/>
  <c r="FGD120" i="34"/>
  <c r="FGE120" i="34"/>
  <c r="FGF120" i="34"/>
  <c r="FGG120" i="34"/>
  <c r="FGH120" i="34"/>
  <c r="FGI120" i="34"/>
  <c r="FGJ120" i="34"/>
  <c r="FGK120" i="34"/>
  <c r="FGL120" i="34"/>
  <c r="FGM120" i="34"/>
  <c r="FGN120" i="34"/>
  <c r="FGO120" i="34"/>
  <c r="FGP120" i="34"/>
  <c r="FGQ120" i="34"/>
  <c r="FGR120" i="34"/>
  <c r="FGS120" i="34"/>
  <c r="FGT120" i="34"/>
  <c r="FGU120" i="34"/>
  <c r="FGV120" i="34"/>
  <c r="FGW120" i="34"/>
  <c r="FGX120" i="34"/>
  <c r="FGY120" i="34"/>
  <c r="FGZ120" i="34"/>
  <c r="FHA120" i="34"/>
  <c r="FHB120" i="34"/>
  <c r="FHC120" i="34"/>
  <c r="FHD120" i="34"/>
  <c r="FHE120" i="34"/>
  <c r="FHF120" i="34"/>
  <c r="FHG120" i="34"/>
  <c r="FHH120" i="34"/>
  <c r="FHI120" i="34"/>
  <c r="FHJ120" i="34"/>
  <c r="FHK120" i="34"/>
  <c r="FHL120" i="34"/>
  <c r="FHM120" i="34"/>
  <c r="FHN120" i="34"/>
  <c r="FHO120" i="34"/>
  <c r="FHP120" i="34"/>
  <c r="FHQ120" i="34"/>
  <c r="FHR120" i="34"/>
  <c r="FHS120" i="34"/>
  <c r="FHT120" i="34"/>
  <c r="FHU120" i="34"/>
  <c r="FHV120" i="34"/>
  <c r="FHW120" i="34"/>
  <c r="FHX120" i="34"/>
  <c r="FHY120" i="34"/>
  <c r="FHZ120" i="34"/>
  <c r="FIA120" i="34"/>
  <c r="FIB120" i="34"/>
  <c r="FIC120" i="34"/>
  <c r="FID120" i="34"/>
  <c r="FIE120" i="34"/>
  <c r="FIF120" i="34"/>
  <c r="FIG120" i="34"/>
  <c r="FIH120" i="34"/>
  <c r="FII120" i="34"/>
  <c r="FIJ120" i="34"/>
  <c r="FIK120" i="34"/>
  <c r="FIL120" i="34"/>
  <c r="FIM120" i="34"/>
  <c r="FIN120" i="34"/>
  <c r="FIO120" i="34"/>
  <c r="FIP120" i="34"/>
  <c r="FIQ120" i="34"/>
  <c r="FIR120" i="34"/>
  <c r="FIS120" i="34"/>
  <c r="FIT120" i="34"/>
  <c r="FIU120" i="34"/>
  <c r="FIV120" i="34"/>
  <c r="FIW120" i="34"/>
  <c r="FIX120" i="34"/>
  <c r="FIY120" i="34"/>
  <c r="FIZ120" i="34"/>
  <c r="FJA120" i="34"/>
  <c r="FJB120" i="34"/>
  <c r="FJC120" i="34"/>
  <c r="FJD120" i="34"/>
  <c r="FJE120" i="34"/>
  <c r="FJF120" i="34"/>
  <c r="FJG120" i="34"/>
  <c r="FJH120" i="34"/>
  <c r="FJI120" i="34"/>
  <c r="FJJ120" i="34"/>
  <c r="FJK120" i="34"/>
  <c r="FJL120" i="34"/>
  <c r="FJM120" i="34"/>
  <c r="FJN120" i="34"/>
  <c r="FJO120" i="34"/>
  <c r="FJP120" i="34"/>
  <c r="FJQ120" i="34"/>
  <c r="FJR120" i="34"/>
  <c r="FJS120" i="34"/>
  <c r="FJT120" i="34"/>
  <c r="FJU120" i="34"/>
  <c r="FJV120" i="34"/>
  <c r="FJW120" i="34"/>
  <c r="FJX120" i="34"/>
  <c r="FJY120" i="34"/>
  <c r="FJZ120" i="34"/>
  <c r="FKA120" i="34"/>
  <c r="FKB120" i="34"/>
  <c r="FKC120" i="34"/>
  <c r="FKD120" i="34"/>
  <c r="FKE120" i="34"/>
  <c r="FKF120" i="34"/>
  <c r="FKG120" i="34"/>
  <c r="FKH120" i="34"/>
  <c r="FKI120" i="34"/>
  <c r="FKJ120" i="34"/>
  <c r="FKK120" i="34"/>
  <c r="FKL120" i="34"/>
  <c r="FKM120" i="34"/>
  <c r="FKN120" i="34"/>
  <c r="FKO120" i="34"/>
  <c r="FKP120" i="34"/>
  <c r="FKQ120" i="34"/>
  <c r="FKR120" i="34"/>
  <c r="FKS120" i="34"/>
  <c r="FKT120" i="34"/>
  <c r="FKU120" i="34"/>
  <c r="FKV120" i="34"/>
  <c r="FKW120" i="34"/>
  <c r="FKX120" i="34"/>
  <c r="FKY120" i="34"/>
  <c r="FKZ120" i="34"/>
  <c r="FLA120" i="34"/>
  <c r="FLB120" i="34"/>
  <c r="FLC120" i="34"/>
  <c r="FLD120" i="34"/>
  <c r="FLE120" i="34"/>
  <c r="FLF120" i="34"/>
  <c r="FLG120" i="34"/>
  <c r="FLH120" i="34"/>
  <c r="FLI120" i="34"/>
  <c r="FLJ120" i="34"/>
  <c r="FLK120" i="34"/>
  <c r="FLL120" i="34"/>
  <c r="FLM120" i="34"/>
  <c r="FLN120" i="34"/>
  <c r="FLO120" i="34"/>
  <c r="FLP120" i="34"/>
  <c r="FLQ120" i="34"/>
  <c r="FLR120" i="34"/>
  <c r="FLS120" i="34"/>
  <c r="FLT120" i="34"/>
  <c r="FLU120" i="34"/>
  <c r="FLV120" i="34"/>
  <c r="FLW120" i="34"/>
  <c r="FLX120" i="34"/>
  <c r="FLY120" i="34"/>
  <c r="FLZ120" i="34"/>
  <c r="FMA120" i="34"/>
  <c r="FMB120" i="34"/>
  <c r="FMC120" i="34"/>
  <c r="FMD120" i="34"/>
  <c r="FME120" i="34"/>
  <c r="FMF120" i="34"/>
  <c r="FMG120" i="34"/>
  <c r="FMH120" i="34"/>
  <c r="FMI120" i="34"/>
  <c r="FMJ120" i="34"/>
  <c r="FMK120" i="34"/>
  <c r="FML120" i="34"/>
  <c r="FMM120" i="34"/>
  <c r="FMN120" i="34"/>
  <c r="FMO120" i="34"/>
  <c r="FMP120" i="34"/>
  <c r="FMQ120" i="34"/>
  <c r="FMR120" i="34"/>
  <c r="FMS120" i="34"/>
  <c r="FMT120" i="34"/>
  <c r="FMU120" i="34"/>
  <c r="FMV120" i="34"/>
  <c r="FMW120" i="34"/>
  <c r="FMX120" i="34"/>
  <c r="FMY120" i="34"/>
  <c r="FMZ120" i="34"/>
  <c r="FNA120" i="34"/>
  <c r="FNB120" i="34"/>
  <c r="FNC120" i="34"/>
  <c r="FND120" i="34"/>
  <c r="FNE120" i="34"/>
  <c r="FNF120" i="34"/>
  <c r="FNG120" i="34"/>
  <c r="FNH120" i="34"/>
  <c r="FNI120" i="34"/>
  <c r="FNJ120" i="34"/>
  <c r="FNK120" i="34"/>
  <c r="FNL120" i="34"/>
  <c r="FNM120" i="34"/>
  <c r="FNN120" i="34"/>
  <c r="FNO120" i="34"/>
  <c r="FNP120" i="34"/>
  <c r="FNQ120" i="34"/>
  <c r="FNR120" i="34"/>
  <c r="FNS120" i="34"/>
  <c r="FNT120" i="34"/>
  <c r="FNU120" i="34"/>
  <c r="FNV120" i="34"/>
  <c r="FNW120" i="34"/>
  <c r="FNX120" i="34"/>
  <c r="FNY120" i="34"/>
  <c r="FNZ120" i="34"/>
  <c r="FOA120" i="34"/>
  <c r="FOB120" i="34"/>
  <c r="FOC120" i="34"/>
  <c r="FOD120" i="34"/>
  <c r="FOE120" i="34"/>
  <c r="FOF120" i="34"/>
  <c r="FOG120" i="34"/>
  <c r="FOH120" i="34"/>
  <c r="FOI120" i="34"/>
  <c r="FOJ120" i="34"/>
  <c r="FOK120" i="34"/>
  <c r="FOL120" i="34"/>
  <c r="FOM120" i="34"/>
  <c r="FON120" i="34"/>
  <c r="FOO120" i="34"/>
  <c r="FOP120" i="34"/>
  <c r="FOQ120" i="34"/>
  <c r="FOR120" i="34"/>
  <c r="FOS120" i="34"/>
  <c r="FOT120" i="34"/>
  <c r="FOU120" i="34"/>
  <c r="FOV120" i="34"/>
  <c r="FOW120" i="34"/>
  <c r="FOX120" i="34"/>
  <c r="FOY120" i="34"/>
  <c r="FOZ120" i="34"/>
  <c r="FPA120" i="34"/>
  <c r="FPB120" i="34"/>
  <c r="FPC120" i="34"/>
  <c r="FPD120" i="34"/>
  <c r="FPE120" i="34"/>
  <c r="FPF120" i="34"/>
  <c r="FPG120" i="34"/>
  <c r="FPH120" i="34"/>
  <c r="FPI120" i="34"/>
  <c r="FPJ120" i="34"/>
  <c r="FPK120" i="34"/>
  <c r="FPL120" i="34"/>
  <c r="FPM120" i="34"/>
  <c r="FPN120" i="34"/>
  <c r="FPO120" i="34"/>
  <c r="FPP120" i="34"/>
  <c r="FPQ120" i="34"/>
  <c r="FPR120" i="34"/>
  <c r="FPS120" i="34"/>
  <c r="FPT120" i="34"/>
  <c r="FPU120" i="34"/>
  <c r="FPV120" i="34"/>
  <c r="FPW120" i="34"/>
  <c r="FPX120" i="34"/>
  <c r="FPY120" i="34"/>
  <c r="FPZ120" i="34"/>
  <c r="FQA120" i="34"/>
  <c r="FQB120" i="34"/>
  <c r="FQC120" i="34"/>
  <c r="FQD120" i="34"/>
  <c r="FQE120" i="34"/>
  <c r="FQF120" i="34"/>
  <c r="FQG120" i="34"/>
  <c r="FQH120" i="34"/>
  <c r="FQI120" i="34"/>
  <c r="FQJ120" i="34"/>
  <c r="FQK120" i="34"/>
  <c r="FQL120" i="34"/>
  <c r="FQM120" i="34"/>
  <c r="FQN120" i="34"/>
  <c r="FQO120" i="34"/>
  <c r="FQP120" i="34"/>
  <c r="FQQ120" i="34"/>
  <c r="FQR120" i="34"/>
  <c r="FQS120" i="34"/>
  <c r="FQT120" i="34"/>
  <c r="FQU120" i="34"/>
  <c r="FQV120" i="34"/>
  <c r="FQW120" i="34"/>
  <c r="FQX120" i="34"/>
  <c r="FQY120" i="34"/>
  <c r="FQZ120" i="34"/>
  <c r="FRA120" i="34"/>
  <c r="FRB120" i="34"/>
  <c r="FRC120" i="34"/>
  <c r="FRD120" i="34"/>
  <c r="FRE120" i="34"/>
  <c r="FRF120" i="34"/>
  <c r="FRG120" i="34"/>
  <c r="FRH120" i="34"/>
  <c r="FRI120" i="34"/>
  <c r="FRJ120" i="34"/>
  <c r="FRK120" i="34"/>
  <c r="FRL120" i="34"/>
  <c r="FRM120" i="34"/>
  <c r="FRN120" i="34"/>
  <c r="FRO120" i="34"/>
  <c r="FRP120" i="34"/>
  <c r="FRQ120" i="34"/>
  <c r="FRR120" i="34"/>
  <c r="FRS120" i="34"/>
  <c r="FRT120" i="34"/>
  <c r="FRU120" i="34"/>
  <c r="FRV120" i="34"/>
  <c r="FRW120" i="34"/>
  <c r="FRX120" i="34"/>
  <c r="FRY120" i="34"/>
  <c r="FRZ120" i="34"/>
  <c r="FSA120" i="34"/>
  <c r="FSB120" i="34"/>
  <c r="FSC120" i="34"/>
  <c r="FSD120" i="34"/>
  <c r="FSE120" i="34"/>
  <c r="FSF120" i="34"/>
  <c r="FSG120" i="34"/>
  <c r="FSH120" i="34"/>
  <c r="FSI120" i="34"/>
  <c r="FSJ120" i="34"/>
  <c r="FSK120" i="34"/>
  <c r="FSL120" i="34"/>
  <c r="FSM120" i="34"/>
  <c r="FSN120" i="34"/>
  <c r="FSO120" i="34"/>
  <c r="FSP120" i="34"/>
  <c r="FSQ120" i="34"/>
  <c r="FSR120" i="34"/>
  <c r="FSS120" i="34"/>
  <c r="FST120" i="34"/>
  <c r="FSU120" i="34"/>
  <c r="FSV120" i="34"/>
  <c r="FSW120" i="34"/>
  <c r="FSX120" i="34"/>
  <c r="FSY120" i="34"/>
  <c r="FSZ120" i="34"/>
  <c r="FTA120" i="34"/>
  <c r="FTB120" i="34"/>
  <c r="FTC120" i="34"/>
  <c r="FTD120" i="34"/>
  <c r="FTE120" i="34"/>
  <c r="FTF120" i="34"/>
  <c r="FTG120" i="34"/>
  <c r="FTH120" i="34"/>
  <c r="FTI120" i="34"/>
  <c r="FTJ120" i="34"/>
  <c r="FTK120" i="34"/>
  <c r="FTL120" i="34"/>
  <c r="FTM120" i="34"/>
  <c r="FTN120" i="34"/>
  <c r="FTO120" i="34"/>
  <c r="FTP120" i="34"/>
  <c r="FTQ120" i="34"/>
  <c r="FTR120" i="34"/>
  <c r="FTS120" i="34"/>
  <c r="FTT120" i="34"/>
  <c r="FTU120" i="34"/>
  <c r="FTV120" i="34"/>
  <c r="FTW120" i="34"/>
  <c r="FTX120" i="34"/>
  <c r="FTY120" i="34"/>
  <c r="FTZ120" i="34"/>
  <c r="FUA120" i="34"/>
  <c r="FUB120" i="34"/>
  <c r="FUC120" i="34"/>
  <c r="FUD120" i="34"/>
  <c r="FUE120" i="34"/>
  <c r="FUF120" i="34"/>
  <c r="FUG120" i="34"/>
  <c r="FUH120" i="34"/>
  <c r="FUI120" i="34"/>
  <c r="FUJ120" i="34"/>
  <c r="FUK120" i="34"/>
  <c r="FUL120" i="34"/>
  <c r="FUM120" i="34"/>
  <c r="FUN120" i="34"/>
  <c r="FUO120" i="34"/>
  <c r="FUP120" i="34"/>
  <c r="FUQ120" i="34"/>
  <c r="FUR120" i="34"/>
  <c r="FUS120" i="34"/>
  <c r="FUT120" i="34"/>
  <c r="FUU120" i="34"/>
  <c r="FUV120" i="34"/>
  <c r="FUW120" i="34"/>
  <c r="FUX120" i="34"/>
  <c r="FUY120" i="34"/>
  <c r="FUZ120" i="34"/>
  <c r="FVA120" i="34"/>
  <c r="FVB120" i="34"/>
  <c r="FVC120" i="34"/>
  <c r="FVD120" i="34"/>
  <c r="FVE120" i="34"/>
  <c r="FVF120" i="34"/>
  <c r="FVG120" i="34"/>
  <c r="FVH120" i="34"/>
  <c r="FVI120" i="34"/>
  <c r="FVJ120" i="34"/>
  <c r="FVK120" i="34"/>
  <c r="FVL120" i="34"/>
  <c r="FVM120" i="34"/>
  <c r="FVN120" i="34"/>
  <c r="FVO120" i="34"/>
  <c r="FVP120" i="34"/>
  <c r="FVQ120" i="34"/>
  <c r="FVR120" i="34"/>
  <c r="FVS120" i="34"/>
  <c r="FVT120" i="34"/>
  <c r="FVU120" i="34"/>
  <c r="FVV120" i="34"/>
  <c r="FVW120" i="34"/>
  <c r="FVX120" i="34"/>
  <c r="FVY120" i="34"/>
  <c r="FVZ120" i="34"/>
  <c r="FWA120" i="34"/>
  <c r="FWB120" i="34"/>
  <c r="FWC120" i="34"/>
  <c r="FWD120" i="34"/>
  <c r="FWE120" i="34"/>
  <c r="FWF120" i="34"/>
  <c r="FWG120" i="34"/>
  <c r="FWH120" i="34"/>
  <c r="FWI120" i="34"/>
  <c r="FWJ120" i="34"/>
  <c r="FWK120" i="34"/>
  <c r="FWL120" i="34"/>
  <c r="FWM120" i="34"/>
  <c r="FWN120" i="34"/>
  <c r="FWO120" i="34"/>
  <c r="FWP120" i="34"/>
  <c r="FWQ120" i="34"/>
  <c r="FWR120" i="34"/>
  <c r="FWS120" i="34"/>
  <c r="FWT120" i="34"/>
  <c r="FWU120" i="34"/>
  <c r="FWV120" i="34"/>
  <c r="FWW120" i="34"/>
  <c r="FWX120" i="34"/>
  <c r="FWY120" i="34"/>
  <c r="FWZ120" i="34"/>
  <c r="FXA120" i="34"/>
  <c r="FXB120" i="34"/>
  <c r="FXC120" i="34"/>
  <c r="FXD120" i="34"/>
  <c r="FXE120" i="34"/>
  <c r="FXF120" i="34"/>
  <c r="FXG120" i="34"/>
  <c r="FXH120" i="34"/>
  <c r="FXI120" i="34"/>
  <c r="FXJ120" i="34"/>
  <c r="FXK120" i="34"/>
  <c r="FXL120" i="34"/>
  <c r="FXM120" i="34"/>
  <c r="FXN120" i="34"/>
  <c r="FXO120" i="34"/>
  <c r="FXP120" i="34"/>
  <c r="FXQ120" i="34"/>
  <c r="FXR120" i="34"/>
  <c r="FXS120" i="34"/>
  <c r="FXT120" i="34"/>
  <c r="FXU120" i="34"/>
  <c r="FXV120" i="34"/>
  <c r="FXW120" i="34"/>
  <c r="FXX120" i="34"/>
  <c r="FXY120" i="34"/>
  <c r="FXZ120" i="34"/>
  <c r="FYA120" i="34"/>
  <c r="FYB120" i="34"/>
  <c r="FYC120" i="34"/>
  <c r="FYD120" i="34"/>
  <c r="FYE120" i="34"/>
  <c r="FYF120" i="34"/>
  <c r="FYG120" i="34"/>
  <c r="FYH120" i="34"/>
  <c r="FYI120" i="34"/>
  <c r="FYJ120" i="34"/>
  <c r="FYK120" i="34"/>
  <c r="FYL120" i="34"/>
  <c r="FYM120" i="34"/>
  <c r="FYN120" i="34"/>
  <c r="FYO120" i="34"/>
  <c r="FYP120" i="34"/>
  <c r="FYQ120" i="34"/>
  <c r="FYR120" i="34"/>
  <c r="FYS120" i="34"/>
  <c r="FYT120" i="34"/>
  <c r="FYU120" i="34"/>
  <c r="FYV120" i="34"/>
  <c r="FYW120" i="34"/>
  <c r="FYX120" i="34"/>
  <c r="FYY120" i="34"/>
  <c r="FYZ120" i="34"/>
  <c r="FZA120" i="34"/>
  <c r="FZB120" i="34"/>
  <c r="FZC120" i="34"/>
  <c r="FZD120" i="34"/>
  <c r="FZE120" i="34"/>
  <c r="FZF120" i="34"/>
  <c r="FZG120" i="34"/>
  <c r="FZH120" i="34"/>
  <c r="FZI120" i="34"/>
  <c r="FZJ120" i="34"/>
  <c r="FZK120" i="34"/>
  <c r="FZL120" i="34"/>
  <c r="FZM120" i="34"/>
  <c r="FZN120" i="34"/>
  <c r="FZO120" i="34"/>
  <c r="FZP120" i="34"/>
  <c r="FZQ120" i="34"/>
  <c r="FZR120" i="34"/>
  <c r="FZS120" i="34"/>
  <c r="FZT120" i="34"/>
  <c r="FZU120" i="34"/>
  <c r="FZV120" i="34"/>
  <c r="FZW120" i="34"/>
  <c r="FZX120" i="34"/>
  <c r="FZY120" i="34"/>
  <c r="FZZ120" i="34"/>
  <c r="GAA120" i="34"/>
  <c r="GAB120" i="34"/>
  <c r="GAC120" i="34"/>
  <c r="GAD120" i="34"/>
  <c r="GAE120" i="34"/>
  <c r="GAF120" i="34"/>
  <c r="GAG120" i="34"/>
  <c r="GAH120" i="34"/>
  <c r="GAI120" i="34"/>
  <c r="GAJ120" i="34"/>
  <c r="GAK120" i="34"/>
  <c r="GAL120" i="34"/>
  <c r="GAM120" i="34"/>
  <c r="GAN120" i="34"/>
  <c r="GAO120" i="34"/>
  <c r="GAP120" i="34"/>
  <c r="GAQ120" i="34"/>
  <c r="GAR120" i="34"/>
  <c r="GAS120" i="34"/>
  <c r="GAT120" i="34"/>
  <c r="GAU120" i="34"/>
  <c r="GAV120" i="34"/>
  <c r="GAW120" i="34"/>
  <c r="GAX120" i="34"/>
  <c r="GAY120" i="34"/>
  <c r="GAZ120" i="34"/>
  <c r="GBA120" i="34"/>
  <c r="GBB120" i="34"/>
  <c r="GBC120" i="34"/>
  <c r="GBD120" i="34"/>
  <c r="GBE120" i="34"/>
  <c r="GBF120" i="34"/>
  <c r="GBG120" i="34"/>
  <c r="GBH120" i="34"/>
  <c r="GBI120" i="34"/>
  <c r="GBJ120" i="34"/>
  <c r="GBK120" i="34"/>
  <c r="GBL120" i="34"/>
  <c r="GBM120" i="34"/>
  <c r="GBN120" i="34"/>
  <c r="GBO120" i="34"/>
  <c r="GBP120" i="34"/>
  <c r="GBQ120" i="34"/>
  <c r="GBR120" i="34"/>
  <c r="GBS120" i="34"/>
  <c r="GBT120" i="34"/>
  <c r="GBU120" i="34"/>
  <c r="GBV120" i="34"/>
  <c r="GBW120" i="34"/>
  <c r="GBX120" i="34"/>
  <c r="GBY120" i="34"/>
  <c r="GBZ120" i="34"/>
  <c r="GCA120" i="34"/>
  <c r="GCB120" i="34"/>
  <c r="GCC120" i="34"/>
  <c r="GCD120" i="34"/>
  <c r="GCE120" i="34"/>
  <c r="GCF120" i="34"/>
  <c r="GCG120" i="34"/>
  <c r="GCH120" i="34"/>
  <c r="GCI120" i="34"/>
  <c r="GCJ120" i="34"/>
  <c r="GCK120" i="34"/>
  <c r="GCL120" i="34"/>
  <c r="GCM120" i="34"/>
  <c r="GCN120" i="34"/>
  <c r="GCO120" i="34"/>
  <c r="GCP120" i="34"/>
  <c r="GCQ120" i="34"/>
  <c r="GCR120" i="34"/>
  <c r="GCS120" i="34"/>
  <c r="GCT120" i="34"/>
  <c r="GCU120" i="34"/>
  <c r="GCV120" i="34"/>
  <c r="GCW120" i="34"/>
  <c r="GCX120" i="34"/>
  <c r="GCY120" i="34"/>
  <c r="GCZ120" i="34"/>
  <c r="GDA120" i="34"/>
  <c r="GDB120" i="34"/>
  <c r="GDC120" i="34"/>
  <c r="GDD120" i="34"/>
  <c r="GDE120" i="34"/>
  <c r="GDF120" i="34"/>
  <c r="GDG120" i="34"/>
  <c r="GDH120" i="34"/>
  <c r="GDI120" i="34"/>
  <c r="GDJ120" i="34"/>
  <c r="GDK120" i="34"/>
  <c r="GDL120" i="34"/>
  <c r="GDM120" i="34"/>
  <c r="GDN120" i="34"/>
  <c r="GDO120" i="34"/>
  <c r="GDP120" i="34"/>
  <c r="GDQ120" i="34"/>
  <c r="GDR120" i="34"/>
  <c r="GDS120" i="34"/>
  <c r="GDT120" i="34"/>
  <c r="GDU120" i="34"/>
  <c r="GDV120" i="34"/>
  <c r="GDW120" i="34"/>
  <c r="GDX120" i="34"/>
  <c r="GDY120" i="34"/>
  <c r="GDZ120" i="34"/>
  <c r="GEA120" i="34"/>
  <c r="GEB120" i="34"/>
  <c r="GEC120" i="34"/>
  <c r="GED120" i="34"/>
  <c r="GEE120" i="34"/>
  <c r="GEF120" i="34"/>
  <c r="GEG120" i="34"/>
  <c r="GEH120" i="34"/>
  <c r="GEI120" i="34"/>
  <c r="GEJ120" i="34"/>
  <c r="GEK120" i="34"/>
  <c r="GEL120" i="34"/>
  <c r="GEM120" i="34"/>
  <c r="GEN120" i="34"/>
  <c r="GEO120" i="34"/>
  <c r="GEP120" i="34"/>
  <c r="GEQ120" i="34"/>
  <c r="GER120" i="34"/>
  <c r="GES120" i="34"/>
  <c r="GET120" i="34"/>
  <c r="GEU120" i="34"/>
  <c r="GEV120" i="34"/>
  <c r="GEW120" i="34"/>
  <c r="GEX120" i="34"/>
  <c r="GEY120" i="34"/>
  <c r="GEZ120" i="34"/>
  <c r="GFA120" i="34"/>
  <c r="GFB120" i="34"/>
  <c r="GFC120" i="34"/>
  <c r="GFD120" i="34"/>
  <c r="GFE120" i="34"/>
  <c r="GFF120" i="34"/>
  <c r="GFG120" i="34"/>
  <c r="GFH120" i="34"/>
  <c r="GFI120" i="34"/>
  <c r="GFJ120" i="34"/>
  <c r="GFK120" i="34"/>
  <c r="GFL120" i="34"/>
  <c r="GFM120" i="34"/>
  <c r="GFN120" i="34"/>
  <c r="GFO120" i="34"/>
  <c r="GFP120" i="34"/>
  <c r="GFQ120" i="34"/>
  <c r="GFR120" i="34"/>
  <c r="GFS120" i="34"/>
  <c r="GFT120" i="34"/>
  <c r="GFU120" i="34"/>
  <c r="GFV120" i="34"/>
  <c r="GFW120" i="34"/>
  <c r="GFX120" i="34"/>
  <c r="GFY120" i="34"/>
  <c r="GFZ120" i="34"/>
  <c r="GGA120" i="34"/>
  <c r="GGB120" i="34"/>
  <c r="GGC120" i="34"/>
  <c r="GGD120" i="34"/>
  <c r="GGE120" i="34"/>
  <c r="GGF120" i="34"/>
  <c r="GGG120" i="34"/>
  <c r="GGH120" i="34"/>
  <c r="GGI120" i="34"/>
  <c r="GGJ120" i="34"/>
  <c r="GGK120" i="34"/>
  <c r="GGL120" i="34"/>
  <c r="GGM120" i="34"/>
  <c r="GGN120" i="34"/>
  <c r="GGO120" i="34"/>
  <c r="GGP120" i="34"/>
  <c r="GGQ120" i="34"/>
  <c r="GGR120" i="34"/>
  <c r="GGS120" i="34"/>
  <c r="GGT120" i="34"/>
  <c r="GGU120" i="34"/>
  <c r="GGV120" i="34"/>
  <c r="GGW120" i="34"/>
  <c r="GGX120" i="34"/>
  <c r="GGY120" i="34"/>
  <c r="GGZ120" i="34"/>
  <c r="GHA120" i="34"/>
  <c r="GHB120" i="34"/>
  <c r="GHC120" i="34"/>
  <c r="GHD120" i="34"/>
  <c r="GHE120" i="34"/>
  <c r="GHF120" i="34"/>
  <c r="GHG120" i="34"/>
  <c r="GHH120" i="34"/>
  <c r="GHI120" i="34"/>
  <c r="GHJ120" i="34"/>
  <c r="GHK120" i="34"/>
  <c r="GHL120" i="34"/>
  <c r="GHM120" i="34"/>
  <c r="GHN120" i="34"/>
  <c r="GHO120" i="34"/>
  <c r="GHP120" i="34"/>
  <c r="GHQ120" i="34"/>
  <c r="GHR120" i="34"/>
  <c r="GHS120" i="34"/>
  <c r="GHT120" i="34"/>
  <c r="GHU120" i="34"/>
  <c r="GHV120" i="34"/>
  <c r="GHW120" i="34"/>
  <c r="GHX120" i="34"/>
  <c r="GHY120" i="34"/>
  <c r="GHZ120" i="34"/>
  <c r="GIA120" i="34"/>
  <c r="GIB120" i="34"/>
  <c r="GIC120" i="34"/>
  <c r="GID120" i="34"/>
  <c r="GIE120" i="34"/>
  <c r="GIF120" i="34"/>
  <c r="GIG120" i="34"/>
  <c r="GIH120" i="34"/>
  <c r="GII120" i="34"/>
  <c r="GIJ120" i="34"/>
  <c r="GIK120" i="34"/>
  <c r="GIL120" i="34"/>
  <c r="GIM120" i="34"/>
  <c r="GIN120" i="34"/>
  <c r="GIO120" i="34"/>
  <c r="GIP120" i="34"/>
  <c r="GIQ120" i="34"/>
  <c r="GIR120" i="34"/>
  <c r="GIS120" i="34"/>
  <c r="GIT120" i="34"/>
  <c r="GIU120" i="34"/>
  <c r="GIV120" i="34"/>
  <c r="GIW120" i="34"/>
  <c r="GIX120" i="34"/>
  <c r="GIY120" i="34"/>
  <c r="GIZ120" i="34"/>
  <c r="GJA120" i="34"/>
  <c r="GJB120" i="34"/>
  <c r="GJC120" i="34"/>
  <c r="GJD120" i="34"/>
  <c r="GJE120" i="34"/>
  <c r="GJF120" i="34"/>
  <c r="GJG120" i="34"/>
  <c r="GJH120" i="34"/>
  <c r="GJI120" i="34"/>
  <c r="GJJ120" i="34"/>
  <c r="GJK120" i="34"/>
  <c r="GJL120" i="34"/>
  <c r="GJM120" i="34"/>
  <c r="GJN120" i="34"/>
  <c r="GJO120" i="34"/>
  <c r="GJP120" i="34"/>
  <c r="GJQ120" i="34"/>
  <c r="GJR120" i="34"/>
  <c r="GJS120" i="34"/>
  <c r="GJT120" i="34"/>
  <c r="GJU120" i="34"/>
  <c r="GJV120" i="34"/>
  <c r="GJW120" i="34"/>
  <c r="GJX120" i="34"/>
  <c r="GJY120" i="34"/>
  <c r="GJZ120" i="34"/>
  <c r="GKA120" i="34"/>
  <c r="GKB120" i="34"/>
  <c r="GKC120" i="34"/>
  <c r="GKD120" i="34"/>
  <c r="GKE120" i="34"/>
  <c r="GKF120" i="34"/>
  <c r="GKG120" i="34"/>
  <c r="GKH120" i="34"/>
  <c r="GKI120" i="34"/>
  <c r="GKJ120" i="34"/>
  <c r="GKK120" i="34"/>
  <c r="GKL120" i="34"/>
  <c r="GKM120" i="34"/>
  <c r="GKN120" i="34"/>
  <c r="GKO120" i="34"/>
  <c r="GKP120" i="34"/>
  <c r="GKQ120" i="34"/>
  <c r="GKR120" i="34"/>
  <c r="GKS120" i="34"/>
  <c r="GKT120" i="34"/>
  <c r="GKU120" i="34"/>
  <c r="GKV120" i="34"/>
  <c r="GKW120" i="34"/>
  <c r="GKX120" i="34"/>
  <c r="GKY120" i="34"/>
  <c r="GKZ120" i="34"/>
  <c r="GLA120" i="34"/>
  <c r="GLB120" i="34"/>
  <c r="GLC120" i="34"/>
  <c r="GLD120" i="34"/>
  <c r="GLE120" i="34"/>
  <c r="GLF120" i="34"/>
  <c r="GLG120" i="34"/>
  <c r="GLH120" i="34"/>
  <c r="GLI120" i="34"/>
  <c r="GLJ120" i="34"/>
  <c r="GLK120" i="34"/>
  <c r="GLL120" i="34"/>
  <c r="GLM120" i="34"/>
  <c r="GLN120" i="34"/>
  <c r="GLO120" i="34"/>
  <c r="GLP120" i="34"/>
  <c r="GLQ120" i="34"/>
  <c r="GLR120" i="34"/>
  <c r="GLS120" i="34"/>
  <c r="GLT120" i="34"/>
  <c r="GLU120" i="34"/>
  <c r="GLV120" i="34"/>
  <c r="GLW120" i="34"/>
  <c r="GLX120" i="34"/>
  <c r="GLY120" i="34"/>
  <c r="GLZ120" i="34"/>
  <c r="GMA120" i="34"/>
  <c r="GMB120" i="34"/>
  <c r="GMC120" i="34"/>
  <c r="GMD120" i="34"/>
  <c r="GME120" i="34"/>
  <c r="GMF120" i="34"/>
  <c r="GMG120" i="34"/>
  <c r="GMH120" i="34"/>
  <c r="GMI120" i="34"/>
  <c r="GMJ120" i="34"/>
  <c r="GMK120" i="34"/>
  <c r="GML120" i="34"/>
  <c r="GMM120" i="34"/>
  <c r="GMN120" i="34"/>
  <c r="GMO120" i="34"/>
  <c r="GMP120" i="34"/>
  <c r="GMQ120" i="34"/>
  <c r="GMR120" i="34"/>
  <c r="GMS120" i="34"/>
  <c r="GMT120" i="34"/>
  <c r="GMU120" i="34"/>
  <c r="GMV120" i="34"/>
  <c r="GMW120" i="34"/>
  <c r="GMX120" i="34"/>
  <c r="GMY120" i="34"/>
  <c r="GMZ120" i="34"/>
  <c r="GNA120" i="34"/>
  <c r="GNB120" i="34"/>
  <c r="GNC120" i="34"/>
  <c r="GND120" i="34"/>
  <c r="GNE120" i="34"/>
  <c r="GNF120" i="34"/>
  <c r="GNG120" i="34"/>
  <c r="GNH120" i="34"/>
  <c r="GNI120" i="34"/>
  <c r="GNJ120" i="34"/>
  <c r="GNK120" i="34"/>
  <c r="GNL120" i="34"/>
  <c r="GNM120" i="34"/>
  <c r="GNN120" i="34"/>
  <c r="GNO120" i="34"/>
  <c r="GNP120" i="34"/>
  <c r="GNQ120" i="34"/>
  <c r="GNR120" i="34"/>
  <c r="GNS120" i="34"/>
  <c r="GNT120" i="34"/>
  <c r="GNU120" i="34"/>
  <c r="GNV120" i="34"/>
  <c r="GNW120" i="34"/>
  <c r="GNX120" i="34"/>
  <c r="GNY120" i="34"/>
  <c r="GNZ120" i="34"/>
  <c r="GOA120" i="34"/>
  <c r="GOB120" i="34"/>
  <c r="GOC120" i="34"/>
  <c r="GOD120" i="34"/>
  <c r="GOE120" i="34"/>
  <c r="GOF120" i="34"/>
  <c r="GOG120" i="34"/>
  <c r="GOH120" i="34"/>
  <c r="GOI120" i="34"/>
  <c r="GOJ120" i="34"/>
  <c r="GOK120" i="34"/>
  <c r="GOL120" i="34"/>
  <c r="GOM120" i="34"/>
  <c r="GON120" i="34"/>
  <c r="GOO120" i="34"/>
  <c r="GOP120" i="34"/>
  <c r="GOQ120" i="34"/>
  <c r="GOR120" i="34"/>
  <c r="GOS120" i="34"/>
  <c r="GOT120" i="34"/>
  <c r="GOU120" i="34"/>
  <c r="GOV120" i="34"/>
  <c r="GOW120" i="34"/>
  <c r="GOX120" i="34"/>
  <c r="GOY120" i="34"/>
  <c r="GOZ120" i="34"/>
  <c r="GPA120" i="34"/>
  <c r="GPB120" i="34"/>
  <c r="GPC120" i="34"/>
  <c r="GPD120" i="34"/>
  <c r="GPE120" i="34"/>
  <c r="GPF120" i="34"/>
  <c r="GPG120" i="34"/>
  <c r="GPH120" i="34"/>
  <c r="GPI120" i="34"/>
  <c r="GPJ120" i="34"/>
  <c r="GPK120" i="34"/>
  <c r="GPL120" i="34"/>
  <c r="GPM120" i="34"/>
  <c r="GPN120" i="34"/>
  <c r="GPO120" i="34"/>
  <c r="GPP120" i="34"/>
  <c r="GPQ120" i="34"/>
  <c r="GPR120" i="34"/>
  <c r="GPS120" i="34"/>
  <c r="GPT120" i="34"/>
  <c r="GPU120" i="34"/>
  <c r="GPV120" i="34"/>
  <c r="GPW120" i="34"/>
  <c r="GPX120" i="34"/>
  <c r="GPY120" i="34"/>
  <c r="GPZ120" i="34"/>
  <c r="GQA120" i="34"/>
  <c r="GQB120" i="34"/>
  <c r="GQC120" i="34"/>
  <c r="GQD120" i="34"/>
  <c r="GQE120" i="34"/>
  <c r="GQF120" i="34"/>
  <c r="GQG120" i="34"/>
  <c r="GQH120" i="34"/>
  <c r="GQI120" i="34"/>
  <c r="GQJ120" i="34"/>
  <c r="GQK120" i="34"/>
  <c r="GQL120" i="34"/>
  <c r="GQM120" i="34"/>
  <c r="GQN120" i="34"/>
  <c r="GQO120" i="34"/>
  <c r="GQP120" i="34"/>
  <c r="GQQ120" i="34"/>
  <c r="GQR120" i="34"/>
  <c r="GQS120" i="34"/>
  <c r="GQT120" i="34"/>
  <c r="GQU120" i="34"/>
  <c r="GQV120" i="34"/>
  <c r="GQW120" i="34"/>
  <c r="GQX120" i="34"/>
  <c r="GQY120" i="34"/>
  <c r="GQZ120" i="34"/>
  <c r="GRA120" i="34"/>
  <c r="GRB120" i="34"/>
  <c r="GRC120" i="34"/>
  <c r="GRD120" i="34"/>
  <c r="GRE120" i="34"/>
  <c r="GRF120" i="34"/>
  <c r="GRG120" i="34"/>
  <c r="GRH120" i="34"/>
  <c r="GRI120" i="34"/>
  <c r="GRJ120" i="34"/>
  <c r="GRK120" i="34"/>
  <c r="GRL120" i="34"/>
  <c r="GRM120" i="34"/>
  <c r="GRN120" i="34"/>
  <c r="GRO120" i="34"/>
  <c r="GRP120" i="34"/>
  <c r="GRQ120" i="34"/>
  <c r="GRR120" i="34"/>
  <c r="GRS120" i="34"/>
  <c r="GRT120" i="34"/>
  <c r="GRU120" i="34"/>
  <c r="GRV120" i="34"/>
  <c r="GRW120" i="34"/>
  <c r="GRX120" i="34"/>
  <c r="GRY120" i="34"/>
  <c r="GRZ120" i="34"/>
  <c r="GSA120" i="34"/>
  <c r="GSB120" i="34"/>
  <c r="GSC120" i="34"/>
  <c r="GSD120" i="34"/>
  <c r="GSE120" i="34"/>
  <c r="GSF120" i="34"/>
  <c r="GSG120" i="34"/>
  <c r="GSH120" i="34"/>
  <c r="GSI120" i="34"/>
  <c r="GSJ120" i="34"/>
  <c r="GSK120" i="34"/>
  <c r="GSL120" i="34"/>
  <c r="GSM120" i="34"/>
  <c r="GSN120" i="34"/>
  <c r="GSO120" i="34"/>
  <c r="GSP120" i="34"/>
  <c r="GSQ120" i="34"/>
  <c r="GSR120" i="34"/>
  <c r="GSS120" i="34"/>
  <c r="GST120" i="34"/>
  <c r="GSU120" i="34"/>
  <c r="GSV120" i="34"/>
  <c r="GSW120" i="34"/>
  <c r="GSX120" i="34"/>
  <c r="GSY120" i="34"/>
  <c r="GSZ120" i="34"/>
  <c r="GTA120" i="34"/>
  <c r="GTB120" i="34"/>
  <c r="GTC120" i="34"/>
  <c r="GTD120" i="34"/>
  <c r="GTE120" i="34"/>
  <c r="GTF120" i="34"/>
  <c r="GTG120" i="34"/>
  <c r="GTH120" i="34"/>
  <c r="GTI120" i="34"/>
  <c r="GTJ120" i="34"/>
  <c r="GTK120" i="34"/>
  <c r="GTL120" i="34"/>
  <c r="GTM120" i="34"/>
  <c r="GTN120" i="34"/>
  <c r="GTO120" i="34"/>
  <c r="GTP120" i="34"/>
  <c r="GTQ120" i="34"/>
  <c r="GTR120" i="34"/>
  <c r="GTS120" i="34"/>
  <c r="GTT120" i="34"/>
  <c r="GTU120" i="34"/>
  <c r="GTV120" i="34"/>
  <c r="GTW120" i="34"/>
  <c r="GTX120" i="34"/>
  <c r="GTY120" i="34"/>
  <c r="GTZ120" i="34"/>
  <c r="GUA120" i="34"/>
  <c r="GUB120" i="34"/>
  <c r="GUC120" i="34"/>
  <c r="GUD120" i="34"/>
  <c r="GUE120" i="34"/>
  <c r="GUF120" i="34"/>
  <c r="GUG120" i="34"/>
  <c r="GUH120" i="34"/>
  <c r="GUI120" i="34"/>
  <c r="GUJ120" i="34"/>
  <c r="GUK120" i="34"/>
  <c r="GUL120" i="34"/>
  <c r="GUM120" i="34"/>
  <c r="GUN120" i="34"/>
  <c r="GUO120" i="34"/>
  <c r="GUP120" i="34"/>
  <c r="GUQ120" i="34"/>
  <c r="GUR120" i="34"/>
  <c r="GUS120" i="34"/>
  <c r="GUT120" i="34"/>
  <c r="GUU120" i="34"/>
  <c r="GUV120" i="34"/>
  <c r="GUW120" i="34"/>
  <c r="GUX120" i="34"/>
  <c r="GUY120" i="34"/>
  <c r="GUZ120" i="34"/>
  <c r="GVA120" i="34"/>
  <c r="GVB120" i="34"/>
  <c r="GVC120" i="34"/>
  <c r="GVD120" i="34"/>
  <c r="GVE120" i="34"/>
  <c r="GVF120" i="34"/>
  <c r="GVG120" i="34"/>
  <c r="GVH120" i="34"/>
  <c r="GVI120" i="34"/>
  <c r="GVJ120" i="34"/>
  <c r="GVK120" i="34"/>
  <c r="GVL120" i="34"/>
  <c r="GVM120" i="34"/>
  <c r="GVN120" i="34"/>
  <c r="GVO120" i="34"/>
  <c r="GVP120" i="34"/>
  <c r="GVQ120" i="34"/>
  <c r="GVR120" i="34"/>
  <c r="GVS120" i="34"/>
  <c r="GVT120" i="34"/>
  <c r="GVU120" i="34"/>
  <c r="GVV120" i="34"/>
  <c r="GVW120" i="34"/>
  <c r="GVX120" i="34"/>
  <c r="GVY120" i="34"/>
  <c r="GVZ120" i="34"/>
  <c r="GWA120" i="34"/>
  <c r="GWB120" i="34"/>
  <c r="GWC120" i="34"/>
  <c r="GWD120" i="34"/>
  <c r="GWE120" i="34"/>
  <c r="GWF120" i="34"/>
  <c r="GWG120" i="34"/>
  <c r="GWH120" i="34"/>
  <c r="GWI120" i="34"/>
  <c r="GWJ120" i="34"/>
  <c r="GWK120" i="34"/>
  <c r="GWL120" i="34"/>
  <c r="GWM120" i="34"/>
  <c r="GWN120" i="34"/>
  <c r="GWO120" i="34"/>
  <c r="GWP120" i="34"/>
  <c r="GWQ120" i="34"/>
  <c r="GWR120" i="34"/>
  <c r="GWS120" i="34"/>
  <c r="GWT120" i="34"/>
  <c r="GWU120" i="34"/>
  <c r="GWV120" i="34"/>
  <c r="GWW120" i="34"/>
  <c r="GWX120" i="34"/>
  <c r="GWY120" i="34"/>
  <c r="GWZ120" i="34"/>
  <c r="GXA120" i="34"/>
  <c r="GXB120" i="34"/>
  <c r="GXC120" i="34"/>
  <c r="GXD120" i="34"/>
  <c r="GXE120" i="34"/>
  <c r="GXF120" i="34"/>
  <c r="GXG120" i="34"/>
  <c r="GXH120" i="34"/>
  <c r="GXI120" i="34"/>
  <c r="GXJ120" i="34"/>
  <c r="GXK120" i="34"/>
  <c r="GXL120" i="34"/>
  <c r="GXM120" i="34"/>
  <c r="GXN120" i="34"/>
  <c r="GXO120" i="34"/>
  <c r="GXP120" i="34"/>
  <c r="GXQ120" i="34"/>
  <c r="GXR120" i="34"/>
  <c r="GXS120" i="34"/>
  <c r="GXT120" i="34"/>
  <c r="GXU120" i="34"/>
  <c r="GXV120" i="34"/>
  <c r="GXW120" i="34"/>
  <c r="GXX120" i="34"/>
  <c r="GXY120" i="34"/>
  <c r="GXZ120" i="34"/>
  <c r="GYA120" i="34"/>
  <c r="GYB120" i="34"/>
  <c r="GYC120" i="34"/>
  <c r="GYD120" i="34"/>
  <c r="GYE120" i="34"/>
  <c r="GYF120" i="34"/>
  <c r="GYG120" i="34"/>
  <c r="GYH120" i="34"/>
  <c r="GYI120" i="34"/>
  <c r="GYJ120" i="34"/>
  <c r="GYK120" i="34"/>
  <c r="GYL120" i="34"/>
  <c r="GYM120" i="34"/>
  <c r="GYN120" i="34"/>
  <c r="GYO120" i="34"/>
  <c r="GYP120" i="34"/>
  <c r="GYQ120" i="34"/>
  <c r="GYR120" i="34"/>
  <c r="GYS120" i="34"/>
  <c r="GYT120" i="34"/>
  <c r="GYU120" i="34"/>
  <c r="GYV120" i="34"/>
  <c r="GYW120" i="34"/>
  <c r="GYX120" i="34"/>
  <c r="GYY120" i="34"/>
  <c r="GYZ120" i="34"/>
  <c r="GZA120" i="34"/>
  <c r="GZB120" i="34"/>
  <c r="GZC120" i="34"/>
  <c r="GZD120" i="34"/>
  <c r="GZE120" i="34"/>
  <c r="GZF120" i="34"/>
  <c r="GZG120" i="34"/>
  <c r="GZH120" i="34"/>
  <c r="GZI120" i="34"/>
  <c r="GZJ120" i="34"/>
  <c r="GZK120" i="34"/>
  <c r="GZL120" i="34"/>
  <c r="GZM120" i="34"/>
  <c r="GZN120" i="34"/>
  <c r="GZO120" i="34"/>
  <c r="GZP120" i="34"/>
  <c r="GZQ120" i="34"/>
  <c r="GZR120" i="34"/>
  <c r="GZS120" i="34"/>
  <c r="GZT120" i="34"/>
  <c r="GZU120" i="34"/>
  <c r="GZV120" i="34"/>
  <c r="GZW120" i="34"/>
  <c r="GZX120" i="34"/>
  <c r="GZY120" i="34"/>
  <c r="GZZ120" i="34"/>
  <c r="HAA120" i="34"/>
  <c r="HAB120" i="34"/>
  <c r="HAC120" i="34"/>
  <c r="HAD120" i="34"/>
  <c r="HAE120" i="34"/>
  <c r="HAF120" i="34"/>
  <c r="HAG120" i="34"/>
  <c r="HAH120" i="34"/>
  <c r="HAI120" i="34"/>
  <c r="HAJ120" i="34"/>
  <c r="HAK120" i="34"/>
  <c r="HAL120" i="34"/>
  <c r="HAM120" i="34"/>
  <c r="HAN120" i="34"/>
  <c r="HAO120" i="34"/>
  <c r="HAP120" i="34"/>
  <c r="HAQ120" i="34"/>
  <c r="HAR120" i="34"/>
  <c r="HAS120" i="34"/>
  <c r="HAT120" i="34"/>
  <c r="HAU120" i="34"/>
  <c r="HAV120" i="34"/>
  <c r="HAW120" i="34"/>
  <c r="HAX120" i="34"/>
  <c r="HAY120" i="34"/>
  <c r="HAZ120" i="34"/>
  <c r="HBA120" i="34"/>
  <c r="HBB120" i="34"/>
  <c r="HBC120" i="34"/>
  <c r="HBD120" i="34"/>
  <c r="HBE120" i="34"/>
  <c r="HBF120" i="34"/>
  <c r="HBG120" i="34"/>
  <c r="HBH120" i="34"/>
  <c r="HBI120" i="34"/>
  <c r="HBJ120" i="34"/>
  <c r="HBK120" i="34"/>
  <c r="HBL120" i="34"/>
  <c r="HBM120" i="34"/>
  <c r="HBN120" i="34"/>
  <c r="HBO120" i="34"/>
  <c r="HBP120" i="34"/>
  <c r="HBQ120" i="34"/>
  <c r="HBR120" i="34"/>
  <c r="HBS120" i="34"/>
  <c r="HBT120" i="34"/>
  <c r="HBU120" i="34"/>
  <c r="HBV120" i="34"/>
  <c r="HBW120" i="34"/>
  <c r="HBX120" i="34"/>
  <c r="HBY120" i="34"/>
  <c r="HBZ120" i="34"/>
  <c r="HCA120" i="34"/>
  <c r="HCB120" i="34"/>
  <c r="HCC120" i="34"/>
  <c r="HCD120" i="34"/>
  <c r="HCE120" i="34"/>
  <c r="HCF120" i="34"/>
  <c r="HCG120" i="34"/>
  <c r="HCH120" i="34"/>
  <c r="HCI120" i="34"/>
  <c r="HCJ120" i="34"/>
  <c r="HCK120" i="34"/>
  <c r="HCL120" i="34"/>
  <c r="HCM120" i="34"/>
  <c r="HCN120" i="34"/>
  <c r="HCO120" i="34"/>
  <c r="HCP120" i="34"/>
  <c r="HCQ120" i="34"/>
  <c r="HCR120" i="34"/>
  <c r="HCS120" i="34"/>
  <c r="HCT120" i="34"/>
  <c r="HCU120" i="34"/>
  <c r="HCV120" i="34"/>
  <c r="HCW120" i="34"/>
  <c r="HCX120" i="34"/>
  <c r="HCY120" i="34"/>
  <c r="HCZ120" i="34"/>
  <c r="HDA120" i="34"/>
  <c r="HDB120" i="34"/>
  <c r="HDC120" i="34"/>
  <c r="HDD120" i="34"/>
  <c r="HDE120" i="34"/>
  <c r="HDF120" i="34"/>
  <c r="HDG120" i="34"/>
  <c r="HDH120" i="34"/>
  <c r="HDI120" i="34"/>
  <c r="HDJ120" i="34"/>
  <c r="HDK120" i="34"/>
  <c r="HDL120" i="34"/>
  <c r="HDM120" i="34"/>
  <c r="HDN120" i="34"/>
  <c r="HDO120" i="34"/>
  <c r="HDP120" i="34"/>
  <c r="HDQ120" i="34"/>
  <c r="HDR120" i="34"/>
  <c r="HDS120" i="34"/>
  <c r="HDT120" i="34"/>
  <c r="HDU120" i="34"/>
  <c r="HDV120" i="34"/>
  <c r="HDW120" i="34"/>
  <c r="HDX120" i="34"/>
  <c r="HDY120" i="34"/>
  <c r="HDZ120" i="34"/>
  <c r="HEA120" i="34"/>
  <c r="HEB120" i="34"/>
  <c r="HEC120" i="34"/>
  <c r="HED120" i="34"/>
  <c r="HEE120" i="34"/>
  <c r="HEF120" i="34"/>
  <c r="HEG120" i="34"/>
  <c r="HEH120" i="34"/>
  <c r="HEI120" i="34"/>
  <c r="HEJ120" i="34"/>
  <c r="HEK120" i="34"/>
  <c r="HEL120" i="34"/>
  <c r="HEM120" i="34"/>
  <c r="HEN120" i="34"/>
  <c r="HEO120" i="34"/>
  <c r="HEP120" i="34"/>
  <c r="HEQ120" i="34"/>
  <c r="HER120" i="34"/>
  <c r="HES120" i="34"/>
  <c r="HET120" i="34"/>
  <c r="HEU120" i="34"/>
  <c r="HEV120" i="34"/>
  <c r="HEW120" i="34"/>
  <c r="HEX120" i="34"/>
  <c r="HEY120" i="34"/>
  <c r="HEZ120" i="34"/>
  <c r="HFA120" i="34"/>
  <c r="HFB120" i="34"/>
  <c r="HFC120" i="34"/>
  <c r="HFD120" i="34"/>
  <c r="HFE120" i="34"/>
  <c r="HFF120" i="34"/>
  <c r="HFG120" i="34"/>
  <c r="HFH120" i="34"/>
  <c r="HFI120" i="34"/>
  <c r="HFJ120" i="34"/>
  <c r="HFK120" i="34"/>
  <c r="HFL120" i="34"/>
  <c r="HFM120" i="34"/>
  <c r="HFN120" i="34"/>
  <c r="HFO120" i="34"/>
  <c r="HFP120" i="34"/>
  <c r="HFQ120" i="34"/>
  <c r="HFR120" i="34"/>
  <c r="HFS120" i="34"/>
  <c r="HFT120" i="34"/>
  <c r="HFU120" i="34"/>
  <c r="HFV120" i="34"/>
  <c r="HFW120" i="34"/>
  <c r="HFX120" i="34"/>
  <c r="HFY120" i="34"/>
  <c r="HFZ120" i="34"/>
  <c r="HGA120" i="34"/>
  <c r="HGB120" i="34"/>
  <c r="HGC120" i="34"/>
  <c r="HGD120" i="34"/>
  <c r="HGE120" i="34"/>
  <c r="HGF120" i="34"/>
  <c r="HGG120" i="34"/>
  <c r="HGH120" i="34"/>
  <c r="HGI120" i="34"/>
  <c r="HGJ120" i="34"/>
  <c r="HGK120" i="34"/>
  <c r="HGL120" i="34"/>
  <c r="HGM120" i="34"/>
  <c r="HGN120" i="34"/>
  <c r="HGO120" i="34"/>
  <c r="HGP120" i="34"/>
  <c r="HGQ120" i="34"/>
  <c r="HGR120" i="34"/>
  <c r="HGS120" i="34"/>
  <c r="HGT120" i="34"/>
  <c r="HGU120" i="34"/>
  <c r="HGV120" i="34"/>
  <c r="HGW120" i="34"/>
  <c r="HGX120" i="34"/>
  <c r="HGY120" i="34"/>
  <c r="HGZ120" i="34"/>
  <c r="HHA120" i="34"/>
  <c r="HHB120" i="34"/>
  <c r="HHC120" i="34"/>
  <c r="HHD120" i="34"/>
  <c r="HHE120" i="34"/>
  <c r="HHF120" i="34"/>
  <c r="HHG120" i="34"/>
  <c r="HHH120" i="34"/>
  <c r="HHI120" i="34"/>
  <c r="HHJ120" i="34"/>
  <c r="HHK120" i="34"/>
  <c r="HHL120" i="34"/>
  <c r="HHM120" i="34"/>
  <c r="HHN120" i="34"/>
  <c r="HHO120" i="34"/>
  <c r="HHP120" i="34"/>
  <c r="HHQ120" i="34"/>
  <c r="HHR120" i="34"/>
  <c r="HHS120" i="34"/>
  <c r="HHT120" i="34"/>
  <c r="HHU120" i="34"/>
  <c r="HHV120" i="34"/>
  <c r="HHW120" i="34"/>
  <c r="HHX120" i="34"/>
  <c r="HHY120" i="34"/>
  <c r="HHZ120" i="34"/>
  <c r="HIA120" i="34"/>
  <c r="HIB120" i="34"/>
  <c r="HIC120" i="34"/>
  <c r="HID120" i="34"/>
  <c r="HIE120" i="34"/>
  <c r="HIF120" i="34"/>
  <c r="HIG120" i="34"/>
  <c r="HIH120" i="34"/>
  <c r="HII120" i="34"/>
  <c r="HIJ120" i="34"/>
  <c r="HIK120" i="34"/>
  <c r="HIL120" i="34"/>
  <c r="HIM120" i="34"/>
  <c r="HIN120" i="34"/>
  <c r="HIO120" i="34"/>
  <c r="HIP120" i="34"/>
  <c r="HIQ120" i="34"/>
  <c r="HIR120" i="34"/>
  <c r="HIS120" i="34"/>
  <c r="HIT120" i="34"/>
  <c r="HIU120" i="34"/>
  <c r="HIV120" i="34"/>
  <c r="HIW120" i="34"/>
  <c r="HIX120" i="34"/>
  <c r="HIY120" i="34"/>
  <c r="HIZ120" i="34"/>
  <c r="HJA120" i="34"/>
  <c r="HJB120" i="34"/>
  <c r="HJC120" i="34"/>
  <c r="HJD120" i="34"/>
  <c r="HJE120" i="34"/>
  <c r="HJF120" i="34"/>
  <c r="HJG120" i="34"/>
  <c r="HJH120" i="34"/>
  <c r="HJI120" i="34"/>
  <c r="HJJ120" i="34"/>
  <c r="HJK120" i="34"/>
  <c r="HJL120" i="34"/>
  <c r="HJM120" i="34"/>
  <c r="HJN120" i="34"/>
  <c r="HJO120" i="34"/>
  <c r="HJP120" i="34"/>
  <c r="HJQ120" i="34"/>
  <c r="HJR120" i="34"/>
  <c r="HJS120" i="34"/>
  <c r="HJT120" i="34"/>
  <c r="HJU120" i="34"/>
  <c r="HJV120" i="34"/>
  <c r="HJW120" i="34"/>
  <c r="HJX120" i="34"/>
  <c r="HJY120" i="34"/>
  <c r="HJZ120" i="34"/>
  <c r="HKA120" i="34"/>
  <c r="HKB120" i="34"/>
  <c r="HKC120" i="34"/>
  <c r="HKD120" i="34"/>
  <c r="HKE120" i="34"/>
  <c r="HKF120" i="34"/>
  <c r="HKG120" i="34"/>
  <c r="HKH120" i="34"/>
  <c r="HKI120" i="34"/>
  <c r="HKJ120" i="34"/>
  <c r="HKK120" i="34"/>
  <c r="HKL120" i="34"/>
  <c r="HKM120" i="34"/>
  <c r="HKN120" i="34"/>
  <c r="HKO120" i="34"/>
  <c r="HKP120" i="34"/>
  <c r="HKQ120" i="34"/>
  <c r="HKR120" i="34"/>
  <c r="HKS120" i="34"/>
  <c r="HKT120" i="34"/>
  <c r="HKU120" i="34"/>
  <c r="HKV120" i="34"/>
  <c r="HKW120" i="34"/>
  <c r="HKX120" i="34"/>
  <c r="HKY120" i="34"/>
  <c r="HKZ120" i="34"/>
  <c r="HLA120" i="34"/>
  <c r="HLB120" i="34"/>
  <c r="HLC120" i="34"/>
  <c r="HLD120" i="34"/>
  <c r="HLE120" i="34"/>
  <c r="HLF120" i="34"/>
  <c r="HLG120" i="34"/>
  <c r="HLH120" i="34"/>
  <c r="HLI120" i="34"/>
  <c r="HLJ120" i="34"/>
  <c r="HLK120" i="34"/>
  <c r="HLL120" i="34"/>
  <c r="HLM120" i="34"/>
  <c r="HLN120" i="34"/>
  <c r="HLO120" i="34"/>
  <c r="HLP120" i="34"/>
  <c r="HLQ120" i="34"/>
  <c r="HLR120" i="34"/>
  <c r="HLS120" i="34"/>
  <c r="HLT120" i="34"/>
  <c r="HLU120" i="34"/>
  <c r="HLV120" i="34"/>
  <c r="HLW120" i="34"/>
  <c r="HLX120" i="34"/>
  <c r="HLY120" i="34"/>
  <c r="HLZ120" i="34"/>
  <c r="HMA120" i="34"/>
  <c r="HMB120" i="34"/>
  <c r="HMC120" i="34"/>
  <c r="HMD120" i="34"/>
  <c r="HME120" i="34"/>
  <c r="HMF120" i="34"/>
  <c r="HMG120" i="34"/>
  <c r="HMH120" i="34"/>
  <c r="HMI120" i="34"/>
  <c r="HMJ120" i="34"/>
  <c r="HMK120" i="34"/>
  <c r="HML120" i="34"/>
  <c r="HMM120" i="34"/>
  <c r="HMN120" i="34"/>
  <c r="HMO120" i="34"/>
  <c r="HMP120" i="34"/>
  <c r="HMQ120" i="34"/>
  <c r="HMR120" i="34"/>
  <c r="HMS120" i="34"/>
  <c r="HMT120" i="34"/>
  <c r="HMU120" i="34"/>
  <c r="HMV120" i="34"/>
  <c r="HMW120" i="34"/>
  <c r="HMX120" i="34"/>
  <c r="HMY120" i="34"/>
  <c r="HMZ120" i="34"/>
  <c r="HNA120" i="34"/>
  <c r="HNB120" i="34"/>
  <c r="HNC120" i="34"/>
  <c r="HND120" i="34"/>
  <c r="HNE120" i="34"/>
  <c r="HNF120" i="34"/>
  <c r="HNG120" i="34"/>
  <c r="HNH120" i="34"/>
  <c r="HNI120" i="34"/>
  <c r="HNJ120" i="34"/>
  <c r="HNK120" i="34"/>
  <c r="HNL120" i="34"/>
  <c r="HNM120" i="34"/>
  <c r="HNN120" i="34"/>
  <c r="HNO120" i="34"/>
  <c r="HNP120" i="34"/>
  <c r="HNQ120" i="34"/>
  <c r="HNR120" i="34"/>
  <c r="HNS120" i="34"/>
  <c r="HNT120" i="34"/>
  <c r="HNU120" i="34"/>
  <c r="HNV120" i="34"/>
  <c r="HNW120" i="34"/>
  <c r="HNX120" i="34"/>
  <c r="HNY120" i="34"/>
  <c r="HNZ120" i="34"/>
  <c r="HOA120" i="34"/>
  <c r="HOB120" i="34"/>
  <c r="HOC120" i="34"/>
  <c r="HOD120" i="34"/>
  <c r="HOE120" i="34"/>
  <c r="HOF120" i="34"/>
  <c r="HOG120" i="34"/>
  <c r="HOH120" i="34"/>
  <c r="HOI120" i="34"/>
  <c r="HOJ120" i="34"/>
  <c r="HOK120" i="34"/>
  <c r="HOL120" i="34"/>
  <c r="HOM120" i="34"/>
  <c r="HON120" i="34"/>
  <c r="HOO120" i="34"/>
  <c r="HOP120" i="34"/>
  <c r="HOQ120" i="34"/>
  <c r="HOR120" i="34"/>
  <c r="HOS120" i="34"/>
  <c r="HOT120" i="34"/>
  <c r="HOU120" i="34"/>
  <c r="HOV120" i="34"/>
  <c r="HOW120" i="34"/>
  <c r="HOX120" i="34"/>
  <c r="HOY120" i="34"/>
  <c r="HOZ120" i="34"/>
  <c r="HPA120" i="34"/>
  <c r="HPB120" i="34"/>
  <c r="HPC120" i="34"/>
  <c r="HPD120" i="34"/>
  <c r="HPE120" i="34"/>
  <c r="HPF120" i="34"/>
  <c r="HPG120" i="34"/>
  <c r="HPH120" i="34"/>
  <c r="HPI120" i="34"/>
  <c r="HPJ120" i="34"/>
  <c r="HPK120" i="34"/>
  <c r="HPL120" i="34"/>
  <c r="HPM120" i="34"/>
  <c r="HPN120" i="34"/>
  <c r="HPO120" i="34"/>
  <c r="HPP120" i="34"/>
  <c r="HPQ120" i="34"/>
  <c r="HPR120" i="34"/>
  <c r="HPS120" i="34"/>
  <c r="HPT120" i="34"/>
  <c r="HPU120" i="34"/>
  <c r="HPV120" i="34"/>
  <c r="HPW120" i="34"/>
  <c r="HPX120" i="34"/>
  <c r="HPY120" i="34"/>
  <c r="HPZ120" i="34"/>
  <c r="HQA120" i="34"/>
  <c r="HQB120" i="34"/>
  <c r="HQC120" i="34"/>
  <c r="HQD120" i="34"/>
  <c r="HQE120" i="34"/>
  <c r="HQF120" i="34"/>
  <c r="HQG120" i="34"/>
  <c r="HQH120" i="34"/>
  <c r="HQI120" i="34"/>
  <c r="HQJ120" i="34"/>
  <c r="HQK120" i="34"/>
  <c r="HQL120" i="34"/>
  <c r="HQM120" i="34"/>
  <c r="HQN120" i="34"/>
  <c r="HQO120" i="34"/>
  <c r="HQP120" i="34"/>
  <c r="HQQ120" i="34"/>
  <c r="HQR120" i="34"/>
  <c r="HQS120" i="34"/>
  <c r="HQT120" i="34"/>
  <c r="HQU120" i="34"/>
  <c r="HQV120" i="34"/>
  <c r="HQW120" i="34"/>
  <c r="HQX120" i="34"/>
  <c r="HQY120" i="34"/>
  <c r="HQZ120" i="34"/>
  <c r="HRA120" i="34"/>
  <c r="HRB120" i="34"/>
  <c r="HRC120" i="34"/>
  <c r="HRD120" i="34"/>
  <c r="HRE120" i="34"/>
  <c r="HRF120" i="34"/>
  <c r="HRG120" i="34"/>
  <c r="HRH120" i="34"/>
  <c r="HRI120" i="34"/>
  <c r="HRJ120" i="34"/>
  <c r="HRK120" i="34"/>
  <c r="HRL120" i="34"/>
  <c r="HRM120" i="34"/>
  <c r="HRN120" i="34"/>
  <c r="HRO120" i="34"/>
  <c r="HRP120" i="34"/>
  <c r="HRQ120" i="34"/>
  <c r="HRR120" i="34"/>
  <c r="HRS120" i="34"/>
  <c r="HRT120" i="34"/>
  <c r="HRU120" i="34"/>
  <c r="HRV120" i="34"/>
  <c r="HRW120" i="34"/>
  <c r="HRX120" i="34"/>
  <c r="HRY120" i="34"/>
  <c r="HRZ120" i="34"/>
  <c r="HSA120" i="34"/>
  <c r="HSB120" i="34"/>
  <c r="HSC120" i="34"/>
  <c r="HSD120" i="34"/>
  <c r="HSE120" i="34"/>
  <c r="HSF120" i="34"/>
  <c r="HSG120" i="34"/>
  <c r="HSH120" i="34"/>
  <c r="HSI120" i="34"/>
  <c r="HSJ120" i="34"/>
  <c r="HSK120" i="34"/>
  <c r="HSL120" i="34"/>
  <c r="HSM120" i="34"/>
  <c r="HSN120" i="34"/>
  <c r="HSO120" i="34"/>
  <c r="HSP120" i="34"/>
  <c r="HSQ120" i="34"/>
  <c r="HSR120" i="34"/>
  <c r="HSS120" i="34"/>
  <c r="HST120" i="34"/>
  <c r="HSU120" i="34"/>
  <c r="HSV120" i="34"/>
  <c r="HSW120" i="34"/>
  <c r="HSX120" i="34"/>
  <c r="HSY120" i="34"/>
  <c r="HSZ120" i="34"/>
  <c r="HTA120" i="34"/>
  <c r="HTB120" i="34"/>
  <c r="HTC120" i="34"/>
  <c r="HTD120" i="34"/>
  <c r="HTE120" i="34"/>
  <c r="HTF120" i="34"/>
  <c r="HTG120" i="34"/>
  <c r="HTH120" i="34"/>
  <c r="HTI120" i="34"/>
  <c r="HTJ120" i="34"/>
  <c r="HTK120" i="34"/>
  <c r="HTL120" i="34"/>
  <c r="HTM120" i="34"/>
  <c r="HTN120" i="34"/>
  <c r="HTO120" i="34"/>
  <c r="HTP120" i="34"/>
  <c r="HTQ120" i="34"/>
  <c r="HTR120" i="34"/>
  <c r="HTS120" i="34"/>
  <c r="HTT120" i="34"/>
  <c r="HTU120" i="34"/>
  <c r="HTV120" i="34"/>
  <c r="HTW120" i="34"/>
  <c r="HTX120" i="34"/>
  <c r="HTY120" i="34"/>
  <c r="HTZ120" i="34"/>
  <c r="HUA120" i="34"/>
  <c r="HUB120" i="34"/>
  <c r="HUC120" i="34"/>
  <c r="HUD120" i="34"/>
  <c r="HUE120" i="34"/>
  <c r="HUF120" i="34"/>
  <c r="HUG120" i="34"/>
  <c r="HUH120" i="34"/>
  <c r="HUI120" i="34"/>
  <c r="HUJ120" i="34"/>
  <c r="HUK120" i="34"/>
  <c r="HUL120" i="34"/>
  <c r="HUM120" i="34"/>
  <c r="HUN120" i="34"/>
  <c r="HUO120" i="34"/>
  <c r="HUP120" i="34"/>
  <c r="HUQ120" i="34"/>
  <c r="HUR120" i="34"/>
  <c r="HUS120" i="34"/>
  <c r="HUT120" i="34"/>
  <c r="HUU120" i="34"/>
  <c r="HUV120" i="34"/>
  <c r="HUW120" i="34"/>
  <c r="HUX120" i="34"/>
  <c r="HUY120" i="34"/>
  <c r="HUZ120" i="34"/>
  <c r="HVA120" i="34"/>
  <c r="HVB120" i="34"/>
  <c r="HVC120" i="34"/>
  <c r="HVD120" i="34"/>
  <c r="HVE120" i="34"/>
  <c r="HVF120" i="34"/>
  <c r="HVG120" i="34"/>
  <c r="HVH120" i="34"/>
  <c r="HVI120" i="34"/>
  <c r="HVJ120" i="34"/>
  <c r="HVK120" i="34"/>
  <c r="HVL120" i="34"/>
  <c r="HVM120" i="34"/>
  <c r="HVN120" i="34"/>
  <c r="HVO120" i="34"/>
  <c r="HVP120" i="34"/>
  <c r="HVQ120" i="34"/>
  <c r="HVR120" i="34"/>
  <c r="HVS120" i="34"/>
  <c r="HVT120" i="34"/>
  <c r="HVU120" i="34"/>
  <c r="HVV120" i="34"/>
  <c r="HVW120" i="34"/>
  <c r="HVX120" i="34"/>
  <c r="HVY120" i="34"/>
  <c r="HVZ120" i="34"/>
  <c r="HWA120" i="34"/>
  <c r="HWB120" i="34"/>
  <c r="HWC120" i="34"/>
  <c r="HWD120" i="34"/>
  <c r="HWE120" i="34"/>
  <c r="HWF120" i="34"/>
  <c r="HWG120" i="34"/>
  <c r="HWH120" i="34"/>
  <c r="HWI120" i="34"/>
  <c r="HWJ120" i="34"/>
  <c r="HWK120" i="34"/>
  <c r="HWL120" i="34"/>
  <c r="HWM120" i="34"/>
  <c r="HWN120" i="34"/>
  <c r="HWO120" i="34"/>
  <c r="HWP120" i="34"/>
  <c r="HWQ120" i="34"/>
  <c r="HWR120" i="34"/>
  <c r="HWS120" i="34"/>
  <c r="HWT120" i="34"/>
  <c r="HWU120" i="34"/>
  <c r="HWV120" i="34"/>
  <c r="HWW120" i="34"/>
  <c r="HWX120" i="34"/>
  <c r="HWY120" i="34"/>
  <c r="HWZ120" i="34"/>
  <c r="HXA120" i="34"/>
  <c r="HXB120" i="34"/>
  <c r="HXC120" i="34"/>
  <c r="HXD120" i="34"/>
  <c r="HXE120" i="34"/>
  <c r="HXF120" i="34"/>
  <c r="HXG120" i="34"/>
  <c r="HXH120" i="34"/>
  <c r="HXI120" i="34"/>
  <c r="HXJ120" i="34"/>
  <c r="HXK120" i="34"/>
  <c r="HXL120" i="34"/>
  <c r="HXM120" i="34"/>
  <c r="HXN120" i="34"/>
  <c r="HXO120" i="34"/>
  <c r="HXP120" i="34"/>
  <c r="HXQ120" i="34"/>
  <c r="HXR120" i="34"/>
  <c r="HXS120" i="34"/>
  <c r="HXT120" i="34"/>
  <c r="HXU120" i="34"/>
  <c r="HXV120" i="34"/>
  <c r="HXW120" i="34"/>
  <c r="HXX120" i="34"/>
  <c r="HXY120" i="34"/>
  <c r="HXZ120" i="34"/>
  <c r="HYA120" i="34"/>
  <c r="HYB120" i="34"/>
  <c r="HYC120" i="34"/>
  <c r="HYD120" i="34"/>
  <c r="HYE120" i="34"/>
  <c r="HYF120" i="34"/>
  <c r="HYG120" i="34"/>
  <c r="HYH120" i="34"/>
  <c r="HYI120" i="34"/>
  <c r="HYJ120" i="34"/>
  <c r="HYK120" i="34"/>
  <c r="HYL120" i="34"/>
  <c r="HYM120" i="34"/>
  <c r="HYN120" i="34"/>
  <c r="HYO120" i="34"/>
  <c r="HYP120" i="34"/>
  <c r="HYQ120" i="34"/>
  <c r="HYR120" i="34"/>
  <c r="HYS120" i="34"/>
  <c r="HYT120" i="34"/>
  <c r="HYU120" i="34"/>
  <c r="HYV120" i="34"/>
  <c r="HYW120" i="34"/>
  <c r="HYX120" i="34"/>
  <c r="HYY120" i="34"/>
  <c r="HYZ120" i="34"/>
  <c r="HZA120" i="34"/>
  <c r="HZB120" i="34"/>
  <c r="HZC120" i="34"/>
  <c r="HZD120" i="34"/>
  <c r="HZE120" i="34"/>
  <c r="HZF120" i="34"/>
  <c r="HZG120" i="34"/>
  <c r="HZH120" i="34"/>
  <c r="HZI120" i="34"/>
  <c r="HZJ120" i="34"/>
  <c r="HZK120" i="34"/>
  <c r="HZL120" i="34"/>
  <c r="HZM120" i="34"/>
  <c r="HZN120" i="34"/>
  <c r="HZO120" i="34"/>
  <c r="HZP120" i="34"/>
  <c r="HZQ120" i="34"/>
  <c r="HZR120" i="34"/>
  <c r="HZS120" i="34"/>
  <c r="HZT120" i="34"/>
  <c r="HZU120" i="34"/>
  <c r="HZV120" i="34"/>
  <c r="HZW120" i="34"/>
  <c r="HZX120" i="34"/>
  <c r="HZY120" i="34"/>
  <c r="HZZ120" i="34"/>
  <c r="IAA120" i="34"/>
  <c r="IAB120" i="34"/>
  <c r="IAC120" i="34"/>
  <c r="IAD120" i="34"/>
  <c r="IAE120" i="34"/>
  <c r="IAF120" i="34"/>
  <c r="IAG120" i="34"/>
  <c r="IAH120" i="34"/>
  <c r="IAI120" i="34"/>
  <c r="IAJ120" i="34"/>
  <c r="IAK120" i="34"/>
  <c r="IAL120" i="34"/>
  <c r="IAM120" i="34"/>
  <c r="IAN120" i="34"/>
  <c r="IAO120" i="34"/>
  <c r="IAP120" i="34"/>
  <c r="IAQ120" i="34"/>
  <c r="IAR120" i="34"/>
  <c r="IAS120" i="34"/>
  <c r="IAT120" i="34"/>
  <c r="IAU120" i="34"/>
  <c r="IAV120" i="34"/>
  <c r="IAW120" i="34"/>
  <c r="IAX120" i="34"/>
  <c r="IAY120" i="34"/>
  <c r="IAZ120" i="34"/>
  <c r="IBA120" i="34"/>
  <c r="IBB120" i="34"/>
  <c r="IBC120" i="34"/>
  <c r="IBD120" i="34"/>
  <c r="IBE120" i="34"/>
  <c r="IBF120" i="34"/>
  <c r="IBG120" i="34"/>
  <c r="IBH120" i="34"/>
  <c r="IBI120" i="34"/>
  <c r="IBJ120" i="34"/>
  <c r="IBK120" i="34"/>
  <c r="IBL120" i="34"/>
  <c r="IBM120" i="34"/>
  <c r="IBN120" i="34"/>
  <c r="IBO120" i="34"/>
  <c r="IBP120" i="34"/>
  <c r="IBQ120" i="34"/>
  <c r="IBR120" i="34"/>
  <c r="IBS120" i="34"/>
  <c r="IBT120" i="34"/>
  <c r="IBU120" i="34"/>
  <c r="IBV120" i="34"/>
  <c r="IBW120" i="34"/>
  <c r="IBX120" i="34"/>
  <c r="IBY120" i="34"/>
  <c r="IBZ120" i="34"/>
  <c r="ICA120" i="34"/>
  <c r="ICB120" i="34"/>
  <c r="ICC120" i="34"/>
  <c r="ICD120" i="34"/>
  <c r="ICE120" i="34"/>
  <c r="ICF120" i="34"/>
  <c r="ICG120" i="34"/>
  <c r="ICH120" i="34"/>
  <c r="ICI120" i="34"/>
  <c r="ICJ120" i="34"/>
  <c r="ICK120" i="34"/>
  <c r="ICL120" i="34"/>
  <c r="ICM120" i="34"/>
  <c r="ICN120" i="34"/>
  <c r="ICO120" i="34"/>
  <c r="ICP120" i="34"/>
  <c r="ICQ120" i="34"/>
  <c r="ICR120" i="34"/>
  <c r="ICS120" i="34"/>
  <c r="ICT120" i="34"/>
  <c r="ICU120" i="34"/>
  <c r="ICV120" i="34"/>
  <c r="ICW120" i="34"/>
  <c r="ICX120" i="34"/>
  <c r="ICY120" i="34"/>
  <c r="ICZ120" i="34"/>
  <c r="IDA120" i="34"/>
  <c r="IDB120" i="34"/>
  <c r="IDC120" i="34"/>
  <c r="IDD120" i="34"/>
  <c r="IDE120" i="34"/>
  <c r="IDF120" i="34"/>
  <c r="IDG120" i="34"/>
  <c r="IDH120" i="34"/>
  <c r="IDI120" i="34"/>
  <c r="IDJ120" i="34"/>
  <c r="IDK120" i="34"/>
  <c r="IDL120" i="34"/>
  <c r="IDM120" i="34"/>
  <c r="IDN120" i="34"/>
  <c r="IDO120" i="34"/>
  <c r="IDP120" i="34"/>
  <c r="IDQ120" i="34"/>
  <c r="IDR120" i="34"/>
  <c r="IDS120" i="34"/>
  <c r="IDT120" i="34"/>
  <c r="IDU120" i="34"/>
  <c r="IDV120" i="34"/>
  <c r="IDW120" i="34"/>
  <c r="IDX120" i="34"/>
  <c r="IDY120" i="34"/>
  <c r="IDZ120" i="34"/>
  <c r="IEA120" i="34"/>
  <c r="IEB120" i="34"/>
  <c r="IEC120" i="34"/>
  <c r="IED120" i="34"/>
  <c r="IEE120" i="34"/>
  <c r="IEF120" i="34"/>
  <c r="IEG120" i="34"/>
  <c r="IEH120" i="34"/>
  <c r="IEI120" i="34"/>
  <c r="IEJ120" i="34"/>
  <c r="IEK120" i="34"/>
  <c r="IEL120" i="34"/>
  <c r="IEM120" i="34"/>
  <c r="IEN120" i="34"/>
  <c r="IEO120" i="34"/>
  <c r="IEP120" i="34"/>
  <c r="IEQ120" i="34"/>
  <c r="IER120" i="34"/>
  <c r="IES120" i="34"/>
  <c r="IET120" i="34"/>
  <c r="IEU120" i="34"/>
  <c r="IEV120" i="34"/>
  <c r="IEW120" i="34"/>
  <c r="IEX120" i="34"/>
  <c r="IEY120" i="34"/>
  <c r="IEZ120" i="34"/>
  <c r="IFA120" i="34"/>
  <c r="IFB120" i="34"/>
  <c r="IFC120" i="34"/>
  <c r="IFD120" i="34"/>
  <c r="IFE120" i="34"/>
  <c r="IFF120" i="34"/>
  <c r="IFG120" i="34"/>
  <c r="IFH120" i="34"/>
  <c r="IFI120" i="34"/>
  <c r="IFJ120" i="34"/>
  <c r="IFK120" i="34"/>
  <c r="IFL120" i="34"/>
  <c r="IFM120" i="34"/>
  <c r="IFN120" i="34"/>
  <c r="IFO120" i="34"/>
  <c r="IFP120" i="34"/>
  <c r="IFQ120" i="34"/>
  <c r="IFR120" i="34"/>
  <c r="IFS120" i="34"/>
  <c r="IFT120" i="34"/>
  <c r="IFU120" i="34"/>
  <c r="IFV120" i="34"/>
  <c r="IFW120" i="34"/>
  <c r="IFX120" i="34"/>
  <c r="IFY120" i="34"/>
  <c r="IFZ120" i="34"/>
  <c r="IGA120" i="34"/>
  <c r="IGB120" i="34"/>
  <c r="IGC120" i="34"/>
  <c r="IGD120" i="34"/>
  <c r="IGE120" i="34"/>
  <c r="IGF120" i="34"/>
  <c r="IGG120" i="34"/>
  <c r="IGH120" i="34"/>
  <c r="IGI120" i="34"/>
  <c r="IGJ120" i="34"/>
  <c r="IGK120" i="34"/>
  <c r="IGL120" i="34"/>
  <c r="IGM120" i="34"/>
  <c r="IGN120" i="34"/>
  <c r="IGO120" i="34"/>
  <c r="IGP120" i="34"/>
  <c r="IGQ120" i="34"/>
  <c r="IGR120" i="34"/>
  <c r="IGS120" i="34"/>
  <c r="IGT120" i="34"/>
  <c r="IGU120" i="34"/>
  <c r="IGV120" i="34"/>
  <c r="IGW120" i="34"/>
  <c r="IGX120" i="34"/>
  <c r="IGY120" i="34"/>
  <c r="IGZ120" i="34"/>
  <c r="IHA120" i="34"/>
  <c r="IHB120" i="34"/>
  <c r="IHC120" i="34"/>
  <c r="IHD120" i="34"/>
  <c r="IHE120" i="34"/>
  <c r="IHF120" i="34"/>
  <c r="IHG120" i="34"/>
  <c r="IHH120" i="34"/>
  <c r="IHI120" i="34"/>
  <c r="IHJ120" i="34"/>
  <c r="IHK120" i="34"/>
  <c r="IHL120" i="34"/>
  <c r="IHM120" i="34"/>
  <c r="IHN120" i="34"/>
  <c r="IHO120" i="34"/>
  <c r="IHP120" i="34"/>
  <c r="IHQ120" i="34"/>
  <c r="IHR120" i="34"/>
  <c r="IHS120" i="34"/>
  <c r="IHT120" i="34"/>
  <c r="IHU120" i="34"/>
  <c r="IHV120" i="34"/>
  <c r="IHW120" i="34"/>
  <c r="IHX120" i="34"/>
  <c r="IHY120" i="34"/>
  <c r="IHZ120" i="34"/>
  <c r="IIA120" i="34"/>
  <c r="IIB120" i="34"/>
  <c r="IIC120" i="34"/>
  <c r="IID120" i="34"/>
  <c r="IIE120" i="34"/>
  <c r="IIF120" i="34"/>
  <c r="IIG120" i="34"/>
  <c r="IIH120" i="34"/>
  <c r="III120" i="34"/>
  <c r="IIJ120" i="34"/>
  <c r="IIK120" i="34"/>
  <c r="IIL120" i="34"/>
  <c r="IIM120" i="34"/>
  <c r="IIN120" i="34"/>
  <c r="IIO120" i="34"/>
  <c r="IIP120" i="34"/>
  <c r="IIQ120" i="34"/>
  <c r="IIR120" i="34"/>
  <c r="IIS120" i="34"/>
  <c r="IIT120" i="34"/>
  <c r="IIU120" i="34"/>
  <c r="IIV120" i="34"/>
  <c r="IIW120" i="34"/>
  <c r="IIX120" i="34"/>
  <c r="IIY120" i="34"/>
  <c r="IIZ120" i="34"/>
  <c r="IJA120" i="34"/>
  <c r="IJB120" i="34"/>
  <c r="IJC120" i="34"/>
  <c r="IJD120" i="34"/>
  <c r="IJE120" i="34"/>
  <c r="IJF120" i="34"/>
  <c r="IJG120" i="34"/>
  <c r="IJH120" i="34"/>
  <c r="IJI120" i="34"/>
  <c r="IJJ120" i="34"/>
  <c r="IJK120" i="34"/>
  <c r="IJL120" i="34"/>
  <c r="IJM120" i="34"/>
  <c r="IJN120" i="34"/>
  <c r="IJO120" i="34"/>
  <c r="IJP120" i="34"/>
  <c r="IJQ120" i="34"/>
  <c r="IJR120" i="34"/>
  <c r="IJS120" i="34"/>
  <c r="IJT120" i="34"/>
  <c r="IJU120" i="34"/>
  <c r="IJV120" i="34"/>
  <c r="IJW120" i="34"/>
  <c r="IJX120" i="34"/>
  <c r="IJY120" i="34"/>
  <c r="IJZ120" i="34"/>
  <c r="IKA120" i="34"/>
  <c r="IKB120" i="34"/>
  <c r="IKC120" i="34"/>
  <c r="IKD120" i="34"/>
  <c r="IKE120" i="34"/>
  <c r="IKF120" i="34"/>
  <c r="IKG120" i="34"/>
  <c r="IKH120" i="34"/>
  <c r="IKI120" i="34"/>
  <c r="IKJ120" i="34"/>
  <c r="IKK120" i="34"/>
  <c r="IKL120" i="34"/>
  <c r="IKM120" i="34"/>
  <c r="IKN120" i="34"/>
  <c r="IKO120" i="34"/>
  <c r="IKP120" i="34"/>
  <c r="IKQ120" i="34"/>
  <c r="IKR120" i="34"/>
  <c r="IKS120" i="34"/>
  <c r="IKT120" i="34"/>
  <c r="IKU120" i="34"/>
  <c r="IKV120" i="34"/>
  <c r="IKW120" i="34"/>
  <c r="IKX120" i="34"/>
  <c r="IKY120" i="34"/>
  <c r="IKZ120" i="34"/>
  <c r="ILA120" i="34"/>
  <c r="ILB120" i="34"/>
  <c r="ILC120" i="34"/>
  <c r="ILD120" i="34"/>
  <c r="ILE120" i="34"/>
  <c r="ILF120" i="34"/>
  <c r="ILG120" i="34"/>
  <c r="ILH120" i="34"/>
  <c r="ILI120" i="34"/>
  <c r="ILJ120" i="34"/>
  <c r="ILK120" i="34"/>
  <c r="ILL120" i="34"/>
  <c r="ILM120" i="34"/>
  <c r="ILN120" i="34"/>
  <c r="ILO120" i="34"/>
  <c r="ILP120" i="34"/>
  <c r="ILQ120" i="34"/>
  <c r="ILR120" i="34"/>
  <c r="ILS120" i="34"/>
  <c r="ILT120" i="34"/>
  <c r="ILU120" i="34"/>
  <c r="ILV120" i="34"/>
  <c r="ILW120" i="34"/>
  <c r="ILX120" i="34"/>
  <c r="ILY120" i="34"/>
  <c r="ILZ120" i="34"/>
  <c r="IMA120" i="34"/>
  <c r="IMB120" i="34"/>
  <c r="IMC120" i="34"/>
  <c r="IMD120" i="34"/>
  <c r="IME120" i="34"/>
  <c r="IMF120" i="34"/>
  <c r="IMG120" i="34"/>
  <c r="IMH120" i="34"/>
  <c r="IMI120" i="34"/>
  <c r="IMJ120" i="34"/>
  <c r="IMK120" i="34"/>
  <c r="IML120" i="34"/>
  <c r="IMM120" i="34"/>
  <c r="IMN120" i="34"/>
  <c r="IMO120" i="34"/>
  <c r="IMP120" i="34"/>
  <c r="IMQ120" i="34"/>
  <c r="IMR120" i="34"/>
  <c r="IMS120" i="34"/>
  <c r="IMT120" i="34"/>
  <c r="IMU120" i="34"/>
  <c r="IMV120" i="34"/>
  <c r="IMW120" i="34"/>
  <c r="IMX120" i="34"/>
  <c r="IMY120" i="34"/>
  <c r="IMZ120" i="34"/>
  <c r="INA120" i="34"/>
  <c r="INB120" i="34"/>
  <c r="INC120" i="34"/>
  <c r="IND120" i="34"/>
  <c r="INE120" i="34"/>
  <c r="INF120" i="34"/>
  <c r="ING120" i="34"/>
  <c r="INH120" i="34"/>
  <c r="INI120" i="34"/>
  <c r="INJ120" i="34"/>
  <c r="INK120" i="34"/>
  <c r="INL120" i="34"/>
  <c r="INM120" i="34"/>
  <c r="INN120" i="34"/>
  <c r="INO120" i="34"/>
  <c r="INP120" i="34"/>
  <c r="INQ120" i="34"/>
  <c r="INR120" i="34"/>
  <c r="INS120" i="34"/>
  <c r="INT120" i="34"/>
  <c r="INU120" i="34"/>
  <c r="INV120" i="34"/>
  <c r="INW120" i="34"/>
  <c r="INX120" i="34"/>
  <c r="INY120" i="34"/>
  <c r="INZ120" i="34"/>
  <c r="IOA120" i="34"/>
  <c r="IOB120" i="34"/>
  <c r="IOC120" i="34"/>
  <c r="IOD120" i="34"/>
  <c r="IOE120" i="34"/>
  <c r="IOF120" i="34"/>
  <c r="IOG120" i="34"/>
  <c r="IOH120" i="34"/>
  <c r="IOI120" i="34"/>
  <c r="IOJ120" i="34"/>
  <c r="IOK120" i="34"/>
  <c r="IOL120" i="34"/>
  <c r="IOM120" i="34"/>
  <c r="ION120" i="34"/>
  <c r="IOO120" i="34"/>
  <c r="IOP120" i="34"/>
  <c r="IOQ120" i="34"/>
  <c r="IOR120" i="34"/>
  <c r="IOS120" i="34"/>
  <c r="IOT120" i="34"/>
  <c r="IOU120" i="34"/>
  <c r="IOV120" i="34"/>
  <c r="IOW120" i="34"/>
  <c r="IOX120" i="34"/>
  <c r="IOY120" i="34"/>
  <c r="IOZ120" i="34"/>
  <c r="IPA120" i="34"/>
  <c r="IPB120" i="34"/>
  <c r="IPC120" i="34"/>
  <c r="IPD120" i="34"/>
  <c r="IPE120" i="34"/>
  <c r="IPF120" i="34"/>
  <c r="IPG120" i="34"/>
  <c r="IPH120" i="34"/>
  <c r="IPI120" i="34"/>
  <c r="IPJ120" i="34"/>
  <c r="IPK120" i="34"/>
  <c r="IPL120" i="34"/>
  <c r="IPM120" i="34"/>
  <c r="IPN120" i="34"/>
  <c r="IPO120" i="34"/>
  <c r="IPP120" i="34"/>
  <c r="IPQ120" i="34"/>
  <c r="IPR120" i="34"/>
  <c r="IPS120" i="34"/>
  <c r="IPT120" i="34"/>
  <c r="IPU120" i="34"/>
  <c r="IPV120" i="34"/>
  <c r="IPW120" i="34"/>
  <c r="IPX120" i="34"/>
  <c r="IPY120" i="34"/>
  <c r="IPZ120" i="34"/>
  <c r="IQA120" i="34"/>
  <c r="IQB120" i="34"/>
  <c r="IQC120" i="34"/>
  <c r="IQD120" i="34"/>
  <c r="IQE120" i="34"/>
  <c r="IQF120" i="34"/>
  <c r="IQG120" i="34"/>
  <c r="IQH120" i="34"/>
  <c r="IQI120" i="34"/>
  <c r="IQJ120" i="34"/>
  <c r="IQK120" i="34"/>
  <c r="IQL120" i="34"/>
  <c r="IQM120" i="34"/>
  <c r="IQN120" i="34"/>
  <c r="IQO120" i="34"/>
  <c r="IQP120" i="34"/>
  <c r="IQQ120" i="34"/>
  <c r="IQR120" i="34"/>
  <c r="IQS120" i="34"/>
  <c r="IQT120" i="34"/>
  <c r="IQU120" i="34"/>
  <c r="IQV120" i="34"/>
  <c r="IQW120" i="34"/>
  <c r="IQX120" i="34"/>
  <c r="IQY120" i="34"/>
  <c r="IQZ120" i="34"/>
  <c r="IRA120" i="34"/>
  <c r="IRB120" i="34"/>
  <c r="IRC120" i="34"/>
  <c r="IRD120" i="34"/>
  <c r="IRE120" i="34"/>
  <c r="IRF120" i="34"/>
  <c r="IRG120" i="34"/>
  <c r="IRH120" i="34"/>
  <c r="IRI120" i="34"/>
  <c r="IRJ120" i="34"/>
  <c r="IRK120" i="34"/>
  <c r="IRL120" i="34"/>
  <c r="IRM120" i="34"/>
  <c r="IRN120" i="34"/>
  <c r="IRO120" i="34"/>
  <c r="IRP120" i="34"/>
  <c r="IRQ120" i="34"/>
  <c r="IRR120" i="34"/>
  <c r="IRS120" i="34"/>
  <c r="IRT120" i="34"/>
  <c r="IRU120" i="34"/>
  <c r="IRV120" i="34"/>
  <c r="IRW120" i="34"/>
  <c r="IRX120" i="34"/>
  <c r="IRY120" i="34"/>
  <c r="IRZ120" i="34"/>
  <c r="ISA120" i="34"/>
  <c r="ISB120" i="34"/>
  <c r="ISC120" i="34"/>
  <c r="ISD120" i="34"/>
  <c r="ISE120" i="34"/>
  <c r="ISF120" i="34"/>
  <c r="ISG120" i="34"/>
  <c r="ISH120" i="34"/>
  <c r="ISI120" i="34"/>
  <c r="ISJ120" i="34"/>
  <c r="ISK120" i="34"/>
  <c r="ISL120" i="34"/>
  <c r="ISM120" i="34"/>
  <c r="ISN120" i="34"/>
  <c r="ISO120" i="34"/>
  <c r="ISP120" i="34"/>
  <c r="ISQ120" i="34"/>
  <c r="ISR120" i="34"/>
  <c r="ISS120" i="34"/>
  <c r="IST120" i="34"/>
  <c r="ISU120" i="34"/>
  <c r="ISV120" i="34"/>
  <c r="ISW120" i="34"/>
  <c r="ISX120" i="34"/>
  <c r="ISY120" i="34"/>
  <c r="ISZ120" i="34"/>
  <c r="ITA120" i="34"/>
  <c r="ITB120" i="34"/>
  <c r="ITC120" i="34"/>
  <c r="ITD120" i="34"/>
  <c r="ITE120" i="34"/>
  <c r="ITF120" i="34"/>
  <c r="ITG120" i="34"/>
  <c r="ITH120" i="34"/>
  <c r="ITI120" i="34"/>
  <c r="ITJ120" i="34"/>
  <c r="ITK120" i="34"/>
  <c r="ITL120" i="34"/>
  <c r="ITM120" i="34"/>
  <c r="ITN120" i="34"/>
  <c r="ITO120" i="34"/>
  <c r="ITP120" i="34"/>
  <c r="ITQ120" i="34"/>
  <c r="ITR120" i="34"/>
  <c r="ITS120" i="34"/>
  <c r="ITT120" i="34"/>
  <c r="ITU120" i="34"/>
  <c r="ITV120" i="34"/>
  <c r="ITW120" i="34"/>
  <c r="ITX120" i="34"/>
  <c r="ITY120" i="34"/>
  <c r="ITZ120" i="34"/>
  <c r="IUA120" i="34"/>
  <c r="IUB120" i="34"/>
  <c r="IUC120" i="34"/>
  <c r="IUD120" i="34"/>
  <c r="IUE120" i="34"/>
  <c r="IUF120" i="34"/>
  <c r="IUG120" i="34"/>
  <c r="IUH120" i="34"/>
  <c r="IUI120" i="34"/>
  <c r="IUJ120" i="34"/>
  <c r="IUK120" i="34"/>
  <c r="IUL120" i="34"/>
  <c r="IUM120" i="34"/>
  <c r="IUN120" i="34"/>
  <c r="IUO120" i="34"/>
  <c r="IUP120" i="34"/>
  <c r="IUQ120" i="34"/>
  <c r="IUR120" i="34"/>
  <c r="IUS120" i="34"/>
  <c r="IUT120" i="34"/>
  <c r="IUU120" i="34"/>
  <c r="IUV120" i="34"/>
  <c r="IUW120" i="34"/>
  <c r="IUX120" i="34"/>
  <c r="IUY120" i="34"/>
  <c r="IUZ120" i="34"/>
  <c r="IVA120" i="34"/>
  <c r="IVB120" i="34"/>
  <c r="IVC120" i="34"/>
  <c r="IVD120" i="34"/>
  <c r="IVE120" i="34"/>
  <c r="IVF120" i="34"/>
  <c r="IVG120" i="34"/>
  <c r="IVH120" i="34"/>
  <c r="IVI120" i="34"/>
  <c r="IVJ120" i="34"/>
  <c r="IVK120" i="34"/>
  <c r="IVL120" i="34"/>
  <c r="IVM120" i="34"/>
  <c r="IVN120" i="34"/>
  <c r="IVO120" i="34"/>
  <c r="IVP120" i="34"/>
  <c r="IVQ120" i="34"/>
  <c r="IVR120" i="34"/>
  <c r="IVS120" i="34"/>
  <c r="IVT120" i="34"/>
  <c r="IVU120" i="34"/>
  <c r="IVV120" i="34"/>
  <c r="IVW120" i="34"/>
  <c r="IVX120" i="34"/>
  <c r="IVY120" i="34"/>
  <c r="IVZ120" i="34"/>
  <c r="IWA120" i="34"/>
  <c r="IWB120" i="34"/>
  <c r="IWC120" i="34"/>
  <c r="IWD120" i="34"/>
  <c r="IWE120" i="34"/>
  <c r="IWF120" i="34"/>
  <c r="IWG120" i="34"/>
  <c r="IWH120" i="34"/>
  <c r="IWI120" i="34"/>
  <c r="IWJ120" i="34"/>
  <c r="IWK120" i="34"/>
  <c r="IWL120" i="34"/>
  <c r="IWM120" i="34"/>
  <c r="IWN120" i="34"/>
  <c r="IWO120" i="34"/>
  <c r="IWP120" i="34"/>
  <c r="IWQ120" i="34"/>
  <c r="IWR120" i="34"/>
  <c r="IWS120" i="34"/>
  <c r="IWT120" i="34"/>
  <c r="IWU120" i="34"/>
  <c r="IWV120" i="34"/>
  <c r="IWW120" i="34"/>
  <c r="IWX120" i="34"/>
  <c r="IWY120" i="34"/>
  <c r="IWZ120" i="34"/>
  <c r="IXA120" i="34"/>
  <c r="IXB120" i="34"/>
  <c r="IXC120" i="34"/>
  <c r="IXD120" i="34"/>
  <c r="IXE120" i="34"/>
  <c r="IXF120" i="34"/>
  <c r="IXG120" i="34"/>
  <c r="IXH120" i="34"/>
  <c r="IXI120" i="34"/>
  <c r="IXJ120" i="34"/>
  <c r="IXK120" i="34"/>
  <c r="IXL120" i="34"/>
  <c r="IXM120" i="34"/>
  <c r="IXN120" i="34"/>
  <c r="IXO120" i="34"/>
  <c r="IXP120" i="34"/>
  <c r="IXQ120" i="34"/>
  <c r="IXR120" i="34"/>
  <c r="IXS120" i="34"/>
  <c r="IXT120" i="34"/>
  <c r="IXU120" i="34"/>
  <c r="IXV120" i="34"/>
  <c r="IXW120" i="34"/>
  <c r="IXX120" i="34"/>
  <c r="IXY120" i="34"/>
  <c r="IXZ120" i="34"/>
  <c r="IYA120" i="34"/>
  <c r="IYB120" i="34"/>
  <c r="IYC120" i="34"/>
  <c r="IYD120" i="34"/>
  <c r="IYE120" i="34"/>
  <c r="IYF120" i="34"/>
  <c r="IYG120" i="34"/>
  <c r="IYH120" i="34"/>
  <c r="IYI120" i="34"/>
  <c r="IYJ120" i="34"/>
  <c r="IYK120" i="34"/>
  <c r="IYL120" i="34"/>
  <c r="IYM120" i="34"/>
  <c r="IYN120" i="34"/>
  <c r="IYO120" i="34"/>
  <c r="IYP120" i="34"/>
  <c r="IYQ120" i="34"/>
  <c r="IYR120" i="34"/>
  <c r="IYS120" i="34"/>
  <c r="IYT120" i="34"/>
  <c r="IYU120" i="34"/>
  <c r="IYV120" i="34"/>
  <c r="IYW120" i="34"/>
  <c r="IYX120" i="34"/>
  <c r="IYY120" i="34"/>
  <c r="IYZ120" i="34"/>
  <c r="IZA120" i="34"/>
  <c r="IZB120" i="34"/>
  <c r="IZC120" i="34"/>
  <c r="IZD120" i="34"/>
  <c r="IZE120" i="34"/>
  <c r="IZF120" i="34"/>
  <c r="IZG120" i="34"/>
  <c r="IZH120" i="34"/>
  <c r="IZI120" i="34"/>
  <c r="IZJ120" i="34"/>
  <c r="IZK120" i="34"/>
  <c r="IZL120" i="34"/>
  <c r="IZM120" i="34"/>
  <c r="IZN120" i="34"/>
  <c r="IZO120" i="34"/>
  <c r="IZP120" i="34"/>
  <c r="IZQ120" i="34"/>
  <c r="IZR120" i="34"/>
  <c r="IZS120" i="34"/>
  <c r="IZT120" i="34"/>
  <c r="IZU120" i="34"/>
  <c r="IZV120" i="34"/>
  <c r="IZW120" i="34"/>
  <c r="IZX120" i="34"/>
  <c r="IZY120" i="34"/>
  <c r="IZZ120" i="34"/>
  <c r="JAA120" i="34"/>
  <c r="JAB120" i="34"/>
  <c r="JAC120" i="34"/>
  <c r="JAD120" i="34"/>
  <c r="JAE120" i="34"/>
  <c r="JAF120" i="34"/>
  <c r="JAG120" i="34"/>
  <c r="JAH120" i="34"/>
  <c r="JAI120" i="34"/>
  <c r="JAJ120" i="34"/>
  <c r="JAK120" i="34"/>
  <c r="JAL120" i="34"/>
  <c r="JAM120" i="34"/>
  <c r="JAN120" i="34"/>
  <c r="JAO120" i="34"/>
  <c r="JAP120" i="34"/>
  <c r="JAQ120" i="34"/>
  <c r="JAR120" i="34"/>
  <c r="JAS120" i="34"/>
  <c r="JAT120" i="34"/>
  <c r="JAU120" i="34"/>
  <c r="JAV120" i="34"/>
  <c r="JAW120" i="34"/>
  <c r="JAX120" i="34"/>
  <c r="JAY120" i="34"/>
  <c r="JAZ120" i="34"/>
  <c r="JBA120" i="34"/>
  <c r="JBB120" i="34"/>
  <c r="JBC120" i="34"/>
  <c r="JBD120" i="34"/>
  <c r="JBE120" i="34"/>
  <c r="JBF120" i="34"/>
  <c r="JBG120" i="34"/>
  <c r="JBH120" i="34"/>
  <c r="JBI120" i="34"/>
  <c r="JBJ120" i="34"/>
  <c r="JBK120" i="34"/>
  <c r="JBL120" i="34"/>
  <c r="JBM120" i="34"/>
  <c r="JBN120" i="34"/>
  <c r="JBO120" i="34"/>
  <c r="JBP120" i="34"/>
  <c r="JBQ120" i="34"/>
  <c r="JBR120" i="34"/>
  <c r="JBS120" i="34"/>
  <c r="JBT120" i="34"/>
  <c r="JBU120" i="34"/>
  <c r="JBV120" i="34"/>
  <c r="JBW120" i="34"/>
  <c r="JBX120" i="34"/>
  <c r="JBY120" i="34"/>
  <c r="JBZ120" i="34"/>
  <c r="JCA120" i="34"/>
  <c r="JCB120" i="34"/>
  <c r="JCC120" i="34"/>
  <c r="JCD120" i="34"/>
  <c r="JCE120" i="34"/>
  <c r="JCF120" i="34"/>
  <c r="JCG120" i="34"/>
  <c r="JCH120" i="34"/>
  <c r="JCI120" i="34"/>
  <c r="JCJ120" i="34"/>
  <c r="JCK120" i="34"/>
  <c r="JCL120" i="34"/>
  <c r="JCM120" i="34"/>
  <c r="JCN120" i="34"/>
  <c r="JCO120" i="34"/>
  <c r="JCP120" i="34"/>
  <c r="JCQ120" i="34"/>
  <c r="JCR120" i="34"/>
  <c r="JCS120" i="34"/>
  <c r="JCT120" i="34"/>
  <c r="JCU120" i="34"/>
  <c r="JCV120" i="34"/>
  <c r="JCW120" i="34"/>
  <c r="JCX120" i="34"/>
  <c r="JCY120" i="34"/>
  <c r="JCZ120" i="34"/>
  <c r="JDA120" i="34"/>
  <c r="JDB120" i="34"/>
  <c r="JDC120" i="34"/>
  <c r="JDD120" i="34"/>
  <c r="JDE120" i="34"/>
  <c r="JDF120" i="34"/>
  <c r="JDG120" i="34"/>
  <c r="JDH120" i="34"/>
  <c r="JDI120" i="34"/>
  <c r="JDJ120" i="34"/>
  <c r="JDK120" i="34"/>
  <c r="JDL120" i="34"/>
  <c r="JDM120" i="34"/>
  <c r="JDN120" i="34"/>
  <c r="JDO120" i="34"/>
  <c r="JDP120" i="34"/>
  <c r="JDQ120" i="34"/>
  <c r="JDR120" i="34"/>
  <c r="JDS120" i="34"/>
  <c r="JDT120" i="34"/>
  <c r="JDU120" i="34"/>
  <c r="JDV120" i="34"/>
  <c r="JDW120" i="34"/>
  <c r="JDX120" i="34"/>
  <c r="JDY120" i="34"/>
  <c r="JDZ120" i="34"/>
  <c r="JEA120" i="34"/>
  <c r="JEB120" i="34"/>
  <c r="JEC120" i="34"/>
  <c r="JED120" i="34"/>
  <c r="JEE120" i="34"/>
  <c r="JEF120" i="34"/>
  <c r="JEG120" i="34"/>
  <c r="JEH120" i="34"/>
  <c r="JEI120" i="34"/>
  <c r="JEJ120" i="34"/>
  <c r="JEK120" i="34"/>
  <c r="JEL120" i="34"/>
  <c r="JEM120" i="34"/>
  <c r="JEN120" i="34"/>
  <c r="JEO120" i="34"/>
  <c r="JEP120" i="34"/>
  <c r="JEQ120" i="34"/>
  <c r="JER120" i="34"/>
  <c r="JES120" i="34"/>
  <c r="JET120" i="34"/>
  <c r="JEU120" i="34"/>
  <c r="JEV120" i="34"/>
  <c r="JEW120" i="34"/>
  <c r="JEX120" i="34"/>
  <c r="JEY120" i="34"/>
  <c r="JEZ120" i="34"/>
  <c r="JFA120" i="34"/>
  <c r="JFB120" i="34"/>
  <c r="JFC120" i="34"/>
  <c r="JFD120" i="34"/>
  <c r="JFE120" i="34"/>
  <c r="JFF120" i="34"/>
  <c r="JFG120" i="34"/>
  <c r="JFH120" i="34"/>
  <c r="JFI120" i="34"/>
  <c r="JFJ120" i="34"/>
  <c r="JFK120" i="34"/>
  <c r="JFL120" i="34"/>
  <c r="JFM120" i="34"/>
  <c r="JFN120" i="34"/>
  <c r="JFO120" i="34"/>
  <c r="JFP120" i="34"/>
  <c r="JFQ120" i="34"/>
  <c r="JFR120" i="34"/>
  <c r="JFS120" i="34"/>
  <c r="JFT120" i="34"/>
  <c r="JFU120" i="34"/>
  <c r="JFV120" i="34"/>
  <c r="JFW120" i="34"/>
  <c r="JFX120" i="34"/>
  <c r="JFY120" i="34"/>
  <c r="JFZ120" i="34"/>
  <c r="JGA120" i="34"/>
  <c r="JGB120" i="34"/>
  <c r="JGC120" i="34"/>
  <c r="JGD120" i="34"/>
  <c r="JGE120" i="34"/>
  <c r="JGF120" i="34"/>
  <c r="JGG120" i="34"/>
  <c r="JGH120" i="34"/>
  <c r="JGI120" i="34"/>
  <c r="JGJ120" i="34"/>
  <c r="JGK120" i="34"/>
  <c r="JGL120" i="34"/>
  <c r="JGM120" i="34"/>
  <c r="JGN120" i="34"/>
  <c r="JGO120" i="34"/>
  <c r="JGP120" i="34"/>
  <c r="JGQ120" i="34"/>
  <c r="JGR120" i="34"/>
  <c r="JGS120" i="34"/>
  <c r="JGT120" i="34"/>
  <c r="JGU120" i="34"/>
  <c r="JGV120" i="34"/>
  <c r="JGW120" i="34"/>
  <c r="JGX120" i="34"/>
  <c r="JGY120" i="34"/>
  <c r="JGZ120" i="34"/>
  <c r="JHA120" i="34"/>
  <c r="JHB120" i="34"/>
  <c r="JHC120" i="34"/>
  <c r="JHD120" i="34"/>
  <c r="JHE120" i="34"/>
  <c r="JHF120" i="34"/>
  <c r="JHG120" i="34"/>
  <c r="JHH120" i="34"/>
  <c r="JHI120" i="34"/>
  <c r="JHJ120" i="34"/>
  <c r="JHK120" i="34"/>
  <c r="JHL120" i="34"/>
  <c r="JHM120" i="34"/>
  <c r="JHN120" i="34"/>
  <c r="JHO120" i="34"/>
  <c r="JHP120" i="34"/>
  <c r="JHQ120" i="34"/>
  <c r="JHR120" i="34"/>
  <c r="JHS120" i="34"/>
  <c r="JHT120" i="34"/>
  <c r="JHU120" i="34"/>
  <c r="JHV120" i="34"/>
  <c r="JHW120" i="34"/>
  <c r="JHX120" i="34"/>
  <c r="JHY120" i="34"/>
  <c r="JHZ120" i="34"/>
  <c r="JIA120" i="34"/>
  <c r="JIB120" i="34"/>
  <c r="JIC120" i="34"/>
  <c r="JID120" i="34"/>
  <c r="JIE120" i="34"/>
  <c r="JIF120" i="34"/>
  <c r="JIG120" i="34"/>
  <c r="JIH120" i="34"/>
  <c r="JII120" i="34"/>
  <c r="JIJ120" i="34"/>
  <c r="JIK120" i="34"/>
  <c r="JIL120" i="34"/>
  <c r="JIM120" i="34"/>
  <c r="JIN120" i="34"/>
  <c r="JIO120" i="34"/>
  <c r="JIP120" i="34"/>
  <c r="JIQ120" i="34"/>
  <c r="JIR120" i="34"/>
  <c r="JIS120" i="34"/>
  <c r="JIT120" i="34"/>
  <c r="JIU120" i="34"/>
  <c r="JIV120" i="34"/>
  <c r="JIW120" i="34"/>
  <c r="JIX120" i="34"/>
  <c r="JIY120" i="34"/>
  <c r="JIZ120" i="34"/>
  <c r="JJA120" i="34"/>
  <c r="JJB120" i="34"/>
  <c r="JJC120" i="34"/>
  <c r="JJD120" i="34"/>
  <c r="JJE120" i="34"/>
  <c r="JJF120" i="34"/>
  <c r="JJG120" i="34"/>
  <c r="JJH120" i="34"/>
  <c r="JJI120" i="34"/>
  <c r="JJJ120" i="34"/>
  <c r="JJK120" i="34"/>
  <c r="JJL120" i="34"/>
  <c r="JJM120" i="34"/>
  <c r="JJN120" i="34"/>
  <c r="JJO120" i="34"/>
  <c r="JJP120" i="34"/>
  <c r="JJQ120" i="34"/>
  <c r="JJR120" i="34"/>
  <c r="JJS120" i="34"/>
  <c r="JJT120" i="34"/>
  <c r="JJU120" i="34"/>
  <c r="JJV120" i="34"/>
  <c r="JJW120" i="34"/>
  <c r="JJX120" i="34"/>
  <c r="JJY120" i="34"/>
  <c r="JJZ120" i="34"/>
  <c r="JKA120" i="34"/>
  <c r="JKB120" i="34"/>
  <c r="JKC120" i="34"/>
  <c r="JKD120" i="34"/>
  <c r="JKE120" i="34"/>
  <c r="JKF120" i="34"/>
  <c r="JKG120" i="34"/>
  <c r="JKH120" i="34"/>
  <c r="JKI120" i="34"/>
  <c r="JKJ120" i="34"/>
  <c r="JKK120" i="34"/>
  <c r="JKL120" i="34"/>
  <c r="JKM120" i="34"/>
  <c r="JKN120" i="34"/>
  <c r="JKO120" i="34"/>
  <c r="JKP120" i="34"/>
  <c r="JKQ120" i="34"/>
  <c r="JKR120" i="34"/>
  <c r="JKS120" i="34"/>
  <c r="JKT120" i="34"/>
  <c r="JKU120" i="34"/>
  <c r="JKV120" i="34"/>
  <c r="JKW120" i="34"/>
  <c r="JKX120" i="34"/>
  <c r="JKY120" i="34"/>
  <c r="JKZ120" i="34"/>
  <c r="JLA120" i="34"/>
  <c r="JLB120" i="34"/>
  <c r="JLC120" i="34"/>
  <c r="JLD120" i="34"/>
  <c r="JLE120" i="34"/>
  <c r="JLF120" i="34"/>
  <c r="JLG120" i="34"/>
  <c r="JLH120" i="34"/>
  <c r="JLI120" i="34"/>
  <c r="JLJ120" i="34"/>
  <c r="JLK120" i="34"/>
  <c r="JLL120" i="34"/>
  <c r="JLM120" i="34"/>
  <c r="JLN120" i="34"/>
  <c r="JLO120" i="34"/>
  <c r="JLP120" i="34"/>
  <c r="JLQ120" i="34"/>
  <c r="JLR120" i="34"/>
  <c r="JLS120" i="34"/>
  <c r="JLT120" i="34"/>
  <c r="JLU120" i="34"/>
  <c r="JLV120" i="34"/>
  <c r="JLW120" i="34"/>
  <c r="JLX120" i="34"/>
  <c r="JLY120" i="34"/>
  <c r="JLZ120" i="34"/>
  <c r="JMA120" i="34"/>
  <c r="JMB120" i="34"/>
  <c r="JMC120" i="34"/>
  <c r="JMD120" i="34"/>
  <c r="JME120" i="34"/>
  <c r="JMF120" i="34"/>
  <c r="JMG120" i="34"/>
  <c r="JMH120" i="34"/>
  <c r="JMI120" i="34"/>
  <c r="JMJ120" i="34"/>
  <c r="JMK120" i="34"/>
  <c r="JML120" i="34"/>
  <c r="JMM120" i="34"/>
  <c r="JMN120" i="34"/>
  <c r="JMO120" i="34"/>
  <c r="JMP120" i="34"/>
  <c r="JMQ120" i="34"/>
  <c r="JMR120" i="34"/>
  <c r="JMS120" i="34"/>
  <c r="JMT120" i="34"/>
  <c r="JMU120" i="34"/>
  <c r="JMV120" i="34"/>
  <c r="JMW120" i="34"/>
  <c r="JMX120" i="34"/>
  <c r="JMY120" i="34"/>
  <c r="JMZ120" i="34"/>
  <c r="JNA120" i="34"/>
  <c r="JNB120" i="34"/>
  <c r="JNC120" i="34"/>
  <c r="JND120" i="34"/>
  <c r="JNE120" i="34"/>
  <c r="JNF120" i="34"/>
  <c r="JNG120" i="34"/>
  <c r="JNH120" i="34"/>
  <c r="JNI120" i="34"/>
  <c r="JNJ120" i="34"/>
  <c r="JNK120" i="34"/>
  <c r="JNL120" i="34"/>
  <c r="JNM120" i="34"/>
  <c r="JNN120" i="34"/>
  <c r="JNO120" i="34"/>
  <c r="JNP120" i="34"/>
  <c r="JNQ120" i="34"/>
  <c r="JNR120" i="34"/>
  <c r="JNS120" i="34"/>
  <c r="JNT120" i="34"/>
  <c r="JNU120" i="34"/>
  <c r="JNV120" i="34"/>
  <c r="JNW120" i="34"/>
  <c r="JNX120" i="34"/>
  <c r="JNY120" i="34"/>
  <c r="JNZ120" i="34"/>
  <c r="JOA120" i="34"/>
  <c r="JOB120" i="34"/>
  <c r="JOC120" i="34"/>
  <c r="JOD120" i="34"/>
  <c r="JOE120" i="34"/>
  <c r="JOF120" i="34"/>
  <c r="JOG120" i="34"/>
  <c r="JOH120" i="34"/>
  <c r="JOI120" i="34"/>
  <c r="JOJ120" i="34"/>
  <c r="JOK120" i="34"/>
  <c r="JOL120" i="34"/>
  <c r="JOM120" i="34"/>
  <c r="JON120" i="34"/>
  <c r="JOO120" i="34"/>
  <c r="JOP120" i="34"/>
  <c r="JOQ120" i="34"/>
  <c r="JOR120" i="34"/>
  <c r="JOS120" i="34"/>
  <c r="JOT120" i="34"/>
  <c r="JOU120" i="34"/>
  <c r="JOV120" i="34"/>
  <c r="JOW120" i="34"/>
  <c r="JOX120" i="34"/>
  <c r="JOY120" i="34"/>
  <c r="JOZ120" i="34"/>
  <c r="JPA120" i="34"/>
  <c r="JPB120" i="34"/>
  <c r="JPC120" i="34"/>
  <c r="JPD120" i="34"/>
  <c r="JPE120" i="34"/>
  <c r="JPF120" i="34"/>
  <c r="JPG120" i="34"/>
  <c r="JPH120" i="34"/>
  <c r="JPI120" i="34"/>
  <c r="JPJ120" i="34"/>
  <c r="JPK120" i="34"/>
  <c r="JPL120" i="34"/>
  <c r="JPM120" i="34"/>
  <c r="JPN120" i="34"/>
  <c r="JPO120" i="34"/>
  <c r="JPP120" i="34"/>
  <c r="JPQ120" i="34"/>
  <c r="JPR120" i="34"/>
  <c r="JPS120" i="34"/>
  <c r="JPT120" i="34"/>
  <c r="JPU120" i="34"/>
  <c r="JPV120" i="34"/>
  <c r="JPW120" i="34"/>
  <c r="JPX120" i="34"/>
  <c r="JPY120" i="34"/>
  <c r="JPZ120" i="34"/>
  <c r="JQA120" i="34"/>
  <c r="JQB120" i="34"/>
  <c r="JQC120" i="34"/>
  <c r="JQD120" i="34"/>
  <c r="JQE120" i="34"/>
  <c r="JQF120" i="34"/>
  <c r="JQG120" i="34"/>
  <c r="JQH120" i="34"/>
  <c r="JQI120" i="34"/>
  <c r="JQJ120" i="34"/>
  <c r="JQK120" i="34"/>
  <c r="JQL120" i="34"/>
  <c r="JQM120" i="34"/>
  <c r="JQN120" i="34"/>
  <c r="JQO120" i="34"/>
  <c r="JQP120" i="34"/>
  <c r="JQQ120" i="34"/>
  <c r="JQR120" i="34"/>
  <c r="JQS120" i="34"/>
  <c r="JQT120" i="34"/>
  <c r="JQU120" i="34"/>
  <c r="JQV120" i="34"/>
  <c r="JQW120" i="34"/>
  <c r="JQX120" i="34"/>
  <c r="JQY120" i="34"/>
  <c r="JQZ120" i="34"/>
  <c r="JRA120" i="34"/>
  <c r="JRB120" i="34"/>
  <c r="JRC120" i="34"/>
  <c r="JRD120" i="34"/>
  <c r="JRE120" i="34"/>
  <c r="JRF120" i="34"/>
  <c r="JRG120" i="34"/>
  <c r="JRH120" i="34"/>
  <c r="JRI120" i="34"/>
  <c r="JRJ120" i="34"/>
  <c r="JRK120" i="34"/>
  <c r="JRL120" i="34"/>
  <c r="JRM120" i="34"/>
  <c r="JRN120" i="34"/>
  <c r="JRO120" i="34"/>
  <c r="JRP120" i="34"/>
  <c r="JRQ120" i="34"/>
  <c r="JRR120" i="34"/>
  <c r="JRS120" i="34"/>
  <c r="JRT120" i="34"/>
  <c r="JRU120" i="34"/>
  <c r="JRV120" i="34"/>
  <c r="JRW120" i="34"/>
  <c r="JRX120" i="34"/>
  <c r="JRY120" i="34"/>
  <c r="JRZ120" i="34"/>
  <c r="JSA120" i="34"/>
  <c r="JSB120" i="34"/>
  <c r="JSC120" i="34"/>
  <c r="JSD120" i="34"/>
  <c r="JSE120" i="34"/>
  <c r="JSF120" i="34"/>
  <c r="JSG120" i="34"/>
  <c r="JSH120" i="34"/>
  <c r="JSI120" i="34"/>
  <c r="JSJ120" i="34"/>
  <c r="JSK120" i="34"/>
  <c r="JSL120" i="34"/>
  <c r="JSM120" i="34"/>
  <c r="JSN120" i="34"/>
  <c r="JSO120" i="34"/>
  <c r="JSP120" i="34"/>
  <c r="JSQ120" i="34"/>
  <c r="JSR120" i="34"/>
  <c r="JSS120" i="34"/>
  <c r="JST120" i="34"/>
  <c r="JSU120" i="34"/>
  <c r="JSV120" i="34"/>
  <c r="JSW120" i="34"/>
  <c r="JSX120" i="34"/>
  <c r="JSY120" i="34"/>
  <c r="JSZ120" i="34"/>
  <c r="JTA120" i="34"/>
  <c r="JTB120" i="34"/>
  <c r="JTC120" i="34"/>
  <c r="JTD120" i="34"/>
  <c r="JTE120" i="34"/>
  <c r="JTF120" i="34"/>
  <c r="JTG120" i="34"/>
  <c r="JTH120" i="34"/>
  <c r="JTI120" i="34"/>
  <c r="JTJ120" i="34"/>
  <c r="JTK120" i="34"/>
  <c r="JTL120" i="34"/>
  <c r="JTM120" i="34"/>
  <c r="JTN120" i="34"/>
  <c r="JTO120" i="34"/>
  <c r="JTP120" i="34"/>
  <c r="JTQ120" i="34"/>
  <c r="JTR120" i="34"/>
  <c r="JTS120" i="34"/>
  <c r="JTT120" i="34"/>
  <c r="JTU120" i="34"/>
  <c r="JTV120" i="34"/>
  <c r="JTW120" i="34"/>
  <c r="JTX120" i="34"/>
  <c r="JTY120" i="34"/>
  <c r="JTZ120" i="34"/>
  <c r="JUA120" i="34"/>
  <c r="JUB120" i="34"/>
  <c r="JUC120" i="34"/>
  <c r="JUD120" i="34"/>
  <c r="JUE120" i="34"/>
  <c r="JUF120" i="34"/>
  <c r="JUG120" i="34"/>
  <c r="JUH120" i="34"/>
  <c r="JUI120" i="34"/>
  <c r="JUJ120" i="34"/>
  <c r="JUK120" i="34"/>
  <c r="JUL120" i="34"/>
  <c r="JUM120" i="34"/>
  <c r="JUN120" i="34"/>
  <c r="JUO120" i="34"/>
  <c r="JUP120" i="34"/>
  <c r="JUQ120" i="34"/>
  <c r="JUR120" i="34"/>
  <c r="JUS120" i="34"/>
  <c r="JUT120" i="34"/>
  <c r="JUU120" i="34"/>
  <c r="JUV120" i="34"/>
  <c r="JUW120" i="34"/>
  <c r="JUX120" i="34"/>
  <c r="JUY120" i="34"/>
  <c r="JUZ120" i="34"/>
  <c r="JVA120" i="34"/>
  <c r="JVB120" i="34"/>
  <c r="JVC120" i="34"/>
  <c r="JVD120" i="34"/>
  <c r="JVE120" i="34"/>
  <c r="JVF120" i="34"/>
  <c r="JVG120" i="34"/>
  <c r="JVH120" i="34"/>
  <c r="JVI120" i="34"/>
  <c r="JVJ120" i="34"/>
  <c r="JVK120" i="34"/>
  <c r="JVL120" i="34"/>
  <c r="JVM120" i="34"/>
  <c r="JVN120" i="34"/>
  <c r="JVO120" i="34"/>
  <c r="JVP120" i="34"/>
  <c r="JVQ120" i="34"/>
  <c r="JVR120" i="34"/>
  <c r="JVS120" i="34"/>
  <c r="JVT120" i="34"/>
  <c r="JVU120" i="34"/>
  <c r="JVV120" i="34"/>
  <c r="JVW120" i="34"/>
  <c r="JVX120" i="34"/>
  <c r="JVY120" i="34"/>
  <c r="JVZ120" i="34"/>
  <c r="JWA120" i="34"/>
  <c r="JWB120" i="34"/>
  <c r="JWC120" i="34"/>
  <c r="JWD120" i="34"/>
  <c r="JWE120" i="34"/>
  <c r="JWF120" i="34"/>
  <c r="JWG120" i="34"/>
  <c r="JWH120" i="34"/>
  <c r="JWI120" i="34"/>
  <c r="JWJ120" i="34"/>
  <c r="JWK120" i="34"/>
  <c r="JWL120" i="34"/>
  <c r="JWM120" i="34"/>
  <c r="JWN120" i="34"/>
  <c r="JWO120" i="34"/>
  <c r="JWP120" i="34"/>
  <c r="JWQ120" i="34"/>
  <c r="JWR120" i="34"/>
  <c r="JWS120" i="34"/>
  <c r="JWT120" i="34"/>
  <c r="JWU120" i="34"/>
  <c r="JWV120" i="34"/>
  <c r="JWW120" i="34"/>
  <c r="JWX120" i="34"/>
  <c r="JWY120" i="34"/>
  <c r="JWZ120" i="34"/>
  <c r="JXA120" i="34"/>
  <c r="JXB120" i="34"/>
  <c r="JXC120" i="34"/>
  <c r="JXD120" i="34"/>
  <c r="JXE120" i="34"/>
  <c r="JXF120" i="34"/>
  <c r="JXG120" i="34"/>
  <c r="JXH120" i="34"/>
  <c r="JXI120" i="34"/>
  <c r="JXJ120" i="34"/>
  <c r="JXK120" i="34"/>
  <c r="JXL120" i="34"/>
  <c r="JXM120" i="34"/>
  <c r="JXN120" i="34"/>
  <c r="JXO120" i="34"/>
  <c r="JXP120" i="34"/>
  <c r="JXQ120" i="34"/>
  <c r="JXR120" i="34"/>
  <c r="JXS120" i="34"/>
  <c r="JXT120" i="34"/>
  <c r="JXU120" i="34"/>
  <c r="JXV120" i="34"/>
  <c r="JXW120" i="34"/>
  <c r="JXX120" i="34"/>
  <c r="JXY120" i="34"/>
  <c r="JXZ120" i="34"/>
  <c r="JYA120" i="34"/>
  <c r="JYB120" i="34"/>
  <c r="JYC120" i="34"/>
  <c r="JYD120" i="34"/>
  <c r="JYE120" i="34"/>
  <c r="JYF120" i="34"/>
  <c r="JYG120" i="34"/>
  <c r="JYH120" i="34"/>
  <c r="JYI120" i="34"/>
  <c r="JYJ120" i="34"/>
  <c r="JYK120" i="34"/>
  <c r="JYL120" i="34"/>
  <c r="JYM120" i="34"/>
  <c r="JYN120" i="34"/>
  <c r="JYO120" i="34"/>
  <c r="JYP120" i="34"/>
  <c r="JYQ120" i="34"/>
  <c r="JYR120" i="34"/>
  <c r="JYS120" i="34"/>
  <c r="JYT120" i="34"/>
  <c r="JYU120" i="34"/>
  <c r="JYV120" i="34"/>
  <c r="JYW120" i="34"/>
  <c r="JYX120" i="34"/>
  <c r="JYY120" i="34"/>
  <c r="JYZ120" i="34"/>
  <c r="JZA120" i="34"/>
  <c r="JZB120" i="34"/>
  <c r="JZC120" i="34"/>
  <c r="JZD120" i="34"/>
  <c r="JZE120" i="34"/>
  <c r="JZF120" i="34"/>
  <c r="JZG120" i="34"/>
  <c r="JZH120" i="34"/>
  <c r="JZI120" i="34"/>
  <c r="JZJ120" i="34"/>
  <c r="JZK120" i="34"/>
  <c r="JZL120" i="34"/>
  <c r="JZM120" i="34"/>
  <c r="JZN120" i="34"/>
  <c r="JZO120" i="34"/>
  <c r="JZP120" i="34"/>
  <c r="JZQ120" i="34"/>
  <c r="JZR120" i="34"/>
  <c r="JZS120" i="34"/>
  <c r="JZT120" i="34"/>
  <c r="JZU120" i="34"/>
  <c r="JZV120" i="34"/>
  <c r="JZW120" i="34"/>
  <c r="JZX120" i="34"/>
  <c r="JZY120" i="34"/>
  <c r="JZZ120" i="34"/>
  <c r="KAA120" i="34"/>
  <c r="KAB120" i="34"/>
  <c r="KAC120" i="34"/>
  <c r="KAD120" i="34"/>
  <c r="KAE120" i="34"/>
  <c r="KAF120" i="34"/>
  <c r="KAG120" i="34"/>
  <c r="KAH120" i="34"/>
  <c r="KAI120" i="34"/>
  <c r="KAJ120" i="34"/>
  <c r="KAK120" i="34"/>
  <c r="KAL120" i="34"/>
  <c r="KAM120" i="34"/>
  <c r="KAN120" i="34"/>
  <c r="KAO120" i="34"/>
  <c r="KAP120" i="34"/>
  <c r="KAQ120" i="34"/>
  <c r="KAR120" i="34"/>
  <c r="KAS120" i="34"/>
  <c r="KAT120" i="34"/>
  <c r="KAU120" i="34"/>
  <c r="KAV120" i="34"/>
  <c r="KAW120" i="34"/>
  <c r="KAX120" i="34"/>
  <c r="KAY120" i="34"/>
  <c r="KAZ120" i="34"/>
  <c r="KBA120" i="34"/>
  <c r="KBB120" i="34"/>
  <c r="KBC120" i="34"/>
  <c r="KBD120" i="34"/>
  <c r="KBE120" i="34"/>
  <c r="KBF120" i="34"/>
  <c r="KBG120" i="34"/>
  <c r="KBH120" i="34"/>
  <c r="KBI120" i="34"/>
  <c r="KBJ120" i="34"/>
  <c r="KBK120" i="34"/>
  <c r="KBL120" i="34"/>
  <c r="KBM120" i="34"/>
  <c r="KBN120" i="34"/>
  <c r="KBO120" i="34"/>
  <c r="KBP120" i="34"/>
  <c r="KBQ120" i="34"/>
  <c r="KBR120" i="34"/>
  <c r="KBS120" i="34"/>
  <c r="KBT120" i="34"/>
  <c r="KBU120" i="34"/>
  <c r="KBV120" i="34"/>
  <c r="KBW120" i="34"/>
  <c r="KBX120" i="34"/>
  <c r="KBY120" i="34"/>
  <c r="KBZ120" i="34"/>
  <c r="KCA120" i="34"/>
  <c r="KCB120" i="34"/>
  <c r="KCC120" i="34"/>
  <c r="KCD120" i="34"/>
  <c r="KCE120" i="34"/>
  <c r="KCF120" i="34"/>
  <c r="KCG120" i="34"/>
  <c r="KCH120" i="34"/>
  <c r="KCI120" i="34"/>
  <c r="KCJ120" i="34"/>
  <c r="KCK120" i="34"/>
  <c r="KCL120" i="34"/>
  <c r="KCM120" i="34"/>
  <c r="KCN120" i="34"/>
  <c r="KCO120" i="34"/>
  <c r="KCP120" i="34"/>
  <c r="KCQ120" i="34"/>
  <c r="KCR120" i="34"/>
  <c r="KCS120" i="34"/>
  <c r="KCT120" i="34"/>
  <c r="KCU120" i="34"/>
  <c r="KCV120" i="34"/>
  <c r="KCW120" i="34"/>
  <c r="KCX120" i="34"/>
  <c r="KCY120" i="34"/>
  <c r="KCZ120" i="34"/>
  <c r="KDA120" i="34"/>
  <c r="KDB120" i="34"/>
  <c r="KDC120" i="34"/>
  <c r="KDD120" i="34"/>
  <c r="KDE120" i="34"/>
  <c r="KDF120" i="34"/>
  <c r="KDG120" i="34"/>
  <c r="KDH120" i="34"/>
  <c r="KDI120" i="34"/>
  <c r="KDJ120" i="34"/>
  <c r="KDK120" i="34"/>
  <c r="KDL120" i="34"/>
  <c r="KDM120" i="34"/>
  <c r="KDN120" i="34"/>
  <c r="KDO120" i="34"/>
  <c r="KDP120" i="34"/>
  <c r="KDQ120" i="34"/>
  <c r="KDR120" i="34"/>
  <c r="KDS120" i="34"/>
  <c r="KDT120" i="34"/>
  <c r="KDU120" i="34"/>
  <c r="KDV120" i="34"/>
  <c r="KDW120" i="34"/>
  <c r="KDX120" i="34"/>
  <c r="KDY120" i="34"/>
  <c r="KDZ120" i="34"/>
  <c r="KEA120" i="34"/>
  <c r="KEB120" i="34"/>
  <c r="KEC120" i="34"/>
  <c r="KED120" i="34"/>
  <c r="KEE120" i="34"/>
  <c r="KEF120" i="34"/>
  <c r="KEG120" i="34"/>
  <c r="KEH120" i="34"/>
  <c r="KEI120" i="34"/>
  <c r="KEJ120" i="34"/>
  <c r="KEK120" i="34"/>
  <c r="KEL120" i="34"/>
  <c r="KEM120" i="34"/>
  <c r="KEN120" i="34"/>
  <c r="KEO120" i="34"/>
  <c r="KEP120" i="34"/>
  <c r="KEQ120" i="34"/>
  <c r="KER120" i="34"/>
  <c r="KES120" i="34"/>
  <c r="KET120" i="34"/>
  <c r="KEU120" i="34"/>
  <c r="KEV120" i="34"/>
  <c r="KEW120" i="34"/>
  <c r="KEX120" i="34"/>
  <c r="KEY120" i="34"/>
  <c r="KEZ120" i="34"/>
  <c r="KFA120" i="34"/>
  <c r="KFB120" i="34"/>
  <c r="KFC120" i="34"/>
  <c r="KFD120" i="34"/>
  <c r="KFE120" i="34"/>
  <c r="KFF120" i="34"/>
  <c r="KFG120" i="34"/>
  <c r="KFH120" i="34"/>
  <c r="KFI120" i="34"/>
  <c r="KFJ120" i="34"/>
  <c r="KFK120" i="34"/>
  <c r="KFL120" i="34"/>
  <c r="KFM120" i="34"/>
  <c r="KFN120" i="34"/>
  <c r="KFO120" i="34"/>
  <c r="KFP120" i="34"/>
  <c r="KFQ120" i="34"/>
  <c r="KFR120" i="34"/>
  <c r="KFS120" i="34"/>
  <c r="KFT120" i="34"/>
  <c r="KFU120" i="34"/>
  <c r="KFV120" i="34"/>
  <c r="KFW120" i="34"/>
  <c r="KFX120" i="34"/>
  <c r="KFY120" i="34"/>
  <c r="KFZ120" i="34"/>
  <c r="KGA120" i="34"/>
  <c r="KGB120" i="34"/>
  <c r="KGC120" i="34"/>
  <c r="KGD120" i="34"/>
  <c r="KGE120" i="34"/>
  <c r="KGF120" i="34"/>
  <c r="KGG120" i="34"/>
  <c r="KGH120" i="34"/>
  <c r="KGI120" i="34"/>
  <c r="KGJ120" i="34"/>
  <c r="KGK120" i="34"/>
  <c r="KGL120" i="34"/>
  <c r="KGM120" i="34"/>
  <c r="KGN120" i="34"/>
  <c r="KGO120" i="34"/>
  <c r="KGP120" i="34"/>
  <c r="KGQ120" i="34"/>
  <c r="KGR120" i="34"/>
  <c r="KGS120" i="34"/>
  <c r="KGT120" i="34"/>
  <c r="KGU120" i="34"/>
  <c r="KGV120" i="34"/>
  <c r="KGW120" i="34"/>
  <c r="KGX120" i="34"/>
  <c r="KGY120" i="34"/>
  <c r="KGZ120" i="34"/>
  <c r="KHA120" i="34"/>
  <c r="KHB120" i="34"/>
  <c r="KHC120" i="34"/>
  <c r="KHD120" i="34"/>
  <c r="KHE120" i="34"/>
  <c r="KHF120" i="34"/>
  <c r="KHG120" i="34"/>
  <c r="KHH120" i="34"/>
  <c r="KHI120" i="34"/>
  <c r="KHJ120" i="34"/>
  <c r="KHK120" i="34"/>
  <c r="KHL120" i="34"/>
  <c r="KHM120" i="34"/>
  <c r="KHN120" i="34"/>
  <c r="KHO120" i="34"/>
  <c r="KHP120" i="34"/>
  <c r="KHQ120" i="34"/>
  <c r="KHR120" i="34"/>
  <c r="KHS120" i="34"/>
  <c r="KHT120" i="34"/>
  <c r="KHU120" i="34"/>
  <c r="KHV120" i="34"/>
  <c r="KHW120" i="34"/>
  <c r="KHX120" i="34"/>
  <c r="KHY120" i="34"/>
  <c r="KHZ120" i="34"/>
  <c r="KIA120" i="34"/>
  <c r="KIB120" i="34"/>
  <c r="KIC120" i="34"/>
  <c r="KID120" i="34"/>
  <c r="KIE120" i="34"/>
  <c r="KIF120" i="34"/>
  <c r="KIG120" i="34"/>
  <c r="KIH120" i="34"/>
  <c r="KII120" i="34"/>
  <c r="KIJ120" i="34"/>
  <c r="KIK120" i="34"/>
  <c r="KIL120" i="34"/>
  <c r="KIM120" i="34"/>
  <c r="KIN120" i="34"/>
  <c r="KIO120" i="34"/>
  <c r="KIP120" i="34"/>
  <c r="KIQ120" i="34"/>
  <c r="KIR120" i="34"/>
  <c r="KIS120" i="34"/>
  <c r="KIT120" i="34"/>
  <c r="KIU120" i="34"/>
  <c r="KIV120" i="34"/>
  <c r="KIW120" i="34"/>
  <c r="KIX120" i="34"/>
  <c r="KIY120" i="34"/>
  <c r="KIZ120" i="34"/>
  <c r="KJA120" i="34"/>
  <c r="KJB120" i="34"/>
  <c r="KJC120" i="34"/>
  <c r="KJD120" i="34"/>
  <c r="KJE120" i="34"/>
  <c r="KJF120" i="34"/>
  <c r="KJG120" i="34"/>
  <c r="KJH120" i="34"/>
  <c r="KJI120" i="34"/>
  <c r="KJJ120" i="34"/>
  <c r="KJK120" i="34"/>
  <c r="KJL120" i="34"/>
  <c r="KJM120" i="34"/>
  <c r="KJN120" i="34"/>
  <c r="KJO120" i="34"/>
  <c r="KJP120" i="34"/>
  <c r="KJQ120" i="34"/>
  <c r="KJR120" i="34"/>
  <c r="KJS120" i="34"/>
  <c r="KJT120" i="34"/>
  <c r="KJU120" i="34"/>
  <c r="KJV120" i="34"/>
  <c r="KJW120" i="34"/>
  <c r="KJX120" i="34"/>
  <c r="KJY120" i="34"/>
  <c r="KJZ120" i="34"/>
  <c r="KKA120" i="34"/>
  <c r="KKB120" i="34"/>
  <c r="KKC120" i="34"/>
  <c r="KKD120" i="34"/>
  <c r="KKE120" i="34"/>
  <c r="KKF120" i="34"/>
  <c r="KKG120" i="34"/>
  <c r="KKH120" i="34"/>
  <c r="KKI120" i="34"/>
  <c r="KKJ120" i="34"/>
  <c r="KKK120" i="34"/>
  <c r="KKL120" i="34"/>
  <c r="KKM120" i="34"/>
  <c r="KKN120" i="34"/>
  <c r="KKO120" i="34"/>
  <c r="KKP120" i="34"/>
  <c r="KKQ120" i="34"/>
  <c r="KKR120" i="34"/>
  <c r="KKS120" i="34"/>
  <c r="KKT120" i="34"/>
  <c r="KKU120" i="34"/>
  <c r="KKV120" i="34"/>
  <c r="KKW120" i="34"/>
  <c r="KKX120" i="34"/>
  <c r="KKY120" i="34"/>
  <c r="KKZ120" i="34"/>
  <c r="KLA120" i="34"/>
  <c r="KLB120" i="34"/>
  <c r="KLC120" i="34"/>
  <c r="KLD120" i="34"/>
  <c r="KLE120" i="34"/>
  <c r="KLF120" i="34"/>
  <c r="KLG120" i="34"/>
  <c r="KLH120" i="34"/>
  <c r="KLI120" i="34"/>
  <c r="KLJ120" i="34"/>
  <c r="KLK120" i="34"/>
  <c r="KLL120" i="34"/>
  <c r="KLM120" i="34"/>
  <c r="KLN120" i="34"/>
  <c r="KLO120" i="34"/>
  <c r="KLP120" i="34"/>
  <c r="KLQ120" i="34"/>
  <c r="KLR120" i="34"/>
  <c r="KLS120" i="34"/>
  <c r="KLT120" i="34"/>
  <c r="KLU120" i="34"/>
  <c r="KLV120" i="34"/>
  <c r="KLW120" i="34"/>
  <c r="KLX120" i="34"/>
  <c r="KLY120" i="34"/>
  <c r="KLZ120" i="34"/>
  <c r="KMA120" i="34"/>
  <c r="KMB120" i="34"/>
  <c r="KMC120" i="34"/>
  <c r="KMD120" i="34"/>
  <c r="KME120" i="34"/>
  <c r="KMF120" i="34"/>
  <c r="KMG120" i="34"/>
  <c r="KMH120" i="34"/>
  <c r="KMI120" i="34"/>
  <c r="KMJ120" i="34"/>
  <c r="KMK120" i="34"/>
  <c r="KML120" i="34"/>
  <c r="KMM120" i="34"/>
  <c r="KMN120" i="34"/>
  <c r="KMO120" i="34"/>
  <c r="KMP120" i="34"/>
  <c r="KMQ120" i="34"/>
  <c r="KMR120" i="34"/>
  <c r="KMS120" i="34"/>
  <c r="KMT120" i="34"/>
  <c r="KMU120" i="34"/>
  <c r="KMV120" i="34"/>
  <c r="KMW120" i="34"/>
  <c r="KMX120" i="34"/>
  <c r="KMY120" i="34"/>
  <c r="KMZ120" i="34"/>
  <c r="KNA120" i="34"/>
  <c r="KNB120" i="34"/>
  <c r="KNC120" i="34"/>
  <c r="KND120" i="34"/>
  <c r="KNE120" i="34"/>
  <c r="KNF120" i="34"/>
  <c r="KNG120" i="34"/>
  <c r="KNH120" i="34"/>
  <c r="KNI120" i="34"/>
  <c r="KNJ120" i="34"/>
  <c r="KNK120" i="34"/>
  <c r="KNL120" i="34"/>
  <c r="KNM120" i="34"/>
  <c r="KNN120" i="34"/>
  <c r="KNO120" i="34"/>
  <c r="KNP120" i="34"/>
  <c r="KNQ120" i="34"/>
  <c r="KNR120" i="34"/>
  <c r="KNS120" i="34"/>
  <c r="KNT120" i="34"/>
  <c r="KNU120" i="34"/>
  <c r="KNV120" i="34"/>
  <c r="KNW120" i="34"/>
  <c r="KNX120" i="34"/>
  <c r="KNY120" i="34"/>
  <c r="KNZ120" i="34"/>
  <c r="KOA120" i="34"/>
  <c r="KOB120" i="34"/>
  <c r="KOC120" i="34"/>
  <c r="KOD120" i="34"/>
  <c r="KOE120" i="34"/>
  <c r="KOF120" i="34"/>
  <c r="KOG120" i="34"/>
  <c r="KOH120" i="34"/>
  <c r="KOI120" i="34"/>
  <c r="KOJ120" i="34"/>
  <c r="KOK120" i="34"/>
  <c r="KOL120" i="34"/>
  <c r="KOM120" i="34"/>
  <c r="KON120" i="34"/>
  <c r="KOO120" i="34"/>
  <c r="KOP120" i="34"/>
  <c r="KOQ120" i="34"/>
  <c r="KOR120" i="34"/>
  <c r="KOS120" i="34"/>
  <c r="KOT120" i="34"/>
  <c r="KOU120" i="34"/>
  <c r="KOV120" i="34"/>
  <c r="KOW120" i="34"/>
  <c r="KOX120" i="34"/>
  <c r="KOY120" i="34"/>
  <c r="KOZ120" i="34"/>
  <c r="KPA120" i="34"/>
  <c r="KPB120" i="34"/>
  <c r="KPC120" i="34"/>
  <c r="KPD120" i="34"/>
  <c r="KPE120" i="34"/>
  <c r="KPF120" i="34"/>
  <c r="KPG120" i="34"/>
  <c r="KPH120" i="34"/>
  <c r="KPI120" i="34"/>
  <c r="KPJ120" i="34"/>
  <c r="KPK120" i="34"/>
  <c r="KPL120" i="34"/>
  <c r="KPM120" i="34"/>
  <c r="KPN120" i="34"/>
  <c r="KPO120" i="34"/>
  <c r="KPP120" i="34"/>
  <c r="KPQ120" i="34"/>
  <c r="KPR120" i="34"/>
  <c r="KPS120" i="34"/>
  <c r="KPT120" i="34"/>
  <c r="KPU120" i="34"/>
  <c r="KPV120" i="34"/>
  <c r="KPW120" i="34"/>
  <c r="KPX120" i="34"/>
  <c r="KPY120" i="34"/>
  <c r="KPZ120" i="34"/>
  <c r="KQA120" i="34"/>
  <c r="KQB120" i="34"/>
  <c r="KQC120" i="34"/>
  <c r="KQD120" i="34"/>
  <c r="KQE120" i="34"/>
  <c r="KQF120" i="34"/>
  <c r="KQG120" i="34"/>
  <c r="KQH120" i="34"/>
  <c r="KQI120" i="34"/>
  <c r="KQJ120" i="34"/>
  <c r="KQK120" i="34"/>
  <c r="KQL120" i="34"/>
  <c r="KQM120" i="34"/>
  <c r="KQN120" i="34"/>
  <c r="KQO120" i="34"/>
  <c r="KQP120" i="34"/>
  <c r="KQQ120" i="34"/>
  <c r="KQR120" i="34"/>
  <c r="KQS120" i="34"/>
  <c r="KQT120" i="34"/>
  <c r="KQU120" i="34"/>
  <c r="KQV120" i="34"/>
  <c r="KQW120" i="34"/>
  <c r="KQX120" i="34"/>
  <c r="KQY120" i="34"/>
  <c r="KQZ120" i="34"/>
  <c r="KRA120" i="34"/>
  <c r="KRB120" i="34"/>
  <c r="KRC120" i="34"/>
  <c r="KRD120" i="34"/>
  <c r="KRE120" i="34"/>
  <c r="KRF120" i="34"/>
  <c r="KRG120" i="34"/>
  <c r="KRH120" i="34"/>
  <c r="KRI120" i="34"/>
  <c r="KRJ120" i="34"/>
  <c r="KRK120" i="34"/>
  <c r="KRL120" i="34"/>
  <c r="KRM120" i="34"/>
  <c r="KRN120" i="34"/>
  <c r="KRO120" i="34"/>
  <c r="KRP120" i="34"/>
  <c r="KRQ120" i="34"/>
  <c r="KRR120" i="34"/>
  <c r="KRS120" i="34"/>
  <c r="KRT120" i="34"/>
  <c r="KRU120" i="34"/>
  <c r="KRV120" i="34"/>
  <c r="KRW120" i="34"/>
  <c r="KRX120" i="34"/>
  <c r="KRY120" i="34"/>
  <c r="KRZ120" i="34"/>
  <c r="KSA120" i="34"/>
  <c r="KSB120" i="34"/>
  <c r="KSC120" i="34"/>
  <c r="KSD120" i="34"/>
  <c r="KSE120" i="34"/>
  <c r="KSF120" i="34"/>
  <c r="KSG120" i="34"/>
  <c r="KSH120" i="34"/>
  <c r="KSI120" i="34"/>
  <c r="KSJ120" i="34"/>
  <c r="KSK120" i="34"/>
  <c r="KSL120" i="34"/>
  <c r="KSM120" i="34"/>
  <c r="KSN120" i="34"/>
  <c r="KSO120" i="34"/>
  <c r="KSP120" i="34"/>
  <c r="KSQ120" i="34"/>
  <c r="KSR120" i="34"/>
  <c r="KSS120" i="34"/>
  <c r="KST120" i="34"/>
  <c r="KSU120" i="34"/>
  <c r="KSV120" i="34"/>
  <c r="KSW120" i="34"/>
  <c r="KSX120" i="34"/>
  <c r="KSY120" i="34"/>
  <c r="KSZ120" i="34"/>
  <c r="KTA120" i="34"/>
  <c r="KTB120" i="34"/>
  <c r="KTC120" i="34"/>
  <c r="KTD120" i="34"/>
  <c r="KTE120" i="34"/>
  <c r="KTF120" i="34"/>
  <c r="KTG120" i="34"/>
  <c r="KTH120" i="34"/>
  <c r="KTI120" i="34"/>
  <c r="KTJ120" i="34"/>
  <c r="KTK120" i="34"/>
  <c r="KTL120" i="34"/>
  <c r="KTM120" i="34"/>
  <c r="KTN120" i="34"/>
  <c r="KTO120" i="34"/>
  <c r="KTP120" i="34"/>
  <c r="KTQ120" i="34"/>
  <c r="KTR120" i="34"/>
  <c r="KTS120" i="34"/>
  <c r="KTT120" i="34"/>
  <c r="KTU120" i="34"/>
  <c r="KTV120" i="34"/>
  <c r="KTW120" i="34"/>
  <c r="KTX120" i="34"/>
  <c r="KTY120" i="34"/>
  <c r="KTZ120" i="34"/>
  <c r="KUA120" i="34"/>
  <c r="KUB120" i="34"/>
  <c r="KUC120" i="34"/>
  <c r="KUD120" i="34"/>
  <c r="KUE120" i="34"/>
  <c r="KUF120" i="34"/>
  <c r="KUG120" i="34"/>
  <c r="KUH120" i="34"/>
  <c r="KUI120" i="34"/>
  <c r="KUJ120" i="34"/>
  <c r="KUK120" i="34"/>
  <c r="KUL120" i="34"/>
  <c r="KUM120" i="34"/>
  <c r="KUN120" i="34"/>
  <c r="KUO120" i="34"/>
  <c r="KUP120" i="34"/>
  <c r="KUQ120" i="34"/>
  <c r="KUR120" i="34"/>
  <c r="KUS120" i="34"/>
  <c r="KUT120" i="34"/>
  <c r="KUU120" i="34"/>
  <c r="KUV120" i="34"/>
  <c r="KUW120" i="34"/>
  <c r="KUX120" i="34"/>
  <c r="KUY120" i="34"/>
  <c r="KUZ120" i="34"/>
  <c r="KVA120" i="34"/>
  <c r="KVB120" i="34"/>
  <c r="KVC120" i="34"/>
  <c r="KVD120" i="34"/>
  <c r="KVE120" i="34"/>
  <c r="KVF120" i="34"/>
  <c r="KVG120" i="34"/>
  <c r="KVH120" i="34"/>
  <c r="KVI120" i="34"/>
  <c r="KVJ120" i="34"/>
  <c r="KVK120" i="34"/>
  <c r="KVL120" i="34"/>
  <c r="KVM120" i="34"/>
  <c r="KVN120" i="34"/>
  <c r="KVO120" i="34"/>
  <c r="KVP120" i="34"/>
  <c r="KVQ120" i="34"/>
  <c r="KVR120" i="34"/>
  <c r="KVS120" i="34"/>
  <c r="KVT120" i="34"/>
  <c r="KVU120" i="34"/>
  <c r="KVV120" i="34"/>
  <c r="KVW120" i="34"/>
  <c r="KVX120" i="34"/>
  <c r="KVY120" i="34"/>
  <c r="KVZ120" i="34"/>
  <c r="KWA120" i="34"/>
  <c r="KWB120" i="34"/>
  <c r="KWC120" i="34"/>
  <c r="KWD120" i="34"/>
  <c r="KWE120" i="34"/>
  <c r="KWF120" i="34"/>
  <c r="KWG120" i="34"/>
  <c r="KWH120" i="34"/>
  <c r="KWI120" i="34"/>
  <c r="KWJ120" i="34"/>
  <c r="KWK120" i="34"/>
  <c r="KWL120" i="34"/>
  <c r="KWM120" i="34"/>
  <c r="KWN120" i="34"/>
  <c r="KWO120" i="34"/>
  <c r="KWP120" i="34"/>
  <c r="KWQ120" i="34"/>
  <c r="KWR120" i="34"/>
  <c r="KWS120" i="34"/>
  <c r="KWT120" i="34"/>
  <c r="KWU120" i="34"/>
  <c r="KWV120" i="34"/>
  <c r="KWW120" i="34"/>
  <c r="KWX120" i="34"/>
  <c r="KWY120" i="34"/>
  <c r="KWZ120" i="34"/>
  <c r="KXA120" i="34"/>
  <c r="KXB120" i="34"/>
  <c r="KXC120" i="34"/>
  <c r="KXD120" i="34"/>
  <c r="KXE120" i="34"/>
  <c r="KXF120" i="34"/>
  <c r="KXG120" i="34"/>
  <c r="KXH120" i="34"/>
  <c r="KXI120" i="34"/>
  <c r="KXJ120" i="34"/>
  <c r="KXK120" i="34"/>
  <c r="KXL120" i="34"/>
  <c r="KXM120" i="34"/>
  <c r="KXN120" i="34"/>
  <c r="KXO120" i="34"/>
  <c r="KXP120" i="34"/>
  <c r="KXQ120" i="34"/>
  <c r="KXR120" i="34"/>
  <c r="KXS120" i="34"/>
  <c r="KXT120" i="34"/>
  <c r="KXU120" i="34"/>
  <c r="KXV120" i="34"/>
  <c r="KXW120" i="34"/>
  <c r="KXX120" i="34"/>
  <c r="KXY120" i="34"/>
  <c r="KXZ120" i="34"/>
  <c r="KYA120" i="34"/>
  <c r="KYB120" i="34"/>
  <c r="KYC120" i="34"/>
  <c r="KYD120" i="34"/>
  <c r="KYE120" i="34"/>
  <c r="KYF120" i="34"/>
  <c r="KYG120" i="34"/>
  <c r="KYH120" i="34"/>
  <c r="KYI120" i="34"/>
  <c r="KYJ120" i="34"/>
  <c r="KYK120" i="34"/>
  <c r="KYL120" i="34"/>
  <c r="KYM120" i="34"/>
  <c r="KYN120" i="34"/>
  <c r="KYO120" i="34"/>
  <c r="KYP120" i="34"/>
  <c r="KYQ120" i="34"/>
  <c r="KYR120" i="34"/>
  <c r="KYS120" i="34"/>
  <c r="KYT120" i="34"/>
  <c r="KYU120" i="34"/>
  <c r="KYV120" i="34"/>
  <c r="KYW120" i="34"/>
  <c r="KYX120" i="34"/>
  <c r="KYY120" i="34"/>
  <c r="KYZ120" i="34"/>
  <c r="KZA120" i="34"/>
  <c r="KZB120" i="34"/>
  <c r="KZC120" i="34"/>
  <c r="KZD120" i="34"/>
  <c r="KZE120" i="34"/>
  <c r="KZF120" i="34"/>
  <c r="KZG120" i="34"/>
  <c r="KZH120" i="34"/>
  <c r="KZI120" i="34"/>
  <c r="KZJ120" i="34"/>
  <c r="KZK120" i="34"/>
  <c r="KZL120" i="34"/>
  <c r="KZM120" i="34"/>
  <c r="KZN120" i="34"/>
  <c r="KZO120" i="34"/>
  <c r="KZP120" i="34"/>
  <c r="KZQ120" i="34"/>
  <c r="KZR120" i="34"/>
  <c r="KZS120" i="34"/>
  <c r="KZT120" i="34"/>
  <c r="KZU120" i="34"/>
  <c r="KZV120" i="34"/>
  <c r="KZW120" i="34"/>
  <c r="KZX120" i="34"/>
  <c r="KZY120" i="34"/>
  <c r="KZZ120" i="34"/>
  <c r="LAA120" i="34"/>
  <c r="LAB120" i="34"/>
  <c r="LAC120" i="34"/>
  <c r="LAD120" i="34"/>
  <c r="LAE120" i="34"/>
  <c r="LAF120" i="34"/>
  <c r="LAG120" i="34"/>
  <c r="LAH120" i="34"/>
  <c r="LAI120" i="34"/>
  <c r="LAJ120" i="34"/>
  <c r="LAK120" i="34"/>
  <c r="LAL120" i="34"/>
  <c r="LAM120" i="34"/>
  <c r="LAN120" i="34"/>
  <c r="LAO120" i="34"/>
  <c r="LAP120" i="34"/>
  <c r="LAQ120" i="34"/>
  <c r="LAR120" i="34"/>
  <c r="LAS120" i="34"/>
  <c r="LAT120" i="34"/>
  <c r="LAU120" i="34"/>
  <c r="LAV120" i="34"/>
  <c r="LAW120" i="34"/>
  <c r="LAX120" i="34"/>
  <c r="LAY120" i="34"/>
  <c r="LAZ120" i="34"/>
  <c r="LBA120" i="34"/>
  <c r="LBB120" i="34"/>
  <c r="LBC120" i="34"/>
  <c r="LBD120" i="34"/>
  <c r="LBE120" i="34"/>
  <c r="LBF120" i="34"/>
  <c r="LBG120" i="34"/>
  <c r="LBH120" i="34"/>
  <c r="LBI120" i="34"/>
  <c r="LBJ120" i="34"/>
  <c r="LBK120" i="34"/>
  <c r="LBL120" i="34"/>
  <c r="LBM120" i="34"/>
  <c r="LBN120" i="34"/>
  <c r="LBO120" i="34"/>
  <c r="LBP120" i="34"/>
  <c r="LBQ120" i="34"/>
  <c r="LBR120" i="34"/>
  <c r="LBS120" i="34"/>
  <c r="LBT120" i="34"/>
  <c r="LBU120" i="34"/>
  <c r="LBV120" i="34"/>
  <c r="LBW120" i="34"/>
  <c r="LBX120" i="34"/>
  <c r="LBY120" i="34"/>
  <c r="LBZ120" i="34"/>
  <c r="LCA120" i="34"/>
  <c r="LCB120" i="34"/>
  <c r="LCC120" i="34"/>
  <c r="LCD120" i="34"/>
  <c r="LCE120" i="34"/>
  <c r="LCF120" i="34"/>
  <c r="LCG120" i="34"/>
  <c r="LCH120" i="34"/>
  <c r="LCI120" i="34"/>
  <c r="LCJ120" i="34"/>
  <c r="LCK120" i="34"/>
  <c r="LCL120" i="34"/>
  <c r="LCM120" i="34"/>
  <c r="LCN120" i="34"/>
  <c r="LCO120" i="34"/>
  <c r="LCP120" i="34"/>
  <c r="LCQ120" i="34"/>
  <c r="LCR120" i="34"/>
  <c r="LCS120" i="34"/>
  <c r="LCT120" i="34"/>
  <c r="LCU120" i="34"/>
  <c r="LCV120" i="34"/>
  <c r="LCW120" i="34"/>
  <c r="LCX120" i="34"/>
  <c r="LCY120" i="34"/>
  <c r="LCZ120" i="34"/>
  <c r="LDA120" i="34"/>
  <c r="LDB120" i="34"/>
  <c r="LDC120" i="34"/>
  <c r="LDD120" i="34"/>
  <c r="LDE120" i="34"/>
  <c r="LDF120" i="34"/>
  <c r="LDG120" i="34"/>
  <c r="LDH120" i="34"/>
  <c r="LDI120" i="34"/>
  <c r="LDJ120" i="34"/>
  <c r="LDK120" i="34"/>
  <c r="LDL120" i="34"/>
  <c r="LDM120" i="34"/>
  <c r="LDN120" i="34"/>
  <c r="LDO120" i="34"/>
  <c r="LDP120" i="34"/>
  <c r="LDQ120" i="34"/>
  <c r="LDR120" i="34"/>
  <c r="LDS120" i="34"/>
  <c r="LDT120" i="34"/>
  <c r="LDU120" i="34"/>
  <c r="LDV120" i="34"/>
  <c r="LDW120" i="34"/>
  <c r="LDX120" i="34"/>
  <c r="LDY120" i="34"/>
  <c r="LDZ120" i="34"/>
  <c r="LEA120" i="34"/>
  <c r="LEB120" i="34"/>
  <c r="LEC120" i="34"/>
  <c r="LED120" i="34"/>
  <c r="LEE120" i="34"/>
  <c r="LEF120" i="34"/>
  <c r="LEG120" i="34"/>
  <c r="LEH120" i="34"/>
  <c r="LEI120" i="34"/>
  <c r="LEJ120" i="34"/>
  <c r="LEK120" i="34"/>
  <c r="LEL120" i="34"/>
  <c r="LEM120" i="34"/>
  <c r="LEN120" i="34"/>
  <c r="LEO120" i="34"/>
  <c r="LEP120" i="34"/>
  <c r="LEQ120" i="34"/>
  <c r="LER120" i="34"/>
  <c r="LES120" i="34"/>
  <c r="LET120" i="34"/>
  <c r="LEU120" i="34"/>
  <c r="LEV120" i="34"/>
  <c r="LEW120" i="34"/>
  <c r="LEX120" i="34"/>
  <c r="LEY120" i="34"/>
  <c r="LEZ120" i="34"/>
  <c r="LFA120" i="34"/>
  <c r="LFB120" i="34"/>
  <c r="LFC120" i="34"/>
  <c r="LFD120" i="34"/>
  <c r="LFE120" i="34"/>
  <c r="LFF120" i="34"/>
  <c r="LFG120" i="34"/>
  <c r="LFH120" i="34"/>
  <c r="LFI120" i="34"/>
  <c r="LFJ120" i="34"/>
  <c r="LFK120" i="34"/>
  <c r="LFL120" i="34"/>
  <c r="LFM120" i="34"/>
  <c r="LFN120" i="34"/>
  <c r="LFO120" i="34"/>
  <c r="LFP120" i="34"/>
  <c r="LFQ120" i="34"/>
  <c r="LFR120" i="34"/>
  <c r="LFS120" i="34"/>
  <c r="LFT120" i="34"/>
  <c r="LFU120" i="34"/>
  <c r="LFV120" i="34"/>
  <c r="LFW120" i="34"/>
  <c r="LFX120" i="34"/>
  <c r="LFY120" i="34"/>
  <c r="LFZ120" i="34"/>
  <c r="LGA120" i="34"/>
  <c r="LGB120" i="34"/>
  <c r="LGC120" i="34"/>
  <c r="LGD120" i="34"/>
  <c r="LGE120" i="34"/>
  <c r="LGF120" i="34"/>
  <c r="LGG120" i="34"/>
  <c r="LGH120" i="34"/>
  <c r="LGI120" i="34"/>
  <c r="LGJ120" i="34"/>
  <c r="LGK120" i="34"/>
  <c r="LGL120" i="34"/>
  <c r="LGM120" i="34"/>
  <c r="LGN120" i="34"/>
  <c r="LGO120" i="34"/>
  <c r="LGP120" i="34"/>
  <c r="LGQ120" i="34"/>
  <c r="LGR120" i="34"/>
  <c r="LGS120" i="34"/>
  <c r="LGT120" i="34"/>
  <c r="LGU120" i="34"/>
  <c r="LGV120" i="34"/>
  <c r="LGW120" i="34"/>
  <c r="LGX120" i="34"/>
  <c r="LGY120" i="34"/>
  <c r="LGZ120" i="34"/>
  <c r="LHA120" i="34"/>
  <c r="LHB120" i="34"/>
  <c r="LHC120" i="34"/>
  <c r="LHD120" i="34"/>
  <c r="LHE120" i="34"/>
  <c r="LHF120" i="34"/>
  <c r="LHG120" i="34"/>
  <c r="LHH120" i="34"/>
  <c r="LHI120" i="34"/>
  <c r="LHJ120" i="34"/>
  <c r="LHK120" i="34"/>
  <c r="LHL120" i="34"/>
  <c r="LHM120" i="34"/>
  <c r="LHN120" i="34"/>
  <c r="LHO120" i="34"/>
  <c r="LHP120" i="34"/>
  <c r="LHQ120" i="34"/>
  <c r="LHR120" i="34"/>
  <c r="LHS120" i="34"/>
  <c r="LHT120" i="34"/>
  <c r="LHU120" i="34"/>
  <c r="LHV120" i="34"/>
  <c r="LHW120" i="34"/>
  <c r="LHX120" i="34"/>
  <c r="LHY120" i="34"/>
  <c r="LHZ120" i="34"/>
  <c r="LIA120" i="34"/>
  <c r="LIB120" i="34"/>
  <c r="LIC120" i="34"/>
  <c r="LID120" i="34"/>
  <c r="LIE120" i="34"/>
  <c r="LIF120" i="34"/>
  <c r="LIG120" i="34"/>
  <c r="LIH120" i="34"/>
  <c r="LII120" i="34"/>
  <c r="LIJ120" i="34"/>
  <c r="LIK120" i="34"/>
  <c r="LIL120" i="34"/>
  <c r="LIM120" i="34"/>
  <c r="LIN120" i="34"/>
  <c r="LIO120" i="34"/>
  <c r="LIP120" i="34"/>
  <c r="LIQ120" i="34"/>
  <c r="LIR120" i="34"/>
  <c r="LIS120" i="34"/>
  <c r="LIT120" i="34"/>
  <c r="LIU120" i="34"/>
  <c r="LIV120" i="34"/>
  <c r="LIW120" i="34"/>
  <c r="LIX120" i="34"/>
  <c r="LIY120" i="34"/>
  <c r="LIZ120" i="34"/>
  <c r="LJA120" i="34"/>
  <c r="LJB120" i="34"/>
  <c r="LJC120" i="34"/>
  <c r="LJD120" i="34"/>
  <c r="LJE120" i="34"/>
  <c r="LJF120" i="34"/>
  <c r="LJG120" i="34"/>
  <c r="LJH120" i="34"/>
  <c r="LJI120" i="34"/>
  <c r="LJJ120" i="34"/>
  <c r="LJK120" i="34"/>
  <c r="LJL120" i="34"/>
  <c r="LJM120" i="34"/>
  <c r="LJN120" i="34"/>
  <c r="LJO120" i="34"/>
  <c r="LJP120" i="34"/>
  <c r="LJQ120" i="34"/>
  <c r="LJR120" i="34"/>
  <c r="LJS120" i="34"/>
  <c r="LJT120" i="34"/>
  <c r="LJU120" i="34"/>
  <c r="LJV120" i="34"/>
  <c r="LJW120" i="34"/>
  <c r="LJX120" i="34"/>
  <c r="LJY120" i="34"/>
  <c r="LJZ120" i="34"/>
  <c r="LKA120" i="34"/>
  <c r="LKB120" i="34"/>
  <c r="LKC120" i="34"/>
  <c r="LKD120" i="34"/>
  <c r="LKE120" i="34"/>
  <c r="LKF120" i="34"/>
  <c r="LKG120" i="34"/>
  <c r="LKH120" i="34"/>
  <c r="LKI120" i="34"/>
  <c r="LKJ120" i="34"/>
  <c r="LKK120" i="34"/>
  <c r="LKL120" i="34"/>
  <c r="LKM120" i="34"/>
  <c r="LKN120" i="34"/>
  <c r="LKO120" i="34"/>
  <c r="LKP120" i="34"/>
  <c r="LKQ120" i="34"/>
  <c r="LKR120" i="34"/>
  <c r="LKS120" i="34"/>
  <c r="LKT120" i="34"/>
  <c r="LKU120" i="34"/>
  <c r="LKV120" i="34"/>
  <c r="LKW120" i="34"/>
  <c r="LKX120" i="34"/>
  <c r="LKY120" i="34"/>
  <c r="LKZ120" i="34"/>
  <c r="LLA120" i="34"/>
  <c r="LLB120" i="34"/>
  <c r="LLC120" i="34"/>
  <c r="LLD120" i="34"/>
  <c r="LLE120" i="34"/>
  <c r="LLF120" i="34"/>
  <c r="LLG120" i="34"/>
  <c r="LLH120" i="34"/>
  <c r="LLI120" i="34"/>
  <c r="LLJ120" i="34"/>
  <c r="LLK120" i="34"/>
  <c r="LLL120" i="34"/>
  <c r="LLM120" i="34"/>
  <c r="LLN120" i="34"/>
  <c r="LLO120" i="34"/>
  <c r="LLP120" i="34"/>
  <c r="LLQ120" i="34"/>
  <c r="LLR120" i="34"/>
  <c r="LLS120" i="34"/>
  <c r="LLT120" i="34"/>
  <c r="LLU120" i="34"/>
  <c r="LLV120" i="34"/>
  <c r="LLW120" i="34"/>
  <c r="LLX120" i="34"/>
  <c r="LLY120" i="34"/>
  <c r="LLZ120" i="34"/>
  <c r="LMA120" i="34"/>
  <c r="LMB120" i="34"/>
  <c r="LMC120" i="34"/>
  <c r="LMD120" i="34"/>
  <c r="LME120" i="34"/>
  <c r="LMF120" i="34"/>
  <c r="LMG120" i="34"/>
  <c r="LMH120" i="34"/>
  <c r="LMI120" i="34"/>
  <c r="LMJ120" i="34"/>
  <c r="LMK120" i="34"/>
  <c r="LML120" i="34"/>
  <c r="LMM120" i="34"/>
  <c r="LMN120" i="34"/>
  <c r="LMO120" i="34"/>
  <c r="LMP120" i="34"/>
  <c r="LMQ120" i="34"/>
  <c r="LMR120" i="34"/>
  <c r="LMS120" i="34"/>
  <c r="LMT120" i="34"/>
  <c r="LMU120" i="34"/>
  <c r="LMV120" i="34"/>
  <c r="LMW120" i="34"/>
  <c r="LMX120" i="34"/>
  <c r="LMY120" i="34"/>
  <c r="LMZ120" i="34"/>
  <c r="LNA120" i="34"/>
  <c r="LNB120" i="34"/>
  <c r="LNC120" i="34"/>
  <c r="LND120" i="34"/>
  <c r="LNE120" i="34"/>
  <c r="LNF120" i="34"/>
  <c r="LNG120" i="34"/>
  <c r="LNH120" i="34"/>
  <c r="LNI120" i="34"/>
  <c r="LNJ120" i="34"/>
  <c r="LNK120" i="34"/>
  <c r="LNL120" i="34"/>
  <c r="LNM120" i="34"/>
  <c r="LNN120" i="34"/>
  <c r="LNO120" i="34"/>
  <c r="LNP120" i="34"/>
  <c r="LNQ120" i="34"/>
  <c r="LNR120" i="34"/>
  <c r="LNS120" i="34"/>
  <c r="LNT120" i="34"/>
  <c r="LNU120" i="34"/>
  <c r="LNV120" i="34"/>
  <c r="LNW120" i="34"/>
  <c r="LNX120" i="34"/>
  <c r="LNY120" i="34"/>
  <c r="LNZ120" i="34"/>
  <c r="LOA120" i="34"/>
  <c r="LOB120" i="34"/>
  <c r="LOC120" i="34"/>
  <c r="LOD120" i="34"/>
  <c r="LOE120" i="34"/>
  <c r="LOF120" i="34"/>
  <c r="LOG120" i="34"/>
  <c r="LOH120" i="34"/>
  <c r="LOI120" i="34"/>
  <c r="LOJ120" i="34"/>
  <c r="LOK120" i="34"/>
  <c r="LOL120" i="34"/>
  <c r="LOM120" i="34"/>
  <c r="LON120" i="34"/>
  <c r="LOO120" i="34"/>
  <c r="LOP120" i="34"/>
  <c r="LOQ120" i="34"/>
  <c r="LOR120" i="34"/>
  <c r="LOS120" i="34"/>
  <c r="LOT120" i="34"/>
  <c r="LOU120" i="34"/>
  <c r="LOV120" i="34"/>
  <c r="LOW120" i="34"/>
  <c r="LOX120" i="34"/>
  <c r="LOY120" i="34"/>
  <c r="LOZ120" i="34"/>
  <c r="LPA120" i="34"/>
  <c r="LPB120" i="34"/>
  <c r="LPC120" i="34"/>
  <c r="LPD120" i="34"/>
  <c r="LPE120" i="34"/>
  <c r="LPF120" i="34"/>
  <c r="LPG120" i="34"/>
  <c r="LPH120" i="34"/>
  <c r="LPI120" i="34"/>
  <c r="LPJ120" i="34"/>
  <c r="LPK120" i="34"/>
  <c r="LPL120" i="34"/>
  <c r="LPM120" i="34"/>
  <c r="LPN120" i="34"/>
  <c r="LPO120" i="34"/>
  <c r="LPP120" i="34"/>
  <c r="LPQ120" i="34"/>
  <c r="LPR120" i="34"/>
  <c r="LPS120" i="34"/>
  <c r="LPT120" i="34"/>
  <c r="LPU120" i="34"/>
  <c r="LPV120" i="34"/>
  <c r="LPW120" i="34"/>
  <c r="LPX120" i="34"/>
  <c r="LPY120" i="34"/>
  <c r="LPZ120" i="34"/>
  <c r="LQA120" i="34"/>
  <c r="LQB120" i="34"/>
  <c r="LQC120" i="34"/>
  <c r="LQD120" i="34"/>
  <c r="LQE120" i="34"/>
  <c r="LQF120" i="34"/>
  <c r="LQG120" i="34"/>
  <c r="LQH120" i="34"/>
  <c r="LQI120" i="34"/>
  <c r="LQJ120" i="34"/>
  <c r="LQK120" i="34"/>
  <c r="LQL120" i="34"/>
  <c r="LQM120" i="34"/>
  <c r="LQN120" i="34"/>
  <c r="LQO120" i="34"/>
  <c r="LQP120" i="34"/>
  <c r="LQQ120" i="34"/>
  <c r="LQR120" i="34"/>
  <c r="LQS120" i="34"/>
  <c r="LQT120" i="34"/>
  <c r="LQU120" i="34"/>
  <c r="LQV120" i="34"/>
  <c r="LQW120" i="34"/>
  <c r="LQX120" i="34"/>
  <c r="LQY120" i="34"/>
  <c r="LQZ120" i="34"/>
  <c r="LRA120" i="34"/>
  <c r="LRB120" i="34"/>
  <c r="LRC120" i="34"/>
  <c r="LRD120" i="34"/>
  <c r="LRE120" i="34"/>
  <c r="LRF120" i="34"/>
  <c r="LRG120" i="34"/>
  <c r="LRH120" i="34"/>
  <c r="LRI120" i="34"/>
  <c r="LRJ120" i="34"/>
  <c r="LRK120" i="34"/>
  <c r="LRL120" i="34"/>
  <c r="LRM120" i="34"/>
  <c r="LRN120" i="34"/>
  <c r="LRO120" i="34"/>
  <c r="LRP120" i="34"/>
  <c r="LRQ120" i="34"/>
  <c r="LRR120" i="34"/>
  <c r="LRS120" i="34"/>
  <c r="LRT120" i="34"/>
  <c r="LRU120" i="34"/>
  <c r="LRV120" i="34"/>
  <c r="LRW120" i="34"/>
  <c r="LRX120" i="34"/>
  <c r="LRY120" i="34"/>
  <c r="LRZ120" i="34"/>
  <c r="LSA120" i="34"/>
  <c r="LSB120" i="34"/>
  <c r="LSC120" i="34"/>
  <c r="LSD120" i="34"/>
  <c r="LSE120" i="34"/>
  <c r="LSF120" i="34"/>
  <c r="LSG120" i="34"/>
  <c r="LSH120" i="34"/>
  <c r="LSI120" i="34"/>
  <c r="LSJ120" i="34"/>
  <c r="LSK120" i="34"/>
  <c r="LSL120" i="34"/>
  <c r="LSM120" i="34"/>
  <c r="LSN120" i="34"/>
  <c r="LSO120" i="34"/>
  <c r="LSP120" i="34"/>
  <c r="LSQ120" i="34"/>
  <c r="LSR120" i="34"/>
  <c r="LSS120" i="34"/>
  <c r="LST120" i="34"/>
  <c r="LSU120" i="34"/>
  <c r="LSV120" i="34"/>
  <c r="LSW120" i="34"/>
  <c r="LSX120" i="34"/>
  <c r="LSY120" i="34"/>
  <c r="LSZ120" i="34"/>
  <c r="LTA120" i="34"/>
  <c r="LTB120" i="34"/>
  <c r="LTC120" i="34"/>
  <c r="LTD120" i="34"/>
  <c r="LTE120" i="34"/>
  <c r="LTF120" i="34"/>
  <c r="LTG120" i="34"/>
  <c r="LTH120" i="34"/>
  <c r="LTI120" i="34"/>
  <c r="LTJ120" i="34"/>
  <c r="LTK120" i="34"/>
  <c r="LTL120" i="34"/>
  <c r="LTM120" i="34"/>
  <c r="LTN120" i="34"/>
  <c r="LTO120" i="34"/>
  <c r="LTP120" i="34"/>
  <c r="LTQ120" i="34"/>
  <c r="LTR120" i="34"/>
  <c r="LTS120" i="34"/>
  <c r="LTT120" i="34"/>
  <c r="LTU120" i="34"/>
  <c r="LTV120" i="34"/>
  <c r="LTW120" i="34"/>
  <c r="LTX120" i="34"/>
  <c r="LTY120" i="34"/>
  <c r="LTZ120" i="34"/>
  <c r="LUA120" i="34"/>
  <c r="LUB120" i="34"/>
  <c r="LUC120" i="34"/>
  <c r="LUD120" i="34"/>
  <c r="LUE120" i="34"/>
  <c r="LUF120" i="34"/>
  <c r="LUG120" i="34"/>
  <c r="LUH120" i="34"/>
  <c r="LUI120" i="34"/>
  <c r="LUJ120" i="34"/>
  <c r="LUK120" i="34"/>
  <c r="LUL120" i="34"/>
  <c r="LUM120" i="34"/>
  <c r="LUN120" i="34"/>
  <c r="LUO120" i="34"/>
  <c r="LUP120" i="34"/>
  <c r="LUQ120" i="34"/>
  <c r="LUR120" i="34"/>
  <c r="LUS120" i="34"/>
  <c r="LUT120" i="34"/>
  <c r="LUU120" i="34"/>
  <c r="LUV120" i="34"/>
  <c r="LUW120" i="34"/>
  <c r="LUX120" i="34"/>
  <c r="LUY120" i="34"/>
  <c r="LUZ120" i="34"/>
  <c r="LVA120" i="34"/>
  <c r="LVB120" i="34"/>
  <c r="LVC120" i="34"/>
  <c r="LVD120" i="34"/>
  <c r="LVE120" i="34"/>
  <c r="LVF120" i="34"/>
  <c r="LVG120" i="34"/>
  <c r="LVH120" i="34"/>
  <c r="LVI120" i="34"/>
  <c r="LVJ120" i="34"/>
  <c r="LVK120" i="34"/>
  <c r="LVL120" i="34"/>
  <c r="LVM120" i="34"/>
  <c r="LVN120" i="34"/>
  <c r="LVO120" i="34"/>
  <c r="LVP120" i="34"/>
  <c r="LVQ120" i="34"/>
  <c r="LVR120" i="34"/>
  <c r="LVS120" i="34"/>
  <c r="LVT120" i="34"/>
  <c r="LVU120" i="34"/>
  <c r="LVV120" i="34"/>
  <c r="LVW120" i="34"/>
  <c r="LVX120" i="34"/>
  <c r="LVY120" i="34"/>
  <c r="LVZ120" i="34"/>
  <c r="LWA120" i="34"/>
  <c r="LWB120" i="34"/>
  <c r="LWC120" i="34"/>
  <c r="LWD120" i="34"/>
  <c r="LWE120" i="34"/>
  <c r="LWF120" i="34"/>
  <c r="LWG120" i="34"/>
  <c r="LWH120" i="34"/>
  <c r="LWI120" i="34"/>
  <c r="LWJ120" i="34"/>
  <c r="LWK120" i="34"/>
  <c r="LWL120" i="34"/>
  <c r="LWM120" i="34"/>
  <c r="LWN120" i="34"/>
  <c r="LWO120" i="34"/>
  <c r="LWP120" i="34"/>
  <c r="LWQ120" i="34"/>
  <c r="LWR120" i="34"/>
  <c r="LWS120" i="34"/>
  <c r="LWT120" i="34"/>
  <c r="LWU120" i="34"/>
  <c r="LWV120" i="34"/>
  <c r="LWW120" i="34"/>
  <c r="LWX120" i="34"/>
  <c r="LWY120" i="34"/>
  <c r="LWZ120" i="34"/>
  <c r="LXA120" i="34"/>
  <c r="LXB120" i="34"/>
  <c r="LXC120" i="34"/>
  <c r="LXD120" i="34"/>
  <c r="LXE120" i="34"/>
  <c r="LXF120" i="34"/>
  <c r="LXG120" i="34"/>
  <c r="LXH120" i="34"/>
  <c r="LXI120" i="34"/>
  <c r="LXJ120" i="34"/>
  <c r="LXK120" i="34"/>
  <c r="LXL120" i="34"/>
  <c r="LXM120" i="34"/>
  <c r="LXN120" i="34"/>
  <c r="LXO120" i="34"/>
  <c r="LXP120" i="34"/>
  <c r="LXQ120" i="34"/>
  <c r="LXR120" i="34"/>
  <c r="LXS120" i="34"/>
  <c r="LXT120" i="34"/>
  <c r="LXU120" i="34"/>
  <c r="LXV120" i="34"/>
  <c r="LXW120" i="34"/>
  <c r="LXX120" i="34"/>
  <c r="LXY120" i="34"/>
  <c r="LXZ120" i="34"/>
  <c r="LYA120" i="34"/>
  <c r="LYB120" i="34"/>
  <c r="LYC120" i="34"/>
  <c r="LYD120" i="34"/>
  <c r="LYE120" i="34"/>
  <c r="LYF120" i="34"/>
  <c r="LYG120" i="34"/>
  <c r="LYH120" i="34"/>
  <c r="LYI120" i="34"/>
  <c r="LYJ120" i="34"/>
  <c r="LYK120" i="34"/>
  <c r="LYL120" i="34"/>
  <c r="LYM120" i="34"/>
  <c r="LYN120" i="34"/>
  <c r="LYO120" i="34"/>
  <c r="LYP120" i="34"/>
  <c r="LYQ120" i="34"/>
  <c r="LYR120" i="34"/>
  <c r="LYS120" i="34"/>
  <c r="LYT120" i="34"/>
  <c r="LYU120" i="34"/>
  <c r="LYV120" i="34"/>
  <c r="LYW120" i="34"/>
  <c r="LYX120" i="34"/>
  <c r="LYY120" i="34"/>
  <c r="LYZ120" i="34"/>
  <c r="LZA120" i="34"/>
  <c r="LZB120" i="34"/>
  <c r="LZC120" i="34"/>
  <c r="LZD120" i="34"/>
  <c r="LZE120" i="34"/>
  <c r="LZF120" i="34"/>
  <c r="LZG120" i="34"/>
  <c r="LZH120" i="34"/>
  <c r="LZI120" i="34"/>
  <c r="LZJ120" i="34"/>
  <c r="LZK120" i="34"/>
  <c r="LZL120" i="34"/>
  <c r="LZM120" i="34"/>
  <c r="LZN120" i="34"/>
  <c r="LZO120" i="34"/>
  <c r="LZP120" i="34"/>
  <c r="LZQ120" i="34"/>
  <c r="LZR120" i="34"/>
  <c r="LZS120" i="34"/>
  <c r="LZT120" i="34"/>
  <c r="LZU120" i="34"/>
  <c r="LZV120" i="34"/>
  <c r="LZW120" i="34"/>
  <c r="LZX120" i="34"/>
  <c r="LZY120" i="34"/>
  <c r="LZZ120" i="34"/>
  <c r="MAA120" i="34"/>
  <c r="MAB120" i="34"/>
  <c r="MAC120" i="34"/>
  <c r="MAD120" i="34"/>
  <c r="MAE120" i="34"/>
  <c r="MAF120" i="34"/>
  <c r="MAG120" i="34"/>
  <c r="MAH120" i="34"/>
  <c r="MAI120" i="34"/>
  <c r="MAJ120" i="34"/>
  <c r="MAK120" i="34"/>
  <c r="MAL120" i="34"/>
  <c r="MAM120" i="34"/>
  <c r="MAN120" i="34"/>
  <c r="MAO120" i="34"/>
  <c r="MAP120" i="34"/>
  <c r="MAQ120" i="34"/>
  <c r="MAR120" i="34"/>
  <c r="MAS120" i="34"/>
  <c r="MAT120" i="34"/>
  <c r="MAU120" i="34"/>
  <c r="MAV120" i="34"/>
  <c r="MAW120" i="34"/>
  <c r="MAX120" i="34"/>
  <c r="MAY120" i="34"/>
  <c r="MAZ120" i="34"/>
  <c r="MBA120" i="34"/>
  <c r="MBB120" i="34"/>
  <c r="MBC120" i="34"/>
  <c r="MBD120" i="34"/>
  <c r="MBE120" i="34"/>
  <c r="MBF120" i="34"/>
  <c r="MBG120" i="34"/>
  <c r="MBH120" i="34"/>
  <c r="MBI120" i="34"/>
  <c r="MBJ120" i="34"/>
  <c r="MBK120" i="34"/>
  <c r="MBL120" i="34"/>
  <c r="MBM120" i="34"/>
  <c r="MBN120" i="34"/>
  <c r="MBO120" i="34"/>
  <c r="MBP120" i="34"/>
  <c r="MBQ120" i="34"/>
  <c r="MBR120" i="34"/>
  <c r="MBS120" i="34"/>
  <c r="MBT120" i="34"/>
  <c r="MBU120" i="34"/>
  <c r="MBV120" i="34"/>
  <c r="MBW120" i="34"/>
  <c r="MBX120" i="34"/>
  <c r="MBY120" i="34"/>
  <c r="MBZ120" i="34"/>
  <c r="MCA120" i="34"/>
  <c r="MCB120" i="34"/>
  <c r="MCC120" i="34"/>
  <c r="MCD120" i="34"/>
  <c r="MCE120" i="34"/>
  <c r="MCF120" i="34"/>
  <c r="MCG120" i="34"/>
  <c r="MCH120" i="34"/>
  <c r="MCI120" i="34"/>
  <c r="MCJ120" i="34"/>
  <c r="MCK120" i="34"/>
  <c r="MCL120" i="34"/>
  <c r="MCM120" i="34"/>
  <c r="MCN120" i="34"/>
  <c r="MCO120" i="34"/>
  <c r="MCP120" i="34"/>
  <c r="MCQ120" i="34"/>
  <c r="MCR120" i="34"/>
  <c r="MCS120" i="34"/>
  <c r="MCT120" i="34"/>
  <c r="MCU120" i="34"/>
  <c r="MCV120" i="34"/>
  <c r="MCW120" i="34"/>
  <c r="MCX120" i="34"/>
  <c r="MCY120" i="34"/>
  <c r="MCZ120" i="34"/>
  <c r="MDA120" i="34"/>
  <c r="MDB120" i="34"/>
  <c r="MDC120" i="34"/>
  <c r="MDD120" i="34"/>
  <c r="MDE120" i="34"/>
  <c r="MDF120" i="34"/>
  <c r="MDG120" i="34"/>
  <c r="MDH120" i="34"/>
  <c r="MDI120" i="34"/>
  <c r="MDJ120" i="34"/>
  <c r="MDK120" i="34"/>
  <c r="MDL120" i="34"/>
  <c r="MDM120" i="34"/>
  <c r="MDN120" i="34"/>
  <c r="MDO120" i="34"/>
  <c r="MDP120" i="34"/>
  <c r="MDQ120" i="34"/>
  <c r="MDR120" i="34"/>
  <c r="MDS120" i="34"/>
  <c r="MDT120" i="34"/>
  <c r="MDU120" i="34"/>
  <c r="MDV120" i="34"/>
  <c r="MDW120" i="34"/>
  <c r="MDX120" i="34"/>
  <c r="MDY120" i="34"/>
  <c r="MDZ120" i="34"/>
  <c r="MEA120" i="34"/>
  <c r="MEB120" i="34"/>
  <c r="MEC120" i="34"/>
  <c r="MED120" i="34"/>
  <c r="MEE120" i="34"/>
  <c r="MEF120" i="34"/>
  <c r="MEG120" i="34"/>
  <c r="MEH120" i="34"/>
  <c r="MEI120" i="34"/>
  <c r="MEJ120" i="34"/>
  <c r="MEK120" i="34"/>
  <c r="MEL120" i="34"/>
  <c r="MEM120" i="34"/>
  <c r="MEN120" i="34"/>
  <c r="MEO120" i="34"/>
  <c r="MEP120" i="34"/>
  <c r="MEQ120" i="34"/>
  <c r="MER120" i="34"/>
  <c r="MES120" i="34"/>
  <c r="MET120" i="34"/>
  <c r="MEU120" i="34"/>
  <c r="MEV120" i="34"/>
  <c r="MEW120" i="34"/>
  <c r="MEX120" i="34"/>
  <c r="MEY120" i="34"/>
  <c r="MEZ120" i="34"/>
  <c r="MFA120" i="34"/>
  <c r="MFB120" i="34"/>
  <c r="MFC120" i="34"/>
  <c r="MFD120" i="34"/>
  <c r="MFE120" i="34"/>
  <c r="MFF120" i="34"/>
  <c r="MFG120" i="34"/>
  <c r="MFH120" i="34"/>
  <c r="MFI120" i="34"/>
  <c r="MFJ120" i="34"/>
  <c r="MFK120" i="34"/>
  <c r="MFL120" i="34"/>
  <c r="MFM120" i="34"/>
  <c r="MFN120" i="34"/>
  <c r="MFO120" i="34"/>
  <c r="MFP120" i="34"/>
  <c r="MFQ120" i="34"/>
  <c r="MFR120" i="34"/>
  <c r="MFS120" i="34"/>
  <c r="MFT120" i="34"/>
  <c r="MFU120" i="34"/>
  <c r="MFV120" i="34"/>
  <c r="MFW120" i="34"/>
  <c r="MFX120" i="34"/>
  <c r="MFY120" i="34"/>
  <c r="MFZ120" i="34"/>
  <c r="MGA120" i="34"/>
  <c r="MGB120" i="34"/>
  <c r="MGC120" i="34"/>
  <c r="MGD120" i="34"/>
  <c r="MGE120" i="34"/>
  <c r="MGF120" i="34"/>
  <c r="MGG120" i="34"/>
  <c r="MGH120" i="34"/>
  <c r="MGI120" i="34"/>
  <c r="MGJ120" i="34"/>
  <c r="MGK120" i="34"/>
  <c r="MGL120" i="34"/>
  <c r="MGM120" i="34"/>
  <c r="MGN120" i="34"/>
  <c r="MGO120" i="34"/>
  <c r="MGP120" i="34"/>
  <c r="MGQ120" i="34"/>
  <c r="MGR120" i="34"/>
  <c r="MGS120" i="34"/>
  <c r="MGT120" i="34"/>
  <c r="MGU120" i="34"/>
  <c r="MGV120" i="34"/>
  <c r="MGW120" i="34"/>
  <c r="MGX120" i="34"/>
  <c r="MGY120" i="34"/>
  <c r="MGZ120" i="34"/>
  <c r="MHA120" i="34"/>
  <c r="MHB120" i="34"/>
  <c r="MHC120" i="34"/>
  <c r="MHD120" i="34"/>
  <c r="MHE120" i="34"/>
  <c r="MHF120" i="34"/>
  <c r="MHG120" i="34"/>
  <c r="MHH120" i="34"/>
  <c r="MHI120" i="34"/>
  <c r="MHJ120" i="34"/>
  <c r="MHK120" i="34"/>
  <c r="MHL120" i="34"/>
  <c r="MHM120" i="34"/>
  <c r="MHN120" i="34"/>
  <c r="MHO120" i="34"/>
  <c r="MHP120" i="34"/>
  <c r="MHQ120" i="34"/>
  <c r="MHR120" i="34"/>
  <c r="MHS120" i="34"/>
  <c r="MHT120" i="34"/>
  <c r="MHU120" i="34"/>
  <c r="MHV120" i="34"/>
  <c r="MHW120" i="34"/>
  <c r="MHX120" i="34"/>
  <c r="MHY120" i="34"/>
  <c r="MHZ120" i="34"/>
  <c r="MIA120" i="34"/>
  <c r="MIB120" i="34"/>
  <c r="MIC120" i="34"/>
  <c r="MID120" i="34"/>
  <c r="MIE120" i="34"/>
  <c r="MIF120" i="34"/>
  <c r="MIG120" i="34"/>
  <c r="MIH120" i="34"/>
  <c r="MII120" i="34"/>
  <c r="MIJ120" i="34"/>
  <c r="MIK120" i="34"/>
  <c r="MIL120" i="34"/>
  <c r="MIM120" i="34"/>
  <c r="MIN120" i="34"/>
  <c r="MIO120" i="34"/>
  <c r="MIP120" i="34"/>
  <c r="MIQ120" i="34"/>
  <c r="MIR120" i="34"/>
  <c r="MIS120" i="34"/>
  <c r="MIT120" i="34"/>
  <c r="MIU120" i="34"/>
  <c r="MIV120" i="34"/>
  <c r="MIW120" i="34"/>
  <c r="MIX120" i="34"/>
  <c r="MIY120" i="34"/>
  <c r="MIZ120" i="34"/>
  <c r="MJA120" i="34"/>
  <c r="MJB120" i="34"/>
  <c r="MJC120" i="34"/>
  <c r="MJD120" i="34"/>
  <c r="MJE120" i="34"/>
  <c r="MJF120" i="34"/>
  <c r="MJG120" i="34"/>
  <c r="MJH120" i="34"/>
  <c r="MJI120" i="34"/>
  <c r="MJJ120" i="34"/>
  <c r="MJK120" i="34"/>
  <c r="MJL120" i="34"/>
  <c r="MJM120" i="34"/>
  <c r="MJN120" i="34"/>
  <c r="MJO120" i="34"/>
  <c r="MJP120" i="34"/>
  <c r="MJQ120" i="34"/>
  <c r="MJR120" i="34"/>
  <c r="MJS120" i="34"/>
  <c r="MJT120" i="34"/>
  <c r="MJU120" i="34"/>
  <c r="MJV120" i="34"/>
  <c r="MJW120" i="34"/>
  <c r="MJX120" i="34"/>
  <c r="MJY120" i="34"/>
  <c r="MJZ120" i="34"/>
  <c r="MKA120" i="34"/>
  <c r="MKB120" i="34"/>
  <c r="MKC120" i="34"/>
  <c r="MKD120" i="34"/>
  <c r="MKE120" i="34"/>
  <c r="MKF120" i="34"/>
  <c r="MKG120" i="34"/>
  <c r="MKH120" i="34"/>
  <c r="MKI120" i="34"/>
  <c r="MKJ120" i="34"/>
  <c r="MKK120" i="34"/>
  <c r="MKL120" i="34"/>
  <c r="MKM120" i="34"/>
  <c r="MKN120" i="34"/>
  <c r="MKO120" i="34"/>
  <c r="MKP120" i="34"/>
  <c r="MKQ120" i="34"/>
  <c r="MKR120" i="34"/>
  <c r="MKS120" i="34"/>
  <c r="MKT120" i="34"/>
  <c r="MKU120" i="34"/>
  <c r="MKV120" i="34"/>
  <c r="MKW120" i="34"/>
  <c r="MKX120" i="34"/>
  <c r="MKY120" i="34"/>
  <c r="MKZ120" i="34"/>
  <c r="MLA120" i="34"/>
  <c r="MLB120" i="34"/>
  <c r="MLC120" i="34"/>
  <c r="MLD120" i="34"/>
  <c r="MLE120" i="34"/>
  <c r="MLF120" i="34"/>
  <c r="MLG120" i="34"/>
  <c r="MLH120" i="34"/>
  <c r="MLI120" i="34"/>
  <c r="MLJ120" i="34"/>
  <c r="MLK120" i="34"/>
  <c r="MLL120" i="34"/>
  <c r="MLM120" i="34"/>
  <c r="MLN120" i="34"/>
  <c r="MLO120" i="34"/>
  <c r="MLP120" i="34"/>
  <c r="MLQ120" i="34"/>
  <c r="MLR120" i="34"/>
  <c r="MLS120" i="34"/>
  <c r="MLT120" i="34"/>
  <c r="MLU120" i="34"/>
  <c r="MLV120" i="34"/>
  <c r="MLW120" i="34"/>
  <c r="MLX120" i="34"/>
  <c r="MLY120" i="34"/>
  <c r="MLZ120" i="34"/>
  <c r="MMA120" i="34"/>
  <c r="MMB120" i="34"/>
  <c r="MMC120" i="34"/>
  <c r="MMD120" i="34"/>
  <c r="MME120" i="34"/>
  <c r="MMF120" i="34"/>
  <c r="MMG120" i="34"/>
  <c r="MMH120" i="34"/>
  <c r="MMI120" i="34"/>
  <c r="MMJ120" i="34"/>
  <c r="MMK120" i="34"/>
  <c r="MML120" i="34"/>
  <c r="MMM120" i="34"/>
  <c r="MMN120" i="34"/>
  <c r="MMO120" i="34"/>
  <c r="MMP120" i="34"/>
  <c r="MMQ120" i="34"/>
  <c r="MMR120" i="34"/>
  <c r="MMS120" i="34"/>
  <c r="MMT120" i="34"/>
  <c r="MMU120" i="34"/>
  <c r="MMV120" i="34"/>
  <c r="MMW120" i="34"/>
  <c r="MMX120" i="34"/>
  <c r="MMY120" i="34"/>
  <c r="MMZ120" i="34"/>
  <c r="MNA120" i="34"/>
  <c r="MNB120" i="34"/>
  <c r="MNC120" i="34"/>
  <c r="MND120" i="34"/>
  <c r="MNE120" i="34"/>
  <c r="MNF120" i="34"/>
  <c r="MNG120" i="34"/>
  <c r="MNH120" i="34"/>
  <c r="MNI120" i="34"/>
  <c r="MNJ120" i="34"/>
  <c r="MNK120" i="34"/>
  <c r="MNL120" i="34"/>
  <c r="MNM120" i="34"/>
  <c r="MNN120" i="34"/>
  <c r="MNO120" i="34"/>
  <c r="MNP120" i="34"/>
  <c r="MNQ120" i="34"/>
  <c r="MNR120" i="34"/>
  <c r="MNS120" i="34"/>
  <c r="MNT120" i="34"/>
  <c r="MNU120" i="34"/>
  <c r="MNV120" i="34"/>
  <c r="MNW120" i="34"/>
  <c r="MNX120" i="34"/>
  <c r="MNY120" i="34"/>
  <c r="MNZ120" i="34"/>
  <c r="MOA120" i="34"/>
  <c r="MOB120" i="34"/>
  <c r="MOC120" i="34"/>
  <c r="MOD120" i="34"/>
  <c r="MOE120" i="34"/>
  <c r="MOF120" i="34"/>
  <c r="MOG120" i="34"/>
  <c r="MOH120" i="34"/>
  <c r="MOI120" i="34"/>
  <c r="MOJ120" i="34"/>
  <c r="MOK120" i="34"/>
  <c r="MOL120" i="34"/>
  <c r="MOM120" i="34"/>
  <c r="MON120" i="34"/>
  <c r="MOO120" i="34"/>
  <c r="MOP120" i="34"/>
  <c r="MOQ120" i="34"/>
  <c r="MOR120" i="34"/>
  <c r="MOS120" i="34"/>
  <c r="MOT120" i="34"/>
  <c r="MOU120" i="34"/>
  <c r="MOV120" i="34"/>
  <c r="MOW120" i="34"/>
  <c r="MOX120" i="34"/>
  <c r="MOY120" i="34"/>
  <c r="MOZ120" i="34"/>
  <c r="MPA120" i="34"/>
  <c r="MPB120" i="34"/>
  <c r="MPC120" i="34"/>
  <c r="MPD120" i="34"/>
  <c r="MPE120" i="34"/>
  <c r="MPF120" i="34"/>
  <c r="MPG120" i="34"/>
  <c r="MPH120" i="34"/>
  <c r="MPI120" i="34"/>
  <c r="MPJ120" i="34"/>
  <c r="MPK120" i="34"/>
  <c r="MPL120" i="34"/>
  <c r="MPM120" i="34"/>
  <c r="MPN120" i="34"/>
  <c r="MPO120" i="34"/>
  <c r="MPP120" i="34"/>
  <c r="MPQ120" i="34"/>
  <c r="MPR120" i="34"/>
  <c r="MPS120" i="34"/>
  <c r="MPT120" i="34"/>
  <c r="MPU120" i="34"/>
  <c r="MPV120" i="34"/>
  <c r="MPW120" i="34"/>
  <c r="MPX120" i="34"/>
  <c r="MPY120" i="34"/>
  <c r="MPZ120" i="34"/>
  <c r="MQA120" i="34"/>
  <c r="MQB120" i="34"/>
  <c r="MQC120" i="34"/>
  <c r="MQD120" i="34"/>
  <c r="MQE120" i="34"/>
  <c r="MQF120" i="34"/>
  <c r="MQG120" i="34"/>
  <c r="MQH120" i="34"/>
  <c r="MQI120" i="34"/>
  <c r="MQJ120" i="34"/>
  <c r="MQK120" i="34"/>
  <c r="MQL120" i="34"/>
  <c r="MQM120" i="34"/>
  <c r="MQN120" i="34"/>
  <c r="MQO120" i="34"/>
  <c r="MQP120" i="34"/>
  <c r="MQQ120" i="34"/>
  <c r="MQR120" i="34"/>
  <c r="MQS120" i="34"/>
  <c r="MQT120" i="34"/>
  <c r="MQU120" i="34"/>
  <c r="MQV120" i="34"/>
  <c r="MQW120" i="34"/>
  <c r="MQX120" i="34"/>
  <c r="MQY120" i="34"/>
  <c r="MQZ120" i="34"/>
  <c r="MRA120" i="34"/>
  <c r="MRB120" i="34"/>
  <c r="MRC120" i="34"/>
  <c r="MRD120" i="34"/>
  <c r="MRE120" i="34"/>
  <c r="MRF120" i="34"/>
  <c r="MRG120" i="34"/>
  <c r="MRH120" i="34"/>
  <c r="MRI120" i="34"/>
  <c r="MRJ120" i="34"/>
  <c r="MRK120" i="34"/>
  <c r="MRL120" i="34"/>
  <c r="MRM120" i="34"/>
  <c r="MRN120" i="34"/>
  <c r="MRO120" i="34"/>
  <c r="MRP120" i="34"/>
  <c r="MRQ120" i="34"/>
  <c r="MRR120" i="34"/>
  <c r="MRS120" i="34"/>
  <c r="MRT120" i="34"/>
  <c r="MRU120" i="34"/>
  <c r="MRV120" i="34"/>
  <c r="MRW120" i="34"/>
  <c r="MRX120" i="34"/>
  <c r="MRY120" i="34"/>
  <c r="MRZ120" i="34"/>
  <c r="MSA120" i="34"/>
  <c r="MSB120" i="34"/>
  <c r="MSC120" i="34"/>
  <c r="MSD120" i="34"/>
  <c r="MSE120" i="34"/>
  <c r="MSF120" i="34"/>
  <c r="MSG120" i="34"/>
  <c r="MSH120" i="34"/>
  <c r="MSI120" i="34"/>
  <c r="MSJ120" i="34"/>
  <c r="MSK120" i="34"/>
  <c r="MSL120" i="34"/>
  <c r="MSM120" i="34"/>
  <c r="MSN120" i="34"/>
  <c r="MSO120" i="34"/>
  <c r="MSP120" i="34"/>
  <c r="MSQ120" i="34"/>
  <c r="MSR120" i="34"/>
  <c r="MSS120" i="34"/>
  <c r="MST120" i="34"/>
  <c r="MSU120" i="34"/>
  <c r="MSV120" i="34"/>
  <c r="MSW120" i="34"/>
  <c r="MSX120" i="34"/>
  <c r="MSY120" i="34"/>
  <c r="MSZ120" i="34"/>
  <c r="MTA120" i="34"/>
  <c r="MTB120" i="34"/>
  <c r="MTC120" i="34"/>
  <c r="MTD120" i="34"/>
  <c r="MTE120" i="34"/>
  <c r="MTF120" i="34"/>
  <c r="MTG120" i="34"/>
  <c r="MTH120" i="34"/>
  <c r="MTI120" i="34"/>
  <c r="MTJ120" i="34"/>
  <c r="MTK120" i="34"/>
  <c r="MTL120" i="34"/>
  <c r="MTM120" i="34"/>
  <c r="MTN120" i="34"/>
  <c r="MTO120" i="34"/>
  <c r="MTP120" i="34"/>
  <c r="MTQ120" i="34"/>
  <c r="MTR120" i="34"/>
  <c r="MTS120" i="34"/>
  <c r="MTT120" i="34"/>
  <c r="MTU120" i="34"/>
  <c r="MTV120" i="34"/>
  <c r="MTW120" i="34"/>
  <c r="MTX120" i="34"/>
  <c r="MTY120" i="34"/>
  <c r="MTZ120" i="34"/>
  <c r="MUA120" i="34"/>
  <c r="MUB120" i="34"/>
  <c r="MUC120" i="34"/>
  <c r="MUD120" i="34"/>
  <c r="MUE120" i="34"/>
  <c r="MUF120" i="34"/>
  <c r="MUG120" i="34"/>
  <c r="MUH120" i="34"/>
  <c r="MUI120" i="34"/>
  <c r="MUJ120" i="34"/>
  <c r="MUK120" i="34"/>
  <c r="MUL120" i="34"/>
  <c r="MUM120" i="34"/>
  <c r="MUN120" i="34"/>
  <c r="MUO120" i="34"/>
  <c r="MUP120" i="34"/>
  <c r="MUQ120" i="34"/>
  <c r="MUR120" i="34"/>
  <c r="MUS120" i="34"/>
  <c r="MUT120" i="34"/>
  <c r="MUU120" i="34"/>
  <c r="MUV120" i="34"/>
  <c r="MUW120" i="34"/>
  <c r="MUX120" i="34"/>
  <c r="MUY120" i="34"/>
  <c r="MUZ120" i="34"/>
  <c r="MVA120" i="34"/>
  <c r="MVB120" i="34"/>
  <c r="MVC120" i="34"/>
  <c r="MVD120" i="34"/>
  <c r="MVE120" i="34"/>
  <c r="MVF120" i="34"/>
  <c r="MVG120" i="34"/>
  <c r="MVH120" i="34"/>
  <c r="MVI120" i="34"/>
  <c r="MVJ120" i="34"/>
  <c r="MVK120" i="34"/>
  <c r="MVL120" i="34"/>
  <c r="MVM120" i="34"/>
  <c r="MVN120" i="34"/>
  <c r="MVO120" i="34"/>
  <c r="MVP120" i="34"/>
  <c r="MVQ120" i="34"/>
  <c r="MVR120" i="34"/>
  <c r="MVS120" i="34"/>
  <c r="MVT120" i="34"/>
  <c r="MVU120" i="34"/>
  <c r="MVV120" i="34"/>
  <c r="MVW120" i="34"/>
  <c r="MVX120" i="34"/>
  <c r="MVY120" i="34"/>
  <c r="MVZ120" i="34"/>
  <c r="MWA120" i="34"/>
  <c r="MWB120" i="34"/>
  <c r="MWC120" i="34"/>
  <c r="MWD120" i="34"/>
  <c r="MWE120" i="34"/>
  <c r="MWF120" i="34"/>
  <c r="MWG120" i="34"/>
  <c r="MWH120" i="34"/>
  <c r="MWI120" i="34"/>
  <c r="MWJ120" i="34"/>
  <c r="MWK120" i="34"/>
  <c r="MWL120" i="34"/>
  <c r="MWM120" i="34"/>
  <c r="MWN120" i="34"/>
  <c r="MWO120" i="34"/>
  <c r="MWP120" i="34"/>
  <c r="MWQ120" i="34"/>
  <c r="MWR120" i="34"/>
  <c r="MWS120" i="34"/>
  <c r="MWT120" i="34"/>
  <c r="MWU120" i="34"/>
  <c r="MWV120" i="34"/>
  <c r="MWW120" i="34"/>
  <c r="MWX120" i="34"/>
  <c r="MWY120" i="34"/>
  <c r="MWZ120" i="34"/>
  <c r="MXA120" i="34"/>
  <c r="MXB120" i="34"/>
  <c r="MXC120" i="34"/>
  <c r="MXD120" i="34"/>
  <c r="MXE120" i="34"/>
  <c r="MXF120" i="34"/>
  <c r="MXG120" i="34"/>
  <c r="MXH120" i="34"/>
  <c r="MXI120" i="34"/>
  <c r="MXJ120" i="34"/>
  <c r="MXK120" i="34"/>
  <c r="MXL120" i="34"/>
  <c r="MXM120" i="34"/>
  <c r="MXN120" i="34"/>
  <c r="MXO120" i="34"/>
  <c r="MXP120" i="34"/>
  <c r="MXQ120" i="34"/>
  <c r="MXR120" i="34"/>
  <c r="MXS120" i="34"/>
  <c r="MXT120" i="34"/>
  <c r="MXU120" i="34"/>
  <c r="MXV120" i="34"/>
  <c r="MXW120" i="34"/>
  <c r="MXX120" i="34"/>
  <c r="MXY120" i="34"/>
  <c r="MXZ120" i="34"/>
  <c r="MYA120" i="34"/>
  <c r="MYB120" i="34"/>
  <c r="MYC120" i="34"/>
  <c r="MYD120" i="34"/>
  <c r="MYE120" i="34"/>
  <c r="MYF120" i="34"/>
  <c r="MYG120" i="34"/>
  <c r="MYH120" i="34"/>
  <c r="MYI120" i="34"/>
  <c r="MYJ120" i="34"/>
  <c r="MYK120" i="34"/>
  <c r="MYL120" i="34"/>
  <c r="MYM120" i="34"/>
  <c r="MYN120" i="34"/>
  <c r="MYO120" i="34"/>
  <c r="MYP120" i="34"/>
  <c r="MYQ120" i="34"/>
  <c r="MYR120" i="34"/>
  <c r="MYS120" i="34"/>
  <c r="MYT120" i="34"/>
  <c r="MYU120" i="34"/>
  <c r="MYV120" i="34"/>
  <c r="MYW120" i="34"/>
  <c r="MYX120" i="34"/>
  <c r="MYY120" i="34"/>
  <c r="MYZ120" i="34"/>
  <c r="MZA120" i="34"/>
  <c r="MZB120" i="34"/>
  <c r="MZC120" i="34"/>
  <c r="MZD120" i="34"/>
  <c r="MZE120" i="34"/>
  <c r="MZF120" i="34"/>
  <c r="MZG120" i="34"/>
  <c r="MZH120" i="34"/>
  <c r="MZI120" i="34"/>
  <c r="MZJ120" i="34"/>
  <c r="MZK120" i="34"/>
  <c r="MZL120" i="34"/>
  <c r="MZM120" i="34"/>
  <c r="MZN120" i="34"/>
  <c r="MZO120" i="34"/>
  <c r="MZP120" i="34"/>
  <c r="MZQ120" i="34"/>
  <c r="MZR120" i="34"/>
  <c r="MZS120" i="34"/>
  <c r="MZT120" i="34"/>
  <c r="MZU120" i="34"/>
  <c r="MZV120" i="34"/>
  <c r="MZW120" i="34"/>
  <c r="MZX120" i="34"/>
  <c r="MZY120" i="34"/>
  <c r="MZZ120" i="34"/>
  <c r="NAA120" i="34"/>
  <c r="NAB120" i="34"/>
  <c r="NAC120" i="34"/>
  <c r="NAD120" i="34"/>
  <c r="NAE120" i="34"/>
  <c r="NAF120" i="34"/>
  <c r="NAG120" i="34"/>
  <c r="NAH120" i="34"/>
  <c r="NAI120" i="34"/>
  <c r="NAJ120" i="34"/>
  <c r="NAK120" i="34"/>
  <c r="NAL120" i="34"/>
  <c r="NAM120" i="34"/>
  <c r="NAN120" i="34"/>
  <c r="NAO120" i="34"/>
  <c r="NAP120" i="34"/>
  <c r="NAQ120" i="34"/>
  <c r="NAR120" i="34"/>
  <c r="NAS120" i="34"/>
  <c r="NAT120" i="34"/>
  <c r="NAU120" i="34"/>
  <c r="NAV120" i="34"/>
  <c r="NAW120" i="34"/>
  <c r="NAX120" i="34"/>
  <c r="NAY120" i="34"/>
  <c r="NAZ120" i="34"/>
  <c r="NBA120" i="34"/>
  <c r="NBB120" i="34"/>
  <c r="NBC120" i="34"/>
  <c r="NBD120" i="34"/>
  <c r="NBE120" i="34"/>
  <c r="NBF120" i="34"/>
  <c r="NBG120" i="34"/>
  <c r="NBH120" i="34"/>
  <c r="NBI120" i="34"/>
  <c r="NBJ120" i="34"/>
  <c r="NBK120" i="34"/>
  <c r="NBL120" i="34"/>
  <c r="NBM120" i="34"/>
  <c r="NBN120" i="34"/>
  <c r="NBO120" i="34"/>
  <c r="NBP120" i="34"/>
  <c r="NBQ120" i="34"/>
  <c r="NBR120" i="34"/>
  <c r="NBS120" i="34"/>
  <c r="NBT120" i="34"/>
  <c r="NBU120" i="34"/>
  <c r="NBV120" i="34"/>
  <c r="NBW120" i="34"/>
  <c r="NBX120" i="34"/>
  <c r="NBY120" i="34"/>
  <c r="NBZ120" i="34"/>
  <c r="NCA120" i="34"/>
  <c r="NCB120" i="34"/>
  <c r="NCC120" i="34"/>
  <c r="NCD120" i="34"/>
  <c r="NCE120" i="34"/>
  <c r="NCF120" i="34"/>
  <c r="NCG120" i="34"/>
  <c r="NCH120" i="34"/>
  <c r="NCI120" i="34"/>
  <c r="NCJ120" i="34"/>
  <c r="NCK120" i="34"/>
  <c r="NCL120" i="34"/>
  <c r="NCM120" i="34"/>
  <c r="NCN120" i="34"/>
  <c r="NCO120" i="34"/>
  <c r="NCP120" i="34"/>
  <c r="NCQ120" i="34"/>
  <c r="NCR120" i="34"/>
  <c r="NCS120" i="34"/>
  <c r="NCT120" i="34"/>
  <c r="NCU120" i="34"/>
  <c r="NCV120" i="34"/>
  <c r="NCW120" i="34"/>
  <c r="NCX120" i="34"/>
  <c r="NCY120" i="34"/>
  <c r="NCZ120" i="34"/>
  <c r="NDA120" i="34"/>
  <c r="NDB120" i="34"/>
  <c r="NDC120" i="34"/>
  <c r="NDD120" i="34"/>
  <c r="NDE120" i="34"/>
  <c r="NDF120" i="34"/>
  <c r="NDG120" i="34"/>
  <c r="NDH120" i="34"/>
  <c r="NDI120" i="34"/>
  <c r="NDJ120" i="34"/>
  <c r="NDK120" i="34"/>
  <c r="NDL120" i="34"/>
  <c r="NDM120" i="34"/>
  <c r="NDN120" i="34"/>
  <c r="NDO120" i="34"/>
  <c r="NDP120" i="34"/>
  <c r="NDQ120" i="34"/>
  <c r="NDR120" i="34"/>
  <c r="NDS120" i="34"/>
  <c r="NDT120" i="34"/>
  <c r="NDU120" i="34"/>
  <c r="NDV120" i="34"/>
  <c r="NDW120" i="34"/>
  <c r="NDX120" i="34"/>
  <c r="NDY120" i="34"/>
  <c r="NDZ120" i="34"/>
  <c r="NEA120" i="34"/>
  <c r="NEB120" i="34"/>
  <c r="NEC120" i="34"/>
  <c r="NED120" i="34"/>
  <c r="NEE120" i="34"/>
  <c r="NEF120" i="34"/>
  <c r="NEG120" i="34"/>
  <c r="NEH120" i="34"/>
  <c r="NEI120" i="34"/>
  <c r="NEJ120" i="34"/>
  <c r="NEK120" i="34"/>
  <c r="NEL120" i="34"/>
  <c r="NEM120" i="34"/>
  <c r="NEN120" i="34"/>
  <c r="NEO120" i="34"/>
  <c r="NEP120" i="34"/>
  <c r="NEQ120" i="34"/>
  <c r="NER120" i="34"/>
  <c r="NES120" i="34"/>
  <c r="NET120" i="34"/>
  <c r="NEU120" i="34"/>
  <c r="NEV120" i="34"/>
  <c r="NEW120" i="34"/>
  <c r="NEX120" i="34"/>
  <c r="NEY120" i="34"/>
  <c r="NEZ120" i="34"/>
  <c r="NFA120" i="34"/>
  <c r="NFB120" i="34"/>
  <c r="NFC120" i="34"/>
  <c r="NFD120" i="34"/>
  <c r="NFE120" i="34"/>
  <c r="NFF120" i="34"/>
  <c r="NFG120" i="34"/>
  <c r="NFH120" i="34"/>
  <c r="NFI120" i="34"/>
  <c r="NFJ120" i="34"/>
  <c r="NFK120" i="34"/>
  <c r="NFL120" i="34"/>
  <c r="NFM120" i="34"/>
  <c r="NFN120" i="34"/>
  <c r="NFO120" i="34"/>
  <c r="NFP120" i="34"/>
  <c r="NFQ120" i="34"/>
  <c r="NFR120" i="34"/>
  <c r="NFS120" i="34"/>
  <c r="NFT120" i="34"/>
  <c r="NFU120" i="34"/>
  <c r="NFV120" i="34"/>
  <c r="NFW120" i="34"/>
  <c r="NFX120" i="34"/>
  <c r="NFY120" i="34"/>
  <c r="NFZ120" i="34"/>
  <c r="NGA120" i="34"/>
  <c r="NGB120" i="34"/>
  <c r="NGC120" i="34"/>
  <c r="NGD120" i="34"/>
  <c r="NGE120" i="34"/>
  <c r="NGF120" i="34"/>
  <c r="NGG120" i="34"/>
  <c r="NGH120" i="34"/>
  <c r="NGI120" i="34"/>
  <c r="NGJ120" i="34"/>
  <c r="NGK120" i="34"/>
  <c r="NGL120" i="34"/>
  <c r="NGM120" i="34"/>
  <c r="NGN120" i="34"/>
  <c r="NGO120" i="34"/>
  <c r="NGP120" i="34"/>
  <c r="NGQ120" i="34"/>
  <c r="NGR120" i="34"/>
  <c r="NGS120" i="34"/>
  <c r="NGT120" i="34"/>
  <c r="NGU120" i="34"/>
  <c r="NGV120" i="34"/>
  <c r="NGW120" i="34"/>
  <c r="NGX120" i="34"/>
  <c r="NGY120" i="34"/>
  <c r="NGZ120" i="34"/>
  <c r="NHA120" i="34"/>
  <c r="NHB120" i="34"/>
  <c r="NHC120" i="34"/>
  <c r="NHD120" i="34"/>
  <c r="NHE120" i="34"/>
  <c r="NHF120" i="34"/>
  <c r="NHG120" i="34"/>
  <c r="NHH120" i="34"/>
  <c r="NHI120" i="34"/>
  <c r="NHJ120" i="34"/>
  <c r="NHK120" i="34"/>
  <c r="NHL120" i="34"/>
  <c r="NHM120" i="34"/>
  <c r="NHN120" i="34"/>
  <c r="NHO120" i="34"/>
  <c r="NHP120" i="34"/>
  <c r="NHQ120" i="34"/>
  <c r="NHR120" i="34"/>
  <c r="NHS120" i="34"/>
  <c r="NHT120" i="34"/>
  <c r="NHU120" i="34"/>
  <c r="NHV120" i="34"/>
  <c r="NHW120" i="34"/>
  <c r="NHX120" i="34"/>
  <c r="NHY120" i="34"/>
  <c r="NHZ120" i="34"/>
  <c r="NIA120" i="34"/>
  <c r="NIB120" i="34"/>
  <c r="NIC120" i="34"/>
  <c r="NID120" i="34"/>
  <c r="NIE120" i="34"/>
  <c r="NIF120" i="34"/>
  <c r="NIG120" i="34"/>
  <c r="NIH120" i="34"/>
  <c r="NII120" i="34"/>
  <c r="NIJ120" i="34"/>
  <c r="NIK120" i="34"/>
  <c r="NIL120" i="34"/>
  <c r="NIM120" i="34"/>
  <c r="NIN120" i="34"/>
  <c r="NIO120" i="34"/>
  <c r="NIP120" i="34"/>
  <c r="NIQ120" i="34"/>
  <c r="NIR120" i="34"/>
  <c r="NIS120" i="34"/>
  <c r="NIT120" i="34"/>
  <c r="NIU120" i="34"/>
  <c r="NIV120" i="34"/>
  <c r="NIW120" i="34"/>
  <c r="NIX120" i="34"/>
  <c r="NIY120" i="34"/>
  <c r="NIZ120" i="34"/>
  <c r="NJA120" i="34"/>
  <c r="NJB120" i="34"/>
  <c r="NJC120" i="34"/>
  <c r="NJD120" i="34"/>
  <c r="NJE120" i="34"/>
  <c r="NJF120" i="34"/>
  <c r="NJG120" i="34"/>
  <c r="NJH120" i="34"/>
  <c r="NJI120" i="34"/>
  <c r="NJJ120" i="34"/>
  <c r="NJK120" i="34"/>
  <c r="NJL120" i="34"/>
  <c r="NJM120" i="34"/>
  <c r="NJN120" i="34"/>
  <c r="NJO120" i="34"/>
  <c r="NJP120" i="34"/>
  <c r="NJQ120" i="34"/>
  <c r="NJR120" i="34"/>
  <c r="NJS120" i="34"/>
  <c r="NJT120" i="34"/>
  <c r="NJU120" i="34"/>
  <c r="NJV120" i="34"/>
  <c r="NJW120" i="34"/>
  <c r="NJX120" i="34"/>
  <c r="NJY120" i="34"/>
  <c r="NJZ120" i="34"/>
  <c r="NKA120" i="34"/>
  <c r="NKB120" i="34"/>
  <c r="NKC120" i="34"/>
  <c r="NKD120" i="34"/>
  <c r="NKE120" i="34"/>
  <c r="NKF120" i="34"/>
  <c r="NKG120" i="34"/>
  <c r="NKH120" i="34"/>
  <c r="NKI120" i="34"/>
  <c r="NKJ120" i="34"/>
  <c r="NKK120" i="34"/>
  <c r="NKL120" i="34"/>
  <c r="NKM120" i="34"/>
  <c r="NKN120" i="34"/>
  <c r="NKO120" i="34"/>
  <c r="NKP120" i="34"/>
  <c r="NKQ120" i="34"/>
  <c r="NKR120" i="34"/>
  <c r="NKS120" i="34"/>
  <c r="NKT120" i="34"/>
  <c r="NKU120" i="34"/>
  <c r="NKV120" i="34"/>
  <c r="NKW120" i="34"/>
  <c r="NKX120" i="34"/>
  <c r="NKY120" i="34"/>
  <c r="NKZ120" i="34"/>
  <c r="NLA120" i="34"/>
  <c r="NLB120" i="34"/>
  <c r="NLC120" i="34"/>
  <c r="NLD120" i="34"/>
  <c r="NLE120" i="34"/>
  <c r="NLF120" i="34"/>
  <c r="NLG120" i="34"/>
  <c r="NLH120" i="34"/>
  <c r="NLI120" i="34"/>
  <c r="NLJ120" i="34"/>
  <c r="NLK120" i="34"/>
  <c r="NLL120" i="34"/>
  <c r="NLM120" i="34"/>
  <c r="NLN120" i="34"/>
  <c r="NLO120" i="34"/>
  <c r="NLP120" i="34"/>
  <c r="NLQ120" i="34"/>
  <c r="NLR120" i="34"/>
  <c r="NLS120" i="34"/>
  <c r="NLT120" i="34"/>
  <c r="NLU120" i="34"/>
  <c r="NLV120" i="34"/>
  <c r="NLW120" i="34"/>
  <c r="NLX120" i="34"/>
  <c r="NLY120" i="34"/>
  <c r="NLZ120" i="34"/>
  <c r="NMA120" i="34"/>
  <c r="NMB120" i="34"/>
  <c r="NMC120" i="34"/>
  <c r="NMD120" i="34"/>
  <c r="NME120" i="34"/>
  <c r="NMF120" i="34"/>
  <c r="NMG120" i="34"/>
  <c r="NMH120" i="34"/>
  <c r="NMI120" i="34"/>
  <c r="NMJ120" i="34"/>
  <c r="NMK120" i="34"/>
  <c r="NML120" i="34"/>
  <c r="NMM120" i="34"/>
  <c r="NMN120" i="34"/>
  <c r="NMO120" i="34"/>
  <c r="NMP120" i="34"/>
  <c r="NMQ120" i="34"/>
  <c r="NMR120" i="34"/>
  <c r="NMS120" i="34"/>
  <c r="NMT120" i="34"/>
  <c r="NMU120" i="34"/>
  <c r="NMV120" i="34"/>
  <c r="NMW120" i="34"/>
  <c r="NMX120" i="34"/>
  <c r="NMY120" i="34"/>
  <c r="NMZ120" i="34"/>
  <c r="NNA120" i="34"/>
  <c r="NNB120" i="34"/>
  <c r="NNC120" i="34"/>
  <c r="NND120" i="34"/>
  <c r="NNE120" i="34"/>
  <c r="NNF120" i="34"/>
  <c r="NNG120" i="34"/>
  <c r="NNH120" i="34"/>
  <c r="NNI120" i="34"/>
  <c r="NNJ120" i="34"/>
  <c r="NNK120" i="34"/>
  <c r="NNL120" i="34"/>
  <c r="NNM120" i="34"/>
  <c r="NNN120" i="34"/>
  <c r="NNO120" i="34"/>
  <c r="NNP120" i="34"/>
  <c r="NNQ120" i="34"/>
  <c r="NNR120" i="34"/>
  <c r="NNS120" i="34"/>
  <c r="NNT120" i="34"/>
  <c r="NNU120" i="34"/>
  <c r="NNV120" i="34"/>
  <c r="NNW120" i="34"/>
  <c r="NNX120" i="34"/>
  <c r="NNY120" i="34"/>
  <c r="NNZ120" i="34"/>
  <c r="NOA120" i="34"/>
  <c r="NOB120" i="34"/>
  <c r="NOC120" i="34"/>
  <c r="NOD120" i="34"/>
  <c r="NOE120" i="34"/>
  <c r="NOF120" i="34"/>
  <c r="NOG120" i="34"/>
  <c r="NOH120" i="34"/>
  <c r="NOI120" i="34"/>
  <c r="NOJ120" i="34"/>
  <c r="NOK120" i="34"/>
  <c r="NOL120" i="34"/>
  <c r="NOM120" i="34"/>
  <c r="NON120" i="34"/>
  <c r="NOO120" i="34"/>
  <c r="NOP120" i="34"/>
  <c r="NOQ120" i="34"/>
  <c r="NOR120" i="34"/>
  <c r="NOS120" i="34"/>
  <c r="NOT120" i="34"/>
  <c r="NOU120" i="34"/>
  <c r="NOV120" i="34"/>
  <c r="NOW120" i="34"/>
  <c r="NOX120" i="34"/>
  <c r="NOY120" i="34"/>
  <c r="NOZ120" i="34"/>
  <c r="NPA120" i="34"/>
  <c r="NPB120" i="34"/>
  <c r="NPC120" i="34"/>
  <c r="NPD120" i="34"/>
  <c r="NPE120" i="34"/>
  <c r="NPF120" i="34"/>
  <c r="NPG120" i="34"/>
  <c r="NPH120" i="34"/>
  <c r="NPI120" i="34"/>
  <c r="NPJ120" i="34"/>
  <c r="NPK120" i="34"/>
  <c r="NPL120" i="34"/>
  <c r="NPM120" i="34"/>
  <c r="NPN120" i="34"/>
  <c r="NPO120" i="34"/>
  <c r="NPP120" i="34"/>
  <c r="NPQ120" i="34"/>
  <c r="NPR120" i="34"/>
  <c r="NPS120" i="34"/>
  <c r="NPT120" i="34"/>
  <c r="NPU120" i="34"/>
  <c r="NPV120" i="34"/>
  <c r="NPW120" i="34"/>
  <c r="NPX120" i="34"/>
  <c r="NPY120" i="34"/>
  <c r="NPZ120" i="34"/>
  <c r="NQA120" i="34"/>
  <c r="NQB120" i="34"/>
  <c r="NQC120" i="34"/>
  <c r="NQD120" i="34"/>
  <c r="NQE120" i="34"/>
  <c r="NQF120" i="34"/>
  <c r="NQG120" i="34"/>
  <c r="NQH120" i="34"/>
  <c r="NQI120" i="34"/>
  <c r="NQJ120" i="34"/>
  <c r="NQK120" i="34"/>
  <c r="NQL120" i="34"/>
  <c r="NQM120" i="34"/>
  <c r="NQN120" i="34"/>
  <c r="NQO120" i="34"/>
  <c r="NQP120" i="34"/>
  <c r="NQQ120" i="34"/>
  <c r="NQR120" i="34"/>
  <c r="NQS120" i="34"/>
  <c r="NQT120" i="34"/>
  <c r="NQU120" i="34"/>
  <c r="NQV120" i="34"/>
  <c r="NQW120" i="34"/>
  <c r="NQX120" i="34"/>
  <c r="NQY120" i="34"/>
  <c r="NQZ120" i="34"/>
  <c r="NRA120" i="34"/>
  <c r="NRB120" i="34"/>
  <c r="NRC120" i="34"/>
  <c r="NRD120" i="34"/>
  <c r="NRE120" i="34"/>
  <c r="NRF120" i="34"/>
  <c r="NRG120" i="34"/>
  <c r="NRH120" i="34"/>
  <c r="NRI120" i="34"/>
  <c r="NRJ120" i="34"/>
  <c r="NRK120" i="34"/>
  <c r="NRL120" i="34"/>
  <c r="NRM120" i="34"/>
  <c r="NRN120" i="34"/>
  <c r="NRO120" i="34"/>
  <c r="NRP120" i="34"/>
  <c r="NRQ120" i="34"/>
  <c r="NRR120" i="34"/>
  <c r="NRS120" i="34"/>
  <c r="NRT120" i="34"/>
  <c r="NRU120" i="34"/>
  <c r="NRV120" i="34"/>
  <c r="NRW120" i="34"/>
  <c r="NRX120" i="34"/>
  <c r="NRY120" i="34"/>
  <c r="NRZ120" i="34"/>
  <c r="NSA120" i="34"/>
  <c r="NSB120" i="34"/>
  <c r="NSC120" i="34"/>
  <c r="NSD120" i="34"/>
  <c r="NSE120" i="34"/>
  <c r="NSF120" i="34"/>
  <c r="NSG120" i="34"/>
  <c r="NSH120" i="34"/>
  <c r="NSI120" i="34"/>
  <c r="NSJ120" i="34"/>
  <c r="NSK120" i="34"/>
  <c r="NSL120" i="34"/>
  <c r="NSM120" i="34"/>
  <c r="NSN120" i="34"/>
  <c r="NSO120" i="34"/>
  <c r="NSP120" i="34"/>
  <c r="NSQ120" i="34"/>
  <c r="NSR120" i="34"/>
  <c r="NSS120" i="34"/>
  <c r="NST120" i="34"/>
  <c r="NSU120" i="34"/>
  <c r="NSV120" i="34"/>
  <c r="NSW120" i="34"/>
  <c r="NSX120" i="34"/>
  <c r="NSY120" i="34"/>
  <c r="NSZ120" i="34"/>
  <c r="NTA120" i="34"/>
  <c r="NTB120" i="34"/>
  <c r="NTC120" i="34"/>
  <c r="NTD120" i="34"/>
  <c r="NTE120" i="34"/>
  <c r="NTF120" i="34"/>
  <c r="NTG120" i="34"/>
  <c r="NTH120" i="34"/>
  <c r="NTI120" i="34"/>
  <c r="NTJ120" i="34"/>
  <c r="NTK120" i="34"/>
  <c r="NTL120" i="34"/>
  <c r="NTM120" i="34"/>
  <c r="NTN120" i="34"/>
  <c r="NTO120" i="34"/>
  <c r="NTP120" i="34"/>
  <c r="NTQ120" i="34"/>
  <c r="NTR120" i="34"/>
  <c r="NTS120" i="34"/>
  <c r="NTT120" i="34"/>
  <c r="NTU120" i="34"/>
  <c r="NTV120" i="34"/>
  <c r="NTW120" i="34"/>
  <c r="NTX120" i="34"/>
  <c r="NTY120" i="34"/>
  <c r="NTZ120" i="34"/>
  <c r="NUA120" i="34"/>
  <c r="NUB120" i="34"/>
  <c r="NUC120" i="34"/>
  <c r="NUD120" i="34"/>
  <c r="NUE120" i="34"/>
  <c r="NUF120" i="34"/>
  <c r="NUG120" i="34"/>
  <c r="NUH120" i="34"/>
  <c r="NUI120" i="34"/>
  <c r="NUJ120" i="34"/>
  <c r="NUK120" i="34"/>
  <c r="NUL120" i="34"/>
  <c r="NUM120" i="34"/>
  <c r="NUN120" i="34"/>
  <c r="NUO120" i="34"/>
  <c r="NUP120" i="34"/>
  <c r="NUQ120" i="34"/>
  <c r="NUR120" i="34"/>
  <c r="NUS120" i="34"/>
  <c r="NUT120" i="34"/>
  <c r="NUU120" i="34"/>
  <c r="NUV120" i="34"/>
  <c r="NUW120" i="34"/>
  <c r="NUX120" i="34"/>
  <c r="NUY120" i="34"/>
  <c r="NUZ120" i="34"/>
  <c r="NVA120" i="34"/>
  <c r="NVB120" i="34"/>
  <c r="NVC120" i="34"/>
  <c r="NVD120" i="34"/>
  <c r="NVE120" i="34"/>
  <c r="NVF120" i="34"/>
  <c r="NVG120" i="34"/>
  <c r="NVH120" i="34"/>
  <c r="NVI120" i="34"/>
  <c r="NVJ120" i="34"/>
  <c r="NVK120" i="34"/>
  <c r="NVL120" i="34"/>
  <c r="NVM120" i="34"/>
  <c r="NVN120" i="34"/>
  <c r="NVO120" i="34"/>
  <c r="NVP120" i="34"/>
  <c r="NVQ120" i="34"/>
  <c r="NVR120" i="34"/>
  <c r="NVS120" i="34"/>
  <c r="NVT120" i="34"/>
  <c r="NVU120" i="34"/>
  <c r="NVV120" i="34"/>
  <c r="NVW120" i="34"/>
  <c r="NVX120" i="34"/>
  <c r="NVY120" i="34"/>
  <c r="NVZ120" i="34"/>
  <c r="NWA120" i="34"/>
  <c r="NWB120" i="34"/>
  <c r="NWC120" i="34"/>
  <c r="NWD120" i="34"/>
  <c r="NWE120" i="34"/>
  <c r="NWF120" i="34"/>
  <c r="NWG120" i="34"/>
  <c r="NWH120" i="34"/>
  <c r="NWI120" i="34"/>
  <c r="NWJ120" i="34"/>
  <c r="NWK120" i="34"/>
  <c r="NWL120" i="34"/>
  <c r="NWM120" i="34"/>
  <c r="NWN120" i="34"/>
  <c r="NWO120" i="34"/>
  <c r="NWP120" i="34"/>
  <c r="NWQ120" i="34"/>
  <c r="NWR120" i="34"/>
  <c r="NWS120" i="34"/>
  <c r="NWT120" i="34"/>
  <c r="NWU120" i="34"/>
  <c r="NWV120" i="34"/>
  <c r="NWW120" i="34"/>
  <c r="NWX120" i="34"/>
  <c r="NWY120" i="34"/>
  <c r="NWZ120" i="34"/>
  <c r="NXA120" i="34"/>
  <c r="NXB120" i="34"/>
  <c r="NXC120" i="34"/>
  <c r="NXD120" i="34"/>
  <c r="NXE120" i="34"/>
  <c r="NXF120" i="34"/>
  <c r="NXG120" i="34"/>
  <c r="NXH120" i="34"/>
  <c r="NXI120" i="34"/>
  <c r="NXJ120" i="34"/>
  <c r="NXK120" i="34"/>
  <c r="NXL120" i="34"/>
  <c r="NXM120" i="34"/>
  <c r="NXN120" i="34"/>
  <c r="NXO120" i="34"/>
  <c r="NXP120" i="34"/>
  <c r="NXQ120" i="34"/>
  <c r="NXR120" i="34"/>
  <c r="NXS120" i="34"/>
  <c r="NXT120" i="34"/>
  <c r="NXU120" i="34"/>
  <c r="NXV120" i="34"/>
  <c r="NXW120" i="34"/>
  <c r="NXX120" i="34"/>
  <c r="NXY120" i="34"/>
  <c r="NXZ120" i="34"/>
  <c r="NYA120" i="34"/>
  <c r="NYB120" i="34"/>
  <c r="NYC120" i="34"/>
  <c r="NYD120" i="34"/>
  <c r="NYE120" i="34"/>
  <c r="NYF120" i="34"/>
  <c r="NYG120" i="34"/>
  <c r="NYH120" i="34"/>
  <c r="NYI120" i="34"/>
  <c r="NYJ120" i="34"/>
  <c r="NYK120" i="34"/>
  <c r="NYL120" i="34"/>
  <c r="NYM120" i="34"/>
  <c r="NYN120" i="34"/>
  <c r="NYO120" i="34"/>
  <c r="NYP120" i="34"/>
  <c r="NYQ120" i="34"/>
  <c r="NYR120" i="34"/>
  <c r="NYS120" i="34"/>
  <c r="NYT120" i="34"/>
  <c r="NYU120" i="34"/>
  <c r="NYV120" i="34"/>
  <c r="NYW120" i="34"/>
  <c r="NYX120" i="34"/>
  <c r="NYY120" i="34"/>
  <c r="NYZ120" i="34"/>
  <c r="NZA120" i="34"/>
  <c r="NZB120" i="34"/>
  <c r="NZC120" i="34"/>
  <c r="NZD120" i="34"/>
  <c r="NZE120" i="34"/>
  <c r="NZF120" i="34"/>
  <c r="NZG120" i="34"/>
  <c r="NZH120" i="34"/>
  <c r="NZI120" i="34"/>
  <c r="NZJ120" i="34"/>
  <c r="NZK120" i="34"/>
  <c r="NZL120" i="34"/>
  <c r="NZM120" i="34"/>
  <c r="NZN120" i="34"/>
  <c r="NZO120" i="34"/>
  <c r="NZP120" i="34"/>
  <c r="NZQ120" i="34"/>
  <c r="NZR120" i="34"/>
  <c r="NZS120" i="34"/>
  <c r="NZT120" i="34"/>
  <c r="NZU120" i="34"/>
  <c r="NZV120" i="34"/>
  <c r="NZW120" i="34"/>
  <c r="NZX120" i="34"/>
  <c r="NZY120" i="34"/>
  <c r="NZZ120" i="34"/>
  <c r="OAA120" i="34"/>
  <c r="OAB120" i="34"/>
  <c r="OAC120" i="34"/>
  <c r="OAD120" i="34"/>
  <c r="OAE120" i="34"/>
  <c r="OAF120" i="34"/>
  <c r="OAG120" i="34"/>
  <c r="OAH120" i="34"/>
  <c r="OAI120" i="34"/>
  <c r="OAJ120" i="34"/>
  <c r="OAK120" i="34"/>
  <c r="OAL120" i="34"/>
  <c r="OAM120" i="34"/>
  <c r="OAN120" i="34"/>
  <c r="OAO120" i="34"/>
  <c r="OAP120" i="34"/>
  <c r="OAQ120" i="34"/>
  <c r="OAR120" i="34"/>
  <c r="OAS120" i="34"/>
  <c r="OAT120" i="34"/>
  <c r="OAU120" i="34"/>
  <c r="OAV120" i="34"/>
  <c r="OAW120" i="34"/>
  <c r="OAX120" i="34"/>
  <c r="OAY120" i="34"/>
  <c r="OAZ120" i="34"/>
  <c r="OBA120" i="34"/>
  <c r="OBB120" i="34"/>
  <c r="OBC120" i="34"/>
  <c r="OBD120" i="34"/>
  <c r="OBE120" i="34"/>
  <c r="OBF120" i="34"/>
  <c r="OBG120" i="34"/>
  <c r="OBH120" i="34"/>
  <c r="OBI120" i="34"/>
  <c r="OBJ120" i="34"/>
  <c r="OBK120" i="34"/>
  <c r="OBL120" i="34"/>
  <c r="OBM120" i="34"/>
  <c r="OBN120" i="34"/>
  <c r="OBO120" i="34"/>
  <c r="OBP120" i="34"/>
  <c r="OBQ120" i="34"/>
  <c r="OBR120" i="34"/>
  <c r="OBS120" i="34"/>
  <c r="OBT120" i="34"/>
  <c r="OBU120" i="34"/>
  <c r="OBV120" i="34"/>
  <c r="OBW120" i="34"/>
  <c r="OBX120" i="34"/>
  <c r="OBY120" i="34"/>
  <c r="OBZ120" i="34"/>
  <c r="OCA120" i="34"/>
  <c r="OCB120" i="34"/>
  <c r="OCC120" i="34"/>
  <c r="OCD120" i="34"/>
  <c r="OCE120" i="34"/>
  <c r="OCF120" i="34"/>
  <c r="OCG120" i="34"/>
  <c r="OCH120" i="34"/>
  <c r="OCI120" i="34"/>
  <c r="OCJ120" i="34"/>
  <c r="OCK120" i="34"/>
  <c r="OCL120" i="34"/>
  <c r="OCM120" i="34"/>
  <c r="OCN120" i="34"/>
  <c r="OCO120" i="34"/>
  <c r="OCP120" i="34"/>
  <c r="OCQ120" i="34"/>
  <c r="OCR120" i="34"/>
  <c r="OCS120" i="34"/>
  <c r="OCT120" i="34"/>
  <c r="OCU120" i="34"/>
  <c r="OCV120" i="34"/>
  <c r="OCW120" i="34"/>
  <c r="OCX120" i="34"/>
  <c r="OCY120" i="34"/>
  <c r="OCZ120" i="34"/>
  <c r="ODA120" i="34"/>
  <c r="ODB120" i="34"/>
  <c r="ODC120" i="34"/>
  <c r="ODD120" i="34"/>
  <c r="ODE120" i="34"/>
  <c r="ODF120" i="34"/>
  <c r="ODG120" i="34"/>
  <c r="ODH120" i="34"/>
  <c r="ODI120" i="34"/>
  <c r="ODJ120" i="34"/>
  <c r="ODK120" i="34"/>
  <c r="ODL120" i="34"/>
  <c r="ODM120" i="34"/>
  <c r="ODN120" i="34"/>
  <c r="ODO120" i="34"/>
  <c r="ODP120" i="34"/>
  <c r="ODQ120" i="34"/>
  <c r="ODR120" i="34"/>
  <c r="ODS120" i="34"/>
  <c r="ODT120" i="34"/>
  <c r="ODU120" i="34"/>
  <c r="ODV120" i="34"/>
  <c r="ODW120" i="34"/>
  <c r="ODX120" i="34"/>
  <c r="ODY120" i="34"/>
  <c r="ODZ120" i="34"/>
  <c r="OEA120" i="34"/>
  <c r="OEB120" i="34"/>
  <c r="OEC120" i="34"/>
  <c r="OED120" i="34"/>
  <c r="OEE120" i="34"/>
  <c r="OEF120" i="34"/>
  <c r="OEG120" i="34"/>
  <c r="OEH120" i="34"/>
  <c r="OEI120" i="34"/>
  <c r="OEJ120" i="34"/>
  <c r="OEK120" i="34"/>
  <c r="OEL120" i="34"/>
  <c r="OEM120" i="34"/>
  <c r="OEN120" i="34"/>
  <c r="OEO120" i="34"/>
  <c r="OEP120" i="34"/>
  <c r="OEQ120" i="34"/>
  <c r="OER120" i="34"/>
  <c r="OES120" i="34"/>
  <c r="OET120" i="34"/>
  <c r="OEU120" i="34"/>
  <c r="OEV120" i="34"/>
  <c r="OEW120" i="34"/>
  <c r="OEX120" i="34"/>
  <c r="OEY120" i="34"/>
  <c r="OEZ120" i="34"/>
  <c r="OFA120" i="34"/>
  <c r="OFB120" i="34"/>
  <c r="OFC120" i="34"/>
  <c r="OFD120" i="34"/>
  <c r="OFE120" i="34"/>
  <c r="OFF120" i="34"/>
  <c r="OFG120" i="34"/>
  <c r="OFH120" i="34"/>
  <c r="OFI120" i="34"/>
  <c r="OFJ120" i="34"/>
  <c r="OFK120" i="34"/>
  <c r="OFL120" i="34"/>
  <c r="OFM120" i="34"/>
  <c r="OFN120" i="34"/>
  <c r="OFO120" i="34"/>
  <c r="OFP120" i="34"/>
  <c r="OFQ120" i="34"/>
  <c r="OFR120" i="34"/>
  <c r="OFS120" i="34"/>
  <c r="OFT120" i="34"/>
  <c r="OFU120" i="34"/>
  <c r="OFV120" i="34"/>
  <c r="OFW120" i="34"/>
  <c r="OFX120" i="34"/>
  <c r="OFY120" i="34"/>
  <c r="OFZ120" i="34"/>
  <c r="OGA120" i="34"/>
  <c r="OGB120" i="34"/>
  <c r="OGC120" i="34"/>
  <c r="OGD120" i="34"/>
  <c r="OGE120" i="34"/>
  <c r="OGF120" i="34"/>
  <c r="OGG120" i="34"/>
  <c r="OGH120" i="34"/>
  <c r="OGI120" i="34"/>
  <c r="OGJ120" i="34"/>
  <c r="OGK120" i="34"/>
  <c r="OGL120" i="34"/>
  <c r="OGM120" i="34"/>
  <c r="OGN120" i="34"/>
  <c r="OGO120" i="34"/>
  <c r="OGP120" i="34"/>
  <c r="OGQ120" i="34"/>
  <c r="OGR120" i="34"/>
  <c r="OGS120" i="34"/>
  <c r="OGT120" i="34"/>
  <c r="OGU120" i="34"/>
  <c r="OGV120" i="34"/>
  <c r="OGW120" i="34"/>
  <c r="OGX120" i="34"/>
  <c r="OGY120" i="34"/>
  <c r="OGZ120" i="34"/>
  <c r="OHA120" i="34"/>
  <c r="OHB120" i="34"/>
  <c r="OHC120" i="34"/>
  <c r="OHD120" i="34"/>
  <c r="OHE120" i="34"/>
  <c r="OHF120" i="34"/>
  <c r="OHG120" i="34"/>
  <c r="OHH120" i="34"/>
  <c r="OHI120" i="34"/>
  <c r="OHJ120" i="34"/>
  <c r="OHK120" i="34"/>
  <c r="OHL120" i="34"/>
  <c r="OHM120" i="34"/>
  <c r="OHN120" i="34"/>
  <c r="OHO120" i="34"/>
  <c r="OHP120" i="34"/>
  <c r="OHQ120" i="34"/>
  <c r="OHR120" i="34"/>
  <c r="OHS120" i="34"/>
  <c r="OHT120" i="34"/>
  <c r="OHU120" i="34"/>
  <c r="OHV120" i="34"/>
  <c r="OHW120" i="34"/>
  <c r="OHX120" i="34"/>
  <c r="OHY120" i="34"/>
  <c r="OHZ120" i="34"/>
  <c r="OIA120" i="34"/>
  <c r="OIB120" i="34"/>
  <c r="OIC120" i="34"/>
  <c r="OID120" i="34"/>
  <c r="OIE120" i="34"/>
  <c r="OIF120" i="34"/>
  <c r="OIG120" i="34"/>
  <c r="OIH120" i="34"/>
  <c r="OII120" i="34"/>
  <c r="OIJ120" i="34"/>
  <c r="OIK120" i="34"/>
  <c r="OIL120" i="34"/>
  <c r="OIM120" i="34"/>
  <c r="OIN120" i="34"/>
  <c r="OIO120" i="34"/>
  <c r="OIP120" i="34"/>
  <c r="OIQ120" i="34"/>
  <c r="OIR120" i="34"/>
  <c r="OIS120" i="34"/>
  <c r="OIT120" i="34"/>
  <c r="OIU120" i="34"/>
  <c r="OIV120" i="34"/>
  <c r="OIW120" i="34"/>
  <c r="OIX120" i="34"/>
  <c r="OIY120" i="34"/>
  <c r="OIZ120" i="34"/>
  <c r="OJA120" i="34"/>
  <c r="OJB120" i="34"/>
  <c r="OJC120" i="34"/>
  <c r="OJD120" i="34"/>
  <c r="OJE120" i="34"/>
  <c r="OJF120" i="34"/>
  <c r="OJG120" i="34"/>
  <c r="OJH120" i="34"/>
  <c r="OJI120" i="34"/>
  <c r="OJJ120" i="34"/>
  <c r="OJK120" i="34"/>
  <c r="OJL120" i="34"/>
  <c r="OJM120" i="34"/>
  <c r="OJN120" i="34"/>
  <c r="OJO120" i="34"/>
  <c r="OJP120" i="34"/>
  <c r="OJQ120" i="34"/>
  <c r="OJR120" i="34"/>
  <c r="OJS120" i="34"/>
  <c r="OJT120" i="34"/>
  <c r="OJU120" i="34"/>
  <c r="OJV120" i="34"/>
  <c r="OJW120" i="34"/>
  <c r="OJX120" i="34"/>
  <c r="OJY120" i="34"/>
  <c r="OJZ120" i="34"/>
  <c r="OKA120" i="34"/>
  <c r="OKB120" i="34"/>
  <c r="OKC120" i="34"/>
  <c r="OKD120" i="34"/>
  <c r="OKE120" i="34"/>
  <c r="OKF120" i="34"/>
  <c r="OKG120" i="34"/>
  <c r="OKH120" i="34"/>
  <c r="OKI120" i="34"/>
  <c r="OKJ120" i="34"/>
  <c r="OKK120" i="34"/>
  <c r="OKL120" i="34"/>
  <c r="OKM120" i="34"/>
  <c r="OKN120" i="34"/>
  <c r="OKO120" i="34"/>
  <c r="OKP120" i="34"/>
  <c r="OKQ120" i="34"/>
  <c r="OKR120" i="34"/>
  <c r="OKS120" i="34"/>
  <c r="OKT120" i="34"/>
  <c r="OKU120" i="34"/>
  <c r="OKV120" i="34"/>
  <c r="OKW120" i="34"/>
  <c r="OKX120" i="34"/>
  <c r="OKY120" i="34"/>
  <c r="OKZ120" i="34"/>
  <c r="OLA120" i="34"/>
  <c r="OLB120" i="34"/>
  <c r="OLC120" i="34"/>
  <c r="OLD120" i="34"/>
  <c r="OLE120" i="34"/>
  <c r="OLF120" i="34"/>
  <c r="OLG120" i="34"/>
  <c r="OLH120" i="34"/>
  <c r="OLI120" i="34"/>
  <c r="OLJ120" i="34"/>
  <c r="OLK120" i="34"/>
  <c r="OLL120" i="34"/>
  <c r="OLM120" i="34"/>
  <c r="OLN120" i="34"/>
  <c r="OLO120" i="34"/>
  <c r="OLP120" i="34"/>
  <c r="OLQ120" i="34"/>
  <c r="OLR120" i="34"/>
  <c r="OLS120" i="34"/>
  <c r="OLT120" i="34"/>
  <c r="OLU120" i="34"/>
  <c r="OLV120" i="34"/>
  <c r="OLW120" i="34"/>
  <c r="OLX120" i="34"/>
  <c r="OLY120" i="34"/>
  <c r="OLZ120" i="34"/>
  <c r="OMA120" i="34"/>
  <c r="OMB120" i="34"/>
  <c r="OMC120" i="34"/>
  <c r="OMD120" i="34"/>
  <c r="OME120" i="34"/>
  <c r="OMF120" i="34"/>
  <c r="OMG120" i="34"/>
  <c r="OMH120" i="34"/>
  <c r="OMI120" i="34"/>
  <c r="OMJ120" i="34"/>
  <c r="OMK120" i="34"/>
  <c r="OML120" i="34"/>
  <c r="OMM120" i="34"/>
  <c r="OMN120" i="34"/>
  <c r="OMO120" i="34"/>
  <c r="OMP120" i="34"/>
  <c r="OMQ120" i="34"/>
  <c r="OMR120" i="34"/>
  <c r="OMS120" i="34"/>
  <c r="OMT120" i="34"/>
  <c r="OMU120" i="34"/>
  <c r="OMV120" i="34"/>
  <c r="OMW120" i="34"/>
  <c r="OMX120" i="34"/>
  <c r="OMY120" i="34"/>
  <c r="OMZ120" i="34"/>
  <c r="ONA120" i="34"/>
  <c r="ONB120" i="34"/>
  <c r="ONC120" i="34"/>
  <c r="OND120" i="34"/>
  <c r="ONE120" i="34"/>
  <c r="ONF120" i="34"/>
  <c r="ONG120" i="34"/>
  <c r="ONH120" i="34"/>
  <c r="ONI120" i="34"/>
  <c r="ONJ120" i="34"/>
  <c r="ONK120" i="34"/>
  <c r="ONL120" i="34"/>
  <c r="ONM120" i="34"/>
  <c r="ONN120" i="34"/>
  <c r="ONO120" i="34"/>
  <c r="ONP120" i="34"/>
  <c r="ONQ120" i="34"/>
  <c r="ONR120" i="34"/>
  <c r="ONS120" i="34"/>
  <c r="ONT120" i="34"/>
  <c r="ONU120" i="34"/>
  <c r="ONV120" i="34"/>
  <c r="ONW120" i="34"/>
  <c r="ONX120" i="34"/>
  <c r="ONY120" i="34"/>
  <c r="ONZ120" i="34"/>
  <c r="OOA120" i="34"/>
  <c r="OOB120" i="34"/>
  <c r="OOC120" i="34"/>
  <c r="OOD120" i="34"/>
  <c r="OOE120" i="34"/>
  <c r="OOF120" i="34"/>
  <c r="OOG120" i="34"/>
  <c r="OOH120" i="34"/>
  <c r="OOI120" i="34"/>
  <c r="OOJ120" i="34"/>
  <c r="OOK120" i="34"/>
  <c r="OOL120" i="34"/>
  <c r="OOM120" i="34"/>
  <c r="OON120" i="34"/>
  <c r="OOO120" i="34"/>
  <c r="OOP120" i="34"/>
  <c r="OOQ120" i="34"/>
  <c r="OOR120" i="34"/>
  <c r="OOS120" i="34"/>
  <c r="OOT120" i="34"/>
  <c r="OOU120" i="34"/>
  <c r="OOV120" i="34"/>
  <c r="OOW120" i="34"/>
  <c r="OOX120" i="34"/>
  <c r="OOY120" i="34"/>
  <c r="OOZ120" i="34"/>
  <c r="OPA120" i="34"/>
  <c r="OPB120" i="34"/>
  <c r="OPC120" i="34"/>
  <c r="OPD120" i="34"/>
  <c r="OPE120" i="34"/>
  <c r="OPF120" i="34"/>
  <c r="OPG120" i="34"/>
  <c r="OPH120" i="34"/>
  <c r="OPI120" i="34"/>
  <c r="OPJ120" i="34"/>
  <c r="OPK120" i="34"/>
  <c r="OPL120" i="34"/>
  <c r="OPM120" i="34"/>
  <c r="OPN120" i="34"/>
  <c r="OPO120" i="34"/>
  <c r="OPP120" i="34"/>
  <c r="OPQ120" i="34"/>
  <c r="OPR120" i="34"/>
  <c r="OPS120" i="34"/>
  <c r="OPT120" i="34"/>
  <c r="OPU120" i="34"/>
  <c r="OPV120" i="34"/>
  <c r="OPW120" i="34"/>
  <c r="OPX120" i="34"/>
  <c r="OPY120" i="34"/>
  <c r="OPZ120" i="34"/>
  <c r="OQA120" i="34"/>
  <c r="OQB120" i="34"/>
  <c r="OQC120" i="34"/>
  <c r="OQD120" i="34"/>
  <c r="OQE120" i="34"/>
  <c r="OQF120" i="34"/>
  <c r="OQG120" i="34"/>
  <c r="OQH120" i="34"/>
  <c r="OQI120" i="34"/>
  <c r="OQJ120" i="34"/>
  <c r="OQK120" i="34"/>
  <c r="OQL120" i="34"/>
  <c r="OQM120" i="34"/>
  <c r="OQN120" i="34"/>
  <c r="OQO120" i="34"/>
  <c r="OQP120" i="34"/>
  <c r="OQQ120" i="34"/>
  <c r="OQR120" i="34"/>
  <c r="OQS120" i="34"/>
  <c r="OQT120" i="34"/>
  <c r="OQU120" i="34"/>
  <c r="OQV120" i="34"/>
  <c r="OQW120" i="34"/>
  <c r="OQX120" i="34"/>
  <c r="OQY120" i="34"/>
  <c r="OQZ120" i="34"/>
  <c r="ORA120" i="34"/>
  <c r="ORB120" i="34"/>
  <c r="ORC120" i="34"/>
  <c r="ORD120" i="34"/>
  <c r="ORE120" i="34"/>
  <c r="ORF120" i="34"/>
  <c r="ORG120" i="34"/>
  <c r="ORH120" i="34"/>
  <c r="ORI120" i="34"/>
  <c r="ORJ120" i="34"/>
  <c r="ORK120" i="34"/>
  <c r="ORL120" i="34"/>
  <c r="ORM120" i="34"/>
  <c r="ORN120" i="34"/>
  <c r="ORO120" i="34"/>
  <c r="ORP120" i="34"/>
  <c r="ORQ120" i="34"/>
  <c r="ORR120" i="34"/>
  <c r="ORS120" i="34"/>
  <c r="ORT120" i="34"/>
  <c r="ORU120" i="34"/>
  <c r="ORV120" i="34"/>
  <c r="ORW120" i="34"/>
  <c r="ORX120" i="34"/>
  <c r="ORY120" i="34"/>
  <c r="ORZ120" i="34"/>
  <c r="OSA120" i="34"/>
  <c r="OSB120" i="34"/>
  <c r="OSC120" i="34"/>
  <c r="OSD120" i="34"/>
  <c r="OSE120" i="34"/>
  <c r="OSF120" i="34"/>
  <c r="OSG120" i="34"/>
  <c r="OSH120" i="34"/>
  <c r="OSI120" i="34"/>
  <c r="OSJ120" i="34"/>
  <c r="OSK120" i="34"/>
  <c r="OSL120" i="34"/>
  <c r="OSM120" i="34"/>
  <c r="OSN120" i="34"/>
  <c r="OSO120" i="34"/>
  <c r="OSP120" i="34"/>
  <c r="OSQ120" i="34"/>
  <c r="OSR120" i="34"/>
  <c r="OSS120" i="34"/>
  <c r="OST120" i="34"/>
  <c r="OSU120" i="34"/>
  <c r="OSV120" i="34"/>
  <c r="OSW120" i="34"/>
  <c r="OSX120" i="34"/>
  <c r="OSY120" i="34"/>
  <c r="OSZ120" i="34"/>
  <c r="OTA120" i="34"/>
  <c r="OTB120" i="34"/>
  <c r="OTC120" i="34"/>
  <c r="OTD120" i="34"/>
  <c r="OTE120" i="34"/>
  <c r="OTF120" i="34"/>
  <c r="OTG120" i="34"/>
  <c r="OTH120" i="34"/>
  <c r="OTI120" i="34"/>
  <c r="OTJ120" i="34"/>
  <c r="OTK120" i="34"/>
  <c r="OTL120" i="34"/>
  <c r="OTM120" i="34"/>
  <c r="OTN120" i="34"/>
  <c r="OTO120" i="34"/>
  <c r="OTP120" i="34"/>
  <c r="OTQ120" i="34"/>
  <c r="OTR120" i="34"/>
  <c r="OTS120" i="34"/>
  <c r="OTT120" i="34"/>
  <c r="OTU120" i="34"/>
  <c r="OTV120" i="34"/>
  <c r="OTW120" i="34"/>
  <c r="OTX120" i="34"/>
  <c r="OTY120" i="34"/>
  <c r="OTZ120" i="34"/>
  <c r="OUA120" i="34"/>
  <c r="OUB120" i="34"/>
  <c r="OUC120" i="34"/>
  <c r="OUD120" i="34"/>
  <c r="OUE120" i="34"/>
  <c r="OUF120" i="34"/>
  <c r="OUG120" i="34"/>
  <c r="OUH120" i="34"/>
  <c r="OUI120" i="34"/>
  <c r="OUJ120" i="34"/>
  <c r="OUK120" i="34"/>
  <c r="OUL120" i="34"/>
  <c r="OUM120" i="34"/>
  <c r="OUN120" i="34"/>
  <c r="OUO120" i="34"/>
  <c r="OUP120" i="34"/>
  <c r="OUQ120" i="34"/>
  <c r="OUR120" i="34"/>
  <c r="OUS120" i="34"/>
  <c r="OUT120" i="34"/>
  <c r="OUU120" i="34"/>
  <c r="OUV120" i="34"/>
  <c r="OUW120" i="34"/>
  <c r="OUX120" i="34"/>
  <c r="OUY120" i="34"/>
  <c r="OUZ120" i="34"/>
  <c r="OVA120" i="34"/>
  <c r="OVB120" i="34"/>
  <c r="OVC120" i="34"/>
  <c r="OVD120" i="34"/>
  <c r="OVE120" i="34"/>
  <c r="OVF120" i="34"/>
  <c r="OVG120" i="34"/>
  <c r="OVH120" i="34"/>
  <c r="OVI120" i="34"/>
  <c r="OVJ120" i="34"/>
  <c r="OVK120" i="34"/>
  <c r="OVL120" i="34"/>
  <c r="OVM120" i="34"/>
  <c r="OVN120" i="34"/>
  <c r="OVO120" i="34"/>
  <c r="OVP120" i="34"/>
  <c r="OVQ120" i="34"/>
  <c r="OVR120" i="34"/>
  <c r="OVS120" i="34"/>
  <c r="OVT120" i="34"/>
  <c r="OVU120" i="34"/>
  <c r="OVV120" i="34"/>
  <c r="OVW120" i="34"/>
  <c r="OVX120" i="34"/>
  <c r="OVY120" i="34"/>
  <c r="OVZ120" i="34"/>
  <c r="OWA120" i="34"/>
  <c r="OWB120" i="34"/>
  <c r="OWC120" i="34"/>
  <c r="OWD120" i="34"/>
  <c r="OWE120" i="34"/>
  <c r="OWF120" i="34"/>
  <c r="OWG120" i="34"/>
  <c r="OWH120" i="34"/>
  <c r="OWI120" i="34"/>
  <c r="OWJ120" i="34"/>
  <c r="OWK120" i="34"/>
  <c r="OWL120" i="34"/>
  <c r="OWM120" i="34"/>
  <c r="OWN120" i="34"/>
  <c r="OWO120" i="34"/>
  <c r="OWP120" i="34"/>
  <c r="OWQ120" i="34"/>
  <c r="OWR120" i="34"/>
  <c r="OWS120" i="34"/>
  <c r="OWT120" i="34"/>
  <c r="OWU120" i="34"/>
  <c r="OWV120" i="34"/>
  <c r="OWW120" i="34"/>
  <c r="OWX120" i="34"/>
  <c r="OWY120" i="34"/>
  <c r="OWZ120" i="34"/>
  <c r="OXA120" i="34"/>
  <c r="OXB120" i="34"/>
  <c r="OXC120" i="34"/>
  <c r="OXD120" i="34"/>
  <c r="OXE120" i="34"/>
  <c r="OXF120" i="34"/>
  <c r="OXG120" i="34"/>
  <c r="OXH120" i="34"/>
  <c r="OXI120" i="34"/>
  <c r="OXJ120" i="34"/>
  <c r="OXK120" i="34"/>
  <c r="OXL120" i="34"/>
  <c r="OXM120" i="34"/>
  <c r="OXN120" i="34"/>
  <c r="OXO120" i="34"/>
  <c r="OXP120" i="34"/>
  <c r="OXQ120" i="34"/>
  <c r="OXR120" i="34"/>
  <c r="OXS120" i="34"/>
  <c r="OXT120" i="34"/>
  <c r="OXU120" i="34"/>
  <c r="OXV120" i="34"/>
  <c r="OXW120" i="34"/>
  <c r="OXX120" i="34"/>
  <c r="OXY120" i="34"/>
  <c r="OXZ120" i="34"/>
  <c r="OYA120" i="34"/>
  <c r="OYB120" i="34"/>
  <c r="OYC120" i="34"/>
  <c r="OYD120" i="34"/>
  <c r="OYE120" i="34"/>
  <c r="OYF120" i="34"/>
  <c r="OYG120" i="34"/>
  <c r="OYH120" i="34"/>
  <c r="OYI120" i="34"/>
  <c r="OYJ120" i="34"/>
  <c r="OYK120" i="34"/>
  <c r="OYL120" i="34"/>
  <c r="OYM120" i="34"/>
  <c r="OYN120" i="34"/>
  <c r="OYO120" i="34"/>
  <c r="OYP120" i="34"/>
  <c r="OYQ120" i="34"/>
  <c r="OYR120" i="34"/>
  <c r="OYS120" i="34"/>
  <c r="OYT120" i="34"/>
  <c r="OYU120" i="34"/>
  <c r="OYV120" i="34"/>
  <c r="OYW120" i="34"/>
  <c r="OYX120" i="34"/>
  <c r="OYY120" i="34"/>
  <c r="OYZ120" i="34"/>
  <c r="OZA120" i="34"/>
  <c r="OZB120" i="34"/>
  <c r="OZC120" i="34"/>
  <c r="OZD120" i="34"/>
  <c r="OZE120" i="34"/>
  <c r="OZF120" i="34"/>
  <c r="OZG120" i="34"/>
  <c r="OZH120" i="34"/>
  <c r="OZI120" i="34"/>
  <c r="OZJ120" i="34"/>
  <c r="OZK120" i="34"/>
  <c r="OZL120" i="34"/>
  <c r="OZM120" i="34"/>
  <c r="OZN120" i="34"/>
  <c r="OZO120" i="34"/>
  <c r="OZP120" i="34"/>
  <c r="OZQ120" i="34"/>
  <c r="OZR120" i="34"/>
  <c r="OZS120" i="34"/>
  <c r="OZT120" i="34"/>
  <c r="OZU120" i="34"/>
  <c r="OZV120" i="34"/>
  <c r="OZW120" i="34"/>
  <c r="OZX120" i="34"/>
  <c r="OZY120" i="34"/>
  <c r="OZZ120" i="34"/>
  <c r="PAA120" i="34"/>
  <c r="PAB120" i="34"/>
  <c r="PAC120" i="34"/>
  <c r="PAD120" i="34"/>
  <c r="PAE120" i="34"/>
  <c r="PAF120" i="34"/>
  <c r="PAG120" i="34"/>
  <c r="PAH120" i="34"/>
  <c r="PAI120" i="34"/>
  <c r="PAJ120" i="34"/>
  <c r="PAK120" i="34"/>
  <c r="PAL120" i="34"/>
  <c r="PAM120" i="34"/>
  <c r="PAN120" i="34"/>
  <c r="PAO120" i="34"/>
  <c r="PAP120" i="34"/>
  <c r="PAQ120" i="34"/>
  <c r="PAR120" i="34"/>
  <c r="PAS120" i="34"/>
  <c r="PAT120" i="34"/>
  <c r="PAU120" i="34"/>
  <c r="PAV120" i="34"/>
  <c r="PAW120" i="34"/>
  <c r="PAX120" i="34"/>
  <c r="PAY120" i="34"/>
  <c r="PAZ120" i="34"/>
  <c r="PBA120" i="34"/>
  <c r="PBB120" i="34"/>
  <c r="PBC120" i="34"/>
  <c r="PBD120" i="34"/>
  <c r="PBE120" i="34"/>
  <c r="PBF120" i="34"/>
  <c r="PBG120" i="34"/>
  <c r="PBH120" i="34"/>
  <c r="PBI120" i="34"/>
  <c r="PBJ120" i="34"/>
  <c r="PBK120" i="34"/>
  <c r="PBL120" i="34"/>
  <c r="PBM120" i="34"/>
  <c r="PBN120" i="34"/>
  <c r="PBO120" i="34"/>
  <c r="PBP120" i="34"/>
  <c r="PBQ120" i="34"/>
  <c r="PBR120" i="34"/>
  <c r="PBS120" i="34"/>
  <c r="PBT120" i="34"/>
  <c r="PBU120" i="34"/>
  <c r="PBV120" i="34"/>
  <c r="PBW120" i="34"/>
  <c r="PBX120" i="34"/>
  <c r="PBY120" i="34"/>
  <c r="PBZ120" i="34"/>
  <c r="PCA120" i="34"/>
  <c r="PCB120" i="34"/>
  <c r="PCC120" i="34"/>
  <c r="PCD120" i="34"/>
  <c r="PCE120" i="34"/>
  <c r="PCF120" i="34"/>
  <c r="PCG120" i="34"/>
  <c r="PCH120" i="34"/>
  <c r="PCI120" i="34"/>
  <c r="PCJ120" i="34"/>
  <c r="PCK120" i="34"/>
  <c r="PCL120" i="34"/>
  <c r="PCM120" i="34"/>
  <c r="PCN120" i="34"/>
  <c r="PCO120" i="34"/>
  <c r="PCP120" i="34"/>
  <c r="PCQ120" i="34"/>
  <c r="PCR120" i="34"/>
  <c r="PCS120" i="34"/>
  <c r="PCT120" i="34"/>
  <c r="PCU120" i="34"/>
  <c r="PCV120" i="34"/>
  <c r="PCW120" i="34"/>
  <c r="PCX120" i="34"/>
  <c r="PCY120" i="34"/>
  <c r="PCZ120" i="34"/>
  <c r="PDA120" i="34"/>
  <c r="PDB120" i="34"/>
  <c r="PDC120" i="34"/>
  <c r="PDD120" i="34"/>
  <c r="PDE120" i="34"/>
  <c r="PDF120" i="34"/>
  <c r="PDG120" i="34"/>
  <c r="PDH120" i="34"/>
  <c r="PDI120" i="34"/>
  <c r="PDJ120" i="34"/>
  <c r="PDK120" i="34"/>
  <c r="PDL120" i="34"/>
  <c r="PDM120" i="34"/>
  <c r="PDN120" i="34"/>
  <c r="PDO120" i="34"/>
  <c r="PDP120" i="34"/>
  <c r="PDQ120" i="34"/>
  <c r="PDR120" i="34"/>
  <c r="PDS120" i="34"/>
  <c r="PDT120" i="34"/>
  <c r="PDU120" i="34"/>
  <c r="PDV120" i="34"/>
  <c r="PDW120" i="34"/>
  <c r="PDX120" i="34"/>
  <c r="PDY120" i="34"/>
  <c r="PDZ120" i="34"/>
  <c r="PEA120" i="34"/>
  <c r="PEB120" i="34"/>
  <c r="PEC120" i="34"/>
  <c r="PED120" i="34"/>
  <c r="PEE120" i="34"/>
  <c r="PEF120" i="34"/>
  <c r="PEG120" i="34"/>
  <c r="PEH120" i="34"/>
  <c r="PEI120" i="34"/>
  <c r="PEJ120" i="34"/>
  <c r="PEK120" i="34"/>
  <c r="PEL120" i="34"/>
  <c r="PEM120" i="34"/>
  <c r="PEN120" i="34"/>
  <c r="PEO120" i="34"/>
  <c r="PEP120" i="34"/>
  <c r="PEQ120" i="34"/>
  <c r="PER120" i="34"/>
  <c r="PES120" i="34"/>
  <c r="PET120" i="34"/>
  <c r="PEU120" i="34"/>
  <c r="PEV120" i="34"/>
  <c r="PEW120" i="34"/>
  <c r="PEX120" i="34"/>
  <c r="PEY120" i="34"/>
  <c r="PEZ120" i="34"/>
  <c r="PFA120" i="34"/>
  <c r="PFB120" i="34"/>
  <c r="PFC120" i="34"/>
  <c r="PFD120" i="34"/>
  <c r="PFE120" i="34"/>
  <c r="PFF120" i="34"/>
  <c r="PFG120" i="34"/>
  <c r="PFH120" i="34"/>
  <c r="PFI120" i="34"/>
  <c r="PFJ120" i="34"/>
  <c r="PFK120" i="34"/>
  <c r="PFL120" i="34"/>
  <c r="PFM120" i="34"/>
  <c r="PFN120" i="34"/>
  <c r="PFO120" i="34"/>
  <c r="PFP120" i="34"/>
  <c r="PFQ120" i="34"/>
  <c r="PFR120" i="34"/>
  <c r="PFS120" i="34"/>
  <c r="PFT120" i="34"/>
  <c r="PFU120" i="34"/>
  <c r="PFV120" i="34"/>
  <c r="PFW120" i="34"/>
  <c r="PFX120" i="34"/>
  <c r="PFY120" i="34"/>
  <c r="PFZ120" i="34"/>
  <c r="PGA120" i="34"/>
  <c r="PGB120" i="34"/>
  <c r="PGC120" i="34"/>
  <c r="PGD120" i="34"/>
  <c r="PGE120" i="34"/>
  <c r="PGF120" i="34"/>
  <c r="PGG120" i="34"/>
  <c r="PGH120" i="34"/>
  <c r="PGI120" i="34"/>
  <c r="PGJ120" i="34"/>
  <c r="PGK120" i="34"/>
  <c r="PGL120" i="34"/>
  <c r="PGM120" i="34"/>
  <c r="PGN120" i="34"/>
  <c r="PGO120" i="34"/>
  <c r="PGP120" i="34"/>
  <c r="PGQ120" i="34"/>
  <c r="PGR120" i="34"/>
  <c r="PGS120" i="34"/>
  <c r="PGT120" i="34"/>
  <c r="PGU120" i="34"/>
  <c r="PGV120" i="34"/>
  <c r="PGW120" i="34"/>
  <c r="PGX120" i="34"/>
  <c r="PGY120" i="34"/>
  <c r="PGZ120" i="34"/>
  <c r="PHA120" i="34"/>
  <c r="PHB120" i="34"/>
  <c r="PHC120" i="34"/>
  <c r="PHD120" i="34"/>
  <c r="PHE120" i="34"/>
  <c r="PHF120" i="34"/>
  <c r="PHG120" i="34"/>
  <c r="PHH120" i="34"/>
  <c r="PHI120" i="34"/>
  <c r="PHJ120" i="34"/>
  <c r="PHK120" i="34"/>
  <c r="PHL120" i="34"/>
  <c r="PHM120" i="34"/>
  <c r="PHN120" i="34"/>
  <c r="PHO120" i="34"/>
  <c r="PHP120" i="34"/>
  <c r="PHQ120" i="34"/>
  <c r="PHR120" i="34"/>
  <c r="PHS120" i="34"/>
  <c r="PHT120" i="34"/>
  <c r="PHU120" i="34"/>
  <c r="PHV120" i="34"/>
  <c r="PHW120" i="34"/>
  <c r="PHX120" i="34"/>
  <c r="PHY120" i="34"/>
  <c r="PHZ120" i="34"/>
  <c r="PIA120" i="34"/>
  <c r="PIB120" i="34"/>
  <c r="PIC120" i="34"/>
  <c r="PID120" i="34"/>
  <c r="PIE120" i="34"/>
  <c r="PIF120" i="34"/>
  <c r="PIG120" i="34"/>
  <c r="PIH120" i="34"/>
  <c r="PII120" i="34"/>
  <c r="PIJ120" i="34"/>
  <c r="PIK120" i="34"/>
  <c r="PIL120" i="34"/>
  <c r="PIM120" i="34"/>
  <c r="PIN120" i="34"/>
  <c r="PIO120" i="34"/>
  <c r="PIP120" i="34"/>
  <c r="PIQ120" i="34"/>
  <c r="PIR120" i="34"/>
  <c r="PIS120" i="34"/>
  <c r="PIT120" i="34"/>
  <c r="PIU120" i="34"/>
  <c r="PIV120" i="34"/>
  <c r="PIW120" i="34"/>
  <c r="PIX120" i="34"/>
  <c r="PIY120" i="34"/>
  <c r="PIZ120" i="34"/>
  <c r="PJA120" i="34"/>
  <c r="PJB120" i="34"/>
  <c r="PJC120" i="34"/>
  <c r="PJD120" i="34"/>
  <c r="PJE120" i="34"/>
  <c r="PJF120" i="34"/>
  <c r="PJG120" i="34"/>
  <c r="PJH120" i="34"/>
  <c r="PJI120" i="34"/>
  <c r="PJJ120" i="34"/>
  <c r="PJK120" i="34"/>
  <c r="PJL120" i="34"/>
  <c r="PJM120" i="34"/>
  <c r="PJN120" i="34"/>
  <c r="PJO120" i="34"/>
  <c r="PJP120" i="34"/>
  <c r="PJQ120" i="34"/>
  <c r="PJR120" i="34"/>
  <c r="PJS120" i="34"/>
  <c r="PJT120" i="34"/>
  <c r="PJU120" i="34"/>
  <c r="PJV120" i="34"/>
  <c r="PJW120" i="34"/>
  <c r="PJX120" i="34"/>
  <c r="PJY120" i="34"/>
  <c r="PJZ120" i="34"/>
  <c r="PKA120" i="34"/>
  <c r="PKB120" i="34"/>
  <c r="PKC120" i="34"/>
  <c r="PKD120" i="34"/>
  <c r="PKE120" i="34"/>
  <c r="PKF120" i="34"/>
  <c r="PKG120" i="34"/>
  <c r="PKH120" i="34"/>
  <c r="PKI120" i="34"/>
  <c r="PKJ120" i="34"/>
  <c r="PKK120" i="34"/>
  <c r="PKL120" i="34"/>
  <c r="PKM120" i="34"/>
  <c r="PKN120" i="34"/>
  <c r="PKO120" i="34"/>
  <c r="PKP120" i="34"/>
  <c r="PKQ120" i="34"/>
  <c r="PKR120" i="34"/>
  <c r="PKS120" i="34"/>
  <c r="PKT120" i="34"/>
  <c r="PKU120" i="34"/>
  <c r="PKV120" i="34"/>
  <c r="PKW120" i="34"/>
  <c r="PKX120" i="34"/>
  <c r="PKY120" i="34"/>
  <c r="PKZ120" i="34"/>
  <c r="PLA120" i="34"/>
  <c r="PLB120" i="34"/>
  <c r="PLC120" i="34"/>
  <c r="PLD120" i="34"/>
  <c r="PLE120" i="34"/>
  <c r="PLF120" i="34"/>
  <c r="PLG120" i="34"/>
  <c r="PLH120" i="34"/>
  <c r="PLI120" i="34"/>
  <c r="PLJ120" i="34"/>
  <c r="PLK120" i="34"/>
  <c r="PLL120" i="34"/>
  <c r="PLM120" i="34"/>
  <c r="PLN120" i="34"/>
  <c r="PLO120" i="34"/>
  <c r="PLP120" i="34"/>
  <c r="PLQ120" i="34"/>
  <c r="PLR120" i="34"/>
  <c r="PLS120" i="34"/>
  <c r="PLT120" i="34"/>
  <c r="PLU120" i="34"/>
  <c r="PLV120" i="34"/>
  <c r="PLW120" i="34"/>
  <c r="PLX120" i="34"/>
  <c r="PLY120" i="34"/>
  <c r="PLZ120" i="34"/>
  <c r="PMA120" i="34"/>
  <c r="PMB120" i="34"/>
  <c r="PMC120" i="34"/>
  <c r="PMD120" i="34"/>
  <c r="PME120" i="34"/>
  <c r="PMF120" i="34"/>
  <c r="PMG120" i="34"/>
  <c r="PMH120" i="34"/>
  <c r="PMI120" i="34"/>
  <c r="PMJ120" i="34"/>
  <c r="PMK120" i="34"/>
  <c r="PML120" i="34"/>
  <c r="PMM120" i="34"/>
  <c r="PMN120" i="34"/>
  <c r="PMO120" i="34"/>
  <c r="PMP120" i="34"/>
  <c r="PMQ120" i="34"/>
  <c r="PMR120" i="34"/>
  <c r="PMS120" i="34"/>
  <c r="PMT120" i="34"/>
  <c r="PMU120" i="34"/>
  <c r="PMV120" i="34"/>
  <c r="PMW120" i="34"/>
  <c r="PMX120" i="34"/>
  <c r="PMY120" i="34"/>
  <c r="PMZ120" i="34"/>
  <c r="PNA120" i="34"/>
  <c r="PNB120" i="34"/>
  <c r="PNC120" i="34"/>
  <c r="PND120" i="34"/>
  <c r="PNE120" i="34"/>
  <c r="PNF120" i="34"/>
  <c r="PNG120" i="34"/>
  <c r="PNH120" i="34"/>
  <c r="PNI120" i="34"/>
  <c r="PNJ120" i="34"/>
  <c r="PNK120" i="34"/>
  <c r="PNL120" i="34"/>
  <c r="PNM120" i="34"/>
  <c r="PNN120" i="34"/>
  <c r="PNO120" i="34"/>
  <c r="PNP120" i="34"/>
  <c r="PNQ120" i="34"/>
  <c r="PNR120" i="34"/>
  <c r="PNS120" i="34"/>
  <c r="PNT120" i="34"/>
  <c r="PNU120" i="34"/>
  <c r="PNV120" i="34"/>
  <c r="PNW120" i="34"/>
  <c r="PNX120" i="34"/>
  <c r="PNY120" i="34"/>
  <c r="PNZ120" i="34"/>
  <c r="POA120" i="34"/>
  <c r="POB120" i="34"/>
  <c r="POC120" i="34"/>
  <c r="POD120" i="34"/>
  <c r="POE120" i="34"/>
  <c r="POF120" i="34"/>
  <c r="POG120" i="34"/>
  <c r="POH120" i="34"/>
  <c r="POI120" i="34"/>
  <c r="POJ120" i="34"/>
  <c r="POK120" i="34"/>
  <c r="POL120" i="34"/>
  <c r="POM120" i="34"/>
  <c r="PON120" i="34"/>
  <c r="POO120" i="34"/>
  <c r="POP120" i="34"/>
  <c r="POQ120" i="34"/>
  <c r="POR120" i="34"/>
  <c r="POS120" i="34"/>
  <c r="POT120" i="34"/>
  <c r="POU120" i="34"/>
  <c r="POV120" i="34"/>
  <c r="POW120" i="34"/>
  <c r="POX120" i="34"/>
  <c r="POY120" i="34"/>
  <c r="POZ120" i="34"/>
  <c r="PPA120" i="34"/>
  <c r="PPB120" i="34"/>
  <c r="PPC120" i="34"/>
  <c r="PPD120" i="34"/>
  <c r="PPE120" i="34"/>
  <c r="PPF120" i="34"/>
  <c r="PPG120" i="34"/>
  <c r="PPH120" i="34"/>
  <c r="PPI120" i="34"/>
  <c r="PPJ120" i="34"/>
  <c r="PPK120" i="34"/>
  <c r="PPL120" i="34"/>
  <c r="PPM120" i="34"/>
  <c r="PPN120" i="34"/>
  <c r="PPO120" i="34"/>
  <c r="PPP120" i="34"/>
  <c r="PPQ120" i="34"/>
  <c r="PPR120" i="34"/>
  <c r="PPS120" i="34"/>
  <c r="PPT120" i="34"/>
  <c r="PPU120" i="34"/>
  <c r="PPV120" i="34"/>
  <c r="PPW120" i="34"/>
  <c r="PPX120" i="34"/>
  <c r="PPY120" i="34"/>
  <c r="PPZ120" i="34"/>
  <c r="PQA120" i="34"/>
  <c r="PQB120" i="34"/>
  <c r="PQC120" i="34"/>
  <c r="PQD120" i="34"/>
  <c r="PQE120" i="34"/>
  <c r="PQF120" i="34"/>
  <c r="PQG120" i="34"/>
  <c r="PQH120" i="34"/>
  <c r="PQI120" i="34"/>
  <c r="PQJ120" i="34"/>
  <c r="PQK120" i="34"/>
  <c r="PQL120" i="34"/>
  <c r="PQM120" i="34"/>
  <c r="PQN120" i="34"/>
  <c r="PQO120" i="34"/>
  <c r="PQP120" i="34"/>
  <c r="PQQ120" i="34"/>
  <c r="PQR120" i="34"/>
  <c r="PQS120" i="34"/>
  <c r="PQT120" i="34"/>
  <c r="PQU120" i="34"/>
  <c r="PQV120" i="34"/>
  <c r="PQW120" i="34"/>
  <c r="PQX120" i="34"/>
  <c r="PQY120" i="34"/>
  <c r="PQZ120" i="34"/>
  <c r="PRA120" i="34"/>
  <c r="PRB120" i="34"/>
  <c r="PRC120" i="34"/>
  <c r="PRD120" i="34"/>
  <c r="PRE120" i="34"/>
  <c r="PRF120" i="34"/>
  <c r="PRG120" i="34"/>
  <c r="PRH120" i="34"/>
  <c r="PRI120" i="34"/>
  <c r="PRJ120" i="34"/>
  <c r="PRK120" i="34"/>
  <c r="PRL120" i="34"/>
  <c r="PRM120" i="34"/>
  <c r="PRN120" i="34"/>
  <c r="PRO120" i="34"/>
  <c r="PRP120" i="34"/>
  <c r="PRQ120" i="34"/>
  <c r="PRR120" i="34"/>
  <c r="PRS120" i="34"/>
  <c r="PRT120" i="34"/>
  <c r="PRU120" i="34"/>
  <c r="PRV120" i="34"/>
  <c r="PRW120" i="34"/>
  <c r="PRX120" i="34"/>
  <c r="PRY120" i="34"/>
  <c r="PRZ120" i="34"/>
  <c r="PSA120" i="34"/>
  <c r="PSB120" i="34"/>
  <c r="PSC120" i="34"/>
  <c r="PSD120" i="34"/>
  <c r="PSE120" i="34"/>
  <c r="PSF120" i="34"/>
  <c r="PSG120" i="34"/>
  <c r="PSH120" i="34"/>
  <c r="PSI120" i="34"/>
  <c r="PSJ120" i="34"/>
  <c r="PSK120" i="34"/>
  <c r="PSL120" i="34"/>
  <c r="PSM120" i="34"/>
  <c r="PSN120" i="34"/>
  <c r="PSO120" i="34"/>
  <c r="PSP120" i="34"/>
  <c r="PSQ120" i="34"/>
  <c r="PSR120" i="34"/>
  <c r="PSS120" i="34"/>
  <c r="PST120" i="34"/>
  <c r="PSU120" i="34"/>
  <c r="PSV120" i="34"/>
  <c r="PSW120" i="34"/>
  <c r="PSX120" i="34"/>
  <c r="PSY120" i="34"/>
  <c r="PSZ120" i="34"/>
  <c r="PTA120" i="34"/>
  <c r="PTB120" i="34"/>
  <c r="PTC120" i="34"/>
  <c r="PTD120" i="34"/>
  <c r="PTE120" i="34"/>
  <c r="PTF120" i="34"/>
  <c r="PTG120" i="34"/>
  <c r="PTH120" i="34"/>
  <c r="PTI120" i="34"/>
  <c r="PTJ120" i="34"/>
  <c r="PTK120" i="34"/>
  <c r="PTL120" i="34"/>
  <c r="PTM120" i="34"/>
  <c r="PTN120" i="34"/>
  <c r="PTO120" i="34"/>
  <c r="PTP120" i="34"/>
  <c r="PTQ120" i="34"/>
  <c r="PTR120" i="34"/>
  <c r="PTS120" i="34"/>
  <c r="PTT120" i="34"/>
  <c r="PTU120" i="34"/>
  <c r="PTV120" i="34"/>
  <c r="PTW120" i="34"/>
  <c r="PTX120" i="34"/>
  <c r="PTY120" i="34"/>
  <c r="PTZ120" i="34"/>
  <c r="PUA120" i="34"/>
  <c r="PUB120" i="34"/>
  <c r="PUC120" i="34"/>
  <c r="PUD120" i="34"/>
  <c r="PUE120" i="34"/>
  <c r="PUF120" i="34"/>
  <c r="PUG120" i="34"/>
  <c r="PUH120" i="34"/>
  <c r="PUI120" i="34"/>
  <c r="PUJ120" i="34"/>
  <c r="PUK120" i="34"/>
  <c r="PUL120" i="34"/>
  <c r="PUM120" i="34"/>
  <c r="PUN120" i="34"/>
  <c r="PUO120" i="34"/>
  <c r="PUP120" i="34"/>
  <c r="PUQ120" i="34"/>
  <c r="PUR120" i="34"/>
  <c r="PUS120" i="34"/>
  <c r="PUT120" i="34"/>
  <c r="PUU120" i="34"/>
  <c r="PUV120" i="34"/>
  <c r="PUW120" i="34"/>
  <c r="PUX120" i="34"/>
  <c r="PUY120" i="34"/>
  <c r="PUZ120" i="34"/>
  <c r="PVA120" i="34"/>
  <c r="PVB120" i="34"/>
  <c r="PVC120" i="34"/>
  <c r="PVD120" i="34"/>
  <c r="PVE120" i="34"/>
  <c r="PVF120" i="34"/>
  <c r="PVG120" i="34"/>
  <c r="PVH120" i="34"/>
  <c r="PVI120" i="34"/>
  <c r="PVJ120" i="34"/>
  <c r="PVK120" i="34"/>
  <c r="PVL120" i="34"/>
  <c r="PVM120" i="34"/>
  <c r="PVN120" i="34"/>
  <c r="PVO120" i="34"/>
  <c r="PVP120" i="34"/>
  <c r="PVQ120" i="34"/>
  <c r="PVR120" i="34"/>
  <c r="PVS120" i="34"/>
  <c r="PVT120" i="34"/>
  <c r="PVU120" i="34"/>
  <c r="PVV120" i="34"/>
  <c r="PVW120" i="34"/>
  <c r="PVX120" i="34"/>
  <c r="PVY120" i="34"/>
  <c r="PVZ120" i="34"/>
  <c r="PWA120" i="34"/>
  <c r="PWB120" i="34"/>
  <c r="PWC120" i="34"/>
  <c r="PWD120" i="34"/>
  <c r="PWE120" i="34"/>
  <c r="PWF120" i="34"/>
  <c r="PWG120" i="34"/>
  <c r="PWH120" i="34"/>
  <c r="PWI120" i="34"/>
  <c r="PWJ120" i="34"/>
  <c r="PWK120" i="34"/>
  <c r="PWL120" i="34"/>
  <c r="PWM120" i="34"/>
  <c r="PWN120" i="34"/>
  <c r="PWO120" i="34"/>
  <c r="PWP120" i="34"/>
  <c r="PWQ120" i="34"/>
  <c r="PWR120" i="34"/>
  <c r="PWS120" i="34"/>
  <c r="PWT120" i="34"/>
  <c r="PWU120" i="34"/>
  <c r="PWV120" i="34"/>
  <c r="PWW120" i="34"/>
  <c r="PWX120" i="34"/>
  <c r="PWY120" i="34"/>
  <c r="PWZ120" i="34"/>
  <c r="PXA120" i="34"/>
  <c r="PXB120" i="34"/>
  <c r="PXC120" i="34"/>
  <c r="PXD120" i="34"/>
  <c r="PXE120" i="34"/>
  <c r="PXF120" i="34"/>
  <c r="PXG120" i="34"/>
  <c r="PXH120" i="34"/>
  <c r="PXI120" i="34"/>
  <c r="PXJ120" i="34"/>
  <c r="PXK120" i="34"/>
  <c r="PXL120" i="34"/>
  <c r="PXM120" i="34"/>
  <c r="PXN120" i="34"/>
  <c r="PXO120" i="34"/>
  <c r="PXP120" i="34"/>
  <c r="PXQ120" i="34"/>
  <c r="PXR120" i="34"/>
  <c r="PXS120" i="34"/>
  <c r="PXT120" i="34"/>
  <c r="PXU120" i="34"/>
  <c r="PXV120" i="34"/>
  <c r="PXW120" i="34"/>
  <c r="PXX120" i="34"/>
  <c r="PXY120" i="34"/>
  <c r="PXZ120" i="34"/>
  <c r="PYA120" i="34"/>
  <c r="PYB120" i="34"/>
  <c r="PYC120" i="34"/>
  <c r="PYD120" i="34"/>
  <c r="PYE120" i="34"/>
  <c r="PYF120" i="34"/>
  <c r="PYG120" i="34"/>
  <c r="PYH120" i="34"/>
  <c r="PYI120" i="34"/>
  <c r="PYJ120" i="34"/>
  <c r="PYK120" i="34"/>
  <c r="PYL120" i="34"/>
  <c r="PYM120" i="34"/>
  <c r="PYN120" i="34"/>
  <c r="PYO120" i="34"/>
  <c r="PYP120" i="34"/>
  <c r="PYQ120" i="34"/>
  <c r="PYR120" i="34"/>
  <c r="PYS120" i="34"/>
  <c r="PYT120" i="34"/>
  <c r="PYU120" i="34"/>
  <c r="PYV120" i="34"/>
  <c r="PYW120" i="34"/>
  <c r="PYX120" i="34"/>
  <c r="PYY120" i="34"/>
  <c r="PYZ120" i="34"/>
  <c r="PZA120" i="34"/>
  <c r="PZB120" i="34"/>
  <c r="PZC120" i="34"/>
  <c r="PZD120" i="34"/>
  <c r="PZE120" i="34"/>
  <c r="PZF120" i="34"/>
  <c r="PZG120" i="34"/>
  <c r="PZH120" i="34"/>
  <c r="PZI120" i="34"/>
  <c r="PZJ120" i="34"/>
  <c r="PZK120" i="34"/>
  <c r="PZL120" i="34"/>
  <c r="PZM120" i="34"/>
  <c r="PZN120" i="34"/>
  <c r="PZO120" i="34"/>
  <c r="PZP120" i="34"/>
  <c r="PZQ120" i="34"/>
  <c r="PZR120" i="34"/>
  <c r="PZS120" i="34"/>
  <c r="PZT120" i="34"/>
  <c r="PZU120" i="34"/>
  <c r="PZV120" i="34"/>
  <c r="PZW120" i="34"/>
  <c r="PZX120" i="34"/>
  <c r="PZY120" i="34"/>
  <c r="PZZ120" i="34"/>
  <c r="QAA120" i="34"/>
  <c r="QAB120" i="34"/>
  <c r="QAC120" i="34"/>
  <c r="QAD120" i="34"/>
  <c r="QAE120" i="34"/>
  <c r="QAF120" i="34"/>
  <c r="QAG120" i="34"/>
  <c r="QAH120" i="34"/>
  <c r="QAI120" i="34"/>
  <c r="QAJ120" i="34"/>
  <c r="QAK120" i="34"/>
  <c r="QAL120" i="34"/>
  <c r="QAM120" i="34"/>
  <c r="QAN120" i="34"/>
  <c r="QAO120" i="34"/>
  <c r="QAP120" i="34"/>
  <c r="QAQ120" i="34"/>
  <c r="QAR120" i="34"/>
  <c r="QAS120" i="34"/>
  <c r="QAT120" i="34"/>
  <c r="QAU120" i="34"/>
  <c r="QAV120" i="34"/>
  <c r="QAW120" i="34"/>
  <c r="QAX120" i="34"/>
  <c r="QAY120" i="34"/>
  <c r="QAZ120" i="34"/>
  <c r="QBA120" i="34"/>
  <c r="QBB120" i="34"/>
  <c r="QBC120" i="34"/>
  <c r="QBD120" i="34"/>
  <c r="QBE120" i="34"/>
  <c r="QBF120" i="34"/>
  <c r="QBG120" i="34"/>
  <c r="QBH120" i="34"/>
  <c r="QBI120" i="34"/>
  <c r="QBJ120" i="34"/>
  <c r="QBK120" i="34"/>
  <c r="QBL120" i="34"/>
  <c r="QBM120" i="34"/>
  <c r="QBN120" i="34"/>
  <c r="QBO120" i="34"/>
  <c r="QBP120" i="34"/>
  <c r="QBQ120" i="34"/>
  <c r="QBR120" i="34"/>
  <c r="QBS120" i="34"/>
  <c r="QBT120" i="34"/>
  <c r="QBU120" i="34"/>
  <c r="QBV120" i="34"/>
  <c r="QBW120" i="34"/>
  <c r="QBX120" i="34"/>
  <c r="QBY120" i="34"/>
  <c r="QBZ120" i="34"/>
  <c r="QCA120" i="34"/>
  <c r="QCB120" i="34"/>
  <c r="QCC120" i="34"/>
  <c r="QCD120" i="34"/>
  <c r="QCE120" i="34"/>
  <c r="QCF120" i="34"/>
  <c r="QCG120" i="34"/>
  <c r="QCH120" i="34"/>
  <c r="QCI120" i="34"/>
  <c r="QCJ120" i="34"/>
  <c r="QCK120" i="34"/>
  <c r="QCL120" i="34"/>
  <c r="QCM120" i="34"/>
  <c r="QCN120" i="34"/>
  <c r="QCO120" i="34"/>
  <c r="QCP120" i="34"/>
  <c r="QCQ120" i="34"/>
  <c r="QCR120" i="34"/>
  <c r="QCS120" i="34"/>
  <c r="QCT120" i="34"/>
  <c r="QCU120" i="34"/>
  <c r="QCV120" i="34"/>
  <c r="QCW120" i="34"/>
  <c r="QCX120" i="34"/>
  <c r="QCY120" i="34"/>
  <c r="QCZ120" i="34"/>
  <c r="QDA120" i="34"/>
  <c r="QDB120" i="34"/>
  <c r="QDC120" i="34"/>
  <c r="QDD120" i="34"/>
  <c r="QDE120" i="34"/>
  <c r="QDF120" i="34"/>
  <c r="QDG120" i="34"/>
  <c r="QDH120" i="34"/>
  <c r="QDI120" i="34"/>
  <c r="QDJ120" i="34"/>
  <c r="QDK120" i="34"/>
  <c r="QDL120" i="34"/>
  <c r="QDM120" i="34"/>
  <c r="QDN120" i="34"/>
  <c r="QDO120" i="34"/>
  <c r="QDP120" i="34"/>
  <c r="QDQ120" i="34"/>
  <c r="QDR120" i="34"/>
  <c r="QDS120" i="34"/>
  <c r="QDT120" i="34"/>
  <c r="QDU120" i="34"/>
  <c r="QDV120" i="34"/>
  <c r="QDW120" i="34"/>
  <c r="QDX120" i="34"/>
  <c r="QDY120" i="34"/>
  <c r="QDZ120" i="34"/>
  <c r="QEA120" i="34"/>
  <c r="QEB120" i="34"/>
  <c r="QEC120" i="34"/>
  <c r="QED120" i="34"/>
  <c r="QEE120" i="34"/>
  <c r="QEF120" i="34"/>
  <c r="QEG120" i="34"/>
  <c r="QEH120" i="34"/>
  <c r="QEI120" i="34"/>
  <c r="QEJ120" i="34"/>
  <c r="QEK120" i="34"/>
  <c r="QEL120" i="34"/>
  <c r="QEM120" i="34"/>
  <c r="QEN120" i="34"/>
  <c r="QEO120" i="34"/>
  <c r="QEP120" i="34"/>
  <c r="QEQ120" i="34"/>
  <c r="QER120" i="34"/>
  <c r="QES120" i="34"/>
  <c r="QET120" i="34"/>
  <c r="QEU120" i="34"/>
  <c r="QEV120" i="34"/>
  <c r="QEW120" i="34"/>
  <c r="QEX120" i="34"/>
  <c r="QEY120" i="34"/>
  <c r="QEZ120" i="34"/>
  <c r="QFA120" i="34"/>
  <c r="QFB120" i="34"/>
  <c r="QFC120" i="34"/>
  <c r="QFD120" i="34"/>
  <c r="QFE120" i="34"/>
  <c r="QFF120" i="34"/>
  <c r="QFG120" i="34"/>
  <c r="QFH120" i="34"/>
  <c r="QFI120" i="34"/>
  <c r="QFJ120" i="34"/>
  <c r="QFK120" i="34"/>
  <c r="QFL120" i="34"/>
  <c r="QFM120" i="34"/>
  <c r="QFN120" i="34"/>
  <c r="QFO120" i="34"/>
  <c r="QFP120" i="34"/>
  <c r="QFQ120" i="34"/>
  <c r="QFR120" i="34"/>
  <c r="QFS120" i="34"/>
  <c r="QFT120" i="34"/>
  <c r="QFU120" i="34"/>
  <c r="QFV120" i="34"/>
  <c r="QFW120" i="34"/>
  <c r="QFX120" i="34"/>
  <c r="QFY120" i="34"/>
  <c r="QFZ120" i="34"/>
  <c r="QGA120" i="34"/>
  <c r="QGB120" i="34"/>
  <c r="QGC120" i="34"/>
  <c r="QGD120" i="34"/>
  <c r="QGE120" i="34"/>
  <c r="QGF120" i="34"/>
  <c r="QGG120" i="34"/>
  <c r="QGH120" i="34"/>
  <c r="QGI120" i="34"/>
  <c r="QGJ120" i="34"/>
  <c r="QGK120" i="34"/>
  <c r="QGL120" i="34"/>
  <c r="QGM120" i="34"/>
  <c r="QGN120" i="34"/>
  <c r="QGO120" i="34"/>
  <c r="QGP120" i="34"/>
  <c r="QGQ120" i="34"/>
  <c r="QGR120" i="34"/>
  <c r="QGS120" i="34"/>
  <c r="QGT120" i="34"/>
  <c r="QGU120" i="34"/>
  <c r="QGV120" i="34"/>
  <c r="QGW120" i="34"/>
  <c r="QGX120" i="34"/>
  <c r="QGY120" i="34"/>
  <c r="QGZ120" i="34"/>
  <c r="QHA120" i="34"/>
  <c r="QHB120" i="34"/>
  <c r="QHC120" i="34"/>
  <c r="QHD120" i="34"/>
  <c r="QHE120" i="34"/>
  <c r="QHF120" i="34"/>
  <c r="QHG120" i="34"/>
  <c r="QHH120" i="34"/>
  <c r="QHI120" i="34"/>
  <c r="QHJ120" i="34"/>
  <c r="QHK120" i="34"/>
  <c r="QHL120" i="34"/>
  <c r="QHM120" i="34"/>
  <c r="QHN120" i="34"/>
  <c r="QHO120" i="34"/>
  <c r="QHP120" i="34"/>
  <c r="QHQ120" i="34"/>
  <c r="QHR120" i="34"/>
  <c r="QHS120" i="34"/>
  <c r="QHT120" i="34"/>
  <c r="QHU120" i="34"/>
  <c r="QHV120" i="34"/>
  <c r="QHW120" i="34"/>
  <c r="QHX120" i="34"/>
  <c r="QHY120" i="34"/>
  <c r="QHZ120" i="34"/>
  <c r="QIA120" i="34"/>
  <c r="QIB120" i="34"/>
  <c r="QIC120" i="34"/>
  <c r="QID120" i="34"/>
  <c r="QIE120" i="34"/>
  <c r="QIF120" i="34"/>
  <c r="QIG120" i="34"/>
  <c r="QIH120" i="34"/>
  <c r="QII120" i="34"/>
  <c r="QIJ120" i="34"/>
  <c r="QIK120" i="34"/>
  <c r="QIL120" i="34"/>
  <c r="QIM120" i="34"/>
  <c r="QIN120" i="34"/>
  <c r="QIO120" i="34"/>
  <c r="QIP120" i="34"/>
  <c r="QIQ120" i="34"/>
  <c r="QIR120" i="34"/>
  <c r="QIS120" i="34"/>
  <c r="QIT120" i="34"/>
  <c r="QIU120" i="34"/>
  <c r="QIV120" i="34"/>
  <c r="QIW120" i="34"/>
  <c r="QIX120" i="34"/>
  <c r="QIY120" i="34"/>
  <c r="QIZ120" i="34"/>
  <c r="QJA120" i="34"/>
  <c r="QJB120" i="34"/>
  <c r="QJC120" i="34"/>
  <c r="QJD120" i="34"/>
  <c r="QJE120" i="34"/>
  <c r="QJF120" i="34"/>
  <c r="QJG120" i="34"/>
  <c r="QJH120" i="34"/>
  <c r="QJI120" i="34"/>
  <c r="QJJ120" i="34"/>
  <c r="QJK120" i="34"/>
  <c r="QJL120" i="34"/>
  <c r="QJM120" i="34"/>
  <c r="QJN120" i="34"/>
  <c r="QJO120" i="34"/>
  <c r="QJP120" i="34"/>
  <c r="QJQ120" i="34"/>
  <c r="QJR120" i="34"/>
  <c r="QJS120" i="34"/>
  <c r="QJT120" i="34"/>
  <c r="QJU120" i="34"/>
  <c r="QJV120" i="34"/>
  <c r="QJW120" i="34"/>
  <c r="QJX120" i="34"/>
  <c r="QJY120" i="34"/>
  <c r="QJZ120" i="34"/>
  <c r="QKA120" i="34"/>
  <c r="QKB120" i="34"/>
  <c r="QKC120" i="34"/>
  <c r="QKD120" i="34"/>
  <c r="QKE120" i="34"/>
  <c r="QKF120" i="34"/>
  <c r="QKG120" i="34"/>
  <c r="QKH120" i="34"/>
  <c r="QKI120" i="34"/>
  <c r="QKJ120" i="34"/>
  <c r="QKK120" i="34"/>
  <c r="QKL120" i="34"/>
  <c r="QKM120" i="34"/>
  <c r="QKN120" i="34"/>
  <c r="QKO120" i="34"/>
  <c r="QKP120" i="34"/>
  <c r="QKQ120" i="34"/>
  <c r="QKR120" i="34"/>
  <c r="QKS120" i="34"/>
  <c r="QKT120" i="34"/>
  <c r="QKU120" i="34"/>
  <c r="QKV120" i="34"/>
  <c r="QKW120" i="34"/>
  <c r="QKX120" i="34"/>
  <c r="QKY120" i="34"/>
  <c r="QKZ120" i="34"/>
  <c r="QLA120" i="34"/>
  <c r="QLB120" i="34"/>
  <c r="QLC120" i="34"/>
  <c r="QLD120" i="34"/>
  <c r="QLE120" i="34"/>
  <c r="QLF120" i="34"/>
  <c r="QLG120" i="34"/>
  <c r="QLH120" i="34"/>
  <c r="QLI120" i="34"/>
  <c r="QLJ120" i="34"/>
  <c r="QLK120" i="34"/>
  <c r="QLL120" i="34"/>
  <c r="QLM120" i="34"/>
  <c r="QLN120" i="34"/>
  <c r="QLO120" i="34"/>
  <c r="QLP120" i="34"/>
  <c r="QLQ120" i="34"/>
  <c r="QLR120" i="34"/>
  <c r="QLS120" i="34"/>
  <c r="QLT120" i="34"/>
  <c r="QLU120" i="34"/>
  <c r="QLV120" i="34"/>
  <c r="QLW120" i="34"/>
  <c r="QLX120" i="34"/>
  <c r="QLY120" i="34"/>
  <c r="QLZ120" i="34"/>
  <c r="QMA120" i="34"/>
  <c r="QMB120" i="34"/>
  <c r="QMC120" i="34"/>
  <c r="QMD120" i="34"/>
  <c r="QME120" i="34"/>
  <c r="QMF120" i="34"/>
  <c r="QMG120" i="34"/>
  <c r="QMH120" i="34"/>
  <c r="QMI120" i="34"/>
  <c r="QMJ120" i="34"/>
  <c r="QMK120" i="34"/>
  <c r="QML120" i="34"/>
  <c r="QMM120" i="34"/>
  <c r="QMN120" i="34"/>
  <c r="QMO120" i="34"/>
  <c r="QMP120" i="34"/>
  <c r="QMQ120" i="34"/>
  <c r="QMR120" i="34"/>
  <c r="QMS120" i="34"/>
  <c r="QMT120" i="34"/>
  <c r="QMU120" i="34"/>
  <c r="QMV120" i="34"/>
  <c r="QMW120" i="34"/>
  <c r="QMX120" i="34"/>
  <c r="QMY120" i="34"/>
  <c r="QMZ120" i="34"/>
  <c r="QNA120" i="34"/>
  <c r="QNB120" i="34"/>
  <c r="QNC120" i="34"/>
  <c r="QND120" i="34"/>
  <c r="QNE120" i="34"/>
  <c r="QNF120" i="34"/>
  <c r="QNG120" i="34"/>
  <c r="QNH120" i="34"/>
  <c r="QNI120" i="34"/>
  <c r="QNJ120" i="34"/>
  <c r="QNK120" i="34"/>
  <c r="QNL120" i="34"/>
  <c r="QNM120" i="34"/>
  <c r="QNN120" i="34"/>
  <c r="QNO120" i="34"/>
  <c r="QNP120" i="34"/>
  <c r="QNQ120" i="34"/>
  <c r="QNR120" i="34"/>
  <c r="QNS120" i="34"/>
  <c r="QNT120" i="34"/>
  <c r="QNU120" i="34"/>
  <c r="QNV120" i="34"/>
  <c r="QNW120" i="34"/>
  <c r="QNX120" i="34"/>
  <c r="QNY120" i="34"/>
  <c r="QNZ120" i="34"/>
  <c r="QOA120" i="34"/>
  <c r="QOB120" i="34"/>
  <c r="QOC120" i="34"/>
  <c r="QOD120" i="34"/>
  <c r="QOE120" i="34"/>
  <c r="QOF120" i="34"/>
  <c r="QOG120" i="34"/>
  <c r="QOH120" i="34"/>
  <c r="QOI120" i="34"/>
  <c r="QOJ120" i="34"/>
  <c r="QOK120" i="34"/>
  <c r="QOL120" i="34"/>
  <c r="QOM120" i="34"/>
  <c r="QON120" i="34"/>
  <c r="QOO120" i="34"/>
  <c r="QOP120" i="34"/>
  <c r="QOQ120" i="34"/>
  <c r="QOR120" i="34"/>
  <c r="QOS120" i="34"/>
  <c r="QOT120" i="34"/>
  <c r="QOU120" i="34"/>
  <c r="QOV120" i="34"/>
  <c r="QOW120" i="34"/>
  <c r="QOX120" i="34"/>
  <c r="QOY120" i="34"/>
  <c r="QOZ120" i="34"/>
  <c r="QPA120" i="34"/>
  <c r="QPB120" i="34"/>
  <c r="QPC120" i="34"/>
  <c r="QPD120" i="34"/>
  <c r="QPE120" i="34"/>
  <c r="QPF120" i="34"/>
  <c r="QPG120" i="34"/>
  <c r="QPH120" i="34"/>
  <c r="QPI120" i="34"/>
  <c r="QPJ120" i="34"/>
  <c r="QPK120" i="34"/>
  <c r="QPL120" i="34"/>
  <c r="QPM120" i="34"/>
  <c r="QPN120" i="34"/>
  <c r="QPO120" i="34"/>
  <c r="QPP120" i="34"/>
  <c r="QPQ120" i="34"/>
  <c r="QPR120" i="34"/>
  <c r="QPS120" i="34"/>
  <c r="QPT120" i="34"/>
  <c r="QPU120" i="34"/>
  <c r="QPV120" i="34"/>
  <c r="QPW120" i="34"/>
  <c r="QPX120" i="34"/>
  <c r="QPY120" i="34"/>
  <c r="QPZ120" i="34"/>
  <c r="QQA120" i="34"/>
  <c r="QQB120" i="34"/>
  <c r="QQC120" i="34"/>
  <c r="QQD120" i="34"/>
  <c r="QQE120" i="34"/>
  <c r="QQF120" i="34"/>
  <c r="QQG120" i="34"/>
  <c r="QQH120" i="34"/>
  <c r="QQI120" i="34"/>
  <c r="QQJ120" i="34"/>
  <c r="QQK120" i="34"/>
  <c r="QQL120" i="34"/>
  <c r="QQM120" i="34"/>
  <c r="QQN120" i="34"/>
  <c r="QQO120" i="34"/>
  <c r="QQP120" i="34"/>
  <c r="QQQ120" i="34"/>
  <c r="QQR120" i="34"/>
  <c r="QQS120" i="34"/>
  <c r="QQT120" i="34"/>
  <c r="QQU120" i="34"/>
  <c r="QQV120" i="34"/>
  <c r="QQW120" i="34"/>
  <c r="QQX120" i="34"/>
  <c r="QQY120" i="34"/>
  <c r="QQZ120" i="34"/>
  <c r="QRA120" i="34"/>
  <c r="QRB120" i="34"/>
  <c r="QRC120" i="34"/>
  <c r="QRD120" i="34"/>
  <c r="QRE120" i="34"/>
  <c r="QRF120" i="34"/>
  <c r="QRG120" i="34"/>
  <c r="QRH120" i="34"/>
  <c r="QRI120" i="34"/>
  <c r="QRJ120" i="34"/>
  <c r="QRK120" i="34"/>
  <c r="QRL120" i="34"/>
  <c r="QRM120" i="34"/>
  <c r="QRN120" i="34"/>
  <c r="QRO120" i="34"/>
  <c r="QRP120" i="34"/>
  <c r="QRQ120" i="34"/>
  <c r="QRR120" i="34"/>
  <c r="QRS120" i="34"/>
  <c r="QRT120" i="34"/>
  <c r="QRU120" i="34"/>
  <c r="QRV120" i="34"/>
  <c r="QRW120" i="34"/>
  <c r="QRX120" i="34"/>
  <c r="QRY120" i="34"/>
  <c r="QRZ120" i="34"/>
  <c r="QSA120" i="34"/>
  <c r="QSB120" i="34"/>
  <c r="QSC120" i="34"/>
  <c r="QSD120" i="34"/>
  <c r="QSE120" i="34"/>
  <c r="QSF120" i="34"/>
  <c r="QSG120" i="34"/>
  <c r="QSH120" i="34"/>
  <c r="QSI120" i="34"/>
  <c r="QSJ120" i="34"/>
  <c r="QSK120" i="34"/>
  <c r="QSL120" i="34"/>
  <c r="QSM120" i="34"/>
  <c r="QSN120" i="34"/>
  <c r="QSO120" i="34"/>
  <c r="QSP120" i="34"/>
  <c r="QSQ120" i="34"/>
  <c r="QSR120" i="34"/>
  <c r="QSS120" i="34"/>
  <c r="QST120" i="34"/>
  <c r="QSU120" i="34"/>
  <c r="QSV120" i="34"/>
  <c r="QSW120" i="34"/>
  <c r="QSX120" i="34"/>
  <c r="QSY120" i="34"/>
  <c r="QSZ120" i="34"/>
  <c r="QTA120" i="34"/>
  <c r="QTB120" i="34"/>
  <c r="QTC120" i="34"/>
  <c r="QTD120" i="34"/>
  <c r="QTE120" i="34"/>
  <c r="QTF120" i="34"/>
  <c r="QTG120" i="34"/>
  <c r="QTH120" i="34"/>
  <c r="QTI120" i="34"/>
  <c r="QTJ120" i="34"/>
  <c r="QTK120" i="34"/>
  <c r="QTL120" i="34"/>
  <c r="QTM120" i="34"/>
  <c r="QTN120" i="34"/>
  <c r="QTO120" i="34"/>
  <c r="QTP120" i="34"/>
  <c r="QTQ120" i="34"/>
  <c r="QTR120" i="34"/>
  <c r="QTS120" i="34"/>
  <c r="QTT120" i="34"/>
  <c r="QTU120" i="34"/>
  <c r="QTV120" i="34"/>
  <c r="QTW120" i="34"/>
  <c r="QTX120" i="34"/>
  <c r="QTY120" i="34"/>
  <c r="QTZ120" i="34"/>
  <c r="QUA120" i="34"/>
  <c r="QUB120" i="34"/>
  <c r="QUC120" i="34"/>
  <c r="QUD120" i="34"/>
  <c r="QUE120" i="34"/>
  <c r="QUF120" i="34"/>
  <c r="QUG120" i="34"/>
  <c r="QUH120" i="34"/>
  <c r="QUI120" i="34"/>
  <c r="QUJ120" i="34"/>
  <c r="QUK120" i="34"/>
  <c r="QUL120" i="34"/>
  <c r="QUM120" i="34"/>
  <c r="QUN120" i="34"/>
  <c r="QUO120" i="34"/>
  <c r="QUP120" i="34"/>
  <c r="QUQ120" i="34"/>
  <c r="QUR120" i="34"/>
  <c r="QUS120" i="34"/>
  <c r="QUT120" i="34"/>
  <c r="QUU120" i="34"/>
  <c r="QUV120" i="34"/>
  <c r="QUW120" i="34"/>
  <c r="QUX120" i="34"/>
  <c r="QUY120" i="34"/>
  <c r="QUZ120" i="34"/>
  <c r="QVA120" i="34"/>
  <c r="QVB120" i="34"/>
  <c r="QVC120" i="34"/>
  <c r="QVD120" i="34"/>
  <c r="QVE120" i="34"/>
  <c r="QVF120" i="34"/>
  <c r="QVG120" i="34"/>
  <c r="QVH120" i="34"/>
  <c r="QVI120" i="34"/>
  <c r="QVJ120" i="34"/>
  <c r="QVK120" i="34"/>
  <c r="QVL120" i="34"/>
  <c r="QVM120" i="34"/>
  <c r="QVN120" i="34"/>
  <c r="QVO120" i="34"/>
  <c r="QVP120" i="34"/>
  <c r="QVQ120" i="34"/>
  <c r="QVR120" i="34"/>
  <c r="QVS120" i="34"/>
  <c r="QVT120" i="34"/>
  <c r="QVU120" i="34"/>
  <c r="QVV120" i="34"/>
  <c r="QVW120" i="34"/>
  <c r="QVX120" i="34"/>
  <c r="QVY120" i="34"/>
  <c r="QVZ120" i="34"/>
  <c r="QWA120" i="34"/>
  <c r="QWB120" i="34"/>
  <c r="QWC120" i="34"/>
  <c r="QWD120" i="34"/>
  <c r="QWE120" i="34"/>
  <c r="QWF120" i="34"/>
  <c r="QWG120" i="34"/>
  <c r="QWH120" i="34"/>
  <c r="QWI120" i="34"/>
  <c r="QWJ120" i="34"/>
  <c r="QWK120" i="34"/>
  <c r="QWL120" i="34"/>
  <c r="QWM120" i="34"/>
  <c r="QWN120" i="34"/>
  <c r="QWO120" i="34"/>
  <c r="QWP120" i="34"/>
  <c r="QWQ120" i="34"/>
  <c r="QWR120" i="34"/>
  <c r="QWS120" i="34"/>
  <c r="QWT120" i="34"/>
  <c r="QWU120" i="34"/>
  <c r="QWV120" i="34"/>
  <c r="QWW120" i="34"/>
  <c r="QWX120" i="34"/>
  <c r="QWY120" i="34"/>
  <c r="QWZ120" i="34"/>
  <c r="QXA120" i="34"/>
  <c r="QXB120" i="34"/>
  <c r="QXC120" i="34"/>
  <c r="QXD120" i="34"/>
  <c r="QXE120" i="34"/>
  <c r="QXF120" i="34"/>
  <c r="QXG120" i="34"/>
  <c r="QXH120" i="34"/>
  <c r="QXI120" i="34"/>
  <c r="QXJ120" i="34"/>
  <c r="QXK120" i="34"/>
  <c r="QXL120" i="34"/>
  <c r="QXM120" i="34"/>
  <c r="QXN120" i="34"/>
  <c r="QXO120" i="34"/>
  <c r="QXP120" i="34"/>
  <c r="QXQ120" i="34"/>
  <c r="QXR120" i="34"/>
  <c r="QXS120" i="34"/>
  <c r="QXT120" i="34"/>
  <c r="QXU120" i="34"/>
  <c r="QXV120" i="34"/>
  <c r="QXW120" i="34"/>
  <c r="QXX120" i="34"/>
  <c r="QXY120" i="34"/>
  <c r="QXZ120" i="34"/>
  <c r="QYA120" i="34"/>
  <c r="QYB120" i="34"/>
  <c r="QYC120" i="34"/>
  <c r="QYD120" i="34"/>
  <c r="QYE120" i="34"/>
  <c r="QYF120" i="34"/>
  <c r="QYG120" i="34"/>
  <c r="QYH120" i="34"/>
  <c r="QYI120" i="34"/>
  <c r="QYJ120" i="34"/>
  <c r="QYK120" i="34"/>
  <c r="QYL120" i="34"/>
  <c r="QYM120" i="34"/>
  <c r="QYN120" i="34"/>
  <c r="QYO120" i="34"/>
  <c r="QYP120" i="34"/>
  <c r="QYQ120" i="34"/>
  <c r="QYR120" i="34"/>
  <c r="QYS120" i="34"/>
  <c r="QYT120" i="34"/>
  <c r="QYU120" i="34"/>
  <c r="QYV120" i="34"/>
  <c r="QYW120" i="34"/>
  <c r="QYX120" i="34"/>
  <c r="QYY120" i="34"/>
  <c r="QYZ120" i="34"/>
  <c r="QZA120" i="34"/>
  <c r="QZB120" i="34"/>
  <c r="QZC120" i="34"/>
  <c r="QZD120" i="34"/>
  <c r="QZE120" i="34"/>
  <c r="QZF120" i="34"/>
  <c r="QZG120" i="34"/>
  <c r="QZH120" i="34"/>
  <c r="QZI120" i="34"/>
  <c r="QZJ120" i="34"/>
  <c r="QZK120" i="34"/>
  <c r="QZL120" i="34"/>
  <c r="QZM120" i="34"/>
  <c r="QZN120" i="34"/>
  <c r="QZO120" i="34"/>
  <c r="QZP120" i="34"/>
  <c r="QZQ120" i="34"/>
  <c r="QZR120" i="34"/>
  <c r="QZS120" i="34"/>
  <c r="QZT120" i="34"/>
  <c r="QZU120" i="34"/>
  <c r="QZV120" i="34"/>
  <c r="QZW120" i="34"/>
  <c r="QZX120" i="34"/>
  <c r="QZY120" i="34"/>
  <c r="QZZ120" i="34"/>
  <c r="RAA120" i="34"/>
  <c r="RAB120" i="34"/>
  <c r="RAC120" i="34"/>
  <c r="RAD120" i="34"/>
  <c r="RAE120" i="34"/>
  <c r="RAF120" i="34"/>
  <c r="RAG120" i="34"/>
  <c r="RAH120" i="34"/>
  <c r="RAI120" i="34"/>
  <c r="RAJ120" i="34"/>
  <c r="RAK120" i="34"/>
  <c r="RAL120" i="34"/>
  <c r="RAM120" i="34"/>
  <c r="RAN120" i="34"/>
  <c r="RAO120" i="34"/>
  <c r="RAP120" i="34"/>
  <c r="RAQ120" i="34"/>
  <c r="RAR120" i="34"/>
  <c r="RAS120" i="34"/>
  <c r="RAT120" i="34"/>
  <c r="RAU120" i="34"/>
  <c r="RAV120" i="34"/>
  <c r="RAW120" i="34"/>
  <c r="RAX120" i="34"/>
  <c r="RAY120" i="34"/>
  <c r="RAZ120" i="34"/>
  <c r="RBA120" i="34"/>
  <c r="RBB120" i="34"/>
  <c r="RBC120" i="34"/>
  <c r="RBD120" i="34"/>
  <c r="RBE120" i="34"/>
  <c r="RBF120" i="34"/>
  <c r="RBG120" i="34"/>
  <c r="RBH120" i="34"/>
  <c r="RBI120" i="34"/>
  <c r="RBJ120" i="34"/>
  <c r="RBK120" i="34"/>
  <c r="RBL120" i="34"/>
  <c r="RBM120" i="34"/>
  <c r="RBN120" i="34"/>
  <c r="RBO120" i="34"/>
  <c r="RBP120" i="34"/>
  <c r="RBQ120" i="34"/>
  <c r="RBR120" i="34"/>
  <c r="RBS120" i="34"/>
  <c r="RBT120" i="34"/>
  <c r="RBU120" i="34"/>
  <c r="RBV120" i="34"/>
  <c r="RBW120" i="34"/>
  <c r="RBX120" i="34"/>
  <c r="RBY120" i="34"/>
  <c r="RBZ120" i="34"/>
  <c r="RCA120" i="34"/>
  <c r="RCB120" i="34"/>
  <c r="RCC120" i="34"/>
  <c r="RCD120" i="34"/>
  <c r="RCE120" i="34"/>
  <c r="RCF120" i="34"/>
  <c r="RCG120" i="34"/>
  <c r="RCH120" i="34"/>
  <c r="RCI120" i="34"/>
  <c r="RCJ120" i="34"/>
  <c r="RCK120" i="34"/>
  <c r="RCL120" i="34"/>
  <c r="RCM120" i="34"/>
  <c r="RCN120" i="34"/>
  <c r="RCO120" i="34"/>
  <c r="RCP120" i="34"/>
  <c r="RCQ120" i="34"/>
  <c r="RCR120" i="34"/>
  <c r="RCS120" i="34"/>
  <c r="RCT120" i="34"/>
  <c r="RCU120" i="34"/>
  <c r="RCV120" i="34"/>
  <c r="RCW120" i="34"/>
  <c r="RCX120" i="34"/>
  <c r="RCY120" i="34"/>
  <c r="RCZ120" i="34"/>
  <c r="RDA120" i="34"/>
  <c r="RDB120" i="34"/>
  <c r="RDC120" i="34"/>
  <c r="RDD120" i="34"/>
  <c r="RDE120" i="34"/>
  <c r="RDF120" i="34"/>
  <c r="RDG120" i="34"/>
  <c r="RDH120" i="34"/>
  <c r="RDI120" i="34"/>
  <c r="RDJ120" i="34"/>
  <c r="RDK120" i="34"/>
  <c r="RDL120" i="34"/>
  <c r="RDM120" i="34"/>
  <c r="RDN120" i="34"/>
  <c r="RDO120" i="34"/>
  <c r="RDP120" i="34"/>
  <c r="RDQ120" i="34"/>
  <c r="RDR120" i="34"/>
  <c r="RDS120" i="34"/>
  <c r="RDT120" i="34"/>
  <c r="RDU120" i="34"/>
  <c r="RDV120" i="34"/>
  <c r="RDW120" i="34"/>
  <c r="RDX120" i="34"/>
  <c r="RDY120" i="34"/>
  <c r="RDZ120" i="34"/>
  <c r="REA120" i="34"/>
  <c r="REB120" i="34"/>
  <c r="REC120" i="34"/>
  <c r="RED120" i="34"/>
  <c r="REE120" i="34"/>
  <c r="REF120" i="34"/>
  <c r="REG120" i="34"/>
  <c r="REH120" i="34"/>
  <c r="REI120" i="34"/>
  <c r="REJ120" i="34"/>
  <c r="REK120" i="34"/>
  <c r="REL120" i="34"/>
  <c r="REM120" i="34"/>
  <c r="REN120" i="34"/>
  <c r="REO120" i="34"/>
  <c r="REP120" i="34"/>
  <c r="REQ120" i="34"/>
  <c r="RER120" i="34"/>
  <c r="RES120" i="34"/>
  <c r="RET120" i="34"/>
  <c r="REU120" i="34"/>
  <c r="REV120" i="34"/>
  <c r="REW120" i="34"/>
  <c r="REX120" i="34"/>
  <c r="REY120" i="34"/>
  <c r="REZ120" i="34"/>
  <c r="RFA120" i="34"/>
  <c r="RFB120" i="34"/>
  <c r="RFC120" i="34"/>
  <c r="RFD120" i="34"/>
  <c r="RFE120" i="34"/>
  <c r="RFF120" i="34"/>
  <c r="RFG120" i="34"/>
  <c r="RFH120" i="34"/>
  <c r="RFI120" i="34"/>
  <c r="RFJ120" i="34"/>
  <c r="RFK120" i="34"/>
  <c r="RFL120" i="34"/>
  <c r="RFM120" i="34"/>
  <c r="RFN120" i="34"/>
  <c r="RFO120" i="34"/>
  <c r="RFP120" i="34"/>
  <c r="RFQ120" i="34"/>
  <c r="RFR120" i="34"/>
  <c r="RFS120" i="34"/>
  <c r="RFT120" i="34"/>
  <c r="RFU120" i="34"/>
  <c r="RFV120" i="34"/>
  <c r="RFW120" i="34"/>
  <c r="RFX120" i="34"/>
  <c r="RFY120" i="34"/>
  <c r="RFZ120" i="34"/>
  <c r="RGA120" i="34"/>
  <c r="RGB120" i="34"/>
  <c r="RGC120" i="34"/>
  <c r="RGD120" i="34"/>
  <c r="RGE120" i="34"/>
  <c r="RGF120" i="34"/>
  <c r="RGG120" i="34"/>
  <c r="RGH120" i="34"/>
  <c r="RGI120" i="34"/>
  <c r="RGJ120" i="34"/>
  <c r="RGK120" i="34"/>
  <c r="RGL120" i="34"/>
  <c r="RGM120" i="34"/>
  <c r="RGN120" i="34"/>
  <c r="RGO120" i="34"/>
  <c r="RGP120" i="34"/>
  <c r="RGQ120" i="34"/>
  <c r="RGR120" i="34"/>
  <c r="RGS120" i="34"/>
  <c r="RGT120" i="34"/>
  <c r="RGU120" i="34"/>
  <c r="RGV120" i="34"/>
  <c r="RGW120" i="34"/>
  <c r="RGX120" i="34"/>
  <c r="RGY120" i="34"/>
  <c r="RGZ120" i="34"/>
  <c r="RHA120" i="34"/>
  <c r="RHB120" i="34"/>
  <c r="RHC120" i="34"/>
  <c r="RHD120" i="34"/>
  <c r="RHE120" i="34"/>
  <c r="RHF120" i="34"/>
  <c r="RHG120" i="34"/>
  <c r="RHH120" i="34"/>
  <c r="RHI120" i="34"/>
  <c r="RHJ120" i="34"/>
  <c r="RHK120" i="34"/>
  <c r="RHL120" i="34"/>
  <c r="RHM120" i="34"/>
  <c r="RHN120" i="34"/>
  <c r="RHO120" i="34"/>
  <c r="RHP120" i="34"/>
  <c r="RHQ120" i="34"/>
  <c r="RHR120" i="34"/>
  <c r="RHS120" i="34"/>
  <c r="RHT120" i="34"/>
  <c r="RHU120" i="34"/>
  <c r="RHV120" i="34"/>
  <c r="RHW120" i="34"/>
  <c r="RHX120" i="34"/>
  <c r="RHY120" i="34"/>
  <c r="RHZ120" i="34"/>
  <c r="RIA120" i="34"/>
  <c r="RIB120" i="34"/>
  <c r="RIC120" i="34"/>
  <c r="RID120" i="34"/>
  <c r="RIE120" i="34"/>
  <c r="RIF120" i="34"/>
  <c r="RIG120" i="34"/>
  <c r="RIH120" i="34"/>
  <c r="RII120" i="34"/>
  <c r="RIJ120" i="34"/>
  <c r="RIK120" i="34"/>
  <c r="RIL120" i="34"/>
  <c r="RIM120" i="34"/>
  <c r="RIN120" i="34"/>
  <c r="RIO120" i="34"/>
  <c r="RIP120" i="34"/>
  <c r="RIQ120" i="34"/>
  <c r="RIR120" i="34"/>
  <c r="RIS120" i="34"/>
  <c r="RIT120" i="34"/>
  <c r="RIU120" i="34"/>
  <c r="RIV120" i="34"/>
  <c r="RIW120" i="34"/>
  <c r="RIX120" i="34"/>
  <c r="RIY120" i="34"/>
  <c r="RIZ120" i="34"/>
  <c r="RJA120" i="34"/>
  <c r="RJB120" i="34"/>
  <c r="RJC120" i="34"/>
  <c r="RJD120" i="34"/>
  <c r="RJE120" i="34"/>
  <c r="RJF120" i="34"/>
  <c r="RJG120" i="34"/>
  <c r="RJH120" i="34"/>
  <c r="RJI120" i="34"/>
  <c r="RJJ120" i="34"/>
  <c r="RJK120" i="34"/>
  <c r="RJL120" i="34"/>
  <c r="RJM120" i="34"/>
  <c r="RJN120" i="34"/>
  <c r="RJO120" i="34"/>
  <c r="RJP120" i="34"/>
  <c r="RJQ120" i="34"/>
  <c r="RJR120" i="34"/>
  <c r="RJS120" i="34"/>
  <c r="RJT120" i="34"/>
  <c r="RJU120" i="34"/>
  <c r="RJV120" i="34"/>
  <c r="RJW120" i="34"/>
  <c r="RJX120" i="34"/>
  <c r="RJY120" i="34"/>
  <c r="RJZ120" i="34"/>
  <c r="RKA120" i="34"/>
  <c r="RKB120" i="34"/>
  <c r="RKC120" i="34"/>
  <c r="RKD120" i="34"/>
  <c r="RKE120" i="34"/>
  <c r="RKF120" i="34"/>
  <c r="RKG120" i="34"/>
  <c r="RKH120" i="34"/>
  <c r="RKI120" i="34"/>
  <c r="RKJ120" i="34"/>
  <c r="RKK120" i="34"/>
  <c r="RKL120" i="34"/>
  <c r="RKM120" i="34"/>
  <c r="RKN120" i="34"/>
  <c r="RKO120" i="34"/>
  <c r="RKP120" i="34"/>
  <c r="RKQ120" i="34"/>
  <c r="RKR120" i="34"/>
  <c r="RKS120" i="34"/>
  <c r="RKT120" i="34"/>
  <c r="RKU120" i="34"/>
  <c r="RKV120" i="34"/>
  <c r="RKW120" i="34"/>
  <c r="RKX120" i="34"/>
  <c r="RKY120" i="34"/>
  <c r="RKZ120" i="34"/>
  <c r="RLA120" i="34"/>
  <c r="RLB120" i="34"/>
  <c r="RLC120" i="34"/>
  <c r="RLD120" i="34"/>
  <c r="RLE120" i="34"/>
  <c r="RLF120" i="34"/>
  <c r="RLG120" i="34"/>
  <c r="RLH120" i="34"/>
  <c r="RLI120" i="34"/>
  <c r="RLJ120" i="34"/>
  <c r="RLK120" i="34"/>
  <c r="RLL120" i="34"/>
  <c r="RLM120" i="34"/>
  <c r="RLN120" i="34"/>
  <c r="RLO120" i="34"/>
  <c r="RLP120" i="34"/>
  <c r="RLQ120" i="34"/>
  <c r="RLR120" i="34"/>
  <c r="RLS120" i="34"/>
  <c r="RLT120" i="34"/>
  <c r="RLU120" i="34"/>
  <c r="RLV120" i="34"/>
  <c r="RLW120" i="34"/>
  <c r="RLX120" i="34"/>
  <c r="RLY120" i="34"/>
  <c r="RLZ120" i="34"/>
  <c r="RMA120" i="34"/>
  <c r="RMB120" i="34"/>
  <c r="RMC120" i="34"/>
  <c r="RMD120" i="34"/>
  <c r="RME120" i="34"/>
  <c r="RMF120" i="34"/>
  <c r="RMG120" i="34"/>
  <c r="RMH120" i="34"/>
  <c r="RMI120" i="34"/>
  <c r="RMJ120" i="34"/>
  <c r="RMK120" i="34"/>
  <c r="RML120" i="34"/>
  <c r="RMM120" i="34"/>
  <c r="RMN120" i="34"/>
  <c r="RMO120" i="34"/>
  <c r="RMP120" i="34"/>
  <c r="RMQ120" i="34"/>
  <c r="RMR120" i="34"/>
  <c r="RMS120" i="34"/>
  <c r="RMT120" i="34"/>
  <c r="RMU120" i="34"/>
  <c r="RMV120" i="34"/>
  <c r="RMW120" i="34"/>
  <c r="RMX120" i="34"/>
  <c r="RMY120" i="34"/>
  <c r="RMZ120" i="34"/>
  <c r="RNA120" i="34"/>
  <c r="RNB120" i="34"/>
  <c r="RNC120" i="34"/>
  <c r="RND120" i="34"/>
  <c r="RNE120" i="34"/>
  <c r="RNF120" i="34"/>
  <c r="RNG120" i="34"/>
  <c r="RNH120" i="34"/>
  <c r="RNI120" i="34"/>
  <c r="RNJ120" i="34"/>
  <c r="RNK120" i="34"/>
  <c r="RNL120" i="34"/>
  <c r="RNM120" i="34"/>
  <c r="RNN120" i="34"/>
  <c r="RNO120" i="34"/>
  <c r="RNP120" i="34"/>
  <c r="RNQ120" i="34"/>
  <c r="RNR120" i="34"/>
  <c r="RNS120" i="34"/>
  <c r="RNT120" i="34"/>
  <c r="RNU120" i="34"/>
  <c r="RNV120" i="34"/>
  <c r="RNW120" i="34"/>
  <c r="RNX120" i="34"/>
  <c r="RNY120" i="34"/>
  <c r="RNZ120" i="34"/>
  <c r="ROA120" i="34"/>
  <c r="ROB120" i="34"/>
  <c r="ROC120" i="34"/>
  <c r="ROD120" i="34"/>
  <c r="ROE120" i="34"/>
  <c r="ROF120" i="34"/>
  <c r="ROG120" i="34"/>
  <c r="ROH120" i="34"/>
  <c r="ROI120" i="34"/>
  <c r="ROJ120" i="34"/>
  <c r="ROK120" i="34"/>
  <c r="ROL120" i="34"/>
  <c r="ROM120" i="34"/>
  <c r="RON120" i="34"/>
  <c r="ROO120" i="34"/>
  <c r="ROP120" i="34"/>
  <c r="ROQ120" i="34"/>
  <c r="ROR120" i="34"/>
  <c r="ROS120" i="34"/>
  <c r="ROT120" i="34"/>
  <c r="ROU120" i="34"/>
  <c r="ROV120" i="34"/>
  <c r="ROW120" i="34"/>
  <c r="ROX120" i="34"/>
  <c r="ROY120" i="34"/>
  <c r="ROZ120" i="34"/>
  <c r="RPA120" i="34"/>
  <c r="RPB120" i="34"/>
  <c r="RPC120" i="34"/>
  <c r="RPD120" i="34"/>
  <c r="RPE120" i="34"/>
  <c r="RPF120" i="34"/>
  <c r="RPG120" i="34"/>
  <c r="RPH120" i="34"/>
  <c r="RPI120" i="34"/>
  <c r="RPJ120" i="34"/>
  <c r="RPK120" i="34"/>
  <c r="RPL120" i="34"/>
  <c r="RPM120" i="34"/>
  <c r="RPN120" i="34"/>
  <c r="RPO120" i="34"/>
  <c r="RPP120" i="34"/>
  <c r="RPQ120" i="34"/>
  <c r="RPR120" i="34"/>
  <c r="RPS120" i="34"/>
  <c r="RPT120" i="34"/>
  <c r="RPU120" i="34"/>
  <c r="RPV120" i="34"/>
  <c r="RPW120" i="34"/>
  <c r="RPX120" i="34"/>
  <c r="RPY120" i="34"/>
  <c r="RPZ120" i="34"/>
  <c r="RQA120" i="34"/>
  <c r="RQB120" i="34"/>
  <c r="RQC120" i="34"/>
  <c r="RQD120" i="34"/>
  <c r="RQE120" i="34"/>
  <c r="RQF120" i="34"/>
  <c r="RQG120" i="34"/>
  <c r="RQH120" i="34"/>
  <c r="RQI120" i="34"/>
  <c r="RQJ120" i="34"/>
  <c r="RQK120" i="34"/>
  <c r="RQL120" i="34"/>
  <c r="RQM120" i="34"/>
  <c r="RQN120" i="34"/>
  <c r="RQO120" i="34"/>
  <c r="RQP120" i="34"/>
  <c r="RQQ120" i="34"/>
  <c r="RQR120" i="34"/>
  <c r="RQS120" i="34"/>
  <c r="RQT120" i="34"/>
  <c r="RQU120" i="34"/>
  <c r="RQV120" i="34"/>
  <c r="RQW120" i="34"/>
  <c r="RQX120" i="34"/>
  <c r="RQY120" i="34"/>
  <c r="RQZ120" i="34"/>
  <c r="RRA120" i="34"/>
  <c r="RRB120" i="34"/>
  <c r="RRC120" i="34"/>
  <c r="RRD120" i="34"/>
  <c r="RRE120" i="34"/>
  <c r="RRF120" i="34"/>
  <c r="RRG120" i="34"/>
  <c r="RRH120" i="34"/>
  <c r="RRI120" i="34"/>
  <c r="RRJ120" i="34"/>
  <c r="RRK120" i="34"/>
  <c r="RRL120" i="34"/>
  <c r="RRM120" i="34"/>
  <c r="RRN120" i="34"/>
  <c r="RRO120" i="34"/>
  <c r="RRP120" i="34"/>
  <c r="RRQ120" i="34"/>
  <c r="RRR120" i="34"/>
  <c r="RRS120" i="34"/>
  <c r="RRT120" i="34"/>
  <c r="RRU120" i="34"/>
  <c r="RRV120" i="34"/>
  <c r="RRW120" i="34"/>
  <c r="RRX120" i="34"/>
  <c r="RRY120" i="34"/>
  <c r="RRZ120" i="34"/>
  <c r="RSA120" i="34"/>
  <c r="RSB120" i="34"/>
  <c r="RSC120" i="34"/>
  <c r="RSD120" i="34"/>
  <c r="RSE120" i="34"/>
  <c r="RSF120" i="34"/>
  <c r="RSG120" i="34"/>
  <c r="RSH120" i="34"/>
  <c r="RSI120" i="34"/>
  <c r="RSJ120" i="34"/>
  <c r="RSK120" i="34"/>
  <c r="RSL120" i="34"/>
  <c r="RSM120" i="34"/>
  <c r="RSN120" i="34"/>
  <c r="RSO120" i="34"/>
  <c r="RSP120" i="34"/>
  <c r="RSQ120" i="34"/>
  <c r="RSR120" i="34"/>
  <c r="RSS120" i="34"/>
  <c r="RST120" i="34"/>
  <c r="RSU120" i="34"/>
  <c r="RSV120" i="34"/>
  <c r="RSW120" i="34"/>
  <c r="RSX120" i="34"/>
  <c r="RSY120" i="34"/>
  <c r="RSZ120" i="34"/>
  <c r="RTA120" i="34"/>
  <c r="RTB120" i="34"/>
  <c r="RTC120" i="34"/>
  <c r="RTD120" i="34"/>
  <c r="RTE120" i="34"/>
  <c r="RTF120" i="34"/>
  <c r="RTG120" i="34"/>
  <c r="RTH120" i="34"/>
  <c r="RTI120" i="34"/>
  <c r="RTJ120" i="34"/>
  <c r="RTK120" i="34"/>
  <c r="RTL120" i="34"/>
  <c r="RTM120" i="34"/>
  <c r="RTN120" i="34"/>
  <c r="RTO120" i="34"/>
  <c r="RTP120" i="34"/>
  <c r="RTQ120" i="34"/>
  <c r="RTR120" i="34"/>
  <c r="RTS120" i="34"/>
  <c r="RTT120" i="34"/>
  <c r="RTU120" i="34"/>
  <c r="RTV120" i="34"/>
  <c r="RTW120" i="34"/>
  <c r="RTX120" i="34"/>
  <c r="RTY120" i="34"/>
  <c r="RTZ120" i="34"/>
  <c r="RUA120" i="34"/>
  <c r="RUB120" i="34"/>
  <c r="RUC120" i="34"/>
  <c r="RUD120" i="34"/>
  <c r="RUE120" i="34"/>
  <c r="RUF120" i="34"/>
  <c r="RUG120" i="34"/>
  <c r="RUH120" i="34"/>
  <c r="RUI120" i="34"/>
  <c r="RUJ120" i="34"/>
  <c r="RUK120" i="34"/>
  <c r="RUL120" i="34"/>
  <c r="RUM120" i="34"/>
  <c r="RUN120" i="34"/>
  <c r="RUO120" i="34"/>
  <c r="RUP120" i="34"/>
  <c r="RUQ120" i="34"/>
  <c r="RUR120" i="34"/>
  <c r="RUS120" i="34"/>
  <c r="RUT120" i="34"/>
  <c r="RUU120" i="34"/>
  <c r="RUV120" i="34"/>
  <c r="RUW120" i="34"/>
  <c r="RUX120" i="34"/>
  <c r="RUY120" i="34"/>
  <c r="RUZ120" i="34"/>
  <c r="RVA120" i="34"/>
  <c r="RVB120" i="34"/>
  <c r="RVC120" i="34"/>
  <c r="RVD120" i="34"/>
  <c r="RVE120" i="34"/>
  <c r="RVF120" i="34"/>
  <c r="RVG120" i="34"/>
  <c r="RVH120" i="34"/>
  <c r="RVI120" i="34"/>
  <c r="RVJ120" i="34"/>
  <c r="RVK120" i="34"/>
  <c r="RVL120" i="34"/>
  <c r="RVM120" i="34"/>
  <c r="RVN120" i="34"/>
  <c r="RVO120" i="34"/>
  <c r="RVP120" i="34"/>
  <c r="RVQ120" i="34"/>
  <c r="RVR120" i="34"/>
  <c r="RVS120" i="34"/>
  <c r="RVT120" i="34"/>
  <c r="RVU120" i="34"/>
  <c r="RVV120" i="34"/>
  <c r="RVW120" i="34"/>
  <c r="RVX120" i="34"/>
  <c r="RVY120" i="34"/>
  <c r="RVZ120" i="34"/>
  <c r="RWA120" i="34"/>
  <c r="RWB120" i="34"/>
  <c r="RWC120" i="34"/>
  <c r="RWD120" i="34"/>
  <c r="RWE120" i="34"/>
  <c r="RWF120" i="34"/>
  <c r="RWG120" i="34"/>
  <c r="RWH120" i="34"/>
  <c r="RWI120" i="34"/>
  <c r="RWJ120" i="34"/>
  <c r="RWK120" i="34"/>
  <c r="RWL120" i="34"/>
  <c r="RWM120" i="34"/>
  <c r="RWN120" i="34"/>
  <c r="RWO120" i="34"/>
  <c r="RWP120" i="34"/>
  <c r="RWQ120" i="34"/>
  <c r="RWR120" i="34"/>
  <c r="RWS120" i="34"/>
  <c r="RWT120" i="34"/>
  <c r="RWU120" i="34"/>
  <c r="RWV120" i="34"/>
  <c r="RWW120" i="34"/>
  <c r="RWX120" i="34"/>
  <c r="RWY120" i="34"/>
  <c r="RWZ120" i="34"/>
  <c r="RXA120" i="34"/>
  <c r="RXB120" i="34"/>
  <c r="RXC120" i="34"/>
  <c r="RXD120" i="34"/>
  <c r="RXE120" i="34"/>
  <c r="RXF120" i="34"/>
  <c r="RXG120" i="34"/>
  <c r="RXH120" i="34"/>
  <c r="RXI120" i="34"/>
  <c r="RXJ120" i="34"/>
  <c r="RXK120" i="34"/>
  <c r="RXL120" i="34"/>
  <c r="RXM120" i="34"/>
  <c r="RXN120" i="34"/>
  <c r="RXO120" i="34"/>
  <c r="RXP120" i="34"/>
  <c r="RXQ120" i="34"/>
  <c r="RXR120" i="34"/>
  <c r="RXS120" i="34"/>
  <c r="RXT120" i="34"/>
  <c r="RXU120" i="34"/>
  <c r="RXV120" i="34"/>
  <c r="RXW120" i="34"/>
  <c r="RXX120" i="34"/>
  <c r="RXY120" i="34"/>
  <c r="RXZ120" i="34"/>
  <c r="RYA120" i="34"/>
  <c r="RYB120" i="34"/>
  <c r="RYC120" i="34"/>
  <c r="RYD120" i="34"/>
  <c r="RYE120" i="34"/>
  <c r="RYF120" i="34"/>
  <c r="RYG120" i="34"/>
  <c r="RYH120" i="34"/>
  <c r="RYI120" i="34"/>
  <c r="RYJ120" i="34"/>
  <c r="RYK120" i="34"/>
  <c r="RYL120" i="34"/>
  <c r="RYM120" i="34"/>
  <c r="RYN120" i="34"/>
  <c r="RYO120" i="34"/>
  <c r="RYP120" i="34"/>
  <c r="RYQ120" i="34"/>
  <c r="RYR120" i="34"/>
  <c r="RYS120" i="34"/>
  <c r="RYT120" i="34"/>
  <c r="RYU120" i="34"/>
  <c r="RYV120" i="34"/>
  <c r="RYW120" i="34"/>
  <c r="RYX120" i="34"/>
  <c r="RYY120" i="34"/>
  <c r="RYZ120" i="34"/>
  <c r="RZA120" i="34"/>
  <c r="RZB120" i="34"/>
  <c r="RZC120" i="34"/>
  <c r="RZD120" i="34"/>
  <c r="RZE120" i="34"/>
  <c r="RZF120" i="34"/>
  <c r="RZG120" i="34"/>
  <c r="RZH120" i="34"/>
  <c r="RZI120" i="34"/>
  <c r="RZJ120" i="34"/>
  <c r="RZK120" i="34"/>
  <c r="RZL120" i="34"/>
  <c r="RZM120" i="34"/>
  <c r="RZN120" i="34"/>
  <c r="RZO120" i="34"/>
  <c r="RZP120" i="34"/>
  <c r="RZQ120" i="34"/>
  <c r="RZR120" i="34"/>
  <c r="RZS120" i="34"/>
  <c r="RZT120" i="34"/>
  <c r="RZU120" i="34"/>
  <c r="RZV120" i="34"/>
  <c r="RZW120" i="34"/>
  <c r="RZX120" i="34"/>
  <c r="RZY120" i="34"/>
  <c r="RZZ120" i="34"/>
  <c r="SAA120" i="34"/>
  <c r="SAB120" i="34"/>
  <c r="SAC120" i="34"/>
  <c r="SAD120" i="34"/>
  <c r="SAE120" i="34"/>
  <c r="SAF120" i="34"/>
  <c r="SAG120" i="34"/>
  <c r="SAH120" i="34"/>
  <c r="SAI120" i="34"/>
  <c r="SAJ120" i="34"/>
  <c r="SAK120" i="34"/>
  <c r="SAL120" i="34"/>
  <c r="SAM120" i="34"/>
  <c r="SAN120" i="34"/>
  <c r="SAO120" i="34"/>
  <c r="SAP120" i="34"/>
  <c r="SAQ120" i="34"/>
  <c r="SAR120" i="34"/>
  <c r="SAS120" i="34"/>
  <c r="SAT120" i="34"/>
  <c r="SAU120" i="34"/>
  <c r="SAV120" i="34"/>
  <c r="SAW120" i="34"/>
  <c r="SAX120" i="34"/>
  <c r="SAY120" i="34"/>
  <c r="SAZ120" i="34"/>
  <c r="SBA120" i="34"/>
  <c r="SBB120" i="34"/>
  <c r="SBC120" i="34"/>
  <c r="SBD120" i="34"/>
  <c r="SBE120" i="34"/>
  <c r="SBF120" i="34"/>
  <c r="SBG120" i="34"/>
  <c r="SBH120" i="34"/>
  <c r="SBI120" i="34"/>
  <c r="SBJ120" i="34"/>
  <c r="SBK120" i="34"/>
  <c r="SBL120" i="34"/>
  <c r="SBM120" i="34"/>
  <c r="SBN120" i="34"/>
  <c r="SBO120" i="34"/>
  <c r="SBP120" i="34"/>
  <c r="SBQ120" i="34"/>
  <c r="SBR120" i="34"/>
  <c r="SBS120" i="34"/>
  <c r="SBT120" i="34"/>
  <c r="SBU120" i="34"/>
  <c r="SBV120" i="34"/>
  <c r="SBW120" i="34"/>
  <c r="SBX120" i="34"/>
  <c r="SBY120" i="34"/>
  <c r="SBZ120" i="34"/>
  <c r="SCA120" i="34"/>
  <c r="SCB120" i="34"/>
  <c r="SCC120" i="34"/>
  <c r="SCD120" i="34"/>
  <c r="SCE120" i="34"/>
  <c r="SCF120" i="34"/>
  <c r="SCG120" i="34"/>
  <c r="SCH120" i="34"/>
  <c r="SCI120" i="34"/>
  <c r="SCJ120" i="34"/>
  <c r="SCK120" i="34"/>
  <c r="SCL120" i="34"/>
  <c r="SCM120" i="34"/>
  <c r="SCN120" i="34"/>
  <c r="SCO120" i="34"/>
  <c r="SCP120" i="34"/>
  <c r="SCQ120" i="34"/>
  <c r="SCR120" i="34"/>
  <c r="SCS120" i="34"/>
  <c r="SCT120" i="34"/>
  <c r="SCU120" i="34"/>
  <c r="SCV120" i="34"/>
  <c r="SCW120" i="34"/>
  <c r="SCX120" i="34"/>
  <c r="SCY120" i="34"/>
  <c r="SCZ120" i="34"/>
  <c r="SDA120" i="34"/>
  <c r="SDB120" i="34"/>
  <c r="SDC120" i="34"/>
  <c r="SDD120" i="34"/>
  <c r="SDE120" i="34"/>
  <c r="SDF120" i="34"/>
  <c r="SDG120" i="34"/>
  <c r="SDH120" i="34"/>
  <c r="SDI120" i="34"/>
  <c r="SDJ120" i="34"/>
  <c r="SDK120" i="34"/>
  <c r="SDL120" i="34"/>
  <c r="SDM120" i="34"/>
  <c r="SDN120" i="34"/>
  <c r="SDO120" i="34"/>
  <c r="SDP120" i="34"/>
  <c r="SDQ120" i="34"/>
  <c r="SDR120" i="34"/>
  <c r="SDS120" i="34"/>
  <c r="SDT120" i="34"/>
  <c r="SDU120" i="34"/>
  <c r="SDV120" i="34"/>
  <c r="SDW120" i="34"/>
  <c r="SDX120" i="34"/>
  <c r="SDY120" i="34"/>
  <c r="SDZ120" i="34"/>
  <c r="SEA120" i="34"/>
  <c r="SEB120" i="34"/>
  <c r="SEC120" i="34"/>
  <c r="SED120" i="34"/>
  <c r="SEE120" i="34"/>
  <c r="SEF120" i="34"/>
  <c r="SEG120" i="34"/>
  <c r="SEH120" i="34"/>
  <c r="SEI120" i="34"/>
  <c r="SEJ120" i="34"/>
  <c r="SEK120" i="34"/>
  <c r="SEL120" i="34"/>
  <c r="SEM120" i="34"/>
  <c r="SEN120" i="34"/>
  <c r="SEO120" i="34"/>
  <c r="SEP120" i="34"/>
  <c r="SEQ120" i="34"/>
  <c r="SER120" i="34"/>
  <c r="SES120" i="34"/>
  <c r="SET120" i="34"/>
  <c r="SEU120" i="34"/>
  <c r="SEV120" i="34"/>
  <c r="SEW120" i="34"/>
  <c r="SEX120" i="34"/>
  <c r="SEY120" i="34"/>
  <c r="SEZ120" i="34"/>
  <c r="SFA120" i="34"/>
  <c r="SFB120" i="34"/>
  <c r="SFC120" i="34"/>
  <c r="SFD120" i="34"/>
  <c r="SFE120" i="34"/>
  <c r="SFF120" i="34"/>
  <c r="SFG120" i="34"/>
  <c r="SFH120" i="34"/>
  <c r="SFI120" i="34"/>
  <c r="SFJ120" i="34"/>
  <c r="SFK120" i="34"/>
  <c r="SFL120" i="34"/>
  <c r="SFM120" i="34"/>
  <c r="SFN120" i="34"/>
  <c r="SFO120" i="34"/>
  <c r="SFP120" i="34"/>
  <c r="SFQ120" i="34"/>
  <c r="SFR120" i="34"/>
  <c r="SFS120" i="34"/>
  <c r="SFT120" i="34"/>
  <c r="SFU120" i="34"/>
  <c r="SFV120" i="34"/>
  <c r="SFW120" i="34"/>
  <c r="SFX120" i="34"/>
  <c r="SFY120" i="34"/>
  <c r="SFZ120" i="34"/>
  <c r="SGA120" i="34"/>
  <c r="SGB120" i="34"/>
  <c r="SGC120" i="34"/>
  <c r="SGD120" i="34"/>
  <c r="SGE120" i="34"/>
  <c r="SGF120" i="34"/>
  <c r="SGG120" i="34"/>
  <c r="SGH120" i="34"/>
  <c r="SGI120" i="34"/>
  <c r="SGJ120" i="34"/>
  <c r="SGK120" i="34"/>
  <c r="SGL120" i="34"/>
  <c r="SGM120" i="34"/>
  <c r="SGN120" i="34"/>
  <c r="SGO120" i="34"/>
  <c r="SGP120" i="34"/>
  <c r="SGQ120" i="34"/>
  <c r="SGR120" i="34"/>
  <c r="SGS120" i="34"/>
  <c r="SGT120" i="34"/>
  <c r="SGU120" i="34"/>
  <c r="SGV120" i="34"/>
  <c r="SGW120" i="34"/>
  <c r="SGX120" i="34"/>
  <c r="SGY120" i="34"/>
  <c r="SGZ120" i="34"/>
  <c r="SHA120" i="34"/>
  <c r="SHB120" i="34"/>
  <c r="SHC120" i="34"/>
  <c r="SHD120" i="34"/>
  <c r="SHE120" i="34"/>
  <c r="SHF120" i="34"/>
  <c r="SHG120" i="34"/>
  <c r="SHH120" i="34"/>
  <c r="SHI120" i="34"/>
  <c r="SHJ120" i="34"/>
  <c r="SHK120" i="34"/>
  <c r="SHL120" i="34"/>
  <c r="SHM120" i="34"/>
  <c r="SHN120" i="34"/>
  <c r="SHO120" i="34"/>
  <c r="SHP120" i="34"/>
  <c r="SHQ120" i="34"/>
  <c r="SHR120" i="34"/>
  <c r="SHS120" i="34"/>
  <c r="SHT120" i="34"/>
  <c r="SHU120" i="34"/>
  <c r="SHV120" i="34"/>
  <c r="SHW120" i="34"/>
  <c r="SHX120" i="34"/>
  <c r="SHY120" i="34"/>
  <c r="SHZ120" i="34"/>
  <c r="SIA120" i="34"/>
  <c r="SIB120" i="34"/>
  <c r="SIC120" i="34"/>
  <c r="SID120" i="34"/>
  <c r="SIE120" i="34"/>
  <c r="SIF120" i="34"/>
  <c r="SIG120" i="34"/>
  <c r="SIH120" i="34"/>
  <c r="SII120" i="34"/>
  <c r="SIJ120" i="34"/>
  <c r="SIK120" i="34"/>
  <c r="SIL120" i="34"/>
  <c r="SIM120" i="34"/>
  <c r="SIN120" i="34"/>
  <c r="SIO120" i="34"/>
  <c r="SIP120" i="34"/>
  <c r="SIQ120" i="34"/>
  <c r="SIR120" i="34"/>
  <c r="SIS120" i="34"/>
  <c r="SIT120" i="34"/>
  <c r="SIU120" i="34"/>
  <c r="SIV120" i="34"/>
  <c r="SIW120" i="34"/>
  <c r="SIX120" i="34"/>
  <c r="SIY120" i="34"/>
  <c r="SIZ120" i="34"/>
  <c r="SJA120" i="34"/>
  <c r="SJB120" i="34"/>
  <c r="SJC120" i="34"/>
  <c r="SJD120" i="34"/>
  <c r="SJE120" i="34"/>
  <c r="SJF120" i="34"/>
  <c r="SJG120" i="34"/>
  <c r="SJH120" i="34"/>
  <c r="SJI120" i="34"/>
  <c r="SJJ120" i="34"/>
  <c r="SJK120" i="34"/>
  <c r="SJL120" i="34"/>
  <c r="SJM120" i="34"/>
  <c r="SJN120" i="34"/>
  <c r="SJO120" i="34"/>
  <c r="SJP120" i="34"/>
  <c r="SJQ120" i="34"/>
  <c r="SJR120" i="34"/>
  <c r="SJS120" i="34"/>
  <c r="SJT120" i="34"/>
  <c r="SJU120" i="34"/>
  <c r="SJV120" i="34"/>
  <c r="SJW120" i="34"/>
  <c r="SJX120" i="34"/>
  <c r="SJY120" i="34"/>
  <c r="SJZ120" i="34"/>
  <c r="SKA120" i="34"/>
  <c r="SKB120" i="34"/>
  <c r="SKC120" i="34"/>
  <c r="SKD120" i="34"/>
  <c r="SKE120" i="34"/>
  <c r="SKF120" i="34"/>
  <c r="SKG120" i="34"/>
  <c r="SKH120" i="34"/>
  <c r="SKI120" i="34"/>
  <c r="SKJ120" i="34"/>
  <c r="SKK120" i="34"/>
  <c r="SKL120" i="34"/>
  <c r="SKM120" i="34"/>
  <c r="SKN120" i="34"/>
  <c r="SKO120" i="34"/>
  <c r="SKP120" i="34"/>
  <c r="SKQ120" i="34"/>
  <c r="SKR120" i="34"/>
  <c r="SKS120" i="34"/>
  <c r="SKT120" i="34"/>
  <c r="SKU120" i="34"/>
  <c r="SKV120" i="34"/>
  <c r="SKW120" i="34"/>
  <c r="SKX120" i="34"/>
  <c r="SKY120" i="34"/>
  <c r="SKZ120" i="34"/>
  <c r="SLA120" i="34"/>
  <c r="SLB120" i="34"/>
  <c r="SLC120" i="34"/>
  <c r="SLD120" i="34"/>
  <c r="SLE120" i="34"/>
  <c r="SLF120" i="34"/>
  <c r="SLG120" i="34"/>
  <c r="SLH120" i="34"/>
  <c r="SLI120" i="34"/>
  <c r="SLJ120" i="34"/>
  <c r="SLK120" i="34"/>
  <c r="SLL120" i="34"/>
  <c r="SLM120" i="34"/>
  <c r="SLN120" i="34"/>
  <c r="SLO120" i="34"/>
  <c r="SLP120" i="34"/>
  <c r="SLQ120" i="34"/>
  <c r="SLR120" i="34"/>
  <c r="SLS120" i="34"/>
  <c r="SLT120" i="34"/>
  <c r="SLU120" i="34"/>
  <c r="SLV120" i="34"/>
  <c r="SLW120" i="34"/>
  <c r="SLX120" i="34"/>
  <c r="SLY120" i="34"/>
  <c r="SLZ120" i="34"/>
  <c r="SMA120" i="34"/>
  <c r="SMB120" i="34"/>
  <c r="SMC120" i="34"/>
  <c r="SMD120" i="34"/>
  <c r="SME120" i="34"/>
  <c r="SMF120" i="34"/>
  <c r="SMG120" i="34"/>
  <c r="SMH120" i="34"/>
  <c r="SMI120" i="34"/>
  <c r="SMJ120" i="34"/>
  <c r="SMK120" i="34"/>
  <c r="SML120" i="34"/>
  <c r="SMM120" i="34"/>
  <c r="SMN120" i="34"/>
  <c r="SMO120" i="34"/>
  <c r="SMP120" i="34"/>
  <c r="SMQ120" i="34"/>
  <c r="SMR120" i="34"/>
  <c r="SMS120" i="34"/>
  <c r="SMT120" i="34"/>
  <c r="SMU120" i="34"/>
  <c r="SMV120" i="34"/>
  <c r="SMW120" i="34"/>
  <c r="SMX120" i="34"/>
  <c r="SMY120" i="34"/>
  <c r="SMZ120" i="34"/>
  <c r="SNA120" i="34"/>
  <c r="SNB120" i="34"/>
  <c r="SNC120" i="34"/>
  <c r="SND120" i="34"/>
  <c r="SNE120" i="34"/>
  <c r="SNF120" i="34"/>
  <c r="SNG120" i="34"/>
  <c r="SNH120" i="34"/>
  <c r="SNI120" i="34"/>
  <c r="SNJ120" i="34"/>
  <c r="SNK120" i="34"/>
  <c r="SNL120" i="34"/>
  <c r="SNM120" i="34"/>
  <c r="SNN120" i="34"/>
  <c r="SNO120" i="34"/>
  <c r="SNP120" i="34"/>
  <c r="SNQ120" i="34"/>
  <c r="SNR120" i="34"/>
  <c r="SNS120" i="34"/>
  <c r="SNT120" i="34"/>
  <c r="SNU120" i="34"/>
  <c r="SNV120" i="34"/>
  <c r="SNW120" i="34"/>
  <c r="SNX120" i="34"/>
  <c r="SNY120" i="34"/>
  <c r="SNZ120" i="34"/>
  <c r="SOA120" i="34"/>
  <c r="SOB120" i="34"/>
  <c r="SOC120" i="34"/>
  <c r="SOD120" i="34"/>
  <c r="SOE120" i="34"/>
  <c r="SOF120" i="34"/>
  <c r="SOG120" i="34"/>
  <c r="SOH120" i="34"/>
  <c r="SOI120" i="34"/>
  <c r="SOJ120" i="34"/>
  <c r="SOK120" i="34"/>
  <c r="SOL120" i="34"/>
  <c r="SOM120" i="34"/>
  <c r="SON120" i="34"/>
  <c r="SOO120" i="34"/>
  <c r="SOP120" i="34"/>
  <c r="SOQ120" i="34"/>
  <c r="SOR120" i="34"/>
  <c r="SOS120" i="34"/>
  <c r="SOT120" i="34"/>
  <c r="SOU120" i="34"/>
  <c r="SOV120" i="34"/>
  <c r="SOW120" i="34"/>
  <c r="SOX120" i="34"/>
  <c r="SOY120" i="34"/>
  <c r="SOZ120" i="34"/>
  <c r="SPA120" i="34"/>
  <c r="SPB120" i="34"/>
  <c r="SPC120" i="34"/>
  <c r="SPD120" i="34"/>
  <c r="SPE120" i="34"/>
  <c r="SPF120" i="34"/>
  <c r="SPG120" i="34"/>
  <c r="SPH120" i="34"/>
  <c r="SPI120" i="34"/>
  <c r="SPJ120" i="34"/>
  <c r="SPK120" i="34"/>
  <c r="SPL120" i="34"/>
  <c r="SPM120" i="34"/>
  <c r="SPN120" i="34"/>
  <c r="SPO120" i="34"/>
  <c r="SPP120" i="34"/>
  <c r="SPQ120" i="34"/>
  <c r="SPR120" i="34"/>
  <c r="SPS120" i="34"/>
  <c r="SPT120" i="34"/>
  <c r="SPU120" i="34"/>
  <c r="SPV120" i="34"/>
  <c r="SPW120" i="34"/>
  <c r="SPX120" i="34"/>
  <c r="SPY120" i="34"/>
  <c r="SPZ120" i="34"/>
  <c r="SQA120" i="34"/>
  <c r="SQB120" i="34"/>
  <c r="SQC120" i="34"/>
  <c r="SQD120" i="34"/>
  <c r="SQE120" i="34"/>
  <c r="SQF120" i="34"/>
  <c r="SQG120" i="34"/>
  <c r="SQH120" i="34"/>
  <c r="SQI120" i="34"/>
  <c r="SQJ120" i="34"/>
  <c r="SQK120" i="34"/>
  <c r="SQL120" i="34"/>
  <c r="SQM120" i="34"/>
  <c r="SQN120" i="34"/>
  <c r="SQO120" i="34"/>
  <c r="SQP120" i="34"/>
  <c r="SQQ120" i="34"/>
  <c r="SQR120" i="34"/>
  <c r="SQS120" i="34"/>
  <c r="SQT120" i="34"/>
  <c r="SQU120" i="34"/>
  <c r="SQV120" i="34"/>
  <c r="SQW120" i="34"/>
  <c r="SQX120" i="34"/>
  <c r="SQY120" i="34"/>
  <c r="SQZ120" i="34"/>
  <c r="SRA120" i="34"/>
  <c r="SRB120" i="34"/>
  <c r="SRC120" i="34"/>
  <c r="SRD120" i="34"/>
  <c r="SRE120" i="34"/>
  <c r="SRF120" i="34"/>
  <c r="SRG120" i="34"/>
  <c r="SRH120" i="34"/>
  <c r="SRI120" i="34"/>
  <c r="SRJ120" i="34"/>
  <c r="SRK120" i="34"/>
  <c r="SRL120" i="34"/>
  <c r="SRM120" i="34"/>
  <c r="SRN120" i="34"/>
  <c r="SRO120" i="34"/>
  <c r="SRP120" i="34"/>
  <c r="SRQ120" i="34"/>
  <c r="SRR120" i="34"/>
  <c r="SRS120" i="34"/>
  <c r="SRT120" i="34"/>
  <c r="SRU120" i="34"/>
  <c r="SRV120" i="34"/>
  <c r="SRW120" i="34"/>
  <c r="SRX120" i="34"/>
  <c r="SRY120" i="34"/>
  <c r="SRZ120" i="34"/>
  <c r="SSA120" i="34"/>
  <c r="SSB120" i="34"/>
  <c r="SSC120" i="34"/>
  <c r="SSD120" i="34"/>
  <c r="SSE120" i="34"/>
  <c r="SSF120" i="34"/>
  <c r="SSG120" i="34"/>
  <c r="SSH120" i="34"/>
  <c r="SSI120" i="34"/>
  <c r="SSJ120" i="34"/>
  <c r="SSK120" i="34"/>
  <c r="SSL120" i="34"/>
  <c r="SSM120" i="34"/>
  <c r="SSN120" i="34"/>
  <c r="SSO120" i="34"/>
  <c r="SSP120" i="34"/>
  <c r="SSQ120" i="34"/>
  <c r="SSR120" i="34"/>
  <c r="SSS120" i="34"/>
  <c r="SST120" i="34"/>
  <c r="SSU120" i="34"/>
  <c r="SSV120" i="34"/>
  <c r="SSW120" i="34"/>
  <c r="SSX120" i="34"/>
  <c r="SSY120" i="34"/>
  <c r="SSZ120" i="34"/>
  <c r="STA120" i="34"/>
  <c r="STB120" i="34"/>
  <c r="STC120" i="34"/>
  <c r="STD120" i="34"/>
  <c r="STE120" i="34"/>
  <c r="STF120" i="34"/>
  <c r="STG120" i="34"/>
  <c r="STH120" i="34"/>
  <c r="STI120" i="34"/>
  <c r="STJ120" i="34"/>
  <c r="STK120" i="34"/>
  <c r="STL120" i="34"/>
  <c r="STM120" i="34"/>
  <c r="STN120" i="34"/>
  <c r="STO120" i="34"/>
  <c r="STP120" i="34"/>
  <c r="STQ120" i="34"/>
  <c r="STR120" i="34"/>
  <c r="STS120" i="34"/>
  <c r="STT120" i="34"/>
  <c r="STU120" i="34"/>
  <c r="STV120" i="34"/>
  <c r="STW120" i="34"/>
  <c r="STX120" i="34"/>
  <c r="STY120" i="34"/>
  <c r="STZ120" i="34"/>
  <c r="SUA120" i="34"/>
  <c r="SUB120" i="34"/>
  <c r="SUC120" i="34"/>
  <c r="SUD120" i="34"/>
  <c r="SUE120" i="34"/>
  <c r="SUF120" i="34"/>
  <c r="SUG120" i="34"/>
  <c r="SUH120" i="34"/>
  <c r="SUI120" i="34"/>
  <c r="SUJ120" i="34"/>
  <c r="SUK120" i="34"/>
  <c r="SUL120" i="34"/>
  <c r="SUM120" i="34"/>
  <c r="SUN120" i="34"/>
  <c r="SUO120" i="34"/>
  <c r="SUP120" i="34"/>
  <c r="SUQ120" i="34"/>
  <c r="SUR120" i="34"/>
  <c r="SUS120" i="34"/>
  <c r="SUT120" i="34"/>
  <c r="SUU120" i="34"/>
  <c r="SUV120" i="34"/>
  <c r="SUW120" i="34"/>
  <c r="SUX120" i="34"/>
  <c r="SUY120" i="34"/>
  <c r="SUZ120" i="34"/>
  <c r="SVA120" i="34"/>
  <c r="SVB120" i="34"/>
  <c r="SVC120" i="34"/>
  <c r="SVD120" i="34"/>
  <c r="SVE120" i="34"/>
  <c r="SVF120" i="34"/>
  <c r="SVG120" i="34"/>
  <c r="SVH120" i="34"/>
  <c r="SVI120" i="34"/>
  <c r="SVJ120" i="34"/>
  <c r="SVK120" i="34"/>
  <c r="SVL120" i="34"/>
  <c r="SVM120" i="34"/>
  <c r="SVN120" i="34"/>
  <c r="SVO120" i="34"/>
  <c r="SVP120" i="34"/>
  <c r="SVQ120" i="34"/>
  <c r="SVR120" i="34"/>
  <c r="SVS120" i="34"/>
  <c r="SVT120" i="34"/>
  <c r="SVU120" i="34"/>
  <c r="SVV120" i="34"/>
  <c r="SVW120" i="34"/>
  <c r="SVX120" i="34"/>
  <c r="SVY120" i="34"/>
  <c r="SVZ120" i="34"/>
  <c r="SWA120" i="34"/>
  <c r="SWB120" i="34"/>
  <c r="SWC120" i="34"/>
  <c r="SWD120" i="34"/>
  <c r="SWE120" i="34"/>
  <c r="SWF120" i="34"/>
  <c r="SWG120" i="34"/>
  <c r="SWH120" i="34"/>
  <c r="SWI120" i="34"/>
  <c r="SWJ120" i="34"/>
  <c r="SWK120" i="34"/>
  <c r="SWL120" i="34"/>
  <c r="SWM120" i="34"/>
  <c r="SWN120" i="34"/>
  <c r="SWO120" i="34"/>
  <c r="SWP120" i="34"/>
  <c r="SWQ120" i="34"/>
  <c r="SWR120" i="34"/>
  <c r="SWS120" i="34"/>
  <c r="SWT120" i="34"/>
  <c r="SWU120" i="34"/>
  <c r="SWV120" i="34"/>
  <c r="SWW120" i="34"/>
  <c r="SWX120" i="34"/>
  <c r="SWY120" i="34"/>
  <c r="SWZ120" i="34"/>
  <c r="SXA120" i="34"/>
  <c r="SXB120" i="34"/>
  <c r="SXC120" i="34"/>
  <c r="SXD120" i="34"/>
  <c r="SXE120" i="34"/>
  <c r="SXF120" i="34"/>
  <c r="SXG120" i="34"/>
  <c r="SXH120" i="34"/>
  <c r="SXI120" i="34"/>
  <c r="SXJ120" i="34"/>
  <c r="SXK120" i="34"/>
  <c r="SXL120" i="34"/>
  <c r="SXM120" i="34"/>
  <c r="SXN120" i="34"/>
  <c r="SXO120" i="34"/>
  <c r="SXP120" i="34"/>
  <c r="SXQ120" i="34"/>
  <c r="SXR120" i="34"/>
  <c r="SXS120" i="34"/>
  <c r="SXT120" i="34"/>
  <c r="SXU120" i="34"/>
  <c r="SXV120" i="34"/>
  <c r="SXW120" i="34"/>
  <c r="SXX120" i="34"/>
  <c r="SXY120" i="34"/>
  <c r="SXZ120" i="34"/>
  <c r="SYA120" i="34"/>
  <c r="SYB120" i="34"/>
  <c r="SYC120" i="34"/>
  <c r="SYD120" i="34"/>
  <c r="SYE120" i="34"/>
  <c r="SYF120" i="34"/>
  <c r="SYG120" i="34"/>
  <c r="SYH120" i="34"/>
  <c r="SYI120" i="34"/>
  <c r="SYJ120" i="34"/>
  <c r="SYK120" i="34"/>
  <c r="SYL120" i="34"/>
  <c r="SYM120" i="34"/>
  <c r="SYN120" i="34"/>
  <c r="SYO120" i="34"/>
  <c r="SYP120" i="34"/>
  <c r="SYQ120" i="34"/>
  <c r="SYR120" i="34"/>
  <c r="SYS120" i="34"/>
  <c r="SYT120" i="34"/>
  <c r="SYU120" i="34"/>
  <c r="SYV120" i="34"/>
  <c r="SYW120" i="34"/>
  <c r="SYX120" i="34"/>
  <c r="SYY120" i="34"/>
  <c r="SYZ120" i="34"/>
  <c r="SZA120" i="34"/>
  <c r="SZB120" i="34"/>
  <c r="SZC120" i="34"/>
  <c r="SZD120" i="34"/>
  <c r="SZE120" i="34"/>
  <c r="SZF120" i="34"/>
  <c r="SZG120" i="34"/>
  <c r="SZH120" i="34"/>
  <c r="SZI120" i="34"/>
  <c r="SZJ120" i="34"/>
  <c r="SZK120" i="34"/>
  <c r="SZL120" i="34"/>
  <c r="SZM120" i="34"/>
  <c r="SZN120" i="34"/>
  <c r="SZO120" i="34"/>
  <c r="SZP120" i="34"/>
  <c r="SZQ120" i="34"/>
  <c r="SZR120" i="34"/>
  <c r="SZS120" i="34"/>
  <c r="SZT120" i="34"/>
  <c r="SZU120" i="34"/>
  <c r="SZV120" i="34"/>
  <c r="SZW120" i="34"/>
  <c r="SZX120" i="34"/>
  <c r="SZY120" i="34"/>
  <c r="SZZ120" i="34"/>
  <c r="TAA120" i="34"/>
  <c r="TAB120" i="34"/>
  <c r="TAC120" i="34"/>
  <c r="TAD120" i="34"/>
  <c r="TAE120" i="34"/>
  <c r="TAF120" i="34"/>
  <c r="TAG120" i="34"/>
  <c r="TAH120" i="34"/>
  <c r="TAI120" i="34"/>
  <c r="TAJ120" i="34"/>
  <c r="TAK120" i="34"/>
  <c r="TAL120" i="34"/>
  <c r="TAM120" i="34"/>
  <c r="TAN120" i="34"/>
  <c r="TAO120" i="34"/>
  <c r="TAP120" i="34"/>
  <c r="TAQ120" i="34"/>
  <c r="TAR120" i="34"/>
  <c r="TAS120" i="34"/>
  <c r="TAT120" i="34"/>
  <c r="TAU120" i="34"/>
  <c r="TAV120" i="34"/>
  <c r="TAW120" i="34"/>
  <c r="TAX120" i="34"/>
  <c r="TAY120" i="34"/>
  <c r="TAZ120" i="34"/>
  <c r="TBA120" i="34"/>
  <c r="TBB120" i="34"/>
  <c r="TBC120" i="34"/>
  <c r="TBD120" i="34"/>
  <c r="TBE120" i="34"/>
  <c r="TBF120" i="34"/>
  <c r="TBG120" i="34"/>
  <c r="TBH120" i="34"/>
  <c r="TBI120" i="34"/>
  <c r="TBJ120" i="34"/>
  <c r="TBK120" i="34"/>
  <c r="TBL120" i="34"/>
  <c r="TBM120" i="34"/>
  <c r="TBN120" i="34"/>
  <c r="TBO120" i="34"/>
  <c r="TBP120" i="34"/>
  <c r="TBQ120" i="34"/>
  <c r="TBR120" i="34"/>
  <c r="TBS120" i="34"/>
  <c r="TBT120" i="34"/>
  <c r="TBU120" i="34"/>
  <c r="TBV120" i="34"/>
  <c r="TBW120" i="34"/>
  <c r="TBX120" i="34"/>
  <c r="TBY120" i="34"/>
  <c r="TBZ120" i="34"/>
  <c r="TCA120" i="34"/>
  <c r="TCB120" i="34"/>
  <c r="TCC120" i="34"/>
  <c r="TCD120" i="34"/>
  <c r="TCE120" i="34"/>
  <c r="TCF120" i="34"/>
  <c r="TCG120" i="34"/>
  <c r="TCH120" i="34"/>
  <c r="TCI120" i="34"/>
  <c r="TCJ120" i="34"/>
  <c r="TCK120" i="34"/>
  <c r="TCL120" i="34"/>
  <c r="TCM120" i="34"/>
  <c r="TCN120" i="34"/>
  <c r="TCO120" i="34"/>
  <c r="TCP120" i="34"/>
  <c r="TCQ120" i="34"/>
  <c r="TCR120" i="34"/>
  <c r="TCS120" i="34"/>
  <c r="TCT120" i="34"/>
  <c r="TCU120" i="34"/>
  <c r="TCV120" i="34"/>
  <c r="TCW120" i="34"/>
  <c r="TCX120" i="34"/>
  <c r="TCY120" i="34"/>
  <c r="TCZ120" i="34"/>
  <c r="TDA120" i="34"/>
  <c r="TDB120" i="34"/>
  <c r="TDC120" i="34"/>
  <c r="TDD120" i="34"/>
  <c r="TDE120" i="34"/>
  <c r="TDF120" i="34"/>
  <c r="TDG120" i="34"/>
  <c r="TDH120" i="34"/>
  <c r="TDI120" i="34"/>
  <c r="TDJ120" i="34"/>
  <c r="TDK120" i="34"/>
  <c r="TDL120" i="34"/>
  <c r="TDM120" i="34"/>
  <c r="TDN120" i="34"/>
  <c r="TDO120" i="34"/>
  <c r="TDP120" i="34"/>
  <c r="TDQ120" i="34"/>
  <c r="TDR120" i="34"/>
  <c r="TDS120" i="34"/>
  <c r="TDT120" i="34"/>
  <c r="TDU120" i="34"/>
  <c r="TDV120" i="34"/>
  <c r="TDW120" i="34"/>
  <c r="TDX120" i="34"/>
  <c r="TDY120" i="34"/>
  <c r="TDZ120" i="34"/>
  <c r="TEA120" i="34"/>
  <c r="TEB120" i="34"/>
  <c r="TEC120" i="34"/>
  <c r="TED120" i="34"/>
  <c r="TEE120" i="34"/>
  <c r="TEF120" i="34"/>
  <c r="TEG120" i="34"/>
  <c r="TEH120" i="34"/>
  <c r="TEI120" i="34"/>
  <c r="TEJ120" i="34"/>
  <c r="TEK120" i="34"/>
  <c r="TEL120" i="34"/>
  <c r="TEM120" i="34"/>
  <c r="TEN120" i="34"/>
  <c r="TEO120" i="34"/>
  <c r="TEP120" i="34"/>
  <c r="TEQ120" i="34"/>
  <c r="TER120" i="34"/>
  <c r="TES120" i="34"/>
  <c r="TET120" i="34"/>
  <c r="TEU120" i="34"/>
  <c r="TEV120" i="34"/>
  <c r="TEW120" i="34"/>
  <c r="TEX120" i="34"/>
  <c r="TEY120" i="34"/>
  <c r="TEZ120" i="34"/>
  <c r="TFA120" i="34"/>
  <c r="TFB120" i="34"/>
  <c r="TFC120" i="34"/>
  <c r="TFD120" i="34"/>
  <c r="TFE120" i="34"/>
  <c r="TFF120" i="34"/>
  <c r="TFG120" i="34"/>
  <c r="TFH120" i="34"/>
  <c r="TFI120" i="34"/>
  <c r="TFJ120" i="34"/>
  <c r="TFK120" i="34"/>
  <c r="TFL120" i="34"/>
  <c r="TFM120" i="34"/>
  <c r="TFN120" i="34"/>
  <c r="TFO120" i="34"/>
  <c r="TFP120" i="34"/>
  <c r="TFQ120" i="34"/>
  <c r="TFR120" i="34"/>
  <c r="TFS120" i="34"/>
  <c r="TFT120" i="34"/>
  <c r="TFU120" i="34"/>
  <c r="TFV120" i="34"/>
  <c r="TFW120" i="34"/>
  <c r="TFX120" i="34"/>
  <c r="TFY120" i="34"/>
  <c r="TFZ120" i="34"/>
  <c r="TGA120" i="34"/>
  <c r="TGB120" i="34"/>
  <c r="TGC120" i="34"/>
  <c r="TGD120" i="34"/>
  <c r="TGE120" i="34"/>
  <c r="TGF120" i="34"/>
  <c r="TGG120" i="34"/>
  <c r="TGH120" i="34"/>
  <c r="TGI120" i="34"/>
  <c r="TGJ120" i="34"/>
  <c r="TGK120" i="34"/>
  <c r="TGL120" i="34"/>
  <c r="TGM120" i="34"/>
  <c r="TGN120" i="34"/>
  <c r="TGO120" i="34"/>
  <c r="TGP120" i="34"/>
  <c r="TGQ120" i="34"/>
  <c r="TGR120" i="34"/>
  <c r="TGS120" i="34"/>
  <c r="TGT120" i="34"/>
  <c r="TGU120" i="34"/>
  <c r="TGV120" i="34"/>
  <c r="TGW120" i="34"/>
  <c r="TGX120" i="34"/>
  <c r="TGY120" i="34"/>
  <c r="TGZ120" i="34"/>
  <c r="THA120" i="34"/>
  <c r="THB120" i="34"/>
  <c r="THC120" i="34"/>
  <c r="THD120" i="34"/>
  <c r="THE120" i="34"/>
  <c r="THF120" i="34"/>
  <c r="THG120" i="34"/>
  <c r="THH120" i="34"/>
  <c r="THI120" i="34"/>
  <c r="THJ120" i="34"/>
  <c r="THK120" i="34"/>
  <c r="THL120" i="34"/>
  <c r="THM120" i="34"/>
  <c r="THN120" i="34"/>
  <c r="THO120" i="34"/>
  <c r="THP120" i="34"/>
  <c r="THQ120" i="34"/>
  <c r="THR120" i="34"/>
  <c r="THS120" i="34"/>
  <c r="THT120" i="34"/>
  <c r="THU120" i="34"/>
  <c r="THV120" i="34"/>
  <c r="THW120" i="34"/>
  <c r="THX120" i="34"/>
  <c r="THY120" i="34"/>
  <c r="THZ120" i="34"/>
  <c r="TIA120" i="34"/>
  <c r="TIB120" i="34"/>
  <c r="TIC120" i="34"/>
  <c r="TID120" i="34"/>
  <c r="TIE120" i="34"/>
  <c r="TIF120" i="34"/>
  <c r="TIG120" i="34"/>
  <c r="TIH120" i="34"/>
  <c r="TII120" i="34"/>
  <c r="TIJ120" i="34"/>
  <c r="TIK120" i="34"/>
  <c r="TIL120" i="34"/>
  <c r="TIM120" i="34"/>
  <c r="TIN120" i="34"/>
  <c r="TIO120" i="34"/>
  <c r="TIP120" i="34"/>
  <c r="TIQ120" i="34"/>
  <c r="TIR120" i="34"/>
  <c r="TIS120" i="34"/>
  <c r="TIT120" i="34"/>
  <c r="TIU120" i="34"/>
  <c r="TIV120" i="34"/>
  <c r="TIW120" i="34"/>
  <c r="TIX120" i="34"/>
  <c r="TIY120" i="34"/>
  <c r="TIZ120" i="34"/>
  <c r="TJA120" i="34"/>
  <c r="TJB120" i="34"/>
  <c r="TJC120" i="34"/>
  <c r="TJD120" i="34"/>
  <c r="TJE120" i="34"/>
  <c r="TJF120" i="34"/>
  <c r="TJG120" i="34"/>
  <c r="TJH120" i="34"/>
  <c r="TJI120" i="34"/>
  <c r="TJJ120" i="34"/>
  <c r="TJK120" i="34"/>
  <c r="TJL120" i="34"/>
  <c r="TJM120" i="34"/>
  <c r="TJN120" i="34"/>
  <c r="TJO120" i="34"/>
  <c r="TJP120" i="34"/>
  <c r="TJQ120" i="34"/>
  <c r="TJR120" i="34"/>
  <c r="TJS120" i="34"/>
  <c r="TJT120" i="34"/>
  <c r="TJU120" i="34"/>
  <c r="TJV120" i="34"/>
  <c r="TJW120" i="34"/>
  <c r="TJX120" i="34"/>
  <c r="TJY120" i="34"/>
  <c r="TJZ120" i="34"/>
  <c r="TKA120" i="34"/>
  <c r="TKB120" i="34"/>
  <c r="TKC120" i="34"/>
  <c r="TKD120" i="34"/>
  <c r="TKE120" i="34"/>
  <c r="TKF120" i="34"/>
  <c r="TKG120" i="34"/>
  <c r="TKH120" i="34"/>
  <c r="TKI120" i="34"/>
  <c r="TKJ120" i="34"/>
  <c r="TKK120" i="34"/>
  <c r="TKL120" i="34"/>
  <c r="TKM120" i="34"/>
  <c r="TKN120" i="34"/>
  <c r="TKO120" i="34"/>
  <c r="TKP120" i="34"/>
  <c r="TKQ120" i="34"/>
  <c r="TKR120" i="34"/>
  <c r="TKS120" i="34"/>
  <c r="TKT120" i="34"/>
  <c r="TKU120" i="34"/>
  <c r="TKV120" i="34"/>
  <c r="TKW120" i="34"/>
  <c r="TKX120" i="34"/>
  <c r="TKY120" i="34"/>
  <c r="TKZ120" i="34"/>
  <c r="TLA120" i="34"/>
  <c r="TLB120" i="34"/>
  <c r="TLC120" i="34"/>
  <c r="TLD120" i="34"/>
  <c r="TLE120" i="34"/>
  <c r="TLF120" i="34"/>
  <c r="TLG120" i="34"/>
  <c r="TLH120" i="34"/>
  <c r="TLI120" i="34"/>
  <c r="TLJ120" i="34"/>
  <c r="TLK120" i="34"/>
  <c r="TLL120" i="34"/>
  <c r="TLM120" i="34"/>
  <c r="TLN120" i="34"/>
  <c r="TLO120" i="34"/>
  <c r="TLP120" i="34"/>
  <c r="TLQ120" i="34"/>
  <c r="TLR120" i="34"/>
  <c r="TLS120" i="34"/>
  <c r="TLT120" i="34"/>
  <c r="TLU120" i="34"/>
  <c r="TLV120" i="34"/>
  <c r="TLW120" i="34"/>
  <c r="TLX120" i="34"/>
  <c r="TLY120" i="34"/>
  <c r="TLZ120" i="34"/>
  <c r="TMA120" i="34"/>
  <c r="TMB120" i="34"/>
  <c r="TMC120" i="34"/>
  <c r="TMD120" i="34"/>
  <c r="TME120" i="34"/>
  <c r="TMF120" i="34"/>
  <c r="TMG120" i="34"/>
  <c r="TMH120" i="34"/>
  <c r="TMI120" i="34"/>
  <c r="TMJ120" i="34"/>
  <c r="TMK120" i="34"/>
  <c r="TML120" i="34"/>
  <c r="TMM120" i="34"/>
  <c r="TMN120" i="34"/>
  <c r="TMO120" i="34"/>
  <c r="TMP120" i="34"/>
  <c r="TMQ120" i="34"/>
  <c r="TMR120" i="34"/>
  <c r="TMS120" i="34"/>
  <c r="TMT120" i="34"/>
  <c r="TMU120" i="34"/>
  <c r="TMV120" i="34"/>
  <c r="TMW120" i="34"/>
  <c r="TMX120" i="34"/>
  <c r="TMY120" i="34"/>
  <c r="TMZ120" i="34"/>
  <c r="TNA120" i="34"/>
  <c r="TNB120" i="34"/>
  <c r="TNC120" i="34"/>
  <c r="TND120" i="34"/>
  <c r="TNE120" i="34"/>
  <c r="TNF120" i="34"/>
  <c r="TNG120" i="34"/>
  <c r="TNH120" i="34"/>
  <c r="TNI120" i="34"/>
  <c r="TNJ120" i="34"/>
  <c r="TNK120" i="34"/>
  <c r="TNL120" i="34"/>
  <c r="TNM120" i="34"/>
  <c r="TNN120" i="34"/>
  <c r="TNO120" i="34"/>
  <c r="TNP120" i="34"/>
  <c r="TNQ120" i="34"/>
  <c r="TNR120" i="34"/>
  <c r="TNS120" i="34"/>
  <c r="TNT120" i="34"/>
  <c r="TNU120" i="34"/>
  <c r="TNV120" i="34"/>
  <c r="TNW120" i="34"/>
  <c r="TNX120" i="34"/>
  <c r="TNY120" i="34"/>
  <c r="TNZ120" i="34"/>
  <c r="TOA120" i="34"/>
  <c r="TOB120" i="34"/>
  <c r="TOC120" i="34"/>
  <c r="TOD120" i="34"/>
  <c r="TOE120" i="34"/>
  <c r="TOF120" i="34"/>
  <c r="TOG120" i="34"/>
  <c r="TOH120" i="34"/>
  <c r="TOI120" i="34"/>
  <c r="TOJ120" i="34"/>
  <c r="TOK120" i="34"/>
  <c r="TOL120" i="34"/>
  <c r="TOM120" i="34"/>
  <c r="TON120" i="34"/>
  <c r="TOO120" i="34"/>
  <c r="TOP120" i="34"/>
  <c r="TOQ120" i="34"/>
  <c r="TOR120" i="34"/>
  <c r="TOS120" i="34"/>
  <c r="TOT120" i="34"/>
  <c r="TOU120" i="34"/>
  <c r="TOV120" i="34"/>
  <c r="TOW120" i="34"/>
  <c r="TOX120" i="34"/>
  <c r="TOY120" i="34"/>
  <c r="TOZ120" i="34"/>
  <c r="TPA120" i="34"/>
  <c r="TPB120" i="34"/>
  <c r="TPC120" i="34"/>
  <c r="TPD120" i="34"/>
  <c r="TPE120" i="34"/>
  <c r="TPF120" i="34"/>
  <c r="TPG120" i="34"/>
  <c r="TPH120" i="34"/>
  <c r="TPI120" i="34"/>
  <c r="TPJ120" i="34"/>
  <c r="TPK120" i="34"/>
  <c r="TPL120" i="34"/>
  <c r="TPM120" i="34"/>
  <c r="TPN120" i="34"/>
  <c r="TPO120" i="34"/>
  <c r="TPP120" i="34"/>
  <c r="TPQ120" i="34"/>
  <c r="TPR120" i="34"/>
  <c r="TPS120" i="34"/>
  <c r="TPT120" i="34"/>
  <c r="TPU120" i="34"/>
  <c r="TPV120" i="34"/>
  <c r="TPW120" i="34"/>
  <c r="TPX120" i="34"/>
  <c r="TPY120" i="34"/>
  <c r="TPZ120" i="34"/>
  <c r="TQA120" i="34"/>
  <c r="TQB120" i="34"/>
  <c r="TQC120" i="34"/>
  <c r="TQD120" i="34"/>
  <c r="TQE120" i="34"/>
  <c r="TQF120" i="34"/>
  <c r="TQG120" i="34"/>
  <c r="TQH120" i="34"/>
  <c r="TQI120" i="34"/>
  <c r="TQJ120" i="34"/>
  <c r="TQK120" i="34"/>
  <c r="TQL120" i="34"/>
  <c r="TQM120" i="34"/>
  <c r="TQN120" i="34"/>
  <c r="TQO120" i="34"/>
  <c r="TQP120" i="34"/>
  <c r="TQQ120" i="34"/>
  <c r="TQR120" i="34"/>
  <c r="TQS120" i="34"/>
  <c r="TQT120" i="34"/>
  <c r="TQU120" i="34"/>
  <c r="TQV120" i="34"/>
  <c r="TQW120" i="34"/>
  <c r="TQX120" i="34"/>
  <c r="TQY120" i="34"/>
  <c r="TQZ120" i="34"/>
  <c r="TRA120" i="34"/>
  <c r="TRB120" i="34"/>
  <c r="TRC120" i="34"/>
  <c r="TRD120" i="34"/>
  <c r="TRE120" i="34"/>
  <c r="TRF120" i="34"/>
  <c r="TRG120" i="34"/>
  <c r="TRH120" i="34"/>
  <c r="TRI120" i="34"/>
  <c r="TRJ120" i="34"/>
  <c r="TRK120" i="34"/>
  <c r="TRL120" i="34"/>
  <c r="TRM120" i="34"/>
  <c r="TRN120" i="34"/>
  <c r="TRO120" i="34"/>
  <c r="TRP120" i="34"/>
  <c r="TRQ120" i="34"/>
  <c r="TRR120" i="34"/>
  <c r="TRS120" i="34"/>
  <c r="TRT120" i="34"/>
  <c r="TRU120" i="34"/>
  <c r="TRV120" i="34"/>
  <c r="TRW120" i="34"/>
  <c r="TRX120" i="34"/>
  <c r="TRY120" i="34"/>
  <c r="TRZ120" i="34"/>
  <c r="TSA120" i="34"/>
  <c r="TSB120" i="34"/>
  <c r="TSC120" i="34"/>
  <c r="TSD120" i="34"/>
  <c r="TSE120" i="34"/>
  <c r="TSF120" i="34"/>
  <c r="TSG120" i="34"/>
  <c r="TSH120" i="34"/>
  <c r="TSI120" i="34"/>
  <c r="TSJ120" i="34"/>
  <c r="TSK120" i="34"/>
  <c r="TSL120" i="34"/>
  <c r="TSM120" i="34"/>
  <c r="TSN120" i="34"/>
  <c r="TSO120" i="34"/>
  <c r="TSP120" i="34"/>
  <c r="TSQ120" i="34"/>
  <c r="TSR120" i="34"/>
  <c r="TSS120" i="34"/>
  <c r="TST120" i="34"/>
  <c r="TSU120" i="34"/>
  <c r="TSV120" i="34"/>
  <c r="TSW120" i="34"/>
  <c r="TSX120" i="34"/>
  <c r="TSY120" i="34"/>
  <c r="TSZ120" i="34"/>
  <c r="TTA120" i="34"/>
  <c r="TTB120" i="34"/>
  <c r="TTC120" i="34"/>
  <c r="TTD120" i="34"/>
  <c r="TTE120" i="34"/>
  <c r="TTF120" i="34"/>
  <c r="TTG120" i="34"/>
  <c r="TTH120" i="34"/>
  <c r="TTI120" i="34"/>
  <c r="TTJ120" i="34"/>
  <c r="TTK120" i="34"/>
  <c r="TTL120" i="34"/>
  <c r="TTM120" i="34"/>
  <c r="TTN120" i="34"/>
  <c r="TTO120" i="34"/>
  <c r="TTP120" i="34"/>
  <c r="TTQ120" i="34"/>
  <c r="TTR120" i="34"/>
  <c r="TTS120" i="34"/>
  <c r="TTT120" i="34"/>
  <c r="TTU120" i="34"/>
  <c r="TTV120" i="34"/>
  <c r="TTW120" i="34"/>
  <c r="TTX120" i="34"/>
  <c r="TTY120" i="34"/>
  <c r="TTZ120" i="34"/>
  <c r="TUA120" i="34"/>
  <c r="TUB120" i="34"/>
  <c r="TUC120" i="34"/>
  <c r="TUD120" i="34"/>
  <c r="TUE120" i="34"/>
  <c r="TUF120" i="34"/>
  <c r="TUG120" i="34"/>
  <c r="TUH120" i="34"/>
  <c r="TUI120" i="34"/>
  <c r="TUJ120" i="34"/>
  <c r="TUK120" i="34"/>
  <c r="TUL120" i="34"/>
  <c r="TUM120" i="34"/>
  <c r="TUN120" i="34"/>
  <c r="TUO120" i="34"/>
  <c r="TUP120" i="34"/>
  <c r="TUQ120" i="34"/>
  <c r="TUR120" i="34"/>
  <c r="TUS120" i="34"/>
  <c r="TUT120" i="34"/>
  <c r="TUU120" i="34"/>
  <c r="TUV120" i="34"/>
  <c r="TUW120" i="34"/>
  <c r="TUX120" i="34"/>
  <c r="TUY120" i="34"/>
  <c r="TUZ120" i="34"/>
  <c r="TVA120" i="34"/>
  <c r="TVB120" i="34"/>
  <c r="TVC120" i="34"/>
  <c r="TVD120" i="34"/>
  <c r="TVE120" i="34"/>
  <c r="TVF120" i="34"/>
  <c r="TVG120" i="34"/>
  <c r="TVH120" i="34"/>
  <c r="TVI120" i="34"/>
  <c r="TVJ120" i="34"/>
  <c r="TVK120" i="34"/>
  <c r="TVL120" i="34"/>
  <c r="TVM120" i="34"/>
  <c r="TVN120" i="34"/>
  <c r="TVO120" i="34"/>
  <c r="TVP120" i="34"/>
  <c r="TVQ120" i="34"/>
  <c r="TVR120" i="34"/>
  <c r="TVS120" i="34"/>
  <c r="TVT120" i="34"/>
  <c r="TVU120" i="34"/>
  <c r="TVV120" i="34"/>
  <c r="TVW120" i="34"/>
  <c r="TVX120" i="34"/>
  <c r="TVY120" i="34"/>
  <c r="TVZ120" i="34"/>
  <c r="TWA120" i="34"/>
  <c r="TWB120" i="34"/>
  <c r="TWC120" i="34"/>
  <c r="TWD120" i="34"/>
  <c r="TWE120" i="34"/>
  <c r="TWF120" i="34"/>
  <c r="TWG120" i="34"/>
  <c r="TWH120" i="34"/>
  <c r="TWI120" i="34"/>
  <c r="TWJ120" i="34"/>
  <c r="TWK120" i="34"/>
  <c r="TWL120" i="34"/>
  <c r="TWM120" i="34"/>
  <c r="TWN120" i="34"/>
  <c r="TWO120" i="34"/>
  <c r="TWP120" i="34"/>
  <c r="TWQ120" i="34"/>
  <c r="TWR120" i="34"/>
  <c r="TWS120" i="34"/>
  <c r="TWT120" i="34"/>
  <c r="TWU120" i="34"/>
  <c r="TWV120" i="34"/>
  <c r="TWW120" i="34"/>
  <c r="TWX120" i="34"/>
  <c r="TWY120" i="34"/>
  <c r="TWZ120" i="34"/>
  <c r="TXA120" i="34"/>
  <c r="TXB120" i="34"/>
  <c r="TXC120" i="34"/>
  <c r="TXD120" i="34"/>
  <c r="TXE120" i="34"/>
  <c r="TXF120" i="34"/>
  <c r="TXG120" i="34"/>
  <c r="TXH120" i="34"/>
  <c r="TXI120" i="34"/>
  <c r="TXJ120" i="34"/>
  <c r="TXK120" i="34"/>
  <c r="TXL120" i="34"/>
  <c r="TXM120" i="34"/>
  <c r="TXN120" i="34"/>
  <c r="TXO120" i="34"/>
  <c r="TXP120" i="34"/>
  <c r="TXQ120" i="34"/>
  <c r="TXR120" i="34"/>
  <c r="TXS120" i="34"/>
  <c r="TXT120" i="34"/>
  <c r="TXU120" i="34"/>
  <c r="TXV120" i="34"/>
  <c r="TXW120" i="34"/>
  <c r="TXX120" i="34"/>
  <c r="TXY120" i="34"/>
  <c r="TXZ120" i="34"/>
  <c r="TYA120" i="34"/>
  <c r="TYB120" i="34"/>
  <c r="TYC120" i="34"/>
  <c r="TYD120" i="34"/>
  <c r="TYE120" i="34"/>
  <c r="TYF120" i="34"/>
  <c r="TYG120" i="34"/>
  <c r="TYH120" i="34"/>
  <c r="TYI120" i="34"/>
  <c r="TYJ120" i="34"/>
  <c r="TYK120" i="34"/>
  <c r="TYL120" i="34"/>
  <c r="TYM120" i="34"/>
  <c r="TYN120" i="34"/>
  <c r="TYO120" i="34"/>
  <c r="TYP120" i="34"/>
  <c r="TYQ120" i="34"/>
  <c r="TYR120" i="34"/>
  <c r="TYS120" i="34"/>
  <c r="TYT120" i="34"/>
  <c r="TYU120" i="34"/>
  <c r="TYV120" i="34"/>
  <c r="TYW120" i="34"/>
  <c r="TYX120" i="34"/>
  <c r="TYY120" i="34"/>
  <c r="TYZ120" i="34"/>
  <c r="TZA120" i="34"/>
  <c r="TZB120" i="34"/>
  <c r="TZC120" i="34"/>
  <c r="TZD120" i="34"/>
  <c r="TZE120" i="34"/>
  <c r="TZF120" i="34"/>
  <c r="TZG120" i="34"/>
  <c r="TZH120" i="34"/>
  <c r="TZI120" i="34"/>
  <c r="TZJ120" i="34"/>
  <c r="TZK120" i="34"/>
  <c r="TZL120" i="34"/>
  <c r="TZM120" i="34"/>
  <c r="TZN120" i="34"/>
  <c r="TZO120" i="34"/>
  <c r="TZP120" i="34"/>
  <c r="TZQ120" i="34"/>
  <c r="TZR120" i="34"/>
  <c r="TZS120" i="34"/>
  <c r="TZT120" i="34"/>
  <c r="TZU120" i="34"/>
  <c r="TZV120" i="34"/>
  <c r="TZW120" i="34"/>
  <c r="TZX120" i="34"/>
  <c r="TZY120" i="34"/>
  <c r="TZZ120" i="34"/>
  <c r="UAA120" i="34"/>
  <c r="UAB120" i="34"/>
  <c r="UAC120" i="34"/>
  <c r="UAD120" i="34"/>
  <c r="UAE120" i="34"/>
  <c r="UAF120" i="34"/>
  <c r="UAG120" i="34"/>
  <c r="UAH120" i="34"/>
  <c r="UAI120" i="34"/>
  <c r="UAJ120" i="34"/>
  <c r="UAK120" i="34"/>
  <c r="UAL120" i="34"/>
  <c r="UAM120" i="34"/>
  <c r="UAN120" i="34"/>
  <c r="UAO120" i="34"/>
  <c r="UAP120" i="34"/>
  <c r="UAQ120" i="34"/>
  <c r="UAR120" i="34"/>
  <c r="UAS120" i="34"/>
  <c r="UAT120" i="34"/>
  <c r="UAU120" i="34"/>
  <c r="UAV120" i="34"/>
  <c r="UAW120" i="34"/>
  <c r="UAX120" i="34"/>
  <c r="UAY120" i="34"/>
  <c r="UAZ120" i="34"/>
  <c r="UBA120" i="34"/>
  <c r="UBB120" i="34"/>
  <c r="UBC120" i="34"/>
  <c r="UBD120" i="34"/>
  <c r="UBE120" i="34"/>
  <c r="UBF120" i="34"/>
  <c r="UBG120" i="34"/>
  <c r="UBH120" i="34"/>
  <c r="UBI120" i="34"/>
  <c r="UBJ120" i="34"/>
  <c r="UBK120" i="34"/>
  <c r="UBL120" i="34"/>
  <c r="UBM120" i="34"/>
  <c r="UBN120" i="34"/>
  <c r="UBO120" i="34"/>
  <c r="UBP120" i="34"/>
  <c r="UBQ120" i="34"/>
  <c r="UBR120" i="34"/>
  <c r="UBS120" i="34"/>
  <c r="UBT120" i="34"/>
  <c r="UBU120" i="34"/>
  <c r="UBV120" i="34"/>
  <c r="UBW120" i="34"/>
  <c r="UBX120" i="34"/>
  <c r="UBY120" i="34"/>
  <c r="UBZ120" i="34"/>
  <c r="UCA120" i="34"/>
  <c r="UCB120" i="34"/>
  <c r="UCC120" i="34"/>
  <c r="UCD120" i="34"/>
  <c r="UCE120" i="34"/>
  <c r="UCF120" i="34"/>
  <c r="UCG120" i="34"/>
  <c r="UCH120" i="34"/>
  <c r="UCI120" i="34"/>
  <c r="UCJ120" i="34"/>
  <c r="UCK120" i="34"/>
  <c r="UCL120" i="34"/>
  <c r="UCM120" i="34"/>
  <c r="UCN120" i="34"/>
  <c r="UCO120" i="34"/>
  <c r="UCP120" i="34"/>
  <c r="UCQ120" i="34"/>
  <c r="UCR120" i="34"/>
  <c r="UCS120" i="34"/>
  <c r="UCT120" i="34"/>
  <c r="UCU120" i="34"/>
  <c r="UCV120" i="34"/>
  <c r="UCW120" i="34"/>
  <c r="UCX120" i="34"/>
  <c r="UCY120" i="34"/>
  <c r="UCZ120" i="34"/>
  <c r="UDA120" i="34"/>
  <c r="UDB120" i="34"/>
  <c r="UDC120" i="34"/>
  <c r="UDD120" i="34"/>
  <c r="UDE120" i="34"/>
  <c r="UDF120" i="34"/>
  <c r="UDG120" i="34"/>
  <c r="UDH120" i="34"/>
  <c r="UDI120" i="34"/>
  <c r="UDJ120" i="34"/>
  <c r="UDK120" i="34"/>
  <c r="UDL120" i="34"/>
  <c r="UDM120" i="34"/>
  <c r="UDN120" i="34"/>
  <c r="UDO120" i="34"/>
  <c r="UDP120" i="34"/>
  <c r="UDQ120" i="34"/>
  <c r="UDR120" i="34"/>
  <c r="UDS120" i="34"/>
  <c r="UDT120" i="34"/>
  <c r="UDU120" i="34"/>
  <c r="UDV120" i="34"/>
  <c r="UDW120" i="34"/>
  <c r="UDX120" i="34"/>
  <c r="UDY120" i="34"/>
  <c r="UDZ120" i="34"/>
  <c r="UEA120" i="34"/>
  <c r="UEB120" i="34"/>
  <c r="UEC120" i="34"/>
  <c r="UED120" i="34"/>
  <c r="UEE120" i="34"/>
  <c r="UEF120" i="34"/>
  <c r="UEG120" i="34"/>
  <c r="UEH120" i="34"/>
  <c r="UEI120" i="34"/>
  <c r="UEJ120" i="34"/>
  <c r="UEK120" i="34"/>
  <c r="UEL120" i="34"/>
  <c r="UEM120" i="34"/>
  <c r="UEN120" i="34"/>
  <c r="UEO120" i="34"/>
  <c r="UEP120" i="34"/>
  <c r="UEQ120" i="34"/>
  <c r="UER120" i="34"/>
  <c r="UES120" i="34"/>
  <c r="UET120" i="34"/>
  <c r="UEU120" i="34"/>
  <c r="UEV120" i="34"/>
  <c r="UEW120" i="34"/>
  <c r="UEX120" i="34"/>
  <c r="UEY120" i="34"/>
  <c r="UEZ120" i="34"/>
  <c r="UFA120" i="34"/>
  <c r="UFB120" i="34"/>
  <c r="UFC120" i="34"/>
  <c r="UFD120" i="34"/>
  <c r="UFE120" i="34"/>
  <c r="UFF120" i="34"/>
  <c r="UFG120" i="34"/>
  <c r="UFH120" i="34"/>
  <c r="UFI120" i="34"/>
  <c r="UFJ120" i="34"/>
  <c r="UFK120" i="34"/>
  <c r="UFL120" i="34"/>
  <c r="UFM120" i="34"/>
  <c r="UFN120" i="34"/>
  <c r="UFO120" i="34"/>
  <c r="UFP120" i="34"/>
  <c r="UFQ120" i="34"/>
  <c r="UFR120" i="34"/>
  <c r="UFS120" i="34"/>
  <c r="UFT120" i="34"/>
  <c r="UFU120" i="34"/>
  <c r="UFV120" i="34"/>
  <c r="UFW120" i="34"/>
  <c r="UFX120" i="34"/>
  <c r="UFY120" i="34"/>
  <c r="UFZ120" i="34"/>
  <c r="UGA120" i="34"/>
  <c r="UGB120" i="34"/>
  <c r="UGC120" i="34"/>
  <c r="UGD120" i="34"/>
  <c r="UGE120" i="34"/>
  <c r="UGF120" i="34"/>
  <c r="UGG120" i="34"/>
  <c r="UGH120" i="34"/>
  <c r="UGI120" i="34"/>
  <c r="UGJ120" i="34"/>
  <c r="UGK120" i="34"/>
  <c r="UGL120" i="34"/>
  <c r="UGM120" i="34"/>
  <c r="UGN120" i="34"/>
  <c r="UGO120" i="34"/>
  <c r="UGP120" i="34"/>
  <c r="UGQ120" i="34"/>
  <c r="UGR120" i="34"/>
  <c r="UGS120" i="34"/>
  <c r="UGT120" i="34"/>
  <c r="UGU120" i="34"/>
  <c r="UGV120" i="34"/>
  <c r="UGW120" i="34"/>
  <c r="UGX120" i="34"/>
  <c r="UGY120" i="34"/>
  <c r="UGZ120" i="34"/>
  <c r="UHA120" i="34"/>
  <c r="UHB120" i="34"/>
  <c r="UHC120" i="34"/>
  <c r="UHD120" i="34"/>
  <c r="UHE120" i="34"/>
  <c r="UHF120" i="34"/>
  <c r="UHG120" i="34"/>
  <c r="UHH120" i="34"/>
  <c r="UHI120" i="34"/>
  <c r="UHJ120" i="34"/>
  <c r="UHK120" i="34"/>
  <c r="UHL120" i="34"/>
  <c r="UHM120" i="34"/>
  <c r="UHN120" i="34"/>
  <c r="UHO120" i="34"/>
  <c r="UHP120" i="34"/>
  <c r="UHQ120" i="34"/>
  <c r="UHR120" i="34"/>
  <c r="UHS120" i="34"/>
  <c r="UHT120" i="34"/>
  <c r="UHU120" i="34"/>
  <c r="UHV120" i="34"/>
  <c r="UHW120" i="34"/>
  <c r="UHX120" i="34"/>
  <c r="UHY120" i="34"/>
  <c r="UHZ120" i="34"/>
  <c r="UIA120" i="34"/>
  <c r="UIB120" i="34"/>
  <c r="UIC120" i="34"/>
  <c r="UID120" i="34"/>
  <c r="UIE120" i="34"/>
  <c r="UIF120" i="34"/>
  <c r="UIG120" i="34"/>
  <c r="UIH120" i="34"/>
  <c r="UII120" i="34"/>
  <c r="UIJ120" i="34"/>
  <c r="UIK120" i="34"/>
  <c r="UIL120" i="34"/>
  <c r="UIM120" i="34"/>
  <c r="UIN120" i="34"/>
  <c r="UIO120" i="34"/>
  <c r="UIP120" i="34"/>
  <c r="UIQ120" i="34"/>
  <c r="UIR120" i="34"/>
  <c r="UIS120" i="34"/>
  <c r="UIT120" i="34"/>
  <c r="UIU120" i="34"/>
  <c r="UIV120" i="34"/>
  <c r="UIW120" i="34"/>
  <c r="UIX120" i="34"/>
  <c r="UIY120" i="34"/>
  <c r="UIZ120" i="34"/>
  <c r="UJA120" i="34"/>
  <c r="UJB120" i="34"/>
  <c r="UJC120" i="34"/>
  <c r="UJD120" i="34"/>
  <c r="UJE120" i="34"/>
  <c r="UJF120" i="34"/>
  <c r="UJG120" i="34"/>
  <c r="UJH120" i="34"/>
  <c r="UJI120" i="34"/>
  <c r="UJJ120" i="34"/>
  <c r="UJK120" i="34"/>
  <c r="UJL120" i="34"/>
  <c r="UJM120" i="34"/>
  <c r="UJN120" i="34"/>
  <c r="UJO120" i="34"/>
  <c r="UJP120" i="34"/>
  <c r="UJQ120" i="34"/>
  <c r="UJR120" i="34"/>
  <c r="UJS120" i="34"/>
  <c r="UJT120" i="34"/>
  <c r="UJU120" i="34"/>
  <c r="UJV120" i="34"/>
  <c r="UJW120" i="34"/>
  <c r="UJX120" i="34"/>
  <c r="UJY120" i="34"/>
  <c r="UJZ120" i="34"/>
  <c r="UKA120" i="34"/>
  <c r="UKB120" i="34"/>
  <c r="UKC120" i="34"/>
  <c r="UKD120" i="34"/>
  <c r="UKE120" i="34"/>
  <c r="UKF120" i="34"/>
  <c r="UKG120" i="34"/>
  <c r="UKH120" i="34"/>
  <c r="UKI120" i="34"/>
  <c r="UKJ120" i="34"/>
  <c r="UKK120" i="34"/>
  <c r="UKL120" i="34"/>
  <c r="UKM120" i="34"/>
  <c r="UKN120" i="34"/>
  <c r="UKO120" i="34"/>
  <c r="UKP120" i="34"/>
  <c r="UKQ120" i="34"/>
  <c r="UKR120" i="34"/>
  <c r="UKS120" i="34"/>
  <c r="UKT120" i="34"/>
  <c r="UKU120" i="34"/>
  <c r="UKV120" i="34"/>
  <c r="UKW120" i="34"/>
  <c r="UKX120" i="34"/>
  <c r="UKY120" i="34"/>
  <c r="UKZ120" i="34"/>
  <c r="ULA120" i="34"/>
  <c r="ULB120" i="34"/>
  <c r="ULC120" i="34"/>
  <c r="ULD120" i="34"/>
  <c r="ULE120" i="34"/>
  <c r="ULF120" i="34"/>
  <c r="ULG120" i="34"/>
  <c r="ULH120" i="34"/>
  <c r="ULI120" i="34"/>
  <c r="ULJ120" i="34"/>
  <c r="ULK120" i="34"/>
  <c r="ULL120" i="34"/>
  <c r="ULM120" i="34"/>
  <c r="ULN120" i="34"/>
  <c r="ULO120" i="34"/>
  <c r="ULP120" i="34"/>
  <c r="ULQ120" i="34"/>
  <c r="ULR120" i="34"/>
  <c r="ULS120" i="34"/>
  <c r="ULT120" i="34"/>
  <c r="ULU120" i="34"/>
  <c r="ULV120" i="34"/>
  <c r="ULW120" i="34"/>
  <c r="ULX120" i="34"/>
  <c r="ULY120" i="34"/>
  <c r="ULZ120" i="34"/>
  <c r="UMA120" i="34"/>
  <c r="UMB120" i="34"/>
  <c r="UMC120" i="34"/>
  <c r="UMD120" i="34"/>
  <c r="UME120" i="34"/>
  <c r="UMF120" i="34"/>
  <c r="UMG120" i="34"/>
  <c r="UMH120" i="34"/>
  <c r="UMI120" i="34"/>
  <c r="UMJ120" i="34"/>
  <c r="UMK120" i="34"/>
  <c r="UML120" i="34"/>
  <c r="UMM120" i="34"/>
  <c r="UMN120" i="34"/>
  <c r="UMO120" i="34"/>
  <c r="UMP120" i="34"/>
  <c r="UMQ120" i="34"/>
  <c r="UMR120" i="34"/>
  <c r="UMS120" i="34"/>
  <c r="UMT120" i="34"/>
  <c r="UMU120" i="34"/>
  <c r="UMV120" i="34"/>
  <c r="UMW120" i="34"/>
  <c r="UMX120" i="34"/>
  <c r="UMY120" i="34"/>
  <c r="UMZ120" i="34"/>
  <c r="UNA120" i="34"/>
  <c r="UNB120" i="34"/>
  <c r="UNC120" i="34"/>
  <c r="UND120" i="34"/>
  <c r="UNE120" i="34"/>
  <c r="UNF120" i="34"/>
  <c r="UNG120" i="34"/>
  <c r="UNH120" i="34"/>
  <c r="UNI120" i="34"/>
  <c r="UNJ120" i="34"/>
  <c r="UNK120" i="34"/>
  <c r="UNL120" i="34"/>
  <c r="UNM120" i="34"/>
  <c r="UNN120" i="34"/>
  <c r="UNO120" i="34"/>
  <c r="UNP120" i="34"/>
  <c r="UNQ120" i="34"/>
  <c r="UNR120" i="34"/>
  <c r="UNS120" i="34"/>
  <c r="UNT120" i="34"/>
  <c r="UNU120" i="34"/>
  <c r="UNV120" i="34"/>
  <c r="UNW120" i="34"/>
  <c r="UNX120" i="34"/>
  <c r="UNY120" i="34"/>
  <c r="UNZ120" i="34"/>
  <c r="UOA120" i="34"/>
  <c r="UOB120" i="34"/>
  <c r="UOC120" i="34"/>
  <c r="UOD120" i="34"/>
  <c r="UOE120" i="34"/>
  <c r="UOF120" i="34"/>
  <c r="UOG120" i="34"/>
  <c r="UOH120" i="34"/>
  <c r="UOI120" i="34"/>
  <c r="UOJ120" i="34"/>
  <c r="UOK120" i="34"/>
  <c r="UOL120" i="34"/>
  <c r="UOM120" i="34"/>
  <c r="UON120" i="34"/>
  <c r="UOO120" i="34"/>
  <c r="UOP120" i="34"/>
  <c r="UOQ120" i="34"/>
  <c r="UOR120" i="34"/>
  <c r="UOS120" i="34"/>
  <c r="UOT120" i="34"/>
  <c r="UOU120" i="34"/>
  <c r="UOV120" i="34"/>
  <c r="UOW120" i="34"/>
  <c r="UOX120" i="34"/>
  <c r="UOY120" i="34"/>
  <c r="UOZ120" i="34"/>
  <c r="UPA120" i="34"/>
  <c r="UPB120" i="34"/>
  <c r="UPC120" i="34"/>
  <c r="UPD120" i="34"/>
  <c r="UPE120" i="34"/>
  <c r="UPF120" i="34"/>
  <c r="UPG120" i="34"/>
  <c r="UPH120" i="34"/>
  <c r="UPI120" i="34"/>
  <c r="UPJ120" i="34"/>
  <c r="UPK120" i="34"/>
  <c r="UPL120" i="34"/>
  <c r="UPM120" i="34"/>
  <c r="UPN120" i="34"/>
  <c r="UPO120" i="34"/>
  <c r="UPP120" i="34"/>
  <c r="UPQ120" i="34"/>
  <c r="UPR120" i="34"/>
  <c r="UPS120" i="34"/>
  <c r="UPT120" i="34"/>
  <c r="UPU120" i="34"/>
  <c r="UPV120" i="34"/>
  <c r="UPW120" i="34"/>
  <c r="UPX120" i="34"/>
  <c r="UPY120" i="34"/>
  <c r="UPZ120" i="34"/>
  <c r="UQA120" i="34"/>
  <c r="UQB120" i="34"/>
  <c r="UQC120" i="34"/>
  <c r="UQD120" i="34"/>
  <c r="UQE120" i="34"/>
  <c r="UQF120" i="34"/>
  <c r="UQG120" i="34"/>
  <c r="UQH120" i="34"/>
  <c r="UQI120" i="34"/>
  <c r="UQJ120" i="34"/>
  <c r="UQK120" i="34"/>
  <c r="UQL120" i="34"/>
  <c r="UQM120" i="34"/>
  <c r="UQN120" i="34"/>
  <c r="UQO120" i="34"/>
  <c r="UQP120" i="34"/>
  <c r="UQQ120" i="34"/>
  <c r="UQR120" i="34"/>
  <c r="UQS120" i="34"/>
  <c r="UQT120" i="34"/>
  <c r="UQU120" i="34"/>
  <c r="UQV120" i="34"/>
  <c r="UQW120" i="34"/>
  <c r="UQX120" i="34"/>
  <c r="UQY120" i="34"/>
  <c r="UQZ120" i="34"/>
  <c r="URA120" i="34"/>
  <c r="URB120" i="34"/>
  <c r="URC120" i="34"/>
  <c r="URD120" i="34"/>
  <c r="URE120" i="34"/>
  <c r="URF120" i="34"/>
  <c r="URG120" i="34"/>
  <c r="URH120" i="34"/>
  <c r="URI120" i="34"/>
  <c r="URJ120" i="34"/>
  <c r="URK120" i="34"/>
  <c r="URL120" i="34"/>
  <c r="URM120" i="34"/>
  <c r="URN120" i="34"/>
  <c r="URO120" i="34"/>
  <c r="URP120" i="34"/>
  <c r="URQ120" i="34"/>
  <c r="URR120" i="34"/>
  <c r="URS120" i="34"/>
  <c r="URT120" i="34"/>
  <c r="URU120" i="34"/>
  <c r="URV120" i="34"/>
  <c r="URW120" i="34"/>
  <c r="URX120" i="34"/>
  <c r="URY120" i="34"/>
  <c r="URZ120" i="34"/>
  <c r="USA120" i="34"/>
  <c r="USB120" i="34"/>
  <c r="USC120" i="34"/>
  <c r="USD120" i="34"/>
  <c r="USE120" i="34"/>
  <c r="USF120" i="34"/>
  <c r="USG120" i="34"/>
  <c r="USH120" i="34"/>
  <c r="USI120" i="34"/>
  <c r="USJ120" i="34"/>
  <c r="USK120" i="34"/>
  <c r="USL120" i="34"/>
  <c r="USM120" i="34"/>
  <c r="USN120" i="34"/>
  <c r="USO120" i="34"/>
  <c r="USP120" i="34"/>
  <c r="USQ120" i="34"/>
  <c r="USR120" i="34"/>
  <c r="USS120" i="34"/>
  <c r="UST120" i="34"/>
  <c r="USU120" i="34"/>
  <c r="USV120" i="34"/>
  <c r="USW120" i="34"/>
  <c r="USX120" i="34"/>
  <c r="USY120" i="34"/>
  <c r="USZ120" i="34"/>
  <c r="UTA120" i="34"/>
  <c r="UTB120" i="34"/>
  <c r="UTC120" i="34"/>
  <c r="UTD120" i="34"/>
  <c r="UTE120" i="34"/>
  <c r="UTF120" i="34"/>
  <c r="UTG120" i="34"/>
  <c r="UTH120" i="34"/>
  <c r="UTI120" i="34"/>
  <c r="UTJ120" i="34"/>
  <c r="UTK120" i="34"/>
  <c r="UTL120" i="34"/>
  <c r="UTM120" i="34"/>
  <c r="UTN120" i="34"/>
  <c r="UTO120" i="34"/>
  <c r="UTP120" i="34"/>
  <c r="UTQ120" i="34"/>
  <c r="UTR120" i="34"/>
  <c r="UTS120" i="34"/>
  <c r="UTT120" i="34"/>
  <c r="UTU120" i="34"/>
  <c r="UTV120" i="34"/>
  <c r="UTW120" i="34"/>
  <c r="UTX120" i="34"/>
  <c r="UTY120" i="34"/>
  <c r="UTZ120" i="34"/>
  <c r="UUA120" i="34"/>
  <c r="UUB120" i="34"/>
  <c r="UUC120" i="34"/>
  <c r="UUD120" i="34"/>
  <c r="UUE120" i="34"/>
  <c r="UUF120" i="34"/>
  <c r="UUG120" i="34"/>
  <c r="UUH120" i="34"/>
  <c r="UUI120" i="34"/>
  <c r="UUJ120" i="34"/>
  <c r="UUK120" i="34"/>
  <c r="UUL120" i="34"/>
  <c r="UUM120" i="34"/>
  <c r="UUN120" i="34"/>
  <c r="UUO120" i="34"/>
  <c r="UUP120" i="34"/>
  <c r="UUQ120" i="34"/>
  <c r="UUR120" i="34"/>
  <c r="UUS120" i="34"/>
  <c r="UUT120" i="34"/>
  <c r="UUU120" i="34"/>
  <c r="UUV120" i="34"/>
  <c r="UUW120" i="34"/>
  <c r="UUX120" i="34"/>
  <c r="UUY120" i="34"/>
  <c r="UUZ120" i="34"/>
  <c r="UVA120" i="34"/>
  <c r="UVB120" i="34"/>
  <c r="UVC120" i="34"/>
  <c r="UVD120" i="34"/>
  <c r="UVE120" i="34"/>
  <c r="UVF120" i="34"/>
  <c r="UVG120" i="34"/>
  <c r="UVH120" i="34"/>
  <c r="UVI120" i="34"/>
  <c r="UVJ120" i="34"/>
  <c r="UVK120" i="34"/>
  <c r="UVL120" i="34"/>
  <c r="UVM120" i="34"/>
  <c r="UVN120" i="34"/>
  <c r="UVO120" i="34"/>
  <c r="UVP120" i="34"/>
  <c r="UVQ120" i="34"/>
  <c r="UVR120" i="34"/>
  <c r="UVS120" i="34"/>
  <c r="UVT120" i="34"/>
  <c r="UVU120" i="34"/>
  <c r="UVV120" i="34"/>
  <c r="UVW120" i="34"/>
  <c r="UVX120" i="34"/>
  <c r="UVY120" i="34"/>
  <c r="UVZ120" i="34"/>
  <c r="UWA120" i="34"/>
  <c r="UWB120" i="34"/>
  <c r="UWC120" i="34"/>
  <c r="UWD120" i="34"/>
  <c r="UWE120" i="34"/>
  <c r="UWF120" i="34"/>
  <c r="UWG120" i="34"/>
  <c r="UWH120" i="34"/>
  <c r="UWI120" i="34"/>
  <c r="UWJ120" i="34"/>
  <c r="UWK120" i="34"/>
  <c r="UWL120" i="34"/>
  <c r="UWM120" i="34"/>
  <c r="UWN120" i="34"/>
  <c r="UWO120" i="34"/>
  <c r="UWP120" i="34"/>
  <c r="UWQ120" i="34"/>
  <c r="UWR120" i="34"/>
  <c r="UWS120" i="34"/>
  <c r="UWT120" i="34"/>
  <c r="UWU120" i="34"/>
  <c r="UWV120" i="34"/>
  <c r="UWW120" i="34"/>
  <c r="UWX120" i="34"/>
  <c r="UWY120" i="34"/>
  <c r="UWZ120" i="34"/>
  <c r="UXA120" i="34"/>
  <c r="UXB120" i="34"/>
  <c r="UXC120" i="34"/>
  <c r="UXD120" i="34"/>
  <c r="UXE120" i="34"/>
  <c r="UXF120" i="34"/>
  <c r="UXG120" i="34"/>
  <c r="UXH120" i="34"/>
  <c r="UXI120" i="34"/>
  <c r="UXJ120" i="34"/>
  <c r="UXK120" i="34"/>
  <c r="UXL120" i="34"/>
  <c r="UXM120" i="34"/>
  <c r="UXN120" i="34"/>
  <c r="UXO120" i="34"/>
  <c r="UXP120" i="34"/>
  <c r="UXQ120" i="34"/>
  <c r="UXR120" i="34"/>
  <c r="UXS120" i="34"/>
  <c r="UXT120" i="34"/>
  <c r="UXU120" i="34"/>
  <c r="UXV120" i="34"/>
  <c r="UXW120" i="34"/>
  <c r="UXX120" i="34"/>
  <c r="UXY120" i="34"/>
  <c r="UXZ120" i="34"/>
  <c r="UYA120" i="34"/>
  <c r="UYB120" i="34"/>
  <c r="UYC120" i="34"/>
  <c r="UYD120" i="34"/>
  <c r="UYE120" i="34"/>
  <c r="UYF120" i="34"/>
  <c r="UYG120" i="34"/>
  <c r="UYH120" i="34"/>
  <c r="UYI120" i="34"/>
  <c r="UYJ120" i="34"/>
  <c r="UYK120" i="34"/>
  <c r="UYL120" i="34"/>
  <c r="UYM120" i="34"/>
  <c r="UYN120" i="34"/>
  <c r="UYO120" i="34"/>
  <c r="UYP120" i="34"/>
  <c r="UYQ120" i="34"/>
  <c r="UYR120" i="34"/>
  <c r="UYS120" i="34"/>
  <c r="UYT120" i="34"/>
  <c r="UYU120" i="34"/>
  <c r="UYV120" i="34"/>
  <c r="UYW120" i="34"/>
  <c r="UYX120" i="34"/>
  <c r="UYY120" i="34"/>
  <c r="UYZ120" i="34"/>
  <c r="UZA120" i="34"/>
  <c r="UZB120" i="34"/>
  <c r="UZC120" i="34"/>
  <c r="UZD120" i="34"/>
  <c r="UZE120" i="34"/>
  <c r="UZF120" i="34"/>
  <c r="UZG120" i="34"/>
  <c r="UZH120" i="34"/>
  <c r="UZI120" i="34"/>
  <c r="UZJ120" i="34"/>
  <c r="UZK120" i="34"/>
  <c r="UZL120" i="34"/>
  <c r="UZM120" i="34"/>
  <c r="UZN120" i="34"/>
  <c r="UZO120" i="34"/>
  <c r="UZP120" i="34"/>
  <c r="UZQ120" i="34"/>
  <c r="UZR120" i="34"/>
  <c r="UZS120" i="34"/>
  <c r="UZT120" i="34"/>
  <c r="UZU120" i="34"/>
  <c r="UZV120" i="34"/>
  <c r="UZW120" i="34"/>
  <c r="UZX120" i="34"/>
  <c r="UZY120" i="34"/>
  <c r="UZZ120" i="34"/>
  <c r="VAA120" i="34"/>
  <c r="VAB120" i="34"/>
  <c r="VAC120" i="34"/>
  <c r="VAD120" i="34"/>
  <c r="VAE120" i="34"/>
  <c r="VAF120" i="34"/>
  <c r="VAG120" i="34"/>
  <c r="VAH120" i="34"/>
  <c r="VAI120" i="34"/>
  <c r="VAJ120" i="34"/>
  <c r="VAK120" i="34"/>
  <c r="VAL120" i="34"/>
  <c r="VAM120" i="34"/>
  <c r="VAN120" i="34"/>
  <c r="VAO120" i="34"/>
  <c r="VAP120" i="34"/>
  <c r="VAQ120" i="34"/>
  <c r="VAR120" i="34"/>
  <c r="VAS120" i="34"/>
  <c r="VAT120" i="34"/>
  <c r="VAU120" i="34"/>
  <c r="VAV120" i="34"/>
  <c r="VAW120" i="34"/>
  <c r="VAX120" i="34"/>
  <c r="VAY120" i="34"/>
  <c r="VAZ120" i="34"/>
  <c r="VBA120" i="34"/>
  <c r="VBB120" i="34"/>
  <c r="VBC120" i="34"/>
  <c r="VBD120" i="34"/>
  <c r="VBE120" i="34"/>
  <c r="VBF120" i="34"/>
  <c r="VBG120" i="34"/>
  <c r="VBH120" i="34"/>
  <c r="VBI120" i="34"/>
  <c r="VBJ120" i="34"/>
  <c r="VBK120" i="34"/>
  <c r="VBL120" i="34"/>
  <c r="VBM120" i="34"/>
  <c r="VBN120" i="34"/>
  <c r="VBO120" i="34"/>
  <c r="VBP120" i="34"/>
  <c r="VBQ120" i="34"/>
  <c r="VBR120" i="34"/>
  <c r="VBS120" i="34"/>
  <c r="VBT120" i="34"/>
  <c r="VBU120" i="34"/>
  <c r="VBV120" i="34"/>
  <c r="VBW120" i="34"/>
  <c r="VBX120" i="34"/>
  <c r="VBY120" i="34"/>
  <c r="VBZ120" i="34"/>
  <c r="VCA120" i="34"/>
  <c r="VCB120" i="34"/>
  <c r="VCC120" i="34"/>
  <c r="VCD120" i="34"/>
  <c r="VCE120" i="34"/>
  <c r="VCF120" i="34"/>
  <c r="VCG120" i="34"/>
  <c r="VCH120" i="34"/>
  <c r="VCI120" i="34"/>
  <c r="VCJ120" i="34"/>
  <c r="VCK120" i="34"/>
  <c r="VCL120" i="34"/>
  <c r="VCM120" i="34"/>
  <c r="VCN120" i="34"/>
  <c r="VCO120" i="34"/>
  <c r="VCP120" i="34"/>
  <c r="VCQ120" i="34"/>
  <c r="VCR120" i="34"/>
  <c r="VCS120" i="34"/>
  <c r="VCT120" i="34"/>
  <c r="VCU120" i="34"/>
  <c r="VCV120" i="34"/>
  <c r="VCW120" i="34"/>
  <c r="VCX120" i="34"/>
  <c r="VCY120" i="34"/>
  <c r="VCZ120" i="34"/>
  <c r="VDA120" i="34"/>
  <c r="VDB120" i="34"/>
  <c r="VDC120" i="34"/>
  <c r="VDD120" i="34"/>
  <c r="VDE120" i="34"/>
  <c r="VDF120" i="34"/>
  <c r="VDG120" i="34"/>
  <c r="VDH120" i="34"/>
  <c r="VDI120" i="34"/>
  <c r="VDJ120" i="34"/>
  <c r="VDK120" i="34"/>
  <c r="VDL120" i="34"/>
  <c r="VDM120" i="34"/>
  <c r="VDN120" i="34"/>
  <c r="VDO120" i="34"/>
  <c r="VDP120" i="34"/>
  <c r="VDQ120" i="34"/>
  <c r="VDR120" i="34"/>
  <c r="VDS120" i="34"/>
  <c r="VDT120" i="34"/>
  <c r="VDU120" i="34"/>
  <c r="VDV120" i="34"/>
  <c r="VDW120" i="34"/>
  <c r="VDX120" i="34"/>
  <c r="VDY120" i="34"/>
  <c r="VDZ120" i="34"/>
  <c r="VEA120" i="34"/>
  <c r="VEB120" i="34"/>
  <c r="VEC120" i="34"/>
  <c r="VED120" i="34"/>
  <c r="VEE120" i="34"/>
  <c r="VEF120" i="34"/>
  <c r="VEG120" i="34"/>
  <c r="VEH120" i="34"/>
  <c r="VEI120" i="34"/>
  <c r="VEJ120" i="34"/>
  <c r="VEK120" i="34"/>
  <c r="VEL120" i="34"/>
  <c r="VEM120" i="34"/>
  <c r="VEN120" i="34"/>
  <c r="VEO120" i="34"/>
  <c r="VEP120" i="34"/>
  <c r="VEQ120" i="34"/>
  <c r="VER120" i="34"/>
  <c r="VES120" i="34"/>
  <c r="VET120" i="34"/>
  <c r="VEU120" i="34"/>
  <c r="VEV120" i="34"/>
  <c r="VEW120" i="34"/>
  <c r="VEX120" i="34"/>
  <c r="VEY120" i="34"/>
  <c r="VEZ120" i="34"/>
  <c r="VFA120" i="34"/>
  <c r="VFB120" i="34"/>
  <c r="VFC120" i="34"/>
  <c r="VFD120" i="34"/>
  <c r="VFE120" i="34"/>
  <c r="VFF120" i="34"/>
  <c r="VFG120" i="34"/>
  <c r="VFH120" i="34"/>
  <c r="VFI120" i="34"/>
  <c r="VFJ120" i="34"/>
  <c r="VFK120" i="34"/>
  <c r="VFL120" i="34"/>
  <c r="VFM120" i="34"/>
  <c r="VFN120" i="34"/>
  <c r="VFO120" i="34"/>
  <c r="VFP120" i="34"/>
  <c r="VFQ120" i="34"/>
  <c r="VFR120" i="34"/>
  <c r="VFS120" i="34"/>
  <c r="VFT120" i="34"/>
  <c r="VFU120" i="34"/>
  <c r="VFV120" i="34"/>
  <c r="VFW120" i="34"/>
  <c r="VFX120" i="34"/>
  <c r="VFY120" i="34"/>
  <c r="VFZ120" i="34"/>
  <c r="VGA120" i="34"/>
  <c r="VGB120" i="34"/>
  <c r="VGC120" i="34"/>
  <c r="VGD120" i="34"/>
  <c r="VGE120" i="34"/>
  <c r="VGF120" i="34"/>
  <c r="VGG120" i="34"/>
  <c r="VGH120" i="34"/>
  <c r="VGI120" i="34"/>
  <c r="VGJ120" i="34"/>
  <c r="VGK120" i="34"/>
  <c r="VGL120" i="34"/>
  <c r="VGM120" i="34"/>
  <c r="VGN120" i="34"/>
  <c r="VGO120" i="34"/>
  <c r="VGP120" i="34"/>
  <c r="VGQ120" i="34"/>
  <c r="VGR120" i="34"/>
  <c r="VGS120" i="34"/>
  <c r="VGT120" i="34"/>
  <c r="VGU120" i="34"/>
  <c r="VGV120" i="34"/>
  <c r="VGW120" i="34"/>
  <c r="VGX120" i="34"/>
  <c r="VGY120" i="34"/>
  <c r="VGZ120" i="34"/>
  <c r="VHA120" i="34"/>
  <c r="VHB120" i="34"/>
  <c r="VHC120" i="34"/>
  <c r="VHD120" i="34"/>
  <c r="VHE120" i="34"/>
  <c r="VHF120" i="34"/>
  <c r="VHG120" i="34"/>
  <c r="VHH120" i="34"/>
  <c r="VHI120" i="34"/>
  <c r="VHJ120" i="34"/>
  <c r="VHK120" i="34"/>
  <c r="VHL120" i="34"/>
  <c r="VHM120" i="34"/>
  <c r="VHN120" i="34"/>
  <c r="VHO120" i="34"/>
  <c r="VHP120" i="34"/>
  <c r="VHQ120" i="34"/>
  <c r="VHR120" i="34"/>
  <c r="VHS120" i="34"/>
  <c r="VHT120" i="34"/>
  <c r="VHU120" i="34"/>
  <c r="VHV120" i="34"/>
  <c r="VHW120" i="34"/>
  <c r="VHX120" i="34"/>
  <c r="VHY120" i="34"/>
  <c r="VHZ120" i="34"/>
  <c r="VIA120" i="34"/>
  <c r="VIB120" i="34"/>
  <c r="VIC120" i="34"/>
  <c r="VID120" i="34"/>
  <c r="VIE120" i="34"/>
  <c r="VIF120" i="34"/>
  <c r="VIG120" i="34"/>
  <c r="VIH120" i="34"/>
  <c r="VII120" i="34"/>
  <c r="VIJ120" i="34"/>
  <c r="VIK120" i="34"/>
  <c r="VIL120" i="34"/>
  <c r="VIM120" i="34"/>
  <c r="VIN120" i="34"/>
  <c r="VIO120" i="34"/>
  <c r="VIP120" i="34"/>
  <c r="VIQ120" i="34"/>
  <c r="VIR120" i="34"/>
  <c r="VIS120" i="34"/>
  <c r="VIT120" i="34"/>
  <c r="VIU120" i="34"/>
  <c r="VIV120" i="34"/>
  <c r="VIW120" i="34"/>
  <c r="VIX120" i="34"/>
  <c r="VIY120" i="34"/>
  <c r="VIZ120" i="34"/>
  <c r="VJA120" i="34"/>
  <c r="VJB120" i="34"/>
  <c r="VJC120" i="34"/>
  <c r="VJD120" i="34"/>
  <c r="VJE120" i="34"/>
  <c r="VJF120" i="34"/>
  <c r="VJG120" i="34"/>
  <c r="VJH120" i="34"/>
  <c r="VJI120" i="34"/>
  <c r="VJJ120" i="34"/>
  <c r="VJK120" i="34"/>
  <c r="VJL120" i="34"/>
  <c r="VJM120" i="34"/>
  <c r="VJN120" i="34"/>
  <c r="VJO120" i="34"/>
  <c r="VJP120" i="34"/>
  <c r="VJQ120" i="34"/>
  <c r="VJR120" i="34"/>
  <c r="VJS120" i="34"/>
  <c r="VJT120" i="34"/>
  <c r="VJU120" i="34"/>
  <c r="VJV120" i="34"/>
  <c r="VJW120" i="34"/>
  <c r="VJX120" i="34"/>
  <c r="VJY120" i="34"/>
  <c r="VJZ120" i="34"/>
  <c r="VKA120" i="34"/>
  <c r="VKB120" i="34"/>
  <c r="VKC120" i="34"/>
  <c r="VKD120" i="34"/>
  <c r="VKE120" i="34"/>
  <c r="VKF120" i="34"/>
  <c r="VKG120" i="34"/>
  <c r="VKH120" i="34"/>
  <c r="VKI120" i="34"/>
  <c r="VKJ120" i="34"/>
  <c r="VKK120" i="34"/>
  <c r="VKL120" i="34"/>
  <c r="VKM120" i="34"/>
  <c r="VKN120" i="34"/>
  <c r="VKO120" i="34"/>
  <c r="VKP120" i="34"/>
  <c r="VKQ120" i="34"/>
  <c r="VKR120" i="34"/>
  <c r="VKS120" i="34"/>
  <c r="VKT120" i="34"/>
  <c r="VKU120" i="34"/>
  <c r="VKV120" i="34"/>
  <c r="VKW120" i="34"/>
  <c r="VKX120" i="34"/>
  <c r="VKY120" i="34"/>
  <c r="VKZ120" i="34"/>
  <c r="VLA120" i="34"/>
  <c r="VLB120" i="34"/>
  <c r="VLC120" i="34"/>
  <c r="VLD120" i="34"/>
  <c r="VLE120" i="34"/>
  <c r="VLF120" i="34"/>
  <c r="VLG120" i="34"/>
  <c r="VLH120" i="34"/>
  <c r="VLI120" i="34"/>
  <c r="VLJ120" i="34"/>
  <c r="VLK120" i="34"/>
  <c r="VLL120" i="34"/>
  <c r="VLM120" i="34"/>
  <c r="VLN120" i="34"/>
  <c r="VLO120" i="34"/>
  <c r="VLP120" i="34"/>
  <c r="VLQ120" i="34"/>
  <c r="VLR120" i="34"/>
  <c r="VLS120" i="34"/>
  <c r="VLT120" i="34"/>
  <c r="VLU120" i="34"/>
  <c r="VLV120" i="34"/>
  <c r="VLW120" i="34"/>
  <c r="VLX120" i="34"/>
  <c r="VLY120" i="34"/>
  <c r="VLZ120" i="34"/>
  <c r="VMA120" i="34"/>
  <c r="VMB120" i="34"/>
  <c r="VMC120" i="34"/>
  <c r="VMD120" i="34"/>
  <c r="VME120" i="34"/>
  <c r="VMF120" i="34"/>
  <c r="VMG120" i="34"/>
  <c r="VMH120" i="34"/>
  <c r="VMI120" i="34"/>
  <c r="VMJ120" i="34"/>
  <c r="VMK120" i="34"/>
  <c r="VML120" i="34"/>
  <c r="VMM120" i="34"/>
  <c r="VMN120" i="34"/>
  <c r="VMO120" i="34"/>
  <c r="VMP120" i="34"/>
  <c r="VMQ120" i="34"/>
  <c r="VMR120" i="34"/>
  <c r="VMS120" i="34"/>
  <c r="VMT120" i="34"/>
  <c r="VMU120" i="34"/>
  <c r="VMV120" i="34"/>
  <c r="VMW120" i="34"/>
  <c r="VMX120" i="34"/>
  <c r="VMY120" i="34"/>
  <c r="VMZ120" i="34"/>
  <c r="VNA120" i="34"/>
  <c r="VNB120" i="34"/>
  <c r="VNC120" i="34"/>
  <c r="VND120" i="34"/>
  <c r="VNE120" i="34"/>
  <c r="VNF120" i="34"/>
  <c r="VNG120" i="34"/>
  <c r="VNH120" i="34"/>
  <c r="VNI120" i="34"/>
  <c r="VNJ120" i="34"/>
  <c r="VNK120" i="34"/>
  <c r="VNL120" i="34"/>
  <c r="VNM120" i="34"/>
  <c r="VNN120" i="34"/>
  <c r="VNO120" i="34"/>
  <c r="VNP120" i="34"/>
  <c r="VNQ120" i="34"/>
  <c r="VNR120" i="34"/>
  <c r="VNS120" i="34"/>
  <c r="VNT120" i="34"/>
  <c r="VNU120" i="34"/>
  <c r="VNV120" i="34"/>
  <c r="VNW120" i="34"/>
  <c r="VNX120" i="34"/>
  <c r="VNY120" i="34"/>
  <c r="VNZ120" i="34"/>
  <c r="VOA120" i="34"/>
  <c r="VOB120" i="34"/>
  <c r="VOC120" i="34"/>
  <c r="VOD120" i="34"/>
  <c r="VOE120" i="34"/>
  <c r="VOF120" i="34"/>
  <c r="VOG120" i="34"/>
  <c r="VOH120" i="34"/>
  <c r="VOI120" i="34"/>
  <c r="VOJ120" i="34"/>
  <c r="VOK120" i="34"/>
  <c r="VOL120" i="34"/>
  <c r="VOM120" i="34"/>
  <c r="VON120" i="34"/>
  <c r="VOO120" i="34"/>
  <c r="VOP120" i="34"/>
  <c r="VOQ120" i="34"/>
  <c r="VOR120" i="34"/>
  <c r="VOS120" i="34"/>
  <c r="VOT120" i="34"/>
  <c r="VOU120" i="34"/>
  <c r="VOV120" i="34"/>
  <c r="VOW120" i="34"/>
  <c r="VOX120" i="34"/>
  <c r="VOY120" i="34"/>
  <c r="VOZ120" i="34"/>
  <c r="VPA120" i="34"/>
  <c r="VPB120" i="34"/>
  <c r="VPC120" i="34"/>
  <c r="VPD120" i="34"/>
  <c r="VPE120" i="34"/>
  <c r="VPF120" i="34"/>
  <c r="VPG120" i="34"/>
  <c r="VPH120" i="34"/>
  <c r="VPI120" i="34"/>
  <c r="VPJ120" i="34"/>
  <c r="VPK120" i="34"/>
  <c r="VPL120" i="34"/>
  <c r="VPM120" i="34"/>
  <c r="VPN120" i="34"/>
  <c r="VPO120" i="34"/>
  <c r="VPP120" i="34"/>
  <c r="VPQ120" i="34"/>
  <c r="VPR120" i="34"/>
  <c r="VPS120" i="34"/>
  <c r="VPT120" i="34"/>
  <c r="VPU120" i="34"/>
  <c r="VPV120" i="34"/>
  <c r="VPW120" i="34"/>
  <c r="VPX120" i="34"/>
  <c r="VPY120" i="34"/>
  <c r="VPZ120" i="34"/>
  <c r="VQA120" i="34"/>
  <c r="VQB120" i="34"/>
  <c r="VQC120" i="34"/>
  <c r="VQD120" i="34"/>
  <c r="VQE120" i="34"/>
  <c r="VQF120" i="34"/>
  <c r="VQG120" i="34"/>
  <c r="VQH120" i="34"/>
  <c r="VQI120" i="34"/>
  <c r="VQJ120" i="34"/>
  <c r="VQK120" i="34"/>
  <c r="VQL120" i="34"/>
  <c r="VQM120" i="34"/>
  <c r="VQN120" i="34"/>
  <c r="VQO120" i="34"/>
  <c r="VQP120" i="34"/>
  <c r="VQQ120" i="34"/>
  <c r="VQR120" i="34"/>
  <c r="VQS120" i="34"/>
  <c r="VQT120" i="34"/>
  <c r="VQU120" i="34"/>
  <c r="VQV120" i="34"/>
  <c r="VQW120" i="34"/>
  <c r="VQX120" i="34"/>
  <c r="VQY120" i="34"/>
  <c r="VQZ120" i="34"/>
  <c r="VRA120" i="34"/>
  <c r="VRB120" i="34"/>
  <c r="VRC120" i="34"/>
  <c r="VRD120" i="34"/>
  <c r="VRE120" i="34"/>
  <c r="VRF120" i="34"/>
  <c r="VRG120" i="34"/>
  <c r="VRH120" i="34"/>
  <c r="VRI120" i="34"/>
  <c r="VRJ120" i="34"/>
  <c r="VRK120" i="34"/>
  <c r="VRL120" i="34"/>
  <c r="VRM120" i="34"/>
  <c r="VRN120" i="34"/>
  <c r="VRO120" i="34"/>
  <c r="VRP120" i="34"/>
  <c r="VRQ120" i="34"/>
  <c r="VRR120" i="34"/>
  <c r="VRS120" i="34"/>
  <c r="VRT120" i="34"/>
  <c r="VRU120" i="34"/>
  <c r="VRV120" i="34"/>
  <c r="VRW120" i="34"/>
  <c r="VRX120" i="34"/>
  <c r="VRY120" i="34"/>
  <c r="VRZ120" i="34"/>
  <c r="VSA120" i="34"/>
  <c r="VSB120" i="34"/>
  <c r="VSC120" i="34"/>
  <c r="VSD120" i="34"/>
  <c r="VSE120" i="34"/>
  <c r="VSF120" i="34"/>
  <c r="VSG120" i="34"/>
  <c r="VSH120" i="34"/>
  <c r="VSI120" i="34"/>
  <c r="VSJ120" i="34"/>
  <c r="VSK120" i="34"/>
  <c r="VSL120" i="34"/>
  <c r="VSM120" i="34"/>
  <c r="VSN120" i="34"/>
  <c r="VSO120" i="34"/>
  <c r="VSP120" i="34"/>
  <c r="VSQ120" i="34"/>
  <c r="VSR120" i="34"/>
  <c r="VSS120" i="34"/>
  <c r="VST120" i="34"/>
  <c r="VSU120" i="34"/>
  <c r="VSV120" i="34"/>
  <c r="VSW120" i="34"/>
  <c r="VSX120" i="34"/>
  <c r="VSY120" i="34"/>
  <c r="VSZ120" i="34"/>
  <c r="VTA120" i="34"/>
  <c r="VTB120" i="34"/>
  <c r="VTC120" i="34"/>
  <c r="VTD120" i="34"/>
  <c r="VTE120" i="34"/>
  <c r="VTF120" i="34"/>
  <c r="VTG120" i="34"/>
  <c r="VTH120" i="34"/>
  <c r="VTI120" i="34"/>
  <c r="VTJ120" i="34"/>
  <c r="VTK120" i="34"/>
  <c r="VTL120" i="34"/>
  <c r="VTM120" i="34"/>
  <c r="VTN120" i="34"/>
  <c r="VTO120" i="34"/>
  <c r="VTP120" i="34"/>
  <c r="VTQ120" i="34"/>
  <c r="VTR120" i="34"/>
  <c r="VTS120" i="34"/>
  <c r="VTT120" i="34"/>
  <c r="VTU120" i="34"/>
  <c r="VTV120" i="34"/>
  <c r="VTW120" i="34"/>
  <c r="VTX120" i="34"/>
  <c r="VTY120" i="34"/>
  <c r="VTZ120" i="34"/>
  <c r="VUA120" i="34"/>
  <c r="VUB120" i="34"/>
  <c r="VUC120" i="34"/>
  <c r="VUD120" i="34"/>
  <c r="VUE120" i="34"/>
  <c r="VUF120" i="34"/>
  <c r="VUG120" i="34"/>
  <c r="VUH120" i="34"/>
  <c r="VUI120" i="34"/>
  <c r="VUJ120" i="34"/>
  <c r="VUK120" i="34"/>
  <c r="VUL120" i="34"/>
  <c r="VUM120" i="34"/>
  <c r="VUN120" i="34"/>
  <c r="VUO120" i="34"/>
  <c r="VUP120" i="34"/>
  <c r="VUQ120" i="34"/>
  <c r="VUR120" i="34"/>
  <c r="VUS120" i="34"/>
  <c r="VUT120" i="34"/>
  <c r="VUU120" i="34"/>
  <c r="VUV120" i="34"/>
  <c r="VUW120" i="34"/>
  <c r="VUX120" i="34"/>
  <c r="VUY120" i="34"/>
  <c r="VUZ120" i="34"/>
  <c r="VVA120" i="34"/>
  <c r="VVB120" i="34"/>
  <c r="VVC120" i="34"/>
  <c r="VVD120" i="34"/>
  <c r="VVE120" i="34"/>
  <c r="VVF120" i="34"/>
  <c r="VVG120" i="34"/>
  <c r="VVH120" i="34"/>
  <c r="VVI120" i="34"/>
  <c r="VVJ120" i="34"/>
  <c r="VVK120" i="34"/>
  <c r="VVL120" i="34"/>
  <c r="VVM120" i="34"/>
  <c r="VVN120" i="34"/>
  <c r="VVO120" i="34"/>
  <c r="VVP120" i="34"/>
  <c r="VVQ120" i="34"/>
  <c r="VVR120" i="34"/>
  <c r="VVS120" i="34"/>
  <c r="VVT120" i="34"/>
  <c r="VVU120" i="34"/>
  <c r="VVV120" i="34"/>
  <c r="VVW120" i="34"/>
  <c r="VVX120" i="34"/>
  <c r="VVY120" i="34"/>
  <c r="VVZ120" i="34"/>
  <c r="VWA120" i="34"/>
  <c r="VWB120" i="34"/>
  <c r="VWC120" i="34"/>
  <c r="VWD120" i="34"/>
  <c r="VWE120" i="34"/>
  <c r="VWF120" i="34"/>
  <c r="VWG120" i="34"/>
  <c r="VWH120" i="34"/>
  <c r="VWI120" i="34"/>
  <c r="VWJ120" i="34"/>
  <c r="VWK120" i="34"/>
  <c r="VWL120" i="34"/>
  <c r="VWM120" i="34"/>
  <c r="VWN120" i="34"/>
  <c r="VWO120" i="34"/>
  <c r="VWP120" i="34"/>
  <c r="VWQ120" i="34"/>
  <c r="VWR120" i="34"/>
  <c r="VWS120" i="34"/>
  <c r="VWT120" i="34"/>
  <c r="VWU120" i="34"/>
  <c r="VWV120" i="34"/>
  <c r="VWW120" i="34"/>
  <c r="VWX120" i="34"/>
  <c r="VWY120" i="34"/>
  <c r="VWZ120" i="34"/>
  <c r="VXA120" i="34"/>
  <c r="VXB120" i="34"/>
  <c r="VXC120" i="34"/>
  <c r="VXD120" i="34"/>
  <c r="VXE120" i="34"/>
  <c r="VXF120" i="34"/>
  <c r="VXG120" i="34"/>
  <c r="VXH120" i="34"/>
  <c r="VXI120" i="34"/>
  <c r="VXJ120" i="34"/>
  <c r="VXK120" i="34"/>
  <c r="VXL120" i="34"/>
  <c r="VXM120" i="34"/>
  <c r="VXN120" i="34"/>
  <c r="VXO120" i="34"/>
  <c r="VXP120" i="34"/>
  <c r="VXQ120" i="34"/>
  <c r="VXR120" i="34"/>
  <c r="VXS120" i="34"/>
  <c r="VXT120" i="34"/>
  <c r="VXU120" i="34"/>
  <c r="VXV120" i="34"/>
  <c r="VXW120" i="34"/>
  <c r="VXX120" i="34"/>
  <c r="VXY120" i="34"/>
  <c r="VXZ120" i="34"/>
  <c r="VYA120" i="34"/>
  <c r="VYB120" i="34"/>
  <c r="VYC120" i="34"/>
  <c r="VYD120" i="34"/>
  <c r="VYE120" i="34"/>
  <c r="VYF120" i="34"/>
  <c r="VYG120" i="34"/>
  <c r="VYH120" i="34"/>
  <c r="VYI120" i="34"/>
  <c r="VYJ120" i="34"/>
  <c r="VYK120" i="34"/>
  <c r="VYL120" i="34"/>
  <c r="VYM120" i="34"/>
  <c r="VYN120" i="34"/>
  <c r="VYO120" i="34"/>
  <c r="VYP120" i="34"/>
  <c r="VYQ120" i="34"/>
  <c r="VYR120" i="34"/>
  <c r="VYS120" i="34"/>
  <c r="VYT120" i="34"/>
  <c r="VYU120" i="34"/>
  <c r="VYV120" i="34"/>
  <c r="VYW120" i="34"/>
  <c r="VYX120" i="34"/>
  <c r="VYY120" i="34"/>
  <c r="VYZ120" i="34"/>
  <c r="VZA120" i="34"/>
  <c r="VZB120" i="34"/>
  <c r="VZC120" i="34"/>
  <c r="VZD120" i="34"/>
  <c r="VZE120" i="34"/>
  <c r="VZF120" i="34"/>
  <c r="VZG120" i="34"/>
  <c r="VZH120" i="34"/>
  <c r="VZI120" i="34"/>
  <c r="VZJ120" i="34"/>
  <c r="VZK120" i="34"/>
  <c r="VZL120" i="34"/>
  <c r="VZM120" i="34"/>
  <c r="VZN120" i="34"/>
  <c r="VZO120" i="34"/>
  <c r="VZP120" i="34"/>
  <c r="VZQ120" i="34"/>
  <c r="VZR120" i="34"/>
  <c r="VZS120" i="34"/>
  <c r="VZT120" i="34"/>
  <c r="VZU120" i="34"/>
  <c r="VZV120" i="34"/>
  <c r="VZW120" i="34"/>
  <c r="VZX120" i="34"/>
  <c r="VZY120" i="34"/>
  <c r="VZZ120" i="34"/>
  <c r="WAA120" i="34"/>
  <c r="WAB120" i="34"/>
  <c r="WAC120" i="34"/>
  <c r="WAD120" i="34"/>
  <c r="WAE120" i="34"/>
  <c r="WAF120" i="34"/>
  <c r="WAG120" i="34"/>
  <c r="WAH120" i="34"/>
  <c r="WAI120" i="34"/>
  <c r="WAJ120" i="34"/>
  <c r="WAK120" i="34"/>
  <c r="WAL120" i="34"/>
  <c r="WAM120" i="34"/>
  <c r="WAN120" i="34"/>
  <c r="WAO120" i="34"/>
  <c r="WAP120" i="34"/>
  <c r="WAQ120" i="34"/>
  <c r="WAR120" i="34"/>
  <c r="WAS120" i="34"/>
  <c r="WAT120" i="34"/>
  <c r="WAU120" i="34"/>
  <c r="WAV120" i="34"/>
  <c r="WAW120" i="34"/>
  <c r="WAX120" i="34"/>
  <c r="WAY120" i="34"/>
  <c r="WAZ120" i="34"/>
  <c r="WBA120" i="34"/>
  <c r="WBB120" i="34"/>
  <c r="WBC120" i="34"/>
  <c r="WBD120" i="34"/>
  <c r="WBE120" i="34"/>
  <c r="WBF120" i="34"/>
  <c r="WBG120" i="34"/>
  <c r="WBH120" i="34"/>
  <c r="WBI120" i="34"/>
  <c r="WBJ120" i="34"/>
  <c r="WBK120" i="34"/>
  <c r="WBL120" i="34"/>
  <c r="WBM120" i="34"/>
  <c r="WBN120" i="34"/>
  <c r="WBO120" i="34"/>
  <c r="WBP120" i="34"/>
  <c r="WBQ120" i="34"/>
  <c r="WBR120" i="34"/>
  <c r="WBS120" i="34"/>
  <c r="WBT120" i="34"/>
  <c r="WBU120" i="34"/>
  <c r="WBV120" i="34"/>
  <c r="WBW120" i="34"/>
  <c r="WBX120" i="34"/>
  <c r="WBY120" i="34"/>
  <c r="WBZ120" i="34"/>
  <c r="WCA120" i="34"/>
  <c r="WCB120" i="34"/>
  <c r="WCC120" i="34"/>
  <c r="WCD120" i="34"/>
  <c r="WCE120" i="34"/>
  <c r="WCF120" i="34"/>
  <c r="WCG120" i="34"/>
  <c r="WCH120" i="34"/>
  <c r="WCI120" i="34"/>
  <c r="WCJ120" i="34"/>
  <c r="WCK120" i="34"/>
  <c r="WCL120" i="34"/>
  <c r="WCM120" i="34"/>
  <c r="WCN120" i="34"/>
  <c r="WCO120" i="34"/>
  <c r="WCP120" i="34"/>
  <c r="WCQ120" i="34"/>
  <c r="WCR120" i="34"/>
  <c r="WCS120" i="34"/>
  <c r="WCT120" i="34"/>
  <c r="WCU120" i="34"/>
  <c r="WCV120" i="34"/>
  <c r="WCW120" i="34"/>
  <c r="WCX120" i="34"/>
  <c r="WCY120" i="34"/>
  <c r="WCZ120" i="34"/>
  <c r="WDA120" i="34"/>
  <c r="WDB120" i="34"/>
  <c r="WDC120" i="34"/>
  <c r="WDD120" i="34"/>
  <c r="WDE120" i="34"/>
  <c r="WDF120" i="34"/>
  <c r="WDG120" i="34"/>
  <c r="WDH120" i="34"/>
  <c r="WDI120" i="34"/>
  <c r="WDJ120" i="34"/>
  <c r="WDK120" i="34"/>
  <c r="WDL120" i="34"/>
  <c r="WDM120" i="34"/>
  <c r="WDN120" i="34"/>
  <c r="WDO120" i="34"/>
  <c r="WDP120" i="34"/>
  <c r="WDQ120" i="34"/>
  <c r="WDR120" i="34"/>
  <c r="WDS120" i="34"/>
  <c r="WDT120" i="34"/>
  <c r="WDU120" i="34"/>
  <c r="WDV120" i="34"/>
  <c r="WDW120" i="34"/>
  <c r="WDX120" i="34"/>
  <c r="WDY120" i="34"/>
  <c r="WDZ120" i="34"/>
  <c r="WEA120" i="34"/>
  <c r="WEB120" i="34"/>
  <c r="WEC120" i="34"/>
  <c r="WED120" i="34"/>
  <c r="WEE120" i="34"/>
  <c r="WEF120" i="34"/>
  <c r="WEG120" i="34"/>
  <c r="WEH120" i="34"/>
  <c r="WEI120" i="34"/>
  <c r="WEJ120" i="34"/>
  <c r="WEK120" i="34"/>
  <c r="WEL120" i="34"/>
  <c r="WEM120" i="34"/>
  <c r="WEN120" i="34"/>
  <c r="WEO120" i="34"/>
  <c r="WEP120" i="34"/>
  <c r="WEQ120" i="34"/>
  <c r="WER120" i="34"/>
  <c r="WES120" i="34"/>
  <c r="WET120" i="34"/>
  <c r="WEU120" i="34"/>
  <c r="WEV120" i="34"/>
  <c r="WEW120" i="34"/>
  <c r="WEX120" i="34"/>
  <c r="WEY120" i="34"/>
  <c r="WEZ120" i="34"/>
  <c r="WFA120" i="34"/>
  <c r="WFB120" i="34"/>
  <c r="WFC120" i="34"/>
  <c r="WFD120" i="34"/>
  <c r="WFE120" i="34"/>
  <c r="WFF120" i="34"/>
  <c r="WFG120" i="34"/>
  <c r="WFH120" i="34"/>
  <c r="WFI120" i="34"/>
  <c r="WFJ120" i="34"/>
  <c r="WFK120" i="34"/>
  <c r="WFL120" i="34"/>
  <c r="WFM120" i="34"/>
  <c r="WFN120" i="34"/>
  <c r="WFO120" i="34"/>
  <c r="WFP120" i="34"/>
  <c r="WFQ120" i="34"/>
  <c r="WFR120" i="34"/>
  <c r="WFS120" i="34"/>
  <c r="WFT120" i="34"/>
  <c r="WFU120" i="34"/>
  <c r="WFV120" i="34"/>
  <c r="WFW120" i="34"/>
  <c r="WFX120" i="34"/>
  <c r="WFY120" i="34"/>
  <c r="WFZ120" i="34"/>
  <c r="WGA120" i="34"/>
  <c r="WGB120" i="34"/>
  <c r="WGC120" i="34"/>
  <c r="WGD120" i="34"/>
  <c r="WGE120" i="34"/>
  <c r="WGF120" i="34"/>
  <c r="WGG120" i="34"/>
  <c r="WGH120" i="34"/>
  <c r="WGI120" i="34"/>
  <c r="WGJ120" i="34"/>
  <c r="WGK120" i="34"/>
  <c r="WGL120" i="34"/>
  <c r="WGM120" i="34"/>
  <c r="WGN120" i="34"/>
  <c r="WGO120" i="34"/>
  <c r="WGP120" i="34"/>
  <c r="WGQ120" i="34"/>
  <c r="WGR120" i="34"/>
  <c r="WGS120" i="34"/>
  <c r="WGT120" i="34"/>
  <c r="WGU120" i="34"/>
  <c r="WGV120" i="34"/>
  <c r="WGW120" i="34"/>
  <c r="WGX120" i="34"/>
  <c r="WGY120" i="34"/>
  <c r="WGZ120" i="34"/>
  <c r="WHA120" i="34"/>
  <c r="WHB120" i="34"/>
  <c r="WHC120" i="34"/>
  <c r="WHD120" i="34"/>
  <c r="WHE120" i="34"/>
  <c r="WHF120" i="34"/>
  <c r="WHG120" i="34"/>
  <c r="WHH120" i="34"/>
  <c r="WHI120" i="34"/>
  <c r="WHJ120" i="34"/>
  <c r="WHK120" i="34"/>
  <c r="WHL120" i="34"/>
  <c r="WHM120" i="34"/>
  <c r="WHN120" i="34"/>
  <c r="WHO120" i="34"/>
  <c r="WHP120" i="34"/>
  <c r="WHQ120" i="34"/>
  <c r="WHR120" i="34"/>
  <c r="WHS120" i="34"/>
  <c r="WHT120" i="34"/>
  <c r="WHU120" i="34"/>
  <c r="WHV120" i="34"/>
  <c r="WHW120" i="34"/>
  <c r="WHX120" i="34"/>
  <c r="WHY120" i="34"/>
  <c r="WHZ120" i="34"/>
  <c r="WIA120" i="34"/>
  <c r="WIB120" i="34"/>
  <c r="WIC120" i="34"/>
  <c r="WID120" i="34"/>
  <c r="WIE120" i="34"/>
  <c r="WIF120" i="34"/>
  <c r="WIG120" i="34"/>
  <c r="WIH120" i="34"/>
  <c r="WII120" i="34"/>
  <c r="WIJ120" i="34"/>
  <c r="WIK120" i="34"/>
  <c r="WIL120" i="34"/>
  <c r="WIM120" i="34"/>
  <c r="WIN120" i="34"/>
  <c r="WIO120" i="34"/>
  <c r="WIP120" i="34"/>
  <c r="WIQ120" i="34"/>
  <c r="WIR120" i="34"/>
  <c r="WIS120" i="34"/>
  <c r="WIT120" i="34"/>
  <c r="WIU120" i="34"/>
  <c r="WIV120" i="34"/>
  <c r="WIW120" i="34"/>
  <c r="WIX120" i="34"/>
  <c r="WIY120" i="34"/>
  <c r="WIZ120" i="34"/>
  <c r="WJA120" i="34"/>
  <c r="WJB120" i="34"/>
  <c r="WJC120" i="34"/>
  <c r="WJD120" i="34"/>
  <c r="WJE120" i="34"/>
  <c r="WJF120" i="34"/>
  <c r="WJG120" i="34"/>
  <c r="WJH120" i="34"/>
  <c r="WJI120" i="34"/>
  <c r="WJJ120" i="34"/>
  <c r="WJK120" i="34"/>
  <c r="WJL120" i="34"/>
  <c r="WJM120" i="34"/>
  <c r="WJN120" i="34"/>
  <c r="WJO120" i="34"/>
  <c r="WJP120" i="34"/>
  <c r="WJQ120" i="34"/>
  <c r="WJR120" i="34"/>
  <c r="WJS120" i="34"/>
  <c r="WJT120" i="34"/>
  <c r="WJU120" i="34"/>
  <c r="WJV120" i="34"/>
  <c r="WJW120" i="34"/>
  <c r="WJX120" i="34"/>
  <c r="WJY120" i="34"/>
  <c r="WJZ120" i="34"/>
  <c r="WKA120" i="34"/>
  <c r="WKB120" i="34"/>
  <c r="WKC120" i="34"/>
  <c r="WKD120" i="34"/>
  <c r="WKE120" i="34"/>
  <c r="WKF120" i="34"/>
  <c r="WKG120" i="34"/>
  <c r="WKH120" i="34"/>
  <c r="WKI120" i="34"/>
  <c r="WKJ120" i="34"/>
  <c r="WKK120" i="34"/>
  <c r="WKL120" i="34"/>
  <c r="WKM120" i="34"/>
  <c r="WKN120" i="34"/>
  <c r="WKO120" i="34"/>
  <c r="WKP120" i="34"/>
  <c r="WKQ120" i="34"/>
  <c r="WKR120" i="34"/>
  <c r="WKS120" i="34"/>
  <c r="WKT120" i="34"/>
  <c r="WKU120" i="34"/>
  <c r="WKV120" i="34"/>
  <c r="WKW120" i="34"/>
  <c r="WKX120" i="34"/>
  <c r="WKY120" i="34"/>
  <c r="WKZ120" i="34"/>
  <c r="WLA120" i="34"/>
  <c r="WLB120" i="34"/>
  <c r="WLC120" i="34"/>
  <c r="WLD120" i="34"/>
  <c r="WLE120" i="34"/>
  <c r="WLF120" i="34"/>
  <c r="WLG120" i="34"/>
  <c r="WLH120" i="34"/>
  <c r="WLI120" i="34"/>
  <c r="WLJ120" i="34"/>
  <c r="WLK120" i="34"/>
  <c r="WLL120" i="34"/>
  <c r="WLM120" i="34"/>
  <c r="WLN120" i="34"/>
  <c r="WLO120" i="34"/>
  <c r="WLP120" i="34"/>
  <c r="WLQ120" i="34"/>
  <c r="WLR120" i="34"/>
  <c r="WLS120" i="34"/>
  <c r="WLT120" i="34"/>
  <c r="WLU120" i="34"/>
  <c r="WLV120" i="34"/>
  <c r="WLW120" i="34"/>
  <c r="WLX120" i="34"/>
  <c r="WLY120" i="34"/>
  <c r="WLZ120" i="34"/>
  <c r="WMA120" i="34"/>
  <c r="WMB120" i="34"/>
  <c r="WMC120" i="34"/>
  <c r="WMD120" i="34"/>
  <c r="WME120" i="34"/>
  <c r="WMF120" i="34"/>
  <c r="WMG120" i="34"/>
  <c r="WMH120" i="34"/>
  <c r="WMI120" i="34"/>
  <c r="WMJ120" i="34"/>
  <c r="WMK120" i="34"/>
  <c r="WML120" i="34"/>
  <c r="WMM120" i="34"/>
  <c r="WMN120" i="34"/>
  <c r="WMO120" i="34"/>
  <c r="WMP120" i="34"/>
  <c r="WMQ120" i="34"/>
  <c r="WMR120" i="34"/>
  <c r="WMS120" i="34"/>
  <c r="WMT120" i="34"/>
  <c r="WMU120" i="34"/>
  <c r="WMV120" i="34"/>
  <c r="WMW120" i="34"/>
  <c r="WMX120" i="34"/>
  <c r="WMY120" i="34"/>
  <c r="WMZ120" i="34"/>
  <c r="WNA120" i="34"/>
  <c r="WNB120" i="34"/>
  <c r="WNC120" i="34"/>
  <c r="WND120" i="34"/>
  <c r="WNE120" i="34"/>
  <c r="WNF120" i="34"/>
  <c r="WNG120" i="34"/>
  <c r="WNH120" i="34"/>
  <c r="WNI120" i="34"/>
  <c r="WNJ120" i="34"/>
  <c r="WNK120" i="34"/>
  <c r="WNL120" i="34"/>
  <c r="WNM120" i="34"/>
  <c r="WNN120" i="34"/>
  <c r="WNO120" i="34"/>
  <c r="WNP120" i="34"/>
  <c r="WNQ120" i="34"/>
  <c r="WNR120" i="34"/>
  <c r="WNS120" i="34"/>
  <c r="WNT120" i="34"/>
  <c r="WNU120" i="34"/>
  <c r="WNV120" i="34"/>
  <c r="WNW120" i="34"/>
  <c r="WNX120" i="34"/>
  <c r="WNY120" i="34"/>
  <c r="WNZ120" i="34"/>
  <c r="WOA120" i="34"/>
  <c r="WOB120" i="34"/>
  <c r="WOC120" i="34"/>
  <c r="WOD120" i="34"/>
  <c r="WOE120" i="34"/>
  <c r="WOF120" i="34"/>
  <c r="WOG120" i="34"/>
  <c r="WOH120" i="34"/>
  <c r="WOI120" i="34"/>
  <c r="WOJ120" i="34"/>
  <c r="WOK120" i="34"/>
  <c r="WOL120" i="34"/>
  <c r="WOM120" i="34"/>
  <c r="WON120" i="34"/>
  <c r="WOO120" i="34"/>
  <c r="WOP120" i="34"/>
  <c r="WOQ120" i="34"/>
  <c r="WOR120" i="34"/>
  <c r="WOS120" i="34"/>
  <c r="WOT120" i="34"/>
  <c r="WOU120" i="34"/>
  <c r="WOV120" i="34"/>
  <c r="WOW120" i="34"/>
  <c r="WOX120" i="34"/>
  <c r="WOY120" i="34"/>
  <c r="WOZ120" i="34"/>
  <c r="WPA120" i="34"/>
  <c r="WPB120" i="34"/>
  <c r="WPC120" i="34"/>
  <c r="WPD120" i="34"/>
  <c r="WPE120" i="34"/>
  <c r="WPF120" i="34"/>
  <c r="WPG120" i="34"/>
  <c r="WPH120" i="34"/>
  <c r="WPI120" i="34"/>
  <c r="WPJ120" i="34"/>
  <c r="WPK120" i="34"/>
  <c r="WPL120" i="34"/>
  <c r="WPM120" i="34"/>
  <c r="WPN120" i="34"/>
  <c r="WPO120" i="34"/>
  <c r="WPP120" i="34"/>
  <c r="WPQ120" i="34"/>
  <c r="WPR120" i="34"/>
  <c r="WPS120" i="34"/>
  <c r="WPT120" i="34"/>
  <c r="WPU120" i="34"/>
  <c r="WPV120" i="34"/>
  <c r="WPW120" i="34"/>
  <c r="WPX120" i="34"/>
  <c r="WPY120" i="34"/>
  <c r="WPZ120" i="34"/>
  <c r="WQA120" i="34"/>
  <c r="WQB120" i="34"/>
  <c r="WQC120" i="34"/>
  <c r="WQD120" i="34"/>
  <c r="WQE120" i="34"/>
  <c r="WQF120" i="34"/>
  <c r="WQG120" i="34"/>
  <c r="WQH120" i="34"/>
  <c r="WQI120" i="34"/>
  <c r="WQJ120" i="34"/>
  <c r="WQK120" i="34"/>
  <c r="WQL120" i="34"/>
  <c r="WQM120" i="34"/>
  <c r="WQN120" i="34"/>
  <c r="WQO120" i="34"/>
  <c r="WQP120" i="34"/>
  <c r="WQQ120" i="34"/>
  <c r="WQR120" i="34"/>
  <c r="WQS120" i="34"/>
  <c r="WQT120" i="34"/>
  <c r="WQU120" i="34"/>
  <c r="WQV120" i="34"/>
  <c r="WQW120" i="34"/>
  <c r="WQX120" i="34"/>
  <c r="WQY120" i="34"/>
  <c r="WQZ120" i="34"/>
  <c r="WRA120" i="34"/>
  <c r="WRB120" i="34"/>
  <c r="WRC120" i="34"/>
  <c r="WRD120" i="34"/>
  <c r="WRE120" i="34"/>
  <c r="WRF120" i="34"/>
  <c r="WRG120" i="34"/>
  <c r="WRH120" i="34"/>
  <c r="WRI120" i="34"/>
  <c r="WRJ120" i="34"/>
  <c r="WRK120" i="34"/>
  <c r="WRL120" i="34"/>
  <c r="WRM120" i="34"/>
  <c r="WRN120" i="34"/>
  <c r="WRO120" i="34"/>
  <c r="WRP120" i="34"/>
  <c r="WRQ120" i="34"/>
  <c r="WRR120" i="34"/>
  <c r="WRS120" i="34"/>
  <c r="WRT120" i="34"/>
  <c r="WRU120" i="34"/>
  <c r="WRV120" i="34"/>
  <c r="WRW120" i="34"/>
  <c r="WRX120" i="34"/>
  <c r="WRY120" i="34"/>
  <c r="WRZ120" i="34"/>
  <c r="WSA120" i="34"/>
  <c r="WSB120" i="34"/>
  <c r="WSC120" i="34"/>
  <c r="WSD120" i="34"/>
  <c r="WSE120" i="34"/>
  <c r="WSF120" i="34"/>
  <c r="WSG120" i="34"/>
  <c r="WSH120" i="34"/>
  <c r="WSI120" i="34"/>
  <c r="WSJ120" i="34"/>
  <c r="WSK120" i="34"/>
  <c r="WSL120" i="34"/>
  <c r="WSM120" i="34"/>
  <c r="WSN120" i="34"/>
  <c r="WSO120" i="34"/>
  <c r="WSP120" i="34"/>
  <c r="WSQ120" i="34"/>
  <c r="WSR120" i="34"/>
  <c r="WSS120" i="34"/>
  <c r="WST120" i="34"/>
  <c r="WSU120" i="34"/>
  <c r="WSV120" i="34"/>
  <c r="WSW120" i="34"/>
  <c r="WSX120" i="34"/>
  <c r="WSY120" i="34"/>
  <c r="WSZ120" i="34"/>
  <c r="WTA120" i="34"/>
  <c r="WTB120" i="34"/>
  <c r="WTC120" i="34"/>
  <c r="WTD120" i="34"/>
  <c r="WTE120" i="34"/>
  <c r="WTF120" i="34"/>
  <c r="WTG120" i="34"/>
  <c r="WTH120" i="34"/>
  <c r="WTI120" i="34"/>
  <c r="WTJ120" i="34"/>
  <c r="WTK120" i="34"/>
  <c r="WTL120" i="34"/>
  <c r="WTM120" i="34"/>
  <c r="WTN120" i="34"/>
  <c r="WTO120" i="34"/>
  <c r="WTP120" i="34"/>
  <c r="WTQ120" i="34"/>
  <c r="WTR120" i="34"/>
  <c r="WTS120" i="34"/>
  <c r="WTT120" i="34"/>
  <c r="WTU120" i="34"/>
  <c r="WTV120" i="34"/>
  <c r="WTW120" i="34"/>
  <c r="WTX120" i="34"/>
  <c r="WTY120" i="34"/>
  <c r="WTZ120" i="34"/>
  <c r="WUA120" i="34"/>
  <c r="WUB120" i="34"/>
  <c r="WUC120" i="34"/>
  <c r="WUD120" i="34"/>
  <c r="WUE120" i="34"/>
  <c r="WUF120" i="34"/>
  <c r="WUG120" i="34"/>
  <c r="WUH120" i="34"/>
  <c r="WUI120" i="34"/>
  <c r="WUJ120" i="34"/>
  <c r="WUK120" i="34"/>
  <c r="WUL120" i="34"/>
  <c r="WUM120" i="34"/>
  <c r="WUN120" i="34"/>
  <c r="WUO120" i="34"/>
  <c r="WUP120" i="34"/>
  <c r="WUQ120" i="34"/>
  <c r="WUR120" i="34"/>
  <c r="WUS120" i="34"/>
  <c r="WUT120" i="34"/>
  <c r="WUU120" i="34"/>
  <c r="WUV120" i="34"/>
  <c r="WUW120" i="34"/>
  <c r="WUX120" i="34"/>
  <c r="WUY120" i="34"/>
  <c r="WUZ120" i="34"/>
  <c r="WVA120" i="34"/>
  <c r="WVB120" i="34"/>
  <c r="WVC120" i="34"/>
  <c r="WVD120" i="34"/>
  <c r="WVE120" i="34"/>
  <c r="WVF120" i="34"/>
  <c r="WVG120" i="34"/>
  <c r="WVH120" i="34"/>
  <c r="WVI120" i="34"/>
  <c r="WVJ120" i="34"/>
  <c r="WVK120" i="34"/>
  <c r="WVL120" i="34"/>
  <c r="WVM120" i="34"/>
  <c r="WVN120" i="34"/>
  <c r="WVO120" i="34"/>
  <c r="WVP120" i="34"/>
  <c r="WVQ120" i="34"/>
  <c r="WVR120" i="34"/>
  <c r="WVS120" i="34"/>
  <c r="WVT120" i="34"/>
  <c r="WVU120" i="34"/>
  <c r="WVV120" i="34"/>
  <c r="WVW120" i="34"/>
  <c r="WVX120" i="34"/>
  <c r="WVY120" i="34"/>
  <c r="WVZ120" i="34"/>
  <c r="WWA120" i="34"/>
  <c r="WWB120" i="34"/>
  <c r="WWC120" i="34"/>
  <c r="WWD120" i="34"/>
  <c r="WWE120" i="34"/>
  <c r="WWF120" i="34"/>
  <c r="WWG120" i="34"/>
  <c r="WWH120" i="34"/>
  <c r="WWI120" i="34"/>
  <c r="WWJ120" i="34"/>
  <c r="WWK120" i="34"/>
  <c r="WWL120" i="34"/>
  <c r="WWM120" i="34"/>
  <c r="WWN120" i="34"/>
  <c r="WWO120" i="34"/>
  <c r="WWP120" i="34"/>
  <c r="WWQ120" i="34"/>
  <c r="WWR120" i="34"/>
  <c r="WWS120" i="34"/>
  <c r="WWT120" i="34"/>
  <c r="WWU120" i="34"/>
  <c r="WWV120" i="34"/>
  <c r="WWW120" i="34"/>
  <c r="WWX120" i="34"/>
  <c r="WWY120" i="34"/>
  <c r="WWZ120" i="34"/>
  <c r="WXA120" i="34"/>
  <c r="WXB120" i="34"/>
  <c r="WXC120" i="34"/>
  <c r="WXD120" i="34"/>
  <c r="WXE120" i="34"/>
  <c r="WXF120" i="34"/>
  <c r="WXG120" i="34"/>
  <c r="WXH120" i="34"/>
  <c r="WXI120" i="34"/>
  <c r="WXJ120" i="34"/>
  <c r="WXK120" i="34"/>
  <c r="WXL120" i="34"/>
  <c r="WXM120" i="34"/>
  <c r="WXN120" i="34"/>
  <c r="WXO120" i="34"/>
  <c r="WXP120" i="34"/>
  <c r="WXQ120" i="34"/>
  <c r="WXR120" i="34"/>
  <c r="WXS120" i="34"/>
  <c r="WXT120" i="34"/>
  <c r="WXU120" i="34"/>
  <c r="WXV120" i="34"/>
  <c r="WXW120" i="34"/>
  <c r="WXX120" i="34"/>
  <c r="WXY120" i="34"/>
  <c r="WXZ120" i="34"/>
  <c r="WYA120" i="34"/>
  <c r="WYB120" i="34"/>
  <c r="WYC120" i="34"/>
  <c r="WYD120" i="34"/>
  <c r="WYE120" i="34"/>
  <c r="WYF120" i="34"/>
  <c r="WYG120" i="34"/>
  <c r="WYH120" i="34"/>
  <c r="WYI120" i="34"/>
  <c r="WYJ120" i="34"/>
  <c r="WYK120" i="34"/>
  <c r="WYL120" i="34"/>
  <c r="WYM120" i="34"/>
  <c r="WYN120" i="34"/>
  <c r="WYO120" i="34"/>
  <c r="WYP120" i="34"/>
  <c r="WYQ120" i="34"/>
  <c r="WYR120" i="34"/>
  <c r="WYS120" i="34"/>
  <c r="WYT120" i="34"/>
  <c r="WYU120" i="34"/>
  <c r="WYV120" i="34"/>
  <c r="WYW120" i="34"/>
  <c r="WYX120" i="34"/>
  <c r="WYY120" i="34"/>
  <c r="WYZ120" i="34"/>
  <c r="WZA120" i="34"/>
  <c r="WZB120" i="34"/>
  <c r="WZC120" i="34"/>
  <c r="WZD120" i="34"/>
  <c r="WZE120" i="34"/>
  <c r="WZF120" i="34"/>
  <c r="WZG120" i="34"/>
  <c r="WZH120" i="34"/>
  <c r="WZI120" i="34"/>
  <c r="WZJ120" i="34"/>
  <c r="WZK120" i="34"/>
  <c r="WZL120" i="34"/>
  <c r="WZM120" i="34"/>
  <c r="WZN120" i="34"/>
  <c r="WZO120" i="34"/>
  <c r="WZP120" i="34"/>
  <c r="WZQ120" i="34"/>
  <c r="WZR120" i="34"/>
  <c r="WZS120" i="34"/>
  <c r="WZT120" i="34"/>
  <c r="WZU120" i="34"/>
  <c r="WZV120" i="34"/>
  <c r="WZW120" i="34"/>
  <c r="WZX120" i="34"/>
  <c r="WZY120" i="34"/>
  <c r="WZZ120" i="34"/>
  <c r="XAA120" i="34"/>
  <c r="XAB120" i="34"/>
  <c r="XAC120" i="34"/>
  <c r="XAD120" i="34"/>
  <c r="XAE120" i="34"/>
  <c r="XAF120" i="34"/>
  <c r="XAG120" i="34"/>
  <c r="XAH120" i="34"/>
  <c r="XAI120" i="34"/>
  <c r="XAJ120" i="34"/>
  <c r="XAK120" i="34"/>
  <c r="XAL120" i="34"/>
  <c r="XAM120" i="34"/>
  <c r="XAN120" i="34"/>
  <c r="XAO120" i="34"/>
  <c r="XAP120" i="34"/>
  <c r="XAQ120" i="34"/>
  <c r="XAR120" i="34"/>
  <c r="XAS120" i="34"/>
  <c r="XAT120" i="34"/>
  <c r="XAU120" i="34"/>
  <c r="XAV120" i="34"/>
  <c r="XAW120" i="34"/>
  <c r="XAX120" i="34"/>
  <c r="XAY120" i="34"/>
  <c r="XAZ120" i="34"/>
  <c r="XBA120" i="34"/>
  <c r="XBB120" i="34"/>
  <c r="XBC120" i="34"/>
  <c r="XBD120" i="34"/>
  <c r="XBE120" i="34"/>
  <c r="XBF120" i="34"/>
  <c r="XBG120" i="34"/>
  <c r="XBH120" i="34"/>
  <c r="XBI120" i="34"/>
  <c r="XBJ120" i="34"/>
  <c r="XBK120" i="34"/>
  <c r="XBL120" i="34"/>
  <c r="XBM120" i="34"/>
  <c r="XBN120" i="34"/>
  <c r="XBO120" i="34"/>
  <c r="XBP120" i="34"/>
  <c r="XBQ120" i="34"/>
  <c r="XBR120" i="34"/>
  <c r="XBS120" i="34"/>
  <c r="XBT120" i="34"/>
  <c r="XBU120" i="34"/>
  <c r="XBV120" i="34"/>
  <c r="XBW120" i="34"/>
  <c r="XBX120" i="34"/>
  <c r="XBY120" i="34"/>
  <c r="XBZ120" i="34"/>
  <c r="XCA120" i="34"/>
  <c r="XCB120" i="34"/>
  <c r="XCC120" i="34"/>
  <c r="XCD120" i="34"/>
  <c r="XCE120" i="34"/>
  <c r="XCF120" i="34"/>
  <c r="XCG120" i="34"/>
  <c r="XCH120" i="34"/>
  <c r="XCI120" i="34"/>
  <c r="XCJ120" i="34"/>
  <c r="XCK120" i="34"/>
  <c r="XCL120" i="34"/>
  <c r="XCM120" i="34"/>
  <c r="XCN120" i="34"/>
  <c r="XCO120" i="34"/>
  <c r="XCP120" i="34"/>
  <c r="XCQ120" i="34"/>
  <c r="XCR120" i="34"/>
  <c r="XCS120" i="34"/>
  <c r="XCT120" i="34"/>
  <c r="XCU120" i="34"/>
  <c r="XCV120" i="34"/>
  <c r="XCW120" i="34"/>
  <c r="XCX120" i="34"/>
  <c r="XCY120" i="34"/>
  <c r="XCZ120" i="34"/>
  <c r="XDA120" i="34"/>
  <c r="XDB120" i="34"/>
  <c r="XDC120" i="34"/>
  <c r="XDD120" i="34"/>
  <c r="XDE120" i="34"/>
  <c r="XDF120" i="34"/>
  <c r="XDG120" i="34"/>
  <c r="XDH120" i="34"/>
  <c r="XDI120" i="34"/>
  <c r="XDJ120" i="34"/>
  <c r="XDK120" i="34"/>
  <c r="XDL120" i="34"/>
  <c r="XDM120" i="34"/>
  <c r="XDN120" i="34"/>
  <c r="XDO120" i="34"/>
  <c r="XDP120" i="34"/>
  <c r="XDQ120" i="34"/>
  <c r="XDR120" i="34"/>
  <c r="XDS120" i="34"/>
  <c r="XDT120" i="34"/>
  <c r="XDU120" i="34"/>
  <c r="XDV120" i="34"/>
  <c r="XDW120" i="34"/>
  <c r="XDX120" i="34"/>
  <c r="XDY120" i="34"/>
  <c r="XDZ120" i="34"/>
  <c r="XEA120" i="34"/>
  <c r="XEB120" i="34"/>
  <c r="XEC120" i="34"/>
  <c r="XED120" i="34"/>
  <c r="XEE120" i="34"/>
  <c r="XEF120" i="34"/>
  <c r="XEG120" i="34"/>
  <c r="XEH120" i="34"/>
  <c r="XEI120" i="34"/>
  <c r="XEJ120" i="34"/>
  <c r="XEK120" i="34"/>
  <c r="XEL120" i="34"/>
  <c r="XEM120" i="34"/>
  <c r="XEN120" i="34"/>
  <c r="XEO120" i="34"/>
  <c r="XEP120" i="34"/>
  <c r="XEQ120" i="34"/>
  <c r="XER120" i="34"/>
  <c r="XES120" i="34"/>
  <c r="XET120" i="34"/>
  <c r="XEU120" i="34"/>
  <c r="XEV120" i="34"/>
  <c r="XEW120" i="34"/>
  <c r="XEX120" i="34"/>
  <c r="XEY120" i="34"/>
  <c r="XEZ120" i="34"/>
  <c r="XFA120" i="34"/>
  <c r="XFB120" i="34"/>
  <c r="XFC120" i="34"/>
  <c r="XFD120" i="34"/>
  <c r="D132" i="34"/>
  <c r="E132" i="34"/>
  <c r="E138" i="34"/>
  <c r="E146" i="34" s="1"/>
  <c r="D145" i="34"/>
  <c r="D148" i="34"/>
  <c r="E150" i="34"/>
  <c r="D157" i="34"/>
  <c r="D163" i="34"/>
  <c r="D168" i="34"/>
  <c r="D176" i="34"/>
  <c r="D181" i="34"/>
  <c r="D183" i="34"/>
  <c r="D202" i="34"/>
  <c r="D207" i="34"/>
  <c r="D215" i="34"/>
  <c r="D218" i="34"/>
  <c r="D228" i="34"/>
  <c r="D227" i="34" s="1"/>
  <c r="D9" i="34" s="1"/>
  <c r="D232" i="34"/>
  <c r="D231" i="34" s="1"/>
  <c r="D10" i="34" s="1"/>
  <c r="D236" i="34"/>
  <c r="D253" i="34"/>
  <c r="D255" i="34"/>
  <c r="D262" i="34"/>
  <c r="D265" i="34"/>
  <c r="D268" i="34"/>
  <c r="D272" i="34"/>
  <c r="D279" i="34"/>
  <c r="D281" i="34"/>
  <c r="D283" i="34"/>
  <c r="D285" i="34"/>
  <c r="D290" i="34"/>
  <c r="D292" i="34"/>
  <c r="D295" i="34"/>
  <c r="D301" i="34"/>
  <c r="D299" i="34" s="1"/>
  <c r="D305" i="34"/>
  <c r="D312" i="34"/>
  <c r="D311" i="34" s="1"/>
  <c r="D310" i="34" s="1"/>
  <c r="D14" i="34" s="1"/>
  <c r="D317" i="34"/>
  <c r="D315" i="34" s="1"/>
  <c r="D314" i="34" s="1"/>
  <c r="D15" i="34" s="1"/>
  <c r="D335" i="34"/>
  <c r="D337" i="34"/>
  <c r="D22" i="34" s="1"/>
  <c r="D343" i="34"/>
  <c r="D25" i="34" s="1"/>
  <c r="D347" i="34"/>
  <c r="D27" i="34" s="1"/>
  <c r="D349" i="34"/>
  <c r="D28" i="34" s="1"/>
  <c r="D351" i="34"/>
  <c r="D29" i="34" s="1"/>
  <c r="D353" i="34"/>
  <c r="D30" i="34" s="1"/>
  <c r="D355" i="34"/>
  <c r="D31" i="34" s="1"/>
  <c r="D357" i="34"/>
  <c r="D32" i="34" s="1"/>
  <c r="D359" i="34"/>
  <c r="D33" i="34" s="1"/>
  <c r="D361" i="34"/>
  <c r="D34" i="34" s="1"/>
  <c r="D363" i="34"/>
  <c r="D35" i="34" s="1"/>
  <c r="D367" i="34"/>
  <c r="D37" i="34" s="1"/>
  <c r="D369" i="34"/>
  <c r="D38" i="34" s="1"/>
  <c r="D371" i="34"/>
  <c r="D39" i="34" s="1"/>
  <c r="D373" i="34"/>
  <c r="D375" i="34"/>
  <c r="D377" i="34"/>
  <c r="D40" i="34" s="1"/>
  <c r="D379" i="34"/>
  <c r="D41" i="34" s="1"/>
  <c r="D381" i="34"/>
  <c r="D42" i="34" s="1"/>
  <c r="D383" i="34"/>
  <c r="D43" i="34" s="1"/>
  <c r="D385" i="34"/>
  <c r="D44" i="34" s="1"/>
  <c r="D387" i="34"/>
  <c r="D45" i="34" s="1"/>
  <c r="D389" i="34"/>
  <c r="D46" i="34" s="1"/>
  <c r="D391" i="34"/>
  <c r="D47" i="34" s="1"/>
  <c r="D393" i="34"/>
  <c r="D48" i="34" s="1"/>
  <c r="D395" i="34"/>
  <c r="D49" i="34" s="1"/>
  <c r="D409" i="34"/>
  <c r="D56" i="34" s="1"/>
  <c r="D411" i="34"/>
  <c r="D57" i="34" s="1"/>
  <c r="D431" i="34"/>
  <c r="D432" i="34"/>
  <c r="D433" i="34"/>
  <c r="D434" i="34"/>
  <c r="D435" i="34"/>
  <c r="D437" i="34"/>
  <c r="D439" i="34"/>
  <c r="D440" i="34"/>
  <c r="D441" i="34"/>
  <c r="D442" i="34"/>
  <c r="D443" i="34"/>
  <c r="D444" i="34"/>
  <c r="D445" i="34"/>
  <c r="D446" i="34"/>
  <c r="D448" i="34"/>
  <c r="D70" i="34" s="1"/>
  <c r="D449" i="34"/>
  <c r="D450" i="34"/>
  <c r="D451" i="34"/>
  <c r="D452" i="34"/>
  <c r="D453" i="34"/>
  <c r="D454" i="34"/>
  <c r="D455" i="34"/>
  <c r="D457" i="34"/>
  <c r="D458" i="34"/>
  <c r="D138" i="34" s="1"/>
  <c r="D459" i="34"/>
  <c r="D460" i="34"/>
  <c r="G465" i="34" s="1"/>
  <c r="D461" i="34"/>
  <c r="D462" i="34"/>
  <c r="D463" i="34"/>
  <c r="D464" i="34"/>
  <c r="D468" i="34"/>
  <c r="D470" i="34"/>
  <c r="D76" i="34" s="1"/>
  <c r="D472" i="34"/>
  <c r="D77" i="34" s="1"/>
  <c r="D474" i="34"/>
  <c r="D78" i="34" s="1"/>
  <c r="D476" i="34"/>
  <c r="D79" i="34" s="1"/>
  <c r="D478" i="34"/>
  <c r="D480" i="34"/>
  <c r="D80" i="34" s="1"/>
  <c r="D482" i="34"/>
  <c r="D81" i="34" s="1"/>
  <c r="D484" i="34"/>
  <c r="D82" i="34" s="1"/>
  <c r="D486" i="34"/>
  <c r="D83" i="34" s="1"/>
  <c r="D488" i="34"/>
  <c r="D84" i="34" s="1"/>
  <c r="D490" i="34"/>
  <c r="D85" i="34" s="1"/>
  <c r="D500" i="34"/>
  <c r="D90" i="34" s="1"/>
  <c r="D502" i="34"/>
  <c r="D91" i="34" s="1"/>
  <c r="D506" i="34"/>
  <c r="D508" i="34"/>
  <c r="D94" i="34" s="1"/>
  <c r="D510" i="34"/>
  <c r="D95" i="34" s="1"/>
  <c r="D512" i="34"/>
  <c r="D96" i="34" s="1"/>
  <c r="D514" i="34"/>
  <c r="D97" i="34" s="1"/>
  <c r="D516" i="34"/>
  <c r="D98" i="34" s="1"/>
  <c r="D518" i="34"/>
  <c r="D99" i="34" s="1"/>
  <c r="D520" i="34"/>
  <c r="D100" i="34" s="1"/>
  <c r="D522" i="34"/>
  <c r="D101" i="34" s="1"/>
  <c r="D524" i="34"/>
  <c r="D102" i="34" s="1"/>
  <c r="D526" i="34"/>
  <c r="D103" i="34" s="1"/>
  <c r="D528" i="34"/>
  <c r="D104" i="34" s="1"/>
  <c r="D530" i="34"/>
  <c r="D105" i="34" s="1"/>
  <c r="D532" i="34"/>
  <c r="D106" i="34" s="1"/>
  <c r="D534" i="34"/>
  <c r="D107" i="34" s="1"/>
  <c r="D536" i="34"/>
  <c r="D108" i="34" s="1"/>
  <c r="D538" i="34"/>
  <c r="D109" i="34" s="1"/>
  <c r="D540" i="34"/>
  <c r="D110" i="34" s="1"/>
  <c r="D542" i="34"/>
  <c r="D111" i="34" s="1"/>
  <c r="D548" i="34"/>
  <c r="D114" i="34" s="1"/>
  <c r="D550" i="34"/>
  <c r="D115" i="34" s="1"/>
  <c r="D118" i="34"/>
  <c r="D558" i="34"/>
  <c r="D560" i="34"/>
  <c r="D120" i="34" s="1"/>
  <c r="R20" i="38" s="1"/>
  <c r="C574" i="34"/>
  <c r="C575" i="34"/>
  <c r="C576" i="34"/>
  <c r="C577" i="34"/>
  <c r="C578" i="34"/>
  <c r="D625" i="34"/>
  <c r="D119" i="34" l="1"/>
  <c r="D555" i="34"/>
  <c r="D505" i="34"/>
  <c r="D330" i="34"/>
  <c r="D21" i="34"/>
  <c r="D17" i="34" s="1"/>
  <c r="D467" i="34"/>
  <c r="R19" i="38"/>
  <c r="D117" i="34"/>
  <c r="G462" i="34"/>
  <c r="G464" i="34"/>
  <c r="D93" i="34"/>
  <c r="D92" i="34" s="1"/>
  <c r="Q18" i="38" s="1"/>
  <c r="D75" i="34"/>
  <c r="D74" i="34" s="1"/>
  <c r="D577" i="34"/>
  <c r="D71" i="34"/>
  <c r="D298" i="34"/>
  <c r="D13" i="34" s="1"/>
  <c r="D261" i="34"/>
  <c r="D260" i="34" s="1"/>
  <c r="D12" i="34" s="1"/>
  <c r="D578" i="34"/>
  <c r="E182" i="34"/>
  <c r="E147" i="34"/>
  <c r="E145" i="34" s="1"/>
  <c r="D429" i="34"/>
  <c r="G463" i="34"/>
  <c r="G461" i="34"/>
  <c r="D192" i="34"/>
  <c r="D187" i="34" s="1"/>
  <c r="D152" i="34" s="1"/>
  <c r="D7" i="34" s="1"/>
  <c r="D438" i="34"/>
  <c r="D69" i="34" s="1"/>
  <c r="D156" i="34"/>
  <c r="D154" i="34" s="1"/>
  <c r="D197" i="34"/>
  <c r="D196" i="34" s="1"/>
  <c r="D195" i="34" s="1"/>
  <c r="D8" i="34" s="1"/>
  <c r="D575" i="34"/>
  <c r="D576" i="34"/>
  <c r="D574" i="34"/>
  <c r="D235" i="34"/>
  <c r="D143" i="34"/>
  <c r="D140" i="34" s="1"/>
  <c r="D137" i="34"/>
  <c r="E137" i="34"/>
  <c r="E151" i="34"/>
  <c r="E143" i="34"/>
  <c r="E140" i="34" s="1"/>
  <c r="E149" i="34"/>
  <c r="Q17" i="38" l="1"/>
  <c r="R17" i="38"/>
  <c r="R15" i="38"/>
  <c r="Q15" i="38"/>
  <c r="D244" i="34"/>
  <c r="D234" i="34" s="1"/>
  <c r="D11" i="34" s="1"/>
  <c r="D428" i="34"/>
  <c r="D329" i="34" s="1"/>
  <c r="R18" i="38"/>
  <c r="D68" i="34"/>
  <c r="D67" i="34" s="1"/>
  <c r="R16" i="38" s="1"/>
  <c r="E148" i="34"/>
  <c r="E131" i="34" s="1"/>
  <c r="D131" i="34"/>
  <c r="D6" i="34" s="1"/>
  <c r="D579" i="34"/>
  <c r="D581" i="34" s="1"/>
  <c r="D126" i="34" l="1"/>
  <c r="D16" i="34"/>
  <c r="E17" i="34" s="1"/>
  <c r="D5" i="34"/>
  <c r="D129" i="34"/>
  <c r="E122" i="34" l="1"/>
  <c r="E119" i="34"/>
  <c r="E123" i="34"/>
  <c r="E120" i="34"/>
  <c r="E124" i="34"/>
  <c r="E121" i="34"/>
  <c r="E52" i="34"/>
  <c r="E56" i="34"/>
  <c r="E60" i="34"/>
  <c r="E59" i="34"/>
  <c r="E53" i="34"/>
  <c r="E57" i="34"/>
  <c r="E61" i="34"/>
  <c r="E54" i="34"/>
  <c r="E58" i="34"/>
  <c r="E62" i="34"/>
  <c r="E55" i="34"/>
  <c r="E18" i="34"/>
  <c r="D127" i="34"/>
  <c r="E113" i="34"/>
  <c r="E114" i="34"/>
  <c r="E115" i="34"/>
  <c r="E116" i="34"/>
  <c r="E87" i="34"/>
  <c r="E91" i="34"/>
  <c r="E90" i="34"/>
  <c r="E88" i="34"/>
  <c r="E89" i="34"/>
  <c r="E92" i="34"/>
  <c r="E46" i="34"/>
  <c r="E50" i="34"/>
  <c r="E49" i="34"/>
  <c r="E47" i="34"/>
  <c r="E51" i="34"/>
  <c r="E48" i="34"/>
  <c r="E81" i="34"/>
  <c r="E31" i="34"/>
  <c r="E25" i="34"/>
  <c r="E77" i="34"/>
  <c r="E78" i="34"/>
  <c r="E75" i="34"/>
  <c r="E43" i="34"/>
  <c r="E28" i="34"/>
  <c r="E94" i="34"/>
  <c r="E26" i="34"/>
  <c r="E36" i="34"/>
  <c r="E83" i="34"/>
  <c r="E117" i="34"/>
  <c r="E27" i="34"/>
  <c r="E97" i="34"/>
  <c r="E33" i="34"/>
  <c r="E44" i="34"/>
  <c r="E110" i="34"/>
  <c r="E41" i="34"/>
  <c r="E85" i="34"/>
  <c r="E111" i="34"/>
  <c r="E99" i="34"/>
  <c r="E22" i="34"/>
  <c r="E16" i="34"/>
  <c r="E76" i="34"/>
  <c r="E109" i="34"/>
  <c r="E103" i="34"/>
  <c r="E45" i="34"/>
  <c r="E84" i="34"/>
  <c r="E96" i="34"/>
  <c r="E86" i="34"/>
  <c r="E5" i="34"/>
  <c r="E74" i="34"/>
  <c r="E29" i="34"/>
  <c r="E42" i="34"/>
  <c r="E80" i="34"/>
  <c r="E105" i="34"/>
  <c r="E23" i="34"/>
  <c r="E32" i="34"/>
  <c r="E38" i="34"/>
  <c r="E79" i="34"/>
  <c r="E20" i="34"/>
  <c r="E40" i="34"/>
  <c r="E82" i="34"/>
  <c r="E21" i="34"/>
  <c r="E112" i="34"/>
  <c r="E101" i="34"/>
  <c r="E106" i="34"/>
  <c r="E73" i="34"/>
  <c r="E68" i="34"/>
  <c r="E69" i="34"/>
  <c r="E67" i="34"/>
  <c r="E126" i="34"/>
  <c r="E104" i="34"/>
  <c r="E107" i="34"/>
  <c r="E100" i="34"/>
  <c r="E30" i="34"/>
  <c r="E39" i="34"/>
  <c r="E95" i="34"/>
  <c r="E93" i="34"/>
  <c r="E98" i="34"/>
  <c r="E108" i="34"/>
  <c r="E19" i="34"/>
  <c r="E102" i="34"/>
  <c r="E118" i="34"/>
  <c r="E70" i="34"/>
  <c r="E37" i="34"/>
  <c r="E34" i="34"/>
  <c r="E35" i="34"/>
  <c r="E24" i="34"/>
  <c r="E71" i="34"/>
  <c r="C224" i="8"/>
  <c r="C222" i="8" s="1"/>
  <c r="E70" i="5"/>
  <c r="L16" i="39"/>
  <c r="J16" i="39"/>
  <c r="J14" i="39"/>
  <c r="L14" i="39"/>
  <c r="L26" i="37"/>
  <c r="J26" i="37"/>
  <c r="L25" i="37"/>
  <c r="J25" i="37"/>
  <c r="J24" i="37"/>
  <c r="L24" i="37"/>
  <c r="J23" i="37"/>
  <c r="L23" i="37"/>
  <c r="F118" i="34" l="1"/>
  <c r="F119" i="34"/>
  <c r="F120" i="34"/>
  <c r="C207" i="7"/>
  <c r="R17" i="36" l="1"/>
  <c r="Q17" i="36"/>
  <c r="E228" i="8"/>
  <c r="D224" i="8"/>
  <c r="C2119" i="10" l="1"/>
  <c r="B109" i="10"/>
  <c r="B107" i="10"/>
  <c r="C2073" i="10"/>
  <c r="C2072" i="10" s="1"/>
  <c r="C2091" i="10"/>
  <c r="C2121" i="10"/>
  <c r="B89" i="10"/>
  <c r="B90" i="10"/>
  <c r="B91" i="10"/>
  <c r="B92" i="10"/>
  <c r="B93" i="10"/>
  <c r="B94" i="10"/>
  <c r="B95" i="10"/>
  <c r="B96" i="10"/>
  <c r="B97" i="10"/>
  <c r="B98" i="10"/>
  <c r="B99" i="10"/>
  <c r="B100" i="10"/>
  <c r="B101" i="10"/>
  <c r="B29" i="10"/>
  <c r="B102" i="10"/>
  <c r="B88" i="10"/>
  <c r="B87" i="10"/>
  <c r="B86" i="10"/>
  <c r="B85" i="10"/>
  <c r="B82" i="10"/>
  <c r="C2025" i="10"/>
  <c r="C2024" i="10" s="1"/>
  <c r="C2023" i="10" s="1"/>
  <c r="C102" i="10" s="1"/>
  <c r="C2020" i="10"/>
  <c r="C2019" i="10" s="1"/>
  <c r="C2018" i="10" s="1"/>
  <c r="C101" i="10" s="1"/>
  <c r="C1990" i="10"/>
  <c r="C1989" i="10" s="1"/>
  <c r="C1988" i="10" s="1"/>
  <c r="C95" i="10" s="1"/>
  <c r="C1985" i="10"/>
  <c r="C1984" i="10" s="1"/>
  <c r="C1983" i="10" s="1"/>
  <c r="C94" i="10" s="1"/>
  <c r="C1980" i="10"/>
  <c r="C1979" i="10" s="1"/>
  <c r="C1978" i="10" s="1"/>
  <c r="C93" i="10" s="1"/>
  <c r="C1975" i="10"/>
  <c r="C1974" i="10" s="1"/>
  <c r="C1973" i="10" s="1"/>
  <c r="C92" i="10" s="1"/>
  <c r="C1970" i="10"/>
  <c r="C1969" i="10" s="1"/>
  <c r="C1968" i="10" s="1"/>
  <c r="C91" i="10" s="1"/>
  <c r="C1965" i="10"/>
  <c r="C1964" i="10" s="1"/>
  <c r="C1963" i="10" s="1"/>
  <c r="C90" i="10" s="1"/>
  <c r="C1960" i="10"/>
  <c r="C1959" i="10" s="1"/>
  <c r="C1958" i="10" s="1"/>
  <c r="C89" i="10" s="1"/>
  <c r="C1955" i="10"/>
  <c r="C1954" i="10" s="1"/>
  <c r="C1953" i="10" s="1"/>
  <c r="C88" i="10" s="1"/>
  <c r="C1950" i="10"/>
  <c r="C1949" i="10" s="1"/>
  <c r="C1948" i="10" s="1"/>
  <c r="C87" i="10" s="1"/>
  <c r="C1945" i="10"/>
  <c r="C1944" i="10" s="1"/>
  <c r="C1943" i="10" s="1"/>
  <c r="C86" i="10" s="1"/>
  <c r="C1940" i="10"/>
  <c r="C1939" i="10" s="1"/>
  <c r="C1938" i="10" s="1"/>
  <c r="C85" i="10" s="1"/>
  <c r="C1935" i="10"/>
  <c r="C1934" i="10" s="1"/>
  <c r="C1933" i="10" s="1"/>
  <c r="C84" i="10" s="1"/>
  <c r="C1930" i="10"/>
  <c r="C1929" i="10" s="1"/>
  <c r="C1925" i="10"/>
  <c r="C1924" i="10" s="1"/>
  <c r="C1923" i="10" l="1"/>
  <c r="C82" i="10" s="1"/>
  <c r="C1928" i="10"/>
  <c r="C2118" i="10"/>
  <c r="C2081" i="10"/>
  <c r="C2071" i="10" s="1"/>
  <c r="R23" i="37" l="1"/>
  <c r="C109" i="10"/>
  <c r="C2117" i="10"/>
  <c r="C107" i="10"/>
  <c r="H28" i="41" s="1"/>
  <c r="C237" i="9" l="1"/>
  <c r="C234" i="9"/>
  <c r="C233" i="9" s="1"/>
  <c r="D25" i="7"/>
  <c r="G25" i="7" s="1"/>
  <c r="C232" i="9" l="1"/>
  <c r="C25" i="9" s="1"/>
  <c r="I39" i="31"/>
  <c r="E39" i="31"/>
  <c r="F39" i="31"/>
  <c r="G39" i="31"/>
  <c r="H39" i="31"/>
  <c r="D39" i="31"/>
  <c r="I24" i="31"/>
  <c r="I19" i="31"/>
  <c r="I20" i="31"/>
  <c r="I21" i="31"/>
  <c r="I22" i="31"/>
  <c r="AI19" i="31"/>
  <c r="AI20" i="31"/>
  <c r="AI21" i="31"/>
  <c r="AI22" i="31"/>
  <c r="AI23" i="31"/>
  <c r="AI24" i="31"/>
  <c r="AI26" i="31"/>
  <c r="C288" i="10" l="1"/>
  <c r="C296" i="10"/>
  <c r="C40" i="31"/>
  <c r="B40" i="31" s="1"/>
  <c r="C42" i="31"/>
  <c r="C43" i="31"/>
  <c r="C44" i="31"/>
  <c r="C45" i="31"/>
  <c r="C46" i="31"/>
  <c r="E10" i="31"/>
  <c r="C287" i="10" l="1"/>
  <c r="B43" i="31"/>
  <c r="C39" i="31"/>
  <c r="C184" i="10"/>
  <c r="C97" i="5" l="1"/>
  <c r="E100" i="7" l="1"/>
  <c r="C1092" i="10"/>
  <c r="C1091" i="10" s="1"/>
  <c r="L154" i="36" l="1"/>
  <c r="L155" i="36" s="1"/>
  <c r="J154" i="36"/>
  <c r="J155" i="36" s="1"/>
  <c r="J86" i="39"/>
  <c r="J87" i="39" s="1"/>
  <c r="L86" i="39"/>
  <c r="L87" i="39" s="1"/>
  <c r="J260" i="7" l="1"/>
  <c r="K260" i="7"/>
  <c r="J259" i="7"/>
  <c r="D107" i="7"/>
  <c r="D127" i="7"/>
  <c r="C251" i="9"/>
  <c r="D126" i="7"/>
  <c r="J261" i="7" l="1"/>
  <c r="C1731" i="10"/>
  <c r="C1735" i="10"/>
  <c r="C1738" i="10"/>
  <c r="C1743" i="10"/>
  <c r="C1746" i="10"/>
  <c r="C1754" i="10"/>
  <c r="C1757" i="10"/>
  <c r="C1763" i="10"/>
  <c r="C1768" i="10"/>
  <c r="C1776" i="10"/>
  <c r="E230" i="10"/>
  <c r="E196" i="10"/>
  <c r="E197" i="10"/>
  <c r="E195" i="10"/>
  <c r="E193" i="10"/>
  <c r="E192" i="10"/>
  <c r="E13" i="31"/>
  <c r="E12" i="31"/>
  <c r="E11" i="31"/>
  <c r="C68" i="31" s="1"/>
  <c r="E8" i="31"/>
  <c r="C709" i="9"/>
  <c r="C675" i="9"/>
  <c r="C676" i="9"/>
  <c r="C674" i="9"/>
  <c r="C672" i="9"/>
  <c r="C671" i="9"/>
  <c r="C512" i="9"/>
  <c r="C478" i="9"/>
  <c r="C479" i="9"/>
  <c r="C477" i="9"/>
  <c r="C475" i="9"/>
  <c r="D36" i="7" s="1"/>
  <c r="C474" i="9"/>
  <c r="C470" i="9"/>
  <c r="C471" i="9"/>
  <c r="C472" i="9"/>
  <c r="C469" i="9"/>
  <c r="C462" i="9"/>
  <c r="C48" i="9"/>
  <c r="C50" i="9"/>
  <c r="C47" i="9"/>
  <c r="C39" i="9"/>
  <c r="C38" i="9" s="1"/>
  <c r="C247" i="9"/>
  <c r="C250" i="9"/>
  <c r="E188" i="10" l="1"/>
  <c r="C188" i="10" s="1"/>
  <c r="C64" i="31"/>
  <c r="E15" i="31"/>
  <c r="E25" i="31"/>
  <c r="C230" i="10" s="1"/>
  <c r="E14" i="31"/>
  <c r="C12" i="31"/>
  <c r="B12" i="31" s="1"/>
  <c r="D35" i="7"/>
  <c r="C1730" i="10"/>
  <c r="C670" i="9"/>
  <c r="C242" i="9"/>
  <c r="C23" i="9" s="1"/>
  <c r="J22" i="37"/>
  <c r="L22" i="37"/>
  <c r="J21" i="37"/>
  <c r="M22" i="37" l="1"/>
  <c r="C196" i="10"/>
  <c r="C195" i="10"/>
  <c r="C193" i="10"/>
  <c r="C197" i="10"/>
  <c r="C192" i="10"/>
  <c r="C667" i="9"/>
  <c r="C668" i="9"/>
  <c r="C669" i="9"/>
  <c r="C666" i="9"/>
  <c r="C659" i="9"/>
  <c r="C85" i="8"/>
  <c r="C283" i="8"/>
  <c r="C249" i="8"/>
  <c r="C250" i="8"/>
  <c r="C248" i="8"/>
  <c r="C246" i="8"/>
  <c r="C245" i="8"/>
  <c r="C241" i="8"/>
  <c r="C242" i="8"/>
  <c r="C243" i="8"/>
  <c r="C240" i="8"/>
  <c r="C233" i="8"/>
  <c r="C51" i="8"/>
  <c r="C52" i="8"/>
  <c r="C50" i="8"/>
  <c r="C48" i="8"/>
  <c r="C47" i="8"/>
  <c r="C43" i="8"/>
  <c r="C44" i="8"/>
  <c r="C45" i="8"/>
  <c r="C42" i="8"/>
  <c r="C35" i="8"/>
  <c r="C191" i="10" l="1"/>
  <c r="F133" i="7"/>
  <c r="C134" i="10"/>
  <c r="C120" i="10"/>
  <c r="C102" i="5" l="1"/>
  <c r="C101" i="5" s="1"/>
  <c r="C75" i="15"/>
  <c r="C107" i="5"/>
  <c r="E140" i="7"/>
  <c r="E137" i="7"/>
  <c r="E135" i="7"/>
  <c r="B39" i="10"/>
  <c r="C1917" i="10"/>
  <c r="C1916" i="10" s="1"/>
  <c r="C1913" i="10"/>
  <c r="C1912" i="10" s="1"/>
  <c r="C1907" i="10"/>
  <c r="C1903" i="10"/>
  <c r="C1901" i="10" s="1"/>
  <c r="C1897" i="10"/>
  <c r="C1894" i="10"/>
  <c r="C1892" i="10"/>
  <c r="C1887" i="10"/>
  <c r="C1885" i="10"/>
  <c r="C1882" i="10"/>
  <c r="C1875" i="10"/>
  <c r="C1871" i="10"/>
  <c r="C1868" i="10"/>
  <c r="C1865" i="10"/>
  <c r="C1858" i="10"/>
  <c r="C1856" i="10"/>
  <c r="C1847" i="10"/>
  <c r="C1841" i="10"/>
  <c r="C1835" i="10"/>
  <c r="C1834" i="10" s="1"/>
  <c r="C1831" i="10"/>
  <c r="C1830" i="10" s="1"/>
  <c r="C1822" i="10"/>
  <c r="C1805" i="10"/>
  <c r="C1789" i="10"/>
  <c r="C1785" i="10"/>
  <c r="C1781" i="10"/>
  <c r="C100" i="5" l="1"/>
  <c r="F132" i="7"/>
  <c r="C1752" i="10"/>
  <c r="C1900" i="10"/>
  <c r="C1864" i="10"/>
  <c r="C1863" i="10" s="1"/>
  <c r="AA22" i="37" l="1"/>
  <c r="Z22" i="37"/>
  <c r="X22" i="37"/>
  <c r="U22" i="37"/>
  <c r="V22" i="37" s="1"/>
  <c r="AA15" i="37"/>
  <c r="AA18" i="37"/>
  <c r="AA21" i="37"/>
  <c r="Z15" i="37"/>
  <c r="Z18" i="37"/>
  <c r="Z21" i="37"/>
  <c r="X15" i="37"/>
  <c r="X18" i="37"/>
  <c r="X21" i="37"/>
  <c r="V18" i="37"/>
  <c r="AA23" i="37"/>
  <c r="Z23" i="37"/>
  <c r="X23" i="37"/>
  <c r="U23" i="37"/>
  <c r="V23" i="37" s="1"/>
  <c r="L185" i="37"/>
  <c r="L186" i="37" s="1"/>
  <c r="J15" i="38"/>
  <c r="M23" i="37" l="1"/>
  <c r="J185" i="37"/>
  <c r="J186" i="37" s="1"/>
  <c r="E141" i="7" l="1"/>
  <c r="C1004" i="10"/>
  <c r="C1523" i="10"/>
  <c r="C2010" i="10"/>
  <c r="C2009" i="10" s="1"/>
  <c r="C2008" i="10" s="1"/>
  <c r="C99" i="10" s="1"/>
  <c r="C1104" i="10"/>
  <c r="C1103" i="10" s="1"/>
  <c r="C40" i="10" s="1"/>
  <c r="C1100" i="10"/>
  <c r="C1090" i="10" s="1"/>
  <c r="C39" i="10" s="1"/>
  <c r="C1088" i="10"/>
  <c r="C1068" i="10"/>
  <c r="C1073" i="10"/>
  <c r="C1132" i="10"/>
  <c r="C1136" i="10"/>
  <c r="C1144" i="10"/>
  <c r="C974" i="10"/>
  <c r="C1011" i="10"/>
  <c r="C1009" i="10"/>
  <c r="AU10" i="31"/>
  <c r="AU15" i="31" s="1"/>
  <c r="AV10" i="31"/>
  <c r="AV25" i="31" s="1"/>
  <c r="AV17" i="31" s="1"/>
  <c r="AU29" i="31"/>
  <c r="AV29" i="31"/>
  <c r="AU39" i="31"/>
  <c r="I32" i="10" l="1"/>
  <c r="E136" i="7"/>
  <c r="C950" i="10"/>
  <c r="C1003" i="10"/>
  <c r="C977" i="10" s="1"/>
  <c r="C1007" i="10"/>
  <c r="C1006" i="10" s="1"/>
  <c r="E99" i="7"/>
  <c r="C1010" i="10"/>
  <c r="C2015" i="10"/>
  <c r="C2014" i="10" s="1"/>
  <c r="C2013" i="10" s="1"/>
  <c r="AV15" i="31"/>
  <c r="AU25" i="31"/>
  <c r="AU17" i="31" s="1"/>
  <c r="AV39" i="31"/>
  <c r="AV14" i="31"/>
  <c r="AV7" i="31" s="1"/>
  <c r="AU14" i="31"/>
  <c r="AU7" i="31" s="1"/>
  <c r="E7" i="31"/>
  <c r="C1005" i="10" l="1"/>
  <c r="C100" i="10"/>
  <c r="AU5" i="31"/>
  <c r="C74" i="31" s="1"/>
  <c r="AV5" i="31"/>
  <c r="C73" i="31" s="1"/>
  <c r="E289" i="10"/>
  <c r="C289" i="10" s="1"/>
  <c r="C368" i="10"/>
  <c r="E297" i="10"/>
  <c r="C297" i="10" s="1"/>
  <c r="C1335" i="10"/>
  <c r="C1147" i="10"/>
  <c r="C2005" i="10"/>
  <c r="C2000" i="10"/>
  <c r="C1995" i="10"/>
  <c r="C1131" i="10" l="1"/>
  <c r="C30" i="10"/>
  <c r="C29" i="10"/>
  <c r="C171" i="10"/>
  <c r="C162" i="10"/>
  <c r="C157" i="10"/>
  <c r="C148" i="10"/>
  <c r="C161" i="10" l="1"/>
  <c r="C160" i="10" s="1"/>
  <c r="C147" i="10"/>
  <c r="C146" i="10" l="1"/>
  <c r="E208" i="10" l="1"/>
  <c r="E214" i="10"/>
  <c r="H103" i="15" l="1"/>
  <c r="C103" i="15"/>
  <c r="H102" i="15"/>
  <c r="D206" i="7" l="1"/>
  <c r="D212" i="7"/>
  <c r="E211" i="7"/>
  <c r="G211" i="7" s="1"/>
  <c r="D207" i="7"/>
  <c r="G207" i="7" s="1"/>
  <c r="E210" i="7"/>
  <c r="C367" i="10"/>
  <c r="C227" i="9"/>
  <c r="I190" i="10"/>
  <c r="I187" i="10"/>
  <c r="I183" i="10"/>
  <c r="I180" i="10"/>
  <c r="I423" i="10"/>
  <c r="I394" i="10" s="1"/>
  <c r="I440" i="10"/>
  <c r="I388" i="10"/>
  <c r="I385" i="10"/>
  <c r="I377" i="10"/>
  <c r="I373" i="10"/>
  <c r="I179" i="10" l="1"/>
  <c r="I372" i="10"/>
  <c r="I370" i="10" s="1"/>
  <c r="I194" i="10" l="1"/>
  <c r="I191" i="10" l="1"/>
  <c r="E223" i="10" l="1"/>
  <c r="C223" i="10" s="1"/>
  <c r="C214" i="10"/>
  <c r="C208" i="10"/>
  <c r="AP10" i="31"/>
  <c r="AO10" i="31"/>
  <c r="AN10" i="31"/>
  <c r="AM10" i="31"/>
  <c r="AL10" i="31"/>
  <c r="AJ10" i="31"/>
  <c r="C143" i="10" l="1"/>
  <c r="C91" i="5"/>
  <c r="C133" i="10" l="1"/>
  <c r="Q154" i="36"/>
  <c r="Q86" i="39"/>
  <c r="T85" i="39"/>
  <c r="U85" i="39" s="1"/>
  <c r="T84" i="39"/>
  <c r="U84" i="39" s="1"/>
  <c r="T83" i="39"/>
  <c r="U83" i="39" s="1"/>
  <c r="T82" i="39"/>
  <c r="U82" i="39" s="1"/>
  <c r="T81" i="39"/>
  <c r="U81" i="39" s="1"/>
  <c r="T80" i="39"/>
  <c r="U80" i="39" s="1"/>
  <c r="T79" i="39"/>
  <c r="U79" i="39" s="1"/>
  <c r="T78" i="39"/>
  <c r="U78" i="39" s="1"/>
  <c r="T77" i="39"/>
  <c r="U77" i="39" s="1"/>
  <c r="T76" i="39"/>
  <c r="U76" i="39" s="1"/>
  <c r="T75" i="39"/>
  <c r="U75" i="39" s="1"/>
  <c r="T74" i="39"/>
  <c r="U74" i="39" s="1"/>
  <c r="T73" i="39"/>
  <c r="U73" i="39" s="1"/>
  <c r="T72" i="39"/>
  <c r="U72" i="39" s="1"/>
  <c r="T71" i="39"/>
  <c r="U71" i="39" s="1"/>
  <c r="T70" i="39"/>
  <c r="U70" i="39" s="1"/>
  <c r="T69" i="39"/>
  <c r="U69" i="39" s="1"/>
  <c r="T68" i="39"/>
  <c r="U68" i="39" s="1"/>
  <c r="T67" i="39"/>
  <c r="U67" i="39" s="1"/>
  <c r="T66" i="39"/>
  <c r="U66" i="39" s="1"/>
  <c r="T65" i="39"/>
  <c r="U65" i="39" s="1"/>
  <c r="T64" i="39"/>
  <c r="U64" i="39" s="1"/>
  <c r="T63" i="39"/>
  <c r="U63" i="39" s="1"/>
  <c r="T62" i="39"/>
  <c r="U62" i="39" s="1"/>
  <c r="T61" i="39"/>
  <c r="U61" i="39" s="1"/>
  <c r="T60" i="39"/>
  <c r="U60" i="39" s="1"/>
  <c r="T59" i="39"/>
  <c r="U59" i="39" s="1"/>
  <c r="T58" i="39"/>
  <c r="U58" i="39" s="1"/>
  <c r="T57" i="39"/>
  <c r="U57" i="39" s="1"/>
  <c r="T56" i="39"/>
  <c r="U56" i="39" s="1"/>
  <c r="T55" i="39"/>
  <c r="U55" i="39" s="1"/>
  <c r="T54" i="39"/>
  <c r="U54" i="39" s="1"/>
  <c r="T53" i="39"/>
  <c r="U53" i="39" s="1"/>
  <c r="T52" i="39"/>
  <c r="U52" i="39" s="1"/>
  <c r="T51" i="39"/>
  <c r="U51" i="39" s="1"/>
  <c r="T50" i="39"/>
  <c r="U50" i="39" s="1"/>
  <c r="T49" i="39"/>
  <c r="U49" i="39" s="1"/>
  <c r="T48" i="39"/>
  <c r="U48" i="39" s="1"/>
  <c r="T47" i="39"/>
  <c r="U47" i="39" s="1"/>
  <c r="T46" i="39"/>
  <c r="U46" i="39" s="1"/>
  <c r="T45" i="39"/>
  <c r="U45" i="39" s="1"/>
  <c r="T44" i="39"/>
  <c r="U44" i="39" s="1"/>
  <c r="T43" i="39"/>
  <c r="U43" i="39" s="1"/>
  <c r="T42" i="39"/>
  <c r="U42" i="39" s="1"/>
  <c r="T41" i="39"/>
  <c r="U41" i="39" s="1"/>
  <c r="T40" i="39"/>
  <c r="U40" i="39" s="1"/>
  <c r="T39" i="39"/>
  <c r="U39" i="39" s="1"/>
  <c r="T38" i="39"/>
  <c r="U38" i="39" s="1"/>
  <c r="T37" i="39"/>
  <c r="U37" i="39" s="1"/>
  <c r="T36" i="39"/>
  <c r="U36" i="39" s="1"/>
  <c r="T35" i="39"/>
  <c r="U35" i="39" s="1"/>
  <c r="T34" i="39"/>
  <c r="U34" i="39" s="1"/>
  <c r="T33" i="39"/>
  <c r="U33" i="39" s="1"/>
  <c r="T32" i="39"/>
  <c r="U32" i="39" s="1"/>
  <c r="T31" i="39"/>
  <c r="U31" i="39" s="1"/>
  <c r="T30" i="39"/>
  <c r="U30" i="39" s="1"/>
  <c r="T29" i="39"/>
  <c r="U29" i="39" s="1"/>
  <c r="T28" i="39"/>
  <c r="U28" i="39" s="1"/>
  <c r="T27" i="39"/>
  <c r="U27" i="39" s="1"/>
  <c r="T26" i="39"/>
  <c r="U26" i="39" s="1"/>
  <c r="T25" i="39"/>
  <c r="U25" i="39" s="1"/>
  <c r="T24" i="39"/>
  <c r="U24" i="39" s="1"/>
  <c r="T23" i="39"/>
  <c r="U23" i="39" s="1"/>
  <c r="T22" i="39"/>
  <c r="U22" i="39" s="1"/>
  <c r="T21" i="39"/>
  <c r="U21" i="39" s="1"/>
  <c r="T20" i="39"/>
  <c r="U20" i="39" s="1"/>
  <c r="T19" i="39"/>
  <c r="U19" i="39" s="1"/>
  <c r="T18" i="39"/>
  <c r="U18" i="39" s="1"/>
  <c r="T17" i="39"/>
  <c r="U17" i="39" s="1"/>
  <c r="T16" i="39"/>
  <c r="U16" i="39" s="1"/>
  <c r="T15" i="39"/>
  <c r="U15" i="39" s="1"/>
  <c r="T14" i="39"/>
  <c r="U14" i="39" s="1"/>
  <c r="C222" i="9"/>
  <c r="C175" i="8"/>
  <c r="C1041" i="9"/>
  <c r="C132" i="10" l="1"/>
  <c r="C28" i="10" l="1"/>
  <c r="C114" i="10"/>
  <c r="C129" i="10"/>
  <c r="C119" i="10" s="1"/>
  <c r="C118" i="10" l="1"/>
  <c r="C26" i="10"/>
  <c r="U183" i="37"/>
  <c r="V183" i="37" s="1"/>
  <c r="U182" i="37"/>
  <c r="V182" i="37" s="1"/>
  <c r="U181" i="37"/>
  <c r="V181" i="37" s="1"/>
  <c r="U180" i="37"/>
  <c r="V180" i="37" s="1"/>
  <c r="U179" i="37"/>
  <c r="V179" i="37" s="1"/>
  <c r="U178" i="37"/>
  <c r="V178" i="37" s="1"/>
  <c r="U177" i="37"/>
  <c r="V177" i="37" s="1"/>
  <c r="U176" i="37"/>
  <c r="V176" i="37" s="1"/>
  <c r="U175" i="37"/>
  <c r="V175" i="37" s="1"/>
  <c r="U174" i="37"/>
  <c r="V174" i="37" s="1"/>
  <c r="U173" i="37"/>
  <c r="V173" i="37" s="1"/>
  <c r="U172" i="37"/>
  <c r="V172" i="37" s="1"/>
  <c r="U171" i="37"/>
  <c r="V171" i="37" s="1"/>
  <c r="U170" i="37"/>
  <c r="V170" i="37" s="1"/>
  <c r="U169" i="37"/>
  <c r="V169" i="37" s="1"/>
  <c r="U168" i="37"/>
  <c r="V168" i="37" s="1"/>
  <c r="U167" i="37"/>
  <c r="V167" i="37" s="1"/>
  <c r="U166" i="37"/>
  <c r="V166" i="37" s="1"/>
  <c r="U165" i="37"/>
  <c r="V165" i="37" s="1"/>
  <c r="U164" i="37"/>
  <c r="V164" i="37" s="1"/>
  <c r="U163" i="37"/>
  <c r="V163" i="37" s="1"/>
  <c r="U162" i="37"/>
  <c r="V162" i="37" s="1"/>
  <c r="U161" i="37"/>
  <c r="V161" i="37" s="1"/>
  <c r="U160" i="37"/>
  <c r="V160" i="37" s="1"/>
  <c r="U159" i="37"/>
  <c r="V159" i="37" s="1"/>
  <c r="U158" i="37"/>
  <c r="V158" i="37" s="1"/>
  <c r="U157" i="37"/>
  <c r="V157" i="37" s="1"/>
  <c r="U156" i="37"/>
  <c r="V156" i="37" s="1"/>
  <c r="U155" i="37"/>
  <c r="V155" i="37" s="1"/>
  <c r="U154" i="37"/>
  <c r="V154" i="37" s="1"/>
  <c r="U153" i="37"/>
  <c r="V153" i="37" s="1"/>
  <c r="U152" i="37"/>
  <c r="V152" i="37" s="1"/>
  <c r="U151" i="37"/>
  <c r="V151" i="37" s="1"/>
  <c r="U150" i="37"/>
  <c r="V150" i="37" s="1"/>
  <c r="U149" i="37"/>
  <c r="V149" i="37" s="1"/>
  <c r="U148" i="37"/>
  <c r="V148" i="37" s="1"/>
  <c r="U147" i="37"/>
  <c r="V147" i="37" s="1"/>
  <c r="U146" i="37"/>
  <c r="V146" i="37" s="1"/>
  <c r="U145" i="37"/>
  <c r="V145" i="37" s="1"/>
  <c r="U144" i="37"/>
  <c r="V144" i="37" s="1"/>
  <c r="U143" i="37"/>
  <c r="V143" i="37" s="1"/>
  <c r="U142" i="37"/>
  <c r="V142" i="37" s="1"/>
  <c r="U141" i="37"/>
  <c r="V141" i="37" s="1"/>
  <c r="U140" i="37"/>
  <c r="V140" i="37" s="1"/>
  <c r="U139" i="37"/>
  <c r="V139" i="37" s="1"/>
  <c r="U138" i="37"/>
  <c r="V138" i="37" s="1"/>
  <c r="U137" i="37"/>
  <c r="V137" i="37" s="1"/>
  <c r="U136" i="37"/>
  <c r="V136" i="37" s="1"/>
  <c r="U135" i="37"/>
  <c r="V135" i="37" s="1"/>
  <c r="U134" i="37"/>
  <c r="V134" i="37" s="1"/>
  <c r="U133" i="37"/>
  <c r="V133" i="37" s="1"/>
  <c r="U132" i="37"/>
  <c r="V132" i="37" s="1"/>
  <c r="U131" i="37"/>
  <c r="V131" i="37" s="1"/>
  <c r="U130" i="37"/>
  <c r="V130" i="37" s="1"/>
  <c r="U129" i="37"/>
  <c r="V129" i="37" s="1"/>
  <c r="U128" i="37"/>
  <c r="V128" i="37" s="1"/>
  <c r="U127" i="37"/>
  <c r="V127" i="37" s="1"/>
  <c r="U126" i="37"/>
  <c r="V126" i="37" s="1"/>
  <c r="U125" i="37"/>
  <c r="V125" i="37" s="1"/>
  <c r="U124" i="37"/>
  <c r="V124" i="37" s="1"/>
  <c r="U123" i="37"/>
  <c r="V123" i="37" s="1"/>
  <c r="U122" i="37"/>
  <c r="V122" i="37" s="1"/>
  <c r="U121" i="37"/>
  <c r="V121" i="37" s="1"/>
  <c r="U120" i="37"/>
  <c r="V120" i="37" s="1"/>
  <c r="U119" i="37"/>
  <c r="V119" i="37" s="1"/>
  <c r="U118" i="37"/>
  <c r="V118" i="37" s="1"/>
  <c r="U117" i="37"/>
  <c r="V117" i="37" s="1"/>
  <c r="U116" i="37"/>
  <c r="V116" i="37" s="1"/>
  <c r="U115" i="37"/>
  <c r="V115" i="37" s="1"/>
  <c r="U114" i="37"/>
  <c r="V114" i="37" s="1"/>
  <c r="U113" i="37"/>
  <c r="V113" i="37" s="1"/>
  <c r="U112" i="37"/>
  <c r="V112" i="37" s="1"/>
  <c r="U111" i="37"/>
  <c r="V111" i="37" s="1"/>
  <c r="U110" i="37"/>
  <c r="V110" i="37" s="1"/>
  <c r="U109" i="37"/>
  <c r="V109" i="37" s="1"/>
  <c r="U108" i="37"/>
  <c r="V108" i="37" s="1"/>
  <c r="U107" i="37"/>
  <c r="V107" i="37" s="1"/>
  <c r="U106" i="37"/>
  <c r="V106" i="37" s="1"/>
  <c r="U105" i="37"/>
  <c r="V105" i="37" s="1"/>
  <c r="U104" i="37"/>
  <c r="V104" i="37" s="1"/>
  <c r="U103" i="37"/>
  <c r="V103" i="37" s="1"/>
  <c r="U102" i="37"/>
  <c r="V102" i="37" s="1"/>
  <c r="U101" i="37"/>
  <c r="V101" i="37" s="1"/>
  <c r="U100" i="37"/>
  <c r="V100" i="37" s="1"/>
  <c r="U99" i="37"/>
  <c r="V99" i="37" s="1"/>
  <c r="U98" i="37"/>
  <c r="V98" i="37" s="1"/>
  <c r="U97" i="37"/>
  <c r="V97" i="37" s="1"/>
  <c r="U96" i="37"/>
  <c r="V96" i="37" s="1"/>
  <c r="U95" i="37"/>
  <c r="V95" i="37" s="1"/>
  <c r="U94" i="37"/>
  <c r="V94" i="37" s="1"/>
  <c r="U93" i="37"/>
  <c r="V93" i="37" s="1"/>
  <c r="U92" i="37"/>
  <c r="V92" i="37" s="1"/>
  <c r="U91" i="37"/>
  <c r="V91" i="37" s="1"/>
  <c r="U90" i="37"/>
  <c r="V90" i="37" s="1"/>
  <c r="U89" i="37"/>
  <c r="V89" i="37" s="1"/>
  <c r="U88" i="37"/>
  <c r="V88" i="37" s="1"/>
  <c r="U87" i="37"/>
  <c r="V87" i="37" s="1"/>
  <c r="U86" i="37"/>
  <c r="V86" i="37" s="1"/>
  <c r="U85" i="37"/>
  <c r="V85" i="37" s="1"/>
  <c r="U84" i="37"/>
  <c r="V84" i="37" s="1"/>
  <c r="U83" i="37"/>
  <c r="V83" i="37" s="1"/>
  <c r="U82" i="37"/>
  <c r="V82" i="37" s="1"/>
  <c r="U81" i="37"/>
  <c r="V81" i="37" s="1"/>
  <c r="U80" i="37"/>
  <c r="V80" i="37" s="1"/>
  <c r="U79" i="37"/>
  <c r="V79" i="37" s="1"/>
  <c r="U78" i="37"/>
  <c r="V78" i="37" s="1"/>
  <c r="U77" i="37"/>
  <c r="V77" i="37" s="1"/>
  <c r="U76" i="37"/>
  <c r="V76" i="37" s="1"/>
  <c r="U75" i="37"/>
  <c r="V75" i="37" s="1"/>
  <c r="U74" i="37"/>
  <c r="V74" i="37" s="1"/>
  <c r="U73" i="37"/>
  <c r="V73" i="37" s="1"/>
  <c r="U72" i="37"/>
  <c r="V72" i="37" s="1"/>
  <c r="U71" i="37"/>
  <c r="V71" i="37" s="1"/>
  <c r="U70" i="37"/>
  <c r="V70" i="37" s="1"/>
  <c r="U69" i="37"/>
  <c r="V69" i="37" s="1"/>
  <c r="U68" i="37"/>
  <c r="V68" i="37" s="1"/>
  <c r="U67" i="37"/>
  <c r="V67" i="37" s="1"/>
  <c r="U66" i="37"/>
  <c r="V66" i="37" s="1"/>
  <c r="U65" i="37"/>
  <c r="V65" i="37" s="1"/>
  <c r="U64" i="37"/>
  <c r="V64" i="37" s="1"/>
  <c r="U63" i="37"/>
  <c r="V63" i="37" s="1"/>
  <c r="U62" i="37"/>
  <c r="V62" i="37" s="1"/>
  <c r="U61" i="37"/>
  <c r="V61" i="37" s="1"/>
  <c r="U60" i="37"/>
  <c r="V60" i="37" s="1"/>
  <c r="U59" i="37"/>
  <c r="V59" i="37" s="1"/>
  <c r="U58" i="37"/>
  <c r="V58" i="37" s="1"/>
  <c r="U57" i="37"/>
  <c r="V57" i="37" s="1"/>
  <c r="U56" i="37"/>
  <c r="V56" i="37" s="1"/>
  <c r="U55" i="37"/>
  <c r="V55" i="37" s="1"/>
  <c r="U54" i="37"/>
  <c r="V54" i="37" s="1"/>
  <c r="U53" i="37"/>
  <c r="V53" i="37" s="1"/>
  <c r="U52" i="37"/>
  <c r="V52" i="37" s="1"/>
  <c r="U51" i="37"/>
  <c r="V51" i="37" s="1"/>
  <c r="U50" i="37"/>
  <c r="V50" i="37" s="1"/>
  <c r="U49" i="37"/>
  <c r="V49" i="37" s="1"/>
  <c r="U48" i="37"/>
  <c r="V48" i="37" s="1"/>
  <c r="U47" i="37"/>
  <c r="V47" i="37" s="1"/>
  <c r="U46" i="37"/>
  <c r="V46" i="37" s="1"/>
  <c r="U45" i="37"/>
  <c r="V45" i="37" s="1"/>
  <c r="U44" i="37"/>
  <c r="V44" i="37" s="1"/>
  <c r="U43" i="37"/>
  <c r="V43" i="37" s="1"/>
  <c r="U42" i="37"/>
  <c r="V42" i="37" s="1"/>
  <c r="U41" i="37"/>
  <c r="V41" i="37" s="1"/>
  <c r="U40" i="37"/>
  <c r="V40" i="37" s="1"/>
  <c r="U39" i="37"/>
  <c r="V39" i="37" s="1"/>
  <c r="U38" i="37"/>
  <c r="V38" i="37" s="1"/>
  <c r="U37" i="37"/>
  <c r="V37" i="37" s="1"/>
  <c r="U36" i="37"/>
  <c r="V36" i="37" s="1"/>
  <c r="U35" i="37"/>
  <c r="V35" i="37" s="1"/>
  <c r="U34" i="37"/>
  <c r="V34" i="37" s="1"/>
  <c r="U33" i="37"/>
  <c r="V33" i="37" s="1"/>
  <c r="U32" i="37"/>
  <c r="V32" i="37" s="1"/>
  <c r="U31" i="37"/>
  <c r="V31" i="37" s="1"/>
  <c r="U30" i="37"/>
  <c r="V30" i="37" s="1"/>
  <c r="U29" i="37"/>
  <c r="V29" i="37" s="1"/>
  <c r="U28" i="37"/>
  <c r="V28" i="37" s="1"/>
  <c r="U27" i="37"/>
  <c r="V27" i="37" s="1"/>
  <c r="U26" i="37"/>
  <c r="V26" i="37" s="1"/>
  <c r="U25" i="37"/>
  <c r="V25" i="37" s="1"/>
  <c r="U24" i="37"/>
  <c r="V24" i="37" s="1"/>
  <c r="U21" i="37"/>
  <c r="V21" i="37" s="1"/>
  <c r="U15" i="37"/>
  <c r="V15" i="37" s="1"/>
  <c r="C157" i="5"/>
  <c r="C159" i="5" s="1"/>
  <c r="C160" i="5" s="1"/>
  <c r="C147" i="5"/>
  <c r="C149" i="5" s="1"/>
  <c r="C150" i="5" s="1"/>
  <c r="L17" i="38"/>
  <c r="J17" i="38"/>
  <c r="AN38" i="35"/>
  <c r="AM38" i="35"/>
  <c r="AL38" i="35"/>
  <c r="AK38" i="35"/>
  <c r="AJ38" i="35"/>
  <c r="AN28" i="35"/>
  <c r="AM28" i="35"/>
  <c r="AL28" i="35"/>
  <c r="AK28" i="35"/>
  <c r="AJ28" i="35"/>
  <c r="AN10" i="35"/>
  <c r="AM10" i="35"/>
  <c r="AL10" i="35"/>
  <c r="AK10" i="35"/>
  <c r="AJ10" i="35"/>
  <c r="M17" i="38" l="1"/>
  <c r="AK13" i="35"/>
  <c r="AK24" i="35"/>
  <c r="AK16" i="35" s="1"/>
  <c r="AK14" i="35"/>
  <c r="AM13" i="35"/>
  <c r="AM24" i="35"/>
  <c r="AM16" i="35" s="1"/>
  <c r="AM14" i="35"/>
  <c r="AJ24" i="35"/>
  <c r="AJ16" i="35" s="1"/>
  <c r="AJ14" i="35"/>
  <c r="AJ13" i="35"/>
  <c r="AL24" i="35"/>
  <c r="AL16" i="35" s="1"/>
  <c r="AL14" i="35"/>
  <c r="AL13" i="35"/>
  <c r="AN24" i="35"/>
  <c r="AN16" i="35" s="1"/>
  <c r="AN14" i="35"/>
  <c r="AN13" i="35"/>
  <c r="AJ7" i="35" l="1"/>
  <c r="AN7" i="35"/>
  <c r="AK7" i="35"/>
  <c r="AL7" i="35"/>
  <c r="AL5" i="35" s="1"/>
  <c r="AM7" i="35"/>
  <c r="AM5" i="35" s="1"/>
  <c r="AN5" i="35"/>
  <c r="AK5" i="35"/>
  <c r="AJ5" i="35"/>
  <c r="AT39" i="31" l="1"/>
  <c r="C87" i="5"/>
  <c r="C86" i="5" s="1"/>
  <c r="C85" i="5" s="1"/>
  <c r="F16" i="38" l="1"/>
  <c r="F17" i="38" s="1"/>
  <c r="AA93" i="38"/>
  <c r="T91" i="38"/>
  <c r="V91" i="38" s="1"/>
  <c r="S91" i="38"/>
  <c r="U91" i="38" s="1"/>
  <c r="R91" i="38"/>
  <c r="Q91" i="38"/>
  <c r="V90" i="38"/>
  <c r="U90" i="38"/>
  <c r="AA89" i="38"/>
  <c r="Z89" i="38"/>
  <c r="X89" i="38"/>
  <c r="V89" i="38"/>
  <c r="U89" i="38"/>
  <c r="L89" i="38"/>
  <c r="J89" i="38"/>
  <c r="AA88" i="38"/>
  <c r="Z88" i="38"/>
  <c r="X88" i="38"/>
  <c r="V88" i="38"/>
  <c r="U88" i="38"/>
  <c r="L88" i="38"/>
  <c r="J88" i="38"/>
  <c r="AA87" i="38"/>
  <c r="Z87" i="38"/>
  <c r="X87" i="38"/>
  <c r="U87" i="38"/>
  <c r="V87" i="38" s="1"/>
  <c r="L87" i="38"/>
  <c r="J87" i="38"/>
  <c r="AA86" i="38"/>
  <c r="Z86" i="38"/>
  <c r="X86" i="38"/>
  <c r="U86" i="38"/>
  <c r="V86" i="38" s="1"/>
  <c r="L86" i="38"/>
  <c r="J86" i="38"/>
  <c r="M86" i="38" s="1"/>
  <c r="AA85" i="38"/>
  <c r="Z85" i="38"/>
  <c r="X85" i="38"/>
  <c r="U85" i="38"/>
  <c r="V85" i="38" s="1"/>
  <c r="L85" i="38"/>
  <c r="J85" i="38"/>
  <c r="M85" i="38" s="1"/>
  <c r="AA84" i="38"/>
  <c r="Z84" i="38"/>
  <c r="X84" i="38"/>
  <c r="U84" i="38"/>
  <c r="V84" i="38" s="1"/>
  <c r="L84" i="38"/>
  <c r="J84" i="38"/>
  <c r="M84" i="38" s="1"/>
  <c r="AA83" i="38"/>
  <c r="Z83" i="38"/>
  <c r="X83" i="38"/>
  <c r="U83" i="38"/>
  <c r="V83" i="38" s="1"/>
  <c r="L83" i="38"/>
  <c r="J83" i="38"/>
  <c r="M83" i="38" s="1"/>
  <c r="AA82" i="38"/>
  <c r="Z82" i="38"/>
  <c r="X82" i="38"/>
  <c r="U82" i="38"/>
  <c r="V82" i="38" s="1"/>
  <c r="L82" i="38"/>
  <c r="J82" i="38"/>
  <c r="M82" i="38" s="1"/>
  <c r="AA81" i="38"/>
  <c r="Z81" i="38"/>
  <c r="X81" i="38"/>
  <c r="U81" i="38"/>
  <c r="V81" i="38" s="1"/>
  <c r="L81" i="38"/>
  <c r="J81" i="38"/>
  <c r="M81" i="38" s="1"/>
  <c r="AA80" i="38"/>
  <c r="Z80" i="38"/>
  <c r="X80" i="38"/>
  <c r="U80" i="38"/>
  <c r="V80" i="38" s="1"/>
  <c r="L80" i="38"/>
  <c r="J80" i="38"/>
  <c r="M80" i="38" s="1"/>
  <c r="AA79" i="38"/>
  <c r="Z79" i="38"/>
  <c r="X79" i="38"/>
  <c r="U79" i="38"/>
  <c r="V79" i="38" s="1"/>
  <c r="L79" i="38"/>
  <c r="J79" i="38"/>
  <c r="M79" i="38" s="1"/>
  <c r="AA78" i="38"/>
  <c r="Z78" i="38"/>
  <c r="X78" i="38"/>
  <c r="U78" i="38"/>
  <c r="V78" i="38" s="1"/>
  <c r="L78" i="38"/>
  <c r="J78" i="38"/>
  <c r="M78" i="38" s="1"/>
  <c r="AA77" i="38"/>
  <c r="Z77" i="38"/>
  <c r="X77" i="38"/>
  <c r="U77" i="38"/>
  <c r="V77" i="38" s="1"/>
  <c r="L77" i="38"/>
  <c r="J77" i="38"/>
  <c r="M77" i="38" s="1"/>
  <c r="AA76" i="38"/>
  <c r="Z76" i="38"/>
  <c r="X76" i="38"/>
  <c r="U76" i="38"/>
  <c r="V76" i="38" s="1"/>
  <c r="L76" i="38"/>
  <c r="J76" i="38"/>
  <c r="M76" i="38" s="1"/>
  <c r="AA75" i="38"/>
  <c r="Z75" i="38"/>
  <c r="X75" i="38"/>
  <c r="U75" i="38"/>
  <c r="V75" i="38" s="1"/>
  <c r="L75" i="38"/>
  <c r="J75" i="38"/>
  <c r="M75" i="38" s="1"/>
  <c r="AA74" i="38"/>
  <c r="Z74" i="38"/>
  <c r="X74" i="38"/>
  <c r="U74" i="38"/>
  <c r="V74" i="38" s="1"/>
  <c r="L74" i="38"/>
  <c r="J74" i="38"/>
  <c r="M74" i="38" s="1"/>
  <c r="AA73" i="38"/>
  <c r="Z73" i="38"/>
  <c r="X73" i="38"/>
  <c r="U73" i="38"/>
  <c r="V73" i="38" s="1"/>
  <c r="L73" i="38"/>
  <c r="J73" i="38"/>
  <c r="M73" i="38" s="1"/>
  <c r="AA72" i="38"/>
  <c r="Z72" i="38"/>
  <c r="X72" i="38"/>
  <c r="U72" i="38"/>
  <c r="V72" i="38" s="1"/>
  <c r="L72" i="38"/>
  <c r="J72" i="38"/>
  <c r="M72" i="38" s="1"/>
  <c r="AA71" i="38"/>
  <c r="Z71" i="38"/>
  <c r="X71" i="38"/>
  <c r="U71" i="38"/>
  <c r="V71" i="38" s="1"/>
  <c r="L71" i="38"/>
  <c r="J71" i="38"/>
  <c r="M71" i="38" s="1"/>
  <c r="AA70" i="38"/>
  <c r="Z70" i="38"/>
  <c r="X70" i="38"/>
  <c r="U70" i="38"/>
  <c r="V70" i="38" s="1"/>
  <c r="L70" i="38"/>
  <c r="J70" i="38"/>
  <c r="M70" i="38" s="1"/>
  <c r="AA69" i="38"/>
  <c r="Z69" i="38"/>
  <c r="X69" i="38"/>
  <c r="U69" i="38"/>
  <c r="V69" i="38" s="1"/>
  <c r="L69" i="38"/>
  <c r="J69" i="38"/>
  <c r="M69" i="38" s="1"/>
  <c r="AA68" i="38"/>
  <c r="Z68" i="38"/>
  <c r="X68" i="38"/>
  <c r="U68" i="38"/>
  <c r="V68" i="38" s="1"/>
  <c r="L68" i="38"/>
  <c r="J68" i="38"/>
  <c r="M68" i="38" s="1"/>
  <c r="AA67" i="38"/>
  <c r="Z67" i="38"/>
  <c r="X67" i="38"/>
  <c r="U67" i="38"/>
  <c r="V67" i="38" s="1"/>
  <c r="L67" i="38"/>
  <c r="J67" i="38"/>
  <c r="M67" i="38" s="1"/>
  <c r="AA66" i="38"/>
  <c r="Z66" i="38"/>
  <c r="X66" i="38"/>
  <c r="U66" i="38"/>
  <c r="V66" i="38" s="1"/>
  <c r="L66" i="38"/>
  <c r="J66" i="38"/>
  <c r="M66" i="38" s="1"/>
  <c r="AA65" i="38"/>
  <c r="Z65" i="38"/>
  <c r="X65" i="38"/>
  <c r="U65" i="38"/>
  <c r="V65" i="38" s="1"/>
  <c r="L65" i="38"/>
  <c r="J65" i="38"/>
  <c r="M65" i="38" s="1"/>
  <c r="AA64" i="38"/>
  <c r="Z64" i="38"/>
  <c r="X64" i="38"/>
  <c r="U64" i="38"/>
  <c r="V64" i="38" s="1"/>
  <c r="L64" i="38"/>
  <c r="J64" i="38"/>
  <c r="M64" i="38" s="1"/>
  <c r="AA63" i="38"/>
  <c r="Z63" i="38"/>
  <c r="X63" i="38"/>
  <c r="U63" i="38"/>
  <c r="V63" i="38" s="1"/>
  <c r="L63" i="38"/>
  <c r="J63" i="38"/>
  <c r="M63" i="38" s="1"/>
  <c r="AA62" i="38"/>
  <c r="Z62" i="38"/>
  <c r="X62" i="38"/>
  <c r="U62" i="38"/>
  <c r="V62" i="38" s="1"/>
  <c r="L62" i="38"/>
  <c r="J62" i="38"/>
  <c r="M62" i="38" s="1"/>
  <c r="AA61" i="38"/>
  <c r="Z61" i="38"/>
  <c r="X61" i="38"/>
  <c r="U61" i="38"/>
  <c r="V61" i="38" s="1"/>
  <c r="L61" i="38"/>
  <c r="J61" i="38"/>
  <c r="M61" i="38" s="1"/>
  <c r="AA60" i="38"/>
  <c r="Z60" i="38"/>
  <c r="X60" i="38"/>
  <c r="U60" i="38"/>
  <c r="V60" i="38" s="1"/>
  <c r="L60" i="38"/>
  <c r="J60" i="38"/>
  <c r="M60" i="38" s="1"/>
  <c r="AA59" i="38"/>
  <c r="Z59" i="38"/>
  <c r="X59" i="38"/>
  <c r="U59" i="38"/>
  <c r="V59" i="38" s="1"/>
  <c r="L59" i="38"/>
  <c r="J59" i="38"/>
  <c r="M59" i="38" s="1"/>
  <c r="AA58" i="38"/>
  <c r="Z58" i="38"/>
  <c r="X58" i="38"/>
  <c r="U58" i="38"/>
  <c r="V58" i="38" s="1"/>
  <c r="L58" i="38"/>
  <c r="J58" i="38"/>
  <c r="M58" i="38" s="1"/>
  <c r="AA57" i="38"/>
  <c r="Z57" i="38"/>
  <c r="X57" i="38"/>
  <c r="U57" i="38"/>
  <c r="V57" i="38" s="1"/>
  <c r="L57" i="38"/>
  <c r="J57" i="38"/>
  <c r="M57" i="38" s="1"/>
  <c r="AA56" i="38"/>
  <c r="Z56" i="38"/>
  <c r="X56" i="38"/>
  <c r="U56" i="38"/>
  <c r="V56" i="38" s="1"/>
  <c r="L56" i="38"/>
  <c r="J56" i="38"/>
  <c r="M56" i="38" s="1"/>
  <c r="AA55" i="38"/>
  <c r="Z55" i="38"/>
  <c r="X55" i="38"/>
  <c r="U55" i="38"/>
  <c r="V55" i="38" s="1"/>
  <c r="L55" i="38"/>
  <c r="J55" i="38"/>
  <c r="M55" i="38" s="1"/>
  <c r="AA54" i="38"/>
  <c r="Z54" i="38"/>
  <c r="X54" i="38"/>
  <c r="U54" i="38"/>
  <c r="V54" i="38" s="1"/>
  <c r="L54" i="38"/>
  <c r="J54" i="38"/>
  <c r="M54" i="38" s="1"/>
  <c r="AA53" i="38"/>
  <c r="Z53" i="38"/>
  <c r="X53" i="38"/>
  <c r="U53" i="38"/>
  <c r="V53" i="38" s="1"/>
  <c r="L53" i="38"/>
  <c r="J53" i="38"/>
  <c r="M53" i="38" s="1"/>
  <c r="AA52" i="38"/>
  <c r="Z52" i="38"/>
  <c r="X52" i="38"/>
  <c r="U52" i="38"/>
  <c r="V52" i="38" s="1"/>
  <c r="L52" i="38"/>
  <c r="J52" i="38"/>
  <c r="M52" i="38" s="1"/>
  <c r="AA51" i="38"/>
  <c r="Z51" i="38"/>
  <c r="X51" i="38"/>
  <c r="V51" i="38"/>
  <c r="U51" i="38"/>
  <c r="L51" i="38"/>
  <c r="J51" i="38"/>
  <c r="AA50" i="38"/>
  <c r="Z50" i="38"/>
  <c r="X50" i="38"/>
  <c r="U50" i="38"/>
  <c r="V50" i="38" s="1"/>
  <c r="L50" i="38"/>
  <c r="J50" i="38"/>
  <c r="AA49" i="38"/>
  <c r="Z49" i="38"/>
  <c r="X49" i="38"/>
  <c r="U49" i="38"/>
  <c r="V49" i="38" s="1"/>
  <c r="L49" i="38"/>
  <c r="J49" i="38"/>
  <c r="AA48" i="38"/>
  <c r="Z48" i="38"/>
  <c r="X48" i="38"/>
  <c r="U48" i="38"/>
  <c r="V48" i="38" s="1"/>
  <c r="L48" i="38"/>
  <c r="J48" i="38"/>
  <c r="AA47" i="38"/>
  <c r="Z47" i="38"/>
  <c r="X47" i="38"/>
  <c r="U47" i="38"/>
  <c r="V47" i="38" s="1"/>
  <c r="L47" i="38"/>
  <c r="J47" i="38"/>
  <c r="AA46" i="38"/>
  <c r="Z46" i="38"/>
  <c r="X46" i="38"/>
  <c r="U46" i="38"/>
  <c r="V46" i="38" s="1"/>
  <c r="L46" i="38"/>
  <c r="J46" i="38"/>
  <c r="AA45" i="38"/>
  <c r="Z45" i="38"/>
  <c r="X45" i="38"/>
  <c r="U45" i="38"/>
  <c r="V45" i="38" s="1"/>
  <c r="L45" i="38"/>
  <c r="J45" i="38"/>
  <c r="AA44" i="38"/>
  <c r="Z44" i="38"/>
  <c r="X44" i="38"/>
  <c r="U44" i="38"/>
  <c r="V44" i="38" s="1"/>
  <c r="L44" i="38"/>
  <c r="J44" i="38"/>
  <c r="AA43" i="38"/>
  <c r="Z43" i="38"/>
  <c r="X43" i="38"/>
  <c r="U43" i="38"/>
  <c r="V43" i="38" s="1"/>
  <c r="L43" i="38"/>
  <c r="J43" i="38"/>
  <c r="AA42" i="38"/>
  <c r="Z42" i="38"/>
  <c r="X42" i="38"/>
  <c r="U42" i="38"/>
  <c r="V42" i="38" s="1"/>
  <c r="L42" i="38"/>
  <c r="J42" i="38"/>
  <c r="AA41" i="38"/>
  <c r="Z41" i="38"/>
  <c r="X41" i="38"/>
  <c r="U41" i="38"/>
  <c r="V41" i="38" s="1"/>
  <c r="L41" i="38"/>
  <c r="J41" i="38"/>
  <c r="AA40" i="38"/>
  <c r="Z40" i="38"/>
  <c r="X40" i="38"/>
  <c r="U40" i="38"/>
  <c r="V40" i="38" s="1"/>
  <c r="L40" i="38"/>
  <c r="J40" i="38"/>
  <c r="AA39" i="38"/>
  <c r="Z39" i="38"/>
  <c r="X39" i="38"/>
  <c r="U39" i="38"/>
  <c r="V39" i="38" s="1"/>
  <c r="L39" i="38"/>
  <c r="J39" i="38"/>
  <c r="AA38" i="38"/>
  <c r="Z38" i="38"/>
  <c r="X38" i="38"/>
  <c r="U38" i="38"/>
  <c r="V38" i="38" s="1"/>
  <c r="L38" i="38"/>
  <c r="J38" i="38"/>
  <c r="AA37" i="38"/>
  <c r="Z37" i="38"/>
  <c r="X37" i="38"/>
  <c r="U37" i="38"/>
  <c r="V37" i="38" s="1"/>
  <c r="L37" i="38"/>
  <c r="J37" i="38"/>
  <c r="AA36" i="38"/>
  <c r="Z36" i="38"/>
  <c r="X36" i="38"/>
  <c r="U36" i="38"/>
  <c r="V36" i="38" s="1"/>
  <c r="L36" i="38"/>
  <c r="J36" i="38"/>
  <c r="AA35" i="38"/>
  <c r="Z35" i="38"/>
  <c r="X35" i="38"/>
  <c r="U35" i="38"/>
  <c r="V35" i="38" s="1"/>
  <c r="L35" i="38"/>
  <c r="J35" i="38"/>
  <c r="AA34" i="38"/>
  <c r="Z34" i="38"/>
  <c r="X34" i="38"/>
  <c r="U34" i="38"/>
  <c r="V34" i="38" s="1"/>
  <c r="L34" i="38"/>
  <c r="J34" i="38"/>
  <c r="AA33" i="38"/>
  <c r="Z33" i="38"/>
  <c r="X33" i="38"/>
  <c r="U33" i="38"/>
  <c r="V33" i="38" s="1"/>
  <c r="L33" i="38"/>
  <c r="J33" i="38"/>
  <c r="AA32" i="38"/>
  <c r="Z32" i="38"/>
  <c r="X32" i="38"/>
  <c r="U32" i="38"/>
  <c r="V32" i="38" s="1"/>
  <c r="L32" i="38"/>
  <c r="J32" i="38"/>
  <c r="AA31" i="38"/>
  <c r="Z31" i="38"/>
  <c r="X31" i="38"/>
  <c r="U31" i="38"/>
  <c r="V31" i="38" s="1"/>
  <c r="L31" i="38"/>
  <c r="J31" i="38"/>
  <c r="AA30" i="38"/>
  <c r="Z30" i="38"/>
  <c r="X30" i="38"/>
  <c r="U30" i="38"/>
  <c r="V30" i="38" s="1"/>
  <c r="L30" i="38"/>
  <c r="J30" i="38"/>
  <c r="AA29" i="38"/>
  <c r="Z29" i="38"/>
  <c r="X29" i="38"/>
  <c r="U29" i="38"/>
  <c r="V29" i="38" s="1"/>
  <c r="L29" i="38"/>
  <c r="J29" i="38"/>
  <c r="AA28" i="38"/>
  <c r="Z28" i="38"/>
  <c r="X28" i="38"/>
  <c r="U28" i="38"/>
  <c r="V28" i="38" s="1"/>
  <c r="L28" i="38"/>
  <c r="J28" i="38"/>
  <c r="AA27" i="38"/>
  <c r="Z27" i="38"/>
  <c r="X27" i="38"/>
  <c r="U27" i="38"/>
  <c r="V27" i="38" s="1"/>
  <c r="L27" i="38"/>
  <c r="J27" i="38"/>
  <c r="AA26" i="38"/>
  <c r="Z26" i="38"/>
  <c r="X26" i="38"/>
  <c r="U26" i="38"/>
  <c r="V26" i="38" s="1"/>
  <c r="L26" i="38"/>
  <c r="J26" i="38"/>
  <c r="AA25" i="38"/>
  <c r="Z25" i="38"/>
  <c r="X25" i="38"/>
  <c r="U25" i="38"/>
  <c r="V25" i="38" s="1"/>
  <c r="L25" i="38"/>
  <c r="J25" i="38"/>
  <c r="AA24" i="38"/>
  <c r="Z24" i="38"/>
  <c r="X24" i="38"/>
  <c r="U24" i="38"/>
  <c r="V24" i="38" s="1"/>
  <c r="L24" i="38"/>
  <c r="J24" i="38"/>
  <c r="AA23" i="38"/>
  <c r="Z23" i="38"/>
  <c r="X23" i="38"/>
  <c r="U23" i="38"/>
  <c r="V23" i="38" s="1"/>
  <c r="L23" i="38"/>
  <c r="J23" i="38"/>
  <c r="AA22" i="38"/>
  <c r="Z22" i="38"/>
  <c r="X22" i="38"/>
  <c r="U22" i="38"/>
  <c r="V22" i="38" s="1"/>
  <c r="L22" i="38"/>
  <c r="J22" i="38"/>
  <c r="AA21" i="38"/>
  <c r="Z21" i="38"/>
  <c r="X21" i="38"/>
  <c r="U21" i="38"/>
  <c r="V21" i="38" s="1"/>
  <c r="L21" i="38"/>
  <c r="J21" i="38"/>
  <c r="AA20" i="38"/>
  <c r="Z20" i="38"/>
  <c r="X20" i="38"/>
  <c r="U20" i="38"/>
  <c r="V20" i="38" s="1"/>
  <c r="L20" i="38"/>
  <c r="J20" i="38"/>
  <c r="AA19" i="38"/>
  <c r="Z19" i="38"/>
  <c r="X19" i="38"/>
  <c r="U19" i="38"/>
  <c r="V19" i="38" s="1"/>
  <c r="L19" i="38"/>
  <c r="J19" i="38"/>
  <c r="AA18" i="38"/>
  <c r="Z18" i="38"/>
  <c r="X18" i="38"/>
  <c r="U18" i="38"/>
  <c r="V18" i="38" s="1"/>
  <c r="L18" i="38"/>
  <c r="J18" i="38"/>
  <c r="AA16" i="38"/>
  <c r="Z16" i="38"/>
  <c r="X16" i="38"/>
  <c r="U16" i="38"/>
  <c r="V16" i="38" s="1"/>
  <c r="L16" i="38"/>
  <c r="J16" i="38"/>
  <c r="AA15" i="38"/>
  <c r="Z15" i="38"/>
  <c r="X15" i="38"/>
  <c r="U15" i="38"/>
  <c r="V15" i="38" s="1"/>
  <c r="L15" i="38"/>
  <c r="U152" i="36"/>
  <c r="V152" i="36" s="1"/>
  <c r="U151" i="36"/>
  <c r="V151" i="36" s="1"/>
  <c r="U150" i="36"/>
  <c r="V150" i="36" s="1"/>
  <c r="U149" i="36"/>
  <c r="V149" i="36" s="1"/>
  <c r="U148" i="36"/>
  <c r="V148" i="36" s="1"/>
  <c r="U147" i="36"/>
  <c r="V147" i="36" s="1"/>
  <c r="U146" i="36"/>
  <c r="V146" i="36" s="1"/>
  <c r="U145" i="36"/>
  <c r="V145" i="36" s="1"/>
  <c r="U144" i="36"/>
  <c r="V144" i="36" s="1"/>
  <c r="U143" i="36"/>
  <c r="V143" i="36" s="1"/>
  <c r="U142" i="36"/>
  <c r="V142" i="36" s="1"/>
  <c r="U141" i="36"/>
  <c r="V141" i="36" s="1"/>
  <c r="U140" i="36"/>
  <c r="V140" i="36" s="1"/>
  <c r="U139" i="36"/>
  <c r="V139" i="36" s="1"/>
  <c r="U138" i="36"/>
  <c r="V138" i="36" s="1"/>
  <c r="U137" i="36"/>
  <c r="V137" i="36" s="1"/>
  <c r="U136" i="36"/>
  <c r="V136" i="36" s="1"/>
  <c r="U135" i="36"/>
  <c r="V135" i="36" s="1"/>
  <c r="U134" i="36"/>
  <c r="V134" i="36" s="1"/>
  <c r="U133" i="36"/>
  <c r="V133" i="36" s="1"/>
  <c r="U132" i="36"/>
  <c r="V132" i="36" s="1"/>
  <c r="U131" i="36"/>
  <c r="V131" i="36" s="1"/>
  <c r="U130" i="36"/>
  <c r="V130" i="36" s="1"/>
  <c r="U129" i="36"/>
  <c r="V129" i="36" s="1"/>
  <c r="U128" i="36"/>
  <c r="V128" i="36" s="1"/>
  <c r="U127" i="36"/>
  <c r="V127" i="36" s="1"/>
  <c r="U126" i="36"/>
  <c r="V126" i="36" s="1"/>
  <c r="U125" i="36"/>
  <c r="V125" i="36" s="1"/>
  <c r="U124" i="36"/>
  <c r="V124" i="36" s="1"/>
  <c r="U123" i="36"/>
  <c r="V123" i="36" s="1"/>
  <c r="U122" i="36"/>
  <c r="V122" i="36" s="1"/>
  <c r="U121" i="36"/>
  <c r="V121" i="36" s="1"/>
  <c r="U120" i="36"/>
  <c r="V120" i="36" s="1"/>
  <c r="U119" i="36"/>
  <c r="V119" i="36" s="1"/>
  <c r="U118" i="36"/>
  <c r="V118" i="36" s="1"/>
  <c r="U117" i="36"/>
  <c r="V117" i="36" s="1"/>
  <c r="U116" i="36"/>
  <c r="V116" i="36" s="1"/>
  <c r="U115" i="36"/>
  <c r="V115" i="36" s="1"/>
  <c r="U114" i="36"/>
  <c r="V114" i="36" s="1"/>
  <c r="U113" i="36"/>
  <c r="V113" i="36" s="1"/>
  <c r="U112" i="36"/>
  <c r="V112" i="36" s="1"/>
  <c r="U111" i="36"/>
  <c r="V111" i="36" s="1"/>
  <c r="U110" i="36"/>
  <c r="V110" i="36" s="1"/>
  <c r="U109" i="36"/>
  <c r="V109" i="36" s="1"/>
  <c r="U108" i="36"/>
  <c r="V108" i="36" s="1"/>
  <c r="U107" i="36"/>
  <c r="V107" i="36" s="1"/>
  <c r="U106" i="36"/>
  <c r="V106" i="36" s="1"/>
  <c r="U105" i="36"/>
  <c r="V105" i="36" s="1"/>
  <c r="U104" i="36"/>
  <c r="V104" i="36" s="1"/>
  <c r="U103" i="36"/>
  <c r="V103" i="36" s="1"/>
  <c r="U102" i="36"/>
  <c r="V102" i="36" s="1"/>
  <c r="U101" i="36"/>
  <c r="V101" i="36" s="1"/>
  <c r="U100" i="36"/>
  <c r="V100" i="36" s="1"/>
  <c r="U99" i="36"/>
  <c r="V99" i="36" s="1"/>
  <c r="U98" i="36"/>
  <c r="V98" i="36" s="1"/>
  <c r="U97" i="36"/>
  <c r="V97" i="36" s="1"/>
  <c r="U96" i="36"/>
  <c r="V96" i="36" s="1"/>
  <c r="U95" i="36"/>
  <c r="V95" i="36" s="1"/>
  <c r="U94" i="36"/>
  <c r="V94" i="36" s="1"/>
  <c r="U93" i="36"/>
  <c r="V93" i="36" s="1"/>
  <c r="U92" i="36"/>
  <c r="V92" i="36" s="1"/>
  <c r="U91" i="36"/>
  <c r="V91" i="36" s="1"/>
  <c r="U90" i="36"/>
  <c r="V90" i="36" s="1"/>
  <c r="U89" i="36"/>
  <c r="V89" i="36" s="1"/>
  <c r="U88" i="36"/>
  <c r="V88" i="36" s="1"/>
  <c r="U87" i="36"/>
  <c r="V87" i="36" s="1"/>
  <c r="U86" i="36"/>
  <c r="V86" i="36" s="1"/>
  <c r="U85" i="36"/>
  <c r="V85" i="36" s="1"/>
  <c r="U84" i="36"/>
  <c r="V84" i="36" s="1"/>
  <c r="U83" i="36"/>
  <c r="V83" i="36" s="1"/>
  <c r="U82" i="36"/>
  <c r="V82" i="36" s="1"/>
  <c r="U81" i="36"/>
  <c r="V81" i="36" s="1"/>
  <c r="U80" i="36"/>
  <c r="V80" i="36" s="1"/>
  <c r="U79" i="36"/>
  <c r="V79" i="36" s="1"/>
  <c r="U78" i="36"/>
  <c r="V78" i="36" s="1"/>
  <c r="U77" i="36"/>
  <c r="V77" i="36" s="1"/>
  <c r="U76" i="36"/>
  <c r="V76" i="36" s="1"/>
  <c r="U75" i="36"/>
  <c r="V75" i="36" s="1"/>
  <c r="U74" i="36"/>
  <c r="V74" i="36" s="1"/>
  <c r="U73" i="36"/>
  <c r="V73" i="36" s="1"/>
  <c r="U72" i="36"/>
  <c r="V72" i="36" s="1"/>
  <c r="U71" i="36"/>
  <c r="V71" i="36" s="1"/>
  <c r="U70" i="36"/>
  <c r="V70" i="36" s="1"/>
  <c r="U69" i="36"/>
  <c r="V69" i="36" s="1"/>
  <c r="U68" i="36"/>
  <c r="V68" i="36" s="1"/>
  <c r="U67" i="36"/>
  <c r="V67" i="36" s="1"/>
  <c r="U66" i="36"/>
  <c r="V66" i="36" s="1"/>
  <c r="U65" i="36"/>
  <c r="V65" i="36" s="1"/>
  <c r="U64" i="36"/>
  <c r="V64" i="36" s="1"/>
  <c r="U63" i="36"/>
  <c r="V63" i="36" s="1"/>
  <c r="U62" i="36"/>
  <c r="V62" i="36" s="1"/>
  <c r="U61" i="36"/>
  <c r="V61" i="36" s="1"/>
  <c r="U60" i="36"/>
  <c r="V60" i="36" s="1"/>
  <c r="U59" i="36"/>
  <c r="V59" i="36" s="1"/>
  <c r="U58" i="36"/>
  <c r="V58" i="36" s="1"/>
  <c r="U57" i="36"/>
  <c r="V57" i="36" s="1"/>
  <c r="U56" i="36"/>
  <c r="V56" i="36" s="1"/>
  <c r="U55" i="36"/>
  <c r="V55" i="36" s="1"/>
  <c r="U54" i="36"/>
  <c r="V54" i="36" s="1"/>
  <c r="U53" i="36"/>
  <c r="V53" i="36" s="1"/>
  <c r="U52" i="36"/>
  <c r="V52" i="36" s="1"/>
  <c r="U51" i="36"/>
  <c r="V51" i="36" s="1"/>
  <c r="U50" i="36"/>
  <c r="V50" i="36" s="1"/>
  <c r="U49" i="36"/>
  <c r="V49" i="36" s="1"/>
  <c r="U48" i="36"/>
  <c r="V48" i="36" s="1"/>
  <c r="U47" i="36"/>
  <c r="V47" i="36" s="1"/>
  <c r="U46" i="36"/>
  <c r="V46" i="36" s="1"/>
  <c r="U45" i="36"/>
  <c r="V45" i="36" s="1"/>
  <c r="U44" i="36"/>
  <c r="V44" i="36" s="1"/>
  <c r="U43" i="36"/>
  <c r="V43" i="36" s="1"/>
  <c r="U42" i="36"/>
  <c r="V42" i="36" s="1"/>
  <c r="U41" i="36"/>
  <c r="V41" i="36" s="1"/>
  <c r="U40" i="36"/>
  <c r="V40" i="36" s="1"/>
  <c r="U39" i="36"/>
  <c r="V39" i="36" s="1"/>
  <c r="U38" i="36"/>
  <c r="V38" i="36" s="1"/>
  <c r="U37" i="36"/>
  <c r="V37" i="36" s="1"/>
  <c r="U36" i="36"/>
  <c r="V36" i="36" s="1"/>
  <c r="U35" i="36"/>
  <c r="V35" i="36" s="1"/>
  <c r="U34" i="36"/>
  <c r="V34" i="36" s="1"/>
  <c r="U33" i="36"/>
  <c r="V33" i="36" s="1"/>
  <c r="U32" i="36"/>
  <c r="V32" i="36" s="1"/>
  <c r="U31" i="36"/>
  <c r="V31" i="36" s="1"/>
  <c r="U30" i="36"/>
  <c r="V30" i="36" s="1"/>
  <c r="U29" i="36"/>
  <c r="V29" i="36" s="1"/>
  <c r="U28" i="36"/>
  <c r="V28" i="36" s="1"/>
  <c r="U27" i="36"/>
  <c r="V27" i="36" s="1"/>
  <c r="U26" i="36"/>
  <c r="V26" i="36" s="1"/>
  <c r="U25" i="36"/>
  <c r="V25" i="36" s="1"/>
  <c r="U24" i="36"/>
  <c r="V24" i="36" s="1"/>
  <c r="U23" i="36"/>
  <c r="V23" i="36" s="1"/>
  <c r="U22" i="36"/>
  <c r="V22" i="36" s="1"/>
  <c r="U21" i="36"/>
  <c r="V21" i="36" s="1"/>
  <c r="U20" i="36"/>
  <c r="V20" i="36" s="1"/>
  <c r="U19" i="36"/>
  <c r="V19" i="36" s="1"/>
  <c r="U18" i="36"/>
  <c r="V18" i="36" s="1"/>
  <c r="U17" i="36"/>
  <c r="V17" i="36" s="1"/>
  <c r="U16" i="36"/>
  <c r="V16" i="36" s="1"/>
  <c r="U15" i="36"/>
  <c r="V15" i="36" s="1"/>
  <c r="L91" i="38" l="1"/>
  <c r="M87" i="38"/>
  <c r="M21" i="38"/>
  <c r="M36" i="38"/>
  <c r="M28" i="38"/>
  <c r="M44" i="38"/>
  <c r="M89" i="38"/>
  <c r="M88" i="38"/>
  <c r="M24" i="38"/>
  <c r="M32" i="38"/>
  <c r="M40" i="38"/>
  <c r="M48" i="38"/>
  <c r="J91" i="38"/>
  <c r="X91" i="38"/>
  <c r="X92" i="38" s="1"/>
  <c r="M22" i="38"/>
  <c r="M26" i="38"/>
  <c r="M30" i="38"/>
  <c r="M34" i="38"/>
  <c r="M38" i="38"/>
  <c r="M42" i="38"/>
  <c r="M46" i="38"/>
  <c r="M50" i="38"/>
  <c r="Z91" i="38"/>
  <c r="Z92" i="38" s="1"/>
  <c r="M23" i="38"/>
  <c r="M25" i="38"/>
  <c r="M27" i="38"/>
  <c r="M29" i="38"/>
  <c r="M31" i="38"/>
  <c r="M33" i="38"/>
  <c r="M35" i="38"/>
  <c r="M37" i="38"/>
  <c r="M39" i="38"/>
  <c r="M41" i="38"/>
  <c r="M43" i="38"/>
  <c r="M45" i="38"/>
  <c r="M47" i="38"/>
  <c r="M49" i="38"/>
  <c r="M51" i="38"/>
  <c r="M20" i="38"/>
  <c r="M19" i="38"/>
  <c r="M18" i="38"/>
  <c r="M16" i="38"/>
  <c r="M15" i="38"/>
  <c r="AA94" i="38"/>
  <c r="M93" i="38"/>
  <c r="M94" i="38"/>
  <c r="F22" i="7"/>
  <c r="F212" i="7"/>
  <c r="F210" i="7"/>
  <c r="F208" i="7"/>
  <c r="F204" i="7"/>
  <c r="F200" i="7"/>
  <c r="F199" i="7" s="1"/>
  <c r="F198" i="7" s="1"/>
  <c r="F14" i="7" s="1"/>
  <c r="F197" i="7"/>
  <c r="F195" i="7"/>
  <c r="F194" i="7"/>
  <c r="F190" i="7"/>
  <c r="F187" i="7"/>
  <c r="F184" i="7"/>
  <c r="F183" i="7"/>
  <c r="F181" i="7"/>
  <c r="F178" i="7"/>
  <c r="F177" i="7" s="1"/>
  <c r="F176" i="7"/>
  <c r="F174" i="7"/>
  <c r="F170" i="7"/>
  <c r="F168" i="7"/>
  <c r="F167" i="7"/>
  <c r="F165" i="7"/>
  <c r="F164" i="7"/>
  <c r="F163" i="7"/>
  <c r="F161" i="7"/>
  <c r="F160" i="7"/>
  <c r="F159" i="7"/>
  <c r="F157" i="7"/>
  <c r="F156" i="7"/>
  <c r="F154" i="7"/>
  <c r="F153" i="7"/>
  <c r="F149" i="7"/>
  <c r="F148" i="7"/>
  <c r="F147" i="7"/>
  <c r="F146" i="7"/>
  <c r="F144" i="7"/>
  <c r="F143" i="7" s="1"/>
  <c r="F140" i="7"/>
  <c r="F139" i="7"/>
  <c r="F138" i="7"/>
  <c r="F137" i="7"/>
  <c r="F131" i="7"/>
  <c r="F130" i="7"/>
  <c r="F129" i="7"/>
  <c r="F128" i="7"/>
  <c r="F123" i="7"/>
  <c r="F122" i="7" s="1"/>
  <c r="F121" i="7" s="1"/>
  <c r="F10" i="7" s="1"/>
  <c r="F120" i="7"/>
  <c r="F119" i="7"/>
  <c r="F118" i="7" s="1"/>
  <c r="F117" i="7" s="1"/>
  <c r="F9" i="7" s="1"/>
  <c r="F116" i="7"/>
  <c r="F115" i="7"/>
  <c r="F114" i="7"/>
  <c r="F113" i="7"/>
  <c r="F112" i="7"/>
  <c r="F111" i="7"/>
  <c r="F110" i="7"/>
  <c r="F109" i="7"/>
  <c r="F106" i="7"/>
  <c r="F104" i="7"/>
  <c r="F103" i="7"/>
  <c r="F102" i="7"/>
  <c r="F101" i="7"/>
  <c r="F100" i="7"/>
  <c r="F99" i="7"/>
  <c r="F98" i="7"/>
  <c r="F96" i="7"/>
  <c r="F95" i="7"/>
  <c r="F94" i="7"/>
  <c r="F93" i="7"/>
  <c r="F91" i="7"/>
  <c r="F90" i="7"/>
  <c r="F89" i="7"/>
  <c r="F88" i="7"/>
  <c r="F74" i="7"/>
  <c r="F73" i="7"/>
  <c r="F78" i="7"/>
  <c r="F79" i="7"/>
  <c r="F80" i="7"/>
  <c r="F68" i="7"/>
  <c r="F67" i="7"/>
  <c r="F66" i="7"/>
  <c r="F65" i="7"/>
  <c r="F63" i="7"/>
  <c r="F62" i="7"/>
  <c r="F61" i="7"/>
  <c r="F60" i="7"/>
  <c r="F59" i="7"/>
  <c r="F58" i="7"/>
  <c r="F57" i="7"/>
  <c r="F55" i="7"/>
  <c r="F54" i="7"/>
  <c r="F53" i="7"/>
  <c r="F52" i="7"/>
  <c r="F50" i="7"/>
  <c r="F49" i="7"/>
  <c r="F48" i="7"/>
  <c r="F47" i="7"/>
  <c r="F46" i="7"/>
  <c r="F43" i="7"/>
  <c r="F33" i="7"/>
  <c r="F31" i="7"/>
  <c r="F30" i="7"/>
  <c r="F24" i="7"/>
  <c r="F23" i="7"/>
  <c r="F28" i="7"/>
  <c r="F142" i="7"/>
  <c r="F141" i="7"/>
  <c r="F126" i="7"/>
  <c r="F127" i="7"/>
  <c r="F21" i="7" l="1"/>
  <c r="AA92" i="38"/>
  <c r="F64" i="7"/>
  <c r="F182" i="7"/>
  <c r="F56" i="7"/>
  <c r="F51" i="7"/>
  <c r="F92" i="7"/>
  <c r="F72" i="7"/>
  <c r="F97" i="7"/>
  <c r="F108" i="7"/>
  <c r="F45" i="7"/>
  <c r="F145" i="7"/>
  <c r="F166" i="7"/>
  <c r="F125" i="7"/>
  <c r="M91" i="38"/>
  <c r="L92" i="38" s="1"/>
  <c r="J92" i="38" l="1"/>
  <c r="M92" i="38"/>
  <c r="D95" i="38"/>
  <c r="E57" i="35"/>
  <c r="AQ44" i="35"/>
  <c r="AI44" i="35"/>
  <c r="AB44" i="35"/>
  <c r="AQ43" i="35"/>
  <c r="AI43" i="35"/>
  <c r="AB43" i="35"/>
  <c r="O43" i="35"/>
  <c r="AQ42" i="35"/>
  <c r="AI42" i="35"/>
  <c r="AB42" i="35"/>
  <c r="O42" i="35"/>
  <c r="C42" i="35"/>
  <c r="AQ41" i="35"/>
  <c r="AI41" i="35"/>
  <c r="AI38" i="35" s="1"/>
  <c r="AB41" i="35"/>
  <c r="O41" i="35"/>
  <c r="C41" i="35"/>
  <c r="AQ40" i="35"/>
  <c r="AI40" i="35"/>
  <c r="AB40" i="35"/>
  <c r="O40" i="35"/>
  <c r="AQ39" i="35"/>
  <c r="AI39" i="35"/>
  <c r="AB39" i="35"/>
  <c r="AB38" i="35" s="1"/>
  <c r="O39" i="35"/>
  <c r="C39" i="35"/>
  <c r="AT38" i="35"/>
  <c r="AS38" i="35"/>
  <c r="AP38" i="35"/>
  <c r="AO38" i="35"/>
  <c r="AH38" i="35"/>
  <c r="AG38" i="35"/>
  <c r="AF38" i="35"/>
  <c r="AE38" i="35"/>
  <c r="AD38" i="35"/>
  <c r="AC38" i="35"/>
  <c r="AA38" i="35"/>
  <c r="Z38" i="35"/>
  <c r="Y38" i="35"/>
  <c r="X38" i="35"/>
  <c r="W38" i="35"/>
  <c r="V38" i="35"/>
  <c r="U38" i="35"/>
  <c r="T38" i="35"/>
  <c r="S38" i="35"/>
  <c r="R38" i="35"/>
  <c r="Q38" i="35"/>
  <c r="P38" i="35"/>
  <c r="O38" i="35"/>
  <c r="N38" i="35"/>
  <c r="M38" i="35"/>
  <c r="L38" i="35"/>
  <c r="K38" i="35"/>
  <c r="J38" i="35"/>
  <c r="G38" i="35"/>
  <c r="F38" i="35"/>
  <c r="D38" i="35"/>
  <c r="AQ37" i="35"/>
  <c r="AI37" i="35"/>
  <c r="AB37" i="35"/>
  <c r="O37" i="35"/>
  <c r="AB36" i="35"/>
  <c r="G36" i="35"/>
  <c r="C36" i="35" s="1"/>
  <c r="B36" i="35" s="1"/>
  <c r="I35" i="35"/>
  <c r="AB34" i="35"/>
  <c r="I34" i="35" s="1"/>
  <c r="AB33" i="35"/>
  <c r="I33" i="35" s="1"/>
  <c r="AS32" i="35"/>
  <c r="AQ32" i="35"/>
  <c r="AB32" i="35"/>
  <c r="C32" i="35"/>
  <c r="B31" i="35"/>
  <c r="AB30" i="35"/>
  <c r="AQ29" i="35"/>
  <c r="AI29" i="35"/>
  <c r="AB29" i="35"/>
  <c r="O29" i="35"/>
  <c r="C29" i="35"/>
  <c r="AT28" i="35"/>
  <c r="AS28" i="35"/>
  <c r="AP28" i="35"/>
  <c r="AO28" i="35"/>
  <c r="AH28" i="35"/>
  <c r="AG28" i="35"/>
  <c r="AF28" i="35"/>
  <c r="AE28" i="35"/>
  <c r="AD28" i="35"/>
  <c r="AC28" i="35"/>
  <c r="AA28" i="35"/>
  <c r="Z28" i="35"/>
  <c r="Y28" i="35"/>
  <c r="X28" i="35"/>
  <c r="W28" i="35"/>
  <c r="V28" i="35"/>
  <c r="U28" i="35"/>
  <c r="T28" i="35"/>
  <c r="S28" i="35"/>
  <c r="R28" i="35"/>
  <c r="Q28" i="35"/>
  <c r="P28" i="35"/>
  <c r="N28" i="35"/>
  <c r="M28" i="35"/>
  <c r="L28" i="35"/>
  <c r="K28" i="35"/>
  <c r="J28" i="35"/>
  <c r="H28" i="35"/>
  <c r="G28" i="35"/>
  <c r="F28" i="35"/>
  <c r="D28" i="35"/>
  <c r="AQ26" i="35"/>
  <c r="AI26" i="35"/>
  <c r="AB26" i="35"/>
  <c r="O26" i="35"/>
  <c r="C26" i="35"/>
  <c r="AQ25" i="35"/>
  <c r="AI25" i="35"/>
  <c r="AB25" i="35"/>
  <c r="O25" i="35"/>
  <c r="E25" i="35"/>
  <c r="C25" i="35" s="1"/>
  <c r="AB23" i="35"/>
  <c r="AB22" i="35"/>
  <c r="F22" i="35"/>
  <c r="C22" i="35" s="1"/>
  <c r="B22" i="35" s="1"/>
  <c r="AB21" i="35"/>
  <c r="F21" i="35"/>
  <c r="C21" i="35" s="1"/>
  <c r="B21" i="35" s="1"/>
  <c r="AB20" i="35"/>
  <c r="C20" i="35"/>
  <c r="B20" i="35" s="1"/>
  <c r="AB19" i="35"/>
  <c r="C19" i="35"/>
  <c r="B19" i="35" s="1"/>
  <c r="AB18" i="35"/>
  <c r="C18" i="35"/>
  <c r="B18" i="35" s="1"/>
  <c r="AQ17" i="35"/>
  <c r="AI17" i="35"/>
  <c r="AB17" i="35"/>
  <c r="O17" i="35"/>
  <c r="C17" i="35"/>
  <c r="AS16" i="35"/>
  <c r="AB12" i="35"/>
  <c r="AB11" i="35"/>
  <c r="AT10" i="35"/>
  <c r="AP10" i="35"/>
  <c r="AO10" i="35"/>
  <c r="AO13" i="35" s="1"/>
  <c r="AH10" i="35"/>
  <c r="AG10" i="35"/>
  <c r="AG13" i="35" s="1"/>
  <c r="AF10" i="35"/>
  <c r="AE10" i="35"/>
  <c r="AE13" i="35" s="1"/>
  <c r="AD10" i="35"/>
  <c r="AC10" i="35"/>
  <c r="AC24" i="35" s="1"/>
  <c r="AA10" i="35"/>
  <c r="AA13" i="35" s="1"/>
  <c r="Z10" i="35"/>
  <c r="Y10" i="35"/>
  <c r="Y13" i="35" s="1"/>
  <c r="X10" i="35"/>
  <c r="W10" i="35"/>
  <c r="W13" i="35" s="1"/>
  <c r="V10" i="35"/>
  <c r="U10" i="35"/>
  <c r="U13" i="35" s="1"/>
  <c r="T10" i="35"/>
  <c r="S10" i="35"/>
  <c r="S13" i="35" s="1"/>
  <c r="R10" i="35"/>
  <c r="Q10" i="35"/>
  <c r="Q13" i="35" s="1"/>
  <c r="P10" i="35"/>
  <c r="N10" i="35"/>
  <c r="M10" i="35"/>
  <c r="M13" i="35" s="1"/>
  <c r="L10" i="35"/>
  <c r="K10" i="35"/>
  <c r="K13" i="35" s="1"/>
  <c r="J10" i="35"/>
  <c r="H10" i="35"/>
  <c r="G10" i="35"/>
  <c r="G13" i="35" s="1"/>
  <c r="F10" i="35"/>
  <c r="E10" i="35"/>
  <c r="D10" i="35"/>
  <c r="D24" i="35" s="1"/>
  <c r="AB9" i="35"/>
  <c r="AB8" i="35"/>
  <c r="AS7" i="35"/>
  <c r="AQ4" i="35"/>
  <c r="AI4" i="35"/>
  <c r="AB4" i="35"/>
  <c r="O4" i="35"/>
  <c r="F135" i="7"/>
  <c r="AS5" i="35" l="1"/>
  <c r="AQ38" i="35"/>
  <c r="I26" i="35"/>
  <c r="B26" i="35" s="1"/>
  <c r="C10" i="35"/>
  <c r="AB28" i="35"/>
  <c r="I40" i="35"/>
  <c r="I42" i="35"/>
  <c r="B42" i="35" s="1"/>
  <c r="I32" i="35"/>
  <c r="I39" i="35"/>
  <c r="I41" i="35"/>
  <c r="I43" i="35"/>
  <c r="I44" i="35"/>
  <c r="F44" i="7"/>
  <c r="F42" i="7" s="1"/>
  <c r="F81" i="7"/>
  <c r="F87" i="7"/>
  <c r="F86" i="7" s="1"/>
  <c r="F107" i="7"/>
  <c r="F105" i="7" s="1"/>
  <c r="AC13" i="35"/>
  <c r="K14" i="35"/>
  <c r="K7" i="35" s="1"/>
  <c r="AQ28" i="35"/>
  <c r="AI28" i="35"/>
  <c r="I37" i="35"/>
  <c r="I17" i="35"/>
  <c r="B17" i="35" s="1"/>
  <c r="I29" i="35"/>
  <c r="B29" i="35" s="1"/>
  <c r="O28" i="35"/>
  <c r="I4" i="35"/>
  <c r="B32" i="35"/>
  <c r="I25" i="35"/>
  <c r="B25" i="35" s="1"/>
  <c r="F24" i="35"/>
  <c r="F16" i="35" s="1"/>
  <c r="F14" i="35"/>
  <c r="H24" i="35"/>
  <c r="H16" i="35" s="1"/>
  <c r="H14" i="35"/>
  <c r="J24" i="35"/>
  <c r="J14" i="35"/>
  <c r="L24" i="35"/>
  <c r="L16" i="35" s="1"/>
  <c r="L14" i="35"/>
  <c r="N24" i="35"/>
  <c r="N16" i="35" s="1"/>
  <c r="N14" i="35"/>
  <c r="P24" i="35"/>
  <c r="P14" i="35"/>
  <c r="R24" i="35"/>
  <c r="R16" i="35" s="1"/>
  <c r="R14" i="35"/>
  <c r="T24" i="35"/>
  <c r="T16" i="35" s="1"/>
  <c r="T14" i="35"/>
  <c r="V24" i="35"/>
  <c r="V16" i="35" s="1"/>
  <c r="V14" i="35"/>
  <c r="X24" i="35"/>
  <c r="X16" i="35" s="1"/>
  <c r="X14" i="35"/>
  <c r="Z24" i="35"/>
  <c r="Z16" i="35" s="1"/>
  <c r="Z14" i="35"/>
  <c r="AB10" i="35"/>
  <c r="AD24" i="35"/>
  <c r="AD16" i="35" s="1"/>
  <c r="AD14" i="35"/>
  <c r="AF24" i="35"/>
  <c r="AF16" i="35" s="1"/>
  <c r="AF14" i="35"/>
  <c r="AH24" i="35"/>
  <c r="AH16" i="35" s="1"/>
  <c r="AH14" i="35"/>
  <c r="AP24" i="35"/>
  <c r="AP16" i="35" s="1"/>
  <c r="AP14" i="35"/>
  <c r="AT24" i="35"/>
  <c r="AT16" i="35" s="1"/>
  <c r="AT14" i="35"/>
  <c r="G14" i="35"/>
  <c r="G7" i="35" s="1"/>
  <c r="G24" i="35"/>
  <c r="G16" i="35" s="1"/>
  <c r="K24" i="35"/>
  <c r="K16" i="35" s="1"/>
  <c r="M14" i="35"/>
  <c r="M7" i="35" s="1"/>
  <c r="M24" i="35"/>
  <c r="M16" i="35" s="1"/>
  <c r="O10" i="35"/>
  <c r="Q14" i="35"/>
  <c r="Q7" i="35" s="1"/>
  <c r="Q24" i="35"/>
  <c r="Q16" i="35" s="1"/>
  <c r="S14" i="35"/>
  <c r="S7" i="35" s="1"/>
  <c r="S24" i="35"/>
  <c r="S16" i="35" s="1"/>
  <c r="U14" i="35"/>
  <c r="U7" i="35" s="1"/>
  <c r="U24" i="35"/>
  <c r="U16" i="35" s="1"/>
  <c r="W14" i="35"/>
  <c r="W7" i="35" s="1"/>
  <c r="W24" i="35"/>
  <c r="W16" i="35" s="1"/>
  <c r="Y14" i="35"/>
  <c r="Y7" i="35" s="1"/>
  <c r="Y24" i="35"/>
  <c r="Y16" i="35" s="1"/>
  <c r="AA14" i="35"/>
  <c r="AA7" i="35" s="1"/>
  <c r="AA24" i="35"/>
  <c r="AA16" i="35" s="1"/>
  <c r="AC14" i="35"/>
  <c r="AE14" i="35"/>
  <c r="AE7" i="35" s="1"/>
  <c r="AE24" i="35"/>
  <c r="AE16" i="35" s="1"/>
  <c r="AG14" i="35"/>
  <c r="AG7" i="35" s="1"/>
  <c r="AG24" i="35"/>
  <c r="AG16" i="35" s="1"/>
  <c r="AI10" i="35"/>
  <c r="AO14" i="35"/>
  <c r="AO7" i="35" s="1"/>
  <c r="AO24" i="35"/>
  <c r="AO16" i="35" s="1"/>
  <c r="AQ10" i="35"/>
  <c r="D13" i="35"/>
  <c r="F13" i="35"/>
  <c r="H13" i="35"/>
  <c r="H7" i="35" s="1"/>
  <c r="J13" i="35"/>
  <c r="L13" i="35"/>
  <c r="N13" i="35"/>
  <c r="P13" i="35"/>
  <c r="R13" i="35"/>
  <c r="T13" i="35"/>
  <c r="V13" i="35"/>
  <c r="X13" i="35"/>
  <c r="X7" i="35" s="1"/>
  <c r="Z13" i="35"/>
  <c r="AD13" i="35"/>
  <c r="AD7" i="35" s="1"/>
  <c r="AF13" i="35"/>
  <c r="AH13" i="35"/>
  <c r="AH7" i="35" s="1"/>
  <c r="AH5" i="35" s="1"/>
  <c r="AP13" i="35"/>
  <c r="AT13" i="35"/>
  <c r="AT7" i="35" s="1"/>
  <c r="D14" i="35"/>
  <c r="B41" i="35"/>
  <c r="F196" i="7"/>
  <c r="F193" i="7" s="1"/>
  <c r="F180" i="7"/>
  <c r="F179" i="7" s="1"/>
  <c r="F175" i="7"/>
  <c r="F173" i="7"/>
  <c r="F162" i="7"/>
  <c r="F158" i="7"/>
  <c r="F155" i="7"/>
  <c r="F152" i="7"/>
  <c r="F151" i="7" s="1"/>
  <c r="X5" i="35" l="1"/>
  <c r="AT5" i="35"/>
  <c r="T7" i="35"/>
  <c r="T5" i="35" s="1"/>
  <c r="L7" i="35"/>
  <c r="L5" i="35" s="1"/>
  <c r="Z7" i="35"/>
  <c r="R7" i="35"/>
  <c r="V7" i="35"/>
  <c r="V5" i="35" s="1"/>
  <c r="N7" i="35"/>
  <c r="F7" i="35"/>
  <c r="F5" i="35" s="1"/>
  <c r="AG5" i="35"/>
  <c r="M5" i="35"/>
  <c r="G5" i="35"/>
  <c r="I38" i="35"/>
  <c r="B39" i="35"/>
  <c r="AP7" i="35"/>
  <c r="AP5" i="35" s="1"/>
  <c r="AF7" i="35"/>
  <c r="AF5" i="35" s="1"/>
  <c r="Z5" i="35"/>
  <c r="R5" i="35"/>
  <c r="N5" i="35"/>
  <c r="AO5" i="35"/>
  <c r="AA5" i="35"/>
  <c r="Y5" i="35"/>
  <c r="W5" i="35"/>
  <c r="U5" i="35"/>
  <c r="F172" i="7"/>
  <c r="F150" i="7" s="1"/>
  <c r="F12" i="7" s="1"/>
  <c r="I28" i="35"/>
  <c r="F85" i="7"/>
  <c r="F8" i="7" s="1"/>
  <c r="F209" i="7"/>
  <c r="F169" i="7"/>
  <c r="F171" i="7"/>
  <c r="F191" i="7"/>
  <c r="F201" i="7"/>
  <c r="F77" i="7"/>
  <c r="F71" i="7"/>
  <c r="G71" i="7" s="1"/>
  <c r="AD5" i="35"/>
  <c r="AE5" i="35"/>
  <c r="K5" i="35"/>
  <c r="S5" i="35"/>
  <c r="Q5" i="35"/>
  <c r="AB13" i="35"/>
  <c r="P7" i="35"/>
  <c r="D7" i="35"/>
  <c r="AI14" i="35"/>
  <c r="AQ24" i="35"/>
  <c r="AB14" i="35"/>
  <c r="O14" i="35"/>
  <c r="AI13" i="35"/>
  <c r="AQ13" i="35"/>
  <c r="O13" i="35"/>
  <c r="J7" i="35"/>
  <c r="AI24" i="35"/>
  <c r="AC16" i="35"/>
  <c r="I10" i="35"/>
  <c r="AQ14" i="35"/>
  <c r="AB24" i="35"/>
  <c r="P16" i="35"/>
  <c r="J16" i="35"/>
  <c r="O24" i="35"/>
  <c r="AC7" i="35"/>
  <c r="T29" i="31"/>
  <c r="S29" i="31"/>
  <c r="AE29" i="31"/>
  <c r="AD29" i="31"/>
  <c r="AC29" i="31"/>
  <c r="AE10" i="31"/>
  <c r="AE14" i="31" s="1"/>
  <c r="AD10" i="31"/>
  <c r="AC10" i="31"/>
  <c r="R29" i="31"/>
  <c r="Q29" i="31"/>
  <c r="AP15" i="31"/>
  <c r="AO15" i="31"/>
  <c r="AN15" i="31"/>
  <c r="AM15" i="31"/>
  <c r="AL15" i="31"/>
  <c r="CD56" i="25"/>
  <c r="CP208" i="25"/>
  <c r="CP207" i="25" s="1"/>
  <c r="E204" i="10"/>
  <c r="F453" i="10"/>
  <c r="C774" i="9"/>
  <c r="C783" i="9"/>
  <c r="C785" i="9"/>
  <c r="C792" i="9"/>
  <c r="C795" i="9"/>
  <c r="C798" i="9"/>
  <c r="C802" i="9"/>
  <c r="C809" i="9"/>
  <c r="C812" i="9"/>
  <c r="C814" i="9"/>
  <c r="C819" i="9"/>
  <c r="C821" i="9"/>
  <c r="C824" i="9"/>
  <c r="C830" i="9"/>
  <c r="C828" i="9" s="1"/>
  <c r="C834" i="9"/>
  <c r="C840" i="9"/>
  <c r="C839" i="9" s="1"/>
  <c r="C844" i="9"/>
  <c r="C843" i="9" s="1"/>
  <c r="C486" i="9"/>
  <c r="C484" i="9" s="1"/>
  <c r="C488" i="9"/>
  <c r="C489" i="9"/>
  <c r="C490" i="9"/>
  <c r="C491" i="9"/>
  <c r="C492" i="9"/>
  <c r="C494" i="9"/>
  <c r="C496" i="9"/>
  <c r="C497" i="9"/>
  <c r="C499" i="9"/>
  <c r="C500" i="9"/>
  <c r="C501" i="9"/>
  <c r="C502" i="9"/>
  <c r="C503" i="9"/>
  <c r="C507" i="9"/>
  <c r="C508" i="9"/>
  <c r="C509" i="9"/>
  <c r="C510" i="9"/>
  <c r="C518" i="9"/>
  <c r="C520" i="9"/>
  <c r="C521" i="9"/>
  <c r="C522" i="9"/>
  <c r="C523" i="9"/>
  <c r="C524" i="9"/>
  <c r="C525" i="9"/>
  <c r="C526" i="9"/>
  <c r="C527" i="9"/>
  <c r="K10" i="31"/>
  <c r="E29" i="32"/>
  <c r="E12" i="32"/>
  <c r="J12" i="32" s="1"/>
  <c r="E13" i="32"/>
  <c r="E14" i="32"/>
  <c r="F14" i="32" s="1"/>
  <c r="E4" i="32"/>
  <c r="Q9" i="32" s="1"/>
  <c r="R9" i="32" s="1"/>
  <c r="P9" i="3" s="1"/>
  <c r="D4" i="3" s="1"/>
  <c r="E4" i="3" s="1"/>
  <c r="D4" i="14"/>
  <c r="E4" i="14" s="1"/>
  <c r="E5" i="32"/>
  <c r="D5" i="14"/>
  <c r="E5" i="14" s="1"/>
  <c r="E6" i="32"/>
  <c r="Q6" i="32" s="1"/>
  <c r="R6" i="32" s="1"/>
  <c r="P6" i="3" s="1"/>
  <c r="D6" i="14"/>
  <c r="E6" i="14" s="1"/>
  <c r="E9" i="32"/>
  <c r="D9" i="14"/>
  <c r="E9" i="14" s="1"/>
  <c r="E10" i="32"/>
  <c r="Q7" i="32" s="1"/>
  <c r="D10" i="14"/>
  <c r="E10" i="14" s="1"/>
  <c r="B71" i="14"/>
  <c r="B72" i="14" s="1"/>
  <c r="D12" i="14"/>
  <c r="Q13" i="32"/>
  <c r="D13" i="14"/>
  <c r="E13" i="14" s="1"/>
  <c r="F13" i="14" s="1"/>
  <c r="E15" i="32"/>
  <c r="J15" i="32" s="1"/>
  <c r="D16" i="14"/>
  <c r="E16" i="14"/>
  <c r="E16" i="32"/>
  <c r="Q10" i="32" s="1"/>
  <c r="R10" i="32" s="1"/>
  <c r="P10" i="3" s="1"/>
  <c r="D16" i="3" s="1"/>
  <c r="D17" i="14"/>
  <c r="E17" i="14" s="1"/>
  <c r="D14" i="14"/>
  <c r="E14" i="14" s="1"/>
  <c r="F14" i="14" s="1"/>
  <c r="D8" i="14"/>
  <c r="E8" i="14" s="1"/>
  <c r="F8" i="14" s="1"/>
  <c r="G5" i="32"/>
  <c r="I5" i="32" s="1"/>
  <c r="E7" i="32"/>
  <c r="E8" i="32"/>
  <c r="G8" i="32" s="1"/>
  <c r="I8" i="32" s="1"/>
  <c r="G10" i="32"/>
  <c r="I10" i="32" s="1"/>
  <c r="G13" i="32"/>
  <c r="I13" i="32" s="1"/>
  <c r="G15" i="32"/>
  <c r="I15" i="32" s="1"/>
  <c r="E17" i="32"/>
  <c r="J17" i="32" s="1"/>
  <c r="E18" i="32"/>
  <c r="G18" i="32" s="1"/>
  <c r="I18" i="32" s="1"/>
  <c r="I11" i="32"/>
  <c r="I11" i="3"/>
  <c r="C2067" i="10"/>
  <c r="E209" i="7" s="1"/>
  <c r="C2066" i="10"/>
  <c r="E208" i="7" s="1"/>
  <c r="F287" i="10"/>
  <c r="G287" i="10"/>
  <c r="H287" i="10"/>
  <c r="F288" i="10"/>
  <c r="G288" i="10"/>
  <c r="H288" i="10"/>
  <c r="F290" i="10"/>
  <c r="G290" i="10"/>
  <c r="CP168" i="25"/>
  <c r="CP169" i="25"/>
  <c r="CP170" i="25"/>
  <c r="CP171" i="25"/>
  <c r="CP172" i="25"/>
  <c r="F291" i="10"/>
  <c r="G291" i="10"/>
  <c r="CP175" i="25"/>
  <c r="CP176" i="25"/>
  <c r="CP177" i="25"/>
  <c r="F294" i="10"/>
  <c r="G294" i="10"/>
  <c r="CP180" i="25"/>
  <c r="D294" i="10"/>
  <c r="D291" i="10"/>
  <c r="D290" i="10"/>
  <c r="D288" i="10"/>
  <c r="D287" i="10"/>
  <c r="CD84" i="25"/>
  <c r="CD85" i="25"/>
  <c r="CD86" i="25"/>
  <c r="CD87" i="25"/>
  <c r="CD88" i="25"/>
  <c r="CD89" i="25"/>
  <c r="CD90" i="25"/>
  <c r="CD91" i="25"/>
  <c r="CD92" i="25"/>
  <c r="CD93" i="25"/>
  <c r="CD94" i="25"/>
  <c r="CD95" i="25"/>
  <c r="CD96" i="25"/>
  <c r="CD97" i="25"/>
  <c r="CD98" i="25"/>
  <c r="CD99" i="25"/>
  <c r="CD100" i="25"/>
  <c r="CD101" i="25"/>
  <c r="CD102" i="25"/>
  <c r="CD103" i="25"/>
  <c r="CD104" i="25"/>
  <c r="CD105" i="25"/>
  <c r="CD106" i="25"/>
  <c r="CD107" i="25"/>
  <c r="CD108" i="25"/>
  <c r="CD109" i="25"/>
  <c r="CD110" i="25"/>
  <c r="CD111" i="25"/>
  <c r="CD112" i="25"/>
  <c r="CD113" i="25"/>
  <c r="CD114" i="25"/>
  <c r="CD115" i="25"/>
  <c r="CD116" i="25"/>
  <c r="CD117" i="25"/>
  <c r="CD118" i="25"/>
  <c r="F270" i="10"/>
  <c r="G270" i="10"/>
  <c r="H270" i="10"/>
  <c r="CD121" i="25"/>
  <c r="CD122" i="25"/>
  <c r="CD123" i="25"/>
  <c r="CD124" i="25"/>
  <c r="CD125" i="25"/>
  <c r="CD126" i="25"/>
  <c r="CD127" i="25"/>
  <c r="CD128" i="25"/>
  <c r="CD129" i="25"/>
  <c r="CD130" i="25"/>
  <c r="CD131" i="25"/>
  <c r="CD132" i="25"/>
  <c r="CD133" i="25"/>
  <c r="CD134" i="25"/>
  <c r="CD135" i="25"/>
  <c r="CD136" i="25"/>
  <c r="CD137" i="25"/>
  <c r="CD138" i="25"/>
  <c r="CD139" i="25"/>
  <c r="CD140" i="25"/>
  <c r="F272" i="10"/>
  <c r="G272" i="10"/>
  <c r="H272" i="10"/>
  <c r="CD164" i="25"/>
  <c r="F275" i="10"/>
  <c r="G275" i="10"/>
  <c r="H275" i="10"/>
  <c r="D275" i="10"/>
  <c r="D272" i="10"/>
  <c r="D270" i="10"/>
  <c r="E267" i="10"/>
  <c r="F267" i="10"/>
  <c r="G37" i="31"/>
  <c r="H267" i="10"/>
  <c r="CD78" i="25"/>
  <c r="F268" i="10"/>
  <c r="G268" i="10"/>
  <c r="H268" i="10"/>
  <c r="D268" i="10"/>
  <c r="D267" i="10"/>
  <c r="E248" i="10"/>
  <c r="F248" i="10"/>
  <c r="G248" i="10"/>
  <c r="H248" i="10"/>
  <c r="CD64" i="25"/>
  <c r="CD65" i="25"/>
  <c r="F251" i="10"/>
  <c r="G251" i="10"/>
  <c r="H251" i="10"/>
  <c r="D251" i="10"/>
  <c r="D248" i="10"/>
  <c r="E242" i="10"/>
  <c r="C242" i="10" s="1"/>
  <c r="F242" i="10"/>
  <c r="G242" i="10"/>
  <c r="H242" i="10"/>
  <c r="D242" i="10"/>
  <c r="E234" i="10"/>
  <c r="F234" i="10"/>
  <c r="G234" i="10"/>
  <c r="H234" i="10"/>
  <c r="CF38" i="25"/>
  <c r="E39" i="32"/>
  <c r="D41" i="14"/>
  <c r="E41" i="14" s="1"/>
  <c r="D42" i="14"/>
  <c r="E42" i="14" s="1"/>
  <c r="F42" i="14" s="1"/>
  <c r="E40" i="32"/>
  <c r="F40" i="32" s="1"/>
  <c r="D43" i="14"/>
  <c r="E43" i="14" s="1"/>
  <c r="F43" i="14" s="1"/>
  <c r="E26" i="32"/>
  <c r="G26" i="32" s="1"/>
  <c r="I26" i="32" s="1"/>
  <c r="D45" i="14"/>
  <c r="E45" i="14" s="1"/>
  <c r="F45" i="14" s="1"/>
  <c r="E23" i="32"/>
  <c r="D46" i="14"/>
  <c r="E46" i="14" s="1"/>
  <c r="F46" i="14" s="1"/>
  <c r="D36" i="14"/>
  <c r="E36" i="14" s="1"/>
  <c r="F36" i="14" s="1"/>
  <c r="J36" i="14" s="1"/>
  <c r="K36" i="14" s="1"/>
  <c r="D37" i="14"/>
  <c r="E37" i="14" s="1"/>
  <c r="F37" i="14" s="1"/>
  <c r="D38" i="14"/>
  <c r="E38" i="14" s="1"/>
  <c r="F38" i="14" s="1"/>
  <c r="J38" i="14" s="1"/>
  <c r="K38" i="14" s="1"/>
  <c r="D39" i="14"/>
  <c r="E39" i="14" s="1"/>
  <c r="F39" i="14" s="1"/>
  <c r="D40" i="14"/>
  <c r="F40" i="14" s="1"/>
  <c r="J40" i="14" s="1"/>
  <c r="K40" i="14" s="1"/>
  <c r="D35" i="14"/>
  <c r="E35" i="14" s="1"/>
  <c r="F35" i="14" s="1"/>
  <c r="D34" i="14"/>
  <c r="E34" i="14" s="1"/>
  <c r="F34" i="14" s="1"/>
  <c r="J34" i="14" s="1"/>
  <c r="K34" i="14" s="1"/>
  <c r="D32" i="14"/>
  <c r="E32" i="14" s="1"/>
  <c r="F32" i="14" s="1"/>
  <c r="J32" i="14" s="1"/>
  <c r="D33" i="14"/>
  <c r="E33" i="14" s="1"/>
  <c r="F33" i="14" s="1"/>
  <c r="J33" i="14" s="1"/>
  <c r="K33" i="14" s="1"/>
  <c r="E37" i="32"/>
  <c r="J37" i="32" s="1"/>
  <c r="K37" i="32" s="1"/>
  <c r="E37" i="18" s="1"/>
  <c r="E38" i="32"/>
  <c r="E41" i="32"/>
  <c r="E42" i="32"/>
  <c r="E43" i="32"/>
  <c r="F25" i="19"/>
  <c r="H25" i="19" s="1"/>
  <c r="F24" i="19"/>
  <c r="H24" i="19" s="1"/>
  <c r="F12" i="19"/>
  <c r="H12" i="19" s="1"/>
  <c r="G40" i="32"/>
  <c r="I40" i="32" s="1"/>
  <c r="F180" i="10"/>
  <c r="F182" i="10"/>
  <c r="F187" i="10"/>
  <c r="F190" i="10"/>
  <c r="G180" i="10"/>
  <c r="G182" i="10"/>
  <c r="G187" i="10"/>
  <c r="G190" i="10"/>
  <c r="H180" i="10"/>
  <c r="H182" i="10"/>
  <c r="H187" i="10"/>
  <c r="H190" i="10"/>
  <c r="D180" i="10"/>
  <c r="D182" i="10"/>
  <c r="D10" i="31"/>
  <c r="D14" i="31" s="1"/>
  <c r="D189" i="10" s="1"/>
  <c r="D187" i="10"/>
  <c r="D190" i="10"/>
  <c r="E225" i="10"/>
  <c r="F22" i="31"/>
  <c r="F225" i="10" s="1"/>
  <c r="G225" i="10"/>
  <c r="H225" i="10"/>
  <c r="E226" i="10"/>
  <c r="F23" i="31"/>
  <c r="F226" i="10" s="1"/>
  <c r="G226" i="10"/>
  <c r="H226" i="10"/>
  <c r="D225" i="10"/>
  <c r="D226" i="10"/>
  <c r="F215" i="10"/>
  <c r="G215" i="10"/>
  <c r="H215" i="10"/>
  <c r="D215" i="10"/>
  <c r="H283" i="10"/>
  <c r="H282" i="10" s="1"/>
  <c r="G283" i="10"/>
  <c r="G282" i="10" s="1"/>
  <c r="F283" i="10"/>
  <c r="F282" i="10" s="1"/>
  <c r="E283" i="10"/>
  <c r="E282" i="10" s="1"/>
  <c r="D283" i="10"/>
  <c r="D282" i="10" s="1"/>
  <c r="H279" i="10"/>
  <c r="H278" i="10" s="1"/>
  <c r="G279" i="10"/>
  <c r="G278" i="10" s="1"/>
  <c r="F279" i="10"/>
  <c r="F278" i="10" s="1"/>
  <c r="E279" i="10"/>
  <c r="E278" i="10" s="1"/>
  <c r="D279" i="10"/>
  <c r="D278" i="10" s="1"/>
  <c r="H277" i="10"/>
  <c r="G277" i="10"/>
  <c r="E277" i="10"/>
  <c r="D277" i="10"/>
  <c r="H262" i="10"/>
  <c r="G262" i="10"/>
  <c r="E262" i="10"/>
  <c r="D262" i="10"/>
  <c r="G260" i="10"/>
  <c r="D260" i="10"/>
  <c r="H253" i="10"/>
  <c r="G253" i="10"/>
  <c r="F253" i="10"/>
  <c r="E253" i="10"/>
  <c r="D253" i="10"/>
  <c r="H245" i="10"/>
  <c r="G245" i="10"/>
  <c r="F245" i="10"/>
  <c r="E245" i="10"/>
  <c r="D245" i="10"/>
  <c r="H244" i="10"/>
  <c r="G244" i="10"/>
  <c r="F244" i="10"/>
  <c r="E244" i="10"/>
  <c r="D244" i="10"/>
  <c r="H243" i="10"/>
  <c r="G243" i="10"/>
  <c r="F243" i="10"/>
  <c r="E243" i="10"/>
  <c r="D243" i="10"/>
  <c r="H241" i="10"/>
  <c r="G241" i="10"/>
  <c r="F241" i="10"/>
  <c r="D241" i="10"/>
  <c r="H240" i="10"/>
  <c r="G240" i="10"/>
  <c r="F240" i="10"/>
  <c r="E240" i="10"/>
  <c r="D240" i="10"/>
  <c r="H239" i="10"/>
  <c r="G239" i="10"/>
  <c r="F239" i="10"/>
  <c r="E239" i="10"/>
  <c r="D239" i="10"/>
  <c r="H238" i="10"/>
  <c r="G238" i="10"/>
  <c r="F238" i="10"/>
  <c r="E238" i="10"/>
  <c r="D238" i="10"/>
  <c r="H236" i="10"/>
  <c r="G236" i="10"/>
  <c r="F236" i="10"/>
  <c r="E236" i="10"/>
  <c r="D236" i="10"/>
  <c r="H235" i="10"/>
  <c r="G235" i="10"/>
  <c r="F235" i="10"/>
  <c r="E235" i="10"/>
  <c r="D235" i="10"/>
  <c r="H231" i="10"/>
  <c r="G231" i="10"/>
  <c r="F231" i="10"/>
  <c r="E231" i="10"/>
  <c r="D231" i="10"/>
  <c r="H228" i="10"/>
  <c r="G228" i="10"/>
  <c r="F228" i="10"/>
  <c r="E228" i="10"/>
  <c r="D228" i="10"/>
  <c r="H227" i="10"/>
  <c r="G227" i="10"/>
  <c r="F227" i="10"/>
  <c r="E227" i="10"/>
  <c r="D227" i="10"/>
  <c r="H222" i="10"/>
  <c r="G222" i="10"/>
  <c r="F222" i="10"/>
  <c r="E222" i="10"/>
  <c r="D222" i="10"/>
  <c r="H221" i="10"/>
  <c r="G221" i="10"/>
  <c r="F221" i="10"/>
  <c r="E221" i="10"/>
  <c r="D221" i="10"/>
  <c r="H220" i="10"/>
  <c r="G220" i="10"/>
  <c r="F220" i="10"/>
  <c r="E220" i="10"/>
  <c r="D220" i="10"/>
  <c r="H219" i="10"/>
  <c r="G219" i="10"/>
  <c r="F219" i="10"/>
  <c r="E219" i="10"/>
  <c r="D219" i="10"/>
  <c r="H218" i="10"/>
  <c r="G218" i="10"/>
  <c r="F218" i="10"/>
  <c r="E218" i="10"/>
  <c r="D218" i="10"/>
  <c r="H217" i="10"/>
  <c r="G217" i="10"/>
  <c r="F217" i="10"/>
  <c r="E217" i="10"/>
  <c r="D217" i="10"/>
  <c r="H214" i="10"/>
  <c r="G214" i="10"/>
  <c r="F214" i="10"/>
  <c r="D214" i="10"/>
  <c r="H213" i="10"/>
  <c r="G213" i="10"/>
  <c r="F213" i="10"/>
  <c r="E213" i="10"/>
  <c r="D213" i="10"/>
  <c r="H212" i="10"/>
  <c r="G212" i="10"/>
  <c r="F212" i="10"/>
  <c r="E212" i="10"/>
  <c r="D212" i="10"/>
  <c r="H210" i="10"/>
  <c r="G210" i="10"/>
  <c r="F210" i="10"/>
  <c r="E210" i="10"/>
  <c r="D210" i="10"/>
  <c r="H209" i="10"/>
  <c r="G209" i="10"/>
  <c r="F209" i="10"/>
  <c r="E209" i="10"/>
  <c r="D209" i="10"/>
  <c r="H208" i="10"/>
  <c r="G208" i="10"/>
  <c r="F208" i="10"/>
  <c r="D208" i="10"/>
  <c r="H207" i="10"/>
  <c r="G207" i="10"/>
  <c r="F207" i="10"/>
  <c r="E207" i="10"/>
  <c r="D207" i="10"/>
  <c r="H206" i="10"/>
  <c r="G206" i="10"/>
  <c r="F206" i="10"/>
  <c r="E206" i="10"/>
  <c r="D206" i="10"/>
  <c r="H204" i="10"/>
  <c r="G204" i="10"/>
  <c r="F204" i="10"/>
  <c r="D204" i="10"/>
  <c r="H203" i="10"/>
  <c r="H202" i="10" s="1"/>
  <c r="G203" i="10"/>
  <c r="G202" i="10" s="1"/>
  <c r="F203" i="10"/>
  <c r="F202" i="10" s="1"/>
  <c r="E203" i="10"/>
  <c r="D203" i="10"/>
  <c r="C212" i="10"/>
  <c r="C213" i="10"/>
  <c r="C215" i="10"/>
  <c r="C217" i="10"/>
  <c r="F411" i="10" s="1"/>
  <c r="F413" i="10"/>
  <c r="C220" i="10"/>
  <c r="F414" i="10" s="1"/>
  <c r="C221" i="10"/>
  <c r="C222" i="10"/>
  <c r="C225" i="10"/>
  <c r="F419" i="10" s="1"/>
  <c r="C226" i="10"/>
  <c r="C227" i="10"/>
  <c r="C228" i="10"/>
  <c r="F422" i="10" s="1"/>
  <c r="C234" i="10"/>
  <c r="C235" i="10"/>
  <c r="C236" i="10"/>
  <c r="F430" i="10" s="1"/>
  <c r="C238" i="10"/>
  <c r="C239" i="10"/>
  <c r="F433" i="10" s="1"/>
  <c r="C240" i="10"/>
  <c r="F434" i="10" s="1"/>
  <c r="F435" i="10"/>
  <c r="C243" i="10"/>
  <c r="F437" i="10" s="1"/>
  <c r="C244" i="10"/>
  <c r="F438" i="10" s="1"/>
  <c r="C245" i="10"/>
  <c r="F439" i="10" s="1"/>
  <c r="C203" i="10"/>
  <c r="F397" i="10" s="1"/>
  <c r="C206" i="10"/>
  <c r="F400" i="10" s="1"/>
  <c r="C207" i="10"/>
  <c r="F401" i="10" s="1"/>
  <c r="C209" i="10"/>
  <c r="F403" i="10" s="1"/>
  <c r="C210" i="10"/>
  <c r="F404" i="10" s="1"/>
  <c r="CP83" i="25"/>
  <c r="CP84" i="25"/>
  <c r="CP85" i="25"/>
  <c r="CP86" i="25"/>
  <c r="CP87" i="25"/>
  <c r="CP88" i="25"/>
  <c r="CP89" i="25"/>
  <c r="CP90" i="25"/>
  <c r="CP91" i="25"/>
  <c r="CP92" i="25"/>
  <c r="CP93" i="25"/>
  <c r="CP94" i="25"/>
  <c r="CP95" i="25"/>
  <c r="CP96" i="25"/>
  <c r="CP97" i="25"/>
  <c r="CP98" i="25"/>
  <c r="CP99" i="25"/>
  <c r="CP100" i="25"/>
  <c r="CP101" i="25"/>
  <c r="CP102" i="25"/>
  <c r="CP103" i="25"/>
  <c r="CP104" i="25"/>
  <c r="CP105" i="25"/>
  <c r="CP106" i="25"/>
  <c r="CP107" i="25"/>
  <c r="CP108" i="25"/>
  <c r="CP109" i="25"/>
  <c r="CP110" i="25"/>
  <c r="CP111" i="25"/>
  <c r="CP112" i="25"/>
  <c r="CP113" i="25"/>
  <c r="CP114" i="25"/>
  <c r="CP115" i="25"/>
  <c r="CP116" i="25"/>
  <c r="CP117" i="25"/>
  <c r="CP118" i="25"/>
  <c r="CP121" i="25"/>
  <c r="CP122" i="25"/>
  <c r="CP123" i="25"/>
  <c r="CP124" i="25"/>
  <c r="CP125" i="25"/>
  <c r="CP126" i="25"/>
  <c r="CP127" i="25"/>
  <c r="CP128" i="25"/>
  <c r="CP129" i="25"/>
  <c r="CP130" i="25"/>
  <c r="CP131" i="25"/>
  <c r="CP132" i="25"/>
  <c r="CP133" i="25"/>
  <c r="CP134" i="25"/>
  <c r="CP135" i="25"/>
  <c r="CP136" i="25"/>
  <c r="CP137" i="25"/>
  <c r="CP138" i="25"/>
  <c r="CP139" i="25"/>
  <c r="CP140" i="25"/>
  <c r="CP164" i="25"/>
  <c r="CP165" i="25"/>
  <c r="CP144" i="25"/>
  <c r="CP145" i="25"/>
  <c r="CP146" i="25"/>
  <c r="CP147" i="25"/>
  <c r="CP148" i="25"/>
  <c r="CP149" i="25"/>
  <c r="CP150" i="25"/>
  <c r="CP151" i="25"/>
  <c r="CP152" i="25"/>
  <c r="CP153" i="25"/>
  <c r="CP154" i="25"/>
  <c r="CP155" i="25"/>
  <c r="CP156" i="25"/>
  <c r="CP157" i="25"/>
  <c r="CP158" i="25"/>
  <c r="CP159" i="25"/>
  <c r="CP160" i="25"/>
  <c r="CP161" i="25"/>
  <c r="CP78" i="25"/>
  <c r="CP80" i="25"/>
  <c r="CM192" i="25"/>
  <c r="C253" i="10"/>
  <c r="CP204" i="25"/>
  <c r="F483" i="10"/>
  <c r="C295" i="10"/>
  <c r="C304" i="10"/>
  <c r="C306" i="10"/>
  <c r="C279" i="10"/>
  <c r="C278" i="10" s="1"/>
  <c r="C283" i="10"/>
  <c r="C282" i="10" s="1"/>
  <c r="C313" i="10"/>
  <c r="C316" i="10"/>
  <c r="C319" i="10"/>
  <c r="C323" i="10"/>
  <c r="C330" i="10"/>
  <c r="C333" i="10"/>
  <c r="C335" i="10"/>
  <c r="C340" i="10"/>
  <c r="C342" i="10"/>
  <c r="C345" i="10"/>
  <c r="C351" i="10"/>
  <c r="C349" i="10" s="1"/>
  <c r="C355" i="10"/>
  <c r="C361" i="10"/>
  <c r="C360" i="10" s="1"/>
  <c r="C365" i="10"/>
  <c r="C364" i="10" s="1"/>
  <c r="AB27" i="31"/>
  <c r="O27" i="31"/>
  <c r="AI27" i="31"/>
  <c r="AQ27" i="31"/>
  <c r="AB26" i="31"/>
  <c r="O26" i="31"/>
  <c r="AQ26" i="31"/>
  <c r="P10" i="31"/>
  <c r="P15" i="31" s="1"/>
  <c r="AN25" i="31"/>
  <c r="AB18" i="31"/>
  <c r="AI18" i="31"/>
  <c r="AQ18" i="31"/>
  <c r="O18" i="31"/>
  <c r="O30" i="31"/>
  <c r="AB30" i="31"/>
  <c r="AI30" i="31"/>
  <c r="AQ30" i="31"/>
  <c r="C447" i="10"/>
  <c r="O38" i="31"/>
  <c r="AB38" i="31"/>
  <c r="AI38" i="31"/>
  <c r="AQ38" i="31"/>
  <c r="C473" i="10"/>
  <c r="C472" i="10" s="1"/>
  <c r="C477" i="10"/>
  <c r="C476" i="10" s="1"/>
  <c r="O41" i="31"/>
  <c r="C48" i="10"/>
  <c r="C498" i="10"/>
  <c r="C500" i="10"/>
  <c r="C373" i="10"/>
  <c r="C507" i="10"/>
  <c r="C1655" i="10" s="1"/>
  <c r="C1653" i="10" s="1"/>
  <c r="C1643" i="10" s="1"/>
  <c r="C510" i="10"/>
  <c r="C513" i="10"/>
  <c r="C517" i="10"/>
  <c r="C524" i="10"/>
  <c r="C527" i="10"/>
  <c r="C529" i="10"/>
  <c r="C534" i="10"/>
  <c r="C536" i="10"/>
  <c r="C539" i="10"/>
  <c r="C545" i="10"/>
  <c r="C543" i="10" s="1"/>
  <c r="C549" i="10"/>
  <c r="C555" i="10"/>
  <c r="C554" i="10" s="1"/>
  <c r="C559" i="10"/>
  <c r="C558" i="10" s="1"/>
  <c r="C875" i="10"/>
  <c r="C866" i="10"/>
  <c r="C884" i="10"/>
  <c r="C886" i="10"/>
  <c r="C762" i="10"/>
  <c r="C766" i="10"/>
  <c r="C769" i="10"/>
  <c r="C774" i="10"/>
  <c r="C782" i="10"/>
  <c r="C785" i="10"/>
  <c r="C791" i="10"/>
  <c r="C796" i="10"/>
  <c r="C804" i="10"/>
  <c r="C809" i="10"/>
  <c r="C813" i="10"/>
  <c r="C817" i="10"/>
  <c r="C827" i="10"/>
  <c r="C833" i="10"/>
  <c r="C838" i="10"/>
  <c r="C846" i="10"/>
  <c r="C849" i="10"/>
  <c r="C859" i="10"/>
  <c r="C858" i="10" s="1"/>
  <c r="C863" i="10"/>
  <c r="C862" i="10" s="1"/>
  <c r="C893" i="10"/>
  <c r="C896" i="10"/>
  <c r="C899" i="10"/>
  <c r="C903" i="10"/>
  <c r="C910" i="10"/>
  <c r="C913" i="10"/>
  <c r="C915" i="10"/>
  <c r="C920" i="10"/>
  <c r="C922" i="10"/>
  <c r="C925" i="10"/>
  <c r="C931" i="10"/>
  <c r="C929" i="10" s="1"/>
  <c r="C935" i="10"/>
  <c r="C941" i="10"/>
  <c r="C940" i="10" s="1"/>
  <c r="C945" i="10"/>
  <c r="C944" i="10" s="1"/>
  <c r="C1223" i="10"/>
  <c r="C1206" i="10"/>
  <c r="C1242" i="10"/>
  <c r="C1248" i="10"/>
  <c r="C1257" i="10"/>
  <c r="C1259" i="10"/>
  <c r="C1155" i="10"/>
  <c r="C1158" i="10"/>
  <c r="C1164" i="10"/>
  <c r="C1169" i="10"/>
  <c r="C1177" i="10"/>
  <c r="C1182" i="10"/>
  <c r="C1186" i="10"/>
  <c r="C1190" i="10"/>
  <c r="C1232" i="10"/>
  <c r="C1231" i="10" s="1"/>
  <c r="C1236" i="10"/>
  <c r="C1235" i="10" s="1"/>
  <c r="C1266" i="10"/>
  <c r="C1269" i="10"/>
  <c r="C1272" i="10"/>
  <c r="C1276" i="10"/>
  <c r="C1283" i="10"/>
  <c r="C1286" i="10"/>
  <c r="C1288" i="10"/>
  <c r="C1293" i="10"/>
  <c r="C1295" i="10"/>
  <c r="C1298" i="10"/>
  <c r="C1304" i="10"/>
  <c r="C1302" i="10" s="1"/>
  <c r="C1308" i="10"/>
  <c r="C1314" i="10"/>
  <c r="C1313" i="10" s="1"/>
  <c r="C1318" i="10"/>
  <c r="C1317" i="10" s="1"/>
  <c r="C55" i="10"/>
  <c r="C1435" i="10"/>
  <c r="C1453" i="10"/>
  <c r="C1455" i="10"/>
  <c r="C1328" i="10"/>
  <c r="C1332" i="10"/>
  <c r="C1343" i="10"/>
  <c r="C1351" i="10"/>
  <c r="C1354" i="10"/>
  <c r="C1360" i="10"/>
  <c r="C1365" i="10"/>
  <c r="C1373" i="10"/>
  <c r="C1378" i="10"/>
  <c r="C1382" i="10"/>
  <c r="C1386" i="10"/>
  <c r="C1396" i="10"/>
  <c r="C1402" i="10"/>
  <c r="C1407" i="10"/>
  <c r="C1415" i="10"/>
  <c r="C1418" i="10"/>
  <c r="C1428" i="10"/>
  <c r="C1427" i="10" s="1"/>
  <c r="C1432" i="10"/>
  <c r="C1431" i="10" s="1"/>
  <c r="C1462" i="10"/>
  <c r="C1465" i="10"/>
  <c r="C1468" i="10"/>
  <c r="C1472" i="10"/>
  <c r="C1479" i="10"/>
  <c r="C1482" i="10"/>
  <c r="C1484" i="10"/>
  <c r="C1489" i="10"/>
  <c r="C1491" i="10"/>
  <c r="C1494" i="10"/>
  <c r="C1500" i="10"/>
  <c r="C1498" i="10" s="1"/>
  <c r="C1504" i="10"/>
  <c r="C1510" i="10"/>
  <c r="C1509" i="10" s="1"/>
  <c r="C1514" i="10"/>
  <c r="C1513" i="10" s="1"/>
  <c r="C569" i="10"/>
  <c r="C573" i="10"/>
  <c r="C576" i="10"/>
  <c r="C581" i="10"/>
  <c r="C589" i="10"/>
  <c r="C592" i="10"/>
  <c r="C598" i="10"/>
  <c r="C603" i="10"/>
  <c r="C611" i="10"/>
  <c r="C616" i="10"/>
  <c r="C620" i="10"/>
  <c r="C624" i="10"/>
  <c r="C634" i="10"/>
  <c r="C640" i="10"/>
  <c r="C645" i="10"/>
  <c r="C653" i="10"/>
  <c r="C656" i="10"/>
  <c r="C666" i="10"/>
  <c r="C665" i="10" s="1"/>
  <c r="C670" i="10"/>
  <c r="C669" i="10" s="1"/>
  <c r="C673" i="10"/>
  <c r="C682" i="10"/>
  <c r="C691" i="10"/>
  <c r="C693" i="10"/>
  <c r="C700" i="10"/>
  <c r="C703" i="10"/>
  <c r="C706" i="10"/>
  <c r="C710" i="10"/>
  <c r="C717" i="10"/>
  <c r="C720" i="10"/>
  <c r="C722" i="10"/>
  <c r="C727" i="10"/>
  <c r="C729" i="10"/>
  <c r="C732" i="10"/>
  <c r="C738" i="10"/>
  <c r="C736" i="10" s="1"/>
  <c r="C742" i="10"/>
  <c r="C748" i="10"/>
  <c r="C747" i="10" s="1"/>
  <c r="C752" i="10"/>
  <c r="C751" i="10" s="1"/>
  <c r="C69" i="10"/>
  <c r="F491" i="10"/>
  <c r="F489" i="10" s="1"/>
  <c r="G490" i="10"/>
  <c r="D488" i="10"/>
  <c r="F487" i="10"/>
  <c r="G487" i="10" s="1"/>
  <c r="F486" i="10"/>
  <c r="G486" i="10" s="1"/>
  <c r="D485" i="10"/>
  <c r="D484" i="10"/>
  <c r="D483" i="10"/>
  <c r="E483" i="10"/>
  <c r="G478" i="10"/>
  <c r="G477" i="10" s="1"/>
  <c r="G476" i="10" s="1"/>
  <c r="F470" i="10"/>
  <c r="G470" i="10" s="1"/>
  <c r="D469" i="10"/>
  <c r="D468" i="10"/>
  <c r="F467" i="10"/>
  <c r="D466" i="10"/>
  <c r="F465" i="10"/>
  <c r="D464" i="10"/>
  <c r="D461" i="10"/>
  <c r="G459" i="10"/>
  <c r="G457" i="10"/>
  <c r="D456" i="10"/>
  <c r="F456" i="10"/>
  <c r="AS33" i="31"/>
  <c r="E454" i="10" s="1"/>
  <c r="F454" i="10"/>
  <c r="F446" i="10"/>
  <c r="D445" i="10"/>
  <c r="F444" i="10"/>
  <c r="F443" i="10"/>
  <c r="D439" i="10"/>
  <c r="E439" i="10"/>
  <c r="D438" i="10"/>
  <c r="E438" i="10"/>
  <c r="D437" i="10"/>
  <c r="E437" i="10"/>
  <c r="E436" i="10"/>
  <c r="D435" i="10"/>
  <c r="E435" i="10"/>
  <c r="D434" i="10"/>
  <c r="E434" i="10"/>
  <c r="D433" i="10"/>
  <c r="E433" i="10"/>
  <c r="D432" i="10"/>
  <c r="E432" i="10"/>
  <c r="D430" i="10"/>
  <c r="E430" i="10"/>
  <c r="D429" i="10"/>
  <c r="E429" i="10"/>
  <c r="D428" i="10"/>
  <c r="E428" i="10"/>
  <c r="D425" i="10"/>
  <c r="E425" i="10"/>
  <c r="C231" i="10"/>
  <c r="F425" i="10" s="1"/>
  <c r="D378" i="10"/>
  <c r="E378" i="10"/>
  <c r="D422" i="10"/>
  <c r="E422" i="10"/>
  <c r="D421" i="10"/>
  <c r="E421" i="10"/>
  <c r="D420" i="10"/>
  <c r="E420" i="10"/>
  <c r="D419" i="10"/>
  <c r="E419" i="10"/>
  <c r="F417" i="10"/>
  <c r="D417" i="10"/>
  <c r="E417" i="10"/>
  <c r="D416" i="10"/>
  <c r="E416" i="10"/>
  <c r="D415" i="10"/>
  <c r="E415" i="10"/>
  <c r="D414" i="10"/>
  <c r="E414" i="10"/>
  <c r="D413" i="10"/>
  <c r="E413" i="10"/>
  <c r="D412" i="10"/>
  <c r="E412" i="10"/>
  <c r="D411" i="10"/>
  <c r="E411" i="10"/>
  <c r="E409" i="10"/>
  <c r="D409" i="10"/>
  <c r="F408" i="10"/>
  <c r="D408" i="10"/>
  <c r="E408" i="10"/>
  <c r="D407" i="10"/>
  <c r="E407" i="10"/>
  <c r="D406" i="10"/>
  <c r="E406" i="10"/>
  <c r="D404" i="10"/>
  <c r="E404" i="10"/>
  <c r="D403" i="10"/>
  <c r="E403" i="10"/>
  <c r="D402" i="10"/>
  <c r="E402" i="10"/>
  <c r="F402" i="10"/>
  <c r="D401" i="10"/>
  <c r="E401" i="10"/>
  <c r="D400" i="10"/>
  <c r="E400" i="10"/>
  <c r="E398" i="10"/>
  <c r="E396" i="10" s="1"/>
  <c r="D398" i="10"/>
  <c r="D396" i="10" s="1"/>
  <c r="D397" i="10"/>
  <c r="E397" i="10"/>
  <c r="F379" i="10"/>
  <c r="G379" i="10" s="1"/>
  <c r="F375" i="10"/>
  <c r="G375" i="10" s="1"/>
  <c r="F477" i="10"/>
  <c r="F476" i="10" s="1"/>
  <c r="F473" i="10"/>
  <c r="F472" i="10" s="1"/>
  <c r="F447" i="10"/>
  <c r="E477" i="10"/>
  <c r="E476" i="10" s="1"/>
  <c r="E473" i="10"/>
  <c r="E472" i="10" s="1"/>
  <c r="E447" i="10"/>
  <c r="E373" i="10"/>
  <c r="D477" i="10"/>
  <c r="D476" i="10" s="1"/>
  <c r="D473" i="10"/>
  <c r="D472" i="10" s="1"/>
  <c r="D447" i="10"/>
  <c r="D373" i="10"/>
  <c r="C37" i="5"/>
  <c r="C9" i="5"/>
  <c r="C12" i="5"/>
  <c r="C15" i="5"/>
  <c r="C20" i="5"/>
  <c r="C23" i="5"/>
  <c r="C29" i="5"/>
  <c r="C28" i="5" s="1"/>
  <c r="C45" i="5"/>
  <c r="C44" i="5" s="1"/>
  <c r="C41" i="5"/>
  <c r="C50" i="5"/>
  <c r="C49" i="5" s="1"/>
  <c r="C54" i="5"/>
  <c r="C53" i="5" s="1"/>
  <c r="C60" i="5"/>
  <c r="C59" i="5" s="1"/>
  <c r="C58" i="5" s="1"/>
  <c r="C57" i="5" s="1"/>
  <c r="C63" i="5"/>
  <c r="C69" i="5"/>
  <c r="C81" i="5"/>
  <c r="C80" i="5" s="1"/>
  <c r="C79" i="5" s="1"/>
  <c r="C164" i="7"/>
  <c r="C165" i="7"/>
  <c r="B113" i="14"/>
  <c r="B114" i="14" s="1"/>
  <c r="B109" i="14"/>
  <c r="B115" i="14" s="1"/>
  <c r="B110" i="14"/>
  <c r="B116" i="14" s="1"/>
  <c r="C186" i="8"/>
  <c r="C167" i="7"/>
  <c r="C173" i="7"/>
  <c r="C175" i="7"/>
  <c r="C176" i="7"/>
  <c r="C178" i="7"/>
  <c r="C177" i="7" s="1"/>
  <c r="C180" i="7"/>
  <c r="C183" i="7"/>
  <c r="C191" i="7"/>
  <c r="C916" i="9"/>
  <c r="C101" i="9"/>
  <c r="D80" i="7" s="1"/>
  <c r="C98" i="9"/>
  <c r="C912" i="9"/>
  <c r="C99" i="9"/>
  <c r="C913" i="9"/>
  <c r="C100" i="9"/>
  <c r="C914" i="9"/>
  <c r="C103" i="9"/>
  <c r="C917" i="9"/>
  <c r="C104" i="9"/>
  <c r="C918" i="9"/>
  <c r="C105" i="9"/>
  <c r="C919" i="9"/>
  <c r="Q47" i="25"/>
  <c r="C81" i="7" s="1"/>
  <c r="C291" i="8"/>
  <c r="Q44" i="25"/>
  <c r="C94" i="8" s="1"/>
  <c r="C292" i="8"/>
  <c r="Q45" i="25"/>
  <c r="C95" i="8" s="1"/>
  <c r="C293" i="8"/>
  <c r="Q46" i="25"/>
  <c r="C96" i="8" s="1"/>
  <c r="C294" i="8"/>
  <c r="Q48" i="25"/>
  <c r="C98" i="8" s="1"/>
  <c r="C296" i="8"/>
  <c r="C297" i="8"/>
  <c r="C298" i="8"/>
  <c r="Q11" i="25"/>
  <c r="C61" i="8" s="1"/>
  <c r="C259" i="8"/>
  <c r="C66" i="9"/>
  <c r="D46" i="7" s="1"/>
  <c r="C880" i="9"/>
  <c r="Q12" i="25"/>
  <c r="C62" i="8" s="1"/>
  <c r="C260" i="8"/>
  <c r="C67" i="9"/>
  <c r="D47" i="7" s="1"/>
  <c r="C881" i="9"/>
  <c r="Q13" i="25"/>
  <c r="C63" i="8" s="1"/>
  <c r="C261" i="8"/>
  <c r="C68" i="9"/>
  <c r="C882" i="9"/>
  <c r="Q14" i="25"/>
  <c r="C64" i="8" s="1"/>
  <c r="C262" i="8"/>
  <c r="C69" i="9"/>
  <c r="C883" i="9"/>
  <c r="C263" i="8"/>
  <c r="C884" i="9"/>
  <c r="Q22" i="25"/>
  <c r="C72" i="8" s="1"/>
  <c r="C270" i="8"/>
  <c r="C77" i="9"/>
  <c r="C891" i="9"/>
  <c r="Q23" i="25"/>
  <c r="C73" i="8" s="1"/>
  <c r="C271" i="8"/>
  <c r="C78" i="9"/>
  <c r="C892" i="9"/>
  <c r="Q24" i="25"/>
  <c r="C74" i="8" s="1"/>
  <c r="C272" i="8"/>
  <c r="C79" i="9"/>
  <c r="C893" i="9"/>
  <c r="C273" i="8"/>
  <c r="C80" i="9"/>
  <c r="C894" i="9"/>
  <c r="C274" i="8"/>
  <c r="C81" i="9"/>
  <c r="C895" i="9"/>
  <c r="Q27" i="25"/>
  <c r="C77" i="8" s="1"/>
  <c r="C275" i="8"/>
  <c r="C82" i="9"/>
  <c r="C896" i="9"/>
  <c r="Q28" i="25"/>
  <c r="C83" i="9"/>
  <c r="C897" i="9"/>
  <c r="D63" i="7" s="1"/>
  <c r="Q39" i="25"/>
  <c r="C89" i="8" s="1"/>
  <c r="C94" i="9"/>
  <c r="C908" i="9"/>
  <c r="Q40" i="25"/>
  <c r="C90" i="8" s="1"/>
  <c r="C714" i="9"/>
  <c r="C712" i="9" s="1"/>
  <c r="C288" i="8"/>
  <c r="C95" i="9"/>
  <c r="C909" i="9"/>
  <c r="Q41" i="25"/>
  <c r="C91" i="8" s="1"/>
  <c r="C289" i="8"/>
  <c r="C96" i="9"/>
  <c r="C910" i="9"/>
  <c r="F11" i="14"/>
  <c r="J11" i="14" s="1"/>
  <c r="J4" i="32"/>
  <c r="J6" i="32"/>
  <c r="J8" i="32"/>
  <c r="K8" i="32" s="1"/>
  <c r="E8" i="18" s="1"/>
  <c r="J10" i="32"/>
  <c r="J13" i="32"/>
  <c r="J18" i="32"/>
  <c r="K18" i="32" s="1"/>
  <c r="E18" i="18" s="1"/>
  <c r="J11" i="32"/>
  <c r="J11" i="3"/>
  <c r="E21" i="32"/>
  <c r="F21" i="32" s="1"/>
  <c r="D22" i="14"/>
  <c r="E22" i="14" s="1"/>
  <c r="D24" i="14"/>
  <c r="E24" i="14" s="1"/>
  <c r="F24" i="14" s="1"/>
  <c r="D27" i="14"/>
  <c r="E27" i="14" s="1"/>
  <c r="F27" i="14" s="1"/>
  <c r="J21" i="32"/>
  <c r="E22" i="32"/>
  <c r="J23" i="32"/>
  <c r="E24" i="32"/>
  <c r="E25" i="32"/>
  <c r="F25" i="32" s="1"/>
  <c r="E24" i="3"/>
  <c r="F24" i="3" s="1"/>
  <c r="E25" i="3"/>
  <c r="J25" i="3" s="1"/>
  <c r="E24" i="13"/>
  <c r="J24" i="13" s="1"/>
  <c r="K24" i="13" s="1"/>
  <c r="G24" i="18" s="1"/>
  <c r="E25" i="13"/>
  <c r="J25" i="13" s="1"/>
  <c r="E31" i="32"/>
  <c r="J31" i="32" s="1"/>
  <c r="E33" i="32"/>
  <c r="Q24" i="32" s="1"/>
  <c r="R24" i="32" s="1"/>
  <c r="P24" i="3" s="1"/>
  <c r="E32" i="32"/>
  <c r="F32" i="32" s="1"/>
  <c r="E34" i="32"/>
  <c r="Q26" i="32"/>
  <c r="D30" i="14"/>
  <c r="E30" i="14" s="1"/>
  <c r="F30" i="14" s="1"/>
  <c r="J29" i="32"/>
  <c r="G29" i="32"/>
  <c r="I29" i="32" s="1"/>
  <c r="C904" i="9"/>
  <c r="C903" i="9" s="1"/>
  <c r="C63" i="9"/>
  <c r="C877" i="9"/>
  <c r="C64" i="9"/>
  <c r="C257" i="8"/>
  <c r="Q17" i="25"/>
  <c r="C265" i="8"/>
  <c r="C72" i="9"/>
  <c r="C886" i="9"/>
  <c r="Q18" i="25"/>
  <c r="C68" i="8" s="1"/>
  <c r="C266" i="8"/>
  <c r="C73" i="9"/>
  <c r="C887" i="9"/>
  <c r="Q19" i="25"/>
  <c r="C267" i="8"/>
  <c r="C74" i="9"/>
  <c r="C888" i="9"/>
  <c r="Q20" i="25"/>
  <c r="C70" i="8" s="1"/>
  <c r="C889" i="9"/>
  <c r="C268" i="8"/>
  <c r="C264" i="8" s="1"/>
  <c r="C75" i="9"/>
  <c r="Q30" i="25"/>
  <c r="C278" i="8"/>
  <c r="C85" i="9"/>
  <c r="C899" i="9"/>
  <c r="Q31" i="25"/>
  <c r="C279" i="8"/>
  <c r="C86" i="9"/>
  <c r="C900" i="9"/>
  <c r="Q32" i="25"/>
  <c r="C82" i="8" s="1"/>
  <c r="C280" i="8"/>
  <c r="C87" i="9"/>
  <c r="C901" i="9"/>
  <c r="Q33" i="25"/>
  <c r="C83" i="8" s="1"/>
  <c r="C281" i="8"/>
  <c r="C88" i="9"/>
  <c r="C902" i="9"/>
  <c r="O56" i="25"/>
  <c r="Q56" i="25" s="1"/>
  <c r="O57" i="25"/>
  <c r="Q57" i="25" s="1"/>
  <c r="O58" i="25"/>
  <c r="Q58" i="25" s="1"/>
  <c r="O59" i="25"/>
  <c r="Q59" i="25" s="1"/>
  <c r="O60" i="25"/>
  <c r="Q60" i="25" s="1"/>
  <c r="X59" i="25"/>
  <c r="X56" i="25"/>
  <c r="AE55" i="25"/>
  <c r="O65" i="25"/>
  <c r="Q65" i="25" s="1"/>
  <c r="O64" i="25"/>
  <c r="Q64" i="25" s="1"/>
  <c r="O63" i="25"/>
  <c r="Q63" i="25" s="1"/>
  <c r="U63" i="25"/>
  <c r="U64" i="25"/>
  <c r="U65" i="25"/>
  <c r="AA64" i="25"/>
  <c r="AA65" i="25"/>
  <c r="X66" i="25"/>
  <c r="C112" i="9" s="1"/>
  <c r="AD202" i="25"/>
  <c r="O86" i="25"/>
  <c r="Q86" i="25" s="1"/>
  <c r="O87" i="25"/>
  <c r="Q87" i="25" s="1"/>
  <c r="O88" i="25"/>
  <c r="Q88" i="25" s="1"/>
  <c r="O89" i="25"/>
  <c r="Q89" i="25" s="1"/>
  <c r="O90" i="25"/>
  <c r="Q90" i="25" s="1"/>
  <c r="O91" i="25"/>
  <c r="Q91" i="25" s="1"/>
  <c r="O92" i="25"/>
  <c r="Q92" i="25" s="1"/>
  <c r="O93" i="25"/>
  <c r="Q93" i="25" s="1"/>
  <c r="O94" i="25"/>
  <c r="Q94" i="25" s="1"/>
  <c r="O95" i="25"/>
  <c r="Q95" i="25" s="1"/>
  <c r="O96" i="25"/>
  <c r="Q96" i="25" s="1"/>
  <c r="O97" i="25"/>
  <c r="Q97" i="25" s="1"/>
  <c r="O98" i="25"/>
  <c r="Q98" i="25" s="1"/>
  <c r="O99" i="25"/>
  <c r="Q99" i="25" s="1"/>
  <c r="O100" i="25"/>
  <c r="Q100" i="25" s="1"/>
  <c r="O101" i="25"/>
  <c r="Q101" i="25" s="1"/>
  <c r="O102" i="25"/>
  <c r="Q102" i="25" s="1"/>
  <c r="O103" i="25"/>
  <c r="Q103" i="25" s="1"/>
  <c r="O104" i="25"/>
  <c r="Q104" i="25" s="1"/>
  <c r="O105" i="25"/>
  <c r="Q105" i="25" s="1"/>
  <c r="O106" i="25"/>
  <c r="Q106" i="25" s="1"/>
  <c r="O107" i="25"/>
  <c r="Q107" i="25" s="1"/>
  <c r="O108" i="25"/>
  <c r="Q108" i="25" s="1"/>
  <c r="O109" i="25"/>
  <c r="Q109" i="25" s="1"/>
  <c r="O110" i="25"/>
  <c r="Q110" i="25" s="1"/>
  <c r="O111" i="25"/>
  <c r="Q111" i="25" s="1"/>
  <c r="O112" i="25"/>
  <c r="Q112" i="25" s="1"/>
  <c r="O113" i="25"/>
  <c r="Q113" i="25" s="1"/>
  <c r="O114" i="25"/>
  <c r="Q114" i="25" s="1"/>
  <c r="O115" i="25"/>
  <c r="Q115" i="25" s="1"/>
  <c r="O116" i="25"/>
  <c r="Q116" i="25" s="1"/>
  <c r="O117" i="25"/>
  <c r="Q117" i="25" s="1"/>
  <c r="O118" i="25"/>
  <c r="Q118" i="25" s="1"/>
  <c r="O83" i="25"/>
  <c r="Q83" i="25" s="1"/>
  <c r="O84" i="25"/>
  <c r="Q84" i="25" s="1"/>
  <c r="O85" i="25"/>
  <c r="Q85" i="25" s="1"/>
  <c r="U83" i="25"/>
  <c r="U84" i="25"/>
  <c r="U85" i="25"/>
  <c r="U86" i="25"/>
  <c r="U87" i="25"/>
  <c r="U88" i="25"/>
  <c r="U89" i="25"/>
  <c r="U90" i="25"/>
  <c r="U91" i="25"/>
  <c r="U92" i="25"/>
  <c r="U93" i="25"/>
  <c r="U94" i="25"/>
  <c r="U95" i="25"/>
  <c r="U96" i="25"/>
  <c r="U97" i="25"/>
  <c r="U98" i="25"/>
  <c r="U99" i="25"/>
  <c r="U100" i="25"/>
  <c r="U101" i="25"/>
  <c r="U102" i="25"/>
  <c r="U103" i="25"/>
  <c r="U104" i="25"/>
  <c r="U105" i="25"/>
  <c r="U106" i="25"/>
  <c r="U107" i="25"/>
  <c r="U108" i="25"/>
  <c r="U109" i="25"/>
  <c r="U110" i="25"/>
  <c r="U111" i="25"/>
  <c r="U112" i="25"/>
  <c r="U113" i="25"/>
  <c r="U114" i="25"/>
  <c r="U115" i="25"/>
  <c r="U116" i="25"/>
  <c r="U117" i="25"/>
  <c r="U118" i="25"/>
  <c r="AA83" i="25"/>
  <c r="AA84" i="25"/>
  <c r="AA85" i="25"/>
  <c r="AA86" i="25"/>
  <c r="AA87" i="25"/>
  <c r="AA88" i="25"/>
  <c r="AA89" i="25"/>
  <c r="AA90" i="25"/>
  <c r="AA91" i="25"/>
  <c r="AA92" i="25"/>
  <c r="AA93" i="25"/>
  <c r="AA94" i="25"/>
  <c r="AA95" i="25"/>
  <c r="AA96" i="25"/>
  <c r="AA97" i="25"/>
  <c r="AA98" i="25"/>
  <c r="AA99" i="25"/>
  <c r="AA100" i="25"/>
  <c r="AA101" i="25"/>
  <c r="AA102" i="25"/>
  <c r="AA103" i="25"/>
  <c r="AA104" i="25"/>
  <c r="AA105" i="25"/>
  <c r="AA106" i="25"/>
  <c r="AA107" i="25"/>
  <c r="AA108" i="25"/>
  <c r="AA109" i="25"/>
  <c r="AA110" i="25"/>
  <c r="AA111" i="25"/>
  <c r="AA112" i="25"/>
  <c r="AA113" i="25"/>
  <c r="AA114" i="25"/>
  <c r="AA115" i="25"/>
  <c r="AA116" i="25"/>
  <c r="AA117" i="25"/>
  <c r="AA118" i="25"/>
  <c r="O121" i="25"/>
  <c r="Q121" i="25" s="1"/>
  <c r="O122" i="25"/>
  <c r="Q122" i="25" s="1"/>
  <c r="O123" i="25"/>
  <c r="Q123" i="25" s="1"/>
  <c r="O124" i="25"/>
  <c r="Q124" i="25" s="1"/>
  <c r="O125" i="25"/>
  <c r="Q125" i="25" s="1"/>
  <c r="O126" i="25"/>
  <c r="Q126" i="25" s="1"/>
  <c r="O127" i="25"/>
  <c r="Q127" i="25" s="1"/>
  <c r="O128" i="25"/>
  <c r="Q128" i="25" s="1"/>
  <c r="O129" i="25"/>
  <c r="Q129" i="25" s="1"/>
  <c r="O130" i="25"/>
  <c r="Q130" i="25" s="1"/>
  <c r="O131" i="25"/>
  <c r="Q131" i="25" s="1"/>
  <c r="O132" i="25"/>
  <c r="Q132" i="25" s="1"/>
  <c r="O133" i="25"/>
  <c r="Q133" i="25" s="1"/>
  <c r="O134" i="25"/>
  <c r="Q134" i="25" s="1"/>
  <c r="O135" i="25"/>
  <c r="Q135" i="25" s="1"/>
  <c r="O136" i="25"/>
  <c r="Q136" i="25" s="1"/>
  <c r="O137" i="25"/>
  <c r="Q137" i="25" s="1"/>
  <c r="O138" i="25"/>
  <c r="Q138" i="25" s="1"/>
  <c r="O139" i="25"/>
  <c r="Q139" i="25" s="1"/>
  <c r="O140" i="25"/>
  <c r="Q140" i="25" s="1"/>
  <c r="U121" i="25"/>
  <c r="U122" i="25"/>
  <c r="U123" i="25"/>
  <c r="U124" i="25"/>
  <c r="U125" i="25"/>
  <c r="U126" i="25"/>
  <c r="U127" i="25"/>
  <c r="U128" i="25"/>
  <c r="U129" i="25"/>
  <c r="U130" i="25"/>
  <c r="U131" i="25"/>
  <c r="U132" i="25"/>
  <c r="U133" i="25"/>
  <c r="U134" i="25"/>
  <c r="U135" i="25"/>
  <c r="U136" i="25"/>
  <c r="U137" i="25"/>
  <c r="U138" i="25"/>
  <c r="U139" i="25"/>
  <c r="U140" i="25"/>
  <c r="AA121" i="25"/>
  <c r="AA122" i="25"/>
  <c r="AA123" i="25"/>
  <c r="AA124" i="25"/>
  <c r="AA125" i="25"/>
  <c r="AA126" i="25"/>
  <c r="AA127" i="25"/>
  <c r="AA128" i="25"/>
  <c r="AA129" i="25"/>
  <c r="AA130" i="25"/>
  <c r="AA131" i="25"/>
  <c r="AA132" i="25"/>
  <c r="AA133" i="25"/>
  <c r="AA134" i="25"/>
  <c r="AA135" i="25"/>
  <c r="AA136" i="25"/>
  <c r="AA137" i="25"/>
  <c r="AA138" i="25"/>
  <c r="AA139" i="25"/>
  <c r="AA140" i="25"/>
  <c r="O160" i="25"/>
  <c r="Q160" i="25" s="1"/>
  <c r="O159" i="25"/>
  <c r="Q159" i="25" s="1"/>
  <c r="O158" i="25"/>
  <c r="Q158" i="25" s="1"/>
  <c r="O157" i="25"/>
  <c r="Q157" i="25" s="1"/>
  <c r="O156" i="25"/>
  <c r="Q156" i="25" s="1"/>
  <c r="O155" i="25"/>
  <c r="Q155" i="25" s="1"/>
  <c r="O154" i="25"/>
  <c r="Q154" i="25" s="1"/>
  <c r="O153" i="25"/>
  <c r="Q153" i="25" s="1"/>
  <c r="O152" i="25"/>
  <c r="Q152" i="25" s="1"/>
  <c r="O149" i="25"/>
  <c r="Q149" i="25" s="1"/>
  <c r="O148" i="25"/>
  <c r="Q148" i="25" s="1"/>
  <c r="O146" i="25"/>
  <c r="Q146" i="25" s="1"/>
  <c r="O145" i="25"/>
  <c r="Q145" i="25" s="1"/>
  <c r="O151" i="25"/>
  <c r="Q151" i="25" s="1"/>
  <c r="O150" i="25"/>
  <c r="Q150" i="25" s="1"/>
  <c r="O147" i="25"/>
  <c r="Q147" i="25" s="1"/>
  <c r="O164" i="25"/>
  <c r="Q164" i="25" s="1"/>
  <c r="O165" i="25"/>
  <c r="Q165" i="25" s="1"/>
  <c r="X164" i="25"/>
  <c r="X165" i="25"/>
  <c r="AB184" i="25"/>
  <c r="AC184" i="25"/>
  <c r="O78" i="25"/>
  <c r="Q78" i="25" s="1"/>
  <c r="O80" i="25"/>
  <c r="Q80" i="25" s="1"/>
  <c r="X78" i="25"/>
  <c r="C135" i="8"/>
  <c r="C772" i="9"/>
  <c r="Q208" i="25"/>
  <c r="O168" i="25"/>
  <c r="Q168" i="25" s="1"/>
  <c r="O169" i="25"/>
  <c r="Q169" i="25" s="1"/>
  <c r="O170" i="25"/>
  <c r="Q170" i="25" s="1"/>
  <c r="O171" i="25"/>
  <c r="Q171" i="25" s="1"/>
  <c r="O172" i="25"/>
  <c r="Q172" i="25" s="1"/>
  <c r="U169" i="25"/>
  <c r="U168" i="25"/>
  <c r="AA168" i="25"/>
  <c r="O175" i="25"/>
  <c r="Q175" i="25" s="1"/>
  <c r="O176" i="25"/>
  <c r="Q176" i="25" s="1"/>
  <c r="O177" i="25"/>
  <c r="Q177" i="25" s="1"/>
  <c r="O178" i="25"/>
  <c r="Q178" i="25" s="1"/>
  <c r="O181" i="25"/>
  <c r="Q181" i="25" s="1"/>
  <c r="Q180" i="25" s="1"/>
  <c r="C149" i="8" s="1"/>
  <c r="C605" i="9"/>
  <c r="C595" i="9"/>
  <c r="C598" i="9"/>
  <c r="C601" i="9"/>
  <c r="C615" i="9"/>
  <c r="C633" i="9"/>
  <c r="C631" i="9" s="1"/>
  <c r="C219" i="8"/>
  <c r="C218" i="8" s="1"/>
  <c r="C217" i="8" s="1"/>
  <c r="C221" i="8"/>
  <c r="C2052" i="10"/>
  <c r="C2050" i="10" s="1"/>
  <c r="C2059" i="10"/>
  <c r="C106" i="10" s="1"/>
  <c r="C332" i="9"/>
  <c r="C351" i="9"/>
  <c r="C343" i="9"/>
  <c r="C726" i="9"/>
  <c r="C737" i="9"/>
  <c r="C745" i="9"/>
  <c r="C322" i="9"/>
  <c r="C716" i="9"/>
  <c r="C577" i="9"/>
  <c r="C586" i="9"/>
  <c r="C588" i="9"/>
  <c r="C647" i="9"/>
  <c r="C646" i="9" s="1"/>
  <c r="C465" i="9"/>
  <c r="C561" i="9"/>
  <c r="C560" i="9" s="1"/>
  <c r="C565" i="9"/>
  <c r="C564" i="9" s="1"/>
  <c r="C612" i="9"/>
  <c r="C617" i="9"/>
  <c r="C622" i="9"/>
  <c r="C624" i="9"/>
  <c r="C627" i="9"/>
  <c r="C637" i="9"/>
  <c r="C643" i="9"/>
  <c r="C642" i="9" s="1"/>
  <c r="C190" i="8"/>
  <c r="C195" i="8"/>
  <c r="C197" i="8"/>
  <c r="C200" i="8"/>
  <c r="C255" i="8"/>
  <c r="C212" i="8"/>
  <c r="C150" i="8"/>
  <c r="C159" i="8"/>
  <c r="C161" i="8"/>
  <c r="C138" i="8"/>
  <c r="C137" i="8" s="1"/>
  <c r="E197" i="7"/>
  <c r="D197" i="7"/>
  <c r="C197" i="7"/>
  <c r="E196" i="7"/>
  <c r="D196" i="7"/>
  <c r="C196" i="7"/>
  <c r="E194" i="7"/>
  <c r="D194" i="7"/>
  <c r="C194" i="7"/>
  <c r="E191" i="7"/>
  <c r="D191" i="7"/>
  <c r="E189" i="7"/>
  <c r="D189" i="7"/>
  <c r="E183" i="7"/>
  <c r="D183" i="7"/>
  <c r="E180" i="7"/>
  <c r="D180" i="7"/>
  <c r="E178" i="7"/>
  <c r="D178" i="7"/>
  <c r="D177" i="7" s="1"/>
  <c r="E176" i="7"/>
  <c r="D176" i="7"/>
  <c r="E175" i="7"/>
  <c r="D175" i="7"/>
  <c r="E173" i="7"/>
  <c r="D173" i="7"/>
  <c r="E171" i="7"/>
  <c r="D171" i="7"/>
  <c r="E170" i="7"/>
  <c r="D170" i="7"/>
  <c r="E168" i="7"/>
  <c r="D168" i="7"/>
  <c r="E167" i="7"/>
  <c r="D167" i="7"/>
  <c r="E165" i="7"/>
  <c r="D165" i="7"/>
  <c r="E164" i="7"/>
  <c r="D164" i="7"/>
  <c r="E163" i="7"/>
  <c r="D163" i="7"/>
  <c r="C163" i="7"/>
  <c r="E161" i="7"/>
  <c r="D161" i="7"/>
  <c r="C161" i="7"/>
  <c r="E160" i="7"/>
  <c r="D160" i="7"/>
  <c r="E159" i="7"/>
  <c r="D159" i="7"/>
  <c r="E157" i="7"/>
  <c r="D157" i="7"/>
  <c r="E156" i="7"/>
  <c r="D156" i="7"/>
  <c r="E154" i="7"/>
  <c r="D154" i="7"/>
  <c r="E153" i="7"/>
  <c r="D153" i="7"/>
  <c r="C153" i="7"/>
  <c r="E149" i="7"/>
  <c r="D149" i="7"/>
  <c r="C149" i="7"/>
  <c r="E148" i="7"/>
  <c r="D148" i="7"/>
  <c r="C148" i="7"/>
  <c r="E147" i="7"/>
  <c r="D147" i="7"/>
  <c r="C147" i="7"/>
  <c r="E146" i="7"/>
  <c r="D146" i="7"/>
  <c r="C146" i="7"/>
  <c r="D144" i="7"/>
  <c r="D143" i="7" s="1"/>
  <c r="C144" i="7"/>
  <c r="C143" i="7" s="1"/>
  <c r="D142" i="7"/>
  <c r="C142" i="7"/>
  <c r="D141" i="7"/>
  <c r="C141" i="7"/>
  <c r="D140" i="7"/>
  <c r="C140" i="7"/>
  <c r="D139" i="7"/>
  <c r="C139" i="7"/>
  <c r="D138" i="7"/>
  <c r="C138" i="7"/>
  <c r="D137" i="7"/>
  <c r="C137" i="7"/>
  <c r="D136" i="7"/>
  <c r="C136" i="7"/>
  <c r="D135" i="7"/>
  <c r="C135" i="7"/>
  <c r="C132" i="7"/>
  <c r="E131" i="7"/>
  <c r="D131" i="7"/>
  <c r="C131" i="7"/>
  <c r="C128" i="7"/>
  <c r="C126" i="7"/>
  <c r="E123" i="7"/>
  <c r="D123" i="7"/>
  <c r="D122" i="7" s="1"/>
  <c r="D121" i="7" s="1"/>
  <c r="D10" i="7" s="1"/>
  <c r="C123" i="7"/>
  <c r="C122" i="7" s="1"/>
  <c r="C121" i="7" s="1"/>
  <c r="C10" i="7" s="1"/>
  <c r="E120" i="7"/>
  <c r="D120" i="7"/>
  <c r="C120" i="7"/>
  <c r="E119" i="7"/>
  <c r="C116" i="7"/>
  <c r="E115" i="7"/>
  <c r="D115" i="7"/>
  <c r="C115" i="7"/>
  <c r="D112" i="7"/>
  <c r="C112" i="7"/>
  <c r="E110" i="7"/>
  <c r="D110" i="7"/>
  <c r="C110" i="7"/>
  <c r="D104" i="7"/>
  <c r="C104" i="7"/>
  <c r="E103" i="7"/>
  <c r="D103" i="7"/>
  <c r="C103" i="7"/>
  <c r="E102" i="7"/>
  <c r="D102" i="7"/>
  <c r="C102" i="7"/>
  <c r="D100" i="7"/>
  <c r="C100" i="7"/>
  <c r="C99" i="7"/>
  <c r="D98" i="7"/>
  <c r="C98" i="7"/>
  <c r="E96" i="7"/>
  <c r="D96" i="7"/>
  <c r="C96" i="7"/>
  <c r="E95" i="7"/>
  <c r="E94" i="7"/>
  <c r="D94" i="7"/>
  <c r="C94" i="7"/>
  <c r="D93" i="7"/>
  <c r="C93" i="7"/>
  <c r="E91" i="7"/>
  <c r="C91" i="7"/>
  <c r="D89" i="7"/>
  <c r="C89" i="7"/>
  <c r="E88" i="7"/>
  <c r="D88" i="7"/>
  <c r="C88" i="7"/>
  <c r="C49" i="7"/>
  <c r="C43" i="7"/>
  <c r="C284" i="8"/>
  <c r="C91" i="9"/>
  <c r="C513" i="9"/>
  <c r="C905" i="9"/>
  <c r="E204" i="7"/>
  <c r="D204" i="7"/>
  <c r="C204" i="7"/>
  <c r="G210" i="7"/>
  <c r="G212" i="7"/>
  <c r="C206" i="7"/>
  <c r="C205" i="7" s="1"/>
  <c r="E28" i="7"/>
  <c r="D28" i="7"/>
  <c r="D27" i="7"/>
  <c r="C27" i="7"/>
  <c r="C23" i="7"/>
  <c r="D23" i="7"/>
  <c r="E23" i="7"/>
  <c r="D24" i="7"/>
  <c r="E62" i="30"/>
  <c r="AS29" i="31"/>
  <c r="D207" i="30"/>
  <c r="D206" i="30" s="1"/>
  <c r="C287" i="9"/>
  <c r="C290" i="9"/>
  <c r="C296" i="9"/>
  <c r="C301" i="9"/>
  <c r="C309" i="9"/>
  <c r="C318" i="9"/>
  <c r="C338" i="9"/>
  <c r="C354" i="9"/>
  <c r="C365" i="9"/>
  <c r="D119" i="7" s="1"/>
  <c r="D118" i="7" s="1"/>
  <c r="D117" i="7" s="1"/>
  <c r="D9" i="7" s="1"/>
  <c r="C368" i="9"/>
  <c r="C367" i="9" s="1"/>
  <c r="C371" i="9"/>
  <c r="C408" i="9"/>
  <c r="C398" i="9"/>
  <c r="C401" i="9"/>
  <c r="C404" i="9"/>
  <c r="C418" i="9"/>
  <c r="C436" i="9"/>
  <c r="C434" i="9" s="1"/>
  <c r="C447" i="9"/>
  <c r="C446" i="9" s="1"/>
  <c r="C445" i="9" s="1"/>
  <c r="D8" i="29"/>
  <c r="D43" i="29" s="1"/>
  <c r="C35" i="31"/>
  <c r="AB35" i="31"/>
  <c r="I35" i="31" s="1"/>
  <c r="AB34" i="31"/>
  <c r="I34" i="31" s="1"/>
  <c r="AB33" i="31"/>
  <c r="C30" i="31"/>
  <c r="C26" i="31"/>
  <c r="D25" i="31"/>
  <c r="AO25" i="31"/>
  <c r="AO17" i="31" s="1"/>
  <c r="AP25" i="31"/>
  <c r="AP17" i="31" s="1"/>
  <c r="C23" i="31"/>
  <c r="AN14" i="31"/>
  <c r="AO14" i="31"/>
  <c r="AO7" i="31" s="1"/>
  <c r="AP14" i="31"/>
  <c r="AE16" i="25"/>
  <c r="AE7" i="25"/>
  <c r="AE66" i="25"/>
  <c r="C926" i="9" s="1"/>
  <c r="AE190" i="25"/>
  <c r="C450" i="9"/>
  <c r="C449" i="9" s="1"/>
  <c r="C264" i="9"/>
  <c r="C268" i="9"/>
  <c r="C389" i="9"/>
  <c r="C391" i="9"/>
  <c r="C415" i="9"/>
  <c r="C420" i="9"/>
  <c r="C425" i="9"/>
  <c r="C427" i="9"/>
  <c r="C430" i="9"/>
  <c r="C440" i="9"/>
  <c r="W42" i="25"/>
  <c r="W21" i="25"/>
  <c r="W7" i="25"/>
  <c r="Z29" i="25"/>
  <c r="Z38" i="25"/>
  <c r="T38" i="25"/>
  <c r="T29" i="25"/>
  <c r="T21" i="25"/>
  <c r="AT29" i="31"/>
  <c r="F10" i="31"/>
  <c r="F184" i="10" s="1"/>
  <c r="F183" i="10" s="1"/>
  <c r="G10" i="31"/>
  <c r="G25" i="31" s="1"/>
  <c r="G17" i="31" s="1"/>
  <c r="H10" i="31"/>
  <c r="H184" i="10" s="1"/>
  <c r="H183" i="10" s="1"/>
  <c r="CP179" i="25"/>
  <c r="E204" i="25"/>
  <c r="F204" i="25"/>
  <c r="G204" i="25"/>
  <c r="H204" i="25"/>
  <c r="I204" i="25"/>
  <c r="J204" i="25"/>
  <c r="K204" i="25"/>
  <c r="L204" i="25"/>
  <c r="M204" i="25"/>
  <c r="N204" i="25"/>
  <c r="O204" i="25"/>
  <c r="P204" i="25"/>
  <c r="R204" i="25"/>
  <c r="S204" i="25"/>
  <c r="T204" i="25"/>
  <c r="U204" i="25"/>
  <c r="V204" i="25"/>
  <c r="W204" i="25"/>
  <c r="X204" i="25"/>
  <c r="Y204" i="25"/>
  <c r="Z204" i="25"/>
  <c r="AA204" i="25"/>
  <c r="AB204" i="25"/>
  <c r="AC204" i="25"/>
  <c r="AD204" i="25"/>
  <c r="AE204" i="25"/>
  <c r="AF204" i="25"/>
  <c r="AG204" i="25"/>
  <c r="AH204" i="25"/>
  <c r="AI204" i="25"/>
  <c r="AJ204" i="25"/>
  <c r="AK204" i="25"/>
  <c r="AL204" i="25"/>
  <c r="AM204" i="25"/>
  <c r="AN204" i="25"/>
  <c r="AO204" i="25"/>
  <c r="AP204" i="25"/>
  <c r="AQ204" i="25"/>
  <c r="AR204" i="25"/>
  <c r="AS204" i="25"/>
  <c r="AT204" i="25"/>
  <c r="AU204" i="25"/>
  <c r="AV204" i="25"/>
  <c r="AW204" i="25"/>
  <c r="AX204" i="25"/>
  <c r="AY204" i="25"/>
  <c r="AZ204" i="25"/>
  <c r="BA204" i="25"/>
  <c r="BB204" i="25"/>
  <c r="BC204" i="25"/>
  <c r="BD204" i="25"/>
  <c r="BE204" i="25"/>
  <c r="BF204" i="25"/>
  <c r="BG204" i="25"/>
  <c r="BH204" i="25"/>
  <c r="BI204" i="25"/>
  <c r="BJ204" i="25"/>
  <c r="BK204" i="25"/>
  <c r="BL204" i="25"/>
  <c r="BM204" i="25"/>
  <c r="BN204" i="25"/>
  <c r="BO204" i="25"/>
  <c r="BP204" i="25"/>
  <c r="BQ204" i="25"/>
  <c r="BR204" i="25"/>
  <c r="BS204" i="25"/>
  <c r="BT204" i="25"/>
  <c r="BU204" i="25"/>
  <c r="BV204" i="25"/>
  <c r="BW204" i="25"/>
  <c r="BX204" i="25"/>
  <c r="BY204" i="25"/>
  <c r="BZ204" i="25"/>
  <c r="CA204" i="25"/>
  <c r="CB204" i="25"/>
  <c r="CC204" i="25"/>
  <c r="CD204" i="25"/>
  <c r="CE204" i="25"/>
  <c r="CF204" i="25"/>
  <c r="CG204" i="25"/>
  <c r="CH204" i="25"/>
  <c r="CI204" i="25"/>
  <c r="CJ204" i="25"/>
  <c r="CK204" i="25"/>
  <c r="CL204" i="25"/>
  <c r="CM204" i="25"/>
  <c r="CN204" i="25"/>
  <c r="CO204" i="25"/>
  <c r="D204" i="25"/>
  <c r="Q205" i="25"/>
  <c r="Q206" i="25"/>
  <c r="CO207" i="25"/>
  <c r="CM207" i="25"/>
  <c r="CL207" i="25"/>
  <c r="CK207" i="25"/>
  <c r="CJ207" i="25"/>
  <c r="CI207" i="25"/>
  <c r="CG207" i="25"/>
  <c r="CF207" i="25"/>
  <c r="CD207" i="25"/>
  <c r="CC207" i="25"/>
  <c r="P207" i="25"/>
  <c r="O207" i="25"/>
  <c r="N207" i="25"/>
  <c r="M207" i="25"/>
  <c r="L207" i="25"/>
  <c r="K207" i="25"/>
  <c r="J207" i="25"/>
  <c r="I207" i="25"/>
  <c r="H207" i="25"/>
  <c r="G207" i="25"/>
  <c r="F207" i="25"/>
  <c r="E207" i="25"/>
  <c r="D207" i="25"/>
  <c r="I36" i="31"/>
  <c r="CD63" i="25"/>
  <c r="CD62" i="25" s="1"/>
  <c r="E30" i="35" s="1"/>
  <c r="CD175" i="25"/>
  <c r="CD176" i="25"/>
  <c r="CD177" i="25"/>
  <c r="CD172" i="25"/>
  <c r="CD171" i="25"/>
  <c r="CD168" i="25"/>
  <c r="CD180" i="25"/>
  <c r="AI42" i="31"/>
  <c r="AI43" i="31"/>
  <c r="AI44" i="31"/>
  <c r="AI45" i="31"/>
  <c r="AI46" i="31"/>
  <c r="AB42" i="31"/>
  <c r="AB43" i="31"/>
  <c r="AB44" i="31"/>
  <c r="AB45" i="31"/>
  <c r="AB46" i="31"/>
  <c r="O42" i="31"/>
  <c r="O43" i="31"/>
  <c r="O44" i="31"/>
  <c r="O45" i="31"/>
  <c r="AQ42" i="31"/>
  <c r="AQ43" i="31"/>
  <c r="AQ44" i="31"/>
  <c r="AQ45" i="31"/>
  <c r="AQ46" i="31"/>
  <c r="AS39" i="31"/>
  <c r="AP39" i="31"/>
  <c r="AO39" i="31"/>
  <c r="AN39" i="31"/>
  <c r="AM39" i="31"/>
  <c r="AL39" i="31"/>
  <c r="AK39" i="31"/>
  <c r="AJ39" i="31"/>
  <c r="AH39" i="31"/>
  <c r="AG39" i="31"/>
  <c r="AF39" i="31"/>
  <c r="AE39" i="31"/>
  <c r="AD39" i="31"/>
  <c r="AC39" i="31"/>
  <c r="Z39" i="31"/>
  <c r="Y39" i="31"/>
  <c r="X39" i="31"/>
  <c r="W39" i="31"/>
  <c r="V39" i="31"/>
  <c r="U39" i="31"/>
  <c r="T39" i="31"/>
  <c r="S39" i="31"/>
  <c r="R39" i="31"/>
  <c r="Q39" i="31"/>
  <c r="P39" i="31"/>
  <c r="N39" i="31"/>
  <c r="M39" i="31"/>
  <c r="L39" i="31"/>
  <c r="K39" i="31"/>
  <c r="J39" i="31"/>
  <c r="C41" i="31"/>
  <c r="F22" i="19"/>
  <c r="H22" i="19" s="1"/>
  <c r="F23" i="19"/>
  <c r="H23" i="19" s="1"/>
  <c r="F13" i="19"/>
  <c r="H13" i="19" s="1"/>
  <c r="F11" i="19"/>
  <c r="H11" i="19" s="1"/>
  <c r="Q209" i="25"/>
  <c r="C207" i="25"/>
  <c r="C204" i="25" s="1"/>
  <c r="X109" i="25"/>
  <c r="T16" i="25"/>
  <c r="O79" i="25"/>
  <c r="O75" i="25"/>
  <c r="O74" i="25"/>
  <c r="Q74" i="25" s="1"/>
  <c r="O71" i="25"/>
  <c r="O70" i="25"/>
  <c r="Q70" i="25" s="1"/>
  <c r="O68" i="25"/>
  <c r="O67" i="25"/>
  <c r="U170" i="25"/>
  <c r="AA169" i="25"/>
  <c r="AA170" i="25"/>
  <c r="X64" i="25"/>
  <c r="X65" i="25"/>
  <c r="X63" i="25"/>
  <c r="X121" i="25"/>
  <c r="X124" i="25"/>
  <c r="X169" i="25"/>
  <c r="X170" i="25"/>
  <c r="AA63" i="25"/>
  <c r="Q71" i="25"/>
  <c r="O66" i="25"/>
  <c r="CD59" i="25"/>
  <c r="CD57" i="25"/>
  <c r="CD58" i="25"/>
  <c r="CD60" i="25"/>
  <c r="CG56" i="25"/>
  <c r="CG59" i="25"/>
  <c r="CG57" i="25"/>
  <c r="CG58" i="25"/>
  <c r="CG60" i="25"/>
  <c r="CJ56" i="25"/>
  <c r="CJ59" i="25"/>
  <c r="CJ57" i="25"/>
  <c r="CJ58" i="25"/>
  <c r="CJ60" i="25"/>
  <c r="CM56" i="25"/>
  <c r="CM59" i="25"/>
  <c r="CM57" i="25"/>
  <c r="CM58" i="25"/>
  <c r="CM60" i="25"/>
  <c r="CP56" i="25"/>
  <c r="CP59" i="25"/>
  <c r="CP57" i="25"/>
  <c r="CP58" i="25"/>
  <c r="CP60" i="25"/>
  <c r="CG64" i="25"/>
  <c r="CG65" i="25"/>
  <c r="CG78" i="25"/>
  <c r="CJ78" i="25"/>
  <c r="CM78" i="25"/>
  <c r="CD74" i="25"/>
  <c r="CD165" i="25"/>
  <c r="CG165" i="25"/>
  <c r="CJ165" i="25"/>
  <c r="CM165" i="25"/>
  <c r="CG109" i="25"/>
  <c r="CJ109" i="25"/>
  <c r="CM109" i="25"/>
  <c r="CD169" i="25"/>
  <c r="CD170" i="25"/>
  <c r="CG169" i="25"/>
  <c r="CG170" i="25"/>
  <c r="CJ169" i="25"/>
  <c r="CJ170" i="25"/>
  <c r="CM169" i="25"/>
  <c r="CM170" i="25"/>
  <c r="AH56" i="25"/>
  <c r="AK56" i="25"/>
  <c r="AN56" i="25"/>
  <c r="AQ56" i="25"/>
  <c r="AT56" i="25"/>
  <c r="AW56" i="25"/>
  <c r="AZ56" i="25"/>
  <c r="BC56" i="25"/>
  <c r="BF56" i="25"/>
  <c r="BI56" i="25"/>
  <c r="BL56" i="25"/>
  <c r="BO56" i="25"/>
  <c r="BR56" i="25"/>
  <c r="BU56" i="25"/>
  <c r="BX56" i="25"/>
  <c r="AH59" i="25"/>
  <c r="AK59" i="25"/>
  <c r="AN59" i="25"/>
  <c r="AQ59" i="25"/>
  <c r="AT59" i="25"/>
  <c r="AW59" i="25"/>
  <c r="AZ59" i="25"/>
  <c r="BC59" i="25"/>
  <c r="BF59" i="25"/>
  <c r="BI59" i="25"/>
  <c r="BL59" i="25"/>
  <c r="BO59" i="25"/>
  <c r="BR59" i="25"/>
  <c r="BU59" i="25"/>
  <c r="BX59" i="25"/>
  <c r="AH57" i="25"/>
  <c r="AK57" i="25"/>
  <c r="AN57" i="25"/>
  <c r="AQ57" i="25"/>
  <c r="AT57" i="25"/>
  <c r="AW57" i="25"/>
  <c r="AZ57" i="25"/>
  <c r="BC57" i="25"/>
  <c r="BF57" i="25"/>
  <c r="BI57" i="25"/>
  <c r="BL57" i="25"/>
  <c r="BO57" i="25"/>
  <c r="BR57" i="25"/>
  <c r="BU57" i="25"/>
  <c r="BX57" i="25"/>
  <c r="AH58" i="25"/>
  <c r="AK58" i="25"/>
  <c r="AN58" i="25"/>
  <c r="AQ58" i="25"/>
  <c r="AT58" i="25"/>
  <c r="AW58" i="25"/>
  <c r="AZ58" i="25"/>
  <c r="BC58" i="25"/>
  <c r="BF58" i="25"/>
  <c r="BI58" i="25"/>
  <c r="BL58" i="25"/>
  <c r="BO58" i="25"/>
  <c r="BR58" i="25"/>
  <c r="BU58" i="25"/>
  <c r="BX58" i="25"/>
  <c r="AH60" i="25"/>
  <c r="AK60" i="25"/>
  <c r="AN60" i="25"/>
  <c r="AQ60" i="25"/>
  <c r="AT60" i="25"/>
  <c r="AW60" i="25"/>
  <c r="AZ60" i="25"/>
  <c r="BC60" i="25"/>
  <c r="BF60" i="25"/>
  <c r="BI60" i="25"/>
  <c r="BL60" i="25"/>
  <c r="BO60" i="25"/>
  <c r="BR60" i="25"/>
  <c r="BU60" i="25"/>
  <c r="BX60" i="25"/>
  <c r="AH78" i="25"/>
  <c r="AK78" i="25"/>
  <c r="AN78" i="25"/>
  <c r="AQ78" i="25"/>
  <c r="AT78" i="25"/>
  <c r="AW78" i="25"/>
  <c r="AZ78" i="25"/>
  <c r="BC78" i="25"/>
  <c r="BF78" i="25"/>
  <c r="BI78" i="25"/>
  <c r="BL78" i="25"/>
  <c r="BO78" i="25"/>
  <c r="BR78" i="25"/>
  <c r="BU78" i="25"/>
  <c r="BX78" i="25"/>
  <c r="AH165" i="25"/>
  <c r="AK165" i="25"/>
  <c r="AN165" i="25"/>
  <c r="AQ165" i="25"/>
  <c r="AT165" i="25"/>
  <c r="AW165" i="25"/>
  <c r="AZ165" i="25"/>
  <c r="BC165" i="25"/>
  <c r="BF165" i="25"/>
  <c r="BI165" i="25"/>
  <c r="BL165" i="25"/>
  <c r="BO165" i="25"/>
  <c r="BR165" i="25"/>
  <c r="BU165" i="25"/>
  <c r="BX165" i="25"/>
  <c r="AH109" i="25"/>
  <c r="AK109" i="25"/>
  <c r="AN109" i="25"/>
  <c r="AQ109" i="25"/>
  <c r="AT109" i="25"/>
  <c r="AW109" i="25"/>
  <c r="AZ109" i="25"/>
  <c r="BC109" i="25"/>
  <c r="BF109" i="25"/>
  <c r="BI109" i="25"/>
  <c r="BL109" i="25"/>
  <c r="BO109" i="25"/>
  <c r="BR109" i="25"/>
  <c r="BU109" i="25"/>
  <c r="BX109" i="25"/>
  <c r="AH121" i="25"/>
  <c r="AK121" i="25"/>
  <c r="AN121" i="25"/>
  <c r="AQ121" i="25"/>
  <c r="AT121" i="25"/>
  <c r="AW121" i="25"/>
  <c r="AZ121" i="25"/>
  <c r="BC121" i="25"/>
  <c r="BF121" i="25"/>
  <c r="BI121" i="25"/>
  <c r="BL121" i="25"/>
  <c r="BO121" i="25"/>
  <c r="BR121" i="25"/>
  <c r="BU121" i="25"/>
  <c r="BX121" i="25"/>
  <c r="AH124" i="25"/>
  <c r="AK124" i="25"/>
  <c r="AN124" i="25"/>
  <c r="AQ124" i="25"/>
  <c r="AT124" i="25"/>
  <c r="AW124" i="25"/>
  <c r="AZ124" i="25"/>
  <c r="BC124" i="25"/>
  <c r="BF124" i="25"/>
  <c r="BI124" i="25"/>
  <c r="BL124" i="25"/>
  <c r="BO124" i="25"/>
  <c r="BR124" i="25"/>
  <c r="BU124" i="25"/>
  <c r="BX124" i="25"/>
  <c r="AJ15" i="31"/>
  <c r="AL25" i="31"/>
  <c r="AL17" i="31" s="1"/>
  <c r="AM25" i="31"/>
  <c r="AM17" i="31" s="1"/>
  <c r="AH10" i="31"/>
  <c r="AH14" i="31" s="1"/>
  <c r="W10" i="31"/>
  <c r="X10" i="31"/>
  <c r="X25" i="31" s="1"/>
  <c r="Y10" i="31"/>
  <c r="Z10" i="31"/>
  <c r="J10" i="31"/>
  <c r="M10" i="31"/>
  <c r="N10" i="31"/>
  <c r="N25" i="31" s="1"/>
  <c r="N17" i="31" s="1"/>
  <c r="AH169" i="25"/>
  <c r="AK169" i="25"/>
  <c r="AN169" i="25"/>
  <c r="AQ169" i="25"/>
  <c r="AT169" i="25"/>
  <c r="AW169" i="25"/>
  <c r="AZ169" i="25"/>
  <c r="BC169" i="25"/>
  <c r="BF169" i="25"/>
  <c r="BI169" i="25"/>
  <c r="BL169" i="25"/>
  <c r="BO169" i="25"/>
  <c r="BR169" i="25"/>
  <c r="BU169" i="25"/>
  <c r="BX169" i="25"/>
  <c r="AH170" i="25"/>
  <c r="AK170" i="25"/>
  <c r="AN170" i="25"/>
  <c r="AQ170" i="25"/>
  <c r="AT170" i="25"/>
  <c r="AW170" i="25"/>
  <c r="AZ170" i="25"/>
  <c r="BC170" i="25"/>
  <c r="BF170" i="25"/>
  <c r="BI170" i="25"/>
  <c r="BL170" i="25"/>
  <c r="BO170" i="25"/>
  <c r="BR170" i="25"/>
  <c r="BU170" i="25"/>
  <c r="BX170" i="25"/>
  <c r="AP29" i="31"/>
  <c r="AA39" i="31"/>
  <c r="AA10" i="31"/>
  <c r="AA14" i="31" s="1"/>
  <c r="C43" i="9"/>
  <c r="CA56" i="25"/>
  <c r="CA59" i="25"/>
  <c r="CA57" i="25"/>
  <c r="CA58" i="25"/>
  <c r="CA60" i="25"/>
  <c r="F99" i="30"/>
  <c r="C183" i="9"/>
  <c r="U177" i="25"/>
  <c r="C173" i="9"/>
  <c r="C176" i="9"/>
  <c r="C179" i="9"/>
  <c r="C193" i="9"/>
  <c r="AD184" i="25"/>
  <c r="CA121" i="25"/>
  <c r="CA124" i="25"/>
  <c r="U165" i="25"/>
  <c r="AA165" i="25"/>
  <c r="CA165" i="25"/>
  <c r="AB202" i="25"/>
  <c r="X60" i="25"/>
  <c r="X57" i="25"/>
  <c r="X58" i="25"/>
  <c r="AA56" i="25"/>
  <c r="AA59" i="25"/>
  <c r="AA57" i="25"/>
  <c r="AA58" i="25"/>
  <c r="AA60" i="25"/>
  <c r="Q75" i="25"/>
  <c r="Q73" i="25" s="1"/>
  <c r="AA78" i="25"/>
  <c r="CA78" i="25"/>
  <c r="CA169" i="25"/>
  <c r="CA170" i="25"/>
  <c r="C211" i="9"/>
  <c r="C209" i="9" s="1"/>
  <c r="E34" i="19"/>
  <c r="F34" i="19"/>
  <c r="G34" i="19"/>
  <c r="H34" i="19"/>
  <c r="E35" i="19"/>
  <c r="F35" i="19"/>
  <c r="G35" i="19"/>
  <c r="H35" i="19"/>
  <c r="D37" i="19"/>
  <c r="K37" i="19" s="1"/>
  <c r="L34" i="19"/>
  <c r="L35" i="19"/>
  <c r="L37" i="19" s="1"/>
  <c r="K34" i="19"/>
  <c r="K35" i="19"/>
  <c r="E36" i="19"/>
  <c r="F36" i="19"/>
  <c r="G36" i="19"/>
  <c r="H36" i="19"/>
  <c r="K36" i="19"/>
  <c r="L36" i="19"/>
  <c r="L89" i="14"/>
  <c r="D13" i="22"/>
  <c r="Q35" i="14"/>
  <c r="Q39" i="14"/>
  <c r="F24" i="22" s="1"/>
  <c r="D24" i="22"/>
  <c r="Q33" i="14"/>
  <c r="F29" i="22" s="1"/>
  <c r="Q38" i="14"/>
  <c r="F25" i="22" s="1"/>
  <c r="D25" i="22"/>
  <c r="D26" i="22"/>
  <c r="Q34" i="14"/>
  <c r="F30" i="22" s="1"/>
  <c r="Q36" i="14"/>
  <c r="R36" i="14" s="1"/>
  <c r="D31" i="22"/>
  <c r="D30" i="22"/>
  <c r="Q27" i="14"/>
  <c r="F23" i="22" s="1"/>
  <c r="G32" i="14"/>
  <c r="G34" i="14"/>
  <c r="G36" i="14"/>
  <c r="G38" i="14"/>
  <c r="G40" i="14"/>
  <c r="E25" i="14"/>
  <c r="E26" i="14"/>
  <c r="F26" i="14" s="1"/>
  <c r="F25" i="14"/>
  <c r="J25" i="14" s="1"/>
  <c r="H28" i="14"/>
  <c r="Q40" i="14"/>
  <c r="F32" i="22" s="1"/>
  <c r="D15" i="14"/>
  <c r="F95" i="14"/>
  <c r="G95" i="14" s="1"/>
  <c r="D96" i="14"/>
  <c r="E45" i="13"/>
  <c r="J45" i="13" s="1"/>
  <c r="K45" i="13" s="1"/>
  <c r="E46" i="13"/>
  <c r="J46" i="13" s="1"/>
  <c r="E45" i="32"/>
  <c r="E46" i="32"/>
  <c r="E45" i="3"/>
  <c r="J45" i="3" s="1"/>
  <c r="K45" i="3" s="1"/>
  <c r="E46" i="3"/>
  <c r="J46" i="3" s="1"/>
  <c r="C88" i="14"/>
  <c r="D88" i="14"/>
  <c r="E88" i="14"/>
  <c r="F88" i="14"/>
  <c r="I88" i="14"/>
  <c r="J88" i="14"/>
  <c r="H89" i="14"/>
  <c r="H91" i="14" s="1"/>
  <c r="E48" i="14"/>
  <c r="F48" i="14" s="1"/>
  <c r="J48" i="14" s="1"/>
  <c r="E49" i="14"/>
  <c r="F49" i="14" s="1"/>
  <c r="J49" i="14" s="1"/>
  <c r="K49" i="14" s="1"/>
  <c r="D13" i="23"/>
  <c r="D68" i="23" s="1"/>
  <c r="D69" i="23"/>
  <c r="F69" i="23"/>
  <c r="D10" i="33"/>
  <c r="D60" i="33" s="1"/>
  <c r="D61" i="33"/>
  <c r="F61" i="33"/>
  <c r="D61" i="24"/>
  <c r="F61" i="24"/>
  <c r="Q5" i="3"/>
  <c r="F12" i="23" s="1"/>
  <c r="K12" i="23" s="1"/>
  <c r="F52" i="23"/>
  <c r="G52" i="23" s="1"/>
  <c r="K52" i="23" s="1"/>
  <c r="F53" i="23"/>
  <c r="G53" i="23" s="1"/>
  <c r="K53" i="23" s="1"/>
  <c r="F42" i="23"/>
  <c r="G42" i="23" s="1"/>
  <c r="K42" i="23" s="1"/>
  <c r="K44" i="23" s="1"/>
  <c r="K48" i="23" s="1"/>
  <c r="G11" i="32"/>
  <c r="F9" i="33"/>
  <c r="F10" i="33"/>
  <c r="F13" i="33"/>
  <c r="K13" i="33" s="1"/>
  <c r="Q5" i="14"/>
  <c r="F10" i="22" s="1"/>
  <c r="D10" i="22"/>
  <c r="D11" i="22"/>
  <c r="D71" i="22" s="1"/>
  <c r="D74" i="22" s="1"/>
  <c r="D76" i="22" s="1"/>
  <c r="D78" i="22" s="1"/>
  <c r="F80" i="22" s="1"/>
  <c r="D12" i="22"/>
  <c r="D14" i="22"/>
  <c r="D15" i="22"/>
  <c r="D16" i="22"/>
  <c r="D17" i="22"/>
  <c r="D18" i="22"/>
  <c r="D19" i="22"/>
  <c r="D20" i="22"/>
  <c r="D21" i="22"/>
  <c r="D22" i="22"/>
  <c r="D23" i="22"/>
  <c r="D27" i="22"/>
  <c r="D28" i="22"/>
  <c r="D29" i="22"/>
  <c r="D32" i="22"/>
  <c r="I50" i="14"/>
  <c r="H47" i="14"/>
  <c r="H50" i="14"/>
  <c r="D56" i="22"/>
  <c r="F56" i="22"/>
  <c r="D57" i="22"/>
  <c r="F57" i="22"/>
  <c r="D58" i="22"/>
  <c r="F58" i="22"/>
  <c r="F55" i="22"/>
  <c r="G55" i="22" s="1"/>
  <c r="K55" i="22" s="1"/>
  <c r="F59" i="22"/>
  <c r="G59" i="22" s="1"/>
  <c r="K59" i="22" s="1"/>
  <c r="D44" i="22"/>
  <c r="G44" i="22" s="1"/>
  <c r="K44" i="22" s="1"/>
  <c r="D45" i="22"/>
  <c r="G45" i="22" s="1"/>
  <c r="K45" i="22" s="1"/>
  <c r="D46" i="22"/>
  <c r="G46" i="22" s="1"/>
  <c r="K46" i="22" s="1"/>
  <c r="D47" i="22"/>
  <c r="G47" i="22" s="1"/>
  <c r="K47" i="22" s="1"/>
  <c r="AM14" i="31"/>
  <c r="X14" i="31"/>
  <c r="M14" i="31"/>
  <c r="C21" i="31"/>
  <c r="B21" i="31" s="1"/>
  <c r="C20" i="31"/>
  <c r="B20" i="31" s="1"/>
  <c r="C19" i="31"/>
  <c r="C27" i="31"/>
  <c r="D19" i="18"/>
  <c r="E61" i="33"/>
  <c r="F45" i="33"/>
  <c r="F44" i="33"/>
  <c r="G44" i="33" s="1"/>
  <c r="K44" i="33" s="1"/>
  <c r="F34" i="33"/>
  <c r="G34" i="33" s="1"/>
  <c r="K34" i="33" s="1"/>
  <c r="K36" i="33" s="1"/>
  <c r="K40" i="33" s="1"/>
  <c r="K30" i="33"/>
  <c r="D26" i="33"/>
  <c r="D25" i="33"/>
  <c r="D24" i="33"/>
  <c r="D23" i="33"/>
  <c r="D22" i="33"/>
  <c r="D21" i="33"/>
  <c r="D20" i="33"/>
  <c r="D19" i="33"/>
  <c r="D18" i="33"/>
  <c r="D17" i="33"/>
  <c r="D16" i="33"/>
  <c r="D15" i="33"/>
  <c r="D14" i="33"/>
  <c r="D13" i="33"/>
  <c r="G13" i="33" s="1"/>
  <c r="D12" i="33"/>
  <c r="D11" i="33"/>
  <c r="D9" i="33"/>
  <c r="A24" i="33"/>
  <c r="A49" i="33" s="1"/>
  <c r="G45" i="33"/>
  <c r="K45" i="33" s="1"/>
  <c r="R5" i="32"/>
  <c r="P5" i="3" s="1"/>
  <c r="D12" i="23" s="1"/>
  <c r="G12" i="23" s="1"/>
  <c r="B68" i="32"/>
  <c r="B69" i="32" s="1"/>
  <c r="J50" i="32"/>
  <c r="G50" i="32"/>
  <c r="I47" i="32"/>
  <c r="H35" i="32"/>
  <c r="H27" i="32"/>
  <c r="H47" i="32"/>
  <c r="H44" i="32"/>
  <c r="G45" i="32"/>
  <c r="F33" i="32"/>
  <c r="F23" i="32"/>
  <c r="F26" i="32"/>
  <c r="F4" i="32"/>
  <c r="F5" i="32"/>
  <c r="F6" i="32"/>
  <c r="F7" i="32"/>
  <c r="F8" i="32"/>
  <c r="F9" i="32"/>
  <c r="F10" i="32"/>
  <c r="F13" i="32"/>
  <c r="F18" i="32"/>
  <c r="F38" i="32"/>
  <c r="F39" i="32"/>
  <c r="F42" i="32"/>
  <c r="F29" i="32"/>
  <c r="D35" i="32"/>
  <c r="D27" i="32"/>
  <c r="D19" i="32"/>
  <c r="D47" i="32"/>
  <c r="D44" i="32"/>
  <c r="S6" i="32"/>
  <c r="T6" i="32" s="1"/>
  <c r="S7" i="32"/>
  <c r="S8" i="32"/>
  <c r="S9" i="32"/>
  <c r="T9" i="32" s="1"/>
  <c r="S10" i="32"/>
  <c r="S11" i="32"/>
  <c r="S12" i="32"/>
  <c r="S13" i="32"/>
  <c r="S15" i="32"/>
  <c r="S21" i="32"/>
  <c r="S22" i="32"/>
  <c r="S23" i="32"/>
  <c r="N24" i="32"/>
  <c r="S24" i="32"/>
  <c r="T24" i="32" s="1"/>
  <c r="S25" i="32"/>
  <c r="T34" i="32"/>
  <c r="T35" i="32"/>
  <c r="N27" i="32"/>
  <c r="N17" i="32"/>
  <c r="N37" i="32"/>
  <c r="R35" i="32"/>
  <c r="P35" i="3" s="1"/>
  <c r="R34" i="32"/>
  <c r="P34" i="3" s="1"/>
  <c r="R34" i="3" s="1"/>
  <c r="U24" i="32"/>
  <c r="U9" i="32"/>
  <c r="U6" i="32"/>
  <c r="K15" i="19"/>
  <c r="K16" i="19" s="1"/>
  <c r="F14" i="19"/>
  <c r="H14" i="19" s="1"/>
  <c r="H44" i="3"/>
  <c r="H44" i="13"/>
  <c r="CG63" i="25"/>
  <c r="CG62" i="25" s="1"/>
  <c r="CJ63" i="25"/>
  <c r="CJ64" i="25"/>
  <c r="CJ65" i="25"/>
  <c r="CM63" i="25"/>
  <c r="CM64" i="25"/>
  <c r="CM65" i="25"/>
  <c r="CP63" i="25"/>
  <c r="CP64" i="25"/>
  <c r="CP65" i="25"/>
  <c r="CD190" i="25"/>
  <c r="CG190" i="25"/>
  <c r="CJ190" i="25"/>
  <c r="CM190" i="25"/>
  <c r="CP190" i="25"/>
  <c r="CD70" i="25"/>
  <c r="CD71" i="25"/>
  <c r="CD69" i="25" s="1"/>
  <c r="CG70" i="25"/>
  <c r="CG71" i="25"/>
  <c r="CJ70" i="25"/>
  <c r="CJ71" i="25"/>
  <c r="CJ69" i="25" s="1"/>
  <c r="CJ68" i="25" s="1"/>
  <c r="CM70" i="25"/>
  <c r="CM71" i="25"/>
  <c r="CP70" i="25"/>
  <c r="CP71" i="25"/>
  <c r="CD75" i="25"/>
  <c r="CD192" i="25"/>
  <c r="CG74" i="25"/>
  <c r="CG75" i="25"/>
  <c r="CG192" i="25"/>
  <c r="CJ74" i="25"/>
  <c r="CJ75" i="25"/>
  <c r="CJ192" i="25"/>
  <c r="CM74" i="25"/>
  <c r="CM75" i="25"/>
  <c r="CP74" i="25"/>
  <c r="CP75" i="25"/>
  <c r="CP192" i="25"/>
  <c r="CD80" i="25"/>
  <c r="CD77" i="25" s="1"/>
  <c r="E37" i="35" s="1"/>
  <c r="C37" i="35" s="1"/>
  <c r="B37" i="35" s="1"/>
  <c r="CG80" i="25"/>
  <c r="CJ80" i="25"/>
  <c r="CM80" i="25"/>
  <c r="CD83" i="25"/>
  <c r="CG83" i="25"/>
  <c r="CG84" i="25"/>
  <c r="CG85" i="25"/>
  <c r="CG86" i="25"/>
  <c r="CG87" i="25"/>
  <c r="CG88" i="25"/>
  <c r="CG89" i="25"/>
  <c r="CG90" i="25"/>
  <c r="CG91" i="25"/>
  <c r="CG92" i="25"/>
  <c r="CG93" i="25"/>
  <c r="CG94" i="25"/>
  <c r="CG95" i="25"/>
  <c r="CG96" i="25"/>
  <c r="CG97" i="25"/>
  <c r="CG98" i="25"/>
  <c r="CG99" i="25"/>
  <c r="CG100" i="25"/>
  <c r="CG101" i="25"/>
  <c r="CG102" i="25"/>
  <c r="CG103" i="25"/>
  <c r="CG104" i="25"/>
  <c r="CG105" i="25"/>
  <c r="CG106" i="25"/>
  <c r="CG107" i="25"/>
  <c r="CG108" i="25"/>
  <c r="CG110" i="25"/>
  <c r="CG111" i="25"/>
  <c r="CG112" i="25"/>
  <c r="CG113" i="25"/>
  <c r="CG114" i="25"/>
  <c r="CG115" i="25"/>
  <c r="CG116" i="25"/>
  <c r="CG117" i="25"/>
  <c r="CG118" i="25"/>
  <c r="CJ83" i="25"/>
  <c r="CJ84" i="25"/>
  <c r="CJ85" i="25"/>
  <c r="CJ86" i="25"/>
  <c r="CJ87" i="25"/>
  <c r="CJ88" i="25"/>
  <c r="CJ89" i="25"/>
  <c r="CJ90" i="25"/>
  <c r="CJ91" i="25"/>
  <c r="CJ92" i="25"/>
  <c r="CJ93" i="25"/>
  <c r="CJ94" i="25"/>
  <c r="CJ95" i="25"/>
  <c r="CJ96" i="25"/>
  <c r="CJ97" i="25"/>
  <c r="CJ98" i="25"/>
  <c r="CJ99" i="25"/>
  <c r="CJ100" i="25"/>
  <c r="CJ101" i="25"/>
  <c r="CJ102" i="25"/>
  <c r="CJ103" i="25"/>
  <c r="CJ104" i="25"/>
  <c r="CJ105" i="25"/>
  <c r="CJ106" i="25"/>
  <c r="CJ107" i="25"/>
  <c r="CJ108" i="25"/>
  <c r="CJ110" i="25"/>
  <c r="CJ111" i="25"/>
  <c r="CJ112" i="25"/>
  <c r="CJ113" i="25"/>
  <c r="CJ114" i="25"/>
  <c r="CJ115" i="25"/>
  <c r="CJ116" i="25"/>
  <c r="CJ117" i="25"/>
  <c r="CJ118" i="25"/>
  <c r="CM83" i="25"/>
  <c r="CM84" i="25"/>
  <c r="CM85" i="25"/>
  <c r="CM86" i="25"/>
  <c r="CM87" i="25"/>
  <c r="CM88" i="25"/>
  <c r="CM89" i="25"/>
  <c r="CM90" i="25"/>
  <c r="CM91" i="25"/>
  <c r="CM92" i="25"/>
  <c r="CM93" i="25"/>
  <c r="CM94" i="25"/>
  <c r="CM95" i="25"/>
  <c r="CM96" i="25"/>
  <c r="CM97" i="25"/>
  <c r="CM98" i="25"/>
  <c r="CM99" i="25"/>
  <c r="CM100" i="25"/>
  <c r="CM101" i="25"/>
  <c r="CM102" i="25"/>
  <c r="CM103" i="25"/>
  <c r="CM104" i="25"/>
  <c r="CM105" i="25"/>
  <c r="CM106" i="25"/>
  <c r="CM107" i="25"/>
  <c r="CM108" i="25"/>
  <c r="CM110" i="25"/>
  <c r="CM111" i="25"/>
  <c r="CM112" i="25"/>
  <c r="CM113" i="25"/>
  <c r="CM114" i="25"/>
  <c r="CM115" i="25"/>
  <c r="CM116" i="25"/>
  <c r="CM117" i="25"/>
  <c r="CM118" i="25"/>
  <c r="CD144" i="25"/>
  <c r="CD145" i="25"/>
  <c r="CD146" i="25"/>
  <c r="CD147" i="25"/>
  <c r="CD148" i="25"/>
  <c r="CD149" i="25"/>
  <c r="CD150" i="25"/>
  <c r="CD151" i="25"/>
  <c r="CD152" i="25"/>
  <c r="CD153" i="25"/>
  <c r="CD154" i="25"/>
  <c r="CD155" i="25"/>
  <c r="CD156" i="25"/>
  <c r="CD157" i="25"/>
  <c r="CD158" i="25"/>
  <c r="CD159" i="25"/>
  <c r="CD160" i="25"/>
  <c r="CD161" i="25"/>
  <c r="CG144" i="25"/>
  <c r="CG145" i="25"/>
  <c r="CG146" i="25"/>
  <c r="CG147" i="25"/>
  <c r="CG148" i="25"/>
  <c r="CG149" i="25"/>
  <c r="CG150" i="25"/>
  <c r="CG151" i="25"/>
  <c r="CG152" i="25"/>
  <c r="CG153" i="25"/>
  <c r="CG154" i="25"/>
  <c r="CG155" i="25"/>
  <c r="CG156" i="25"/>
  <c r="CG157" i="25"/>
  <c r="CG158" i="25"/>
  <c r="CG159" i="25"/>
  <c r="CG160" i="25"/>
  <c r="CG161" i="25"/>
  <c r="CJ144" i="25"/>
  <c r="CJ145" i="25"/>
  <c r="CJ146" i="25"/>
  <c r="CJ147" i="25"/>
  <c r="CJ148" i="25"/>
  <c r="CJ149" i="25"/>
  <c r="CJ150" i="25"/>
  <c r="CJ151" i="25"/>
  <c r="CJ152" i="25"/>
  <c r="CJ153" i="25"/>
  <c r="CJ154" i="25"/>
  <c r="CJ155" i="25"/>
  <c r="CJ156" i="25"/>
  <c r="CJ157" i="25"/>
  <c r="CJ158" i="25"/>
  <c r="CJ159" i="25"/>
  <c r="CJ160" i="25"/>
  <c r="CJ161" i="25"/>
  <c r="CM144" i="25"/>
  <c r="CM145" i="25"/>
  <c r="CM146" i="25"/>
  <c r="CM147" i="25"/>
  <c r="CM148" i="25"/>
  <c r="CM149" i="25"/>
  <c r="CM150" i="25"/>
  <c r="CM151" i="25"/>
  <c r="CM152" i="25"/>
  <c r="CM153" i="25"/>
  <c r="CM154" i="25"/>
  <c r="CM155" i="25"/>
  <c r="CM156" i="25"/>
  <c r="CM157" i="25"/>
  <c r="CM158" i="25"/>
  <c r="CM159" i="25"/>
  <c r="CM160" i="25"/>
  <c r="CM161" i="25"/>
  <c r="CD197" i="25"/>
  <c r="CG164" i="25"/>
  <c r="CG197" i="25"/>
  <c r="CJ164" i="25"/>
  <c r="CJ197" i="25"/>
  <c r="CM164" i="25"/>
  <c r="CM197" i="25"/>
  <c r="CP197" i="25"/>
  <c r="CD184" i="25"/>
  <c r="CG184" i="25"/>
  <c r="CJ184" i="25"/>
  <c r="CM184" i="25"/>
  <c r="CP184" i="25"/>
  <c r="CG168" i="25"/>
  <c r="CG171" i="25"/>
  <c r="CG172" i="25"/>
  <c r="CJ168" i="25"/>
  <c r="CJ171" i="25"/>
  <c r="CJ172" i="25"/>
  <c r="CM168" i="25"/>
  <c r="CM171" i="25"/>
  <c r="CM172" i="25"/>
  <c r="CG175" i="25"/>
  <c r="CG176" i="25"/>
  <c r="CG177" i="25"/>
  <c r="CJ175" i="25"/>
  <c r="CJ176" i="25"/>
  <c r="CJ177" i="25"/>
  <c r="CM175" i="25"/>
  <c r="CM176" i="25"/>
  <c r="CM177" i="25"/>
  <c r="CG181" i="25"/>
  <c r="CG180" i="25" s="1"/>
  <c r="CG179" i="25" s="1"/>
  <c r="CJ181" i="25"/>
  <c r="CJ180" i="25" s="1"/>
  <c r="CJ179" i="25" s="1"/>
  <c r="CM181" i="25"/>
  <c r="CM180" i="25" s="1"/>
  <c r="CM179" i="25" s="1"/>
  <c r="AH9" i="25"/>
  <c r="AH11" i="25"/>
  <c r="AH12" i="25"/>
  <c r="BY12" i="25" s="1"/>
  <c r="C401" i="10" s="1"/>
  <c r="AH13" i="25"/>
  <c r="BY13" i="25" s="1"/>
  <c r="C402" i="10" s="1"/>
  <c r="AH14" i="25"/>
  <c r="BY14" i="25" s="1"/>
  <c r="C403" i="10" s="1"/>
  <c r="AH15" i="25"/>
  <c r="BY15" i="25" s="1"/>
  <c r="C404" i="10" s="1"/>
  <c r="AH17" i="25"/>
  <c r="BY17" i="25" s="1"/>
  <c r="AH18" i="25"/>
  <c r="BY18" i="25" s="1"/>
  <c r="C407" i="10" s="1"/>
  <c r="AH19" i="25"/>
  <c r="BY19" i="25" s="1"/>
  <c r="C408" i="10" s="1"/>
  <c r="E54" i="7" s="1"/>
  <c r="AH20" i="25"/>
  <c r="BY20" i="25" s="1"/>
  <c r="BY22" i="25"/>
  <c r="BY23" i="25"/>
  <c r="C412" i="10" s="1"/>
  <c r="BY24" i="25"/>
  <c r="C413" i="10" s="1"/>
  <c r="BY25" i="25"/>
  <c r="C414" i="10" s="1"/>
  <c r="BY26" i="25"/>
  <c r="C415" i="10" s="1"/>
  <c r="BY27" i="25"/>
  <c r="C416" i="10" s="1"/>
  <c r="BY28" i="25"/>
  <c r="C417" i="10" s="1"/>
  <c r="E63" i="7" s="1"/>
  <c r="BY30" i="25"/>
  <c r="C419" i="10" s="1"/>
  <c r="BY31" i="25"/>
  <c r="BY32" i="25"/>
  <c r="C421" i="10" s="1"/>
  <c r="BY33" i="25"/>
  <c r="C422" i="10" s="1"/>
  <c r="BY39" i="25"/>
  <c r="C428" i="10" s="1"/>
  <c r="BY40" i="25"/>
  <c r="BY41" i="25"/>
  <c r="C430" i="10" s="1"/>
  <c r="BY43" i="25"/>
  <c r="BY44" i="25"/>
  <c r="C433" i="10" s="1"/>
  <c r="BY45" i="25"/>
  <c r="C434" i="10" s="1"/>
  <c r="BY46" i="25"/>
  <c r="C435" i="10" s="1"/>
  <c r="G448" i="10" s="1"/>
  <c r="BY48" i="25"/>
  <c r="C437" i="10" s="1"/>
  <c r="G450" i="10" s="1"/>
  <c r="BY49" i="25"/>
  <c r="C438" i="10" s="1"/>
  <c r="G451" i="10" s="1"/>
  <c r="BY50" i="25"/>
  <c r="C439" i="10" s="1"/>
  <c r="AH63" i="25"/>
  <c r="AK63" i="25"/>
  <c r="AN63" i="25"/>
  <c r="AQ63" i="25"/>
  <c r="AT63" i="25"/>
  <c r="AW63" i="25"/>
  <c r="AZ63" i="25"/>
  <c r="BC63" i="25"/>
  <c r="BF63" i="25"/>
  <c r="BI63" i="25"/>
  <c r="BL63" i="25"/>
  <c r="BO63" i="25"/>
  <c r="BR63" i="25"/>
  <c r="BU63" i="25"/>
  <c r="BX63" i="25"/>
  <c r="AH64" i="25"/>
  <c r="AK64" i="25"/>
  <c r="AN64" i="25"/>
  <c r="AQ64" i="25"/>
  <c r="AT64" i="25"/>
  <c r="AW64" i="25"/>
  <c r="AZ64" i="25"/>
  <c r="BC64" i="25"/>
  <c r="BF64" i="25"/>
  <c r="BI64" i="25"/>
  <c r="BL64" i="25"/>
  <c r="BO64" i="25"/>
  <c r="BR64" i="25"/>
  <c r="BU64" i="25"/>
  <c r="BX64" i="25"/>
  <c r="AH65" i="25"/>
  <c r="AK65" i="25"/>
  <c r="AN65" i="25"/>
  <c r="AQ65" i="25"/>
  <c r="AT65" i="25"/>
  <c r="AW65" i="25"/>
  <c r="AZ65" i="25"/>
  <c r="BC65" i="25"/>
  <c r="BF65" i="25"/>
  <c r="BI65" i="25"/>
  <c r="BL65" i="25"/>
  <c r="BO65" i="25"/>
  <c r="BR65" i="25"/>
  <c r="BU65" i="25"/>
  <c r="BX65" i="25"/>
  <c r="BY191" i="25"/>
  <c r="BY190" i="25" s="1"/>
  <c r="AH70" i="25"/>
  <c r="AK70" i="25"/>
  <c r="AN70" i="25"/>
  <c r="AQ70" i="25"/>
  <c r="AT70" i="25"/>
  <c r="AW70" i="25"/>
  <c r="AZ70" i="25"/>
  <c r="BC70" i="25"/>
  <c r="BF70" i="25"/>
  <c r="BI70" i="25"/>
  <c r="BL70" i="25"/>
  <c r="BO70" i="25"/>
  <c r="BR70" i="25"/>
  <c r="BU70" i="25"/>
  <c r="BX70" i="25"/>
  <c r="AH71" i="25"/>
  <c r="AK71" i="25"/>
  <c r="AN71" i="25"/>
  <c r="AQ71" i="25"/>
  <c r="AT71" i="25"/>
  <c r="AW71" i="25"/>
  <c r="AZ71" i="25"/>
  <c r="BC71" i="25"/>
  <c r="BF71" i="25"/>
  <c r="BI71" i="25"/>
  <c r="BL71" i="25"/>
  <c r="BO71" i="25"/>
  <c r="BR71" i="25"/>
  <c r="BU71" i="25"/>
  <c r="BX71" i="25"/>
  <c r="AH74" i="25"/>
  <c r="AK74" i="25"/>
  <c r="AN74" i="25"/>
  <c r="AQ74" i="25"/>
  <c r="AT74" i="25"/>
  <c r="AW74" i="25"/>
  <c r="AZ74" i="25"/>
  <c r="BC74" i="25"/>
  <c r="BF74" i="25"/>
  <c r="BI74" i="25"/>
  <c r="BL74" i="25"/>
  <c r="BO74" i="25"/>
  <c r="BR74" i="25"/>
  <c r="BU74" i="25"/>
  <c r="BX74" i="25"/>
  <c r="AH75" i="25"/>
  <c r="AK75" i="25"/>
  <c r="AN75" i="25"/>
  <c r="AQ75" i="25"/>
  <c r="AT75" i="25"/>
  <c r="AW75" i="25"/>
  <c r="AZ75" i="25"/>
  <c r="BC75" i="25"/>
  <c r="BF75" i="25"/>
  <c r="BI75" i="25"/>
  <c r="BL75" i="25"/>
  <c r="BO75" i="25"/>
  <c r="BR75" i="25"/>
  <c r="BU75" i="25"/>
  <c r="BX75" i="25"/>
  <c r="BY193" i="25"/>
  <c r="BY194" i="25"/>
  <c r="BY195" i="25"/>
  <c r="BY196" i="25"/>
  <c r="AH79" i="25"/>
  <c r="AK79" i="25"/>
  <c r="AN79" i="25"/>
  <c r="AQ79" i="25"/>
  <c r="AT79" i="25"/>
  <c r="AW79" i="25"/>
  <c r="AZ79" i="25"/>
  <c r="BC79" i="25"/>
  <c r="BF79" i="25"/>
  <c r="BI79" i="25"/>
  <c r="BL79" i="25"/>
  <c r="BO79" i="25"/>
  <c r="BR79" i="25"/>
  <c r="BU79" i="25"/>
  <c r="BX79" i="25"/>
  <c r="AH80" i="25"/>
  <c r="AK80" i="25"/>
  <c r="AN80" i="25"/>
  <c r="AQ80" i="25"/>
  <c r="AT80" i="25"/>
  <c r="AW80" i="25"/>
  <c r="AZ80" i="25"/>
  <c r="BC80" i="25"/>
  <c r="BF80" i="25"/>
  <c r="BI80" i="25"/>
  <c r="BL80" i="25"/>
  <c r="BO80" i="25"/>
  <c r="BR80" i="25"/>
  <c r="BU80" i="25"/>
  <c r="BX80" i="25"/>
  <c r="AH83" i="25"/>
  <c r="AK83" i="25"/>
  <c r="AN83" i="25"/>
  <c r="AQ83" i="25"/>
  <c r="AT83" i="25"/>
  <c r="AW83" i="25"/>
  <c r="AZ83" i="25"/>
  <c r="BC83" i="25"/>
  <c r="BF83" i="25"/>
  <c r="BI83" i="25"/>
  <c r="BL83" i="25"/>
  <c r="BO83" i="25"/>
  <c r="BR83" i="25"/>
  <c r="BU83" i="25"/>
  <c r="BX83" i="25"/>
  <c r="AH84" i="25"/>
  <c r="AK84" i="25"/>
  <c r="AN84" i="25"/>
  <c r="AQ84" i="25"/>
  <c r="AT84" i="25"/>
  <c r="AW84" i="25"/>
  <c r="AZ84" i="25"/>
  <c r="BC84" i="25"/>
  <c r="BF84" i="25"/>
  <c r="BI84" i="25"/>
  <c r="BL84" i="25"/>
  <c r="BO84" i="25"/>
  <c r="BR84" i="25"/>
  <c r="BU84" i="25"/>
  <c r="BX84" i="25"/>
  <c r="AH85" i="25"/>
  <c r="AK85" i="25"/>
  <c r="AN85" i="25"/>
  <c r="AQ85" i="25"/>
  <c r="AT85" i="25"/>
  <c r="AW85" i="25"/>
  <c r="AZ85" i="25"/>
  <c r="BC85" i="25"/>
  <c r="BF85" i="25"/>
  <c r="BI85" i="25"/>
  <c r="BL85" i="25"/>
  <c r="BO85" i="25"/>
  <c r="BR85" i="25"/>
  <c r="BU85" i="25"/>
  <c r="BX85" i="25"/>
  <c r="AH86" i="25"/>
  <c r="AK86" i="25"/>
  <c r="AN86" i="25"/>
  <c r="AQ86" i="25"/>
  <c r="AT86" i="25"/>
  <c r="AW86" i="25"/>
  <c r="AZ86" i="25"/>
  <c r="BC86" i="25"/>
  <c r="BF86" i="25"/>
  <c r="BI86" i="25"/>
  <c r="BL86" i="25"/>
  <c r="BO86" i="25"/>
  <c r="BR86" i="25"/>
  <c r="BU86" i="25"/>
  <c r="BX86" i="25"/>
  <c r="AH87" i="25"/>
  <c r="AK87" i="25"/>
  <c r="AN87" i="25"/>
  <c r="AQ87" i="25"/>
  <c r="AT87" i="25"/>
  <c r="AW87" i="25"/>
  <c r="AZ87" i="25"/>
  <c r="BC87" i="25"/>
  <c r="BF87" i="25"/>
  <c r="BI87" i="25"/>
  <c r="BL87" i="25"/>
  <c r="BO87" i="25"/>
  <c r="BR87" i="25"/>
  <c r="BU87" i="25"/>
  <c r="BX87" i="25"/>
  <c r="AH88" i="25"/>
  <c r="AK88" i="25"/>
  <c r="AN88" i="25"/>
  <c r="AQ88" i="25"/>
  <c r="AT88" i="25"/>
  <c r="AW88" i="25"/>
  <c r="AZ88" i="25"/>
  <c r="BC88" i="25"/>
  <c r="BF88" i="25"/>
  <c r="BI88" i="25"/>
  <c r="BL88" i="25"/>
  <c r="BO88" i="25"/>
  <c r="BR88" i="25"/>
  <c r="BU88" i="25"/>
  <c r="BX88" i="25"/>
  <c r="AH89" i="25"/>
  <c r="AK89" i="25"/>
  <c r="AN89" i="25"/>
  <c r="AQ89" i="25"/>
  <c r="AT89" i="25"/>
  <c r="AW89" i="25"/>
  <c r="AZ89" i="25"/>
  <c r="BC89" i="25"/>
  <c r="BF89" i="25"/>
  <c r="BI89" i="25"/>
  <c r="BL89" i="25"/>
  <c r="BO89" i="25"/>
  <c r="BR89" i="25"/>
  <c r="BU89" i="25"/>
  <c r="BX89" i="25"/>
  <c r="AH90" i="25"/>
  <c r="AK90" i="25"/>
  <c r="AN90" i="25"/>
  <c r="AQ90" i="25"/>
  <c r="AT90" i="25"/>
  <c r="AW90" i="25"/>
  <c r="AZ90" i="25"/>
  <c r="BC90" i="25"/>
  <c r="BF90" i="25"/>
  <c r="BI90" i="25"/>
  <c r="BL90" i="25"/>
  <c r="BO90" i="25"/>
  <c r="BR90" i="25"/>
  <c r="BU90" i="25"/>
  <c r="BX90" i="25"/>
  <c r="AH91" i="25"/>
  <c r="AK91" i="25"/>
  <c r="AN91" i="25"/>
  <c r="AQ91" i="25"/>
  <c r="AT91" i="25"/>
  <c r="AW91" i="25"/>
  <c r="AZ91" i="25"/>
  <c r="BC91" i="25"/>
  <c r="BF91" i="25"/>
  <c r="BI91" i="25"/>
  <c r="BL91" i="25"/>
  <c r="BO91" i="25"/>
  <c r="BR91" i="25"/>
  <c r="BU91" i="25"/>
  <c r="BX91" i="25"/>
  <c r="AH92" i="25"/>
  <c r="AK92" i="25"/>
  <c r="AN92" i="25"/>
  <c r="AQ92" i="25"/>
  <c r="AT92" i="25"/>
  <c r="AW92" i="25"/>
  <c r="AZ92" i="25"/>
  <c r="BC92" i="25"/>
  <c r="BF92" i="25"/>
  <c r="BI92" i="25"/>
  <c r="BL92" i="25"/>
  <c r="BO92" i="25"/>
  <c r="BR92" i="25"/>
  <c r="BU92" i="25"/>
  <c r="BX92" i="25"/>
  <c r="AH93" i="25"/>
  <c r="AK93" i="25"/>
  <c r="AN93" i="25"/>
  <c r="AQ93" i="25"/>
  <c r="AT93" i="25"/>
  <c r="AW93" i="25"/>
  <c r="AZ93" i="25"/>
  <c r="BC93" i="25"/>
  <c r="BF93" i="25"/>
  <c r="BI93" i="25"/>
  <c r="BL93" i="25"/>
  <c r="BO93" i="25"/>
  <c r="BR93" i="25"/>
  <c r="BU93" i="25"/>
  <c r="BX93" i="25"/>
  <c r="AH94" i="25"/>
  <c r="AK94" i="25"/>
  <c r="AN94" i="25"/>
  <c r="AQ94" i="25"/>
  <c r="AT94" i="25"/>
  <c r="AW94" i="25"/>
  <c r="AZ94" i="25"/>
  <c r="BC94" i="25"/>
  <c r="BF94" i="25"/>
  <c r="BI94" i="25"/>
  <c r="BL94" i="25"/>
  <c r="BO94" i="25"/>
  <c r="BR94" i="25"/>
  <c r="BU94" i="25"/>
  <c r="BX94" i="25"/>
  <c r="AH95" i="25"/>
  <c r="AK95" i="25"/>
  <c r="AN95" i="25"/>
  <c r="AQ95" i="25"/>
  <c r="AT95" i="25"/>
  <c r="AW95" i="25"/>
  <c r="AZ95" i="25"/>
  <c r="BC95" i="25"/>
  <c r="BF95" i="25"/>
  <c r="BI95" i="25"/>
  <c r="BL95" i="25"/>
  <c r="BO95" i="25"/>
  <c r="BR95" i="25"/>
  <c r="BU95" i="25"/>
  <c r="BX95" i="25"/>
  <c r="AH96" i="25"/>
  <c r="AK96" i="25"/>
  <c r="AN96" i="25"/>
  <c r="AQ96" i="25"/>
  <c r="AT96" i="25"/>
  <c r="AW96" i="25"/>
  <c r="AZ96" i="25"/>
  <c r="BC96" i="25"/>
  <c r="BF96" i="25"/>
  <c r="BI96" i="25"/>
  <c r="BL96" i="25"/>
  <c r="BO96" i="25"/>
  <c r="BR96" i="25"/>
  <c r="BU96" i="25"/>
  <c r="BX96" i="25"/>
  <c r="AH97" i="25"/>
  <c r="AK97" i="25"/>
  <c r="AN97" i="25"/>
  <c r="AQ97" i="25"/>
  <c r="AT97" i="25"/>
  <c r="AW97" i="25"/>
  <c r="AZ97" i="25"/>
  <c r="BC97" i="25"/>
  <c r="BF97" i="25"/>
  <c r="BI97" i="25"/>
  <c r="BL97" i="25"/>
  <c r="BO97" i="25"/>
  <c r="BR97" i="25"/>
  <c r="BU97" i="25"/>
  <c r="BX97" i="25"/>
  <c r="AH98" i="25"/>
  <c r="AK98" i="25"/>
  <c r="AN98" i="25"/>
  <c r="AQ98" i="25"/>
  <c r="AT98" i="25"/>
  <c r="AW98" i="25"/>
  <c r="AZ98" i="25"/>
  <c r="BC98" i="25"/>
  <c r="BF98" i="25"/>
  <c r="BI98" i="25"/>
  <c r="BL98" i="25"/>
  <c r="BO98" i="25"/>
  <c r="BR98" i="25"/>
  <c r="BU98" i="25"/>
  <c r="BX98" i="25"/>
  <c r="AH99" i="25"/>
  <c r="AK99" i="25"/>
  <c r="AN99" i="25"/>
  <c r="AQ99" i="25"/>
  <c r="AT99" i="25"/>
  <c r="AW99" i="25"/>
  <c r="AZ99" i="25"/>
  <c r="BC99" i="25"/>
  <c r="BF99" i="25"/>
  <c r="BI99" i="25"/>
  <c r="BL99" i="25"/>
  <c r="BO99" i="25"/>
  <c r="BR99" i="25"/>
  <c r="BU99" i="25"/>
  <c r="BX99" i="25"/>
  <c r="AH100" i="25"/>
  <c r="AK100" i="25"/>
  <c r="AN100" i="25"/>
  <c r="AQ100" i="25"/>
  <c r="AT100" i="25"/>
  <c r="AW100" i="25"/>
  <c r="AZ100" i="25"/>
  <c r="BC100" i="25"/>
  <c r="BF100" i="25"/>
  <c r="BI100" i="25"/>
  <c r="BL100" i="25"/>
  <c r="BO100" i="25"/>
  <c r="BR100" i="25"/>
  <c r="BU100" i="25"/>
  <c r="BX100" i="25"/>
  <c r="AH101" i="25"/>
  <c r="AK101" i="25"/>
  <c r="AN101" i="25"/>
  <c r="AQ101" i="25"/>
  <c r="AT101" i="25"/>
  <c r="AW101" i="25"/>
  <c r="AZ101" i="25"/>
  <c r="BC101" i="25"/>
  <c r="BF101" i="25"/>
  <c r="BI101" i="25"/>
  <c r="BL101" i="25"/>
  <c r="BO101" i="25"/>
  <c r="BR101" i="25"/>
  <c r="BU101" i="25"/>
  <c r="BX101" i="25"/>
  <c r="AH102" i="25"/>
  <c r="AK102" i="25"/>
  <c r="AN102" i="25"/>
  <c r="AQ102" i="25"/>
  <c r="AT102" i="25"/>
  <c r="AW102" i="25"/>
  <c r="AZ102" i="25"/>
  <c r="BC102" i="25"/>
  <c r="BF102" i="25"/>
  <c r="BI102" i="25"/>
  <c r="BL102" i="25"/>
  <c r="BO102" i="25"/>
  <c r="BR102" i="25"/>
  <c r="BU102" i="25"/>
  <c r="BX102" i="25"/>
  <c r="AH103" i="25"/>
  <c r="AK103" i="25"/>
  <c r="AN103" i="25"/>
  <c r="AQ103" i="25"/>
  <c r="AT103" i="25"/>
  <c r="AW103" i="25"/>
  <c r="AZ103" i="25"/>
  <c r="BC103" i="25"/>
  <c r="BF103" i="25"/>
  <c r="BI103" i="25"/>
  <c r="BL103" i="25"/>
  <c r="BO103" i="25"/>
  <c r="BR103" i="25"/>
  <c r="BU103" i="25"/>
  <c r="BX103" i="25"/>
  <c r="AH104" i="25"/>
  <c r="AK104" i="25"/>
  <c r="AN104" i="25"/>
  <c r="AQ104" i="25"/>
  <c r="AT104" i="25"/>
  <c r="AW104" i="25"/>
  <c r="AZ104" i="25"/>
  <c r="BC104" i="25"/>
  <c r="BF104" i="25"/>
  <c r="BI104" i="25"/>
  <c r="BL104" i="25"/>
  <c r="BO104" i="25"/>
  <c r="BR104" i="25"/>
  <c r="BU104" i="25"/>
  <c r="BX104" i="25"/>
  <c r="AH105" i="25"/>
  <c r="AK105" i="25"/>
  <c r="AN105" i="25"/>
  <c r="AQ105" i="25"/>
  <c r="AT105" i="25"/>
  <c r="AW105" i="25"/>
  <c r="AZ105" i="25"/>
  <c r="BC105" i="25"/>
  <c r="BF105" i="25"/>
  <c r="BI105" i="25"/>
  <c r="BL105" i="25"/>
  <c r="BO105" i="25"/>
  <c r="BR105" i="25"/>
  <c r="BU105" i="25"/>
  <c r="BX105" i="25"/>
  <c r="AH106" i="25"/>
  <c r="AK106" i="25"/>
  <c r="AN106" i="25"/>
  <c r="AQ106" i="25"/>
  <c r="AT106" i="25"/>
  <c r="AW106" i="25"/>
  <c r="AZ106" i="25"/>
  <c r="BC106" i="25"/>
  <c r="BF106" i="25"/>
  <c r="BI106" i="25"/>
  <c r="BL106" i="25"/>
  <c r="BO106" i="25"/>
  <c r="BR106" i="25"/>
  <c r="BU106" i="25"/>
  <c r="BX106" i="25"/>
  <c r="AH107" i="25"/>
  <c r="AK107" i="25"/>
  <c r="AN107" i="25"/>
  <c r="AQ107" i="25"/>
  <c r="AT107" i="25"/>
  <c r="AW107" i="25"/>
  <c r="AZ107" i="25"/>
  <c r="BC107" i="25"/>
  <c r="BF107" i="25"/>
  <c r="BI107" i="25"/>
  <c r="BL107" i="25"/>
  <c r="BO107" i="25"/>
  <c r="BR107" i="25"/>
  <c r="BU107" i="25"/>
  <c r="BX107" i="25"/>
  <c r="AH108" i="25"/>
  <c r="AK108" i="25"/>
  <c r="AN108" i="25"/>
  <c r="AQ108" i="25"/>
  <c r="AT108" i="25"/>
  <c r="AW108" i="25"/>
  <c r="AZ108" i="25"/>
  <c r="BC108" i="25"/>
  <c r="BF108" i="25"/>
  <c r="BI108" i="25"/>
  <c r="BL108" i="25"/>
  <c r="BO108" i="25"/>
  <c r="BR108" i="25"/>
  <c r="BU108" i="25"/>
  <c r="BX108" i="25"/>
  <c r="AH110" i="25"/>
  <c r="AK110" i="25"/>
  <c r="AN110" i="25"/>
  <c r="AQ110" i="25"/>
  <c r="AT110" i="25"/>
  <c r="AW110" i="25"/>
  <c r="AZ110" i="25"/>
  <c r="BC110" i="25"/>
  <c r="BF110" i="25"/>
  <c r="BI110" i="25"/>
  <c r="BL110" i="25"/>
  <c r="BO110" i="25"/>
  <c r="BR110" i="25"/>
  <c r="BU110" i="25"/>
  <c r="BX110" i="25"/>
  <c r="AH111" i="25"/>
  <c r="AK111" i="25"/>
  <c r="AN111" i="25"/>
  <c r="AQ111" i="25"/>
  <c r="AT111" i="25"/>
  <c r="AW111" i="25"/>
  <c r="AZ111" i="25"/>
  <c r="BC111" i="25"/>
  <c r="BF111" i="25"/>
  <c r="BI111" i="25"/>
  <c r="BL111" i="25"/>
  <c r="BO111" i="25"/>
  <c r="BR111" i="25"/>
  <c r="BU111" i="25"/>
  <c r="BX111" i="25"/>
  <c r="AH112" i="25"/>
  <c r="AK112" i="25"/>
  <c r="AN112" i="25"/>
  <c r="AQ112" i="25"/>
  <c r="AT112" i="25"/>
  <c r="AW112" i="25"/>
  <c r="AZ112" i="25"/>
  <c r="BC112" i="25"/>
  <c r="BF112" i="25"/>
  <c r="BI112" i="25"/>
  <c r="BL112" i="25"/>
  <c r="BO112" i="25"/>
  <c r="BR112" i="25"/>
  <c r="BU112" i="25"/>
  <c r="BX112" i="25"/>
  <c r="AH113" i="25"/>
  <c r="AK113" i="25"/>
  <c r="AN113" i="25"/>
  <c r="AQ113" i="25"/>
  <c r="AT113" i="25"/>
  <c r="AW113" i="25"/>
  <c r="AZ113" i="25"/>
  <c r="BC113" i="25"/>
  <c r="BF113" i="25"/>
  <c r="BI113" i="25"/>
  <c r="BL113" i="25"/>
  <c r="BO113" i="25"/>
  <c r="BR113" i="25"/>
  <c r="BU113" i="25"/>
  <c r="BX113" i="25"/>
  <c r="AH114" i="25"/>
  <c r="AK114" i="25"/>
  <c r="AN114" i="25"/>
  <c r="AQ114" i="25"/>
  <c r="AT114" i="25"/>
  <c r="AW114" i="25"/>
  <c r="AZ114" i="25"/>
  <c r="BC114" i="25"/>
  <c r="BF114" i="25"/>
  <c r="BI114" i="25"/>
  <c r="BL114" i="25"/>
  <c r="BO114" i="25"/>
  <c r="BR114" i="25"/>
  <c r="BU114" i="25"/>
  <c r="BX114" i="25"/>
  <c r="AH115" i="25"/>
  <c r="AK115" i="25"/>
  <c r="AN115" i="25"/>
  <c r="AQ115" i="25"/>
  <c r="AT115" i="25"/>
  <c r="AW115" i="25"/>
  <c r="AZ115" i="25"/>
  <c r="BC115" i="25"/>
  <c r="BF115" i="25"/>
  <c r="BI115" i="25"/>
  <c r="BL115" i="25"/>
  <c r="BO115" i="25"/>
  <c r="BR115" i="25"/>
  <c r="BU115" i="25"/>
  <c r="BX115" i="25"/>
  <c r="AH116" i="25"/>
  <c r="AK116" i="25"/>
  <c r="AN116" i="25"/>
  <c r="AQ116" i="25"/>
  <c r="AT116" i="25"/>
  <c r="AW116" i="25"/>
  <c r="AZ116" i="25"/>
  <c r="BC116" i="25"/>
  <c r="BF116" i="25"/>
  <c r="BI116" i="25"/>
  <c r="BL116" i="25"/>
  <c r="BO116" i="25"/>
  <c r="BR116" i="25"/>
  <c r="BU116" i="25"/>
  <c r="BX116" i="25"/>
  <c r="AH117" i="25"/>
  <c r="AK117" i="25"/>
  <c r="AN117" i="25"/>
  <c r="AQ117" i="25"/>
  <c r="AT117" i="25"/>
  <c r="AW117" i="25"/>
  <c r="AZ117" i="25"/>
  <c r="BC117" i="25"/>
  <c r="BF117" i="25"/>
  <c r="BI117" i="25"/>
  <c r="BL117" i="25"/>
  <c r="BO117" i="25"/>
  <c r="BR117" i="25"/>
  <c r="BU117" i="25"/>
  <c r="BX117" i="25"/>
  <c r="AH118" i="25"/>
  <c r="AK118" i="25"/>
  <c r="AN118" i="25"/>
  <c r="AQ118" i="25"/>
  <c r="AT118" i="25"/>
  <c r="AW118" i="25"/>
  <c r="AZ118" i="25"/>
  <c r="BC118" i="25"/>
  <c r="BF118" i="25"/>
  <c r="BI118" i="25"/>
  <c r="BL118" i="25"/>
  <c r="BO118" i="25"/>
  <c r="BR118" i="25"/>
  <c r="BU118" i="25"/>
  <c r="BX118" i="25"/>
  <c r="BY119" i="25"/>
  <c r="AH122" i="25"/>
  <c r="AK122" i="25"/>
  <c r="AN122" i="25"/>
  <c r="AQ122" i="25"/>
  <c r="AT122" i="25"/>
  <c r="AW122" i="25"/>
  <c r="AZ122" i="25"/>
  <c r="BC122" i="25"/>
  <c r="BF122" i="25"/>
  <c r="BI122" i="25"/>
  <c r="BL122" i="25"/>
  <c r="BO122" i="25"/>
  <c r="BR122" i="25"/>
  <c r="BU122" i="25"/>
  <c r="BX122" i="25"/>
  <c r="AH123" i="25"/>
  <c r="AK123" i="25"/>
  <c r="AN123" i="25"/>
  <c r="AQ123" i="25"/>
  <c r="AT123" i="25"/>
  <c r="AW123" i="25"/>
  <c r="AZ123" i="25"/>
  <c r="BC123" i="25"/>
  <c r="BF123" i="25"/>
  <c r="BI123" i="25"/>
  <c r="BL123" i="25"/>
  <c r="BO123" i="25"/>
  <c r="BR123" i="25"/>
  <c r="BU123" i="25"/>
  <c r="BX123" i="25"/>
  <c r="AH125" i="25"/>
  <c r="AK125" i="25"/>
  <c r="AN125" i="25"/>
  <c r="AQ125" i="25"/>
  <c r="AT125" i="25"/>
  <c r="AW125" i="25"/>
  <c r="AZ125" i="25"/>
  <c r="BC125" i="25"/>
  <c r="BF125" i="25"/>
  <c r="BI125" i="25"/>
  <c r="BL125" i="25"/>
  <c r="BO125" i="25"/>
  <c r="BR125" i="25"/>
  <c r="BU125" i="25"/>
  <c r="BX125" i="25"/>
  <c r="AH126" i="25"/>
  <c r="AK126" i="25"/>
  <c r="AN126" i="25"/>
  <c r="AQ126" i="25"/>
  <c r="AT126" i="25"/>
  <c r="AW126" i="25"/>
  <c r="AZ126" i="25"/>
  <c r="BC126" i="25"/>
  <c r="BF126" i="25"/>
  <c r="BI126" i="25"/>
  <c r="BL126" i="25"/>
  <c r="BO126" i="25"/>
  <c r="BR126" i="25"/>
  <c r="BU126" i="25"/>
  <c r="BX126" i="25"/>
  <c r="AH127" i="25"/>
  <c r="AK127" i="25"/>
  <c r="AN127" i="25"/>
  <c r="AQ127" i="25"/>
  <c r="AT127" i="25"/>
  <c r="AW127" i="25"/>
  <c r="AZ127" i="25"/>
  <c r="BC127" i="25"/>
  <c r="BF127" i="25"/>
  <c r="BI127" i="25"/>
  <c r="BL127" i="25"/>
  <c r="BO127" i="25"/>
  <c r="BR127" i="25"/>
  <c r="BU127" i="25"/>
  <c r="BX127" i="25"/>
  <c r="AH128" i="25"/>
  <c r="AK128" i="25"/>
  <c r="AN128" i="25"/>
  <c r="AQ128" i="25"/>
  <c r="AT128" i="25"/>
  <c r="AW128" i="25"/>
  <c r="AZ128" i="25"/>
  <c r="BC128" i="25"/>
  <c r="BF128" i="25"/>
  <c r="BI128" i="25"/>
  <c r="BL128" i="25"/>
  <c r="BO128" i="25"/>
  <c r="BR128" i="25"/>
  <c r="BU128" i="25"/>
  <c r="BX128" i="25"/>
  <c r="AH129" i="25"/>
  <c r="AK129" i="25"/>
  <c r="AN129" i="25"/>
  <c r="AQ129" i="25"/>
  <c r="AT129" i="25"/>
  <c r="AW129" i="25"/>
  <c r="AZ129" i="25"/>
  <c r="BC129" i="25"/>
  <c r="BF129" i="25"/>
  <c r="BI129" i="25"/>
  <c r="BL129" i="25"/>
  <c r="BO129" i="25"/>
  <c r="BR129" i="25"/>
  <c r="BU129" i="25"/>
  <c r="BX129" i="25"/>
  <c r="AH130" i="25"/>
  <c r="AK130" i="25"/>
  <c r="AN130" i="25"/>
  <c r="AQ130" i="25"/>
  <c r="AT130" i="25"/>
  <c r="AW130" i="25"/>
  <c r="AZ130" i="25"/>
  <c r="BC130" i="25"/>
  <c r="BF130" i="25"/>
  <c r="BI130" i="25"/>
  <c r="BL130" i="25"/>
  <c r="BO130" i="25"/>
  <c r="BR130" i="25"/>
  <c r="BU130" i="25"/>
  <c r="BX130" i="25"/>
  <c r="AH131" i="25"/>
  <c r="AK131" i="25"/>
  <c r="AN131" i="25"/>
  <c r="AQ131" i="25"/>
  <c r="AT131" i="25"/>
  <c r="AW131" i="25"/>
  <c r="AZ131" i="25"/>
  <c r="BC131" i="25"/>
  <c r="BF131" i="25"/>
  <c r="BI131" i="25"/>
  <c r="BL131" i="25"/>
  <c r="BO131" i="25"/>
  <c r="BR131" i="25"/>
  <c r="BU131" i="25"/>
  <c r="BX131" i="25"/>
  <c r="AH132" i="25"/>
  <c r="AK132" i="25"/>
  <c r="AN132" i="25"/>
  <c r="AQ132" i="25"/>
  <c r="AT132" i="25"/>
  <c r="AW132" i="25"/>
  <c r="AZ132" i="25"/>
  <c r="BC132" i="25"/>
  <c r="BF132" i="25"/>
  <c r="BI132" i="25"/>
  <c r="BL132" i="25"/>
  <c r="BO132" i="25"/>
  <c r="BR132" i="25"/>
  <c r="BU132" i="25"/>
  <c r="BX132" i="25"/>
  <c r="AH133" i="25"/>
  <c r="AK133" i="25"/>
  <c r="AN133" i="25"/>
  <c r="AQ133" i="25"/>
  <c r="AT133" i="25"/>
  <c r="AW133" i="25"/>
  <c r="AZ133" i="25"/>
  <c r="BC133" i="25"/>
  <c r="BF133" i="25"/>
  <c r="BI133" i="25"/>
  <c r="BL133" i="25"/>
  <c r="BO133" i="25"/>
  <c r="BR133" i="25"/>
  <c r="BU133" i="25"/>
  <c r="BX133" i="25"/>
  <c r="AH134" i="25"/>
  <c r="AK134" i="25"/>
  <c r="AN134" i="25"/>
  <c r="AQ134" i="25"/>
  <c r="AT134" i="25"/>
  <c r="AW134" i="25"/>
  <c r="AZ134" i="25"/>
  <c r="BC134" i="25"/>
  <c r="BF134" i="25"/>
  <c r="BI134" i="25"/>
  <c r="BL134" i="25"/>
  <c r="BO134" i="25"/>
  <c r="BR134" i="25"/>
  <c r="BU134" i="25"/>
  <c r="BX134" i="25"/>
  <c r="AH135" i="25"/>
  <c r="AK135" i="25"/>
  <c r="AN135" i="25"/>
  <c r="AQ135" i="25"/>
  <c r="AT135" i="25"/>
  <c r="AW135" i="25"/>
  <c r="AZ135" i="25"/>
  <c r="BC135" i="25"/>
  <c r="BF135" i="25"/>
  <c r="BI135" i="25"/>
  <c r="BL135" i="25"/>
  <c r="BO135" i="25"/>
  <c r="BR135" i="25"/>
  <c r="BU135" i="25"/>
  <c r="BX135" i="25"/>
  <c r="AH136" i="25"/>
  <c r="AK136" i="25"/>
  <c r="AN136" i="25"/>
  <c r="AQ136" i="25"/>
  <c r="AT136" i="25"/>
  <c r="AW136" i="25"/>
  <c r="AZ136" i="25"/>
  <c r="BC136" i="25"/>
  <c r="BF136" i="25"/>
  <c r="BI136" i="25"/>
  <c r="BL136" i="25"/>
  <c r="BO136" i="25"/>
  <c r="BR136" i="25"/>
  <c r="BU136" i="25"/>
  <c r="BX136" i="25"/>
  <c r="AH137" i="25"/>
  <c r="AK137" i="25"/>
  <c r="AN137" i="25"/>
  <c r="AQ137" i="25"/>
  <c r="AT137" i="25"/>
  <c r="AW137" i="25"/>
  <c r="AZ137" i="25"/>
  <c r="BC137" i="25"/>
  <c r="BF137" i="25"/>
  <c r="BI137" i="25"/>
  <c r="BL137" i="25"/>
  <c r="BO137" i="25"/>
  <c r="BR137" i="25"/>
  <c r="BU137" i="25"/>
  <c r="BX137" i="25"/>
  <c r="AH138" i="25"/>
  <c r="AK138" i="25"/>
  <c r="AN138" i="25"/>
  <c r="AQ138" i="25"/>
  <c r="AT138" i="25"/>
  <c r="AW138" i="25"/>
  <c r="AZ138" i="25"/>
  <c r="BC138" i="25"/>
  <c r="BF138" i="25"/>
  <c r="BI138" i="25"/>
  <c r="BL138" i="25"/>
  <c r="BO138" i="25"/>
  <c r="BR138" i="25"/>
  <c r="BU138" i="25"/>
  <c r="BX138" i="25"/>
  <c r="AH139" i="25"/>
  <c r="AK139" i="25"/>
  <c r="AN139" i="25"/>
  <c r="AQ139" i="25"/>
  <c r="AT139" i="25"/>
  <c r="AW139" i="25"/>
  <c r="AZ139" i="25"/>
  <c r="BC139" i="25"/>
  <c r="BF139" i="25"/>
  <c r="BI139" i="25"/>
  <c r="BL139" i="25"/>
  <c r="BO139" i="25"/>
  <c r="BR139" i="25"/>
  <c r="BU139" i="25"/>
  <c r="BX139" i="25"/>
  <c r="AH140" i="25"/>
  <c r="AK140" i="25"/>
  <c r="AN140" i="25"/>
  <c r="AQ140" i="25"/>
  <c r="AT140" i="25"/>
  <c r="AW140" i="25"/>
  <c r="AZ140" i="25"/>
  <c r="BC140" i="25"/>
  <c r="BF140" i="25"/>
  <c r="BI140" i="25"/>
  <c r="BL140" i="25"/>
  <c r="BO140" i="25"/>
  <c r="BR140" i="25"/>
  <c r="BU140" i="25"/>
  <c r="BX140" i="25"/>
  <c r="AH144" i="25"/>
  <c r="AK144" i="25"/>
  <c r="AN144" i="25"/>
  <c r="AQ144" i="25"/>
  <c r="AT144" i="25"/>
  <c r="AW144" i="25"/>
  <c r="AZ144" i="25"/>
  <c r="BC144" i="25"/>
  <c r="BF144" i="25"/>
  <c r="BI144" i="25"/>
  <c r="BL144" i="25"/>
  <c r="BO144" i="25"/>
  <c r="BR144" i="25"/>
  <c r="BU144" i="25"/>
  <c r="BX144" i="25"/>
  <c r="AH145" i="25"/>
  <c r="AK145" i="25"/>
  <c r="AN145" i="25"/>
  <c r="AQ145" i="25"/>
  <c r="AT145" i="25"/>
  <c r="AW145" i="25"/>
  <c r="AZ145" i="25"/>
  <c r="BC145" i="25"/>
  <c r="BF145" i="25"/>
  <c r="BI145" i="25"/>
  <c r="BL145" i="25"/>
  <c r="BO145" i="25"/>
  <c r="BR145" i="25"/>
  <c r="BU145" i="25"/>
  <c r="BX145" i="25"/>
  <c r="AH146" i="25"/>
  <c r="AK146" i="25"/>
  <c r="AN146" i="25"/>
  <c r="AQ146" i="25"/>
  <c r="AT146" i="25"/>
  <c r="AW146" i="25"/>
  <c r="AZ146" i="25"/>
  <c r="BC146" i="25"/>
  <c r="BF146" i="25"/>
  <c r="BI146" i="25"/>
  <c r="BL146" i="25"/>
  <c r="BO146" i="25"/>
  <c r="BR146" i="25"/>
  <c r="BU146" i="25"/>
  <c r="BX146" i="25"/>
  <c r="AH147" i="25"/>
  <c r="AK147" i="25"/>
  <c r="AN147" i="25"/>
  <c r="AQ147" i="25"/>
  <c r="AT147" i="25"/>
  <c r="AW147" i="25"/>
  <c r="AZ147" i="25"/>
  <c r="BC147" i="25"/>
  <c r="BF147" i="25"/>
  <c r="BI147" i="25"/>
  <c r="BL147" i="25"/>
  <c r="BO147" i="25"/>
  <c r="BR147" i="25"/>
  <c r="BU147" i="25"/>
  <c r="BX147" i="25"/>
  <c r="AH148" i="25"/>
  <c r="AK148" i="25"/>
  <c r="AN148" i="25"/>
  <c r="AQ148" i="25"/>
  <c r="AT148" i="25"/>
  <c r="AW148" i="25"/>
  <c r="AZ148" i="25"/>
  <c r="BC148" i="25"/>
  <c r="BF148" i="25"/>
  <c r="BI148" i="25"/>
  <c r="BL148" i="25"/>
  <c r="BO148" i="25"/>
  <c r="BR148" i="25"/>
  <c r="BU148" i="25"/>
  <c r="BX148" i="25"/>
  <c r="AH149" i="25"/>
  <c r="AK149" i="25"/>
  <c r="AN149" i="25"/>
  <c r="AQ149" i="25"/>
  <c r="AT149" i="25"/>
  <c r="AW149" i="25"/>
  <c r="AZ149" i="25"/>
  <c r="BC149" i="25"/>
  <c r="BF149" i="25"/>
  <c r="BI149" i="25"/>
  <c r="BL149" i="25"/>
  <c r="BO149" i="25"/>
  <c r="BR149" i="25"/>
  <c r="BU149" i="25"/>
  <c r="BX149" i="25"/>
  <c r="AH150" i="25"/>
  <c r="AK150" i="25"/>
  <c r="AN150" i="25"/>
  <c r="AQ150" i="25"/>
  <c r="AT150" i="25"/>
  <c r="AW150" i="25"/>
  <c r="AZ150" i="25"/>
  <c r="BC150" i="25"/>
  <c r="BF150" i="25"/>
  <c r="BI150" i="25"/>
  <c r="BL150" i="25"/>
  <c r="BO150" i="25"/>
  <c r="BR150" i="25"/>
  <c r="BU150" i="25"/>
  <c r="BX150" i="25"/>
  <c r="AH151" i="25"/>
  <c r="AK151" i="25"/>
  <c r="AN151" i="25"/>
  <c r="AQ151" i="25"/>
  <c r="AT151" i="25"/>
  <c r="AW151" i="25"/>
  <c r="AZ151" i="25"/>
  <c r="BC151" i="25"/>
  <c r="BF151" i="25"/>
  <c r="BI151" i="25"/>
  <c r="BL151" i="25"/>
  <c r="BO151" i="25"/>
  <c r="BR151" i="25"/>
  <c r="BU151" i="25"/>
  <c r="BX151" i="25"/>
  <c r="AH152" i="25"/>
  <c r="AK152" i="25"/>
  <c r="AN152" i="25"/>
  <c r="AQ152" i="25"/>
  <c r="AT152" i="25"/>
  <c r="AW152" i="25"/>
  <c r="AZ152" i="25"/>
  <c r="BC152" i="25"/>
  <c r="BF152" i="25"/>
  <c r="BI152" i="25"/>
  <c r="BL152" i="25"/>
  <c r="BO152" i="25"/>
  <c r="BR152" i="25"/>
  <c r="BU152" i="25"/>
  <c r="BX152" i="25"/>
  <c r="AH153" i="25"/>
  <c r="AK153" i="25"/>
  <c r="AN153" i="25"/>
  <c r="AQ153" i="25"/>
  <c r="AT153" i="25"/>
  <c r="AW153" i="25"/>
  <c r="AZ153" i="25"/>
  <c r="BC153" i="25"/>
  <c r="BF153" i="25"/>
  <c r="BI153" i="25"/>
  <c r="BL153" i="25"/>
  <c r="BO153" i="25"/>
  <c r="BR153" i="25"/>
  <c r="BU153" i="25"/>
  <c r="BX153" i="25"/>
  <c r="AH154" i="25"/>
  <c r="AK154" i="25"/>
  <c r="AN154" i="25"/>
  <c r="AQ154" i="25"/>
  <c r="AT154" i="25"/>
  <c r="AW154" i="25"/>
  <c r="AZ154" i="25"/>
  <c r="BC154" i="25"/>
  <c r="BF154" i="25"/>
  <c r="BI154" i="25"/>
  <c r="BL154" i="25"/>
  <c r="BO154" i="25"/>
  <c r="BR154" i="25"/>
  <c r="BU154" i="25"/>
  <c r="BX154" i="25"/>
  <c r="AH155" i="25"/>
  <c r="AK155" i="25"/>
  <c r="AN155" i="25"/>
  <c r="AQ155" i="25"/>
  <c r="AT155" i="25"/>
  <c r="AW155" i="25"/>
  <c r="AZ155" i="25"/>
  <c r="BC155" i="25"/>
  <c r="BF155" i="25"/>
  <c r="BI155" i="25"/>
  <c r="BL155" i="25"/>
  <c r="BO155" i="25"/>
  <c r="BR155" i="25"/>
  <c r="BU155" i="25"/>
  <c r="BX155" i="25"/>
  <c r="AH156" i="25"/>
  <c r="AK156" i="25"/>
  <c r="AN156" i="25"/>
  <c r="AQ156" i="25"/>
  <c r="AT156" i="25"/>
  <c r="AW156" i="25"/>
  <c r="AZ156" i="25"/>
  <c r="BC156" i="25"/>
  <c r="BF156" i="25"/>
  <c r="BI156" i="25"/>
  <c r="BL156" i="25"/>
  <c r="BO156" i="25"/>
  <c r="BR156" i="25"/>
  <c r="BU156" i="25"/>
  <c r="BX156" i="25"/>
  <c r="AH157" i="25"/>
  <c r="AK157" i="25"/>
  <c r="AN157" i="25"/>
  <c r="AQ157" i="25"/>
  <c r="AT157" i="25"/>
  <c r="AW157" i="25"/>
  <c r="AZ157" i="25"/>
  <c r="BC157" i="25"/>
  <c r="BF157" i="25"/>
  <c r="BI157" i="25"/>
  <c r="BL157" i="25"/>
  <c r="BO157" i="25"/>
  <c r="BR157" i="25"/>
  <c r="BU157" i="25"/>
  <c r="BX157" i="25"/>
  <c r="AH158" i="25"/>
  <c r="AK158" i="25"/>
  <c r="AN158" i="25"/>
  <c r="AQ158" i="25"/>
  <c r="AT158" i="25"/>
  <c r="AW158" i="25"/>
  <c r="AZ158" i="25"/>
  <c r="BC158" i="25"/>
  <c r="BF158" i="25"/>
  <c r="BI158" i="25"/>
  <c r="BL158" i="25"/>
  <c r="BO158" i="25"/>
  <c r="BR158" i="25"/>
  <c r="BU158" i="25"/>
  <c r="BX158" i="25"/>
  <c r="AH159" i="25"/>
  <c r="AK159" i="25"/>
  <c r="AN159" i="25"/>
  <c r="AQ159" i="25"/>
  <c r="AT159" i="25"/>
  <c r="AW159" i="25"/>
  <c r="AZ159" i="25"/>
  <c r="BC159" i="25"/>
  <c r="BF159" i="25"/>
  <c r="BI159" i="25"/>
  <c r="BL159" i="25"/>
  <c r="BO159" i="25"/>
  <c r="BR159" i="25"/>
  <c r="BU159" i="25"/>
  <c r="BX159" i="25"/>
  <c r="AH160" i="25"/>
  <c r="AK160" i="25"/>
  <c r="AN160" i="25"/>
  <c r="AQ160" i="25"/>
  <c r="AT160" i="25"/>
  <c r="AW160" i="25"/>
  <c r="AZ160" i="25"/>
  <c r="BC160" i="25"/>
  <c r="BF160" i="25"/>
  <c r="BI160" i="25"/>
  <c r="BL160" i="25"/>
  <c r="BO160" i="25"/>
  <c r="BR160" i="25"/>
  <c r="BU160" i="25"/>
  <c r="BX160" i="25"/>
  <c r="AH161" i="25"/>
  <c r="AK161" i="25"/>
  <c r="AN161" i="25"/>
  <c r="AQ161" i="25"/>
  <c r="AT161" i="25"/>
  <c r="AW161" i="25"/>
  <c r="AZ161" i="25"/>
  <c r="BC161" i="25"/>
  <c r="BF161" i="25"/>
  <c r="BI161" i="25"/>
  <c r="BL161" i="25"/>
  <c r="BO161" i="25"/>
  <c r="BR161" i="25"/>
  <c r="BU161" i="25"/>
  <c r="BX161" i="25"/>
  <c r="AH164" i="25"/>
  <c r="AK164" i="25"/>
  <c r="AN164" i="25"/>
  <c r="AQ164" i="25"/>
  <c r="AT164" i="25"/>
  <c r="AW164" i="25"/>
  <c r="AZ164" i="25"/>
  <c r="BC164" i="25"/>
  <c r="BF164" i="25"/>
  <c r="BI164" i="25"/>
  <c r="BL164" i="25"/>
  <c r="BO164" i="25"/>
  <c r="BR164" i="25"/>
  <c r="BU164" i="25"/>
  <c r="BX164" i="25"/>
  <c r="BY198" i="25"/>
  <c r="BY199" i="25"/>
  <c r="BY200" i="25"/>
  <c r="BY201" i="25"/>
  <c r="BY182" i="25"/>
  <c r="AH168" i="25"/>
  <c r="AK168" i="25"/>
  <c r="AN168" i="25"/>
  <c r="AQ168" i="25"/>
  <c r="AT168" i="25"/>
  <c r="AW168" i="25"/>
  <c r="AZ168" i="25"/>
  <c r="BC168" i="25"/>
  <c r="BF168" i="25"/>
  <c r="BI168" i="25"/>
  <c r="BL168" i="25"/>
  <c r="BO168" i="25"/>
  <c r="BR168" i="25"/>
  <c r="BU168" i="25"/>
  <c r="BX168" i="25"/>
  <c r="AH171" i="25"/>
  <c r="AK171" i="25"/>
  <c r="AN171" i="25"/>
  <c r="AQ171" i="25"/>
  <c r="AT171" i="25"/>
  <c r="AW171" i="25"/>
  <c r="AZ171" i="25"/>
  <c r="BC171" i="25"/>
  <c r="BF171" i="25"/>
  <c r="BI171" i="25"/>
  <c r="BL171" i="25"/>
  <c r="BO171" i="25"/>
  <c r="BR171" i="25"/>
  <c r="BU171" i="25"/>
  <c r="BX171" i="25"/>
  <c r="AH172" i="25"/>
  <c r="AK172" i="25"/>
  <c r="AN172" i="25"/>
  <c r="AQ172" i="25"/>
  <c r="AT172" i="25"/>
  <c r="AW172" i="25"/>
  <c r="AZ172" i="25"/>
  <c r="BC172" i="25"/>
  <c r="BF172" i="25"/>
  <c r="BI172" i="25"/>
  <c r="BL172" i="25"/>
  <c r="BO172" i="25"/>
  <c r="BR172" i="25"/>
  <c r="BU172" i="25"/>
  <c r="BX172" i="25"/>
  <c r="AH175" i="25"/>
  <c r="AK175" i="25"/>
  <c r="AN175" i="25"/>
  <c r="AQ175" i="25"/>
  <c r="AT175" i="25"/>
  <c r="AW175" i="25"/>
  <c r="AZ175" i="25"/>
  <c r="BC175" i="25"/>
  <c r="BF175" i="25"/>
  <c r="BI175" i="25"/>
  <c r="BL175" i="25"/>
  <c r="BO175" i="25"/>
  <c r="BR175" i="25"/>
  <c r="BU175" i="25"/>
  <c r="BX175" i="25"/>
  <c r="AH176" i="25"/>
  <c r="AK176" i="25"/>
  <c r="AN176" i="25"/>
  <c r="AQ176" i="25"/>
  <c r="AT176" i="25"/>
  <c r="AW176" i="25"/>
  <c r="AZ176" i="25"/>
  <c r="BC176" i="25"/>
  <c r="BF176" i="25"/>
  <c r="BI176" i="25"/>
  <c r="BL176" i="25"/>
  <c r="BO176" i="25"/>
  <c r="BR176" i="25"/>
  <c r="BU176" i="25"/>
  <c r="BX176" i="25"/>
  <c r="AH177" i="25"/>
  <c r="AK177" i="25"/>
  <c r="AN177" i="25"/>
  <c r="AQ177" i="25"/>
  <c r="AT177" i="25"/>
  <c r="AW177" i="25"/>
  <c r="AZ177" i="25"/>
  <c r="BC177" i="25"/>
  <c r="BF177" i="25"/>
  <c r="BI177" i="25"/>
  <c r="BL177" i="25"/>
  <c r="BO177" i="25"/>
  <c r="BR177" i="25"/>
  <c r="BU177" i="25"/>
  <c r="BX177" i="25"/>
  <c r="AH181" i="25"/>
  <c r="AK181" i="25"/>
  <c r="AK180" i="25" s="1"/>
  <c r="AK179" i="25" s="1"/>
  <c r="AN181" i="25"/>
  <c r="AN180" i="25" s="1"/>
  <c r="AN179" i="25" s="1"/>
  <c r="AQ181" i="25"/>
  <c r="AQ180" i="25" s="1"/>
  <c r="AQ179" i="25" s="1"/>
  <c r="AT181" i="25"/>
  <c r="AT180" i="25" s="1"/>
  <c r="AT179" i="25" s="1"/>
  <c r="AW181" i="25"/>
  <c r="AW180" i="25" s="1"/>
  <c r="AW179" i="25" s="1"/>
  <c r="AZ181" i="25"/>
  <c r="AZ180" i="25" s="1"/>
  <c r="AZ179" i="25" s="1"/>
  <c r="BC181" i="25"/>
  <c r="BC180" i="25" s="1"/>
  <c r="BC179" i="25" s="1"/>
  <c r="BF181" i="25"/>
  <c r="BF180" i="25" s="1"/>
  <c r="BF179" i="25" s="1"/>
  <c r="BI181" i="25"/>
  <c r="BI180" i="25" s="1"/>
  <c r="BI179" i="25" s="1"/>
  <c r="BL181" i="25"/>
  <c r="BL180" i="25" s="1"/>
  <c r="BL179" i="25" s="1"/>
  <c r="BO181" i="25"/>
  <c r="BO180" i="25" s="1"/>
  <c r="BO179" i="25" s="1"/>
  <c r="BR181" i="25"/>
  <c r="BR180" i="25" s="1"/>
  <c r="BR179" i="25" s="1"/>
  <c r="BU181" i="25"/>
  <c r="BX181" i="25"/>
  <c r="BX180" i="25" s="1"/>
  <c r="BX179" i="25" s="1"/>
  <c r="AA29" i="31"/>
  <c r="CA63" i="25"/>
  <c r="CA64" i="25"/>
  <c r="CA65" i="25"/>
  <c r="CA70" i="25"/>
  <c r="CA71" i="25"/>
  <c r="CA74" i="25"/>
  <c r="CA75" i="25"/>
  <c r="CA192" i="25"/>
  <c r="CA80" i="25"/>
  <c r="CA122" i="25"/>
  <c r="CA123" i="25"/>
  <c r="CA125" i="25"/>
  <c r="CA126" i="25"/>
  <c r="CA127" i="25"/>
  <c r="CA128" i="25"/>
  <c r="CA129" i="25"/>
  <c r="CA130" i="25"/>
  <c r="CA131" i="25"/>
  <c r="CA132" i="25"/>
  <c r="CA133" i="25"/>
  <c r="CA134" i="25"/>
  <c r="CA135" i="25"/>
  <c r="CA136" i="25"/>
  <c r="CA137" i="25"/>
  <c r="CA138" i="25"/>
  <c r="CA139" i="25"/>
  <c r="CA140" i="25"/>
  <c r="CA144" i="25"/>
  <c r="CA145" i="25"/>
  <c r="CA146" i="25"/>
  <c r="CA147" i="25"/>
  <c r="CA148" i="25"/>
  <c r="CA149" i="25"/>
  <c r="CA150" i="25"/>
  <c r="CA151" i="25"/>
  <c r="CA152" i="25"/>
  <c r="CA153" i="25"/>
  <c r="CA154" i="25"/>
  <c r="CA155" i="25"/>
  <c r="CA156" i="25"/>
  <c r="CA157" i="25"/>
  <c r="CA158" i="25"/>
  <c r="CA159" i="25"/>
  <c r="CA160" i="25"/>
  <c r="CA161" i="25"/>
  <c r="CA164" i="25"/>
  <c r="CA197" i="25"/>
  <c r="CA168" i="25"/>
  <c r="CA171" i="25"/>
  <c r="CA172" i="25"/>
  <c r="CA175" i="25"/>
  <c r="CA176" i="25"/>
  <c r="CA177" i="25"/>
  <c r="CA181" i="25"/>
  <c r="CA180" i="25" s="1"/>
  <c r="C1846" i="10" s="1"/>
  <c r="C1838" i="10" s="1"/>
  <c r="C1837" i="10" s="1"/>
  <c r="D27" i="18"/>
  <c r="D35" i="18"/>
  <c r="D36" i="18" s="1"/>
  <c r="D44" i="18"/>
  <c r="D47" i="18"/>
  <c r="H35" i="3"/>
  <c r="H27" i="3"/>
  <c r="H36" i="3" s="1"/>
  <c r="H47" i="3"/>
  <c r="I47" i="3"/>
  <c r="AB13" i="31"/>
  <c r="AB11" i="31"/>
  <c r="AB9" i="31"/>
  <c r="AB8" i="31"/>
  <c r="AB24" i="31"/>
  <c r="AB22" i="31"/>
  <c r="AB21" i="31"/>
  <c r="AB20" i="31"/>
  <c r="AB19" i="31"/>
  <c r="AB37" i="31"/>
  <c r="AB31" i="31"/>
  <c r="AB41" i="31"/>
  <c r="K13" i="19"/>
  <c r="K14" i="19" s="1"/>
  <c r="U171" i="25"/>
  <c r="U172" i="25"/>
  <c r="U56" i="25"/>
  <c r="U57" i="25"/>
  <c r="U58" i="25"/>
  <c r="U59" i="25"/>
  <c r="U60" i="25"/>
  <c r="U175" i="25"/>
  <c r="U176" i="25"/>
  <c r="O144" i="25"/>
  <c r="Q144" i="25" s="1"/>
  <c r="O161" i="25"/>
  <c r="Q161" i="25" s="1"/>
  <c r="Q43" i="25"/>
  <c r="Q49" i="25"/>
  <c r="C99" i="8" s="1"/>
  <c r="Q50" i="25"/>
  <c r="C100" i="8" s="1"/>
  <c r="AE77" i="25"/>
  <c r="C940" i="9" s="1"/>
  <c r="AE73" i="25"/>
  <c r="AE72" i="25" s="1"/>
  <c r="AE62" i="25"/>
  <c r="AE69" i="25"/>
  <c r="AE68" i="25" s="1"/>
  <c r="AE82" i="25"/>
  <c r="AE120" i="25"/>
  <c r="AE143" i="25"/>
  <c r="C948" i="9" s="1"/>
  <c r="AE163" i="25"/>
  <c r="C949" i="9" s="1"/>
  <c r="AE184" i="25"/>
  <c r="AE202" i="25"/>
  <c r="C930" i="9" s="1"/>
  <c r="C927" i="9" s="1"/>
  <c r="AE42" i="25"/>
  <c r="AE10" i="25"/>
  <c r="AE21" i="25"/>
  <c r="AE29" i="25"/>
  <c r="AE34" i="25"/>
  <c r="AE38" i="25"/>
  <c r="AE167" i="25"/>
  <c r="AE174" i="25"/>
  <c r="AE180" i="25"/>
  <c r="AE182" i="25"/>
  <c r="Q25" i="25"/>
  <c r="Q26" i="25"/>
  <c r="Q15" i="25"/>
  <c r="U144" i="25"/>
  <c r="U145" i="25"/>
  <c r="U146" i="25"/>
  <c r="U147" i="25"/>
  <c r="U148" i="25"/>
  <c r="U149" i="25"/>
  <c r="U150" i="25"/>
  <c r="U151" i="25"/>
  <c r="U152" i="25"/>
  <c r="U153" i="25"/>
  <c r="U154" i="25"/>
  <c r="U155" i="25"/>
  <c r="U156" i="25"/>
  <c r="U157" i="25"/>
  <c r="U158" i="25"/>
  <c r="U159" i="25"/>
  <c r="U160" i="25"/>
  <c r="U161" i="25"/>
  <c r="U164" i="25"/>
  <c r="U163" i="25" s="1"/>
  <c r="C328" i="8" s="1"/>
  <c r="U70" i="25"/>
  <c r="U71" i="25"/>
  <c r="U74" i="25"/>
  <c r="U75" i="25"/>
  <c r="U78" i="25"/>
  <c r="U80" i="25"/>
  <c r="Q203" i="25"/>
  <c r="Q202" i="25" s="1"/>
  <c r="C111" i="8" s="1"/>
  <c r="Q9" i="25"/>
  <c r="F5" i="19"/>
  <c r="H5" i="19" s="1"/>
  <c r="H7" i="19" s="1"/>
  <c r="H9" i="19" s="1"/>
  <c r="H10" i="19" s="1"/>
  <c r="D33" i="19" s="1"/>
  <c r="Q35" i="25"/>
  <c r="Q34" i="25" s="1"/>
  <c r="T7" i="25"/>
  <c r="T10" i="25"/>
  <c r="T34" i="25"/>
  <c r="T42" i="25"/>
  <c r="U181" i="25"/>
  <c r="U180" i="25" s="1"/>
  <c r="C347" i="8" s="1"/>
  <c r="A20" i="22"/>
  <c r="A29" i="22"/>
  <c r="A24" i="24"/>
  <c r="A49" i="24" s="1"/>
  <c r="H27" i="13"/>
  <c r="AS17" i="31"/>
  <c r="F95" i="30"/>
  <c r="CA190" i="25"/>
  <c r="C934" i="9" s="1"/>
  <c r="C33" i="31"/>
  <c r="AG7" i="25"/>
  <c r="AG10" i="25"/>
  <c r="AG16" i="25"/>
  <c r="AG21" i="25"/>
  <c r="AG29" i="25"/>
  <c r="AG34" i="25"/>
  <c r="AG38" i="25"/>
  <c r="AG42" i="25"/>
  <c r="AH21" i="25"/>
  <c r="AH29" i="25"/>
  <c r="AH34" i="25"/>
  <c r="AH38" i="25"/>
  <c r="AH42" i="25"/>
  <c r="AJ16" i="25"/>
  <c r="AJ42" i="25"/>
  <c r="AK7" i="25"/>
  <c r="AK10" i="25"/>
  <c r="AK16" i="25"/>
  <c r="AK21" i="25"/>
  <c r="AK29" i="25"/>
  <c r="AK34" i="25"/>
  <c r="AK38" i="25"/>
  <c r="AK42" i="25"/>
  <c r="AM7" i="25"/>
  <c r="AM10" i="25"/>
  <c r="AM16" i="25"/>
  <c r="AM21" i="25"/>
  <c r="AM29" i="25"/>
  <c r="AM34" i="25"/>
  <c r="AM38" i="25"/>
  <c r="AM42" i="25"/>
  <c r="AN7" i="25"/>
  <c r="AN10" i="25"/>
  <c r="AN16" i="25"/>
  <c r="AN21" i="25"/>
  <c r="AN29" i="25"/>
  <c r="AN34" i="25"/>
  <c r="AN38" i="25"/>
  <c r="AN42" i="25"/>
  <c r="AP7" i="25"/>
  <c r="AP10" i="25"/>
  <c r="AP16" i="25"/>
  <c r="AP21" i="25"/>
  <c r="AP29" i="25"/>
  <c r="AP34" i="25"/>
  <c r="AP38" i="25"/>
  <c r="AP42" i="25"/>
  <c r="AQ7" i="25"/>
  <c r="AQ10" i="25"/>
  <c r="AQ16" i="25"/>
  <c r="AQ21" i="25"/>
  <c r="AQ29" i="25"/>
  <c r="AQ34" i="25"/>
  <c r="AQ38" i="25"/>
  <c r="AQ42" i="25"/>
  <c r="AS7" i="25"/>
  <c r="AS10" i="25"/>
  <c r="AS16" i="25"/>
  <c r="AS21" i="25"/>
  <c r="AS29" i="25"/>
  <c r="AS34" i="25"/>
  <c r="AS38" i="25"/>
  <c r="AS42" i="25"/>
  <c r="AT7" i="25"/>
  <c r="AT10" i="25"/>
  <c r="AT16" i="25"/>
  <c r="AT21" i="25"/>
  <c r="AT29" i="25"/>
  <c r="AT34" i="25"/>
  <c r="AT38" i="25"/>
  <c r="AT42" i="25"/>
  <c r="AV7" i="25"/>
  <c r="AV10" i="25"/>
  <c r="AV16" i="25"/>
  <c r="AV21" i="25"/>
  <c r="AV29" i="25"/>
  <c r="AV34" i="25"/>
  <c r="AV38" i="25"/>
  <c r="AV42" i="25"/>
  <c r="AW7" i="25"/>
  <c r="AW10" i="25"/>
  <c r="AW16" i="25"/>
  <c r="AW21" i="25"/>
  <c r="AW29" i="25"/>
  <c r="AW34" i="25"/>
  <c r="AW38" i="25"/>
  <c r="AW42" i="25"/>
  <c r="AY7" i="25"/>
  <c r="AY10" i="25"/>
  <c r="AY16" i="25"/>
  <c r="AY21" i="25"/>
  <c r="AY29" i="25"/>
  <c r="AY34" i="25"/>
  <c r="AY38" i="25"/>
  <c r="AY42" i="25"/>
  <c r="AZ7" i="25"/>
  <c r="AZ10" i="25"/>
  <c r="AZ16" i="25"/>
  <c r="AZ21" i="25"/>
  <c r="AZ29" i="25"/>
  <c r="AZ34" i="25"/>
  <c r="AZ38" i="25"/>
  <c r="AZ42" i="25"/>
  <c r="BB7" i="25"/>
  <c r="BB10" i="25"/>
  <c r="BB16" i="25"/>
  <c r="BB21" i="25"/>
  <c r="BB29" i="25"/>
  <c r="BB34" i="25"/>
  <c r="BB38" i="25"/>
  <c r="BB42" i="25"/>
  <c r="BC7" i="25"/>
  <c r="BC10" i="25"/>
  <c r="BC16" i="25"/>
  <c r="BC21" i="25"/>
  <c r="BC29" i="25"/>
  <c r="BC34" i="25"/>
  <c r="BC38" i="25"/>
  <c r="BC42" i="25"/>
  <c r="BE7" i="25"/>
  <c r="BE10" i="25"/>
  <c r="BE16" i="25"/>
  <c r="BE21" i="25"/>
  <c r="BE29" i="25"/>
  <c r="BE34" i="25"/>
  <c r="BE38" i="25"/>
  <c r="BE42" i="25"/>
  <c r="BF7" i="25"/>
  <c r="BF10" i="25"/>
  <c r="BF16" i="25"/>
  <c r="BF21" i="25"/>
  <c r="BF29" i="25"/>
  <c r="BF34" i="25"/>
  <c r="BF38" i="25"/>
  <c r="BF42" i="25"/>
  <c r="BH7" i="25"/>
  <c r="BH10" i="25"/>
  <c r="BH16" i="25"/>
  <c r="BH21" i="25"/>
  <c r="BH29" i="25"/>
  <c r="BH34" i="25"/>
  <c r="BH38" i="25"/>
  <c r="BH42" i="25"/>
  <c r="BI7" i="25"/>
  <c r="BI10" i="25"/>
  <c r="BI16" i="25"/>
  <c r="BI21" i="25"/>
  <c r="BI29" i="25"/>
  <c r="BI34" i="25"/>
  <c r="BI38" i="25"/>
  <c r="BI42" i="25"/>
  <c r="BK7" i="25"/>
  <c r="BK10" i="25"/>
  <c r="BK16" i="25"/>
  <c r="BK21" i="25"/>
  <c r="BK29" i="25"/>
  <c r="BK34" i="25"/>
  <c r="BK38" i="25"/>
  <c r="BK42" i="25"/>
  <c r="BL7" i="25"/>
  <c r="BL10" i="25"/>
  <c r="BL16" i="25"/>
  <c r="BL21" i="25"/>
  <c r="BL29" i="25"/>
  <c r="BL34" i="25"/>
  <c r="BL38" i="25"/>
  <c r="BL42" i="25"/>
  <c r="BN7" i="25"/>
  <c r="BN10" i="25"/>
  <c r="BN16" i="25"/>
  <c r="BN21" i="25"/>
  <c r="BN29" i="25"/>
  <c r="BN34" i="25"/>
  <c r="BN38" i="25"/>
  <c r="BN42" i="25"/>
  <c r="BO7" i="25"/>
  <c r="BO10" i="25"/>
  <c r="BO16" i="25"/>
  <c r="BO21" i="25"/>
  <c r="BO29" i="25"/>
  <c r="BO34" i="25"/>
  <c r="BO38" i="25"/>
  <c r="BO42" i="25"/>
  <c r="BQ7" i="25"/>
  <c r="BQ10" i="25"/>
  <c r="BQ16" i="25"/>
  <c r="BQ21" i="25"/>
  <c r="BQ29" i="25"/>
  <c r="BQ34" i="25"/>
  <c r="BQ38" i="25"/>
  <c r="BQ42" i="25"/>
  <c r="BR7" i="25"/>
  <c r="BR10" i="25"/>
  <c r="BR16" i="25"/>
  <c r="BR21" i="25"/>
  <c r="BR29" i="25"/>
  <c r="BR34" i="25"/>
  <c r="BR38" i="25"/>
  <c r="BR42" i="25"/>
  <c r="BT7" i="25"/>
  <c r="BT10" i="25"/>
  <c r="BT16" i="25"/>
  <c r="BT21" i="25"/>
  <c r="BT29" i="25"/>
  <c r="BT34" i="25"/>
  <c r="BT38" i="25"/>
  <c r="BT42" i="25"/>
  <c r="BU7" i="25"/>
  <c r="BU10" i="25"/>
  <c r="BU16" i="25"/>
  <c r="BU21" i="25"/>
  <c r="BU29" i="25"/>
  <c r="BU34" i="25"/>
  <c r="BU38" i="25"/>
  <c r="BU42" i="25"/>
  <c r="BW7" i="25"/>
  <c r="BW10" i="25"/>
  <c r="BW16" i="25"/>
  <c r="BW21" i="25"/>
  <c r="BW29" i="25"/>
  <c r="BW34" i="25"/>
  <c r="BW38" i="25"/>
  <c r="BW42" i="25"/>
  <c r="BX7" i="25"/>
  <c r="BX10" i="25"/>
  <c r="BX16" i="25"/>
  <c r="BX21" i="25"/>
  <c r="BX29" i="25"/>
  <c r="BX34" i="25"/>
  <c r="BX38" i="25"/>
  <c r="BX42" i="25"/>
  <c r="AH8" i="25"/>
  <c r="BY8" i="25" s="1"/>
  <c r="C397" i="10" s="1"/>
  <c r="BY35" i="25"/>
  <c r="BY34" i="25" s="1"/>
  <c r="BY47" i="25"/>
  <c r="BZ7" i="25"/>
  <c r="BZ10" i="25"/>
  <c r="BZ16" i="25"/>
  <c r="BZ21" i="25"/>
  <c r="BZ29" i="25"/>
  <c r="BZ34" i="25"/>
  <c r="BZ38" i="25"/>
  <c r="BZ42" i="25"/>
  <c r="CA7" i="25"/>
  <c r="CA10" i="25"/>
  <c r="CA16" i="25"/>
  <c r="CA21" i="25"/>
  <c r="CA29" i="25"/>
  <c r="CA34" i="25"/>
  <c r="CA38" i="25"/>
  <c r="CA42" i="25"/>
  <c r="CC7" i="25"/>
  <c r="CC10" i="25"/>
  <c r="CC16" i="25"/>
  <c r="CC21" i="25"/>
  <c r="CC29" i="25"/>
  <c r="CC34" i="25"/>
  <c r="CC38" i="25"/>
  <c r="CC42" i="25"/>
  <c r="CD7" i="25"/>
  <c r="CD10" i="25"/>
  <c r="CD16" i="25"/>
  <c r="CD21" i="25"/>
  <c r="CD29" i="25"/>
  <c r="CD34" i="25"/>
  <c r="CD38" i="25"/>
  <c r="CD42" i="25"/>
  <c r="CF7" i="25"/>
  <c r="CF10" i="25"/>
  <c r="CF16" i="25"/>
  <c r="CF21" i="25"/>
  <c r="CF29" i="25"/>
  <c r="CF34" i="25"/>
  <c r="CF42" i="25"/>
  <c r="CG7" i="25"/>
  <c r="CG10" i="25"/>
  <c r="CG16" i="25"/>
  <c r="CG21" i="25"/>
  <c r="CG29" i="25"/>
  <c r="CG34" i="25"/>
  <c r="CG38" i="25"/>
  <c r="CG42" i="25"/>
  <c r="CI7" i="25"/>
  <c r="CI10" i="25"/>
  <c r="CI16" i="25"/>
  <c r="CI21" i="25"/>
  <c r="CI29" i="25"/>
  <c r="CI34" i="25"/>
  <c r="CI38" i="25"/>
  <c r="CI42" i="25"/>
  <c r="CJ7" i="25"/>
  <c r="CJ10" i="25"/>
  <c r="CJ16" i="25"/>
  <c r="CJ21" i="25"/>
  <c r="CJ29" i="25"/>
  <c r="CJ34" i="25"/>
  <c r="CJ38" i="25"/>
  <c r="CJ42" i="25"/>
  <c r="CL7" i="25"/>
  <c r="CL10" i="25"/>
  <c r="CL16" i="25"/>
  <c r="CL21" i="25"/>
  <c r="CL29" i="25"/>
  <c r="CL34" i="25"/>
  <c r="CL38" i="25"/>
  <c r="CL42" i="25"/>
  <c r="CM7" i="25"/>
  <c r="CM10" i="25"/>
  <c r="CM16" i="25"/>
  <c r="CM21" i="25"/>
  <c r="CM29" i="25"/>
  <c r="CM34" i="25"/>
  <c r="CM38" i="25"/>
  <c r="CM42" i="25"/>
  <c r="CO7" i="25"/>
  <c r="CO10" i="25"/>
  <c r="CO16" i="25"/>
  <c r="CO21" i="25"/>
  <c r="CO29" i="25"/>
  <c r="CO34" i="25"/>
  <c r="CO38" i="25"/>
  <c r="CO42" i="25"/>
  <c r="CP7" i="25"/>
  <c r="CP10" i="25"/>
  <c r="CP16" i="25"/>
  <c r="CP21" i="25"/>
  <c r="CP29" i="25"/>
  <c r="CP34" i="25"/>
  <c r="CP38" i="25"/>
  <c r="CP42" i="25"/>
  <c r="AJ10" i="25"/>
  <c r="AJ21" i="25"/>
  <c r="AJ29" i="25"/>
  <c r="AJ34" i="25"/>
  <c r="BY36" i="25"/>
  <c r="C425" i="10" s="1"/>
  <c r="BY37" i="25"/>
  <c r="AJ38" i="25"/>
  <c r="BY51" i="25"/>
  <c r="AH190" i="25"/>
  <c r="AH192" i="25"/>
  <c r="AH197" i="25"/>
  <c r="AH184" i="25"/>
  <c r="AK190" i="25"/>
  <c r="AK192" i="25"/>
  <c r="AK77" i="25"/>
  <c r="AK197" i="25"/>
  <c r="AK184" i="25"/>
  <c r="AN190" i="25"/>
  <c r="AN192" i="25"/>
  <c r="AN197" i="25"/>
  <c r="AN184" i="25"/>
  <c r="AQ190" i="25"/>
  <c r="AQ192" i="25"/>
  <c r="AQ197" i="25"/>
  <c r="AQ184" i="25"/>
  <c r="AT190" i="25"/>
  <c r="AT192" i="25"/>
  <c r="AT197" i="25"/>
  <c r="AT184" i="25"/>
  <c r="AW190" i="25"/>
  <c r="AW192" i="25"/>
  <c r="AW197" i="25"/>
  <c r="AW184" i="25"/>
  <c r="AZ190" i="25"/>
  <c r="AZ192" i="25"/>
  <c r="AZ197" i="25"/>
  <c r="AZ184" i="25"/>
  <c r="BC69" i="25"/>
  <c r="BC190" i="25"/>
  <c r="BC192" i="25"/>
  <c r="BC197" i="25"/>
  <c r="BC184" i="25"/>
  <c r="BF190" i="25"/>
  <c r="BF192" i="25"/>
  <c r="BF73" i="25" s="1"/>
  <c r="BF197" i="25"/>
  <c r="BF184" i="25"/>
  <c r="BI69" i="25"/>
  <c r="BI190" i="25"/>
  <c r="BI192" i="25"/>
  <c r="BI197" i="25"/>
  <c r="BI184" i="25"/>
  <c r="BL190" i="25"/>
  <c r="BL192" i="25"/>
  <c r="BL197" i="25"/>
  <c r="BL184" i="25"/>
  <c r="BO55" i="25"/>
  <c r="BO190" i="25"/>
  <c r="BO192" i="25"/>
  <c r="BO197" i="25"/>
  <c r="BO184" i="25"/>
  <c r="BR190" i="25"/>
  <c r="BR192" i="25"/>
  <c r="BR197" i="25"/>
  <c r="BR184" i="25"/>
  <c r="BU190" i="25"/>
  <c r="BU192" i="25"/>
  <c r="BU197" i="25"/>
  <c r="BU184" i="25"/>
  <c r="BX190" i="25"/>
  <c r="BX192" i="25"/>
  <c r="BX197" i="25"/>
  <c r="BX184" i="25"/>
  <c r="BY185" i="25"/>
  <c r="BY186" i="25"/>
  <c r="CA83" i="25"/>
  <c r="CA84" i="25"/>
  <c r="CA85" i="25"/>
  <c r="CA86" i="25"/>
  <c r="CA87" i="25"/>
  <c r="CA88" i="25"/>
  <c r="CA89" i="25"/>
  <c r="CA90" i="25"/>
  <c r="CA91" i="25"/>
  <c r="CA92" i="25"/>
  <c r="CA93" i="25"/>
  <c r="CA94" i="25"/>
  <c r="CA95" i="25"/>
  <c r="CA96" i="25"/>
  <c r="CA97" i="25"/>
  <c r="CA98" i="25"/>
  <c r="CA99" i="25"/>
  <c r="CA100" i="25"/>
  <c r="CA101" i="25"/>
  <c r="CA102" i="25"/>
  <c r="CA103" i="25"/>
  <c r="CA104" i="25"/>
  <c r="CA105" i="25"/>
  <c r="CA106" i="25"/>
  <c r="CA107" i="25"/>
  <c r="CA108" i="25"/>
  <c r="CA109" i="25"/>
  <c r="CA110" i="25"/>
  <c r="CA111" i="25"/>
  <c r="CA112" i="25"/>
  <c r="CA113" i="25"/>
  <c r="CA114" i="25"/>
  <c r="CA115" i="25"/>
  <c r="CA116" i="25"/>
  <c r="CA117" i="25"/>
  <c r="CA118" i="25"/>
  <c r="CA184" i="25"/>
  <c r="CG121" i="25"/>
  <c r="CG122" i="25"/>
  <c r="CG123" i="25"/>
  <c r="CG124" i="25"/>
  <c r="CG125" i="25"/>
  <c r="CG126" i="25"/>
  <c r="CG127" i="25"/>
  <c r="CG128" i="25"/>
  <c r="CG129" i="25"/>
  <c r="CG130" i="25"/>
  <c r="CG131" i="25"/>
  <c r="CG132" i="25"/>
  <c r="CG133" i="25"/>
  <c r="CG134" i="25"/>
  <c r="CG135" i="25"/>
  <c r="CG136" i="25"/>
  <c r="CG137" i="25"/>
  <c r="CG138" i="25"/>
  <c r="CG139" i="25"/>
  <c r="CG140" i="25"/>
  <c r="CJ121" i="25"/>
  <c r="CJ122" i="25"/>
  <c r="CJ123" i="25"/>
  <c r="CJ124" i="25"/>
  <c r="CJ125" i="25"/>
  <c r="CJ126" i="25"/>
  <c r="CJ127" i="25"/>
  <c r="CJ128" i="25"/>
  <c r="CJ129" i="25"/>
  <c r="CJ130" i="25"/>
  <c r="CJ131" i="25"/>
  <c r="CJ132" i="25"/>
  <c r="CJ133" i="25"/>
  <c r="CJ134" i="25"/>
  <c r="CJ135" i="25"/>
  <c r="CJ136" i="25"/>
  <c r="CJ137" i="25"/>
  <c r="CJ138" i="25"/>
  <c r="CJ139" i="25"/>
  <c r="CJ140" i="25"/>
  <c r="CM121" i="25"/>
  <c r="CM122" i="25"/>
  <c r="CM123" i="25"/>
  <c r="CM124" i="25"/>
  <c r="CM125" i="25"/>
  <c r="CM126" i="25"/>
  <c r="CM127" i="25"/>
  <c r="CM128" i="25"/>
  <c r="CM129" i="25"/>
  <c r="CM130" i="25"/>
  <c r="CM131" i="25"/>
  <c r="CM132" i="25"/>
  <c r="CM133" i="25"/>
  <c r="CM134" i="25"/>
  <c r="CM135" i="25"/>
  <c r="CM136" i="25"/>
  <c r="CM137" i="25"/>
  <c r="CM138" i="25"/>
  <c r="CM139" i="25"/>
  <c r="CM140" i="25"/>
  <c r="BY76" i="25"/>
  <c r="BY141" i="25"/>
  <c r="BY142" i="25"/>
  <c r="BY162" i="25"/>
  <c r="AQ174" i="25"/>
  <c r="AZ167" i="25"/>
  <c r="BU174" i="25"/>
  <c r="BU180" i="25"/>
  <c r="BU179" i="25" s="1"/>
  <c r="BY173" i="25"/>
  <c r="BY178" i="25"/>
  <c r="BY183" i="25"/>
  <c r="BY187" i="25"/>
  <c r="BY188" i="25"/>
  <c r="BY189" i="25"/>
  <c r="CQ189" i="25" s="1"/>
  <c r="AJ190" i="25"/>
  <c r="AM190" i="25"/>
  <c r="AP190" i="25"/>
  <c r="AR190" i="25"/>
  <c r="AS190" i="25"/>
  <c r="AV190" i="25"/>
  <c r="AY190" i="25"/>
  <c r="BA190" i="25"/>
  <c r="BB190" i="25"/>
  <c r="BD190" i="25"/>
  <c r="BE190" i="25"/>
  <c r="BG190" i="25"/>
  <c r="BH190" i="25"/>
  <c r="BK190" i="25"/>
  <c r="BM190" i="25"/>
  <c r="BN190" i="25"/>
  <c r="BP190" i="25"/>
  <c r="BQ190" i="25"/>
  <c r="BT190" i="25"/>
  <c r="BW190" i="25"/>
  <c r="BZ190" i="25"/>
  <c r="D454" i="10" s="1"/>
  <c r="CC190" i="25"/>
  <c r="CF190" i="25"/>
  <c r="CI190" i="25"/>
  <c r="CL190" i="25"/>
  <c r="CO190" i="25"/>
  <c r="AJ192" i="25"/>
  <c r="AM192" i="25"/>
  <c r="AP192" i="25"/>
  <c r="AR192" i="25"/>
  <c r="AS192" i="25"/>
  <c r="AV192" i="25"/>
  <c r="AY192" i="25"/>
  <c r="BA192" i="25"/>
  <c r="BB192" i="25"/>
  <c r="BD192" i="25"/>
  <c r="BE192" i="25"/>
  <c r="BG192" i="25"/>
  <c r="BH192" i="25"/>
  <c r="BK192" i="25"/>
  <c r="BN192" i="25"/>
  <c r="BQ192" i="25"/>
  <c r="BT192" i="25"/>
  <c r="BW192" i="25"/>
  <c r="BZ192" i="25"/>
  <c r="CC192" i="25"/>
  <c r="CF192" i="25"/>
  <c r="CI192" i="25"/>
  <c r="CL192" i="25"/>
  <c r="CO192" i="25"/>
  <c r="AJ197" i="25"/>
  <c r="AM197" i="25"/>
  <c r="AP197" i="25"/>
  <c r="AR197" i="25"/>
  <c r="AS197" i="25"/>
  <c r="AV197" i="25"/>
  <c r="AY197" i="25"/>
  <c r="BA197" i="25"/>
  <c r="BB197" i="25"/>
  <c r="BD197" i="25"/>
  <c r="BE197" i="25"/>
  <c r="BG197" i="25"/>
  <c r="BH197" i="25"/>
  <c r="BK197" i="25"/>
  <c r="BN197" i="25"/>
  <c r="BQ197" i="25"/>
  <c r="BT197" i="25"/>
  <c r="BW197" i="25"/>
  <c r="BZ197" i="25"/>
  <c r="CC197" i="25"/>
  <c r="CF197" i="25"/>
  <c r="CI197" i="25"/>
  <c r="CL197" i="25"/>
  <c r="CO197" i="25"/>
  <c r="BY209" i="25"/>
  <c r="AG210" i="25"/>
  <c r="AJ210" i="25"/>
  <c r="AM210" i="25"/>
  <c r="AP210" i="25"/>
  <c r="AR210" i="25"/>
  <c r="AS210" i="25"/>
  <c r="AV210" i="25"/>
  <c r="AY210" i="25"/>
  <c r="BA210" i="25"/>
  <c r="BB210" i="25"/>
  <c r="BD210" i="25"/>
  <c r="BE210" i="25"/>
  <c r="BG210" i="25"/>
  <c r="BH210" i="25"/>
  <c r="BK210" i="25"/>
  <c r="BN210" i="25"/>
  <c r="BQ210" i="25"/>
  <c r="BT210" i="25"/>
  <c r="BW210" i="25"/>
  <c r="BZ210" i="25"/>
  <c r="CC210" i="25"/>
  <c r="CF210" i="25"/>
  <c r="CI210" i="25"/>
  <c r="CL210" i="25"/>
  <c r="CO210" i="25"/>
  <c r="G29" i="31"/>
  <c r="C18" i="31"/>
  <c r="H29" i="31"/>
  <c r="F29" i="31"/>
  <c r="D29" i="31"/>
  <c r="AQ33" i="31"/>
  <c r="AI41" i="31"/>
  <c r="AQ41" i="31"/>
  <c r="AB4" i="31"/>
  <c r="AI4" i="31"/>
  <c r="AQ4" i="31"/>
  <c r="O4" i="31"/>
  <c r="J29" i="31"/>
  <c r="K29" i="31"/>
  <c r="L29" i="31"/>
  <c r="M29" i="31"/>
  <c r="N29" i="31"/>
  <c r="O39" i="31"/>
  <c r="P29" i="31"/>
  <c r="U29" i="31"/>
  <c r="V29" i="31"/>
  <c r="W29" i="31"/>
  <c r="X17" i="31"/>
  <c r="X29" i="31"/>
  <c r="Y29" i="31"/>
  <c r="Z29" i="31"/>
  <c r="AB39" i="31"/>
  <c r="AF29" i="31"/>
  <c r="AG29" i="31"/>
  <c r="AH29" i="31"/>
  <c r="AJ29" i="31"/>
  <c r="AK29" i="31"/>
  <c r="AL29" i="31"/>
  <c r="AM7" i="31"/>
  <c r="AM29" i="31"/>
  <c r="AN7" i="31"/>
  <c r="AN17" i="31"/>
  <c r="AN29" i="31"/>
  <c r="AO29" i="31"/>
  <c r="I23" i="19"/>
  <c r="I12" i="19"/>
  <c r="X80" i="25"/>
  <c r="X74" i="25"/>
  <c r="X75" i="25"/>
  <c r="X70" i="25"/>
  <c r="X71" i="25"/>
  <c r="X83" i="25"/>
  <c r="X84" i="25"/>
  <c r="X85" i="25"/>
  <c r="X86" i="25"/>
  <c r="X87" i="25"/>
  <c r="X88" i="25"/>
  <c r="X89" i="25"/>
  <c r="X90" i="25"/>
  <c r="X91" i="25"/>
  <c r="X92" i="25"/>
  <c r="X93" i="25"/>
  <c r="X94" i="25"/>
  <c r="X95" i="25"/>
  <c r="X96" i="25"/>
  <c r="X97" i="25"/>
  <c r="X98" i="25"/>
  <c r="X99" i="25"/>
  <c r="X100" i="25"/>
  <c r="X101" i="25"/>
  <c r="X102" i="25"/>
  <c r="X103" i="25"/>
  <c r="X104" i="25"/>
  <c r="X105" i="25"/>
  <c r="X106" i="25"/>
  <c r="X107" i="25"/>
  <c r="X108" i="25"/>
  <c r="X110" i="25"/>
  <c r="X111" i="25"/>
  <c r="X112" i="25"/>
  <c r="X113" i="25"/>
  <c r="X114" i="25"/>
  <c r="X115" i="25"/>
  <c r="X116" i="25"/>
  <c r="X117" i="25"/>
  <c r="X118" i="25"/>
  <c r="X122" i="25"/>
  <c r="X123" i="25"/>
  <c r="X125" i="25"/>
  <c r="X126" i="25"/>
  <c r="X127" i="25"/>
  <c r="X128" i="25"/>
  <c r="X129" i="25"/>
  <c r="X130" i="25"/>
  <c r="X131" i="25"/>
  <c r="X132" i="25"/>
  <c r="X133" i="25"/>
  <c r="X134" i="25"/>
  <c r="X135" i="25"/>
  <c r="X136" i="25"/>
  <c r="X137" i="25"/>
  <c r="X138" i="25"/>
  <c r="X139" i="25"/>
  <c r="X140" i="25"/>
  <c r="X144" i="25"/>
  <c r="X145" i="25"/>
  <c r="X146" i="25"/>
  <c r="X147" i="25"/>
  <c r="X148" i="25"/>
  <c r="X149" i="25"/>
  <c r="X150" i="25"/>
  <c r="X151" i="25"/>
  <c r="X152" i="25"/>
  <c r="X153" i="25"/>
  <c r="X154" i="25"/>
  <c r="X155" i="25"/>
  <c r="X156" i="25"/>
  <c r="X157" i="25"/>
  <c r="X158" i="25"/>
  <c r="X159" i="25"/>
  <c r="X160" i="25"/>
  <c r="X161" i="25"/>
  <c r="C113" i="9"/>
  <c r="X168" i="25"/>
  <c r="X171" i="25"/>
  <c r="X172" i="25"/>
  <c r="X175" i="25"/>
  <c r="X176" i="25"/>
  <c r="X177" i="25"/>
  <c r="X181" i="25"/>
  <c r="X180" i="25" s="1"/>
  <c r="C154" i="9" s="1"/>
  <c r="C155" i="9"/>
  <c r="C164" i="9"/>
  <c r="C166" i="9"/>
  <c r="C139" i="9"/>
  <c r="C138" i="9" s="1"/>
  <c r="C143" i="9"/>
  <c r="C142" i="9" s="1"/>
  <c r="C190" i="9"/>
  <c r="C195" i="9"/>
  <c r="C200" i="9"/>
  <c r="C202" i="9"/>
  <c r="C205" i="9"/>
  <c r="C215" i="9"/>
  <c r="C221" i="9"/>
  <c r="C225" i="9"/>
  <c r="C224" i="9" s="1"/>
  <c r="H35" i="13"/>
  <c r="H36" i="13" s="1"/>
  <c r="AA202" i="25"/>
  <c r="AA70" i="25"/>
  <c r="AA71" i="25"/>
  <c r="AA74" i="25"/>
  <c r="AA75" i="25"/>
  <c r="AA80" i="25"/>
  <c r="AA144" i="25"/>
  <c r="AA145" i="25"/>
  <c r="AA146" i="25"/>
  <c r="AA147" i="25"/>
  <c r="AA148" i="25"/>
  <c r="AA149" i="25"/>
  <c r="AA150" i="25"/>
  <c r="AA151" i="25"/>
  <c r="AA152" i="25"/>
  <c r="AA153" i="25"/>
  <c r="AA154" i="25"/>
  <c r="AA155" i="25"/>
  <c r="AA156" i="25"/>
  <c r="AA157" i="25"/>
  <c r="AA158" i="25"/>
  <c r="AA159" i="25"/>
  <c r="AA160" i="25"/>
  <c r="AA161" i="25"/>
  <c r="AA164" i="25"/>
  <c r="AA163" i="25" s="1"/>
  <c r="C557" i="9" s="1"/>
  <c r="C551" i="9" s="1"/>
  <c r="AA171" i="25"/>
  <c r="AA172" i="25"/>
  <c r="AA175" i="25"/>
  <c r="AA176" i="25"/>
  <c r="AA177" i="25"/>
  <c r="AA181" i="25"/>
  <c r="AA180" i="25" s="1"/>
  <c r="AB182" i="25"/>
  <c r="AC182" i="25"/>
  <c r="AD182" i="25"/>
  <c r="C372" i="8"/>
  <c r="C158" i="7" s="1"/>
  <c r="C993" i="9"/>
  <c r="C376" i="8"/>
  <c r="C997" i="9"/>
  <c r="C369" i="8"/>
  <c r="C990" i="9"/>
  <c r="C366" i="8"/>
  <c r="C987" i="9"/>
  <c r="C386" i="8"/>
  <c r="C1007" i="9"/>
  <c r="C404" i="8"/>
  <c r="C402" i="8" s="1"/>
  <c r="C1025" i="9"/>
  <c r="C1023" i="9" s="1"/>
  <c r="AB120" i="25"/>
  <c r="AC120" i="25"/>
  <c r="AD120" i="25"/>
  <c r="AC202" i="25"/>
  <c r="C236" i="8"/>
  <c r="C332" i="8"/>
  <c r="C331" i="8" s="1"/>
  <c r="C306" i="8"/>
  <c r="C1048" i="9"/>
  <c r="C1052" i="9"/>
  <c r="C1055" i="9"/>
  <c r="C1060" i="9"/>
  <c r="C1068" i="9"/>
  <c r="C1071" i="9"/>
  <c r="C1077" i="9"/>
  <c r="C1082" i="9"/>
  <c r="C1090" i="9"/>
  <c r="C1095" i="9"/>
  <c r="C1099" i="9"/>
  <c r="C1103" i="9"/>
  <c r="C1113" i="9"/>
  <c r="C1119" i="9"/>
  <c r="C1124" i="9"/>
  <c r="C1132" i="9"/>
  <c r="C1135" i="9"/>
  <c r="C1145" i="9"/>
  <c r="C1144" i="9" s="1"/>
  <c r="C1149" i="9"/>
  <c r="C1148" i="9" s="1"/>
  <c r="C1152" i="9"/>
  <c r="C1161" i="9"/>
  <c r="C1170" i="9"/>
  <c r="C1172" i="9"/>
  <c r="C1179" i="9"/>
  <c r="C1182" i="9"/>
  <c r="C1185" i="9"/>
  <c r="C1189" i="9"/>
  <c r="C1196" i="9"/>
  <c r="C1199" i="9"/>
  <c r="C1201" i="9"/>
  <c r="C1206" i="9"/>
  <c r="C1208" i="9"/>
  <c r="C1211" i="9"/>
  <c r="C1217" i="9"/>
  <c r="C1215" i="9" s="1"/>
  <c r="C1221" i="9"/>
  <c r="C1227" i="9"/>
  <c r="C1226" i="9" s="1"/>
  <c r="D176" i="30"/>
  <c r="F103" i="30"/>
  <c r="F110" i="30"/>
  <c r="E65" i="30"/>
  <c r="D40" i="30"/>
  <c r="D42" i="30" s="1"/>
  <c r="F92" i="30" s="1"/>
  <c r="D25" i="30"/>
  <c r="D28" i="30" s="1"/>
  <c r="I38" i="29"/>
  <c r="I42" i="29" s="1"/>
  <c r="L42" i="29"/>
  <c r="L43" i="29" s="1"/>
  <c r="L46" i="29" s="1"/>
  <c r="F42" i="29"/>
  <c r="F43" i="29" s="1"/>
  <c r="F46" i="29" s="1"/>
  <c r="E38" i="29"/>
  <c r="E42" i="29" s="1"/>
  <c r="C38" i="29"/>
  <c r="C42" i="29" s="1"/>
  <c r="C43" i="29" s="1"/>
  <c r="C46" i="29" s="1"/>
  <c r="D32" i="30"/>
  <c r="D35" i="30" s="1"/>
  <c r="E17" i="30"/>
  <c r="E20" i="30" s="1"/>
  <c r="A60" i="22"/>
  <c r="A52" i="22"/>
  <c r="B26" i="19"/>
  <c r="B29" i="19" s="1"/>
  <c r="B15" i="19"/>
  <c r="D27" i="28"/>
  <c r="M42" i="29"/>
  <c r="M43" i="29" s="1"/>
  <c r="M46" i="29" s="1"/>
  <c r="M10" i="29" s="1"/>
  <c r="K42" i="29"/>
  <c r="K43" i="29" s="1"/>
  <c r="K46" i="29" s="1"/>
  <c r="K10" i="29" s="1"/>
  <c r="J42" i="29"/>
  <c r="J43" i="29" s="1"/>
  <c r="J46" i="29" s="1"/>
  <c r="J10" i="29" s="1"/>
  <c r="H42" i="29"/>
  <c r="H43" i="29" s="1"/>
  <c r="H46" i="29" s="1"/>
  <c r="H10" i="29" s="1"/>
  <c r="H13" i="29" s="1"/>
  <c r="G42" i="29"/>
  <c r="G43" i="29" s="1"/>
  <c r="G46" i="29" s="1"/>
  <c r="G10" i="29" s="1"/>
  <c r="G13" i="29" s="1"/>
  <c r="M15" i="29"/>
  <c r="M21" i="29"/>
  <c r="L15" i="29"/>
  <c r="L21" i="29"/>
  <c r="K15" i="29"/>
  <c r="K21" i="29"/>
  <c r="J15" i="29"/>
  <c r="J21" i="29"/>
  <c r="I15" i="29"/>
  <c r="I21" i="29"/>
  <c r="H15" i="29"/>
  <c r="H21" i="29"/>
  <c r="G15" i="29"/>
  <c r="G21" i="29"/>
  <c r="F15" i="29"/>
  <c r="F21" i="29"/>
  <c r="E15" i="29"/>
  <c r="E21" i="29"/>
  <c r="D15" i="29"/>
  <c r="D21" i="29"/>
  <c r="C15" i="29"/>
  <c r="C21" i="29"/>
  <c r="F170" i="30"/>
  <c r="D140" i="30"/>
  <c r="D139" i="30"/>
  <c r="D18" i="30"/>
  <c r="G18" i="30" s="1"/>
  <c r="D19" i="30"/>
  <c r="D20" i="30"/>
  <c r="D21" i="30"/>
  <c r="F21" i="30"/>
  <c r="F88" i="30" s="1"/>
  <c r="F89" i="30"/>
  <c r="F100" i="30"/>
  <c r="D37" i="30"/>
  <c r="G19" i="30"/>
  <c r="E61" i="24"/>
  <c r="S8" i="3"/>
  <c r="S6" i="3"/>
  <c r="S7" i="3"/>
  <c r="S9" i="3"/>
  <c r="S10" i="3"/>
  <c r="S11" i="3"/>
  <c r="S12" i="3"/>
  <c r="S13" i="3"/>
  <c r="S15" i="3"/>
  <c r="S21" i="3"/>
  <c r="S22" i="3"/>
  <c r="S23" i="3"/>
  <c r="N24" i="3"/>
  <c r="N27" i="3" s="1"/>
  <c r="S24" i="3"/>
  <c r="S25" i="3"/>
  <c r="T34" i="3"/>
  <c r="T35" i="3"/>
  <c r="E32" i="5"/>
  <c r="D32" i="5"/>
  <c r="C24" i="5"/>
  <c r="B95" i="13"/>
  <c r="B98" i="13"/>
  <c r="B99" i="13" s="1"/>
  <c r="D10" i="5"/>
  <c r="D13" i="5"/>
  <c r="D16" i="5"/>
  <c r="D21" i="5"/>
  <c r="D26" i="5"/>
  <c r="D30" i="5"/>
  <c r="D31" i="5"/>
  <c r="D36" i="5"/>
  <c r="D42" i="5"/>
  <c r="D47" i="5"/>
  <c r="D51" i="5"/>
  <c r="D61" i="5"/>
  <c r="D64" i="5"/>
  <c r="D65" i="5"/>
  <c r="D72" i="5"/>
  <c r="D77" i="5"/>
  <c r="D82" i="5"/>
  <c r="D95" i="5"/>
  <c r="C681" i="9"/>
  <c r="C684" i="9"/>
  <c r="C690" i="9"/>
  <c r="C695" i="9"/>
  <c r="C703" i="9"/>
  <c r="C708" i="9"/>
  <c r="C1039" i="9"/>
  <c r="C1038" i="9" s="1"/>
  <c r="C658" i="9"/>
  <c r="C662" i="9"/>
  <c r="C665" i="9"/>
  <c r="C673" i="9"/>
  <c r="C856" i="9"/>
  <c r="C860" i="9"/>
  <c r="C863" i="9"/>
  <c r="C868" i="9"/>
  <c r="C758" i="9"/>
  <c r="C757" i="9" s="1"/>
  <c r="C953" i="9"/>
  <c r="C952" i="9" s="1"/>
  <c r="C762" i="9"/>
  <c r="C761" i="9" s="1"/>
  <c r="C957" i="9"/>
  <c r="C956" i="9" s="1"/>
  <c r="C960" i="9"/>
  <c r="C969" i="9"/>
  <c r="C978" i="9"/>
  <c r="C980" i="9"/>
  <c r="C1004" i="9"/>
  <c r="C1009" i="9"/>
  <c r="C1014" i="9"/>
  <c r="C1016" i="9"/>
  <c r="C1019" i="9"/>
  <c r="C1029" i="9"/>
  <c r="C1035" i="9"/>
  <c r="C1034" i="9" s="1"/>
  <c r="C7" i="25"/>
  <c r="C10" i="25"/>
  <c r="C16" i="25"/>
  <c r="C21" i="25"/>
  <c r="C29" i="25"/>
  <c r="C34" i="25"/>
  <c r="C38" i="25"/>
  <c r="C42" i="25"/>
  <c r="D7" i="25"/>
  <c r="D10" i="25"/>
  <c r="D16" i="25"/>
  <c r="D21" i="25"/>
  <c r="D29" i="25"/>
  <c r="D34" i="25"/>
  <c r="D38" i="25"/>
  <c r="D42" i="25"/>
  <c r="E7" i="25"/>
  <c r="E10" i="25"/>
  <c r="E16" i="25"/>
  <c r="E21" i="25"/>
  <c r="E29" i="25"/>
  <c r="E34" i="25"/>
  <c r="E38" i="25"/>
  <c r="E42" i="25"/>
  <c r="F7" i="25"/>
  <c r="F10" i="25"/>
  <c r="F16" i="25"/>
  <c r="F21" i="25"/>
  <c r="F29" i="25"/>
  <c r="F34" i="25"/>
  <c r="F38" i="25"/>
  <c r="F42" i="25"/>
  <c r="G7" i="25"/>
  <c r="G10" i="25"/>
  <c r="G16" i="25"/>
  <c r="G21" i="25"/>
  <c r="G29" i="25"/>
  <c r="G34" i="25"/>
  <c r="G38" i="25"/>
  <c r="G42" i="25"/>
  <c r="H7" i="25"/>
  <c r="H10" i="25"/>
  <c r="H16" i="25"/>
  <c r="H21" i="25"/>
  <c r="H29" i="25"/>
  <c r="H34" i="25"/>
  <c r="H38" i="25"/>
  <c r="H42" i="25"/>
  <c r="I7" i="25"/>
  <c r="I10" i="25"/>
  <c r="I16" i="25"/>
  <c r="I21" i="25"/>
  <c r="I29" i="25"/>
  <c r="I34" i="25"/>
  <c r="I38" i="25"/>
  <c r="I42" i="25"/>
  <c r="J7" i="25"/>
  <c r="J10" i="25"/>
  <c r="J16" i="25"/>
  <c r="J21" i="25"/>
  <c r="J29" i="25"/>
  <c r="J34" i="25"/>
  <c r="J38" i="25"/>
  <c r="J42" i="25"/>
  <c r="K21" i="25"/>
  <c r="K7" i="25"/>
  <c r="K10" i="25"/>
  <c r="K16" i="25"/>
  <c r="K29" i="25"/>
  <c r="K34" i="25"/>
  <c r="K38" i="25"/>
  <c r="K42" i="25"/>
  <c r="L7" i="25"/>
  <c r="L10" i="25"/>
  <c r="L16" i="25"/>
  <c r="L21" i="25"/>
  <c r="L29" i="25"/>
  <c r="L34" i="25"/>
  <c r="L38" i="25"/>
  <c r="L42" i="25"/>
  <c r="M7" i="25"/>
  <c r="M10" i="25"/>
  <c r="M16" i="25"/>
  <c r="M21" i="25"/>
  <c r="M29" i="25"/>
  <c r="M34" i="25"/>
  <c r="M38" i="25"/>
  <c r="M42" i="25"/>
  <c r="N7" i="25"/>
  <c r="N10" i="25"/>
  <c r="N16" i="25"/>
  <c r="N21" i="25"/>
  <c r="N29" i="25"/>
  <c r="N34" i="25"/>
  <c r="N38" i="25"/>
  <c r="N42" i="25"/>
  <c r="O7" i="25"/>
  <c r="O10" i="25"/>
  <c r="O16" i="25"/>
  <c r="O21" i="25"/>
  <c r="O29" i="25"/>
  <c r="O34" i="25"/>
  <c r="O38" i="25"/>
  <c r="O42" i="25"/>
  <c r="P7" i="25"/>
  <c r="P10" i="25"/>
  <c r="P16" i="25"/>
  <c r="P21" i="25"/>
  <c r="P29" i="25"/>
  <c r="P34" i="25"/>
  <c r="P38" i="25"/>
  <c r="P42" i="25"/>
  <c r="R7" i="25"/>
  <c r="R10" i="25"/>
  <c r="R16" i="25"/>
  <c r="R21" i="25"/>
  <c r="R29" i="25"/>
  <c r="R34" i="25"/>
  <c r="R38" i="25"/>
  <c r="R42" i="25"/>
  <c r="S7" i="25"/>
  <c r="S10" i="25"/>
  <c r="S16" i="25"/>
  <c r="S21" i="25"/>
  <c r="S29" i="25"/>
  <c r="S34" i="25"/>
  <c r="S38" i="25"/>
  <c r="S42" i="25"/>
  <c r="U7" i="25"/>
  <c r="U10" i="25"/>
  <c r="U16" i="25"/>
  <c r="U21" i="25"/>
  <c r="U29" i="25"/>
  <c r="U34" i="25"/>
  <c r="U38" i="25"/>
  <c r="U42" i="25"/>
  <c r="W10" i="25"/>
  <c r="W16" i="25"/>
  <c r="W29" i="25"/>
  <c r="W34" i="25"/>
  <c r="W38" i="25"/>
  <c r="X7" i="25"/>
  <c r="X10" i="25"/>
  <c r="X16" i="25"/>
  <c r="X21" i="25"/>
  <c r="X29" i="25"/>
  <c r="X34" i="25"/>
  <c r="X38" i="25"/>
  <c r="X42" i="25"/>
  <c r="Z7" i="25"/>
  <c r="Z10" i="25"/>
  <c r="Z16" i="25"/>
  <c r="Z21" i="25"/>
  <c r="Z34" i="25"/>
  <c r="Z42" i="25"/>
  <c r="AA7" i="25"/>
  <c r="AA10" i="25"/>
  <c r="AA16" i="25"/>
  <c r="AA21" i="25"/>
  <c r="AA29" i="25"/>
  <c r="AA34" i="25"/>
  <c r="AA38" i="25"/>
  <c r="AA42" i="25"/>
  <c r="AB7" i="25"/>
  <c r="AB10" i="25"/>
  <c r="AB16" i="25"/>
  <c r="AB21" i="25"/>
  <c r="AB29" i="25"/>
  <c r="AB34" i="25"/>
  <c r="AB38" i="25"/>
  <c r="AB42" i="25"/>
  <c r="AC7" i="25"/>
  <c r="AC10" i="25"/>
  <c r="AC16" i="25"/>
  <c r="AC21" i="25"/>
  <c r="AC29" i="25"/>
  <c r="AC34" i="25"/>
  <c r="AC38" i="25"/>
  <c r="AC42" i="25"/>
  <c r="AD7" i="25"/>
  <c r="AD10" i="25"/>
  <c r="AD16" i="25"/>
  <c r="AD21" i="25"/>
  <c r="AD29" i="25"/>
  <c r="AD34" i="25"/>
  <c r="AD38" i="25"/>
  <c r="AD42" i="25"/>
  <c r="Q36" i="25"/>
  <c r="C86" i="8" s="1"/>
  <c r="AB55" i="25"/>
  <c r="AB62" i="25"/>
  <c r="AB69" i="25"/>
  <c r="AB68" i="25" s="1"/>
  <c r="AB67" i="25" s="1"/>
  <c r="AB66" i="25" s="1"/>
  <c r="AB73" i="25"/>
  <c r="AB77" i="25"/>
  <c r="AB82" i="25"/>
  <c r="AB143" i="25"/>
  <c r="AB163" i="25"/>
  <c r="AC55" i="25"/>
  <c r="AC62" i="25"/>
  <c r="AC69" i="25"/>
  <c r="AC68" i="25" s="1"/>
  <c r="AC67" i="25" s="1"/>
  <c r="AC66" i="25" s="1"/>
  <c r="AC73" i="25"/>
  <c r="AC77" i="25"/>
  <c r="AC82" i="25"/>
  <c r="AC143" i="25"/>
  <c r="AC163" i="25"/>
  <c r="AD55" i="25"/>
  <c r="AD62" i="25"/>
  <c r="AD69" i="25"/>
  <c r="AD68" i="25" s="1"/>
  <c r="AD67" i="25" s="1"/>
  <c r="AD66" i="25" s="1"/>
  <c r="AD73" i="25"/>
  <c r="AD77" i="25"/>
  <c r="AD82" i="25"/>
  <c r="AD143" i="25"/>
  <c r="AD163" i="25"/>
  <c r="AB167" i="25"/>
  <c r="AB174" i="25"/>
  <c r="AB180" i="25"/>
  <c r="AC167" i="25"/>
  <c r="AC174" i="25"/>
  <c r="AC180" i="25"/>
  <c r="AD167" i="25"/>
  <c r="AD174" i="25"/>
  <c r="AD180" i="25"/>
  <c r="AA184" i="25"/>
  <c r="C202" i="25"/>
  <c r="D202" i="25"/>
  <c r="E202" i="25"/>
  <c r="F202" i="25"/>
  <c r="G202" i="25"/>
  <c r="H202" i="25"/>
  <c r="J202" i="25"/>
  <c r="K202" i="25"/>
  <c r="L202" i="25"/>
  <c r="M202" i="25"/>
  <c r="N202" i="25"/>
  <c r="O202" i="25"/>
  <c r="P202" i="25"/>
  <c r="R202" i="25"/>
  <c r="S202" i="25"/>
  <c r="T202" i="25"/>
  <c r="U202" i="25"/>
  <c r="W202" i="25"/>
  <c r="X202" i="25"/>
  <c r="Y202" i="25"/>
  <c r="Z202" i="25"/>
  <c r="C233" i="25"/>
  <c r="C383" i="8"/>
  <c r="C169" i="7" s="1"/>
  <c r="C388" i="8"/>
  <c r="C174" i="7" s="1"/>
  <c r="C172" i="7" s="1"/>
  <c r="C393" i="8"/>
  <c r="C395" i="8"/>
  <c r="C181" i="7" s="1"/>
  <c r="C398" i="8"/>
  <c r="C184" i="7" s="1"/>
  <c r="C182" i="7" s="1"/>
  <c r="C410" i="8"/>
  <c r="C195" i="7" s="1"/>
  <c r="C336" i="8"/>
  <c r="C335" i="8" s="1"/>
  <c r="C348" i="8"/>
  <c r="C357" i="8"/>
  <c r="C359" i="8"/>
  <c r="C416" i="8"/>
  <c r="C201" i="7" s="1"/>
  <c r="C420" i="8"/>
  <c r="C419" i="8" s="1"/>
  <c r="I5" i="19"/>
  <c r="B6" i="19"/>
  <c r="B10" i="19" s="1"/>
  <c r="I11" i="19"/>
  <c r="I24" i="19"/>
  <c r="I25" i="19"/>
  <c r="F37" i="19"/>
  <c r="G37" i="19"/>
  <c r="J40" i="19"/>
  <c r="S6" i="14"/>
  <c r="S7" i="14"/>
  <c r="S8" i="14"/>
  <c r="S9" i="14"/>
  <c r="S10" i="14"/>
  <c r="S11" i="14"/>
  <c r="S12" i="14"/>
  <c r="S13" i="14"/>
  <c r="S16" i="14"/>
  <c r="N18" i="14"/>
  <c r="Q22" i="14"/>
  <c r="R22" i="14" s="1"/>
  <c r="S22" i="14"/>
  <c r="Q23" i="14"/>
  <c r="F27" i="22" s="1"/>
  <c r="G27" i="22" s="1"/>
  <c r="K27" i="22" s="1"/>
  <c r="S23" i="14"/>
  <c r="S24" i="14"/>
  <c r="N25" i="14"/>
  <c r="R25" i="14"/>
  <c r="U25" i="14" s="1"/>
  <c r="S25" i="14"/>
  <c r="R26" i="14"/>
  <c r="U26" i="14" s="1"/>
  <c r="S26" i="14"/>
  <c r="R27" i="14"/>
  <c r="T27" i="14" s="1"/>
  <c r="R33" i="14"/>
  <c r="T33" i="14" s="1"/>
  <c r="R35" i="14"/>
  <c r="T35" i="14" s="1"/>
  <c r="R38" i="14"/>
  <c r="T38" i="14" s="1"/>
  <c r="N41" i="14"/>
  <c r="G49" i="14"/>
  <c r="D50" i="14"/>
  <c r="E50" i="14"/>
  <c r="L50" i="14"/>
  <c r="B99" i="14"/>
  <c r="K30" i="24"/>
  <c r="F34" i="24"/>
  <c r="G34" i="24" s="1"/>
  <c r="K34" i="24" s="1"/>
  <c r="K36" i="24" s="1"/>
  <c r="K40" i="24" s="1"/>
  <c r="F44" i="24"/>
  <c r="G44" i="24" s="1"/>
  <c r="K44" i="24" s="1"/>
  <c r="F45" i="24"/>
  <c r="G45" i="24" s="1"/>
  <c r="K45" i="24" s="1"/>
  <c r="S6" i="13"/>
  <c r="S7" i="13"/>
  <c r="S8" i="13"/>
  <c r="S9" i="13"/>
  <c r="S10" i="13"/>
  <c r="S11" i="13"/>
  <c r="S12" i="13"/>
  <c r="S13" i="13"/>
  <c r="S15" i="13"/>
  <c r="N17" i="13"/>
  <c r="S21" i="13"/>
  <c r="S22" i="13"/>
  <c r="S23" i="13"/>
  <c r="G24" i="13"/>
  <c r="N24" i="13"/>
  <c r="N27" i="13" s="1"/>
  <c r="S24" i="13"/>
  <c r="F25" i="13"/>
  <c r="S25" i="13"/>
  <c r="T34" i="13"/>
  <c r="T35" i="13"/>
  <c r="N37" i="13"/>
  <c r="F45" i="13"/>
  <c r="G45" i="13"/>
  <c r="G46" i="13"/>
  <c r="G47" i="13" s="1"/>
  <c r="D47" i="13"/>
  <c r="H47" i="13"/>
  <c r="H48" i="13" s="1"/>
  <c r="I47" i="13"/>
  <c r="G50" i="13"/>
  <c r="J50" i="13"/>
  <c r="A32" i="23"/>
  <c r="A57" i="23" s="1"/>
  <c r="N17" i="3"/>
  <c r="F25" i="3"/>
  <c r="N37" i="3"/>
  <c r="F45" i="3"/>
  <c r="G45" i="3"/>
  <c r="G46" i="3"/>
  <c r="D47" i="3"/>
  <c r="F62" i="3"/>
  <c r="E10" i="5"/>
  <c r="E13" i="5"/>
  <c r="E16" i="5"/>
  <c r="E21" i="5"/>
  <c r="E25" i="5"/>
  <c r="E26" i="5"/>
  <c r="E30" i="5"/>
  <c r="E31" i="5"/>
  <c r="E36" i="5"/>
  <c r="E42" i="5"/>
  <c r="E46" i="5"/>
  <c r="E51" i="5"/>
  <c r="E55" i="5"/>
  <c r="E61" i="5"/>
  <c r="E64" i="5"/>
  <c r="E65" i="5"/>
  <c r="E73" i="5"/>
  <c r="E77" i="5"/>
  <c r="E89" i="5"/>
  <c r="E92" i="5"/>
  <c r="E95" i="5"/>
  <c r="C207" i="5"/>
  <c r="C208" i="5" s="1"/>
  <c r="F11" i="32"/>
  <c r="T5" i="32"/>
  <c r="T5" i="3"/>
  <c r="D16" i="23"/>
  <c r="D17" i="23"/>
  <c r="G11" i="3"/>
  <c r="F4" i="3"/>
  <c r="D208" i="5"/>
  <c r="D74" i="7" l="1"/>
  <c r="C62" i="9"/>
  <c r="AC14" i="31"/>
  <c r="AC7" i="31" s="1"/>
  <c r="C1534" i="10"/>
  <c r="C73" i="10" s="1"/>
  <c r="C105" i="10"/>
  <c r="H29" i="41"/>
  <c r="C9" i="10"/>
  <c r="F429" i="10"/>
  <c r="E53" i="7"/>
  <c r="E73" i="7"/>
  <c r="F406" i="10"/>
  <c r="F415" i="10"/>
  <c r="E61" i="7"/>
  <c r="J15" i="31"/>
  <c r="F398" i="10"/>
  <c r="F396" i="10" s="1"/>
  <c r="F420" i="10"/>
  <c r="E377" i="10"/>
  <c r="D390" i="10"/>
  <c r="O29" i="31"/>
  <c r="C35" i="5"/>
  <c r="C34" i="5" s="1"/>
  <c r="D28" i="26"/>
  <c r="AD17" i="31"/>
  <c r="B19" i="31"/>
  <c r="C218" i="10"/>
  <c r="C216" i="10" s="1"/>
  <c r="C1446" i="10"/>
  <c r="C1444" i="10" s="1"/>
  <c r="C1434" i="10" s="1"/>
  <c r="C68" i="10"/>
  <c r="H14" i="31"/>
  <c r="H189" i="10" s="1"/>
  <c r="H25" i="31"/>
  <c r="H17" i="31" s="1"/>
  <c r="J14" i="31"/>
  <c r="C657" i="9"/>
  <c r="C907" i="9"/>
  <c r="D54" i="7"/>
  <c r="BL167" i="25"/>
  <c r="AN167" i="25"/>
  <c r="BX55" i="25"/>
  <c r="BL55" i="25"/>
  <c r="BI174" i="25"/>
  <c r="AN143" i="25"/>
  <c r="BL82" i="25"/>
  <c r="AZ82" i="25"/>
  <c r="BU77" i="25"/>
  <c r="BI77" i="25"/>
  <c r="AW77" i="25"/>
  <c r="BI62" i="25"/>
  <c r="I35" i="19"/>
  <c r="F428" i="10"/>
  <c r="F407" i="10"/>
  <c r="F436" i="10"/>
  <c r="R5" i="14"/>
  <c r="U5" i="14" s="1"/>
  <c r="F46" i="3"/>
  <c r="F46" i="13"/>
  <c r="U10" i="32"/>
  <c r="T10" i="32"/>
  <c r="F16" i="32"/>
  <c r="Q11" i="32"/>
  <c r="BR55" i="25"/>
  <c r="AH55" i="25"/>
  <c r="BC55" i="25"/>
  <c r="Q38" i="25"/>
  <c r="J16" i="32"/>
  <c r="D75" i="7"/>
  <c r="F416" i="10"/>
  <c r="G416" i="10" s="1"/>
  <c r="E62" i="7"/>
  <c r="G247" i="10"/>
  <c r="E47" i="3"/>
  <c r="E47" i="13"/>
  <c r="H37" i="19"/>
  <c r="BR73" i="25"/>
  <c r="AB29" i="31"/>
  <c r="BO77" i="25"/>
  <c r="BC77" i="25"/>
  <c r="AQ77" i="25"/>
  <c r="BO69" i="25"/>
  <c r="AQ69" i="25"/>
  <c r="AQ68" i="25" s="1"/>
  <c r="BO62" i="25"/>
  <c r="AQ62" i="25"/>
  <c r="BX62" i="25"/>
  <c r="BL62" i="25"/>
  <c r="AZ62" i="25"/>
  <c r="CD82" i="25"/>
  <c r="E33" i="35" s="1"/>
  <c r="C33" i="35" s="1"/>
  <c r="B33" i="35" s="1"/>
  <c r="G37" i="32"/>
  <c r="Q13" i="14"/>
  <c r="F14" i="33"/>
  <c r="K14" i="33" s="1"/>
  <c r="C134" i="7"/>
  <c r="K13" i="32"/>
  <c r="E13" i="18" s="1"/>
  <c r="I27" i="31"/>
  <c r="U5" i="32"/>
  <c r="F47" i="3"/>
  <c r="F47" i="13"/>
  <c r="F50" i="14"/>
  <c r="G48" i="14"/>
  <c r="C365" i="8"/>
  <c r="C364" i="8" s="1"/>
  <c r="I13" i="19"/>
  <c r="F37" i="32"/>
  <c r="F12" i="32"/>
  <c r="K11" i="32"/>
  <c r="E11" i="18" s="1"/>
  <c r="C88" i="8"/>
  <c r="C286" i="8"/>
  <c r="D59" i="7"/>
  <c r="D57" i="7"/>
  <c r="D134" i="7"/>
  <c r="D166" i="7"/>
  <c r="D73" i="7"/>
  <c r="C519" i="9"/>
  <c r="T25" i="14"/>
  <c r="BU69" i="25"/>
  <c r="BU68" i="25" s="1"/>
  <c r="AW69" i="25"/>
  <c r="AW68" i="25" s="1"/>
  <c r="AK69" i="25"/>
  <c r="D43" i="7"/>
  <c r="E44" i="32"/>
  <c r="D44" i="14"/>
  <c r="E44" i="14" s="1"/>
  <c r="F44" i="14" s="1"/>
  <c r="D247" i="10"/>
  <c r="G12" i="32"/>
  <c r="I12" i="32" s="1"/>
  <c r="Q16" i="32"/>
  <c r="F20" i="33" s="1"/>
  <c r="G47" i="3"/>
  <c r="D145" i="7"/>
  <c r="AK68" i="25"/>
  <c r="BO174" i="25"/>
  <c r="BC174" i="25"/>
  <c r="AT143" i="25"/>
  <c r="BO143" i="25"/>
  <c r="BC143" i="25"/>
  <c r="AQ143" i="25"/>
  <c r="BL143" i="25"/>
  <c r="BI143" i="25"/>
  <c r="BX82" i="25"/>
  <c r="AN62" i="25"/>
  <c r="BU62" i="25"/>
  <c r="AW62" i="25"/>
  <c r="AK62" i="25"/>
  <c r="H48" i="3"/>
  <c r="BF167" i="25"/>
  <c r="AH167" i="25"/>
  <c r="AZ55" i="25"/>
  <c r="AN55" i="25"/>
  <c r="BU55" i="25"/>
  <c r="AW55" i="25"/>
  <c r="L5" i="25"/>
  <c r="BI68" i="25"/>
  <c r="AN5" i="25"/>
  <c r="AW174" i="25"/>
  <c r="AK174" i="25"/>
  <c r="BX167" i="25"/>
  <c r="BR143" i="25"/>
  <c r="BF143" i="25"/>
  <c r="AH143" i="25"/>
  <c r="BR82" i="25"/>
  <c r="BR62" i="25"/>
  <c r="BF62" i="25"/>
  <c r="C885" i="9"/>
  <c r="G16" i="32"/>
  <c r="I16" i="32" s="1"/>
  <c r="K16" i="32" s="1"/>
  <c r="E16" i="18" s="1"/>
  <c r="D62" i="7"/>
  <c r="C498" i="9"/>
  <c r="E216" i="10"/>
  <c r="H216" i="10"/>
  <c r="AI29" i="31"/>
  <c r="I33" i="31"/>
  <c r="D452" i="10"/>
  <c r="E418" i="10"/>
  <c r="D460" i="10"/>
  <c r="H211" i="10"/>
  <c r="H205" i="10"/>
  <c r="D47" i="30"/>
  <c r="D49" i="30" s="1"/>
  <c r="F49" i="30" s="1"/>
  <c r="E37" i="5"/>
  <c r="F94" i="30"/>
  <c r="G208" i="7"/>
  <c r="E205" i="7"/>
  <c r="E203" i="7" s="1"/>
  <c r="E202" i="7" s="1"/>
  <c r="E15" i="7" s="1"/>
  <c r="BX143" i="25"/>
  <c r="BU143" i="25"/>
  <c r="AW143" i="25"/>
  <c r="E37" i="19"/>
  <c r="AT167" i="25"/>
  <c r="BI55" i="25"/>
  <c r="BI54" i="25" s="1"/>
  <c r="C71" i="9"/>
  <c r="D52" i="7"/>
  <c r="R26" i="32"/>
  <c r="F26" i="33"/>
  <c r="AH16" i="25"/>
  <c r="BF82" i="25"/>
  <c r="BF55" i="25"/>
  <c r="AT55" i="25"/>
  <c r="J39" i="14"/>
  <c r="K39" i="14" s="1"/>
  <c r="G39" i="14"/>
  <c r="G7" i="32"/>
  <c r="I7" i="32" s="1"/>
  <c r="J7" i="32"/>
  <c r="F9" i="14"/>
  <c r="Q8" i="14"/>
  <c r="E19" i="32"/>
  <c r="C986" i="9"/>
  <c r="C985" i="9" s="1"/>
  <c r="X77" i="25"/>
  <c r="BX73" i="25"/>
  <c r="AT62" i="25"/>
  <c r="AH62" i="25"/>
  <c r="AH54" i="25" s="1"/>
  <c r="BC62" i="25"/>
  <c r="C406" i="10"/>
  <c r="BY16" i="25"/>
  <c r="CD163" i="25"/>
  <c r="E35" i="35" s="1"/>
  <c r="C35" i="35" s="1"/>
  <c r="B35" i="35" s="1"/>
  <c r="CD68" i="25"/>
  <c r="T26" i="32"/>
  <c r="F60" i="33"/>
  <c r="F62" i="33" s="1"/>
  <c r="F65" i="33" s="1"/>
  <c r="F67" i="33" s="1"/>
  <c r="F69" i="33" s="1"/>
  <c r="F68" i="23"/>
  <c r="BY78" i="25"/>
  <c r="AA62" i="25"/>
  <c r="C145" i="7"/>
  <c r="C80" i="8"/>
  <c r="Q29" i="25"/>
  <c r="C67" i="8"/>
  <c r="C66" i="8" s="1"/>
  <c r="Q16" i="25"/>
  <c r="CP77" i="25"/>
  <c r="AZ143" i="25"/>
  <c r="AK143" i="25"/>
  <c r="K10" i="33"/>
  <c r="G10" i="33"/>
  <c r="J46" i="32"/>
  <c r="K46" i="32" s="1"/>
  <c r="E46" i="18" s="1"/>
  <c r="F46" i="32"/>
  <c r="BR167" i="25"/>
  <c r="J24" i="3"/>
  <c r="G24" i="3"/>
  <c r="I24" i="3" s="1"/>
  <c r="N28" i="14"/>
  <c r="AZ73" i="25"/>
  <c r="F96" i="14"/>
  <c r="G96" i="14" s="1"/>
  <c r="D97" i="14"/>
  <c r="P17" i="31"/>
  <c r="P14" i="31"/>
  <c r="K15" i="32"/>
  <c r="E15" i="18" s="1"/>
  <c r="R16" i="32"/>
  <c r="T16" i="32"/>
  <c r="F5" i="14"/>
  <c r="Q12" i="14"/>
  <c r="F71" i="22"/>
  <c r="F74" i="22" s="1"/>
  <c r="F76" i="22" s="1"/>
  <c r="R40" i="14"/>
  <c r="T40" i="14" s="1"/>
  <c r="U33" i="14"/>
  <c r="I22" i="19"/>
  <c r="C179" i="7"/>
  <c r="C1112" i="9"/>
  <c r="R39" i="14"/>
  <c r="T39" i="14" s="1"/>
  <c r="T26" i="14"/>
  <c r="F86" i="30"/>
  <c r="AI39" i="31"/>
  <c r="I42" i="31"/>
  <c r="G216" i="10"/>
  <c r="G43" i="32"/>
  <c r="I43" i="32" s="1"/>
  <c r="Q36" i="32"/>
  <c r="J35" i="14"/>
  <c r="K35" i="14" s="1"/>
  <c r="G35" i="14"/>
  <c r="J37" i="14"/>
  <c r="K37" i="14" s="1"/>
  <c r="G37" i="14"/>
  <c r="G267" i="10"/>
  <c r="G266" i="10" s="1"/>
  <c r="C37" i="31"/>
  <c r="B37" i="31" s="1"/>
  <c r="F10" i="14"/>
  <c r="Q7" i="14"/>
  <c r="K14" i="31"/>
  <c r="K7" i="31" s="1"/>
  <c r="K17" i="31"/>
  <c r="C487" i="9"/>
  <c r="C1066" i="9"/>
  <c r="AQ39" i="31"/>
  <c r="BL73" i="25"/>
  <c r="BL5" i="25"/>
  <c r="C409" i="10"/>
  <c r="E55" i="7" s="1"/>
  <c r="CP163" i="25"/>
  <c r="T11" i="32"/>
  <c r="N15" i="31"/>
  <c r="Q14" i="14"/>
  <c r="G33" i="14"/>
  <c r="Q37" i="14"/>
  <c r="AA55" i="25"/>
  <c r="D91" i="7"/>
  <c r="G91" i="7" s="1"/>
  <c r="D67" i="7"/>
  <c r="D55" i="7"/>
  <c r="D258" i="10"/>
  <c r="G209" i="7"/>
  <c r="K10" i="32"/>
  <c r="E10" i="18" s="1"/>
  <c r="E181" i="7"/>
  <c r="E179" i="7" s="1"/>
  <c r="G446" i="10"/>
  <c r="G467" i="10"/>
  <c r="D399" i="10"/>
  <c r="G443" i="10"/>
  <c r="D441" i="10"/>
  <c r="D387" i="10"/>
  <c r="E205" i="10"/>
  <c r="G205" i="10"/>
  <c r="I188" i="10"/>
  <c r="I186" i="10" s="1"/>
  <c r="I178" i="10" s="1"/>
  <c r="I176" i="10" s="1"/>
  <c r="D5" i="25"/>
  <c r="D34" i="30"/>
  <c r="G19" i="29"/>
  <c r="G26" i="29" s="1"/>
  <c r="X69" i="25"/>
  <c r="X73" i="25"/>
  <c r="BY184" i="25"/>
  <c r="BO68" i="25"/>
  <c r="BO54" i="25"/>
  <c r="BC68" i="25"/>
  <c r="BC54" i="25"/>
  <c r="A34" i="22"/>
  <c r="A61" i="22" s="1"/>
  <c r="BX120" i="25"/>
  <c r="BR120" i="25"/>
  <c r="BL120" i="25"/>
  <c r="BF120" i="25"/>
  <c r="AZ120" i="25"/>
  <c r="AT82" i="25"/>
  <c r="AN82" i="25"/>
  <c r="AH82" i="25"/>
  <c r="G46" i="32"/>
  <c r="G14" i="33"/>
  <c r="AQ55" i="25"/>
  <c r="AQ54" i="25" s="1"/>
  <c r="AK55" i="25"/>
  <c r="AK54" i="25" s="1"/>
  <c r="F14" i="31"/>
  <c r="F482" i="10"/>
  <c r="D82" i="7"/>
  <c r="D383" i="10"/>
  <c r="D380" i="10" s="1"/>
  <c r="D202" i="10"/>
  <c r="E211" i="10"/>
  <c r="G211" i="10"/>
  <c r="E233" i="10"/>
  <c r="F15" i="31"/>
  <c r="C594" i="9"/>
  <c r="C593" i="9" s="1"/>
  <c r="C827" i="9"/>
  <c r="G10" i="22"/>
  <c r="K10" i="22" s="1"/>
  <c r="D62" i="33"/>
  <c r="D65" i="33" s="1"/>
  <c r="D70" i="23"/>
  <c r="D73" i="23" s="1"/>
  <c r="D75" i="23" s="1"/>
  <c r="D77" i="23" s="1"/>
  <c r="F79" i="23" s="1"/>
  <c r="C53" i="7"/>
  <c r="C75" i="7"/>
  <c r="C73" i="7"/>
  <c r="C63" i="7"/>
  <c r="C57" i="7"/>
  <c r="D50" i="7"/>
  <c r="C47" i="7"/>
  <c r="C82" i="7"/>
  <c r="C80" i="7"/>
  <c r="C79" i="7"/>
  <c r="D410" i="10"/>
  <c r="D205" i="10"/>
  <c r="D211" i="10"/>
  <c r="D216" i="10"/>
  <c r="G258" i="10"/>
  <c r="H233" i="10"/>
  <c r="F266" i="10"/>
  <c r="H269" i="10"/>
  <c r="D53" i="7"/>
  <c r="AQ29" i="31"/>
  <c r="D269" i="10"/>
  <c r="G233" i="10"/>
  <c r="P5" i="25"/>
  <c r="AA174" i="25"/>
  <c r="BX5" i="25"/>
  <c r="BR5" i="25"/>
  <c r="BY197" i="25"/>
  <c r="BY160" i="25"/>
  <c r="BY158" i="25"/>
  <c r="BY156" i="25"/>
  <c r="BY154" i="25"/>
  <c r="BY152" i="25"/>
  <c r="BY150" i="25"/>
  <c r="BY148" i="25"/>
  <c r="BY146" i="25"/>
  <c r="BY144" i="25"/>
  <c r="BY139" i="25"/>
  <c r="BY137" i="25"/>
  <c r="BY135" i="25"/>
  <c r="BY133" i="25"/>
  <c r="BY131" i="25"/>
  <c r="BY129" i="25"/>
  <c r="BY127" i="25"/>
  <c r="BY125" i="25"/>
  <c r="AT120" i="25"/>
  <c r="AN120" i="25"/>
  <c r="BY122" i="25"/>
  <c r="AH120" i="25"/>
  <c r="C898" i="9"/>
  <c r="C277" i="8"/>
  <c r="J34" i="32"/>
  <c r="G34" i="32"/>
  <c r="I34" i="32" s="1"/>
  <c r="K34" i="32" s="1"/>
  <c r="E34" i="18" s="1"/>
  <c r="Q25" i="32"/>
  <c r="R25" i="32" s="1"/>
  <c r="F31" i="32"/>
  <c r="E35" i="32"/>
  <c r="J24" i="32"/>
  <c r="K24" i="32" s="1"/>
  <c r="E24" i="18" s="1"/>
  <c r="G24" i="32"/>
  <c r="J22" i="32"/>
  <c r="G22" i="32"/>
  <c r="I22" i="32" s="1"/>
  <c r="F22" i="14"/>
  <c r="G22" i="14" s="1"/>
  <c r="Q24" i="14"/>
  <c r="CP120" i="25"/>
  <c r="F399" i="10"/>
  <c r="F421" i="10"/>
  <c r="F418" i="10" s="1"/>
  <c r="F189" i="7"/>
  <c r="T5" i="14"/>
  <c r="N44" i="13"/>
  <c r="F24" i="13"/>
  <c r="H51" i="14"/>
  <c r="B19" i="19"/>
  <c r="C193" i="7"/>
  <c r="AC5" i="25"/>
  <c r="H5" i="25"/>
  <c r="C1022" i="9"/>
  <c r="E21" i="30"/>
  <c r="G21" i="30" s="1"/>
  <c r="AA69" i="25"/>
  <c r="C544" i="9" s="1"/>
  <c r="C540" i="9" s="1"/>
  <c r="CG120" i="25"/>
  <c r="BX163" i="25"/>
  <c r="BX81" i="25" s="1"/>
  <c r="BR163" i="25"/>
  <c r="BL163" i="25"/>
  <c r="BF163" i="25"/>
  <c r="AZ163" i="25"/>
  <c r="AZ81" i="25" s="1"/>
  <c r="CJ5" i="25"/>
  <c r="AZ5" i="25"/>
  <c r="AT5" i="25"/>
  <c r="C59" i="8"/>
  <c r="C44" i="7" s="1"/>
  <c r="C42" i="7" s="1"/>
  <c r="Q7" i="25"/>
  <c r="BY161" i="25"/>
  <c r="BY159" i="25"/>
  <c r="BY157" i="25"/>
  <c r="BY155" i="25"/>
  <c r="BY153" i="25"/>
  <c r="BY151" i="25"/>
  <c r="BY149" i="25"/>
  <c r="BY147" i="25"/>
  <c r="BY145" i="25"/>
  <c r="BY140" i="25"/>
  <c r="BY138" i="25"/>
  <c r="BY136" i="25"/>
  <c r="BY134" i="25"/>
  <c r="BY132" i="25"/>
  <c r="BY130" i="25"/>
  <c r="BY128" i="25"/>
  <c r="BY126" i="25"/>
  <c r="BY123" i="25"/>
  <c r="BY192" i="25"/>
  <c r="C432" i="10"/>
  <c r="E77" i="7" s="1"/>
  <c r="BY42" i="25"/>
  <c r="C429" i="10"/>
  <c r="G429" i="10" s="1"/>
  <c r="BY38" i="25"/>
  <c r="BY29" i="25"/>
  <c r="BY9" i="25"/>
  <c r="AH7" i="25"/>
  <c r="E27" i="32"/>
  <c r="F24" i="32"/>
  <c r="F22" i="32"/>
  <c r="F34" i="32"/>
  <c r="F35" i="32" s="1"/>
  <c r="R5" i="3"/>
  <c r="K20" i="33"/>
  <c r="G20" i="33"/>
  <c r="K9" i="33"/>
  <c r="G9" i="33"/>
  <c r="J45" i="32"/>
  <c r="K45" i="32" s="1"/>
  <c r="F45" i="32"/>
  <c r="F47" i="32" s="1"/>
  <c r="E47" i="32"/>
  <c r="E48" i="32" s="1"/>
  <c r="M25" i="31"/>
  <c r="M17" i="31" s="1"/>
  <c r="M15" i="31"/>
  <c r="M7" i="31" s="1"/>
  <c r="Z25" i="31"/>
  <c r="Z17" i="31" s="1"/>
  <c r="Z15" i="31"/>
  <c r="Z14" i="31"/>
  <c r="AH17" i="31"/>
  <c r="AH7" i="31"/>
  <c r="CP55" i="25"/>
  <c r="CJ55" i="25"/>
  <c r="C30" i="35"/>
  <c r="G184" i="10"/>
  <c r="G183" i="10" s="1"/>
  <c r="G15" i="31"/>
  <c r="D65" i="7"/>
  <c r="J43" i="32"/>
  <c r="F43" i="32"/>
  <c r="J41" i="32"/>
  <c r="G41" i="32"/>
  <c r="I41" i="32" s="1"/>
  <c r="F41" i="32"/>
  <c r="Q33" i="32"/>
  <c r="J40" i="32"/>
  <c r="F41" i="14"/>
  <c r="F47" i="14" s="1"/>
  <c r="F51" i="14" s="1"/>
  <c r="E47" i="14"/>
  <c r="E51" i="14" s="1"/>
  <c r="D24" i="31"/>
  <c r="D23" i="35"/>
  <c r="G17" i="32"/>
  <c r="I17" i="32" s="1"/>
  <c r="K17" i="32" s="1"/>
  <c r="E17" i="18" s="1"/>
  <c r="F17" i="32"/>
  <c r="F17" i="14"/>
  <c r="G17" i="14" s="1"/>
  <c r="I17" i="14" s="1"/>
  <c r="Q10" i="14"/>
  <c r="Q11" i="14" s="1"/>
  <c r="F16" i="14"/>
  <c r="Q16" i="14"/>
  <c r="Q15" i="32"/>
  <c r="T15" i="32" s="1"/>
  <c r="F15" i="32"/>
  <c r="R13" i="32"/>
  <c r="F17" i="33"/>
  <c r="K17" i="33" s="1"/>
  <c r="P16" i="3"/>
  <c r="U16" i="32"/>
  <c r="F4" i="14"/>
  <c r="Q9" i="14"/>
  <c r="Q14" i="32"/>
  <c r="G14" i="32"/>
  <c r="I14" i="32" s="1"/>
  <c r="J14" i="32"/>
  <c r="X15" i="31"/>
  <c r="X7" i="31" s="1"/>
  <c r="X5" i="31" s="1"/>
  <c r="AT163" i="25"/>
  <c r="AT73" i="25"/>
  <c r="AN163" i="25"/>
  <c r="AN73" i="25"/>
  <c r="AH163" i="25"/>
  <c r="AH73" i="25"/>
  <c r="CP5" i="25"/>
  <c r="BF5" i="25"/>
  <c r="AE54" i="25"/>
  <c r="U55" i="25"/>
  <c r="CA62" i="25"/>
  <c r="BX174" i="25"/>
  <c r="BR174" i="25"/>
  <c r="BR166" i="25" s="1"/>
  <c r="BL174" i="25"/>
  <c r="BL166" i="25" s="1"/>
  <c r="BF174" i="25"/>
  <c r="AZ174" i="25"/>
  <c r="AT174" i="25"/>
  <c r="AN174" i="25"/>
  <c r="AN166" i="25" s="1"/>
  <c r="BU167" i="25"/>
  <c r="BO167" i="25"/>
  <c r="BI167" i="25"/>
  <c r="BC167" i="25"/>
  <c r="AW167" i="25"/>
  <c r="AQ167" i="25"/>
  <c r="AK167" i="25"/>
  <c r="BX77" i="25"/>
  <c r="BX72" i="25" s="1"/>
  <c r="BR77" i="25"/>
  <c r="BL77" i="25"/>
  <c r="BF77" i="25"/>
  <c r="AZ77" i="25"/>
  <c r="AZ72" i="25" s="1"/>
  <c r="AT77" i="25"/>
  <c r="AN77" i="25"/>
  <c r="CG143" i="25"/>
  <c r="CP73" i="25"/>
  <c r="CP72" i="25" s="1"/>
  <c r="CG73" i="25"/>
  <c r="T13" i="32"/>
  <c r="D49" i="32"/>
  <c r="G24" i="22"/>
  <c r="K24" i="22" s="1"/>
  <c r="Y25" i="31"/>
  <c r="Y17" i="31" s="1"/>
  <c r="Y15" i="31"/>
  <c r="W25" i="31"/>
  <c r="W17" i="31" s="1"/>
  <c r="W15" i="31"/>
  <c r="CM55" i="25"/>
  <c r="CG55" i="25"/>
  <c r="CG54" i="25" s="1"/>
  <c r="Q69" i="25"/>
  <c r="C117" i="8" s="1"/>
  <c r="C113" i="8" s="1"/>
  <c r="I45" i="31"/>
  <c r="I43" i="31"/>
  <c r="CD179" i="25"/>
  <c r="E44" i="35"/>
  <c r="CD174" i="25"/>
  <c r="E43" i="35" s="1"/>
  <c r="J25" i="32"/>
  <c r="G25" i="32"/>
  <c r="I25" i="32" s="1"/>
  <c r="C93" i="9"/>
  <c r="C40" i="5"/>
  <c r="C39" i="5" s="1"/>
  <c r="H237" i="10"/>
  <c r="D184" i="10"/>
  <c r="D183" i="10" s="1"/>
  <c r="D15" i="31"/>
  <c r="D7" i="31" s="1"/>
  <c r="Q21" i="32"/>
  <c r="G23" i="32"/>
  <c r="I23" i="32" s="1"/>
  <c r="K23" i="32" s="1"/>
  <c r="E23" i="18" s="1"/>
  <c r="CD120" i="25"/>
  <c r="F286" i="10"/>
  <c r="F285" i="10" s="1"/>
  <c r="G14" i="14"/>
  <c r="I14" i="14" s="1"/>
  <c r="J14" i="14"/>
  <c r="B73" i="14"/>
  <c r="E12" i="14"/>
  <c r="Q17" i="14" s="1"/>
  <c r="Q8" i="32"/>
  <c r="G9" i="32"/>
  <c r="I9" i="32" s="1"/>
  <c r="J9" i="32"/>
  <c r="Q12" i="32"/>
  <c r="J5" i="32"/>
  <c r="H15" i="31"/>
  <c r="H7" i="31" s="1"/>
  <c r="X163" i="25"/>
  <c r="D114" i="7" s="1"/>
  <c r="D68" i="7"/>
  <c r="C68" i="7"/>
  <c r="C67" i="7"/>
  <c r="D66" i="7"/>
  <c r="C66" i="7"/>
  <c r="C59" i="7"/>
  <c r="D49" i="7"/>
  <c r="D48" i="7"/>
  <c r="C19" i="5"/>
  <c r="C18" i="5" s="1"/>
  <c r="D418" i="10"/>
  <c r="E427" i="10"/>
  <c r="D480" i="10"/>
  <c r="E155" i="7"/>
  <c r="C506" i="10"/>
  <c r="C505" i="10" s="1"/>
  <c r="E202" i="10"/>
  <c r="G237" i="10"/>
  <c r="D266" i="10"/>
  <c r="H46" i="31"/>
  <c r="H294" i="10" s="1"/>
  <c r="H44" i="35"/>
  <c r="C172" i="9"/>
  <c r="C171" i="9" s="1"/>
  <c r="E67" i="30"/>
  <c r="G180" i="7"/>
  <c r="C205" i="10"/>
  <c r="F432" i="10"/>
  <c r="G139" i="7"/>
  <c r="G147" i="7"/>
  <c r="G149" i="7"/>
  <c r="G161" i="7"/>
  <c r="G23" i="7"/>
  <c r="G191" i="7"/>
  <c r="G197" i="7"/>
  <c r="C364" i="9"/>
  <c r="C363" i="9" s="1"/>
  <c r="G131" i="7"/>
  <c r="G146" i="7"/>
  <c r="G148" i="7"/>
  <c r="G163" i="7"/>
  <c r="G164" i="7"/>
  <c r="G165" i="7"/>
  <c r="G167" i="7"/>
  <c r="G173" i="7"/>
  <c r="G175" i="7"/>
  <c r="G176" i="7"/>
  <c r="G194" i="7"/>
  <c r="G137" i="7"/>
  <c r="G204" i="7"/>
  <c r="G183" i="7"/>
  <c r="G196" i="7"/>
  <c r="G140" i="7"/>
  <c r="G138" i="7"/>
  <c r="D427" i="10"/>
  <c r="D463" i="10"/>
  <c r="F83" i="7"/>
  <c r="C237" i="10"/>
  <c r="F84" i="7"/>
  <c r="F82" i="7"/>
  <c r="E92" i="7"/>
  <c r="F206" i="7"/>
  <c r="J7" i="31"/>
  <c r="AC5" i="35"/>
  <c r="AQ16" i="35"/>
  <c r="AI7" i="35"/>
  <c r="AB16" i="35"/>
  <c r="F39" i="7"/>
  <c r="F36" i="7"/>
  <c r="F27" i="7"/>
  <c r="F26" i="7" s="1"/>
  <c r="F40" i="7"/>
  <c r="I13" i="35"/>
  <c r="G153" i="7"/>
  <c r="G89" i="7"/>
  <c r="G96" i="7"/>
  <c r="G94" i="7"/>
  <c r="G120" i="7"/>
  <c r="G102" i="7"/>
  <c r="G93" i="7"/>
  <c r="G98" i="7"/>
  <c r="G100" i="7"/>
  <c r="G103" i="7"/>
  <c r="G110" i="7"/>
  <c r="G115" i="7"/>
  <c r="G104" i="7"/>
  <c r="G112" i="7"/>
  <c r="G88" i="7"/>
  <c r="E177" i="7"/>
  <c r="G178" i="7"/>
  <c r="G177" i="7" s="1"/>
  <c r="E118" i="7"/>
  <c r="E117" i="7" s="1"/>
  <c r="E9" i="7" s="1"/>
  <c r="E122" i="7"/>
  <c r="E121" i="7" s="1"/>
  <c r="E10" i="7" s="1"/>
  <c r="G123" i="7"/>
  <c r="G122" i="7" s="1"/>
  <c r="G121" i="7" s="1"/>
  <c r="G10" i="7" s="1"/>
  <c r="E143" i="7"/>
  <c r="G144" i="7"/>
  <c r="G143" i="7" s="1"/>
  <c r="C203" i="7"/>
  <c r="C202" i="7" s="1"/>
  <c r="C15" i="7" s="1"/>
  <c r="AI16" i="35"/>
  <c r="I24" i="35"/>
  <c r="AQ7" i="35"/>
  <c r="AI5" i="35"/>
  <c r="AB7" i="35"/>
  <c r="O7" i="35"/>
  <c r="I16" i="35"/>
  <c r="O16" i="35"/>
  <c r="B10" i="35"/>
  <c r="J5" i="35"/>
  <c r="I14" i="35"/>
  <c r="P5" i="35"/>
  <c r="H247" i="10"/>
  <c r="F247" i="10"/>
  <c r="I38" i="31"/>
  <c r="AD14" i="31"/>
  <c r="AE7" i="31"/>
  <c r="AC17" i="31"/>
  <c r="AE17" i="31"/>
  <c r="I4" i="31"/>
  <c r="B71" i="31" s="1"/>
  <c r="B76" i="31" s="1"/>
  <c r="I18" i="31"/>
  <c r="B18" i="31" s="1"/>
  <c r="F452" i="10"/>
  <c r="M5" i="31"/>
  <c r="AD81" i="25"/>
  <c r="AC81" i="25"/>
  <c r="AB81" i="25"/>
  <c r="AA5" i="25"/>
  <c r="N5" i="25"/>
  <c r="F5" i="25"/>
  <c r="F6" i="14"/>
  <c r="Q6" i="14"/>
  <c r="G50" i="14"/>
  <c r="U40" i="14"/>
  <c r="AD72" i="25"/>
  <c r="AC72" i="25"/>
  <c r="AB72" i="25"/>
  <c r="S5" i="25"/>
  <c r="J5" i="25"/>
  <c r="C855" i="9"/>
  <c r="R7" i="32"/>
  <c r="F11" i="33"/>
  <c r="H19" i="29"/>
  <c r="H26" i="29" s="1"/>
  <c r="C1214" i="9"/>
  <c r="C401" i="8"/>
  <c r="C187" i="7" s="1"/>
  <c r="AA73" i="25"/>
  <c r="X143" i="25"/>
  <c r="BX54" i="25"/>
  <c r="BR54" i="25"/>
  <c r="BL54" i="25"/>
  <c r="BF54" i="25"/>
  <c r="AZ54" i="25"/>
  <c r="AN54" i="25"/>
  <c r="AJ5" i="25"/>
  <c r="U77" i="25"/>
  <c r="U73" i="25"/>
  <c r="U69" i="25"/>
  <c r="U68" i="25" s="1"/>
  <c r="U67" i="25" s="1"/>
  <c r="U66" i="25" s="1"/>
  <c r="D48" i="18"/>
  <c r="D49" i="18" s="1"/>
  <c r="J47" i="18" s="1"/>
  <c r="CA69" i="25"/>
  <c r="C1814" i="10" s="1"/>
  <c r="C1810" i="10" s="1"/>
  <c r="D26" i="7"/>
  <c r="C630" i="9"/>
  <c r="G25" i="13"/>
  <c r="I25" i="13" s="1"/>
  <c r="G25" i="3"/>
  <c r="I25" i="3" s="1"/>
  <c r="C62" i="7"/>
  <c r="D61" i="7"/>
  <c r="D60" i="7"/>
  <c r="C48" i="7"/>
  <c r="C258" i="8"/>
  <c r="D84" i="7"/>
  <c r="D83" i="7"/>
  <c r="E405" i="10"/>
  <c r="AP7" i="31"/>
  <c r="AP5" i="31" s="1"/>
  <c r="F211" i="10"/>
  <c r="G224" i="10"/>
  <c r="D237" i="10"/>
  <c r="F237" i="10"/>
  <c r="D286" i="10"/>
  <c r="D285" i="10" s="1"/>
  <c r="CP167" i="25"/>
  <c r="D18" i="14"/>
  <c r="E18" i="14" s="1"/>
  <c r="F18" i="14" s="1"/>
  <c r="C1178" i="9"/>
  <c r="C1177" i="9" s="1"/>
  <c r="X174" i="25"/>
  <c r="C151" i="9" s="1"/>
  <c r="D130" i="7" s="1"/>
  <c r="BU82" i="25"/>
  <c r="BO82" i="25"/>
  <c r="BI82" i="25"/>
  <c r="BC82" i="25"/>
  <c r="AW82" i="25"/>
  <c r="AQ82" i="25"/>
  <c r="AK82" i="25"/>
  <c r="BX69" i="25"/>
  <c r="BX68" i="25" s="1"/>
  <c r="BR69" i="25"/>
  <c r="BR68" i="25" s="1"/>
  <c r="BL69" i="25"/>
  <c r="BL68" i="25" s="1"/>
  <c r="BF69" i="25"/>
  <c r="BF68" i="25" s="1"/>
  <c r="AZ69" i="25"/>
  <c r="AZ68" i="25" s="1"/>
  <c r="AT69" i="25"/>
  <c r="AT68" i="25" s="1"/>
  <c r="AN69" i="25"/>
  <c r="AN68" i="25" s="1"/>
  <c r="CJ73" i="25"/>
  <c r="CP69" i="25"/>
  <c r="CP68" i="25" s="1"/>
  <c r="CM69" i="25"/>
  <c r="CM68" i="25" s="1"/>
  <c r="T7" i="32"/>
  <c r="D48" i="32"/>
  <c r="D36" i="32"/>
  <c r="G47" i="32"/>
  <c r="H48" i="32"/>
  <c r="H36" i="32"/>
  <c r="E68" i="32"/>
  <c r="E69" i="32" s="1"/>
  <c r="F31" i="22"/>
  <c r="G31" i="22" s="1"/>
  <c r="K31" i="22" s="1"/>
  <c r="G30" i="22"/>
  <c r="K30" i="22" s="1"/>
  <c r="M35" i="19"/>
  <c r="CA55" i="25"/>
  <c r="CA54" i="25" s="1"/>
  <c r="AA25" i="31"/>
  <c r="AA17" i="31" s="1"/>
  <c r="BY109" i="25"/>
  <c r="C397" i="9"/>
  <c r="C396" i="9" s="1"/>
  <c r="C290" i="8"/>
  <c r="E399" i="10"/>
  <c r="D405" i="10"/>
  <c r="F205" i="10"/>
  <c r="F216" i="10"/>
  <c r="F233" i="10"/>
  <c r="U22" i="14"/>
  <c r="T22" i="14"/>
  <c r="C122" i="9"/>
  <c r="C118" i="9" s="1"/>
  <c r="X68" i="25"/>
  <c r="P5" i="13"/>
  <c r="U5" i="3"/>
  <c r="BY176" i="25"/>
  <c r="AH174" i="25"/>
  <c r="BY70" i="25"/>
  <c r="AH69" i="25"/>
  <c r="AH68" i="25" s="1"/>
  <c r="BY11" i="25"/>
  <c r="AH10" i="25"/>
  <c r="C411" i="10"/>
  <c r="C410" i="10" s="1"/>
  <c r="BY21" i="25"/>
  <c r="U36" i="14"/>
  <c r="T36" i="14"/>
  <c r="N44" i="3"/>
  <c r="AD5" i="25"/>
  <c r="X5" i="25"/>
  <c r="R5" i="25"/>
  <c r="M5" i="25"/>
  <c r="I5" i="25"/>
  <c r="E5" i="25"/>
  <c r="B100" i="13"/>
  <c r="C1151" i="9"/>
  <c r="C10" i="9"/>
  <c r="AO5" i="31"/>
  <c r="AM5" i="31"/>
  <c r="BX166" i="25"/>
  <c r="BF166" i="25"/>
  <c r="AZ166" i="25"/>
  <c r="CJ120" i="25"/>
  <c r="BR72" i="25"/>
  <c r="BL72" i="25"/>
  <c r="BF72" i="25"/>
  <c r="AN72" i="25"/>
  <c r="CG5" i="25"/>
  <c r="BU5" i="25"/>
  <c r="BT5" i="25"/>
  <c r="BI5" i="25"/>
  <c r="BH5" i="25"/>
  <c r="AW5" i="25"/>
  <c r="AV5" i="25"/>
  <c r="AK5" i="25"/>
  <c r="BY181" i="25"/>
  <c r="BY180" i="25" s="1"/>
  <c r="BY179" i="25" s="1"/>
  <c r="BY172" i="25"/>
  <c r="BU166" i="25"/>
  <c r="BO166" i="25"/>
  <c r="BI166" i="25"/>
  <c r="BC166" i="25"/>
  <c r="AW166" i="25"/>
  <c r="AQ166" i="25"/>
  <c r="AK166" i="25"/>
  <c r="BY168" i="25"/>
  <c r="BU120" i="25"/>
  <c r="BO120" i="25"/>
  <c r="BI120" i="25"/>
  <c r="BC120" i="25"/>
  <c r="AW120" i="25"/>
  <c r="AQ120" i="25"/>
  <c r="AK120" i="25"/>
  <c r="BY117" i="25"/>
  <c r="BY115" i="25"/>
  <c r="BY113" i="25"/>
  <c r="BY111" i="25"/>
  <c r="BY108" i="25"/>
  <c r="BY106" i="25"/>
  <c r="BY104" i="25"/>
  <c r="BY102" i="25"/>
  <c r="BY100" i="25"/>
  <c r="BY98" i="25"/>
  <c r="BY96" i="25"/>
  <c r="BY94" i="25"/>
  <c r="BY92" i="25"/>
  <c r="BY90" i="25"/>
  <c r="BY88" i="25"/>
  <c r="BY86" i="25"/>
  <c r="BY84" i="25"/>
  <c r="BY80" i="25"/>
  <c r="BY74" i="25"/>
  <c r="CJ174" i="25"/>
  <c r="CM143" i="25"/>
  <c r="CJ143" i="25"/>
  <c r="CP62" i="25"/>
  <c r="CJ62" i="25"/>
  <c r="CJ54" i="25" s="1"/>
  <c r="D11" i="3"/>
  <c r="F11" i="3" s="1"/>
  <c r="U38" i="14"/>
  <c r="U35" i="14"/>
  <c r="U27" i="14"/>
  <c r="N56" i="14"/>
  <c r="I14" i="19"/>
  <c r="AB5" i="25"/>
  <c r="U5" i="25"/>
  <c r="O5" i="25"/>
  <c r="K5" i="25"/>
  <c r="G5" i="25"/>
  <c r="C5" i="25"/>
  <c r="C959" i="9"/>
  <c r="G17" i="30"/>
  <c r="D27" i="30"/>
  <c r="F93" i="30"/>
  <c r="E22" i="30"/>
  <c r="G22" i="30" s="1"/>
  <c r="G29" i="29"/>
  <c r="H29" i="29"/>
  <c r="C1047" i="9"/>
  <c r="AA143" i="25"/>
  <c r="C9" i="9"/>
  <c r="AN5" i="31"/>
  <c r="AH180" i="25"/>
  <c r="AH179" i="25" s="1"/>
  <c r="CM120" i="25"/>
  <c r="CA82" i="25"/>
  <c r="E464" i="10" s="1"/>
  <c r="BU73" i="25"/>
  <c r="BU72" i="25" s="1"/>
  <c r="BO73" i="25"/>
  <c r="BO72" i="25" s="1"/>
  <c r="BI73" i="25"/>
  <c r="BI72" i="25" s="1"/>
  <c r="BC73" i="25"/>
  <c r="BC72" i="25" s="1"/>
  <c r="AW73" i="25"/>
  <c r="AW72" i="25" s="1"/>
  <c r="AQ73" i="25"/>
  <c r="AQ72" i="25" s="1"/>
  <c r="AK73" i="25"/>
  <c r="AK72" i="25" s="1"/>
  <c r="AH77" i="25"/>
  <c r="AH72" i="25" s="1"/>
  <c r="CM5" i="25"/>
  <c r="CL5" i="25"/>
  <c r="BZ5" i="25"/>
  <c r="BO5" i="25"/>
  <c r="BN5" i="25"/>
  <c r="BC5" i="25"/>
  <c r="BB5" i="25"/>
  <c r="AQ5" i="25"/>
  <c r="AP5" i="25"/>
  <c r="AE81" i="25"/>
  <c r="CA174" i="25"/>
  <c r="C1244" i="10" s="1"/>
  <c r="CA143" i="25"/>
  <c r="BY71" i="25"/>
  <c r="BY64" i="25"/>
  <c r="CM174" i="25"/>
  <c r="CG174" i="25"/>
  <c r="CM62" i="25"/>
  <c r="C1233" i="9"/>
  <c r="C1231" i="9" s="1"/>
  <c r="C1230" i="9" s="1"/>
  <c r="C134" i="8"/>
  <c r="C133" i="8" s="1"/>
  <c r="C9" i="8" s="1"/>
  <c r="C79" i="8"/>
  <c r="C65" i="7"/>
  <c r="C52" i="7"/>
  <c r="C876" i="9"/>
  <c r="D44" i="7"/>
  <c r="D42" i="7" s="1"/>
  <c r="J32" i="32"/>
  <c r="G32" i="32"/>
  <c r="I32" i="32" s="1"/>
  <c r="Q23" i="32"/>
  <c r="G21" i="32"/>
  <c r="I21" i="32" s="1"/>
  <c r="K21" i="32" s="1"/>
  <c r="E21" i="18" s="1"/>
  <c r="C168" i="7"/>
  <c r="C166" i="7" s="1"/>
  <c r="C156" i="7"/>
  <c r="G156" i="7" s="1"/>
  <c r="D424" i="10"/>
  <c r="D423" i="10" s="1"/>
  <c r="D377" i="10"/>
  <c r="C211" i="10"/>
  <c r="F409" i="10"/>
  <c r="J38" i="32"/>
  <c r="G38" i="32"/>
  <c r="I38" i="32" s="1"/>
  <c r="K38" i="32" s="1"/>
  <c r="G13" i="14"/>
  <c r="I13" i="14" s="1"/>
  <c r="J13" i="14"/>
  <c r="K13" i="14" s="1"/>
  <c r="BU163" i="25"/>
  <c r="BO163" i="25"/>
  <c r="BI163" i="25"/>
  <c r="BC163" i="25"/>
  <c r="AW163" i="25"/>
  <c r="AQ163" i="25"/>
  <c r="AK163" i="25"/>
  <c r="CO5" i="25"/>
  <c r="CI5" i="25"/>
  <c r="CD5" i="25"/>
  <c r="CC5" i="25"/>
  <c r="CA5" i="25"/>
  <c r="BW5" i="25"/>
  <c r="BQ5" i="25"/>
  <c r="BK5" i="25"/>
  <c r="BE5" i="25"/>
  <c r="AY5" i="25"/>
  <c r="AS5" i="25"/>
  <c r="AM5" i="25"/>
  <c r="AG5" i="25"/>
  <c r="U143" i="25"/>
  <c r="C327" i="8" s="1"/>
  <c r="CA73" i="25"/>
  <c r="C1819" i="10" s="1"/>
  <c r="C1818" i="10" s="1"/>
  <c r="BY177" i="25"/>
  <c r="BY175" i="25"/>
  <c r="BY174" i="25" s="1"/>
  <c r="BY171" i="25"/>
  <c r="BY164" i="25"/>
  <c r="BY118" i="25"/>
  <c r="BY116" i="25"/>
  <c r="BY114" i="25"/>
  <c r="BY112" i="25"/>
  <c r="BY110" i="25"/>
  <c r="BY107" i="25"/>
  <c r="BY105" i="25"/>
  <c r="BY103" i="25"/>
  <c r="BY101" i="25"/>
  <c r="BY99" i="25"/>
  <c r="BY97" i="25"/>
  <c r="BY95" i="25"/>
  <c r="BY93" i="25"/>
  <c r="BY91" i="25"/>
  <c r="BY89" i="25"/>
  <c r="BY87" i="25"/>
  <c r="BY85" i="25"/>
  <c r="BY83" i="25"/>
  <c r="BY79" i="25"/>
  <c r="BY75" i="25"/>
  <c r="BY65" i="25"/>
  <c r="BY63" i="25"/>
  <c r="BY62" i="25" s="1"/>
  <c r="C445" i="10" s="1"/>
  <c r="G458" i="10" s="1"/>
  <c r="CD143" i="25"/>
  <c r="CD73" i="25"/>
  <c r="CD72" i="25" s="1"/>
  <c r="CG69" i="25"/>
  <c r="N44" i="32"/>
  <c r="BY170" i="25"/>
  <c r="BY121" i="25"/>
  <c r="BY60" i="25"/>
  <c r="BY57" i="25"/>
  <c r="BY56" i="25"/>
  <c r="Q77" i="25"/>
  <c r="C107" i="7" s="1"/>
  <c r="Q55" i="25"/>
  <c r="C103" i="8" s="1"/>
  <c r="C87" i="7" s="1"/>
  <c r="C84" i="9"/>
  <c r="C55" i="7"/>
  <c r="C890" i="9"/>
  <c r="C269" i="8"/>
  <c r="C8" i="5"/>
  <c r="C672" i="10"/>
  <c r="C1153" i="10"/>
  <c r="E162" i="7"/>
  <c r="C892" i="10"/>
  <c r="C891" i="10" s="1"/>
  <c r="I30" i="31"/>
  <c r="I26" i="31"/>
  <c r="C436" i="10" s="1"/>
  <c r="G449" i="10" s="1"/>
  <c r="G447" i="10" s="1"/>
  <c r="D224" i="10"/>
  <c r="H224" i="10"/>
  <c r="D81" i="7"/>
  <c r="C911" i="9"/>
  <c r="E424" i="10"/>
  <c r="E423" i="10" s="1"/>
  <c r="E391" i="10"/>
  <c r="E390" i="10"/>
  <c r="E389" i="10"/>
  <c r="E387" i="10"/>
  <c r="E386" i="10"/>
  <c r="E383" i="10"/>
  <c r="E380" i="10" s="1"/>
  <c r="J42" i="32"/>
  <c r="G42" i="32"/>
  <c r="I42" i="32" s="1"/>
  <c r="Q22" i="32"/>
  <c r="J26" i="32"/>
  <c r="J27" i="32" s="1"/>
  <c r="Q32" i="32"/>
  <c r="J39" i="32"/>
  <c r="G39" i="32"/>
  <c r="I39" i="32" s="1"/>
  <c r="G8" i="14"/>
  <c r="I8" i="14" s="1"/>
  <c r="J8" i="14"/>
  <c r="G5" i="14"/>
  <c r="I5" i="14" s="1"/>
  <c r="J5" i="14"/>
  <c r="B27" i="31"/>
  <c r="N14" i="31"/>
  <c r="W14" i="31"/>
  <c r="Y14" i="31"/>
  <c r="AJ14" i="31"/>
  <c r="AL14" i="31"/>
  <c r="G32" i="22"/>
  <c r="K32" i="22" s="1"/>
  <c r="G29" i="22"/>
  <c r="K29" i="22" s="1"/>
  <c r="G23" i="22"/>
  <c r="K23" i="22" s="1"/>
  <c r="F70" i="23"/>
  <c r="F73" i="23" s="1"/>
  <c r="G88" i="14"/>
  <c r="K88" i="14" s="1"/>
  <c r="R34" i="14"/>
  <c r="D47" i="14"/>
  <c r="D51" i="14" s="1"/>
  <c r="I36" i="19"/>
  <c r="M36" i="19" s="1"/>
  <c r="I34" i="19"/>
  <c r="M34" i="19" s="1"/>
  <c r="C756" i="9"/>
  <c r="D116" i="7" s="1"/>
  <c r="AA15" i="31"/>
  <c r="AA7" i="31" s="1"/>
  <c r="AA5" i="31" s="1"/>
  <c r="C53" i="10" s="1"/>
  <c r="BY169" i="25"/>
  <c r="BY124" i="25"/>
  <c r="BY165" i="25"/>
  <c r="BY58" i="25"/>
  <c r="BY59" i="25"/>
  <c r="X62" i="25"/>
  <c r="C111" i="9" s="1"/>
  <c r="D90" i="7" s="1"/>
  <c r="G14" i="31"/>
  <c r="I46" i="31"/>
  <c r="I44" i="31"/>
  <c r="CD167" i="25"/>
  <c r="Q204" i="25"/>
  <c r="C433" i="9"/>
  <c r="C22" i="31"/>
  <c r="B22" i="31" s="1"/>
  <c r="C331" i="9"/>
  <c r="C46" i="7"/>
  <c r="D58" i="7"/>
  <c r="C119" i="7"/>
  <c r="C118" i="7" s="1"/>
  <c r="C117" i="7" s="1"/>
  <c r="C9" i="7" s="1"/>
  <c r="G132" i="7"/>
  <c r="C184" i="8"/>
  <c r="C879" i="9"/>
  <c r="C97" i="9"/>
  <c r="Q207" i="25"/>
  <c r="C127" i="7" s="1"/>
  <c r="Q120" i="25"/>
  <c r="C127" i="8" s="1"/>
  <c r="AA82" i="25"/>
  <c r="U82" i="25"/>
  <c r="Q82" i="25"/>
  <c r="C125" i="8" s="1"/>
  <c r="U62" i="25"/>
  <c r="C304" i="8" s="1"/>
  <c r="C300" i="8" s="1"/>
  <c r="C54" i="7"/>
  <c r="G33" i="32"/>
  <c r="I33" i="32" s="1"/>
  <c r="K5" i="32"/>
  <c r="E5" i="18" s="1"/>
  <c r="C74" i="7"/>
  <c r="C72" i="7" s="1"/>
  <c r="C58" i="7"/>
  <c r="C76" i="9"/>
  <c r="C78" i="7"/>
  <c r="D386" i="10"/>
  <c r="D389" i="10"/>
  <c r="D391" i="10"/>
  <c r="E410" i="10"/>
  <c r="E431" i="10"/>
  <c r="D431" i="10"/>
  <c r="C568" i="10"/>
  <c r="C1461" i="10"/>
  <c r="C1460" i="10" s="1"/>
  <c r="C1395" i="10"/>
  <c r="C1301" i="10"/>
  <c r="CP143" i="25"/>
  <c r="K40" i="32"/>
  <c r="E40" i="18" s="1"/>
  <c r="H266" i="10"/>
  <c r="G269" i="10"/>
  <c r="G286" i="10"/>
  <c r="G285" i="10" s="1"/>
  <c r="E71" i="14"/>
  <c r="E72" i="14" s="1"/>
  <c r="E73" i="14" s="1"/>
  <c r="C791" i="9"/>
  <c r="C790" i="9" s="1"/>
  <c r="AA120" i="25"/>
  <c r="U120" i="25"/>
  <c r="C325" i="8" s="1"/>
  <c r="K29" i="32"/>
  <c r="E29" i="18" s="1"/>
  <c r="K11" i="3"/>
  <c r="F11" i="18" s="1"/>
  <c r="D78" i="7"/>
  <c r="D77" i="7"/>
  <c r="C68" i="5"/>
  <c r="C67" i="5" s="1"/>
  <c r="C735" i="10"/>
  <c r="E169" i="7"/>
  <c r="E158" i="7"/>
  <c r="E152" i="7"/>
  <c r="C1497" i="10"/>
  <c r="C1265" i="10"/>
  <c r="C1264" i="10" s="1"/>
  <c r="CP82" i="25"/>
  <c r="C224" i="10"/>
  <c r="E224" i="10"/>
  <c r="D179" i="10"/>
  <c r="H179" i="10"/>
  <c r="H193" i="10" s="1"/>
  <c r="G179" i="10"/>
  <c r="F179" i="10"/>
  <c r="F195" i="10" s="1"/>
  <c r="K41" i="32"/>
  <c r="E41" i="18" s="1"/>
  <c r="CP174" i="25"/>
  <c r="H43" i="35" s="1"/>
  <c r="C2064" i="10"/>
  <c r="C2062" i="10" s="1"/>
  <c r="C2061" i="10" s="1"/>
  <c r="C2038" i="10" s="1"/>
  <c r="G6" i="32"/>
  <c r="I6" i="32" s="1"/>
  <c r="K6" i="32" s="1"/>
  <c r="E6" i="18" s="1"/>
  <c r="G4" i="32"/>
  <c r="D19" i="14"/>
  <c r="E19" i="14" s="1"/>
  <c r="F19" i="14" s="1"/>
  <c r="D7" i="14"/>
  <c r="E7" i="14" s="1"/>
  <c r="F7" i="14" s="1"/>
  <c r="C493" i="9"/>
  <c r="C312" i="10"/>
  <c r="C311" i="10" s="1"/>
  <c r="D9" i="24"/>
  <c r="D11" i="13"/>
  <c r="G20" i="30"/>
  <c r="G25" i="22"/>
  <c r="K25" i="22" s="1"/>
  <c r="C202" i="10"/>
  <c r="E237" i="10"/>
  <c r="C515" i="9"/>
  <c r="F78" i="22"/>
  <c r="F81" i="22" s="1"/>
  <c r="F82" i="22" s="1"/>
  <c r="G425" i="10"/>
  <c r="G58" i="22"/>
  <c r="K58" i="22" s="1"/>
  <c r="G57" i="22"/>
  <c r="K57" i="22" s="1"/>
  <c r="G56" i="22"/>
  <c r="K56" i="22" s="1"/>
  <c r="D79" i="7"/>
  <c r="C154" i="7"/>
  <c r="G154" i="7" s="1"/>
  <c r="C233" i="10"/>
  <c r="C506" i="9"/>
  <c r="C928" i="10"/>
  <c r="E166" i="7"/>
  <c r="E145" i="7"/>
  <c r="E174" i="7"/>
  <c r="E195" i="7"/>
  <c r="E184" i="7"/>
  <c r="C10" i="10"/>
  <c r="C761" i="10"/>
  <c r="CF5" i="25"/>
  <c r="C14" i="10"/>
  <c r="E200" i="7"/>
  <c r="C348" i="10"/>
  <c r="E188" i="7"/>
  <c r="C826" i="10"/>
  <c r="E190" i="7"/>
  <c r="E201" i="7"/>
  <c r="C633" i="10"/>
  <c r="C1349" i="10"/>
  <c r="C780" i="10"/>
  <c r="C542" i="10"/>
  <c r="C699" i="10"/>
  <c r="C698" i="10" s="1"/>
  <c r="C587" i="10"/>
  <c r="C865" i="10"/>
  <c r="F224" i="10"/>
  <c r="B35" i="31"/>
  <c r="G142" i="7"/>
  <c r="D126" i="30"/>
  <c r="C15" i="9"/>
  <c r="J13" i="29"/>
  <c r="J19" i="29" s="1"/>
  <c r="J26" i="29" s="1"/>
  <c r="J29" i="29"/>
  <c r="D121" i="30"/>
  <c r="F10" i="29"/>
  <c r="F13" i="29" s="1"/>
  <c r="F19" i="29" s="1"/>
  <c r="F26" i="29" s="1"/>
  <c r="I43" i="29"/>
  <c r="I46" i="29" s="1"/>
  <c r="I10" i="29" s="1"/>
  <c r="C488" i="10"/>
  <c r="C2049" i="10"/>
  <c r="F262" i="10"/>
  <c r="CG68" i="25"/>
  <c r="U34" i="3"/>
  <c r="P34" i="13"/>
  <c r="R34" i="13" s="1"/>
  <c r="U34" i="13" s="1"/>
  <c r="B72" i="32"/>
  <c r="B70" i="32"/>
  <c r="B75" i="32" s="1"/>
  <c r="B54" i="32" s="1"/>
  <c r="B55" i="32" s="1"/>
  <c r="B56" i="32" s="1"/>
  <c r="B71" i="32"/>
  <c r="B73" i="32" s="1"/>
  <c r="B74" i="32" s="1"/>
  <c r="F45" i="18"/>
  <c r="G45" i="18"/>
  <c r="BY82" i="25"/>
  <c r="K47" i="33"/>
  <c r="K49" i="22"/>
  <c r="K52" i="22" s="1"/>
  <c r="K29" i="29"/>
  <c r="K13" i="29"/>
  <c r="K19" i="29" s="1"/>
  <c r="K26" i="29" s="1"/>
  <c r="M29" i="29"/>
  <c r="M13" i="29"/>
  <c r="M19" i="29" s="1"/>
  <c r="M26" i="29" s="1"/>
  <c r="D118" i="30"/>
  <c r="C10" i="29"/>
  <c r="C13" i="29" s="1"/>
  <c r="C19" i="29" s="1"/>
  <c r="C26" i="29" s="1"/>
  <c r="E43" i="29"/>
  <c r="E46" i="29" s="1"/>
  <c r="D122" i="30"/>
  <c r="L10" i="29"/>
  <c r="C549" i="9"/>
  <c r="X72" i="25"/>
  <c r="C127" i="9"/>
  <c r="E33" i="19"/>
  <c r="G33" i="19"/>
  <c r="L33" i="19"/>
  <c r="F33" i="19"/>
  <c r="H33" i="19"/>
  <c r="K33" i="19"/>
  <c r="C320" i="8"/>
  <c r="C319" i="8" s="1"/>
  <c r="C315" i="8"/>
  <c r="C311" i="8" s="1"/>
  <c r="C1215" i="10"/>
  <c r="C1211" i="10" s="1"/>
  <c r="CA68" i="25"/>
  <c r="D67" i="33"/>
  <c r="D69" i="33" s="1"/>
  <c r="F75" i="23"/>
  <c r="F77" i="23" s="1"/>
  <c r="F80" i="23" s="1"/>
  <c r="K48" i="14"/>
  <c r="K50" i="14" s="1"/>
  <c r="J50" i="14"/>
  <c r="K46" i="3"/>
  <c r="F46" i="18" s="1"/>
  <c r="J47" i="3"/>
  <c r="K46" i="13"/>
  <c r="G46" i="18" s="1"/>
  <c r="J47" i="13"/>
  <c r="J26" i="14"/>
  <c r="G26" i="14"/>
  <c r="I26" i="14" s="1"/>
  <c r="I37" i="19"/>
  <c r="K47" i="24"/>
  <c r="BR81" i="25"/>
  <c r="BC81" i="25"/>
  <c r="BC52" i="25" s="1"/>
  <c r="BC210" i="25" s="1"/>
  <c r="AN81" i="25"/>
  <c r="AK81" i="25"/>
  <c r="K55" i="23"/>
  <c r="C155" i="7"/>
  <c r="C773" i="9"/>
  <c r="D133" i="7" s="1"/>
  <c r="G397" i="10"/>
  <c r="E43" i="7"/>
  <c r="G43" i="7" s="1"/>
  <c r="C95" i="7"/>
  <c r="C92" i="7" s="1"/>
  <c r="C108" i="8"/>
  <c r="C65" i="8"/>
  <c r="Q10" i="25"/>
  <c r="C75" i="8"/>
  <c r="Q21" i="25"/>
  <c r="C83" i="7"/>
  <c r="C1247" i="10"/>
  <c r="E488" i="10"/>
  <c r="CA179" i="25"/>
  <c r="C1204" i="10"/>
  <c r="C1200" i="10" s="1"/>
  <c r="E445" i="10"/>
  <c r="E83" i="7"/>
  <c r="G438" i="10"/>
  <c r="G435" i="10"/>
  <c r="E80" i="7"/>
  <c r="G433" i="10"/>
  <c r="E78" i="7"/>
  <c r="G430" i="10"/>
  <c r="E75" i="7"/>
  <c r="G75" i="7" s="1"/>
  <c r="E67" i="7"/>
  <c r="G419" i="10"/>
  <c r="E65" i="7"/>
  <c r="G414" i="10"/>
  <c r="E60" i="7"/>
  <c r="G408" i="10"/>
  <c r="E50" i="7"/>
  <c r="E49" i="7"/>
  <c r="E48" i="7"/>
  <c r="E47" i="7"/>
  <c r="D37" i="3"/>
  <c r="R35" i="3"/>
  <c r="C122" i="8"/>
  <c r="C323" i="8"/>
  <c r="C322" i="8" s="1"/>
  <c r="AD166" i="25"/>
  <c r="AB166" i="25"/>
  <c r="AD54" i="25"/>
  <c r="AD52" i="25" s="1"/>
  <c r="AC54" i="25"/>
  <c r="AC52" i="25" s="1"/>
  <c r="AB54" i="25"/>
  <c r="Z5" i="25"/>
  <c r="W5" i="25"/>
  <c r="C751" i="9"/>
  <c r="C768" i="9"/>
  <c r="D201" i="7"/>
  <c r="D195" i="7"/>
  <c r="D193" i="7" s="1"/>
  <c r="D181" i="7"/>
  <c r="D179" i="7" s="1"/>
  <c r="D174" i="7"/>
  <c r="D172" i="7" s="1"/>
  <c r="X167" i="25"/>
  <c r="X120" i="25"/>
  <c r="C132" i="9" s="1"/>
  <c r="E260" i="10"/>
  <c r="E258" i="10" s="1"/>
  <c r="T5" i="25"/>
  <c r="AE166" i="25"/>
  <c r="Q143" i="25"/>
  <c r="CA167" i="25"/>
  <c r="CM167" i="25"/>
  <c r="CM166" i="25" s="1"/>
  <c r="CG167" i="25"/>
  <c r="F277" i="10"/>
  <c r="F269" i="10" s="1"/>
  <c r="CM82" i="25"/>
  <c r="CG82" i="25"/>
  <c r="F260" i="10"/>
  <c r="E15" i="14"/>
  <c r="H31" i="14"/>
  <c r="G25" i="14"/>
  <c r="I25" i="14" s="1"/>
  <c r="K25" i="14" s="1"/>
  <c r="CA77" i="25"/>
  <c r="D155" i="7"/>
  <c r="BY120" i="25"/>
  <c r="C466" i="10" s="1"/>
  <c r="CJ77" i="25"/>
  <c r="CJ72" i="25" s="1"/>
  <c r="U167" i="25"/>
  <c r="H27" i="19"/>
  <c r="H29" i="19" s="1"/>
  <c r="D38" i="19" s="1"/>
  <c r="C15" i="8"/>
  <c r="AA167" i="25"/>
  <c r="C190" i="7"/>
  <c r="C535" i="9"/>
  <c r="D99" i="7"/>
  <c r="C932" i="9"/>
  <c r="C61" i="7"/>
  <c r="C84" i="7"/>
  <c r="C93" i="8"/>
  <c r="Q42" i="25"/>
  <c r="C483" i="10"/>
  <c r="E128" i="7" s="1"/>
  <c r="C2044" i="10"/>
  <c r="G439" i="10"/>
  <c r="E84" i="7"/>
  <c r="E82" i="7"/>
  <c r="E79" i="7"/>
  <c r="G434" i="10"/>
  <c r="G422" i="10"/>
  <c r="E68" i="7"/>
  <c r="G417" i="10"/>
  <c r="G415" i="10"/>
  <c r="E59" i="7"/>
  <c r="F188" i="10"/>
  <c r="G188" i="10"/>
  <c r="H188" i="10"/>
  <c r="H186" i="10" s="1"/>
  <c r="D188" i="10"/>
  <c r="D186" i="10" s="1"/>
  <c r="CD166" i="25"/>
  <c r="C133" i="7"/>
  <c r="R23" i="14"/>
  <c r="C415" i="8"/>
  <c r="C200" i="7" s="1"/>
  <c r="C199" i="7" s="1"/>
  <c r="C198" i="7" s="1"/>
  <c r="C14" i="7" s="1"/>
  <c r="AC166" i="25"/>
  <c r="C679" i="9"/>
  <c r="D44" i="30"/>
  <c r="C220" i="9"/>
  <c r="C208" i="9"/>
  <c r="D188" i="7"/>
  <c r="D184" i="7"/>
  <c r="D182" i="7" s="1"/>
  <c r="D169" i="7"/>
  <c r="X82" i="25"/>
  <c r="H260" i="10"/>
  <c r="H258" i="10" s="1"/>
  <c r="BY7" i="25"/>
  <c r="AS5" i="31"/>
  <c r="AT10" i="31" s="1"/>
  <c r="C943" i="9"/>
  <c r="U174" i="25"/>
  <c r="C344" i="8" s="1"/>
  <c r="CA163" i="25"/>
  <c r="C1827" i="10" s="1"/>
  <c r="CA120" i="25"/>
  <c r="C1824" i="10" s="1"/>
  <c r="CJ167" i="25"/>
  <c r="C277" i="10"/>
  <c r="CM163" i="25"/>
  <c r="CJ163" i="25"/>
  <c r="CG163" i="25"/>
  <c r="CJ82" i="25"/>
  <c r="C260" i="10"/>
  <c r="U34" i="32"/>
  <c r="U35" i="32"/>
  <c r="D31" i="7"/>
  <c r="D190" i="7"/>
  <c r="AA77" i="25"/>
  <c r="C550" i="9" s="1"/>
  <c r="D158" i="7"/>
  <c r="D152" i="7"/>
  <c r="D151" i="7" s="1"/>
  <c r="D162" i="7"/>
  <c r="CM77" i="25"/>
  <c r="CG77" i="25"/>
  <c r="CG72" i="25" s="1"/>
  <c r="H16" i="19"/>
  <c r="H18" i="19" s="1"/>
  <c r="B44" i="31"/>
  <c r="AE5" i="25"/>
  <c r="C10" i="8"/>
  <c r="Q174" i="25"/>
  <c r="Q167" i="25"/>
  <c r="Q163" i="25"/>
  <c r="C130" i="8" s="1"/>
  <c r="E31" i="31"/>
  <c r="C251" i="10"/>
  <c r="G30" i="14"/>
  <c r="I30" i="14" s="1"/>
  <c r="J30" i="14"/>
  <c r="D33" i="3"/>
  <c r="E33" i="3" s="1"/>
  <c r="D34" i="3"/>
  <c r="E34" i="3" s="1"/>
  <c r="C735" i="9"/>
  <c r="C732" i="9" s="1"/>
  <c r="E126" i="7"/>
  <c r="F25" i="31"/>
  <c r="F17" i="31" s="1"/>
  <c r="C152" i="7"/>
  <c r="C294" i="10"/>
  <c r="E184" i="10"/>
  <c r="E183" i="10" s="1"/>
  <c r="C10" i="31"/>
  <c r="J27" i="14"/>
  <c r="G27" i="14"/>
  <c r="I27" i="14" s="1"/>
  <c r="G24" i="14"/>
  <c r="I24" i="14" s="1"/>
  <c r="J24" i="14"/>
  <c r="CD55" i="25"/>
  <c r="AJ25" i="31"/>
  <c r="Q62" i="25"/>
  <c r="X55" i="25"/>
  <c r="K25" i="13"/>
  <c r="G25" i="18" s="1"/>
  <c r="K25" i="3"/>
  <c r="F25" i="18" s="1"/>
  <c r="I41" i="31"/>
  <c r="C491" i="10" s="1"/>
  <c r="K32" i="14"/>
  <c r="J45" i="14"/>
  <c r="G45" i="14"/>
  <c r="I45" i="14" s="1"/>
  <c r="J42" i="14"/>
  <c r="G42" i="14"/>
  <c r="I42" i="14" s="1"/>
  <c r="J41" i="14"/>
  <c r="E16" i="3"/>
  <c r="D17" i="3"/>
  <c r="E17" i="3" s="1"/>
  <c r="J33" i="32"/>
  <c r="G31" i="32"/>
  <c r="D23" i="14"/>
  <c r="B118" i="14"/>
  <c r="B120" i="14" s="1"/>
  <c r="G46" i="14"/>
  <c r="I46" i="14" s="1"/>
  <c r="J46" i="14"/>
  <c r="G44" i="14"/>
  <c r="I44" i="14" s="1"/>
  <c r="J44" i="14"/>
  <c r="G43" i="14"/>
  <c r="I43" i="14" s="1"/>
  <c r="J43" i="14"/>
  <c r="D6" i="3"/>
  <c r="B69" i="3"/>
  <c r="G4" i="3"/>
  <c r="Q9" i="3"/>
  <c r="J4" i="3"/>
  <c r="CM73" i="25"/>
  <c r="F427" i="10" l="1"/>
  <c r="I29" i="41"/>
  <c r="H27" i="41"/>
  <c r="E90" i="7"/>
  <c r="G406" i="10"/>
  <c r="E52" i="7"/>
  <c r="E51" i="7" s="1"/>
  <c r="E74" i="7"/>
  <c r="E81" i="7"/>
  <c r="C566" i="10"/>
  <c r="E58" i="7"/>
  <c r="F412" i="10"/>
  <c r="F410" i="10" s="1"/>
  <c r="E133" i="7"/>
  <c r="G133" i="7" s="1"/>
  <c r="C299" i="8"/>
  <c r="C759" i="10"/>
  <c r="C37" i="10" s="1"/>
  <c r="AT14" i="31"/>
  <c r="AT15" i="31"/>
  <c r="AT25" i="31"/>
  <c r="AT17" i="31" s="1"/>
  <c r="AT50" i="31"/>
  <c r="C75" i="31"/>
  <c r="G67" i="7"/>
  <c r="D26" i="26"/>
  <c r="G73" i="7"/>
  <c r="D50" i="30"/>
  <c r="F50" i="30" s="1"/>
  <c r="D51" i="30"/>
  <c r="F51" i="30" s="1"/>
  <c r="C67" i="10"/>
  <c r="F405" i="10"/>
  <c r="F431" i="10"/>
  <c r="G428" i="10"/>
  <c r="G427" i="10" s="1"/>
  <c r="D76" i="7"/>
  <c r="D51" i="7"/>
  <c r="C529" i="9"/>
  <c r="D72" i="7"/>
  <c r="C874" i="9"/>
  <c r="P7" i="31"/>
  <c r="P5" i="31" s="1"/>
  <c r="F29" i="29"/>
  <c r="Z7" i="31"/>
  <c r="G49" i="7"/>
  <c r="C1227" i="10"/>
  <c r="C1826" i="10"/>
  <c r="C1821" i="10" s="1"/>
  <c r="C1071" i="10"/>
  <c r="C1067" i="10" s="1"/>
  <c r="C1803" i="10"/>
  <c r="C1799" i="10" s="1"/>
  <c r="F15" i="33"/>
  <c r="R11" i="32"/>
  <c r="G81" i="7"/>
  <c r="K14" i="32"/>
  <c r="E14" i="18" s="1"/>
  <c r="F19" i="32"/>
  <c r="K24" i="3"/>
  <c r="F24" i="18" s="1"/>
  <c r="F19" i="22"/>
  <c r="G19" i="22" s="1"/>
  <c r="K19" i="22" s="1"/>
  <c r="R13" i="14"/>
  <c r="D45" i="7"/>
  <c r="D64" i="7"/>
  <c r="AB5" i="35"/>
  <c r="AT72" i="25"/>
  <c r="J44" i="32"/>
  <c r="C398" i="10"/>
  <c r="K5" i="31"/>
  <c r="AT166" i="25"/>
  <c r="BU54" i="25"/>
  <c r="F44" i="32"/>
  <c r="F48" i="32" s="1"/>
  <c r="AH5" i="31"/>
  <c r="G55" i="7"/>
  <c r="H24" i="18"/>
  <c r="I24" i="18" s="1"/>
  <c r="B39" i="31"/>
  <c r="E461" i="10"/>
  <c r="C1087" i="10"/>
  <c r="C1086" i="10" s="1"/>
  <c r="C1045" i="9"/>
  <c r="C29" i="9" s="1"/>
  <c r="D125" i="30" s="1"/>
  <c r="AQ81" i="25"/>
  <c r="BO81" i="25"/>
  <c r="BO52" i="25" s="1"/>
  <c r="BO210" i="25" s="1"/>
  <c r="BO212" i="25" s="1"/>
  <c r="AH81" i="25"/>
  <c r="BF81" i="25"/>
  <c r="K43" i="32"/>
  <c r="E43" i="18" s="1"/>
  <c r="BI81" i="25"/>
  <c r="BI52" i="25" s="1"/>
  <c r="BI210" i="25" s="1"/>
  <c r="AW81" i="25"/>
  <c r="E456" i="10"/>
  <c r="E452" i="10" s="1"/>
  <c r="C1082" i="10"/>
  <c r="C1078" i="10" s="1"/>
  <c r="U72" i="25"/>
  <c r="CD81" i="25"/>
  <c r="K7" i="32"/>
  <c r="E7" i="18" s="1"/>
  <c r="AT54" i="25"/>
  <c r="BU81" i="25"/>
  <c r="BU52" i="25" s="1"/>
  <c r="BU210" i="25" s="1"/>
  <c r="AW54" i="25"/>
  <c r="C427" i="10"/>
  <c r="H197" i="10"/>
  <c r="C405" i="10"/>
  <c r="G83" i="7"/>
  <c r="D197" i="10"/>
  <c r="E57" i="7"/>
  <c r="G57" i="7" s="1"/>
  <c r="G411" i="10"/>
  <c r="D385" i="10"/>
  <c r="C7" i="5"/>
  <c r="C6" i="5" s="1"/>
  <c r="C5" i="5" s="1"/>
  <c r="G10" i="14"/>
  <c r="I10" i="14" s="1"/>
  <c r="J10" i="14"/>
  <c r="F18" i="22"/>
  <c r="G18" i="22" s="1"/>
  <c r="K18" i="22" s="1"/>
  <c r="R12" i="14"/>
  <c r="F97" i="14"/>
  <c r="G97" i="14" s="1"/>
  <c r="D98" i="14"/>
  <c r="F98" i="14" s="1"/>
  <c r="G98" i="14" s="1"/>
  <c r="K26" i="33"/>
  <c r="G26" i="33"/>
  <c r="B84" i="32"/>
  <c r="E442" i="10"/>
  <c r="E441" i="10" s="1"/>
  <c r="AA81" i="25"/>
  <c r="G53" i="7"/>
  <c r="E74" i="28" s="1"/>
  <c r="P26" i="3"/>
  <c r="U26" i="32"/>
  <c r="D193" i="10"/>
  <c r="C921" i="9"/>
  <c r="C920" i="9" s="1"/>
  <c r="J22" i="14"/>
  <c r="G63" i="7"/>
  <c r="G82" i="7"/>
  <c r="Q72" i="25"/>
  <c r="G54" i="7"/>
  <c r="E76" i="28" s="1"/>
  <c r="C57" i="8"/>
  <c r="D101" i="7"/>
  <c r="D97" i="7" s="1"/>
  <c r="J47" i="32"/>
  <c r="J48" i="32" s="1"/>
  <c r="N7" i="31"/>
  <c r="N5" i="31" s="1"/>
  <c r="J17" i="14"/>
  <c r="K17" i="14" s="1"/>
  <c r="C64" i="7"/>
  <c r="AE52" i="25"/>
  <c r="O5" i="35"/>
  <c r="O3" i="35" s="1"/>
  <c r="F188" i="7"/>
  <c r="K14" i="14"/>
  <c r="K25" i="32"/>
  <c r="E25" i="18" s="1"/>
  <c r="T25" i="32"/>
  <c r="BY143" i="25"/>
  <c r="C468" i="10" s="1"/>
  <c r="BL81" i="25"/>
  <c r="BL52" i="25" s="1"/>
  <c r="BL210" i="25" s="1"/>
  <c r="F14" i="22"/>
  <c r="G14" i="22" s="1"/>
  <c r="K14" i="22" s="1"/>
  <c r="R8" i="14"/>
  <c r="Q68" i="25"/>
  <c r="Q67" i="25" s="1"/>
  <c r="Q66" i="25" s="1"/>
  <c r="G421" i="10"/>
  <c r="G80" i="7"/>
  <c r="D440" i="10"/>
  <c r="F26" i="22"/>
  <c r="G26" i="22" s="1"/>
  <c r="K26" i="22" s="1"/>
  <c r="R37" i="14"/>
  <c r="E36" i="31"/>
  <c r="G74" i="7"/>
  <c r="G84" i="7"/>
  <c r="F258" i="10"/>
  <c r="F246" i="10" s="1"/>
  <c r="AB52" i="25"/>
  <c r="E485" i="10"/>
  <c r="E468" i="10"/>
  <c r="C12" i="9"/>
  <c r="AH5" i="25"/>
  <c r="U39" i="14"/>
  <c r="J19" i="32"/>
  <c r="F20" i="22"/>
  <c r="G20" i="22" s="1"/>
  <c r="K20" i="22" s="1"/>
  <c r="R14" i="14"/>
  <c r="F12" i="22"/>
  <c r="G12" i="22" s="1"/>
  <c r="K12" i="22" s="1"/>
  <c r="R7" i="14"/>
  <c r="R36" i="32"/>
  <c r="T36" i="32"/>
  <c r="C15" i="10"/>
  <c r="G9" i="14"/>
  <c r="I9" i="14" s="1"/>
  <c r="J9" i="14"/>
  <c r="F193" i="10"/>
  <c r="G195" i="10"/>
  <c r="H195" i="10"/>
  <c r="D230" i="10"/>
  <c r="D229" i="10" s="1"/>
  <c r="D1342" i="10"/>
  <c r="D1341" i="10"/>
  <c r="G196" i="10"/>
  <c r="D192" i="10"/>
  <c r="C431" i="10"/>
  <c r="G444" i="10" s="1"/>
  <c r="CM72" i="25"/>
  <c r="K43" i="14"/>
  <c r="K44" i="14"/>
  <c r="K46" i="14"/>
  <c r="G61" i="7"/>
  <c r="Q5" i="25"/>
  <c r="K26" i="14"/>
  <c r="U81" i="25"/>
  <c r="B26" i="31"/>
  <c r="K39" i="32"/>
  <c r="E39" i="18" s="1"/>
  <c r="BY55" i="25"/>
  <c r="C442" i="10" s="1"/>
  <c r="K22" i="32"/>
  <c r="E22" i="18" s="1"/>
  <c r="AT81" i="25"/>
  <c r="AT52" i="25" s="1"/>
  <c r="AT210" i="25" s="1"/>
  <c r="F189" i="10"/>
  <c r="F186" i="10" s="1"/>
  <c r="F7" i="31"/>
  <c r="F5" i="31" s="1"/>
  <c r="AK52" i="25"/>
  <c r="AK210" i="25" s="1"/>
  <c r="AQ52" i="25"/>
  <c r="AQ210" i="25" s="1"/>
  <c r="U54" i="25"/>
  <c r="Z5" i="31"/>
  <c r="AZ52" i="25"/>
  <c r="BX52" i="25"/>
  <c r="K60" i="22"/>
  <c r="C111" i="7"/>
  <c r="G145" i="7"/>
  <c r="C101" i="7"/>
  <c r="C97" i="7" s="1"/>
  <c r="F196" i="10"/>
  <c r="F230" i="10"/>
  <c r="F229" i="10" s="1"/>
  <c r="F200" i="10" s="1"/>
  <c r="H192" i="10"/>
  <c r="H191" i="10" s="1"/>
  <c r="D246" i="10"/>
  <c r="G246" i="10"/>
  <c r="G230" i="10"/>
  <c r="G229" i="10" s="1"/>
  <c r="G200" i="10" s="1"/>
  <c r="E394" i="10"/>
  <c r="D394" i="10"/>
  <c r="R12" i="32"/>
  <c r="F16" i="33"/>
  <c r="F22" i="22"/>
  <c r="G22" i="22" s="1"/>
  <c r="K22" i="22" s="1"/>
  <c r="R17" i="14"/>
  <c r="C44" i="35"/>
  <c r="B44" i="35" s="1"/>
  <c r="F15" i="22"/>
  <c r="G15" i="22" s="1"/>
  <c r="K15" i="22" s="1"/>
  <c r="R9" i="14"/>
  <c r="F21" i="22"/>
  <c r="G21" i="22" s="1"/>
  <c r="K21" i="22" s="1"/>
  <c r="R16" i="14"/>
  <c r="F16" i="22"/>
  <c r="G16" i="22" s="1"/>
  <c r="K16" i="22" s="1"/>
  <c r="R10" i="14"/>
  <c r="D234" i="10"/>
  <c r="D233" i="10" s="1"/>
  <c r="C24" i="31"/>
  <c r="B24" i="31" s="1"/>
  <c r="D17" i="31"/>
  <c r="D5" i="31" s="1"/>
  <c r="R33" i="32"/>
  <c r="T33" i="32"/>
  <c r="F24" i="33"/>
  <c r="B30" i="35"/>
  <c r="G17" i="33"/>
  <c r="F28" i="22"/>
  <c r="G28" i="22" s="1"/>
  <c r="K28" i="22" s="1"/>
  <c r="R24" i="14"/>
  <c r="E49" i="32"/>
  <c r="P25" i="3"/>
  <c r="D31" i="3" s="1"/>
  <c r="U25" i="32"/>
  <c r="T12" i="32"/>
  <c r="F192" i="10"/>
  <c r="F197" i="10"/>
  <c r="H196" i="10"/>
  <c r="H230" i="10"/>
  <c r="H229" i="10" s="1"/>
  <c r="H200" i="10" s="1"/>
  <c r="G41" i="14"/>
  <c r="G47" i="14" s="1"/>
  <c r="G51" i="14" s="1"/>
  <c r="I27" i="32"/>
  <c r="C275" i="10"/>
  <c r="CJ166" i="25"/>
  <c r="H246" i="10"/>
  <c r="G59" i="7"/>
  <c r="G68" i="7"/>
  <c r="G432" i="10"/>
  <c r="G79" i="7"/>
  <c r="C262" i="10"/>
  <c r="C258" i="10" s="1"/>
  <c r="CG166" i="25"/>
  <c r="AD210" i="25"/>
  <c r="G47" i="7"/>
  <c r="G48" i="7"/>
  <c r="G58" i="7"/>
  <c r="G62" i="7"/>
  <c r="G65" i="7"/>
  <c r="G78" i="7"/>
  <c r="AN52" i="25"/>
  <c r="AN210" i="25" s="1"/>
  <c r="C1220" i="10"/>
  <c r="C1219" i="10" s="1"/>
  <c r="G192" i="10"/>
  <c r="D56" i="7"/>
  <c r="C290" i="10"/>
  <c r="E40" i="35"/>
  <c r="F12" i="14"/>
  <c r="J12" i="14" s="1"/>
  <c r="I29" i="31"/>
  <c r="K32" i="32"/>
  <c r="E32" i="18" s="1"/>
  <c r="CM54" i="25"/>
  <c r="D113" i="7"/>
  <c r="AA68" i="25"/>
  <c r="AA67" i="25" s="1"/>
  <c r="AA66" i="25" s="1"/>
  <c r="AA54" i="25" s="1"/>
  <c r="CP54" i="25"/>
  <c r="E36" i="32"/>
  <c r="H42" i="31"/>
  <c r="H290" i="10" s="1"/>
  <c r="H40" i="35"/>
  <c r="H38" i="35" s="1"/>
  <c r="H5" i="35" s="1"/>
  <c r="AQ5" i="35"/>
  <c r="K9" i="32"/>
  <c r="E9" i="18" s="1"/>
  <c r="R8" i="32"/>
  <c r="F12" i="33"/>
  <c r="B78" i="14"/>
  <c r="B57" i="14" s="1"/>
  <c r="B58" i="14" s="1"/>
  <c r="B59" i="14" s="1"/>
  <c r="B74" i="14"/>
  <c r="B76" i="14" s="1"/>
  <c r="B75" i="14"/>
  <c r="E272" i="10"/>
  <c r="C272" i="10" s="1"/>
  <c r="E34" i="35"/>
  <c r="R21" i="32"/>
  <c r="F21" i="33"/>
  <c r="T21" i="32"/>
  <c r="C43" i="35"/>
  <c r="B43" i="35" s="1"/>
  <c r="R14" i="32"/>
  <c r="F18" i="33"/>
  <c r="T14" i="32"/>
  <c r="G4" i="14"/>
  <c r="I4" i="14" s="1"/>
  <c r="J4" i="14"/>
  <c r="Q16" i="3"/>
  <c r="D22" i="23"/>
  <c r="D12" i="3"/>
  <c r="P13" i="3"/>
  <c r="U13" i="32"/>
  <c r="R15" i="32"/>
  <c r="F19" i="33"/>
  <c r="G16" i="14"/>
  <c r="I16" i="14" s="1"/>
  <c r="J16" i="14"/>
  <c r="C23" i="35"/>
  <c r="B23" i="35" s="1"/>
  <c r="D16" i="35"/>
  <c r="D5" i="35" s="1"/>
  <c r="F27" i="32"/>
  <c r="F36" i="32" s="1"/>
  <c r="T8" i="32"/>
  <c r="G119" i="7"/>
  <c r="G118" i="7" s="1"/>
  <c r="G117" i="7" s="1"/>
  <c r="G9" i="7" s="1"/>
  <c r="G168" i="7"/>
  <c r="G166" i="7" s="1"/>
  <c r="G155" i="7"/>
  <c r="G190" i="7"/>
  <c r="G158" i="7"/>
  <c r="G181" i="7"/>
  <c r="G179" i="7" s="1"/>
  <c r="G201" i="7"/>
  <c r="G169" i="7"/>
  <c r="F76" i="7"/>
  <c r="F205" i="7"/>
  <c r="F203" i="7" s="1"/>
  <c r="F202" i="7" s="1"/>
  <c r="F15" i="7" s="1"/>
  <c r="AC5" i="31"/>
  <c r="C128" i="31" s="1"/>
  <c r="AE5" i="31"/>
  <c r="AF10" i="31" s="1"/>
  <c r="F35" i="7"/>
  <c r="F34" i="7" s="1"/>
  <c r="F38" i="7"/>
  <c r="F37" i="7" s="1"/>
  <c r="F32" i="7"/>
  <c r="F29" i="7" s="1"/>
  <c r="F70" i="7"/>
  <c r="F69" i="7" s="1"/>
  <c r="D205" i="7"/>
  <c r="D203" i="7" s="1"/>
  <c r="D202" i="7" s="1"/>
  <c r="D15" i="7" s="1"/>
  <c r="G206" i="7"/>
  <c r="E182" i="7"/>
  <c r="G184" i="7"/>
  <c r="G182" i="7" s="1"/>
  <c r="E151" i="7"/>
  <c r="G152" i="7"/>
  <c r="E199" i="7"/>
  <c r="E198" i="7" s="1"/>
  <c r="E14" i="7" s="1"/>
  <c r="E193" i="7"/>
  <c r="G195" i="7"/>
  <c r="G193" i="7" s="1"/>
  <c r="E172" i="7"/>
  <c r="G174" i="7"/>
  <c r="G172" i="7" s="1"/>
  <c r="I7" i="35"/>
  <c r="I5" i="35" s="1"/>
  <c r="D388" i="10"/>
  <c r="AD7" i="31"/>
  <c r="AD5" i="31" s="1"/>
  <c r="K27" i="14"/>
  <c r="AE210" i="25"/>
  <c r="AE213" i="25" s="1"/>
  <c r="D111" i="7"/>
  <c r="AB210" i="25"/>
  <c r="B30" i="31"/>
  <c r="BY163" i="25"/>
  <c r="C469" i="10" s="1"/>
  <c r="G482" i="10" s="1"/>
  <c r="C274" i="10"/>
  <c r="F468" i="10" s="1"/>
  <c r="BY73" i="25"/>
  <c r="C461" i="10" s="1"/>
  <c r="G474" i="10" s="1"/>
  <c r="G473" i="10" s="1"/>
  <c r="G472" i="10" s="1"/>
  <c r="G18" i="14"/>
  <c r="I18" i="14" s="1"/>
  <c r="J18" i="14"/>
  <c r="K11" i="33"/>
  <c r="G11" i="33"/>
  <c r="F11" i="22"/>
  <c r="G11" i="22" s="1"/>
  <c r="K11" i="22" s="1"/>
  <c r="R6" i="14"/>
  <c r="Y7" i="31"/>
  <c r="Y5" i="31" s="1"/>
  <c r="I44" i="32"/>
  <c r="T39" i="32" s="1"/>
  <c r="BY77" i="25"/>
  <c r="C462" i="10" s="1"/>
  <c r="E107" i="7" s="1"/>
  <c r="BY167" i="25"/>
  <c r="AH166" i="25"/>
  <c r="P7" i="3"/>
  <c r="U7" i="32"/>
  <c r="G6" i="14"/>
  <c r="I6" i="14" s="1"/>
  <c r="J6" i="14"/>
  <c r="G19" i="14"/>
  <c r="I19" i="14" s="1"/>
  <c r="J19" i="14"/>
  <c r="H45" i="31"/>
  <c r="B45" i="31" s="1"/>
  <c r="CP166" i="25"/>
  <c r="T34" i="14"/>
  <c r="U34" i="14"/>
  <c r="AJ7" i="31"/>
  <c r="G135" i="7"/>
  <c r="C206" i="8"/>
  <c r="C204" i="8" s="1"/>
  <c r="C189" i="7"/>
  <c r="G189" i="7" s="1"/>
  <c r="R23" i="32"/>
  <c r="F23" i="33"/>
  <c r="T23" i="32"/>
  <c r="G7" i="14"/>
  <c r="I7" i="14" s="1"/>
  <c r="J7" i="14"/>
  <c r="I4" i="32"/>
  <c r="G19" i="32"/>
  <c r="E78" i="14"/>
  <c r="E57" i="14" s="1"/>
  <c r="E58" i="14" s="1"/>
  <c r="E59" i="14" s="1"/>
  <c r="E74" i="14"/>
  <c r="E76" i="14" s="1"/>
  <c r="E75" i="14"/>
  <c r="G189" i="10"/>
  <c r="G186" i="10" s="1"/>
  <c r="G7" i="31"/>
  <c r="G5" i="31" s="1"/>
  <c r="R32" i="32"/>
  <c r="F25" i="33"/>
  <c r="T32" i="32"/>
  <c r="T38" i="32" s="1"/>
  <c r="R22" i="32"/>
  <c r="F22" i="33"/>
  <c r="T22" i="32"/>
  <c r="G12" i="14"/>
  <c r="I12" i="14" s="1"/>
  <c r="C400" i="10"/>
  <c r="G413" i="10" s="1"/>
  <c r="BY10" i="25"/>
  <c r="BY5" i="25" s="1"/>
  <c r="CQ5" i="25" s="1"/>
  <c r="C12" i="10"/>
  <c r="K26" i="32"/>
  <c r="E26" i="18" s="1"/>
  <c r="E27" i="18" s="1"/>
  <c r="G193" i="10"/>
  <c r="G197" i="10"/>
  <c r="D196" i="10"/>
  <c r="D195" i="10"/>
  <c r="K42" i="14"/>
  <c r="K45" i="14"/>
  <c r="H25" i="18"/>
  <c r="I25" i="18" s="1"/>
  <c r="AT7" i="31"/>
  <c r="AT5" i="31" s="1"/>
  <c r="C72" i="31" s="1"/>
  <c r="G127" i="7"/>
  <c r="CJ81" i="25"/>
  <c r="C748" i="9"/>
  <c r="C725" i="9" s="1"/>
  <c r="AH52" i="25"/>
  <c r="AZ210" i="25"/>
  <c r="BF52" i="25"/>
  <c r="BF210" i="25" s="1"/>
  <c r="BR52" i="25"/>
  <c r="BR210" i="25" s="1"/>
  <c r="BX210" i="25"/>
  <c r="CP81" i="25"/>
  <c r="D20" i="14"/>
  <c r="AL7" i="31"/>
  <c r="AL5" i="31" s="1"/>
  <c r="W7" i="31"/>
  <c r="W5" i="31" s="1"/>
  <c r="K5" i="14"/>
  <c r="K8" i="14"/>
  <c r="K42" i="32"/>
  <c r="E42" i="18" s="1"/>
  <c r="E385" i="10"/>
  <c r="E388" i="10"/>
  <c r="C51" i="7"/>
  <c r="G44" i="32"/>
  <c r="G48" i="32" s="1"/>
  <c r="G27" i="32"/>
  <c r="BY69" i="25"/>
  <c r="F87" i="30"/>
  <c r="F81" i="23"/>
  <c r="H46" i="18"/>
  <c r="I46" i="18" s="1"/>
  <c r="F71" i="33"/>
  <c r="F72" i="33" s="1"/>
  <c r="F74" i="33" s="1"/>
  <c r="F75" i="33" s="1"/>
  <c r="F76" i="33" s="1"/>
  <c r="F82" i="23" s="1"/>
  <c r="C13" i="10"/>
  <c r="E187" i="7"/>
  <c r="E186" i="7" s="1"/>
  <c r="G141" i="7"/>
  <c r="C1522" i="10"/>
  <c r="C1521" i="10" s="1"/>
  <c r="C65" i="10" s="1"/>
  <c r="E10" i="29"/>
  <c r="D120" i="30"/>
  <c r="I4" i="3"/>
  <c r="K4" i="3" s="1"/>
  <c r="I31" i="32"/>
  <c r="G35" i="32"/>
  <c r="J17" i="3"/>
  <c r="G17" i="3"/>
  <c r="I17" i="3" s="1"/>
  <c r="F17" i="3"/>
  <c r="Q54" i="25"/>
  <c r="D84" i="32"/>
  <c r="F84" i="32"/>
  <c r="H84" i="32"/>
  <c r="C84" i="32"/>
  <c r="E84" i="32"/>
  <c r="I84" i="32"/>
  <c r="F488" i="10"/>
  <c r="G488" i="10" s="1"/>
  <c r="C489" i="10"/>
  <c r="F481" i="10"/>
  <c r="G126" i="7"/>
  <c r="C52" i="10"/>
  <c r="I22" i="14"/>
  <c r="K22" i="14" s="1"/>
  <c r="J33" i="3"/>
  <c r="G33" i="3"/>
  <c r="I33" i="3" s="1"/>
  <c r="Q24" i="3"/>
  <c r="F33" i="3"/>
  <c r="E251" i="10"/>
  <c r="E247" i="10" s="1"/>
  <c r="C31" i="31"/>
  <c r="E29" i="31"/>
  <c r="Q166" i="25"/>
  <c r="F17" i="22"/>
  <c r="G17" i="22" s="1"/>
  <c r="K17" i="22" s="1"/>
  <c r="R11" i="14"/>
  <c r="F471" i="10"/>
  <c r="G471" i="10" s="1"/>
  <c r="E116" i="7"/>
  <c r="G116" i="7" s="1"/>
  <c r="C1225" i="10"/>
  <c r="E466" i="10"/>
  <c r="CA81" i="25"/>
  <c r="C130" i="9"/>
  <c r="X81" i="25"/>
  <c r="D187" i="7"/>
  <c r="C13" i="9"/>
  <c r="T23" i="14"/>
  <c r="U23" i="14"/>
  <c r="F382" i="10"/>
  <c r="G382" i="10" s="1"/>
  <c r="E31" i="7"/>
  <c r="G483" i="10"/>
  <c r="C77" i="7"/>
  <c r="C92" i="8"/>
  <c r="C343" i="8"/>
  <c r="C339" i="8" s="1"/>
  <c r="C338" i="8" s="1"/>
  <c r="U166" i="25"/>
  <c r="BY54" i="25"/>
  <c r="E462" i="10"/>
  <c r="E72" i="32"/>
  <c r="H12" i="32" s="1"/>
  <c r="E71" i="32"/>
  <c r="E73" i="32" s="1"/>
  <c r="C1243" i="10"/>
  <c r="C1239" i="10" s="1"/>
  <c r="C1238" i="10" s="1"/>
  <c r="E484" i="10"/>
  <c r="CA166" i="25"/>
  <c r="C113" i="7"/>
  <c r="E291" i="10"/>
  <c r="C291" i="10" s="1"/>
  <c r="C121" i="8"/>
  <c r="C106" i="7"/>
  <c r="C105" i="7" s="1"/>
  <c r="E37" i="3"/>
  <c r="C126" i="9"/>
  <c r="D106" i="7"/>
  <c r="L13" i="29"/>
  <c r="L19" i="29" s="1"/>
  <c r="L26" i="29" s="1"/>
  <c r="L29" i="29"/>
  <c r="C464" i="10"/>
  <c r="BY81" i="25"/>
  <c r="J47" i="14"/>
  <c r="J51" i="14" s="1"/>
  <c r="D95" i="7"/>
  <c r="CG81" i="25"/>
  <c r="CG52" i="25" s="1"/>
  <c r="Q81" i="25"/>
  <c r="I33" i="19"/>
  <c r="M33" i="19" s="1"/>
  <c r="AA72" i="25"/>
  <c r="AA52" i="25" s="1"/>
  <c r="G47" i="18"/>
  <c r="K47" i="3"/>
  <c r="E6" i="3"/>
  <c r="R9" i="3"/>
  <c r="F16" i="23"/>
  <c r="T9" i="3"/>
  <c r="E69" i="3"/>
  <c r="B70" i="3"/>
  <c r="B71" i="3" s="1"/>
  <c r="B76" i="3" s="1"/>
  <c r="C188" i="8"/>
  <c r="C171" i="7"/>
  <c r="G171" i="7" s="1"/>
  <c r="E23" i="14"/>
  <c r="D28" i="14"/>
  <c r="K33" i="32"/>
  <c r="E33" i="18" s="1"/>
  <c r="J35" i="32"/>
  <c r="J16" i="3"/>
  <c r="G16" i="3"/>
  <c r="I16" i="3" s="1"/>
  <c r="Q10" i="3"/>
  <c r="F16" i="3"/>
  <c r="I41" i="14"/>
  <c r="I47" i="14" s="1"/>
  <c r="E38" i="18"/>
  <c r="X54" i="25"/>
  <c r="AJ17" i="31"/>
  <c r="C248" i="10"/>
  <c r="CD54" i="25"/>
  <c r="CD52" i="25" s="1"/>
  <c r="CD210" i="25" s="1"/>
  <c r="E294" i="10"/>
  <c r="B46" i="31"/>
  <c r="J17" i="31"/>
  <c r="J5" i="31" s="1"/>
  <c r="J34" i="3"/>
  <c r="G34" i="3"/>
  <c r="I34" i="3" s="1"/>
  <c r="F34" i="3"/>
  <c r="K30" i="14"/>
  <c r="B87" i="14" s="1"/>
  <c r="F445" i="10"/>
  <c r="G445" i="10" s="1"/>
  <c r="C114" i="7"/>
  <c r="C130" i="7"/>
  <c r="D39" i="19"/>
  <c r="E9" i="35" s="1"/>
  <c r="C9" i="35" s="1"/>
  <c r="B9" i="35" s="1"/>
  <c r="H19" i="19"/>
  <c r="G99" i="7"/>
  <c r="C1228" i="10"/>
  <c r="E469" i="10"/>
  <c r="E72" i="30"/>
  <c r="C14" i="9"/>
  <c r="D200" i="7"/>
  <c r="D199" i="7" s="1"/>
  <c r="D198" i="7" s="1"/>
  <c r="D14" i="7" s="1"/>
  <c r="E268" i="10"/>
  <c r="C38" i="31"/>
  <c r="B38" i="31" s="1"/>
  <c r="E270" i="10"/>
  <c r="C270" i="10" s="1"/>
  <c r="E109" i="7" s="1"/>
  <c r="C34" i="31"/>
  <c r="B34" i="31" s="1"/>
  <c r="E275" i="10"/>
  <c r="C36" i="31"/>
  <c r="B36" i="31" s="1"/>
  <c r="C568" i="9"/>
  <c r="C567" i="9" s="1"/>
  <c r="AA166" i="25"/>
  <c r="F38" i="19"/>
  <c r="H38" i="19"/>
  <c r="K38" i="19"/>
  <c r="E38" i="19"/>
  <c r="G38" i="19"/>
  <c r="L38" i="19"/>
  <c r="F15" i="14"/>
  <c r="Q15" i="14"/>
  <c r="E20" i="14"/>
  <c r="U210" i="25"/>
  <c r="C150" i="9"/>
  <c r="X166" i="25"/>
  <c r="C765" i="9"/>
  <c r="C764" i="9" s="1"/>
  <c r="D128" i="7"/>
  <c r="C124" i="8"/>
  <c r="C109" i="7"/>
  <c r="P35" i="13"/>
  <c r="U35" i="3"/>
  <c r="C71" i="8"/>
  <c r="C60" i="7"/>
  <c r="C56" i="7" s="1"/>
  <c r="C60" i="8"/>
  <c r="C50" i="7"/>
  <c r="C45" i="7" s="1"/>
  <c r="C484" i="10"/>
  <c r="C2045" i="10"/>
  <c r="BY166" i="25"/>
  <c r="M37" i="19"/>
  <c r="C24" i="7"/>
  <c r="C485" i="10"/>
  <c r="C2046" i="10"/>
  <c r="K47" i="32"/>
  <c r="E45" i="18"/>
  <c r="B60" i="32"/>
  <c r="B57" i="32"/>
  <c r="B58" i="32" s="1"/>
  <c r="D123" i="30"/>
  <c r="I29" i="29"/>
  <c r="I13" i="29"/>
  <c r="I19" i="29" s="1"/>
  <c r="I26" i="29" s="1"/>
  <c r="K24" i="14"/>
  <c r="D150" i="7"/>
  <c r="D12" i="7" s="1"/>
  <c r="C14" i="8"/>
  <c r="CJ52" i="25"/>
  <c r="CJ210" i="25" s="1"/>
  <c r="C267" i="10"/>
  <c r="CM81" i="25"/>
  <c r="CM52" i="25" s="1"/>
  <c r="CM210" i="25" s="1"/>
  <c r="AC210" i="25"/>
  <c r="E70" i="32"/>
  <c r="E75" i="32" s="1"/>
  <c r="E54" i="32" s="1"/>
  <c r="E55" i="32" s="1"/>
  <c r="E56" i="32" s="1"/>
  <c r="C548" i="9"/>
  <c r="C29" i="29"/>
  <c r="K47" i="13"/>
  <c r="F47" i="18"/>
  <c r="CA72" i="25"/>
  <c r="D186" i="7" l="1"/>
  <c r="D185" i="7" s="1"/>
  <c r="D13" i="7" s="1"/>
  <c r="F186" i="7"/>
  <c r="F185" i="7" s="1"/>
  <c r="F13" i="7" s="1"/>
  <c r="F466" i="10"/>
  <c r="E111" i="7"/>
  <c r="G455" i="10"/>
  <c r="E87" i="7"/>
  <c r="E460" i="10"/>
  <c r="F469" i="10"/>
  <c r="E114" i="7"/>
  <c r="G114" i="7" s="1"/>
  <c r="C396" i="10"/>
  <c r="E44" i="7"/>
  <c r="G44" i="7" s="1"/>
  <c r="G42" i="7" s="1"/>
  <c r="L10" i="31"/>
  <c r="C78" i="31"/>
  <c r="C90" i="31" s="1"/>
  <c r="C91" i="31"/>
  <c r="Q10" i="31"/>
  <c r="L25" i="31"/>
  <c r="L15" i="31"/>
  <c r="O15" i="31" s="1"/>
  <c r="L14" i="31"/>
  <c r="O14" i="31" s="1"/>
  <c r="O10" i="31"/>
  <c r="D25" i="26"/>
  <c r="F98" i="5"/>
  <c r="F99" i="5"/>
  <c r="F100" i="5"/>
  <c r="F70" i="5"/>
  <c r="F48" i="30"/>
  <c r="C64" i="10"/>
  <c r="C62" i="10" s="1"/>
  <c r="E134" i="7"/>
  <c r="E130" i="7"/>
  <c r="E129" i="7"/>
  <c r="G475" i="10"/>
  <c r="G72" i="7"/>
  <c r="AF14" i="31"/>
  <c r="F97" i="5"/>
  <c r="C853" i="9"/>
  <c r="C28" i="9" s="1"/>
  <c r="D127" i="30" s="1"/>
  <c r="C528" i="9"/>
  <c r="C1798" i="10"/>
  <c r="F485" i="10"/>
  <c r="G485" i="10" s="1"/>
  <c r="P11" i="3"/>
  <c r="D18" i="23" s="1"/>
  <c r="U11" i="32"/>
  <c r="F484" i="10"/>
  <c r="G484" i="10" s="1"/>
  <c r="K9" i="14"/>
  <c r="K10" i="14"/>
  <c r="T13" i="14"/>
  <c r="U13" i="14"/>
  <c r="K15" i="33"/>
  <c r="G15" i="33"/>
  <c r="I48" i="32"/>
  <c r="D180" i="30"/>
  <c r="U52" i="25"/>
  <c r="AW52" i="25"/>
  <c r="AW210" i="25" s="1"/>
  <c r="C1066" i="10"/>
  <c r="D191" i="10"/>
  <c r="G52" i="7"/>
  <c r="E73" i="28" s="1"/>
  <c r="E72" i="28" s="1"/>
  <c r="E70" i="28" s="1"/>
  <c r="H194" i="10"/>
  <c r="H178" i="10" s="1"/>
  <c r="G468" i="10"/>
  <c r="G194" i="10"/>
  <c r="E76" i="7"/>
  <c r="E480" i="10"/>
  <c r="E56" i="7"/>
  <c r="E113" i="7"/>
  <c r="G113" i="7" s="1"/>
  <c r="D372" i="10"/>
  <c r="F191" i="10"/>
  <c r="D1340" i="10"/>
  <c r="U12" i="14"/>
  <c r="T12" i="14"/>
  <c r="E72" i="7"/>
  <c r="H12" i="14"/>
  <c r="T14" i="14"/>
  <c r="U14" i="14"/>
  <c r="U36" i="32"/>
  <c r="P36" i="3"/>
  <c r="T37" i="14"/>
  <c r="T50" i="14" s="1"/>
  <c r="U37" i="14"/>
  <c r="T8" i="14"/>
  <c r="U8" i="14"/>
  <c r="CA52" i="25"/>
  <c r="CA210" i="25" s="1"/>
  <c r="AJ5" i="31"/>
  <c r="D200" i="10"/>
  <c r="T7" i="14"/>
  <c r="U7" i="14"/>
  <c r="D29" i="3"/>
  <c r="E29" i="3" s="1"/>
  <c r="D23" i="23"/>
  <c r="G99" i="14"/>
  <c r="G111" i="7"/>
  <c r="C286" i="10"/>
  <c r="C285" i="10" s="1"/>
  <c r="E150" i="7"/>
  <c r="E12" i="7" s="1"/>
  <c r="K16" i="14"/>
  <c r="B77" i="14"/>
  <c r="E266" i="10"/>
  <c r="C268" i="10"/>
  <c r="C460" i="10"/>
  <c r="F194" i="10"/>
  <c r="G191" i="10"/>
  <c r="K19" i="33"/>
  <c r="G19" i="33"/>
  <c r="K18" i="33"/>
  <c r="G18" i="33"/>
  <c r="K21" i="33"/>
  <c r="G21" i="33"/>
  <c r="C34" i="35"/>
  <c r="E28" i="35"/>
  <c r="P8" i="3"/>
  <c r="U8" i="32"/>
  <c r="C40" i="35"/>
  <c r="E38" i="35"/>
  <c r="D32" i="3"/>
  <c r="E31" i="3"/>
  <c r="U24" i="14"/>
  <c r="T24" i="14"/>
  <c r="T29" i="14" s="1"/>
  <c r="T17" i="14"/>
  <c r="U17" i="14"/>
  <c r="K16" i="33"/>
  <c r="G16" i="33"/>
  <c r="F49" i="32"/>
  <c r="BY72" i="25"/>
  <c r="B42" i="31"/>
  <c r="CG210" i="25"/>
  <c r="CP52" i="25"/>
  <c r="CP210" i="25" s="1"/>
  <c r="AH210" i="25"/>
  <c r="T28" i="32"/>
  <c r="E77" i="14"/>
  <c r="T18" i="32"/>
  <c r="P15" i="3"/>
  <c r="U15" i="32"/>
  <c r="D13" i="3"/>
  <c r="E13" i="3" s="1"/>
  <c r="D20" i="23"/>
  <c r="K4" i="14"/>
  <c r="P14" i="3"/>
  <c r="U14" i="32"/>
  <c r="P21" i="3"/>
  <c r="U21" i="32"/>
  <c r="K12" i="33"/>
  <c r="G12" i="33"/>
  <c r="G24" i="33"/>
  <c r="K24" i="33"/>
  <c r="P33" i="3"/>
  <c r="U33" i="32"/>
  <c r="T10" i="14"/>
  <c r="U10" i="14"/>
  <c r="T16" i="14"/>
  <c r="U16" i="14"/>
  <c r="T9" i="14"/>
  <c r="U9" i="14"/>
  <c r="P12" i="3"/>
  <c r="U12" i="32"/>
  <c r="F22" i="23"/>
  <c r="K22" i="23" s="1"/>
  <c r="T16" i="3"/>
  <c r="E12" i="3"/>
  <c r="R16" i="3"/>
  <c r="B60" i="14"/>
  <c r="B61" i="14" s="1"/>
  <c r="G205" i="7"/>
  <c r="G203" i="7" s="1"/>
  <c r="G202" i="7" s="1"/>
  <c r="G15" i="7" s="1"/>
  <c r="G60" i="7"/>
  <c r="G56" i="7" s="1"/>
  <c r="C76" i="7"/>
  <c r="G77" i="7"/>
  <c r="G76" i="7" s="1"/>
  <c r="G50" i="7"/>
  <c r="G128" i="7"/>
  <c r="G200" i="7"/>
  <c r="G199" i="7" s="1"/>
  <c r="G198" i="7" s="1"/>
  <c r="G14" i="7" s="1"/>
  <c r="E286" i="10"/>
  <c r="E285" i="10" s="1"/>
  <c r="F41" i="7"/>
  <c r="F7" i="7" s="1"/>
  <c r="E372" i="10"/>
  <c r="C2041" i="10"/>
  <c r="C2040" i="10" s="1"/>
  <c r="C2004" i="10" s="1"/>
  <c r="C2003" i="10" s="1"/>
  <c r="C98" i="10" s="1"/>
  <c r="F20" i="7"/>
  <c r="F6" i="7" s="1"/>
  <c r="D92" i="7"/>
  <c r="G95" i="7"/>
  <c r="G92" i="7" s="1"/>
  <c r="E185" i="7"/>
  <c r="E13" i="7" s="1"/>
  <c r="G187" i="7"/>
  <c r="D194" i="10"/>
  <c r="K6" i="14"/>
  <c r="U6" i="14"/>
  <c r="T6" i="14"/>
  <c r="K18" i="14"/>
  <c r="G466" i="10"/>
  <c r="G84" i="32"/>
  <c r="J84" i="32" s="1"/>
  <c r="D8" i="3"/>
  <c r="D14" i="23"/>
  <c r="C456" i="10"/>
  <c r="E101" i="7" s="1"/>
  <c r="BY68" i="25"/>
  <c r="BY52" i="25" s="1"/>
  <c r="C399" i="10"/>
  <c r="G412" i="10" s="1"/>
  <c r="G410" i="10" s="1"/>
  <c r="E46" i="7"/>
  <c r="P22" i="3"/>
  <c r="U22" i="32"/>
  <c r="K25" i="33"/>
  <c r="G25" i="33"/>
  <c r="E60" i="14"/>
  <c r="E61" i="14" s="1"/>
  <c r="B65" i="14"/>
  <c r="E65" i="14" s="1"/>
  <c r="K4" i="32"/>
  <c r="E4" i="18" s="1"/>
  <c r="I19" i="32"/>
  <c r="K23" i="33"/>
  <c r="G23" i="33"/>
  <c r="C203" i="8"/>
  <c r="C13" i="8" s="1"/>
  <c r="C188" i="7"/>
  <c r="C186" i="7" s="1"/>
  <c r="H291" i="10"/>
  <c r="H286" i="10" s="1"/>
  <c r="H285" i="10" s="1"/>
  <c r="H5" i="31"/>
  <c r="K22" i="33"/>
  <c r="G22" i="33"/>
  <c r="P32" i="3"/>
  <c r="U32" i="32"/>
  <c r="P23" i="3"/>
  <c r="U23" i="32"/>
  <c r="CQ166" i="25"/>
  <c r="C108" i="7"/>
  <c r="C655" i="9"/>
  <c r="C27" i="9" s="1"/>
  <c r="K44" i="32"/>
  <c r="B87" i="32" s="1"/>
  <c r="D87" i="32" s="1"/>
  <c r="K27" i="32"/>
  <c r="B83" i="32" s="1"/>
  <c r="F83" i="32" s="1"/>
  <c r="K17" i="3"/>
  <c r="F17" i="18" s="1"/>
  <c r="K12" i="14"/>
  <c r="B85" i="14" s="1"/>
  <c r="T40" i="32"/>
  <c r="K7" i="14"/>
  <c r="K19" i="14"/>
  <c r="K33" i="3"/>
  <c r="F33" i="18" s="1"/>
  <c r="F83" i="23"/>
  <c r="F73" i="24" s="1"/>
  <c r="B54" i="3"/>
  <c r="B55" i="3" s="1"/>
  <c r="B56" i="3" s="1"/>
  <c r="B59" i="3"/>
  <c r="B60" i="3" s="1"/>
  <c r="F461" i="10"/>
  <c r="E106" i="7"/>
  <c r="G106" i="7" s="1"/>
  <c r="H45" i="18"/>
  <c r="E47" i="18"/>
  <c r="D37" i="13"/>
  <c r="R35" i="13"/>
  <c r="U35" i="13" s="1"/>
  <c r="C146" i="9"/>
  <c r="C145" i="9" s="1"/>
  <c r="D129" i="7"/>
  <c r="D124" i="7" s="1"/>
  <c r="D11" i="7" s="1"/>
  <c r="F13" i="22"/>
  <c r="G13" i="22" s="1"/>
  <c r="K13" i="22" s="1"/>
  <c r="K33" i="22" s="1"/>
  <c r="K35" i="22" s="1"/>
  <c r="R15" i="14"/>
  <c r="C87" i="14"/>
  <c r="E87" i="14"/>
  <c r="J87" i="14"/>
  <c r="D87" i="14"/>
  <c r="F87" i="14"/>
  <c r="I87" i="14"/>
  <c r="X52" i="25"/>
  <c r="X210" i="25"/>
  <c r="X211" i="25" s="1"/>
  <c r="T51" i="14"/>
  <c r="I51" i="14"/>
  <c r="R10" i="3"/>
  <c r="F17" i="23"/>
  <c r="Q11" i="3"/>
  <c r="T10" i="3"/>
  <c r="J36" i="32"/>
  <c r="J49" i="32"/>
  <c r="D52" i="14"/>
  <c r="D31" i="14"/>
  <c r="C170" i="7"/>
  <c r="G170" i="7" s="1"/>
  <c r="E70" i="3"/>
  <c r="E71" i="3" s="1"/>
  <c r="E76" i="3" s="1"/>
  <c r="K16" i="23"/>
  <c r="G16" i="23"/>
  <c r="G6" i="3"/>
  <c r="I6" i="3" s="1"/>
  <c r="Q6" i="3"/>
  <c r="J6" i="3"/>
  <c r="F6" i="3"/>
  <c r="F4" i="18"/>
  <c r="H83" i="32"/>
  <c r="C463" i="10"/>
  <c r="C1222" i="10"/>
  <c r="C1199" i="10" s="1"/>
  <c r="C1129" i="10" s="1"/>
  <c r="C129" i="7"/>
  <c r="C125" i="7" s="1"/>
  <c r="C141" i="8"/>
  <c r="C140" i="8" s="1"/>
  <c r="B31" i="31"/>
  <c r="B29" i="31" s="1"/>
  <c r="C29" i="31"/>
  <c r="G481" i="10"/>
  <c r="C102" i="8"/>
  <c r="C101" i="8" s="1"/>
  <c r="C8" i="8" s="1"/>
  <c r="C90" i="7"/>
  <c r="C86" i="7" s="1"/>
  <c r="I35" i="32"/>
  <c r="K31" i="32"/>
  <c r="E13" i="29"/>
  <c r="E19" i="29" s="1"/>
  <c r="E26" i="29" s="1"/>
  <c r="E29" i="29"/>
  <c r="I38" i="19"/>
  <c r="M38" i="19" s="1"/>
  <c r="K34" i="3"/>
  <c r="F34" i="18" s="1"/>
  <c r="K16" i="3"/>
  <c r="F16" i="18" s="1"/>
  <c r="E74" i="32"/>
  <c r="E76" i="32" s="1"/>
  <c r="E77" i="32" s="1"/>
  <c r="C480" i="10"/>
  <c r="C479" i="10" s="1"/>
  <c r="AA210" i="25"/>
  <c r="AA211" i="25" s="1"/>
  <c r="E60" i="32"/>
  <c r="E57" i="32"/>
  <c r="E58" i="32" s="1"/>
  <c r="B61" i="32"/>
  <c r="B62" i="32"/>
  <c r="F20" i="14"/>
  <c r="G20" i="14" s="1"/>
  <c r="J15" i="14"/>
  <c r="G15" i="14"/>
  <c r="I15" i="14" s="1"/>
  <c r="F39" i="19"/>
  <c r="F40" i="19" s="1"/>
  <c r="H39" i="19"/>
  <c r="H40" i="19" s="1"/>
  <c r="K39" i="19"/>
  <c r="K40" i="19" s="1"/>
  <c r="E39" i="19"/>
  <c r="G39" i="19"/>
  <c r="G40" i="19" s="1"/>
  <c r="L39" i="19"/>
  <c r="L40" i="19" s="1"/>
  <c r="D40" i="19"/>
  <c r="C247" i="10"/>
  <c r="F442" i="10"/>
  <c r="F441" i="10" s="1"/>
  <c r="D86" i="7"/>
  <c r="C107" i="9"/>
  <c r="E44" i="18"/>
  <c r="E48" i="18" s="1"/>
  <c r="F23" i="14"/>
  <c r="E28" i="14"/>
  <c r="B72" i="3"/>
  <c r="B74" i="3" s="1"/>
  <c r="B73" i="3"/>
  <c r="P9" i="13"/>
  <c r="U9" i="3"/>
  <c r="C269" i="10"/>
  <c r="F464" i="10"/>
  <c r="F463" i="10" s="1"/>
  <c r="J37" i="3"/>
  <c r="G37" i="3"/>
  <c r="F37" i="3"/>
  <c r="K12" i="32"/>
  <c r="H19" i="32"/>
  <c r="C441" i="10"/>
  <c r="G454" i="10" s="1"/>
  <c r="D109" i="7"/>
  <c r="D108" i="7" s="1"/>
  <c r="C129" i="9"/>
  <c r="T11" i="14"/>
  <c r="U11" i="14"/>
  <c r="R24" i="3"/>
  <c r="T24" i="3"/>
  <c r="C46" i="10"/>
  <c r="C183" i="10"/>
  <c r="F378" i="10"/>
  <c r="F377" i="10" s="1"/>
  <c r="Q210" i="25"/>
  <c r="Q52" i="25"/>
  <c r="G49" i="32"/>
  <c r="G36" i="32"/>
  <c r="E269" i="10"/>
  <c r="K41" i="14"/>
  <c r="K47" i="14" s="1"/>
  <c r="D105" i="7"/>
  <c r="E463" i="10"/>
  <c r="E440" i="10" s="1"/>
  <c r="C124" i="7" l="1"/>
  <c r="C11" i="7" s="1"/>
  <c r="F28" i="41"/>
  <c r="G409" i="10"/>
  <c r="C114" i="31"/>
  <c r="C127" i="31" s="1"/>
  <c r="AK10" i="31"/>
  <c r="Q17" i="31"/>
  <c r="Q14" i="31"/>
  <c r="L7" i="31"/>
  <c r="O7" i="31"/>
  <c r="L17" i="31"/>
  <c r="O25" i="31"/>
  <c r="D4" i="26"/>
  <c r="D75" i="26"/>
  <c r="D76" i="26" s="1"/>
  <c r="E42" i="7"/>
  <c r="G107" i="7"/>
  <c r="G105" i="7" s="1"/>
  <c r="AF17" i="31"/>
  <c r="AF7" i="31"/>
  <c r="C1729" i="10"/>
  <c r="G437" i="10"/>
  <c r="F480" i="10"/>
  <c r="F479" i="10" s="1"/>
  <c r="I83" i="32"/>
  <c r="D83" i="32"/>
  <c r="T52" i="14"/>
  <c r="G129" i="7"/>
  <c r="D178" i="10"/>
  <c r="D176" i="10" s="1"/>
  <c r="F178" i="10"/>
  <c r="F176" i="10" s="1"/>
  <c r="G178" i="10"/>
  <c r="G176" i="10" s="1"/>
  <c r="G51" i="7"/>
  <c r="F462" i="10"/>
  <c r="G462" i="10" s="1"/>
  <c r="G480" i="10"/>
  <c r="E246" i="10"/>
  <c r="C266" i="10"/>
  <c r="C246" i="10" s="1"/>
  <c r="H176" i="10"/>
  <c r="E87" i="32"/>
  <c r="H11" i="14"/>
  <c r="I11" i="14" s="1"/>
  <c r="K11" i="14" s="1"/>
  <c r="C28" i="7"/>
  <c r="C38" i="8"/>
  <c r="F29" i="3"/>
  <c r="Q26" i="3"/>
  <c r="G29" i="3"/>
  <c r="I29" i="3" s="1"/>
  <c r="J29" i="3"/>
  <c r="F136" i="7"/>
  <c r="C1999" i="10"/>
  <c r="C1998" i="10" s="1"/>
  <c r="C97" i="10" s="1"/>
  <c r="G469" i="10"/>
  <c r="F87" i="32"/>
  <c r="E79" i="14"/>
  <c r="E80" i="14" s="1"/>
  <c r="H12" i="3"/>
  <c r="H19" i="3" s="1"/>
  <c r="H49" i="3" s="1"/>
  <c r="K36" i="23" s="1"/>
  <c r="G12" i="3"/>
  <c r="I12" i="3" s="1"/>
  <c r="F12" i="3"/>
  <c r="J12" i="3"/>
  <c r="D5" i="3"/>
  <c r="D19" i="23"/>
  <c r="D40" i="3"/>
  <c r="D28" i="23"/>
  <c r="D25" i="23"/>
  <c r="D43" i="3"/>
  <c r="E43" i="3" s="1"/>
  <c r="D23" i="3"/>
  <c r="E23" i="3" s="1"/>
  <c r="D14" i="3"/>
  <c r="E14" i="3" s="1"/>
  <c r="D24" i="23"/>
  <c r="G22" i="23"/>
  <c r="F13" i="3"/>
  <c r="J13" i="3"/>
  <c r="G13" i="3"/>
  <c r="I13" i="3" s="1"/>
  <c r="Q13" i="3"/>
  <c r="D15" i="3"/>
  <c r="E15" i="3" s="1"/>
  <c r="D21" i="23"/>
  <c r="J31" i="3"/>
  <c r="G31" i="3"/>
  <c r="I31" i="3" s="1"/>
  <c r="Q25" i="3"/>
  <c r="F31" i="3"/>
  <c r="E66" i="14"/>
  <c r="E67" i="14" s="1"/>
  <c r="P16" i="13"/>
  <c r="U16" i="3"/>
  <c r="D35" i="3"/>
  <c r="E32" i="3"/>
  <c r="E35" i="3" s="1"/>
  <c r="B40" i="35"/>
  <c r="B38" i="35" s="1"/>
  <c r="C38" i="35"/>
  <c r="D9" i="3"/>
  <c r="E9" i="3" s="1"/>
  <c r="D15" i="23"/>
  <c r="B34" i="35"/>
  <c r="B28" i="35" s="1"/>
  <c r="C28" i="35"/>
  <c r="G90" i="7"/>
  <c r="C85" i="7"/>
  <c r="C8" i="7" s="1"/>
  <c r="G188" i="7"/>
  <c r="F74" i="28"/>
  <c r="E86" i="7"/>
  <c r="G87" i="7"/>
  <c r="E125" i="7"/>
  <c r="E124" i="7" s="1"/>
  <c r="G130" i="7"/>
  <c r="E108" i="7"/>
  <c r="G109" i="7"/>
  <c r="G108" i="7" s="1"/>
  <c r="E45" i="7"/>
  <c r="G46" i="7"/>
  <c r="G45" i="7" s="1"/>
  <c r="E8" i="3"/>
  <c r="D10" i="3"/>
  <c r="E10" i="3" s="1"/>
  <c r="D85" i="14"/>
  <c r="F85" i="14"/>
  <c r="J85" i="14"/>
  <c r="C85" i="14"/>
  <c r="E85" i="14"/>
  <c r="I85" i="14"/>
  <c r="D21" i="3"/>
  <c r="D27" i="23"/>
  <c r="D29" i="23"/>
  <c r="D38" i="3"/>
  <c r="D39" i="3"/>
  <c r="E39" i="3" s="1"/>
  <c r="H20" i="14"/>
  <c r="H52" i="14" s="1"/>
  <c r="K38" i="22" s="1"/>
  <c r="D26" i="23"/>
  <c r="D26" i="3"/>
  <c r="E26" i="3" s="1"/>
  <c r="D42" i="3"/>
  <c r="E42" i="3" s="1"/>
  <c r="C452" i="10"/>
  <c r="G456" i="10"/>
  <c r="K48" i="32"/>
  <c r="G442" i="10"/>
  <c r="G441" i="10" s="1"/>
  <c r="C83" i="32"/>
  <c r="G83" i="32" s="1"/>
  <c r="E83" i="32"/>
  <c r="H87" i="32"/>
  <c r="I87" i="32"/>
  <c r="K27" i="33"/>
  <c r="B90" i="14"/>
  <c r="K51" i="14"/>
  <c r="H49" i="32"/>
  <c r="T19" i="32"/>
  <c r="E12" i="18"/>
  <c r="B82" i="32"/>
  <c r="K19" i="32"/>
  <c r="K37" i="3"/>
  <c r="D4" i="13"/>
  <c r="D13" i="24"/>
  <c r="J23" i="14"/>
  <c r="G23" i="14"/>
  <c r="F28" i="14"/>
  <c r="I39" i="19"/>
  <c r="E40" i="19"/>
  <c r="E61" i="32"/>
  <c r="E63" i="32" s="1"/>
  <c r="E64" i="32" s="1"/>
  <c r="E62" i="32"/>
  <c r="CQ52" i="25"/>
  <c r="BY210" i="25"/>
  <c r="CQ210" i="25" s="1"/>
  <c r="E31" i="18"/>
  <c r="K35" i="32"/>
  <c r="R6" i="3"/>
  <c r="F13" i="23"/>
  <c r="T6" i="3"/>
  <c r="E72" i="3"/>
  <c r="E74" i="3" s="1"/>
  <c r="E73" i="3"/>
  <c r="R11" i="3"/>
  <c r="F18" i="23"/>
  <c r="T11" i="3"/>
  <c r="P10" i="13"/>
  <c r="U10" i="3"/>
  <c r="T15" i="14"/>
  <c r="T19" i="14" s="1"/>
  <c r="U15" i="14"/>
  <c r="B75" i="3"/>
  <c r="D85" i="7"/>
  <c r="D8" i="7" s="1"/>
  <c r="F73" i="28"/>
  <c r="G464" i="10"/>
  <c r="G87" i="14"/>
  <c r="K87" i="14" s="1"/>
  <c r="E105" i="7"/>
  <c r="Q212" i="25"/>
  <c r="P24" i="13"/>
  <c r="U24" i="3"/>
  <c r="E52" i="14"/>
  <c r="E31" i="14"/>
  <c r="E182" i="10"/>
  <c r="C182" i="10" s="1"/>
  <c r="C9" i="31"/>
  <c r="B9" i="31" s="1"/>
  <c r="K15" i="14"/>
  <c r="J20" i="14"/>
  <c r="I49" i="32"/>
  <c r="I36" i="32"/>
  <c r="T29" i="32" s="1"/>
  <c r="T30" i="32" s="1"/>
  <c r="C11" i="8"/>
  <c r="C23" i="8"/>
  <c r="P14" i="39" s="1"/>
  <c r="K6" i="3"/>
  <c r="E54" i="3"/>
  <c r="E55" i="3" s="1"/>
  <c r="E56" i="3" s="1"/>
  <c r="B63" i="3" s="1"/>
  <c r="E59" i="3"/>
  <c r="E60" i="3" s="1"/>
  <c r="K17" i="23"/>
  <c r="G17" i="23"/>
  <c r="K53" i="22"/>
  <c r="E37" i="13"/>
  <c r="H47" i="18"/>
  <c r="I45" i="18"/>
  <c r="I47" i="18" s="1"/>
  <c r="G461" i="10"/>
  <c r="B59" i="13"/>
  <c r="B57" i="3"/>
  <c r="B62" i="3" s="1"/>
  <c r="B61" i="3"/>
  <c r="C106" i="9"/>
  <c r="C8" i="9" s="1"/>
  <c r="G186" i="7" l="1"/>
  <c r="G185" i="7" s="1"/>
  <c r="G13" i="7" s="1"/>
  <c r="C185" i="7"/>
  <c r="C13" i="7" s="1"/>
  <c r="F34" i="41"/>
  <c r="I28" i="41"/>
  <c r="F27" i="41"/>
  <c r="AK25" i="31"/>
  <c r="AK14" i="31"/>
  <c r="AQ14" i="31" s="1"/>
  <c r="AK15" i="31"/>
  <c r="AQ10" i="31"/>
  <c r="Q7" i="31"/>
  <c r="Q5" i="31" s="1"/>
  <c r="L5" i="31"/>
  <c r="D3" i="26"/>
  <c r="C81" i="10"/>
  <c r="I26" i="41" s="1"/>
  <c r="G86" i="7"/>
  <c r="AF5" i="31"/>
  <c r="G404" i="10"/>
  <c r="G403" i="10"/>
  <c r="G402" i="10"/>
  <c r="G400" i="10"/>
  <c r="G125" i="7"/>
  <c r="E63" i="3"/>
  <c r="B81" i="32"/>
  <c r="K29" i="3"/>
  <c r="F29" i="18" s="1"/>
  <c r="G87" i="32"/>
  <c r="K20" i="14"/>
  <c r="B84" i="14" s="1"/>
  <c r="C1994" i="10"/>
  <c r="G460" i="10"/>
  <c r="F460" i="10"/>
  <c r="F440" i="10" s="1"/>
  <c r="B84" i="3"/>
  <c r="C26" i="7"/>
  <c r="G28" i="7"/>
  <c r="T26" i="3"/>
  <c r="R26" i="3"/>
  <c r="F23" i="23"/>
  <c r="E11" i="7"/>
  <c r="F134" i="7"/>
  <c r="F124" i="7" s="1"/>
  <c r="G136" i="7"/>
  <c r="G134" i="7" s="1"/>
  <c r="C440" i="10"/>
  <c r="G465" i="10"/>
  <c r="G463" i="10" s="1"/>
  <c r="F72" i="28"/>
  <c r="F9" i="3"/>
  <c r="G9" i="3"/>
  <c r="I9" i="3" s="1"/>
  <c r="J9" i="3"/>
  <c r="Q8" i="3"/>
  <c r="D12" i="13"/>
  <c r="E12" i="13" s="1"/>
  <c r="D20" i="24"/>
  <c r="F15" i="3"/>
  <c r="G15" i="3"/>
  <c r="I15" i="3" s="1"/>
  <c r="J15" i="3"/>
  <c r="Q15" i="3"/>
  <c r="Q21" i="3"/>
  <c r="J23" i="3"/>
  <c r="G23" i="3"/>
  <c r="I23" i="3" s="1"/>
  <c r="F23" i="3"/>
  <c r="D41" i="3"/>
  <c r="E41" i="3" s="1"/>
  <c r="E40" i="3"/>
  <c r="D7" i="3"/>
  <c r="E5" i="3"/>
  <c r="D18" i="3"/>
  <c r="E18" i="3" s="1"/>
  <c r="I20" i="14"/>
  <c r="T20" i="14" s="1"/>
  <c r="G32" i="3"/>
  <c r="J32" i="3"/>
  <c r="F32" i="3"/>
  <c r="F35" i="3" s="1"/>
  <c r="T25" i="3"/>
  <c r="R25" i="3"/>
  <c r="K31" i="3"/>
  <c r="F20" i="23"/>
  <c r="R13" i="3"/>
  <c r="T13" i="3"/>
  <c r="K13" i="3"/>
  <c r="F13" i="18" s="1"/>
  <c r="F14" i="3"/>
  <c r="G14" i="3"/>
  <c r="I14" i="3" s="1"/>
  <c r="J14" i="3"/>
  <c r="Q14" i="3"/>
  <c r="G43" i="3"/>
  <c r="I43" i="3" s="1"/>
  <c r="J43" i="3"/>
  <c r="Q36" i="3"/>
  <c r="F43" i="3"/>
  <c r="K12" i="3"/>
  <c r="F376" i="10"/>
  <c r="G376" i="10" s="1"/>
  <c r="E24" i="7"/>
  <c r="G24" i="7" s="1"/>
  <c r="E97" i="7"/>
  <c r="E85" i="7" s="1"/>
  <c r="E8" i="7" s="1"/>
  <c r="G101" i="7"/>
  <c r="G97" i="7" s="1"/>
  <c r="G10" i="3"/>
  <c r="I10" i="3" s="1"/>
  <c r="J10" i="3"/>
  <c r="Q7" i="3"/>
  <c r="F10" i="3"/>
  <c r="J8" i="3"/>
  <c r="G8" i="3"/>
  <c r="F8" i="3"/>
  <c r="G26" i="3"/>
  <c r="I26" i="3" s="1"/>
  <c r="F26" i="3"/>
  <c r="Q22" i="3"/>
  <c r="J26" i="3"/>
  <c r="G39" i="3"/>
  <c r="I39" i="3" s="1"/>
  <c r="J39" i="3"/>
  <c r="Q32" i="3"/>
  <c r="F39" i="3"/>
  <c r="D22" i="3"/>
  <c r="E22" i="3" s="1"/>
  <c r="E21" i="3"/>
  <c r="G42" i="3"/>
  <c r="I42" i="3" s="1"/>
  <c r="F42" i="3"/>
  <c r="J42" i="3"/>
  <c r="K42" i="3" s="1"/>
  <c r="F42" i="18" s="1"/>
  <c r="E38" i="3"/>
  <c r="D44" i="3"/>
  <c r="D48" i="3" s="1"/>
  <c r="G85" i="14"/>
  <c r="K85" i="14" s="1"/>
  <c r="J87" i="32"/>
  <c r="B58" i="3"/>
  <c r="H63" i="3"/>
  <c r="E75" i="3"/>
  <c r="E77" i="3" s="1"/>
  <c r="E78" i="3" s="1"/>
  <c r="T21" i="14"/>
  <c r="T58" i="14"/>
  <c r="J37" i="13"/>
  <c r="G37" i="13"/>
  <c r="F37" i="13"/>
  <c r="J83" i="32"/>
  <c r="D16" i="13"/>
  <c r="D14" i="24"/>
  <c r="K18" i="23"/>
  <c r="G18" i="23"/>
  <c r="P6" i="13"/>
  <c r="U6" i="3"/>
  <c r="E35" i="18"/>
  <c r="E36" i="18" s="1"/>
  <c r="F31" i="14"/>
  <c r="F52" i="14"/>
  <c r="J28" i="14"/>
  <c r="E4" i="13"/>
  <c r="F37" i="18"/>
  <c r="C82" i="32"/>
  <c r="E82" i="32"/>
  <c r="I82" i="32"/>
  <c r="D82" i="32"/>
  <c r="F82" i="32"/>
  <c r="H82" i="32"/>
  <c r="K29" i="33"/>
  <c r="K49" i="33" s="1"/>
  <c r="T20" i="32"/>
  <c r="T44" i="32" s="1"/>
  <c r="D84" i="14"/>
  <c r="F84" i="14"/>
  <c r="I84" i="14"/>
  <c r="C84" i="14"/>
  <c r="E84" i="14"/>
  <c r="J84" i="14"/>
  <c r="E59" i="13"/>
  <c r="E57" i="3"/>
  <c r="E62" i="3" s="1"/>
  <c r="E61" i="3"/>
  <c r="F6" i="18"/>
  <c r="D33" i="13"/>
  <c r="E33" i="13" s="1"/>
  <c r="D34" i="13"/>
  <c r="E34" i="13" s="1"/>
  <c r="P11" i="13"/>
  <c r="D15" i="24" s="1"/>
  <c r="U11" i="3"/>
  <c r="K13" i="23"/>
  <c r="G13" i="23"/>
  <c r="K36" i="32"/>
  <c r="B85" i="32"/>
  <c r="K49" i="32"/>
  <c r="M39" i="19"/>
  <c r="M40" i="19" s="1"/>
  <c r="I40" i="19"/>
  <c r="L41" i="19" s="1"/>
  <c r="I23" i="14"/>
  <c r="I28" i="14" s="1"/>
  <c r="G28" i="14"/>
  <c r="C81" i="32"/>
  <c r="E81" i="32"/>
  <c r="I81" i="32"/>
  <c r="D81" i="32"/>
  <c r="F81" i="32"/>
  <c r="H81" i="32"/>
  <c r="E19" i="18"/>
  <c r="E49" i="18" s="1"/>
  <c r="D90" i="14"/>
  <c r="F90" i="14"/>
  <c r="I90" i="14"/>
  <c r="E90" i="14"/>
  <c r="J90" i="14"/>
  <c r="C90" i="14"/>
  <c r="AG10" i="31" l="1"/>
  <c r="C131" i="31"/>
  <c r="C139" i="31" s="1"/>
  <c r="AI10" i="31"/>
  <c r="AG15" i="31"/>
  <c r="AI15" i="31" s="1"/>
  <c r="I27" i="41"/>
  <c r="F33" i="41"/>
  <c r="I33" i="41" s="1"/>
  <c r="I34" i="41"/>
  <c r="Q21" i="37"/>
  <c r="R21" i="37"/>
  <c r="AK7" i="31"/>
  <c r="AQ15" i="31"/>
  <c r="AQ7" i="31" s="1"/>
  <c r="AK17" i="31"/>
  <c r="AQ25" i="31"/>
  <c r="AQ17" i="31" s="1"/>
  <c r="C92" i="31"/>
  <c r="R10" i="31"/>
  <c r="D2" i="26"/>
  <c r="E3" i="26" s="1"/>
  <c r="G85" i="7"/>
  <c r="G8" i="7" s="1"/>
  <c r="G453" i="10"/>
  <c r="G452" i="10" s="1"/>
  <c r="C1993" i="10"/>
  <c r="AG14" i="31"/>
  <c r="AI14" i="31" s="1"/>
  <c r="G124" i="7"/>
  <c r="G11" i="7" s="1"/>
  <c r="K43" i="3"/>
  <c r="F43" i="18" s="1"/>
  <c r="F214" i="7"/>
  <c r="E58" i="3"/>
  <c r="F11" i="7"/>
  <c r="F4" i="7" s="1"/>
  <c r="F18" i="7"/>
  <c r="F215" i="7" s="1"/>
  <c r="P26" i="13"/>
  <c r="U26" i="3"/>
  <c r="E84" i="3"/>
  <c r="H84" i="3"/>
  <c r="D84" i="3"/>
  <c r="C84" i="3"/>
  <c r="F84" i="3"/>
  <c r="I84" i="3"/>
  <c r="G23" i="23"/>
  <c r="K23" i="23"/>
  <c r="G90" i="14"/>
  <c r="K90" i="14" s="1"/>
  <c r="D27" i="3"/>
  <c r="D36" i="3" s="1"/>
  <c r="G440" i="10"/>
  <c r="G436" i="10"/>
  <c r="G431" i="10" s="1"/>
  <c r="K23" i="3"/>
  <c r="F23" i="18" s="1"/>
  <c r="T14" i="3"/>
  <c r="R14" i="3"/>
  <c r="F24" i="23"/>
  <c r="U13" i="3"/>
  <c r="P13" i="13"/>
  <c r="F31" i="18"/>
  <c r="J35" i="3"/>
  <c r="G5" i="3"/>
  <c r="I5" i="3" s="1"/>
  <c r="Q12" i="3"/>
  <c r="F5" i="3"/>
  <c r="J5" i="3"/>
  <c r="F40" i="3"/>
  <c r="J40" i="3"/>
  <c r="Q33" i="3"/>
  <c r="G40" i="3"/>
  <c r="I40" i="3" s="1"/>
  <c r="T15" i="3"/>
  <c r="F21" i="23"/>
  <c r="R15" i="3"/>
  <c r="R8" i="3"/>
  <c r="T8" i="3"/>
  <c r="F15" i="23"/>
  <c r="B82" i="3"/>
  <c r="F12" i="18"/>
  <c r="R36" i="3"/>
  <c r="T36" i="3"/>
  <c r="K14" i="3"/>
  <c r="F14" i="18" s="1"/>
  <c r="K20" i="23"/>
  <c r="G20" i="23"/>
  <c r="U25" i="3"/>
  <c r="P25" i="13"/>
  <c r="D31" i="13" s="1"/>
  <c r="I32" i="3"/>
  <c r="I35" i="3" s="1"/>
  <c r="G35" i="3"/>
  <c r="G18" i="3"/>
  <c r="I18" i="3" s="1"/>
  <c r="J18" i="3"/>
  <c r="F18" i="3"/>
  <c r="E7" i="3"/>
  <c r="E19" i="3" s="1"/>
  <c r="D19" i="3"/>
  <c r="J41" i="3"/>
  <c r="G41" i="3"/>
  <c r="I41" i="3" s="1"/>
  <c r="F41" i="3"/>
  <c r="T21" i="3"/>
  <c r="R21" i="3"/>
  <c r="F25" i="23"/>
  <c r="K15" i="3"/>
  <c r="F15" i="18" s="1"/>
  <c r="G12" i="13"/>
  <c r="I12" i="13" s="1"/>
  <c r="Q16" i="13"/>
  <c r="J12" i="13"/>
  <c r="C232" i="8" s="1"/>
  <c r="F12" i="13"/>
  <c r="K9" i="3"/>
  <c r="F9" i="18" s="1"/>
  <c r="I8" i="3"/>
  <c r="K8" i="3" s="1"/>
  <c r="K10" i="3"/>
  <c r="F10" i="18" s="1"/>
  <c r="R7" i="3"/>
  <c r="T7" i="3"/>
  <c r="F14" i="23"/>
  <c r="G38" i="3"/>
  <c r="F38" i="3"/>
  <c r="F44" i="3" s="1"/>
  <c r="F48" i="3" s="1"/>
  <c r="J38" i="3"/>
  <c r="E44" i="3"/>
  <c r="E48" i="3" s="1"/>
  <c r="J22" i="3"/>
  <c r="G22" i="3"/>
  <c r="I22" i="3" s="1"/>
  <c r="F22" i="3"/>
  <c r="R32" i="3"/>
  <c r="F29" i="23"/>
  <c r="T32" i="3"/>
  <c r="T22" i="3"/>
  <c r="R22" i="3"/>
  <c r="F26" i="23"/>
  <c r="Q23" i="3"/>
  <c r="F21" i="3"/>
  <c r="G21" i="3"/>
  <c r="J21" i="3"/>
  <c r="E27" i="3"/>
  <c r="K39" i="3"/>
  <c r="F39" i="18" s="1"/>
  <c r="K26" i="3"/>
  <c r="F26" i="18" s="1"/>
  <c r="I52" i="14"/>
  <c r="K37" i="22" s="1"/>
  <c r="K40" i="22" s="1"/>
  <c r="K61" i="22" s="1"/>
  <c r="I31" i="14"/>
  <c r="T30" i="14" s="1"/>
  <c r="T31" i="14" s="1"/>
  <c r="T56" i="14" s="1"/>
  <c r="I85" i="32"/>
  <c r="I86" i="32" s="1"/>
  <c r="I88" i="32" s="1"/>
  <c r="D85" i="32"/>
  <c r="D86" i="32" s="1"/>
  <c r="D88" i="32" s="1"/>
  <c r="F85" i="32"/>
  <c r="F86" i="32" s="1"/>
  <c r="F88" i="32" s="1"/>
  <c r="H85" i="32"/>
  <c r="H86" i="32" s="1"/>
  <c r="H88" i="32" s="1"/>
  <c r="C85" i="32"/>
  <c r="E85" i="32"/>
  <c r="E86" i="32" s="1"/>
  <c r="E88" i="32" s="1"/>
  <c r="B86" i="32"/>
  <c r="B88" i="32" s="1"/>
  <c r="J34" i="13"/>
  <c r="G34" i="13"/>
  <c r="I34" i="13" s="1"/>
  <c r="F34" i="13"/>
  <c r="J4" i="13"/>
  <c r="G4" i="13"/>
  <c r="Q9" i="13"/>
  <c r="F4" i="13"/>
  <c r="D6" i="13"/>
  <c r="B68" i="13"/>
  <c r="D10" i="24"/>
  <c r="D17" i="13"/>
  <c r="E17" i="13" s="1"/>
  <c r="E16" i="13"/>
  <c r="J86" i="32"/>
  <c r="K37" i="13"/>
  <c r="G84" i="14"/>
  <c r="K84" i="14" s="1"/>
  <c r="K23" i="14"/>
  <c r="K28" i="14" s="1"/>
  <c r="G52" i="14"/>
  <c r="G31" i="14"/>
  <c r="J33" i="13"/>
  <c r="G33" i="13"/>
  <c r="I33" i="13" s="1"/>
  <c r="F33" i="13"/>
  <c r="Q24" i="13"/>
  <c r="E64" i="3"/>
  <c r="H62" i="3"/>
  <c r="J52" i="14"/>
  <c r="J31" i="14"/>
  <c r="G81" i="32"/>
  <c r="J81" i="32" s="1"/>
  <c r="T45" i="32"/>
  <c r="G82" i="32"/>
  <c r="J82" i="32" s="1"/>
  <c r="C96" i="10" l="1"/>
  <c r="C1533" i="10"/>
  <c r="F20" i="41"/>
  <c r="AQ5" i="31"/>
  <c r="AK5" i="31"/>
  <c r="R14" i="31"/>
  <c r="R15" i="31"/>
  <c r="R25" i="31"/>
  <c r="E24" i="26"/>
  <c r="E59" i="26"/>
  <c r="E32" i="26"/>
  <c r="E48" i="26"/>
  <c r="E53" i="26"/>
  <c r="E40" i="26"/>
  <c r="E44" i="26"/>
  <c r="E31" i="26"/>
  <c r="E7" i="26"/>
  <c r="E15" i="26"/>
  <c r="E17" i="26"/>
  <c r="E46" i="26"/>
  <c r="E51" i="26"/>
  <c r="E64" i="26"/>
  <c r="E16" i="26"/>
  <c r="E13" i="26"/>
  <c r="E61" i="26"/>
  <c r="E69" i="26"/>
  <c r="E9" i="26"/>
  <c r="E19" i="26"/>
  <c r="E72" i="26"/>
  <c r="E11" i="26"/>
  <c r="E68" i="26"/>
  <c r="E70" i="26"/>
  <c r="E22" i="26"/>
  <c r="E57" i="26"/>
  <c r="E5" i="26"/>
  <c r="E21" i="26"/>
  <c r="E56" i="26"/>
  <c r="E41" i="26"/>
  <c r="E30" i="26"/>
  <c r="E71" i="26"/>
  <c r="E63" i="26"/>
  <c r="E62" i="26"/>
  <c r="E58" i="26"/>
  <c r="E52" i="26"/>
  <c r="E47" i="26"/>
  <c r="E43" i="26"/>
  <c r="E39" i="26"/>
  <c r="E35" i="26"/>
  <c r="E66" i="26"/>
  <c r="E34" i="26"/>
  <c r="E65" i="26"/>
  <c r="E20" i="26"/>
  <c r="E37" i="26"/>
  <c r="E29" i="26"/>
  <c r="E2" i="26"/>
  <c r="E67" i="26"/>
  <c r="E18" i="26"/>
  <c r="E14" i="26"/>
  <c r="E10" i="26"/>
  <c r="E8" i="26"/>
  <c r="E6" i="26"/>
  <c r="E36" i="26"/>
  <c r="E60" i="26"/>
  <c r="E27" i="26"/>
  <c r="E42" i="26"/>
  <c r="E38" i="26"/>
  <c r="E33" i="26"/>
  <c r="E45" i="26"/>
  <c r="E12" i="26"/>
  <c r="E28" i="26"/>
  <c r="E26" i="26"/>
  <c r="E25" i="26"/>
  <c r="E4" i="26"/>
  <c r="AI7" i="31"/>
  <c r="AG17" i="31"/>
  <c r="AI25" i="31"/>
  <c r="AG7" i="31"/>
  <c r="F216" i="7"/>
  <c r="D49" i="3"/>
  <c r="D26" i="24"/>
  <c r="D29" i="13"/>
  <c r="E29" i="13" s="1"/>
  <c r="G84" i="3"/>
  <c r="J84" i="3" s="1"/>
  <c r="G25" i="23"/>
  <c r="K25" i="23"/>
  <c r="U15" i="3"/>
  <c r="P15" i="13"/>
  <c r="R33" i="3"/>
  <c r="T33" i="3"/>
  <c r="T38" i="3" s="1"/>
  <c r="F28" i="23"/>
  <c r="K32" i="3"/>
  <c r="U14" i="3"/>
  <c r="P14" i="13"/>
  <c r="K34" i="13"/>
  <c r="G34" i="18" s="1"/>
  <c r="H34" i="18" s="1"/>
  <c r="I34" i="18" s="1"/>
  <c r="K22" i="3"/>
  <c r="F22" i="18" s="1"/>
  <c r="R16" i="13"/>
  <c r="U16" i="13" s="1"/>
  <c r="T16" i="13"/>
  <c r="F20" i="24"/>
  <c r="U21" i="3"/>
  <c r="P21" i="13"/>
  <c r="K41" i="3"/>
  <c r="F41" i="18" s="1"/>
  <c r="G7" i="3"/>
  <c r="F7" i="3"/>
  <c r="F19" i="3" s="1"/>
  <c r="J7" i="3"/>
  <c r="K18" i="3"/>
  <c r="F18" i="18" s="1"/>
  <c r="E31" i="13"/>
  <c r="D32" i="13"/>
  <c r="U36" i="3"/>
  <c r="P36" i="13"/>
  <c r="F82" i="3"/>
  <c r="C82" i="3"/>
  <c r="I82" i="3"/>
  <c r="D82" i="3"/>
  <c r="H82" i="3"/>
  <c r="E82" i="3"/>
  <c r="K15" i="23"/>
  <c r="G15" i="23"/>
  <c r="U8" i="3"/>
  <c r="P8" i="13"/>
  <c r="K21" i="23"/>
  <c r="G21" i="23"/>
  <c r="K40" i="3"/>
  <c r="F40" i="18" s="1"/>
  <c r="K5" i="3"/>
  <c r="F5" i="18" s="1"/>
  <c r="T12" i="3"/>
  <c r="T18" i="3" s="1"/>
  <c r="R12" i="3"/>
  <c r="F19" i="23"/>
  <c r="D13" i="13"/>
  <c r="E13" i="13" s="1"/>
  <c r="D17" i="24"/>
  <c r="G24" i="23"/>
  <c r="K24" i="23"/>
  <c r="G14" i="23"/>
  <c r="K14" i="23"/>
  <c r="P7" i="13"/>
  <c r="U7" i="3"/>
  <c r="F8" i="18"/>
  <c r="J27" i="3"/>
  <c r="K26" i="23"/>
  <c r="G26" i="23"/>
  <c r="G29" i="23"/>
  <c r="K29" i="23"/>
  <c r="J44" i="3"/>
  <c r="I38" i="3"/>
  <c r="I44" i="3" s="1"/>
  <c r="G44" i="3"/>
  <c r="G48" i="3" s="1"/>
  <c r="E36" i="3"/>
  <c r="E49" i="3"/>
  <c r="I21" i="3"/>
  <c r="I27" i="3" s="1"/>
  <c r="G27" i="3"/>
  <c r="R23" i="3"/>
  <c r="F27" i="23"/>
  <c r="T23" i="3"/>
  <c r="T28" i="3" s="1"/>
  <c r="P22" i="13"/>
  <c r="U22" i="3"/>
  <c r="U32" i="3"/>
  <c r="P32" i="13"/>
  <c r="F27" i="3"/>
  <c r="R24" i="13"/>
  <c r="U24" i="13" s="1"/>
  <c r="T24" i="13"/>
  <c r="B86" i="14"/>
  <c r="K52" i="14"/>
  <c r="K31" i="14"/>
  <c r="G37" i="18"/>
  <c r="G16" i="13"/>
  <c r="I16" i="13" s="1"/>
  <c r="J16" i="13"/>
  <c r="Q10" i="13"/>
  <c r="F16" i="13"/>
  <c r="D60" i="24"/>
  <c r="D62" i="24" s="1"/>
  <c r="D65" i="24" s="1"/>
  <c r="F60" i="24"/>
  <c r="F62" i="24" s="1"/>
  <c r="F65" i="24" s="1"/>
  <c r="E6" i="13"/>
  <c r="R9" i="13"/>
  <c r="U9" i="13" s="1"/>
  <c r="T9" i="13"/>
  <c r="F13" i="24"/>
  <c r="F84" i="23"/>
  <c r="E65" i="3"/>
  <c r="G17" i="13"/>
  <c r="I17" i="13" s="1"/>
  <c r="J17" i="13"/>
  <c r="F17" i="13"/>
  <c r="E68" i="13"/>
  <c r="B69" i="13"/>
  <c r="B70" i="13" s="1"/>
  <c r="B75" i="13" s="1"/>
  <c r="B54" i="13" s="1"/>
  <c r="B55" i="13" s="1"/>
  <c r="B56" i="13" s="1"/>
  <c r="I4" i="13"/>
  <c r="K4" i="13" s="1"/>
  <c r="J88" i="32"/>
  <c r="K33" i="13"/>
  <c r="G33" i="18" s="1"/>
  <c r="H33" i="18" s="1"/>
  <c r="I33" i="18" s="1"/>
  <c r="T57" i="14"/>
  <c r="G85" i="32"/>
  <c r="G86" i="32" s="1"/>
  <c r="G88" i="32" s="1"/>
  <c r="I89" i="32" s="1"/>
  <c r="K51" i="32" s="1"/>
  <c r="K52" i="32" s="1"/>
  <c r="C86" i="32"/>
  <c r="C88" i="32" s="1"/>
  <c r="AG5" i="31" l="1"/>
  <c r="C72" i="10"/>
  <c r="R17" i="31"/>
  <c r="R7" i="31"/>
  <c r="AI17" i="31"/>
  <c r="AI5" i="31" s="1"/>
  <c r="F29" i="13"/>
  <c r="G29" i="13"/>
  <c r="I29" i="13" s="1"/>
  <c r="J29" i="13"/>
  <c r="Q26" i="13"/>
  <c r="J48" i="3"/>
  <c r="G13" i="13"/>
  <c r="I13" i="13" s="1"/>
  <c r="Q13" i="13"/>
  <c r="J13" i="13"/>
  <c r="F13" i="13"/>
  <c r="K19" i="23"/>
  <c r="G19" i="23"/>
  <c r="J31" i="13"/>
  <c r="Q25" i="13"/>
  <c r="G31" i="13"/>
  <c r="F31" i="13"/>
  <c r="J19" i="3"/>
  <c r="I7" i="3"/>
  <c r="I19" i="3" s="1"/>
  <c r="T19" i="3" s="1"/>
  <c r="T20" i="3" s="1"/>
  <c r="G19" i="3"/>
  <c r="G49" i="3" s="1"/>
  <c r="D43" i="13"/>
  <c r="E43" i="13" s="1"/>
  <c r="D21" i="24"/>
  <c r="D23" i="13"/>
  <c r="E23" i="13" s="1"/>
  <c r="G20" i="24"/>
  <c r="K20" i="24"/>
  <c r="K28" i="23"/>
  <c r="G28" i="23"/>
  <c r="P33" i="13"/>
  <c r="U33" i="3"/>
  <c r="P12" i="13"/>
  <c r="U12" i="3"/>
  <c r="D9" i="13"/>
  <c r="E9" i="13" s="1"/>
  <c r="D12" i="24"/>
  <c r="G82" i="3"/>
  <c r="J82" i="3" s="1"/>
  <c r="E32" i="13"/>
  <c r="D35" i="13"/>
  <c r="D14" i="13"/>
  <c r="E14" i="13" s="1"/>
  <c r="D18" i="24"/>
  <c r="F32" i="18"/>
  <c r="F35" i="18" s="1"/>
  <c r="K35" i="3"/>
  <c r="B85" i="3" s="1"/>
  <c r="D19" i="24"/>
  <c r="D15" i="13"/>
  <c r="E15" i="13" s="1"/>
  <c r="D8" i="13"/>
  <c r="D11" i="24"/>
  <c r="F49" i="3"/>
  <c r="F36" i="3"/>
  <c r="D38" i="13"/>
  <c r="D25" i="24"/>
  <c r="D39" i="13"/>
  <c r="E39" i="13" s="1"/>
  <c r="P23" i="13"/>
  <c r="U23" i="3"/>
  <c r="I36" i="3"/>
  <c r="T29" i="3" s="1"/>
  <c r="T30" i="3" s="1"/>
  <c r="I49" i="3"/>
  <c r="K35" i="23" s="1"/>
  <c r="T39" i="3"/>
  <c r="T40" i="3" s="1"/>
  <c r="I48" i="3"/>
  <c r="D42" i="13"/>
  <c r="E42" i="13" s="1"/>
  <c r="D22" i="24"/>
  <c r="D26" i="13"/>
  <c r="E26" i="13" s="1"/>
  <c r="K27" i="23"/>
  <c r="G27" i="23"/>
  <c r="G36" i="3"/>
  <c r="J36" i="3"/>
  <c r="J49" i="3"/>
  <c r="K38" i="3"/>
  <c r="K21" i="3"/>
  <c r="K17" i="13"/>
  <c r="G17" i="18" s="1"/>
  <c r="H17" i="18" s="1"/>
  <c r="I17" i="18" s="1"/>
  <c r="J17" i="18" s="1"/>
  <c r="K16" i="13"/>
  <c r="G16" i="18" s="1"/>
  <c r="H16" i="18" s="1"/>
  <c r="I16" i="18" s="1"/>
  <c r="J16" i="18" s="1"/>
  <c r="G4" i="18"/>
  <c r="B60" i="13"/>
  <c r="B57" i="13"/>
  <c r="B58" i="13" s="1"/>
  <c r="E69" i="13"/>
  <c r="E70" i="13" s="1"/>
  <c r="E75" i="13" s="1"/>
  <c r="E54" i="13" s="1"/>
  <c r="E55" i="13" s="1"/>
  <c r="E56" i="13" s="1"/>
  <c r="F67" i="24"/>
  <c r="F69" i="24" s="1"/>
  <c r="H37" i="18"/>
  <c r="C86" i="14"/>
  <c r="E86" i="14"/>
  <c r="E89" i="14" s="1"/>
  <c r="E91" i="14" s="1"/>
  <c r="J86" i="14"/>
  <c r="J89" i="14" s="1"/>
  <c r="J91" i="14" s="1"/>
  <c r="F86" i="14"/>
  <c r="F89" i="14" s="1"/>
  <c r="F91" i="14" s="1"/>
  <c r="D86" i="14"/>
  <c r="D89" i="14" s="1"/>
  <c r="D91" i="14" s="1"/>
  <c r="I86" i="14"/>
  <c r="I89" i="14" s="1"/>
  <c r="I91" i="14" s="1"/>
  <c r="B89" i="14"/>
  <c r="B91" i="14" s="1"/>
  <c r="B92" i="14" s="1"/>
  <c r="B71" i="13"/>
  <c r="B73" i="13" s="1"/>
  <c r="B72" i="13"/>
  <c r="K13" i="24"/>
  <c r="G13" i="24"/>
  <c r="J6" i="13"/>
  <c r="G6" i="13"/>
  <c r="Q6" i="13"/>
  <c r="F6" i="13"/>
  <c r="D67" i="24"/>
  <c r="D69" i="24" s="1"/>
  <c r="R10" i="13"/>
  <c r="U10" i="13" s="1"/>
  <c r="F14" i="24"/>
  <c r="Q11" i="13"/>
  <c r="T10" i="13"/>
  <c r="R5" i="31" l="1"/>
  <c r="K13" i="13"/>
  <c r="G13" i="18" s="1"/>
  <c r="H13" i="18" s="1"/>
  <c r="I13" i="18" s="1"/>
  <c r="J13" i="18" s="1"/>
  <c r="R26" i="13"/>
  <c r="U26" i="13" s="1"/>
  <c r="F26" i="24"/>
  <c r="T26" i="13"/>
  <c r="C461" i="9"/>
  <c r="K29" i="13"/>
  <c r="K31" i="23"/>
  <c r="K33" i="23" s="1"/>
  <c r="K38" i="23" s="1"/>
  <c r="K57" i="23" s="1"/>
  <c r="F71" i="24"/>
  <c r="F72" i="24" s="1"/>
  <c r="F74" i="24" s="1"/>
  <c r="F75" i="24" s="1"/>
  <c r="F76" i="24" s="1"/>
  <c r="Q14" i="13"/>
  <c r="F14" i="13"/>
  <c r="J14" i="13"/>
  <c r="K14" i="13" s="1"/>
  <c r="G14" i="18" s="1"/>
  <c r="H14" i="18" s="1"/>
  <c r="I14" i="18" s="1"/>
  <c r="J14" i="18" s="1"/>
  <c r="G14" i="13"/>
  <c r="G32" i="13"/>
  <c r="I32" i="13" s="1"/>
  <c r="F32" i="13"/>
  <c r="F35" i="13" s="1"/>
  <c r="J32" i="13"/>
  <c r="G23" i="13"/>
  <c r="I23" i="13" s="1"/>
  <c r="F23" i="13"/>
  <c r="Q21" i="13"/>
  <c r="J23" i="13"/>
  <c r="J43" i="13"/>
  <c r="Q36" i="13"/>
  <c r="G43" i="13"/>
  <c r="I43" i="13" s="1"/>
  <c r="F43" i="13"/>
  <c r="K7" i="3"/>
  <c r="T25" i="13"/>
  <c r="R25" i="13"/>
  <c r="U25" i="13" s="1"/>
  <c r="R13" i="13"/>
  <c r="U13" i="13" s="1"/>
  <c r="T13" i="13"/>
  <c r="F17" i="24"/>
  <c r="J15" i="13"/>
  <c r="Q15" i="13"/>
  <c r="G15" i="13"/>
  <c r="I15" i="13" s="1"/>
  <c r="F15" i="13"/>
  <c r="F85" i="3"/>
  <c r="C85" i="3"/>
  <c r="I85" i="3"/>
  <c r="D85" i="3"/>
  <c r="H85" i="3"/>
  <c r="E85" i="3"/>
  <c r="G9" i="13"/>
  <c r="I9" i="13" s="1"/>
  <c r="F9" i="13"/>
  <c r="J9" i="13"/>
  <c r="Q8" i="13"/>
  <c r="D16" i="24"/>
  <c r="D5" i="13"/>
  <c r="D40" i="13"/>
  <c r="D24" i="24"/>
  <c r="E35" i="13"/>
  <c r="I31" i="13"/>
  <c r="J35" i="13"/>
  <c r="T44" i="3"/>
  <c r="D10" i="13"/>
  <c r="E10" i="13" s="1"/>
  <c r="E8" i="13"/>
  <c r="G26" i="13"/>
  <c r="I26" i="13" s="1"/>
  <c r="F26" i="13"/>
  <c r="Q22" i="13"/>
  <c r="J26" i="13"/>
  <c r="G42" i="13"/>
  <c r="I42" i="13" s="1"/>
  <c r="F42" i="13"/>
  <c r="J42" i="13"/>
  <c r="D21" i="13"/>
  <c r="D23" i="24"/>
  <c r="F21" i="18"/>
  <c r="F27" i="18" s="1"/>
  <c r="F36" i="18" s="1"/>
  <c r="K27" i="3"/>
  <c r="F38" i="18"/>
  <c r="F44" i="18" s="1"/>
  <c r="F48" i="18" s="1"/>
  <c r="K44" i="3"/>
  <c r="J39" i="13"/>
  <c r="F39" i="13"/>
  <c r="G39" i="13"/>
  <c r="I39" i="13" s="1"/>
  <c r="Q32" i="13"/>
  <c r="E38" i="13"/>
  <c r="K14" i="24"/>
  <c r="G14" i="24"/>
  <c r="I6" i="13"/>
  <c r="G86" i="14"/>
  <c r="C89" i="14"/>
  <c r="C91" i="14" s="1"/>
  <c r="I37" i="18"/>
  <c r="E72" i="13"/>
  <c r="H12" i="13" s="1"/>
  <c r="E71" i="13"/>
  <c r="E73" i="13" s="1"/>
  <c r="B61" i="13"/>
  <c r="B62" i="13"/>
  <c r="B74" i="13"/>
  <c r="F15" i="24"/>
  <c r="R11" i="13"/>
  <c r="U11" i="13" s="1"/>
  <c r="T11" i="13"/>
  <c r="R6" i="13"/>
  <c r="U6" i="13" s="1"/>
  <c r="F10" i="24"/>
  <c r="T6" i="13"/>
  <c r="E60" i="13"/>
  <c r="B62" i="14"/>
  <c r="B63" i="14" s="1"/>
  <c r="B64" i="14" s="1"/>
  <c r="E62" i="14"/>
  <c r="E63" i="14" s="1"/>
  <c r="E64" i="14" s="1"/>
  <c r="E57" i="13"/>
  <c r="E58" i="13" s="1"/>
  <c r="H4" i="18"/>
  <c r="K6" i="13"/>
  <c r="C93" i="31" l="1"/>
  <c r="S10" i="31"/>
  <c r="K42" i="13"/>
  <c r="G42" i="18" s="1"/>
  <c r="H42" i="18" s="1"/>
  <c r="I42" i="18" s="1"/>
  <c r="K63" i="23"/>
  <c r="G35" i="13"/>
  <c r="K9" i="13"/>
  <c r="G9" i="18" s="1"/>
  <c r="H9" i="18" s="1"/>
  <c r="I9" i="18" s="1"/>
  <c r="J9" i="18" s="1"/>
  <c r="K32" i="13"/>
  <c r="G32" i="18" s="1"/>
  <c r="H32" i="18" s="1"/>
  <c r="I32" i="18" s="1"/>
  <c r="G26" i="24"/>
  <c r="K26" i="24"/>
  <c r="B84" i="13"/>
  <c r="G29" i="18"/>
  <c r="H29" i="18" s="1"/>
  <c r="I29" i="18" s="1"/>
  <c r="I35" i="13"/>
  <c r="K31" i="13"/>
  <c r="E5" i="13"/>
  <c r="D18" i="13"/>
  <c r="E18" i="13" s="1"/>
  <c r="D7" i="13"/>
  <c r="E7" i="13" s="1"/>
  <c r="R8" i="13"/>
  <c r="U8" i="13" s="1"/>
  <c r="T8" i="13"/>
  <c r="F12" i="24"/>
  <c r="G85" i="3"/>
  <c r="J85" i="3" s="1"/>
  <c r="F19" i="24"/>
  <c r="R15" i="13"/>
  <c r="U15" i="13" s="1"/>
  <c r="T15" i="13"/>
  <c r="G17" i="24"/>
  <c r="K17" i="24"/>
  <c r="F7" i="18"/>
  <c r="F19" i="18" s="1"/>
  <c r="K19" i="3"/>
  <c r="B81" i="3" s="1"/>
  <c r="K43" i="13"/>
  <c r="G43" i="18" s="1"/>
  <c r="H43" i="18" s="1"/>
  <c r="I43" i="18" s="1"/>
  <c r="R21" i="13"/>
  <c r="U21" i="13" s="1"/>
  <c r="T21" i="13"/>
  <c r="F21" i="24"/>
  <c r="D41" i="13"/>
  <c r="E40" i="13"/>
  <c r="K15" i="13"/>
  <c r="G15" i="18" s="1"/>
  <c r="H15" i="18" s="1"/>
  <c r="I15" i="18" s="1"/>
  <c r="J15" i="18" s="1"/>
  <c r="T36" i="13"/>
  <c r="R36" i="13"/>
  <c r="U36" i="13" s="1"/>
  <c r="K23" i="13"/>
  <c r="G23" i="18" s="1"/>
  <c r="H23" i="18" s="1"/>
  <c r="I23" i="18" s="1"/>
  <c r="F18" i="24"/>
  <c r="R14" i="13"/>
  <c r="U14" i="13" s="1"/>
  <c r="T14" i="13"/>
  <c r="J8" i="13"/>
  <c r="G8" i="13"/>
  <c r="I8" i="13" s="1"/>
  <c r="F8" i="13"/>
  <c r="K26" i="13"/>
  <c r="G26" i="18" s="1"/>
  <c r="H26" i="18" s="1"/>
  <c r="I26" i="18" s="1"/>
  <c r="J10" i="13"/>
  <c r="Q7" i="13"/>
  <c r="G10" i="13"/>
  <c r="I10" i="13" s="1"/>
  <c r="F10" i="13"/>
  <c r="J38" i="13"/>
  <c r="G38" i="13"/>
  <c r="F38" i="13"/>
  <c r="D22" i="13"/>
  <c r="E22" i="13" s="1"/>
  <c r="E21" i="13"/>
  <c r="D27" i="13"/>
  <c r="R32" i="13"/>
  <c r="U32" i="13" s="1"/>
  <c r="T32" i="13"/>
  <c r="F25" i="24"/>
  <c r="B87" i="3"/>
  <c r="K48" i="3"/>
  <c r="K36" i="3"/>
  <c r="B83" i="3"/>
  <c r="R22" i="13"/>
  <c r="U22" i="13" s="1"/>
  <c r="T22" i="13"/>
  <c r="F22" i="24"/>
  <c r="K39" i="13"/>
  <c r="G39" i="18" s="1"/>
  <c r="H39" i="18" s="1"/>
  <c r="I39" i="18" s="1"/>
  <c r="F49" i="18"/>
  <c r="J48" i="18" s="1"/>
  <c r="E74" i="13"/>
  <c r="E76" i="13" s="1"/>
  <c r="E77" i="13" s="1"/>
  <c r="I4" i="18"/>
  <c r="E11" i="13"/>
  <c r="E61" i="13"/>
  <c r="H11" i="13" s="1"/>
  <c r="E62" i="13"/>
  <c r="G6" i="18"/>
  <c r="K12" i="13"/>
  <c r="K86" i="14"/>
  <c r="G89" i="14"/>
  <c r="G91" i="14" s="1"/>
  <c r="J92" i="14" s="1"/>
  <c r="K54" i="14" s="1"/>
  <c r="K55" i="14" s="1"/>
  <c r="K10" i="24"/>
  <c r="G10" i="24"/>
  <c r="G15" i="24"/>
  <c r="K15" i="24"/>
  <c r="S25" i="31" l="1"/>
  <c r="S14" i="31"/>
  <c r="S15" i="31"/>
  <c r="F84" i="13"/>
  <c r="I84" i="13"/>
  <c r="C84" i="13"/>
  <c r="D84" i="13"/>
  <c r="E84" i="13"/>
  <c r="H84" i="13"/>
  <c r="B58" i="18"/>
  <c r="G18" i="24"/>
  <c r="K18" i="24"/>
  <c r="E41" i="13"/>
  <c r="D44" i="13"/>
  <c r="D48" i="13" s="1"/>
  <c r="K21" i="24"/>
  <c r="G21" i="24"/>
  <c r="C81" i="3"/>
  <c r="D81" i="3"/>
  <c r="E81" i="3"/>
  <c r="F81" i="3"/>
  <c r="I81" i="3"/>
  <c r="H81" i="3"/>
  <c r="G19" i="24"/>
  <c r="K19" i="24"/>
  <c r="K12" i="24"/>
  <c r="G12" i="24"/>
  <c r="J18" i="13"/>
  <c r="G18" i="13"/>
  <c r="I18" i="13" s="1"/>
  <c r="F18" i="13"/>
  <c r="G31" i="18"/>
  <c r="K35" i="13"/>
  <c r="B85" i="13" s="1"/>
  <c r="K49" i="3"/>
  <c r="T45" i="3" s="1"/>
  <c r="K8" i="13"/>
  <c r="G8" i="18" s="1"/>
  <c r="H8" i="18" s="1"/>
  <c r="I8" i="18" s="1"/>
  <c r="J8" i="18" s="1"/>
  <c r="J40" i="13"/>
  <c r="Q33" i="13"/>
  <c r="G40" i="13"/>
  <c r="I40" i="13" s="1"/>
  <c r="F40" i="13"/>
  <c r="D19" i="13"/>
  <c r="J7" i="13"/>
  <c r="F7" i="13"/>
  <c r="G7" i="13"/>
  <c r="I7" i="13" s="1"/>
  <c r="J5" i="13"/>
  <c r="F5" i="13"/>
  <c r="G5" i="13"/>
  <c r="I5" i="13" s="1"/>
  <c r="Q12" i="13"/>
  <c r="R7" i="13"/>
  <c r="U7" i="13" s="1"/>
  <c r="F11" i="24"/>
  <c r="T7" i="13"/>
  <c r="K10" i="13"/>
  <c r="G10" i="18" s="1"/>
  <c r="H10" i="18" s="1"/>
  <c r="I10" i="18" s="1"/>
  <c r="J10" i="18" s="1"/>
  <c r="D83" i="3"/>
  <c r="D86" i="3" s="1"/>
  <c r="H83" i="3"/>
  <c r="H86" i="3" s="1"/>
  <c r="E83" i="3"/>
  <c r="E86" i="3" s="1"/>
  <c r="B86" i="3"/>
  <c r="F83" i="3"/>
  <c r="C83" i="3"/>
  <c r="I83" i="3"/>
  <c r="I86" i="3" s="1"/>
  <c r="C87" i="3"/>
  <c r="I87" i="3"/>
  <c r="D87" i="3"/>
  <c r="E87" i="3"/>
  <c r="F87" i="3"/>
  <c r="H87" i="3"/>
  <c r="D36" i="13"/>
  <c r="J22" i="13"/>
  <c r="G22" i="13"/>
  <c r="I22" i="13" s="1"/>
  <c r="F22" i="13"/>
  <c r="I38" i="13"/>
  <c r="K38" i="13" s="1"/>
  <c r="G22" i="24"/>
  <c r="K22" i="24"/>
  <c r="K25" i="24"/>
  <c r="G25" i="24"/>
  <c r="Q23" i="13"/>
  <c r="J21" i="13"/>
  <c r="E27" i="13"/>
  <c r="E36" i="13" s="1"/>
  <c r="G21" i="13"/>
  <c r="F21" i="13"/>
  <c r="E63" i="13"/>
  <c r="E64" i="13" s="1"/>
  <c r="D85" i="13"/>
  <c r="F85" i="13"/>
  <c r="H85" i="13"/>
  <c r="C85" i="13"/>
  <c r="E85" i="13"/>
  <c r="I85" i="13"/>
  <c r="K89" i="14"/>
  <c r="K91" i="14" s="1"/>
  <c r="H6" i="18"/>
  <c r="I11" i="13"/>
  <c r="H19" i="13"/>
  <c r="B82" i="13"/>
  <c r="G12" i="18"/>
  <c r="H12" i="18" s="1"/>
  <c r="I12" i="18" s="1"/>
  <c r="J11" i="13"/>
  <c r="G11" i="13"/>
  <c r="Q5" i="13"/>
  <c r="F11" i="13"/>
  <c r="E19" i="13"/>
  <c r="J4" i="18"/>
  <c r="S7" i="31" l="1"/>
  <c r="S17" i="31"/>
  <c r="C511" i="9"/>
  <c r="C482" i="9" s="1"/>
  <c r="G12" i="41" s="1"/>
  <c r="G8" i="41" s="1"/>
  <c r="G7" i="41" s="1"/>
  <c r="G84" i="13"/>
  <c r="J84" i="13" s="1"/>
  <c r="F19" i="13"/>
  <c r="C468" i="9"/>
  <c r="G19" i="13"/>
  <c r="M49" i="3"/>
  <c r="I58" i="18"/>
  <c r="D58" i="18"/>
  <c r="F58" i="18"/>
  <c r="G58" i="18"/>
  <c r="J58" i="18"/>
  <c r="C58" i="18"/>
  <c r="C473" i="9"/>
  <c r="F16" i="24"/>
  <c r="R12" i="13"/>
  <c r="U12" i="13" s="1"/>
  <c r="T12" i="13"/>
  <c r="K7" i="13"/>
  <c r="G7" i="18" s="1"/>
  <c r="H7" i="18" s="1"/>
  <c r="I7" i="18" s="1"/>
  <c r="J7" i="18" s="1"/>
  <c r="R33" i="13"/>
  <c r="U33" i="13" s="1"/>
  <c r="T33" i="13"/>
  <c r="T38" i="13" s="1"/>
  <c r="F24" i="24"/>
  <c r="G35" i="18"/>
  <c r="H31" i="18"/>
  <c r="I19" i="13"/>
  <c r="F27" i="13"/>
  <c r="F36" i="13" s="1"/>
  <c r="D49" i="13"/>
  <c r="K5" i="13"/>
  <c r="G5" i="18" s="1"/>
  <c r="H5" i="18" s="1"/>
  <c r="I5" i="18" s="1"/>
  <c r="J5" i="18" s="1"/>
  <c r="K40" i="13"/>
  <c r="G40" i="18" s="1"/>
  <c r="H40" i="18" s="1"/>
  <c r="I40" i="18" s="1"/>
  <c r="K18" i="13"/>
  <c r="G18" i="18" s="1"/>
  <c r="H18" i="18" s="1"/>
  <c r="I18" i="18" s="1"/>
  <c r="J18" i="18" s="1"/>
  <c r="G81" i="3"/>
  <c r="J81" i="3" s="1"/>
  <c r="G41" i="13"/>
  <c r="J41" i="13"/>
  <c r="F41" i="13"/>
  <c r="F44" i="13" s="1"/>
  <c r="F48" i="13" s="1"/>
  <c r="E44" i="13"/>
  <c r="E48" i="13" s="1"/>
  <c r="G11" i="24"/>
  <c r="K11" i="24"/>
  <c r="D88" i="3"/>
  <c r="R23" i="13"/>
  <c r="U23" i="13" s="1"/>
  <c r="T23" i="13"/>
  <c r="T28" i="13" s="1"/>
  <c r="F23" i="24"/>
  <c r="G38" i="18"/>
  <c r="I21" i="13"/>
  <c r="I27" i="13" s="1"/>
  <c r="G27" i="13"/>
  <c r="G36" i="13" s="1"/>
  <c r="J27" i="13"/>
  <c r="C86" i="3"/>
  <c r="C88" i="3" s="1"/>
  <c r="G83" i="3"/>
  <c r="B88" i="3"/>
  <c r="F86" i="3"/>
  <c r="F88" i="3" s="1"/>
  <c r="I88" i="3"/>
  <c r="E88" i="3"/>
  <c r="K22" i="13"/>
  <c r="G22" i="18" s="1"/>
  <c r="H22" i="18" s="1"/>
  <c r="I22" i="18" s="1"/>
  <c r="G87" i="3"/>
  <c r="J87" i="3" s="1"/>
  <c r="H88" i="3"/>
  <c r="R5" i="13"/>
  <c r="U5" i="13" s="1"/>
  <c r="F9" i="24"/>
  <c r="T5" i="13"/>
  <c r="K11" i="13"/>
  <c r="J19" i="13"/>
  <c r="C82" i="13"/>
  <c r="E82" i="13"/>
  <c r="I82" i="13"/>
  <c r="D82" i="13"/>
  <c r="F82" i="13"/>
  <c r="H82" i="13"/>
  <c r="I6" i="18"/>
  <c r="B56" i="18"/>
  <c r="J12" i="18"/>
  <c r="H49" i="13"/>
  <c r="G85" i="13"/>
  <c r="J85" i="13" s="1"/>
  <c r="M17" i="41" l="1"/>
  <c r="M21" i="41" s="1"/>
  <c r="S5" i="31"/>
  <c r="C476" i="9"/>
  <c r="C460" i="9" s="1"/>
  <c r="T19" i="13"/>
  <c r="H58" i="18"/>
  <c r="K58" i="18" s="1"/>
  <c r="K21" i="13"/>
  <c r="K27" i="13" s="1"/>
  <c r="J44" i="13"/>
  <c r="J49" i="13" s="1"/>
  <c r="H35" i="18"/>
  <c r="I35" i="18" s="1"/>
  <c r="I31" i="18"/>
  <c r="K24" i="24"/>
  <c r="G24" i="24"/>
  <c r="K16" i="24"/>
  <c r="G16" i="24"/>
  <c r="T18" i="13"/>
  <c r="T20" i="13" s="1"/>
  <c r="E49" i="13"/>
  <c r="I41" i="13"/>
  <c r="I44" i="13" s="1"/>
  <c r="G44" i="13"/>
  <c r="F49" i="13"/>
  <c r="G86" i="3"/>
  <c r="G88" i="3" s="1"/>
  <c r="I89" i="3" s="1"/>
  <c r="K51" i="3" s="1"/>
  <c r="K52" i="3" s="1"/>
  <c r="J83" i="3"/>
  <c r="G21" i="18"/>
  <c r="D30" i="7"/>
  <c r="I36" i="13"/>
  <c r="T29" i="13" s="1"/>
  <c r="T30" i="13" s="1"/>
  <c r="G23" i="24"/>
  <c r="K23" i="24"/>
  <c r="J36" i="13"/>
  <c r="H38" i="18"/>
  <c r="C31" i="7"/>
  <c r="G31" i="7" s="1"/>
  <c r="C56" i="18"/>
  <c r="F56" i="18"/>
  <c r="J56" i="18"/>
  <c r="D56" i="18"/>
  <c r="G56" i="18"/>
  <c r="I56" i="18"/>
  <c r="J6" i="18"/>
  <c r="C30" i="7"/>
  <c r="G11" i="18"/>
  <c r="K19" i="13"/>
  <c r="K9" i="24"/>
  <c r="G9" i="24"/>
  <c r="G82" i="13"/>
  <c r="J82" i="13" s="1"/>
  <c r="C282" i="8"/>
  <c r="C253" i="8" s="1"/>
  <c r="F12" i="41" s="1"/>
  <c r="C239" i="8"/>
  <c r="M19" i="41" l="1"/>
  <c r="M23" i="41"/>
  <c r="F8" i="41"/>
  <c r="I12" i="41"/>
  <c r="C94" i="31"/>
  <c r="T10" i="31"/>
  <c r="C458" i="9"/>
  <c r="C26" i="9" s="1"/>
  <c r="I48" i="13"/>
  <c r="T39" i="13"/>
  <c r="B59" i="18"/>
  <c r="C275" i="9"/>
  <c r="K41" i="13"/>
  <c r="K27" i="24"/>
  <c r="I49" i="13"/>
  <c r="G48" i="13"/>
  <c r="G49" i="13"/>
  <c r="E8" i="35"/>
  <c r="C8" i="35" s="1"/>
  <c r="B8" i="35" s="1"/>
  <c r="J48" i="13"/>
  <c r="I38" i="18"/>
  <c r="B83" i="13"/>
  <c r="K36" i="13"/>
  <c r="B104" i="13"/>
  <c r="D22" i="7"/>
  <c r="D21" i="7" s="1"/>
  <c r="H21" i="18"/>
  <c r="G27" i="18"/>
  <c r="G36" i="18" s="1"/>
  <c r="J86" i="3"/>
  <c r="J88" i="3" s="1"/>
  <c r="B81" i="13"/>
  <c r="H56" i="18"/>
  <c r="K56" i="18" s="1"/>
  <c r="C22" i="7"/>
  <c r="C21" i="7" s="1"/>
  <c r="C34" i="8"/>
  <c r="H11" i="18"/>
  <c r="G19" i="18"/>
  <c r="C247" i="8"/>
  <c r="C244" i="8"/>
  <c r="I8" i="41" l="1"/>
  <c r="T25" i="31"/>
  <c r="T15" i="31"/>
  <c r="T14" i="31"/>
  <c r="G41" i="18"/>
  <c r="K44" i="13"/>
  <c r="G59" i="18"/>
  <c r="C59" i="18"/>
  <c r="J59" i="18"/>
  <c r="C280" i="9"/>
  <c r="C274" i="9"/>
  <c r="C271" i="9" s="1"/>
  <c r="D59" i="18"/>
  <c r="I59" i="18"/>
  <c r="F59" i="18"/>
  <c r="C282" i="9"/>
  <c r="C281" i="9"/>
  <c r="C315" i="9"/>
  <c r="C314" i="9" s="1"/>
  <c r="C285" i="9" s="1"/>
  <c r="C8" i="31"/>
  <c r="B8" i="31" s="1"/>
  <c r="E180" i="10"/>
  <c r="T40" i="13"/>
  <c r="T44" i="13" s="1"/>
  <c r="K29" i="24"/>
  <c r="K49" i="24" s="1"/>
  <c r="C83" i="13"/>
  <c r="I83" i="13"/>
  <c r="I86" i="13" s="1"/>
  <c r="H83" i="13"/>
  <c r="H86" i="13" s="1"/>
  <c r="F83" i="13"/>
  <c r="F86" i="13" s="1"/>
  <c r="E83" i="13"/>
  <c r="E86" i="13" s="1"/>
  <c r="D83" i="13"/>
  <c r="D86" i="13" s="1"/>
  <c r="B86" i="13"/>
  <c r="I21" i="18"/>
  <c r="I27" i="18" s="1"/>
  <c r="H27" i="18"/>
  <c r="H36" i="18" s="1"/>
  <c r="C231" i="8"/>
  <c r="C229" i="8" s="1"/>
  <c r="C21" i="8" s="1"/>
  <c r="H16" i="15" s="1"/>
  <c r="H75" i="15" s="1"/>
  <c r="I11" i="18"/>
  <c r="H19" i="18"/>
  <c r="C81" i="13"/>
  <c r="E81" i="13"/>
  <c r="I81" i="13"/>
  <c r="D81" i="13"/>
  <c r="F81" i="13"/>
  <c r="H81" i="13"/>
  <c r="T7" i="31" l="1"/>
  <c r="T5" i="31" s="1"/>
  <c r="T17" i="31"/>
  <c r="E179" i="10"/>
  <c r="C180" i="10"/>
  <c r="C279" i="9"/>
  <c r="C263" i="9" s="1"/>
  <c r="H59" i="18"/>
  <c r="K59" i="18" s="1"/>
  <c r="K48" i="13"/>
  <c r="B87" i="13"/>
  <c r="K49" i="13"/>
  <c r="T45" i="13" s="1"/>
  <c r="C11" i="31"/>
  <c r="B11" i="31" s="1"/>
  <c r="E187" i="10"/>
  <c r="C187" i="10" s="1"/>
  <c r="E30" i="7" s="1"/>
  <c r="H41" i="18"/>
  <c r="G44" i="18"/>
  <c r="G48" i="18" s="1"/>
  <c r="G49" i="18" s="1"/>
  <c r="J49" i="18" s="1"/>
  <c r="B57" i="18"/>
  <c r="I36" i="18"/>
  <c r="D33" i="7"/>
  <c r="G83" i="13"/>
  <c r="C86" i="13"/>
  <c r="C88" i="13" s="1"/>
  <c r="G81" i="13"/>
  <c r="J11" i="18"/>
  <c r="I19" i="18"/>
  <c r="E22" i="7" l="1"/>
  <c r="E21" i="7" s="1"/>
  <c r="C95" i="31"/>
  <c r="U10" i="31"/>
  <c r="E11" i="35"/>
  <c r="C11" i="35" s="1"/>
  <c r="B11" i="35" s="1"/>
  <c r="F381" i="10"/>
  <c r="G381" i="10" s="1"/>
  <c r="G30" i="7"/>
  <c r="C179" i="10"/>
  <c r="F374" i="10"/>
  <c r="I41" i="18"/>
  <c r="I44" i="18" s="1"/>
  <c r="H44" i="18"/>
  <c r="H48" i="18" s="1"/>
  <c r="H49" i="18" s="1"/>
  <c r="H87" i="13"/>
  <c r="H88" i="13" s="1"/>
  <c r="D87" i="13"/>
  <c r="I87" i="13"/>
  <c r="I88" i="13" s="1"/>
  <c r="E87" i="13"/>
  <c r="E88" i="13" s="1"/>
  <c r="F87" i="13"/>
  <c r="F88" i="13" s="1"/>
  <c r="B88" i="13"/>
  <c r="J83" i="13"/>
  <c r="G86" i="13"/>
  <c r="G57" i="18"/>
  <c r="G60" i="18" s="1"/>
  <c r="C57" i="18"/>
  <c r="J57" i="18"/>
  <c r="J60" i="18" s="1"/>
  <c r="D57" i="18"/>
  <c r="D60" i="18" s="1"/>
  <c r="I57" i="18"/>
  <c r="I60" i="18" s="1"/>
  <c r="F57" i="18"/>
  <c r="F60" i="18" s="1"/>
  <c r="B60" i="18"/>
  <c r="D39" i="7"/>
  <c r="D40" i="7"/>
  <c r="J81" i="13"/>
  <c r="B55" i="18"/>
  <c r="J19" i="18"/>
  <c r="U15" i="31" l="1"/>
  <c r="U14" i="31"/>
  <c r="U25" i="31"/>
  <c r="F373" i="10"/>
  <c r="G374" i="10"/>
  <c r="G373" i="10" s="1"/>
  <c r="G22" i="7"/>
  <c r="G21" i="7" s="1"/>
  <c r="I48" i="18"/>
  <c r="I49" i="18" s="1"/>
  <c r="B61" i="18"/>
  <c r="G87" i="13"/>
  <c r="D88" i="13"/>
  <c r="D70" i="7"/>
  <c r="D69" i="7" s="1"/>
  <c r="D41" i="7" s="1"/>
  <c r="D7" i="7" s="1"/>
  <c r="C89" i="9"/>
  <c r="D38" i="7"/>
  <c r="D37" i="7" s="1"/>
  <c r="C54" i="9"/>
  <c r="J86" i="13"/>
  <c r="C51" i="9"/>
  <c r="C46" i="9"/>
  <c r="D32" i="7"/>
  <c r="D29" i="7" s="1"/>
  <c r="H57" i="18"/>
  <c r="C60" i="18"/>
  <c r="C55" i="18"/>
  <c r="F55" i="18"/>
  <c r="J55" i="18"/>
  <c r="D55" i="18"/>
  <c r="G55" i="18"/>
  <c r="I55" i="18"/>
  <c r="B62" i="18"/>
  <c r="C33" i="7"/>
  <c r="U7" i="31" l="1"/>
  <c r="U17" i="31"/>
  <c r="C60" i="9"/>
  <c r="C37" i="9"/>
  <c r="D61" i="18"/>
  <c r="D62" i="18" s="1"/>
  <c r="J61" i="18"/>
  <c r="J62" i="18" s="1"/>
  <c r="G61" i="18"/>
  <c r="G62" i="18" s="1"/>
  <c r="I61" i="18"/>
  <c r="C61" i="18"/>
  <c r="F61" i="18"/>
  <c r="F62" i="18" s="1"/>
  <c r="I62" i="18"/>
  <c r="J87" i="13"/>
  <c r="J88" i="13" s="1"/>
  <c r="G88" i="13"/>
  <c r="I89" i="13" s="1"/>
  <c r="K51" i="13" s="1"/>
  <c r="K52" i="13" s="1"/>
  <c r="B105" i="13" s="1"/>
  <c r="B110" i="13" s="1"/>
  <c r="D34" i="7"/>
  <c r="D20" i="7" s="1"/>
  <c r="K57" i="18"/>
  <c r="H60" i="18"/>
  <c r="C84" i="8"/>
  <c r="C55" i="8" s="1"/>
  <c r="C70" i="7"/>
  <c r="C69" i="7" s="1"/>
  <c r="C41" i="7" s="1"/>
  <c r="C7" i="7" s="1"/>
  <c r="C49" i="8"/>
  <c r="C38" i="7"/>
  <c r="C46" i="8"/>
  <c r="C35" i="7"/>
  <c r="C39" i="7"/>
  <c r="C32" i="7"/>
  <c r="C29" i="7" s="1"/>
  <c r="C41" i="8"/>
  <c r="C36" i="7"/>
  <c r="C40" i="7"/>
  <c r="H55" i="18"/>
  <c r="U5" i="31" l="1"/>
  <c r="C7" i="9"/>
  <c r="C33" i="8"/>
  <c r="C19" i="8" s="1"/>
  <c r="C6" i="9"/>
  <c r="C35" i="9"/>
  <c r="D46" i="5"/>
  <c r="D5" i="5" s="1"/>
  <c r="H61" i="18"/>
  <c r="K61" i="18" s="1"/>
  <c r="C62" i="18"/>
  <c r="C15" i="31"/>
  <c r="C13" i="31"/>
  <c r="E190" i="10"/>
  <c r="C190" i="10" s="1"/>
  <c r="E33" i="7" s="1"/>
  <c r="D6" i="7"/>
  <c r="D4" i="7" s="1"/>
  <c r="D18" i="7"/>
  <c r="D215" i="7" s="1"/>
  <c r="K60" i="18"/>
  <c r="K55" i="18"/>
  <c r="C34" i="7"/>
  <c r="C7" i="8"/>
  <c r="D55" i="8"/>
  <c r="C37" i="7"/>
  <c r="C6" i="8" l="1"/>
  <c r="C46" i="28" s="1"/>
  <c r="E33" i="8"/>
  <c r="C96" i="31"/>
  <c r="C113" i="31" s="1"/>
  <c r="C77" i="31" s="1"/>
  <c r="V10" i="31"/>
  <c r="C22" i="9"/>
  <c r="G33" i="7"/>
  <c r="E12" i="35"/>
  <c r="F384" i="10"/>
  <c r="G384" i="10" s="1"/>
  <c r="C113" i="10"/>
  <c r="H62" i="18"/>
  <c r="I64" i="18" s="1"/>
  <c r="J51" i="18" s="1"/>
  <c r="C14" i="31"/>
  <c r="E189" i="10"/>
  <c r="C25" i="31"/>
  <c r="B13" i="31"/>
  <c r="C27" i="10"/>
  <c r="C20" i="7"/>
  <c r="C6" i="7" s="1"/>
  <c r="D119" i="30"/>
  <c r="D35" i="29"/>
  <c r="D42" i="29" s="1"/>
  <c r="D46" i="29" s="1"/>
  <c r="D10" i="29" s="1"/>
  <c r="K62" i="18"/>
  <c r="E5" i="31" l="1"/>
  <c r="V25" i="31"/>
  <c r="V15" i="31"/>
  <c r="AB15" i="31" s="1"/>
  <c r="I15" i="31" s="1"/>
  <c r="B15" i="31" s="1"/>
  <c r="V14" i="31"/>
  <c r="AB14" i="31" s="1"/>
  <c r="I14" i="31" s="1"/>
  <c r="B14" i="31" s="1"/>
  <c r="AB10" i="31"/>
  <c r="C25" i="10"/>
  <c r="C7" i="31"/>
  <c r="E13" i="35"/>
  <c r="E24" i="35"/>
  <c r="C12" i="35"/>
  <c r="E14" i="35"/>
  <c r="C14" i="35" s="1"/>
  <c r="B14" i="35" s="1"/>
  <c r="C1340" i="10"/>
  <c r="C1327" i="10" s="1"/>
  <c r="E229" i="10"/>
  <c r="E200" i="10" s="1"/>
  <c r="E186" i="10"/>
  <c r="C189" i="10"/>
  <c r="F387" i="10"/>
  <c r="E194" i="10"/>
  <c r="F391" i="10"/>
  <c r="C17" i="31"/>
  <c r="F390" i="10"/>
  <c r="E191" i="10"/>
  <c r="D13" i="29"/>
  <c r="D19" i="29" s="1"/>
  <c r="D26" i="29" s="1"/>
  <c r="D29" i="29"/>
  <c r="Q213" i="25"/>
  <c r="C51" i="31" l="1"/>
  <c r="C1325" i="10"/>
  <c r="V7" i="31"/>
  <c r="I10" i="31"/>
  <c r="B10" i="31" s="1"/>
  <c r="B7" i="31" s="1"/>
  <c r="AB7" i="31"/>
  <c r="V17" i="31"/>
  <c r="AB25" i="31"/>
  <c r="B12" i="35"/>
  <c r="E16" i="35"/>
  <c r="C24" i="35"/>
  <c r="C13" i="35"/>
  <c r="B13" i="35" s="1"/>
  <c r="E7" i="35"/>
  <c r="C5" i="31"/>
  <c r="E178" i="10"/>
  <c r="E176" i="10" s="1"/>
  <c r="C229" i="10"/>
  <c r="C200" i="10" s="1"/>
  <c r="F424" i="10"/>
  <c r="F386" i="10"/>
  <c r="F383" i="10"/>
  <c r="C186" i="10"/>
  <c r="F389" i="10"/>
  <c r="C194" i="10"/>
  <c r="C378" i="10" l="1"/>
  <c r="I7" i="31"/>
  <c r="I25" i="31"/>
  <c r="AB17" i="31"/>
  <c r="AB5" i="31" s="1"/>
  <c r="V5" i="31"/>
  <c r="B7" i="35"/>
  <c r="B24" i="35"/>
  <c r="B16" i="35" s="1"/>
  <c r="C16" i="35"/>
  <c r="E5" i="35"/>
  <c r="C7" i="35"/>
  <c r="F423" i="10"/>
  <c r="F394" i="10" s="1"/>
  <c r="F385" i="10"/>
  <c r="F388" i="10"/>
  <c r="F380" i="10"/>
  <c r="C178" i="10"/>
  <c r="E70" i="7" l="1"/>
  <c r="C389" i="10"/>
  <c r="E38" i="7" s="1"/>
  <c r="E27" i="7"/>
  <c r="C1063" i="10"/>
  <c r="C1034" i="10" s="1"/>
  <c r="B25" i="31"/>
  <c r="C387" i="10"/>
  <c r="E36" i="7" s="1"/>
  <c r="C383" i="10"/>
  <c r="E32" i="7" s="1"/>
  <c r="C377" i="10"/>
  <c r="C390" i="10"/>
  <c r="E39" i="7" s="1"/>
  <c r="C391" i="10"/>
  <c r="E40" i="7" s="1"/>
  <c r="G378" i="10"/>
  <c r="G377" i="10" s="1"/>
  <c r="E35" i="7"/>
  <c r="C176" i="10"/>
  <c r="C34" i="10" s="1"/>
  <c r="C5" i="35"/>
  <c r="E47" i="35" s="1"/>
  <c r="E48" i="35" s="1"/>
  <c r="B5" i="35"/>
  <c r="F372" i="10"/>
  <c r="F370" i="10" s="1"/>
  <c r="C1030" i="10" l="1"/>
  <c r="C1022" i="10"/>
  <c r="C1027" i="10"/>
  <c r="C423" i="10"/>
  <c r="G424" i="10"/>
  <c r="G423" i="10" s="1"/>
  <c r="G40" i="7"/>
  <c r="G391" i="10"/>
  <c r="B10" i="28"/>
  <c r="G27" i="7"/>
  <c r="G26" i="7" s="1"/>
  <c r="E26" i="7"/>
  <c r="C388" i="10"/>
  <c r="G401" i="10" s="1"/>
  <c r="G399" i="10" s="1"/>
  <c r="G389" i="10"/>
  <c r="C380" i="10"/>
  <c r="G380" i="10" s="1"/>
  <c r="G383" i="10"/>
  <c r="C385" i="10"/>
  <c r="G398" i="10" s="1"/>
  <c r="G396" i="10" s="1"/>
  <c r="G386" i="10"/>
  <c r="G39" i="7"/>
  <c r="G390" i="10"/>
  <c r="G36" i="7"/>
  <c r="G387" i="10"/>
  <c r="E23" i="10"/>
  <c r="D178" i="30"/>
  <c r="D177" i="30" s="1"/>
  <c r="C1014" i="10" l="1"/>
  <c r="G388" i="10"/>
  <c r="C10" i="28"/>
  <c r="F10" i="28"/>
  <c r="F12" i="28" s="1"/>
  <c r="E10" i="28"/>
  <c r="E12" i="28" s="1"/>
  <c r="D17" i="28"/>
  <c r="D19" i="28" s="1"/>
  <c r="D10" i="28"/>
  <c r="D12" i="28" s="1"/>
  <c r="A17" i="28"/>
  <c r="A19" i="28" s="1"/>
  <c r="G385" i="10"/>
  <c r="E29" i="7"/>
  <c r="G32" i="7"/>
  <c r="G29" i="7" s="1"/>
  <c r="G38" i="7"/>
  <c r="G37" i="7" s="1"/>
  <c r="E37" i="7"/>
  <c r="C372" i="10"/>
  <c r="C6" i="10" s="1"/>
  <c r="E69" i="7"/>
  <c r="G70" i="7"/>
  <c r="G69" i="7" s="1"/>
  <c r="E34" i="7"/>
  <c r="G35" i="7"/>
  <c r="G34" i="7" s="1"/>
  <c r="G407" i="10"/>
  <c r="G405" i="10" s="1"/>
  <c r="F123" i="5"/>
  <c r="E74" i="30"/>
  <c r="F114" i="5"/>
  <c r="F122" i="5"/>
  <c r="F124" i="5"/>
  <c r="F128" i="5"/>
  <c r="F130" i="5"/>
  <c r="F132" i="5"/>
  <c r="F134" i="5"/>
  <c r="F102" i="5"/>
  <c r="F104" i="5"/>
  <c r="F108" i="5"/>
  <c r="F110" i="5"/>
  <c r="F103" i="5"/>
  <c r="F74" i="5"/>
  <c r="F75" i="5"/>
  <c r="F61" i="5"/>
  <c r="F65" i="5"/>
  <c r="F51" i="5"/>
  <c r="F53" i="5"/>
  <c r="F30" i="5"/>
  <c r="F21" i="5"/>
  <c r="F19" i="5"/>
  <c r="F8" i="5"/>
  <c r="F16" i="5"/>
  <c r="F24" i="5"/>
  <c r="F32" i="5"/>
  <c r="F82" i="5"/>
  <c r="F91" i="5"/>
  <c r="F58" i="5"/>
  <c r="F63" i="5"/>
  <c r="F47" i="5"/>
  <c r="F46" i="5"/>
  <c r="F5" i="5"/>
  <c r="F84" i="5"/>
  <c r="F92" i="5"/>
  <c r="F73" i="5"/>
  <c r="F50" i="5"/>
  <c r="F49" i="5"/>
  <c r="F36" i="5"/>
  <c r="F39" i="5"/>
  <c r="F35" i="5"/>
  <c r="F34" i="5"/>
  <c r="F25" i="5"/>
  <c r="F13" i="5"/>
  <c r="F6" i="5"/>
  <c r="F80" i="5"/>
  <c r="F87" i="5"/>
  <c r="F67" i="5"/>
  <c r="F68" i="5"/>
  <c r="F26" i="5"/>
  <c r="F18" i="5"/>
  <c r="F15" i="5"/>
  <c r="F95" i="5"/>
  <c r="F69" i="5"/>
  <c r="F72" i="5"/>
  <c r="F55" i="5"/>
  <c r="F59" i="5"/>
  <c r="F54" i="5"/>
  <c r="F57" i="5"/>
  <c r="F40" i="5"/>
  <c r="F42" i="5"/>
  <c r="F23" i="5"/>
  <c r="F12" i="5"/>
  <c r="F9" i="5"/>
  <c r="F89" i="5"/>
  <c r="F44" i="5"/>
  <c r="F45" i="5"/>
  <c r="F31" i="5"/>
  <c r="F28" i="5"/>
  <c r="F10" i="5"/>
  <c r="F88" i="5"/>
  <c r="F7" i="5"/>
  <c r="F77" i="5"/>
  <c r="F81" i="5"/>
  <c r="F76" i="5"/>
  <c r="F83" i="5"/>
  <c r="F60" i="5"/>
  <c r="F64" i="5"/>
  <c r="F37" i="5"/>
  <c r="F41" i="5"/>
  <c r="F29" i="5"/>
  <c r="F20" i="5"/>
  <c r="C39" i="28"/>
  <c r="D6" i="30"/>
  <c r="F94" i="5"/>
  <c r="F86" i="5"/>
  <c r="F85" i="5"/>
  <c r="F79" i="5"/>
  <c r="G372" i="10" l="1"/>
  <c r="E20" i="7"/>
  <c r="E6" i="7" s="1"/>
  <c r="C1013" i="10"/>
  <c r="C38" i="10" s="1"/>
  <c r="G20" i="7"/>
  <c r="G6" i="7" s="1"/>
  <c r="C12" i="28"/>
  <c r="G10" i="28"/>
  <c r="G12" i="28" s="1"/>
  <c r="F129" i="5"/>
  <c r="F120" i="5"/>
  <c r="F118" i="5"/>
  <c r="F119" i="5"/>
  <c r="F112" i="5"/>
  <c r="F133" i="5"/>
  <c r="F137" i="5"/>
  <c r="F125" i="5"/>
  <c r="F138" i="5"/>
  <c r="F96" i="5"/>
  <c r="F101" i="5"/>
  <c r="F107" i="5"/>
  <c r="F106" i="5"/>
  <c r="F105" i="5"/>
  <c r="F116" i="5"/>
  <c r="F131" i="5"/>
  <c r="F121" i="5"/>
  <c r="F127" i="5"/>
  <c r="F117" i="5"/>
  <c r="F113" i="5"/>
  <c r="F135" i="5"/>
  <c r="F111" i="5"/>
  <c r="F109" i="5"/>
  <c r="F115" i="5"/>
  <c r="F136" i="5"/>
  <c r="F126" i="5"/>
  <c r="D8" i="30"/>
  <c r="F82" i="30"/>
  <c r="C159" i="7"/>
  <c r="G159" i="7" s="1"/>
  <c r="D129" i="30"/>
  <c r="D46" i="28"/>
  <c r="C51" i="28"/>
  <c r="C43" i="28"/>
  <c r="D43" i="28" s="1"/>
  <c r="C162" i="7"/>
  <c r="G162" i="7" s="1"/>
  <c r="C178" i="8"/>
  <c r="D204" i="30" l="1"/>
  <c r="D203" i="30" s="1"/>
  <c r="D209" i="30" s="1"/>
  <c r="D128" i="30"/>
  <c r="D130" i="30" s="1"/>
  <c r="E51" i="28"/>
  <c r="C53" i="28"/>
  <c r="B56" i="28" s="1"/>
  <c r="C160" i="7"/>
  <c r="G160" i="7" s="1"/>
  <c r="C157" i="7"/>
  <c r="C167" i="8"/>
  <c r="C166" i="8" s="1"/>
  <c r="C25" i="8" s="1"/>
  <c r="P86" i="39" s="1"/>
  <c r="D13" i="30"/>
  <c r="D11" i="30"/>
  <c r="C151" i="7" l="1"/>
  <c r="G157" i="7"/>
  <c r="G151" i="7" s="1"/>
  <c r="C31" i="8"/>
  <c r="C30" i="8" s="1"/>
  <c r="C12" i="8"/>
  <c r="C4" i="8" s="1"/>
  <c r="F101" i="30"/>
  <c r="F112" i="30" s="1"/>
  <c r="F113" i="30" s="1"/>
  <c r="F114" i="30" s="1"/>
  <c r="E131" i="30" s="1"/>
  <c r="B57" i="28"/>
  <c r="B58" i="28"/>
  <c r="D56" i="28"/>
  <c r="E56" i="28"/>
  <c r="C150" i="7" l="1"/>
  <c r="C18" i="7" s="1"/>
  <c r="C215" i="7" s="1"/>
  <c r="F17" i="41"/>
  <c r="E58" i="28"/>
  <c r="D58" i="28"/>
  <c r="B59" i="28"/>
  <c r="G150" i="7"/>
  <c r="E57" i="28"/>
  <c r="D57" i="28"/>
  <c r="C27" i="8"/>
  <c r="D25" i="8" s="1"/>
  <c r="C12" i="7" l="1"/>
  <c r="C4" i="7" s="1"/>
  <c r="J150" i="7"/>
  <c r="F16" i="41"/>
  <c r="O37" i="41" s="1"/>
  <c r="O40" i="41" s="1"/>
  <c r="I17" i="41"/>
  <c r="D12" i="8"/>
  <c r="G12" i="7"/>
  <c r="D59" i="28"/>
  <c r="D62" i="28" s="1"/>
  <c r="E59" i="28"/>
  <c r="E62" i="28" s="1"/>
  <c r="D10" i="8"/>
  <c r="D11" i="8"/>
  <c r="D9" i="8"/>
  <c r="D7" i="8"/>
  <c r="D13" i="8"/>
  <c r="D14" i="8"/>
  <c r="D15" i="8"/>
  <c r="D8" i="8"/>
  <c r="C214" i="7"/>
  <c r="C216" i="7" s="1"/>
  <c r="D6" i="8"/>
  <c r="D23" i="8"/>
  <c r="D21" i="8"/>
  <c r="D19" i="8"/>
  <c r="I16" i="41" l="1"/>
  <c r="F7" i="41"/>
  <c r="D4" i="8"/>
  <c r="D27" i="8"/>
  <c r="L17" i="41" l="1"/>
  <c r="I7" i="41"/>
  <c r="F48" i="41"/>
  <c r="C380" i="9"/>
  <c r="C370" i="9" s="1"/>
  <c r="L21" i="41" l="1"/>
  <c r="O17" i="41"/>
  <c r="O21" i="41" s="1"/>
  <c r="C261" i="9"/>
  <c r="O23" i="41" l="1"/>
  <c r="O19" i="41"/>
  <c r="L19" i="41"/>
  <c r="L23" i="41"/>
  <c r="C24" i="9"/>
  <c r="G22" i="41" s="1"/>
  <c r="C34" i="9"/>
  <c r="C4" i="9"/>
  <c r="D11" i="9" s="1"/>
  <c r="I22" i="41" l="1"/>
  <c r="G21" i="41"/>
  <c r="G20" i="41" s="1"/>
  <c r="G48" i="41" s="1"/>
  <c r="C21" i="9"/>
  <c r="D25" i="9" s="1"/>
  <c r="R154" i="36"/>
  <c r="D9" i="9"/>
  <c r="D13" i="9"/>
  <c r="D214" i="7"/>
  <c r="D216" i="7" s="1"/>
  <c r="D14" i="9"/>
  <c r="D15" i="9"/>
  <c r="D10" i="9"/>
  <c r="D7" i="9"/>
  <c r="D6" i="9"/>
  <c r="D12" i="9"/>
  <c r="D8" i="9"/>
  <c r="E71" i="30"/>
  <c r="E69" i="30" s="1"/>
  <c r="D24" i="9" l="1"/>
  <c r="D22" i="9"/>
  <c r="D23" i="9"/>
  <c r="D28" i="9"/>
  <c r="D26" i="9"/>
  <c r="D27" i="9"/>
  <c r="D29" i="9"/>
  <c r="D4" i="9"/>
  <c r="D21" i="9" l="1"/>
  <c r="C24" i="10" l="1"/>
  <c r="D489" i="10" l="1"/>
  <c r="D479" i="10" s="1"/>
  <c r="D370" i="10" s="1"/>
  <c r="O17" i="31"/>
  <c r="O5" i="31" s="1"/>
  <c r="I23" i="31"/>
  <c r="I17" i="31" s="1"/>
  <c r="I5" i="31" s="1"/>
  <c r="C71" i="31" s="1"/>
  <c r="C76" i="31" s="1"/>
  <c r="C420" i="10" l="1"/>
  <c r="E66" i="7" s="1"/>
  <c r="B23" i="31"/>
  <c r="B17" i="31" s="1"/>
  <c r="B5" i="31" s="1"/>
  <c r="G420" i="10" l="1"/>
  <c r="G418" i="10" s="1"/>
  <c r="G394" i="10" s="1"/>
  <c r="C418" i="10"/>
  <c r="C394" i="10" s="1"/>
  <c r="C7" i="10" s="1"/>
  <c r="G66" i="7" l="1"/>
  <c r="E64" i="7"/>
  <c r="E41" i="7" s="1"/>
  <c r="C370" i="10"/>
  <c r="C35" i="10" s="1"/>
  <c r="C33" i="10" l="1"/>
  <c r="C31" i="10" s="1"/>
  <c r="H23" i="41" s="1"/>
  <c r="I23" i="41" s="1"/>
  <c r="C2" i="10"/>
  <c r="Q185" i="37"/>
  <c r="R185" i="37"/>
  <c r="I75" i="15"/>
  <c r="C4" i="10"/>
  <c r="E214" i="7" s="1"/>
  <c r="D179" i="30"/>
  <c r="E18" i="7"/>
  <c r="E215" i="7" s="1"/>
  <c r="E7" i="7"/>
  <c r="E4" i="7" s="1"/>
  <c r="G64" i="7"/>
  <c r="C22" i="10" l="1"/>
  <c r="H21" i="41"/>
  <c r="I21" i="41" s="1"/>
  <c r="D15" i="10"/>
  <c r="G4" i="10"/>
  <c r="D9" i="10"/>
  <c r="D14" i="10"/>
  <c r="D8" i="10"/>
  <c r="D12" i="10"/>
  <c r="D13" i="10"/>
  <c r="D10" i="10"/>
  <c r="D11" i="10"/>
  <c r="G214" i="7"/>
  <c r="E216" i="7"/>
  <c r="D6" i="10"/>
  <c r="G41" i="7"/>
  <c r="D7" i="10"/>
  <c r="D107" i="10" l="1"/>
  <c r="D81" i="10"/>
  <c r="D37" i="10"/>
  <c r="D41" i="10"/>
  <c r="D45" i="10"/>
  <c r="D49" i="10"/>
  <c r="D53" i="10"/>
  <c r="D57" i="10"/>
  <c r="D61" i="10"/>
  <c r="D65" i="10"/>
  <c r="D69" i="10"/>
  <c r="D74" i="10"/>
  <c r="D78" i="10"/>
  <c r="D83" i="10"/>
  <c r="D88" i="10"/>
  <c r="D93" i="10"/>
  <c r="D97" i="10"/>
  <c r="D101" i="10"/>
  <c r="D31" i="10"/>
  <c r="D110" i="10"/>
  <c r="D106" i="10"/>
  <c r="D73" i="10"/>
  <c r="D38" i="10"/>
  <c r="D42" i="10"/>
  <c r="D46" i="10"/>
  <c r="D50" i="10"/>
  <c r="D54" i="10"/>
  <c r="D58" i="10"/>
  <c r="D62" i="10"/>
  <c r="D66" i="10"/>
  <c r="D70" i="10"/>
  <c r="D75" i="10"/>
  <c r="D79" i="10"/>
  <c r="D84" i="10"/>
  <c r="D89" i="10"/>
  <c r="D94" i="10"/>
  <c r="D98" i="10"/>
  <c r="D102" i="10"/>
  <c r="D109" i="10"/>
  <c r="D91" i="10"/>
  <c r="D35" i="10"/>
  <c r="D39" i="10"/>
  <c r="D43" i="10"/>
  <c r="D47" i="10"/>
  <c r="D51" i="10"/>
  <c r="D55" i="10"/>
  <c r="D59" i="10"/>
  <c r="D63" i="10"/>
  <c r="D67" i="10"/>
  <c r="D71" i="10"/>
  <c r="D76" i="10"/>
  <c r="D80" i="10"/>
  <c r="D85" i="10"/>
  <c r="D90" i="10"/>
  <c r="D95" i="10"/>
  <c r="D99" i="10"/>
  <c r="D103" i="10"/>
  <c r="D108" i="10"/>
  <c r="D86" i="10"/>
  <c r="D36" i="10"/>
  <c r="D40" i="10"/>
  <c r="D44" i="10"/>
  <c r="D48" i="10"/>
  <c r="D52" i="10"/>
  <c r="D56" i="10"/>
  <c r="D60" i="10"/>
  <c r="D64" i="10"/>
  <c r="D68" i="10"/>
  <c r="D72" i="10"/>
  <c r="D77" i="10"/>
  <c r="D82" i="10"/>
  <c r="D87" i="10"/>
  <c r="D92" i="10"/>
  <c r="D96" i="10"/>
  <c r="D100" i="10"/>
  <c r="D104" i="10"/>
  <c r="D28" i="10"/>
  <c r="E85" i="10"/>
  <c r="E108" i="10"/>
  <c r="H20" i="41"/>
  <c r="H48" i="41" s="1"/>
  <c r="I48" i="41" s="1"/>
  <c r="D4" i="10"/>
  <c r="E110" i="10"/>
  <c r="G18" i="7"/>
  <c r="H192" i="7" s="1"/>
  <c r="G7" i="7"/>
  <c r="I20" i="41" l="1"/>
  <c r="E104" i="10"/>
  <c r="E44" i="10"/>
  <c r="E42" i="10"/>
  <c r="E43" i="10"/>
  <c r="E103" i="10"/>
  <c r="E31" i="10"/>
  <c r="H81" i="7"/>
  <c r="H198" i="7"/>
  <c r="H121" i="7"/>
  <c r="H122" i="7"/>
  <c r="H86" i="7"/>
  <c r="H157" i="7"/>
  <c r="H76" i="7"/>
  <c r="H197" i="7"/>
  <c r="H208" i="7"/>
  <c r="H204" i="7"/>
  <c r="H55" i="7"/>
  <c r="H210" i="7"/>
  <c r="H50" i="7"/>
  <c r="H104" i="7"/>
  <c r="H83" i="7"/>
  <c r="H170" i="7"/>
  <c r="H95" i="7"/>
  <c r="H42" i="7"/>
  <c r="H183" i="7"/>
  <c r="H148" i="7"/>
  <c r="H59" i="7"/>
  <c r="H28" i="7"/>
  <c r="H71" i="7"/>
  <c r="H171" i="7"/>
  <c r="H108" i="7"/>
  <c r="H136" i="7"/>
  <c r="H112" i="7"/>
  <c r="H200" i="7"/>
  <c r="H159" i="7"/>
  <c r="H137" i="7"/>
  <c r="H97" i="7"/>
  <c r="H92" i="7"/>
  <c r="H161" i="7"/>
  <c r="H72" i="7"/>
  <c r="H87" i="7"/>
  <c r="H178" i="7"/>
  <c r="H126" i="7"/>
  <c r="H139" i="7"/>
  <c r="H189" i="7"/>
  <c r="H27" i="7"/>
  <c r="H199" i="7"/>
  <c r="H107" i="7"/>
  <c r="H45" i="7"/>
  <c r="H90" i="7"/>
  <c r="H24" i="7"/>
  <c r="H80" i="7"/>
  <c r="H25" i="7"/>
  <c r="H23" i="7"/>
  <c r="H143" i="7"/>
  <c r="H138" i="7"/>
  <c r="H174" i="7"/>
  <c r="H30" i="7"/>
  <c r="H144" i="7"/>
  <c r="H58" i="7"/>
  <c r="H176" i="7"/>
  <c r="H167" i="7"/>
  <c r="H169" i="7"/>
  <c r="H115" i="7"/>
  <c r="H180" i="7"/>
  <c r="H99" i="7"/>
  <c r="H175" i="7"/>
  <c r="H82" i="7"/>
  <c r="H22" i="7"/>
  <c r="H168" i="7"/>
  <c r="H44" i="7"/>
  <c r="H187" i="7"/>
  <c r="H202" i="7"/>
  <c r="H93" i="7"/>
  <c r="H52" i="7"/>
  <c r="H149" i="7"/>
  <c r="H68" i="7"/>
  <c r="H26" i="7"/>
  <c r="H212" i="7"/>
  <c r="H128" i="7"/>
  <c r="H141" i="7"/>
  <c r="H207" i="7"/>
  <c r="H89" i="7"/>
  <c r="H84" i="7"/>
  <c r="H184" i="7"/>
  <c r="H109" i="7"/>
  <c r="H153" i="7"/>
  <c r="H133" i="7"/>
  <c r="H96" i="7"/>
  <c r="H172" i="7"/>
  <c r="H33" i="7"/>
  <c r="H142" i="7"/>
  <c r="H125" i="7"/>
  <c r="H155" i="7"/>
  <c r="H54" i="7"/>
  <c r="H193" i="7"/>
  <c r="H75" i="7"/>
  <c r="H39" i="7"/>
  <c r="H160" i="7"/>
  <c r="H195" i="7"/>
  <c r="H129" i="7"/>
  <c r="H188" i="7"/>
  <c r="H100" i="7"/>
  <c r="H131" i="7"/>
  <c r="H48" i="7"/>
  <c r="H110" i="7"/>
  <c r="H101" i="7"/>
  <c r="H69" i="7"/>
  <c r="H57" i="7"/>
  <c r="H63" i="7"/>
  <c r="H152" i="7"/>
  <c r="H146" i="7"/>
  <c r="H29" i="7"/>
  <c r="H124" i="7"/>
  <c r="H102" i="7"/>
  <c r="H49" i="7"/>
  <c r="H154" i="7"/>
  <c r="H147" i="7"/>
  <c r="H34" i="7"/>
  <c r="H123" i="7"/>
  <c r="H181" i="7"/>
  <c r="H65" i="7"/>
  <c r="H98" i="7"/>
  <c r="H53" i="7"/>
  <c r="H32" i="7"/>
  <c r="H179" i="7"/>
  <c r="H62" i="7"/>
  <c r="H61" i="7"/>
  <c r="H205" i="7"/>
  <c r="H38" i="7"/>
  <c r="H185" i="7"/>
  <c r="H140" i="7"/>
  <c r="H73" i="7"/>
  <c r="H113" i="7"/>
  <c r="H163" i="7"/>
  <c r="H67" i="7"/>
  <c r="H203" i="7"/>
  <c r="H132" i="7"/>
  <c r="H191" i="7"/>
  <c r="H151" i="7"/>
  <c r="H165" i="7"/>
  <c r="H46" i="7"/>
  <c r="H162" i="7"/>
  <c r="H78" i="7"/>
  <c r="H51" i="7"/>
  <c r="H173" i="7"/>
  <c r="H56" i="7"/>
  <c r="H103" i="7"/>
  <c r="H43" i="7"/>
  <c r="H134" i="7"/>
  <c r="H106" i="7"/>
  <c r="H60" i="7"/>
  <c r="H164" i="7"/>
  <c r="H35" i="7"/>
  <c r="H194" i="7"/>
  <c r="H77" i="7"/>
  <c r="H150" i="7"/>
  <c r="H114" i="7"/>
  <c r="H196" i="7"/>
  <c r="H209" i="7"/>
  <c r="H88" i="7"/>
  <c r="H206" i="7"/>
  <c r="H211" i="7"/>
  <c r="H182" i="7"/>
  <c r="H36" i="7"/>
  <c r="H91" i="7"/>
  <c r="H40" i="7"/>
  <c r="H177" i="7"/>
  <c r="H94" i="7"/>
  <c r="H135" i="7"/>
  <c r="H31" i="7"/>
  <c r="H156" i="7"/>
  <c r="H166" i="7"/>
  <c r="H37" i="7"/>
  <c r="H117" i="7"/>
  <c r="H116" i="7"/>
  <c r="H74" i="7"/>
  <c r="H85" i="7"/>
  <c r="H145" i="7"/>
  <c r="H70" i="7"/>
  <c r="H127" i="7"/>
  <c r="H186" i="7"/>
  <c r="H119" i="7"/>
  <c r="H190" i="7"/>
  <c r="H118" i="7"/>
  <c r="H158" i="7"/>
  <c r="H130" i="7"/>
  <c r="H79" i="7"/>
  <c r="H105" i="7"/>
  <c r="H47" i="7"/>
  <c r="H111" i="7"/>
  <c r="G215" i="7"/>
  <c r="H21" i="7"/>
  <c r="H66" i="7"/>
  <c r="H64" i="7"/>
  <c r="G4" i="7"/>
  <c r="H41" i="7"/>
  <c r="D25" i="10"/>
  <c r="E65" i="10"/>
  <c r="E90" i="10"/>
  <c r="E102" i="10"/>
  <c r="E58" i="10"/>
  <c r="E76" i="10"/>
  <c r="E78" i="10"/>
  <c r="E18" i="10"/>
  <c r="E49" i="10"/>
  <c r="D23" i="10"/>
  <c r="E74" i="10"/>
  <c r="E92" i="10"/>
  <c r="E84" i="10"/>
  <c r="E93" i="10"/>
  <c r="E30" i="10"/>
  <c r="E91" i="10"/>
  <c r="E29" i="10"/>
  <c r="E55" i="10"/>
  <c r="E66" i="10"/>
  <c r="D27" i="10"/>
  <c r="E50" i="10"/>
  <c r="E60" i="10"/>
  <c r="E62" i="10"/>
  <c r="E27" i="10"/>
  <c r="E72" i="10"/>
  <c r="E37" i="10"/>
  <c r="E63" i="10"/>
  <c r="D26" i="10"/>
  <c r="E105" i="10"/>
  <c r="E95" i="10"/>
  <c r="E32" i="10"/>
  <c r="E57" i="10"/>
  <c r="E34" i="10"/>
  <c r="E54" i="10"/>
  <c r="E96" i="10"/>
  <c r="E75" i="10"/>
  <c r="E59" i="10"/>
  <c r="E107" i="10"/>
  <c r="E89" i="10"/>
  <c r="E39" i="10"/>
  <c r="E99" i="10"/>
  <c r="E53" i="10"/>
  <c r="E73" i="10"/>
  <c r="E51" i="10"/>
  <c r="E71" i="10"/>
  <c r="E69" i="10"/>
  <c r="D32" i="10"/>
  <c r="E40" i="10"/>
  <c r="E101" i="10"/>
  <c r="E25" i="10"/>
  <c r="E82" i="10"/>
  <c r="E87" i="10"/>
  <c r="E106" i="10"/>
  <c r="E47" i="10"/>
  <c r="E77" i="10"/>
  <c r="E79" i="10"/>
  <c r="E67" i="10"/>
  <c r="E70" i="10"/>
  <c r="E97" i="10"/>
  <c r="D105" i="10"/>
  <c r="E38" i="10"/>
  <c r="D24" i="10"/>
  <c r="E24" i="10" s="1"/>
  <c r="E22" i="10"/>
  <c r="D34" i="10"/>
  <c r="E83" i="10"/>
  <c r="E61" i="10"/>
  <c r="E41" i="10"/>
  <c r="E109" i="10"/>
  <c r="E45" i="10"/>
  <c r="E81" i="10"/>
  <c r="E86" i="10"/>
  <c r="E88" i="10"/>
  <c r="E100" i="10"/>
  <c r="E28" i="10"/>
  <c r="E98" i="10"/>
  <c r="E94" i="10"/>
  <c r="E52" i="10"/>
  <c r="E26" i="10"/>
  <c r="E68" i="10"/>
  <c r="E36" i="10"/>
  <c r="E64" i="10"/>
  <c r="E80" i="10"/>
  <c r="E56" i="10"/>
  <c r="E46" i="10"/>
  <c r="I23" i="10"/>
  <c r="E48" i="10"/>
  <c r="E491" i="10" s="1"/>
  <c r="E35" i="10"/>
  <c r="D33" i="10"/>
  <c r="E33" i="10"/>
  <c r="J4" i="7" l="1"/>
  <c r="I50" i="41"/>
  <c r="I52" i="41" s="1"/>
  <c r="H7" i="7"/>
  <c r="J75" i="15"/>
  <c r="D22" i="10"/>
  <c r="E489" i="10"/>
  <c r="E479" i="10" s="1"/>
  <c r="E370" i="10" s="1"/>
  <c r="G491" i="10"/>
  <c r="G489" i="10" s="1"/>
  <c r="G479" i="10" s="1"/>
  <c r="G370" i="10" s="1"/>
  <c r="H15" i="7"/>
  <c r="H13" i="7"/>
  <c r="H8" i="7"/>
  <c r="H9" i="7"/>
  <c r="H12" i="7"/>
  <c r="H10" i="7"/>
  <c r="H11" i="7"/>
  <c r="H14" i="7"/>
  <c r="H6" i="7"/>
  <c r="G218" i="7"/>
  <c r="G221" i="7" s="1"/>
  <c r="H20" i="7"/>
  <c r="H18" i="7" s="1"/>
  <c r="G217" i="7"/>
  <c r="G216" i="7"/>
  <c r="H4" i="7" l="1"/>
</calcChain>
</file>

<file path=xl/comments1.xml><?xml version="1.0" encoding="utf-8"?>
<comments xmlns="http://schemas.openxmlformats.org/spreadsheetml/2006/main">
  <authors>
    <author>Flor de María Alfaro</author>
    <author>187321</author>
  </authors>
  <commentList>
    <comment ref="B10" authorId="0">
      <text>
        <r>
          <rPr>
            <b/>
            <sz val="11"/>
            <color indexed="81"/>
            <rFont val="Tahoma"/>
            <family val="2"/>
          </rPr>
          <t>INCLUIR EN ESTA CELDA EL TOTAL DE LAS REMUNERACIONES QUE ESTÁN SUJETAS AL PAGO DE CARGAS SOCIALES SEGÚN LA LEGISLACIÓN VIGENTE.</t>
        </r>
      </text>
    </comment>
    <comment ref="A16" authorId="0">
      <text>
        <r>
          <rPr>
            <b/>
            <sz val="8"/>
            <color indexed="81"/>
            <rFont val="Tahoma"/>
            <family val="2"/>
          </rPr>
          <t>INCLUIR EL PORCENTAJE QUE CORRESPONDA.</t>
        </r>
        <r>
          <rPr>
            <sz val="8"/>
            <color indexed="81"/>
            <rFont val="Tahoma"/>
            <family val="2"/>
          </rPr>
          <t xml:space="preserve">
</t>
        </r>
      </text>
    </comment>
    <comment ref="A17" authorId="0">
      <text>
        <r>
          <rPr>
            <b/>
            <sz val="11"/>
            <color indexed="81"/>
            <rFont val="Tahoma"/>
            <family val="2"/>
          </rPr>
          <t>INCLUIR EN ESTA CELDA EL TOTAL DE LAS REMUNERACIONES QUE ESTÁN SUJETAS AL PAGO DE RIESGOS PROFESIONALES SEGÚN LA LEGISLACIÓN VIGENTE.</t>
        </r>
      </text>
    </comment>
    <comment ref="C39" authorId="0">
      <text>
        <r>
          <rPr>
            <sz val="11"/>
            <color indexed="81"/>
            <rFont val="Tahoma"/>
            <family val="2"/>
          </rPr>
          <t xml:space="preserve">SOLO INGRESOS </t>
        </r>
        <r>
          <rPr>
            <b/>
            <sz val="11"/>
            <color indexed="81"/>
            <rFont val="Tahoma"/>
            <family val="2"/>
          </rPr>
          <t xml:space="preserve">ORDINARIOS </t>
        </r>
        <r>
          <rPr>
            <sz val="11"/>
            <color indexed="81"/>
            <rFont val="Tahoma"/>
            <family val="2"/>
          </rPr>
          <t xml:space="preserve">(SE EXCLUYE LA CLASE: FINANCIAMIENTO ENTRE OTROS)
</t>
        </r>
      </text>
    </comment>
    <comment ref="C46" authorId="0">
      <text>
        <r>
          <rPr>
            <b/>
            <sz val="12"/>
            <color indexed="81"/>
            <rFont val="Tahoma"/>
            <family val="2"/>
          </rPr>
          <t>Son gastos generales de administración los egresos corrientes que no impliquen costos directos de los servicios municipales.</t>
        </r>
        <r>
          <rPr>
            <sz val="11"/>
            <color indexed="81"/>
            <rFont val="Tahoma"/>
            <family val="2"/>
          </rPr>
          <t xml:space="preserve">
Podrían ser: </t>
        </r>
        <r>
          <rPr>
            <sz val="10"/>
            <color indexed="81"/>
            <rFont val="Tahoma"/>
            <family val="2"/>
          </rPr>
          <t>REMUNERACIONES, SERVICIOS, MATERIALES Y SUMINISTROS, INTERESES Y COMISIONES Y TRANSFERENCIAS CORRIENTES DERIVADAS O RELACIONADAS CON LA PARTIDA DE  REMUNERACIONES, del PROGRAMA I.</t>
        </r>
      </text>
    </comment>
    <comment ref="D46" authorId="1">
      <text>
        <r>
          <rPr>
            <b/>
            <sz val="8"/>
            <color indexed="81"/>
            <rFont val="Tahoma"/>
            <family val="2"/>
          </rPr>
          <t xml:space="preserve">Este porcentaje NO debe ser superior al 40%
</t>
        </r>
      </text>
    </comment>
    <comment ref="C51" authorId="0">
      <text>
        <r>
          <rPr>
            <sz val="12"/>
            <color indexed="81"/>
            <rFont val="Tahoma"/>
            <family val="2"/>
          </rPr>
          <t xml:space="preserve">NO SE DEBE CONSIDERAR LO RELATIVO A RECURSOS DE VIGENCIAS ANTERIORES (SUPERÁVIT)
</t>
        </r>
      </text>
    </comment>
    <comment ref="E51" authorId="1">
      <text>
        <r>
          <rPr>
            <b/>
            <sz val="8"/>
            <color indexed="81"/>
            <rFont val="Tahoma"/>
            <family val="2"/>
          </rPr>
          <t xml:space="preserve">Este es el porcentaje total de aumento del presupuesto.
</t>
        </r>
      </text>
    </comment>
    <comment ref="C52" authorId="1">
      <text>
        <r>
          <rPr>
            <sz val="11"/>
            <color indexed="81"/>
            <rFont val="Tahoma"/>
            <family val="2"/>
          </rPr>
          <t xml:space="preserve">Aquí se debe de digitar el porcentaje que el Concejo apruebe como aumento a las dietas, según el artículo 30 del Código Municipal
</t>
        </r>
      </text>
    </comment>
    <comment ref="C56" authorId="1">
      <text>
        <r>
          <rPr>
            <b/>
            <sz val="8"/>
            <color indexed="81"/>
            <rFont val="Tahoma"/>
            <family val="2"/>
          </rPr>
          <t xml:space="preserve">Son, 52 sesiones ordinarias y 24 extraordinarias, o las que el concejo apruebe </t>
        </r>
      </text>
    </comment>
    <comment ref="E70" authorId="0">
      <text>
        <r>
          <rPr>
            <b/>
            <sz val="8"/>
            <color indexed="81"/>
            <rFont val="Tahoma"/>
            <family val="2"/>
          </rPr>
          <t>Debe ser igual al monto destinado por la Municipalidad a Gastos de publicidad.</t>
        </r>
        <r>
          <rPr>
            <sz val="8"/>
            <color indexed="81"/>
            <rFont val="Tahoma"/>
            <family val="2"/>
          </rPr>
          <t xml:space="preserve">
</t>
        </r>
      </text>
    </comment>
  </commentList>
</comments>
</file>

<file path=xl/comments2.xml><?xml version="1.0" encoding="utf-8"?>
<comments xmlns="http://schemas.openxmlformats.org/spreadsheetml/2006/main">
  <authors>
    <author>187321</author>
    <author>Flor de María Alfaro</author>
  </authors>
  <commentList>
    <comment ref="D13" authorId="0">
      <text>
        <r>
          <rPr>
            <b/>
            <sz val="11"/>
            <color indexed="81"/>
            <rFont val="Tahoma"/>
            <family val="2"/>
          </rPr>
          <t xml:space="preserve">En elcaso que en el Cantón exista Aula Diferenciada.
</t>
        </r>
      </text>
    </comment>
    <comment ref="E25" authorId="0">
      <text>
        <r>
          <rPr>
            <b/>
            <sz val="8"/>
            <color indexed="81"/>
            <rFont val="Tahoma"/>
            <family val="2"/>
          </rPr>
          <t xml:space="preserve">Indicar en que código presupuestario y el monto que se incluye.
</t>
        </r>
      </text>
    </comment>
    <comment ref="E47" authorId="0">
      <text>
        <r>
          <rPr>
            <b/>
            <sz val="11"/>
            <color indexed="81"/>
            <rFont val="Tahoma"/>
            <family val="2"/>
          </rPr>
          <t xml:space="preserve">Indicar en que código presupuestario y el monto que se incluye.
</t>
        </r>
      </text>
    </comment>
    <comment ref="F91" authorId="0">
      <text>
        <r>
          <rPr>
            <b/>
            <sz val="8"/>
            <color indexed="81"/>
            <rFont val="Tahoma"/>
            <family val="2"/>
          </rPr>
          <t xml:space="preserve">Solo en el caso de que sea específico
</t>
        </r>
      </text>
    </comment>
    <comment ref="D123" authorId="0">
      <text>
        <r>
          <rPr>
            <b/>
            <sz val="8"/>
            <color indexed="81"/>
            <rFont val="Tahoma"/>
            <family val="2"/>
          </rPr>
          <t xml:space="preserve">Se debe incluir los servicios relacionados con gastos de sanidad
</t>
        </r>
      </text>
    </comment>
    <comment ref="E137" authorId="0">
      <text>
        <r>
          <rPr>
            <sz val="11"/>
            <color indexed="81"/>
            <rFont val="Tahoma"/>
            <family val="2"/>
          </rPr>
          <t xml:space="preserve">Indicar en que código presupuestario y el monto que se incluye.
</t>
        </r>
      </text>
    </comment>
    <comment ref="E144" authorId="0">
      <text>
        <r>
          <rPr>
            <sz val="12"/>
            <color indexed="81"/>
            <rFont val="Tahoma"/>
            <family val="2"/>
          </rPr>
          <t xml:space="preserve">Indicar en que código presupuestario y el monto que se incluye.
</t>
        </r>
      </text>
    </comment>
    <comment ref="D176" authorId="1">
      <text>
        <r>
          <rPr>
            <b/>
            <sz val="12"/>
            <color indexed="81"/>
            <rFont val="Tahoma"/>
            <family val="2"/>
          </rPr>
          <t>Monto del ingreso proveniente de la Ley No. 8114 presupuestado. (Ingreso del periodo como del superávit)</t>
        </r>
        <r>
          <rPr>
            <sz val="12"/>
            <color indexed="81"/>
            <rFont val="Tahoma"/>
            <family val="2"/>
          </rPr>
          <t xml:space="preserve">
</t>
        </r>
      </text>
    </comment>
  </commentList>
</comments>
</file>

<file path=xl/comments3.xml><?xml version="1.0" encoding="utf-8"?>
<comments xmlns="http://schemas.openxmlformats.org/spreadsheetml/2006/main">
  <authors>
    <author>Flor de María Alfaro</author>
    <author>Tita y Tio</author>
  </authors>
  <commentList>
    <comment ref="A2" authorId="0">
      <text>
        <r>
          <rPr>
            <sz val="8"/>
            <color indexed="81"/>
            <rFont val="Tahoma"/>
            <family val="2"/>
          </rPr>
          <t xml:space="preserve">Código asignado al ingreso en el clasificador de ingresos del sector público, así como el código asignado a las cuentas personalizadas en el Sistema Integrado de Presupuesto Público de la CGR.  Como por ejemplo: Servicio de recolección de basura 
1.3.1.2.05.04.1.0.000
Si es una transferencia proveniente del Gobierno Central, del Ministerio de Obras Públicas, por concepto de la Ley No. 8114, debe indicarse el código definido en el clasificador de ingresos y entre paréntesis indicar la entidad y el origen del recurso), por ejemplo:
2.4.1.1.00.00.0.0.000   Transferencias de capital  del Gobierno Central
(Ministerio de Obras Públicas y Transportes, Ley No. 8114)
</t>
        </r>
      </text>
    </comment>
    <comment ref="B2" authorId="0">
      <text>
        <r>
          <rPr>
            <b/>
            <sz val="8"/>
            <color indexed="81"/>
            <rFont val="Tahoma"/>
            <family val="2"/>
          </rPr>
          <t>Debe incluirse el nombre del ingreso específico o parcialmente específico.  Ejemplo: Impuesto de bienes inmuebles, Ley 7729. Servicio recolección de basura. Servicio de aseo de vías. Alquiler milla marítima.  Patente de Licores, etc.</t>
        </r>
        <r>
          <rPr>
            <sz val="8"/>
            <color indexed="81"/>
            <rFont val="Tahoma"/>
            <family val="2"/>
          </rPr>
          <t xml:space="preserve">
</t>
        </r>
      </text>
    </comment>
    <comment ref="C2" authorId="0">
      <text>
        <r>
          <rPr>
            <sz val="8"/>
            <color indexed="81"/>
            <rFont val="Tahoma"/>
            <family val="2"/>
          </rPr>
          <t xml:space="preserve">Monto presupuestado en el PO-2006
</t>
        </r>
      </text>
    </comment>
    <comment ref="D3" authorId="1">
      <text>
        <r>
          <rPr>
            <sz val="8"/>
            <color indexed="81"/>
            <rFont val="Tahoma"/>
            <family val="2"/>
          </rPr>
          <t>PROGRAMA:
I-II-III-IV</t>
        </r>
      </text>
    </comment>
    <comment ref="E3" authorId="1">
      <text>
        <r>
          <rPr>
            <sz val="10"/>
            <color indexed="81"/>
            <rFont val="Tahoma"/>
            <family val="2"/>
          </rPr>
          <t>ACTIVIDAD (PROGRAMA I) / SERVICIO (PROGRAMA II) / GRUPO (PROGRAMAS III Y IV)</t>
        </r>
      </text>
    </comment>
    <comment ref="F3" authorId="1">
      <text>
        <r>
          <rPr>
            <sz val="10"/>
            <color indexed="81"/>
            <rFont val="Tahoma"/>
            <family val="2"/>
          </rPr>
          <t>PROYECTO (PROGRAMAS III Y IV)</t>
        </r>
      </text>
    </comment>
    <comment ref="G3" authorId="0">
      <text>
        <r>
          <rPr>
            <b/>
            <u/>
            <sz val="12"/>
            <color indexed="81"/>
            <rFont val="Tahoma"/>
            <family val="2"/>
          </rPr>
          <t xml:space="preserve">¿Qué información se incluye en la columna aplicación?
</t>
        </r>
        <r>
          <rPr>
            <sz val="12"/>
            <color indexed="81"/>
            <rFont val="Tahoma"/>
            <family val="2"/>
          </rPr>
          <t xml:space="preserve">Se incluye el nombre del gasto presupuestado de la siguiente manera:
</t>
        </r>
        <r>
          <rPr>
            <b/>
            <sz val="12"/>
            <color indexed="81"/>
            <rFont val="Tahoma"/>
            <family val="2"/>
          </rPr>
          <t>Si es un gasto del Programa I:</t>
        </r>
        <r>
          <rPr>
            <sz val="12"/>
            <color indexed="81"/>
            <rFont val="Tahoma"/>
            <family val="2"/>
          </rPr>
          <t xml:space="preserve">
  Administración General
  Auditoría Interna
  Administración de inversiones propias
  Registro de deudas, fondos y aportes:
    - Amortización préstamo edificio Municipal
    - Nombre del beneficiario (si es una transferencia)
    - Cuenta especial: (nombre)
</t>
        </r>
        <r>
          <rPr>
            <b/>
            <sz val="12"/>
            <color indexed="81"/>
            <rFont val="Tahoma"/>
            <family val="2"/>
          </rPr>
          <t>Si es un gasto del Programa II:</t>
        </r>
        <r>
          <rPr>
            <sz val="12"/>
            <color indexed="81"/>
            <rFont val="Tahoma"/>
            <family val="2"/>
          </rPr>
          <t xml:space="preserve">
  Nombre del servicio.
       </t>
        </r>
        <r>
          <rPr>
            <b/>
            <sz val="9"/>
            <color indexed="81"/>
            <rFont val="Tahoma"/>
            <family val="2"/>
          </rPr>
          <t xml:space="preserve"> *En el caso del Servicio 09, sería importante que se separe lo relativo a gastos para actividades culturales y gastos para actividades deportivas para efecto de verificar el cumplimiento a la Ley de Espectáculos Públicos.</t>
        </r>
        <r>
          <rPr>
            <sz val="12"/>
            <color indexed="81"/>
            <rFont val="Tahoma"/>
            <family val="2"/>
          </rPr>
          <t xml:space="preserve">
</t>
        </r>
        <r>
          <rPr>
            <b/>
            <sz val="12"/>
            <color indexed="81"/>
            <rFont val="Tahoma"/>
            <family val="2"/>
          </rPr>
          <t>Si es un gasto del Programa III o IV:</t>
        </r>
        <r>
          <rPr>
            <sz val="12"/>
            <color indexed="81"/>
            <rFont val="Tahoma"/>
            <family val="2"/>
          </rPr>
          <t xml:space="preserve">
  Nombre del proyecto (recordar que corresponde a lo que anteriormente se denominaba obra)
  Nombre del beneficiario (si es una transferencia)
  Cuenta especial: (nombre)
  Otros fondos e inversiones especificar el objeto del gasto.
</t>
        </r>
      </text>
    </comment>
    <comment ref="A82" authorId="0">
      <text>
        <r>
          <rPr>
            <sz val="8"/>
            <color indexed="81"/>
            <rFont val="Tahoma"/>
            <family val="2"/>
          </rPr>
          <t xml:space="preserve">Código asignado al ingreso en el clasificador de ingresos del sector público, así como el código asignado a las cuentas personalizadas en el Sistema Integrado de Presupuesto Público de la CGR.  Como por ejemplo: Servicio de recolección de basura 
1.3.1.2.05.04.1.0.000
Si es una transferencia proveniente del Gobierno Central, del Ministerio de Obras Públicas, por concepto de la Ley No. 8114, debe indicarse el código definido en el clasificador de ingresos y entre paréntesis indicar la entidad y el origen del recurso), por ejemplo:
2.4.1.1.00.00.0.0.000   Transferencias de capital  del Gobierno Central
(Ministerio de Obras Públicas y Transportes, Ley No. 8114)
</t>
        </r>
      </text>
    </comment>
    <comment ref="B82" authorId="0">
      <text>
        <r>
          <rPr>
            <b/>
            <sz val="8"/>
            <color indexed="81"/>
            <rFont val="Tahoma"/>
            <family val="2"/>
          </rPr>
          <t>Debe incluirse el nombre del ingreso específico o parcialmente específico.  Ejemplo: Impuesto de bienes inmuebles, Ley 7729. Servicio recolección de basura. Servicio de aseo de vías. Alquiler milla marítima.  Patente de Licores, etc.</t>
        </r>
        <r>
          <rPr>
            <sz val="8"/>
            <color indexed="81"/>
            <rFont val="Tahoma"/>
            <family val="2"/>
          </rPr>
          <t xml:space="preserve">
</t>
        </r>
      </text>
    </comment>
    <comment ref="C82" authorId="0">
      <text>
        <r>
          <rPr>
            <sz val="8"/>
            <color indexed="81"/>
            <rFont val="Tahoma"/>
            <family val="2"/>
          </rPr>
          <t xml:space="preserve">Monto presupuestado en el PO-2006
</t>
        </r>
      </text>
    </comment>
    <comment ref="D83" authorId="1">
      <text>
        <r>
          <rPr>
            <sz val="8"/>
            <color indexed="81"/>
            <rFont val="Tahoma"/>
            <family val="2"/>
          </rPr>
          <t>PROGRAMA:
I-II-III-IV</t>
        </r>
      </text>
    </comment>
    <comment ref="E83" authorId="1">
      <text>
        <r>
          <rPr>
            <sz val="10"/>
            <color indexed="81"/>
            <rFont val="Tahoma"/>
            <family val="2"/>
          </rPr>
          <t>ACTIVIDAD (PROGRAMA I) / SERVICIO (PROGRAMA II) / GRUPO (PROGRAMAS III Y IV)</t>
        </r>
      </text>
    </comment>
    <comment ref="F83" authorId="1">
      <text>
        <r>
          <rPr>
            <sz val="10"/>
            <color indexed="81"/>
            <rFont val="Tahoma"/>
            <family val="2"/>
          </rPr>
          <t>PROYECTO (PROGRAMAS III Y IV)</t>
        </r>
      </text>
    </comment>
    <comment ref="G83" authorId="0">
      <text>
        <r>
          <rPr>
            <b/>
            <u/>
            <sz val="12"/>
            <color indexed="81"/>
            <rFont val="Tahoma"/>
            <family val="2"/>
          </rPr>
          <t xml:space="preserve">¿Qué información se incluye en la columna aplicación?
</t>
        </r>
        <r>
          <rPr>
            <sz val="12"/>
            <color indexed="81"/>
            <rFont val="Tahoma"/>
            <family val="2"/>
          </rPr>
          <t xml:space="preserve">Se incluye el nombre del gasto presupuestado de la siguiente manera:
</t>
        </r>
        <r>
          <rPr>
            <b/>
            <sz val="12"/>
            <color indexed="81"/>
            <rFont val="Tahoma"/>
            <family val="2"/>
          </rPr>
          <t>Si es un gasto del Programa I:</t>
        </r>
        <r>
          <rPr>
            <sz val="12"/>
            <color indexed="81"/>
            <rFont val="Tahoma"/>
            <family val="2"/>
          </rPr>
          <t xml:space="preserve">
  Administración General
  Auditoría Interna
  Administración de inversiones propias
  Registro de deudas, fondos y aportes:
    - Amortización préstamo edificio Municipal
    - Nombre del beneficiario (si es una transferencia)
    - Cuenta especial: (nombre)
</t>
        </r>
        <r>
          <rPr>
            <b/>
            <sz val="12"/>
            <color indexed="81"/>
            <rFont val="Tahoma"/>
            <family val="2"/>
          </rPr>
          <t>Si es un gasto del Programa II:</t>
        </r>
        <r>
          <rPr>
            <sz val="12"/>
            <color indexed="81"/>
            <rFont val="Tahoma"/>
            <family val="2"/>
          </rPr>
          <t xml:space="preserve">
  Nombre del servicio.
       </t>
        </r>
        <r>
          <rPr>
            <b/>
            <sz val="9"/>
            <color indexed="81"/>
            <rFont val="Tahoma"/>
            <family val="2"/>
          </rPr>
          <t xml:space="preserve"> *En el caso del Servicio 09, sería importante que se separe lo relativo a gastos para actividades culturales y gastos para actividades deportivas para efecto de verificar el cumplimiento a la Ley de Espectáculos Públicos.</t>
        </r>
        <r>
          <rPr>
            <sz val="12"/>
            <color indexed="81"/>
            <rFont val="Tahoma"/>
            <family val="2"/>
          </rPr>
          <t xml:space="preserve">
</t>
        </r>
        <r>
          <rPr>
            <b/>
            <sz val="12"/>
            <color indexed="81"/>
            <rFont val="Tahoma"/>
            <family val="2"/>
          </rPr>
          <t>Si es un gasto del Programa III o IV:</t>
        </r>
        <r>
          <rPr>
            <sz val="12"/>
            <color indexed="81"/>
            <rFont val="Tahoma"/>
            <family val="2"/>
          </rPr>
          <t xml:space="preserve">
  Nombre del proyecto (recordar que corresponde a lo que anteriormente se denominaba obra)
  Nombre del beneficiario (si es una transferencia)
  Cuenta especial: (nombre)
  Otros fondos e inversiones especificar el objeto del gasto.
</t>
        </r>
      </text>
    </comment>
  </commentList>
</comments>
</file>

<file path=xl/comments4.xml><?xml version="1.0" encoding="utf-8"?>
<comments xmlns="http://schemas.openxmlformats.org/spreadsheetml/2006/main">
  <authors>
    <author>Flor de María Alfaro</author>
  </authors>
  <commentList>
    <comment ref="A11" authorId="0">
      <text>
        <r>
          <rPr>
            <b/>
            <sz val="12"/>
            <color indexed="81"/>
            <rFont val="Tahoma"/>
            <family val="2"/>
          </rPr>
          <t xml:space="preserve">PLAN DE DESARROLLO MUNICIPAL: </t>
        </r>
        <r>
          <rPr>
            <sz val="12"/>
            <color indexed="81"/>
            <rFont val="Tahoma"/>
            <family val="2"/>
          </rPr>
          <t xml:space="preserve">PARA MUNICIPALIDADES Y CONCEJOS MUNICIPALES DE DISTRITO.
</t>
        </r>
        <r>
          <rPr>
            <b/>
            <sz val="12"/>
            <color indexed="81"/>
            <rFont val="Tahoma"/>
            <family val="2"/>
          </rPr>
          <t>PLAN ESTRATÉGICO O DE MEDIANO Y LARGO PLAZO:</t>
        </r>
        <r>
          <rPr>
            <sz val="12"/>
            <color indexed="81"/>
            <rFont val="Tahoma"/>
            <family val="2"/>
          </rPr>
          <t xml:space="preserve"> PARA FEDERACIONES, LIGAS, UNIONES Y OTRAS ENTIDADES DE CARÁCTER MUNICIPAL.
</t>
        </r>
      </text>
    </comment>
    <comment ref="A13" authorId="0">
      <text>
        <r>
          <rPr>
            <b/>
            <sz val="12"/>
            <color indexed="81"/>
            <rFont val="Tahoma"/>
            <family val="2"/>
          </rPr>
          <t xml:space="preserve">Area estratégica: </t>
        </r>
        <r>
          <rPr>
            <sz val="12"/>
            <color indexed="81"/>
            <rFont val="Tahoma"/>
            <family val="2"/>
          </rPr>
          <t>Nombre utlizado para agrupar los programas, proyectos o acciones del Plan de Desarrollo Municipal. 
Ejemplo: Gestión integral municipal, Servicios, Infraestructura vial,  Desarrollo Urbano, etc. 
Primero deben digitarse en la hoja "Marco General"</t>
        </r>
      </text>
    </comment>
    <comment ref="J87" authorId="0">
      <text>
        <r>
          <rPr>
            <b/>
            <sz val="8"/>
            <color indexed="81"/>
            <rFont val="Tahoma"/>
            <family val="2"/>
          </rPr>
          <t>PORCENTAJES DE LAS METAS DEL PROGRAMA QUE SE PROGRAMAN ALCANZAR EN EL I SEMESTRE.</t>
        </r>
      </text>
    </comment>
    <comment ref="L87" authorId="0">
      <text>
        <r>
          <rPr>
            <b/>
            <sz val="8"/>
            <color indexed="81"/>
            <rFont val="Tahoma"/>
            <family val="2"/>
          </rPr>
          <t>PORCENTAJES DE LAS METAS DEL PROGRAMA QUE SE PROGRAMAN ALCANZAR EN EL II SEMESTRE.</t>
        </r>
      </text>
    </comment>
  </commentList>
</comments>
</file>

<file path=xl/comments5.xml><?xml version="1.0" encoding="utf-8"?>
<comments xmlns="http://schemas.openxmlformats.org/spreadsheetml/2006/main">
  <authors>
    <author>Flor de María Alfaro</author>
  </authors>
  <commentList>
    <comment ref="A12" authorId="0">
      <text>
        <r>
          <rPr>
            <b/>
            <sz val="12"/>
            <color indexed="81"/>
            <rFont val="Tahoma"/>
            <family val="2"/>
          </rPr>
          <t xml:space="preserve">PLAN DE DESARROLLO MUNICIPAL: </t>
        </r>
        <r>
          <rPr>
            <sz val="12"/>
            <color indexed="81"/>
            <rFont val="Tahoma"/>
            <family val="2"/>
          </rPr>
          <t xml:space="preserve">PARA MUNICIPALIDADES Y CONCEJOS MUNICIPALES DE DISTRITO.
</t>
        </r>
        <r>
          <rPr>
            <b/>
            <sz val="12"/>
            <color indexed="81"/>
            <rFont val="Tahoma"/>
            <family val="2"/>
          </rPr>
          <t>PLAN ESTRATÉGICO O DE MEDIANO Y LARGO PLAZO:</t>
        </r>
        <r>
          <rPr>
            <sz val="12"/>
            <color indexed="81"/>
            <rFont val="Tahoma"/>
            <family val="2"/>
          </rPr>
          <t xml:space="preserve"> PARA FEDERACIONES, LIGAS, UNIONES Y OTRAS ENTIDADES DE CARÁCTER MUNICIPAL.
</t>
        </r>
      </text>
    </comment>
    <comment ref="A14" authorId="0">
      <text>
        <r>
          <rPr>
            <b/>
            <sz val="12"/>
            <color indexed="81"/>
            <rFont val="Tahoma"/>
            <family val="2"/>
          </rPr>
          <t xml:space="preserve">Area estratégica: </t>
        </r>
        <r>
          <rPr>
            <sz val="12"/>
            <color indexed="81"/>
            <rFont val="Tahoma"/>
            <family val="2"/>
          </rPr>
          <t>Nombre utlizado para agrupar los programas, proyectos o acciones del Plan de Desarrollo Municipal. 
Ejemplo: Gestión integral municipal, Servicios, Infraestructura vial,  Desarrollo Urbano, etc. 
Primero deben digitarse en la hoja "Marco General"</t>
        </r>
      </text>
    </comment>
    <comment ref="J155" authorId="0">
      <text>
        <r>
          <rPr>
            <b/>
            <sz val="8"/>
            <color indexed="81"/>
            <rFont val="Tahoma"/>
            <family val="2"/>
          </rPr>
          <t>PORCENTAJES DE LAS METAS DEL PROGRAMA QUE SE PROGRAMAN ALCANZAR EN EL I SEMESTRE.</t>
        </r>
      </text>
    </comment>
    <comment ref="L155" authorId="0">
      <text>
        <r>
          <rPr>
            <b/>
            <sz val="8"/>
            <color indexed="81"/>
            <rFont val="Tahoma"/>
            <family val="2"/>
          </rPr>
          <t>PORCENTAJES DE LAS METAS DEL PROGRAMA QUE SE PROGRAMAN ALCANZAR EN EL II SEMESTRE.</t>
        </r>
      </text>
    </comment>
  </commentList>
</comments>
</file>

<file path=xl/comments6.xml><?xml version="1.0" encoding="utf-8"?>
<comments xmlns="http://schemas.openxmlformats.org/spreadsheetml/2006/main">
  <authors>
    <author>Flor de María Alfaro</author>
  </authors>
  <commentList>
    <comment ref="A12" authorId="0">
      <text>
        <r>
          <rPr>
            <b/>
            <sz val="12"/>
            <color indexed="81"/>
            <rFont val="Tahoma"/>
            <family val="2"/>
          </rPr>
          <t xml:space="preserve">PLAN DE DESARROLLO MUNICIPAL: </t>
        </r>
        <r>
          <rPr>
            <sz val="12"/>
            <color indexed="81"/>
            <rFont val="Tahoma"/>
            <family val="2"/>
          </rPr>
          <t xml:space="preserve">PARA MUNICIPALIDADES Y CONCEJOS MUNICIPALES DE DISTRITO.
</t>
        </r>
        <r>
          <rPr>
            <b/>
            <sz val="12"/>
            <color indexed="81"/>
            <rFont val="Tahoma"/>
            <family val="2"/>
          </rPr>
          <t>PLAN ESTRATÉGICO O DE MEDIANO Y LARGO PLAZO:</t>
        </r>
        <r>
          <rPr>
            <sz val="12"/>
            <color indexed="81"/>
            <rFont val="Tahoma"/>
            <family val="2"/>
          </rPr>
          <t xml:space="preserve"> PARA FEDERACIONES, LIGAS, UNIONES Y OTRAS ENTIDADES DE CARÁCTER MUNICIPAL.
</t>
        </r>
      </text>
    </comment>
    <comment ref="P12" authorId="0">
      <text>
        <r>
          <rPr>
            <b/>
            <sz val="12"/>
            <color indexed="81"/>
            <rFont val="Tahoma"/>
            <family val="2"/>
          </rPr>
          <t xml:space="preserve">EDIFICIOS:
</t>
        </r>
        <r>
          <rPr>
            <sz val="12"/>
            <color indexed="81"/>
            <rFont val="Tahoma"/>
            <family val="2"/>
          </rPr>
          <t xml:space="preserve">  Salones comunales
  Centros de enseñanza
  Centros de salud
  Otros Edificios</t>
        </r>
        <r>
          <rPr>
            <b/>
            <sz val="12"/>
            <color indexed="81"/>
            <rFont val="Tahoma"/>
            <family val="2"/>
          </rPr>
          <t xml:space="preserve">
VÍAS DE COMUNICACIÓN:
</t>
        </r>
        <r>
          <rPr>
            <sz val="12"/>
            <color indexed="81"/>
            <rFont val="Tahoma"/>
            <family val="2"/>
          </rPr>
          <t xml:space="preserve">  Unidad Técnica de Gestión Vial  
  Mantenimiento rutinario red vial
  Mantenimiento periódico red vial
  Mejoramiento red vial
  Rehabilitación red vial
  Reconstrucción red vial
  Obras nuevas red vial
</t>
        </r>
        <r>
          <rPr>
            <b/>
            <sz val="12"/>
            <color indexed="81"/>
            <rFont val="Tahoma"/>
            <family val="2"/>
          </rPr>
          <t xml:space="preserve">
OBRAS MARÍTIMAS Y FLUVIALES
</t>
        </r>
        <r>
          <rPr>
            <sz val="12"/>
            <color indexed="81"/>
            <rFont val="Tahoma"/>
            <family val="2"/>
          </rPr>
          <t xml:space="preserve">  Díques
  Muelles
  Marinas
  Rompeolas
  Obras de defensa y protección
  Otras obras marítimas y fluviales</t>
        </r>
        <r>
          <rPr>
            <b/>
            <sz val="12"/>
            <color indexed="81"/>
            <rFont val="Tahoma"/>
            <family val="2"/>
          </rPr>
          <t xml:space="preserve">
OBRAS URBANÍSTICAS
  </t>
        </r>
        <r>
          <rPr>
            <sz val="12"/>
            <color indexed="81"/>
            <rFont val="Tahoma"/>
            <family val="2"/>
          </rPr>
          <t>Fraccionamiento y habilitación de terrenos
  Otras obras urbanísticas</t>
        </r>
        <r>
          <rPr>
            <b/>
            <sz val="12"/>
            <color indexed="81"/>
            <rFont val="Tahoma"/>
            <family val="2"/>
          </rPr>
          <t xml:space="preserve">
INSTALACIONES
</t>
        </r>
        <r>
          <rPr>
            <sz val="12"/>
            <color indexed="81"/>
            <rFont val="Tahoma"/>
            <family val="2"/>
          </rPr>
          <t xml:space="preserve">  Acueductos
  Alcantarillado pluvial
  Alcantarillado sanitario
  Alumbrado público
  Otras instalaciones</t>
        </r>
        <r>
          <rPr>
            <b/>
            <sz val="12"/>
            <color indexed="81"/>
            <rFont val="Tahoma"/>
            <family val="2"/>
          </rPr>
          <t xml:space="preserve">
OTROS PROYECTOS
  </t>
        </r>
        <r>
          <rPr>
            <sz val="12"/>
            <color indexed="81"/>
            <rFont val="Tahoma"/>
            <family val="2"/>
          </rPr>
          <t>Dirección Técnica y Estudios  
  Centros deportivos y recreativos
  Centros culturales
  Disposición de desechos sólidos
  Cementerios
  Parques y zonas verdes
  Tajos y canteras
  Otros proyectos</t>
        </r>
        <r>
          <rPr>
            <b/>
            <sz val="12"/>
            <color indexed="81"/>
            <rFont val="Tahoma"/>
            <family val="2"/>
          </rPr>
          <t xml:space="preserve">
OTROS FONDOS E INVERSIONES
</t>
        </r>
        <r>
          <rPr>
            <sz val="12"/>
            <color indexed="81"/>
            <rFont val="Tahoma"/>
            <family val="2"/>
          </rPr>
          <t xml:space="preserve"> Otros fondos e inversione</t>
        </r>
      </text>
    </comment>
    <comment ref="A14" authorId="0">
      <text>
        <r>
          <rPr>
            <b/>
            <sz val="12"/>
            <color indexed="81"/>
            <rFont val="Tahoma"/>
            <family val="2"/>
          </rPr>
          <t xml:space="preserve">Area estratégica: </t>
        </r>
        <r>
          <rPr>
            <sz val="12"/>
            <color indexed="81"/>
            <rFont val="Tahoma"/>
            <family val="2"/>
          </rPr>
          <t>Nombre utlizado para agrupar los programas, proyectos o acciones del Plan de Desarrollo Municipal. 
Ejemplo: Gestión integral municipal, Servicios, Infraestructura vial,  Desarrollo Urbano, etc. 
Primero deben digitarse en la hoja "Marco General"</t>
        </r>
      </text>
    </comment>
    <comment ref="J186" authorId="0">
      <text>
        <r>
          <rPr>
            <b/>
            <sz val="8"/>
            <color indexed="81"/>
            <rFont val="Tahoma"/>
            <family val="2"/>
          </rPr>
          <t>PORCENTAJES DE LAS METAS DEL PROGRAMA QUE SE PROGRAMAN ALCANZAR EN EL I SEMESTRE.</t>
        </r>
      </text>
    </comment>
    <comment ref="L186" authorId="0">
      <text>
        <r>
          <rPr>
            <b/>
            <sz val="8"/>
            <color indexed="81"/>
            <rFont val="Tahoma"/>
            <family val="2"/>
          </rPr>
          <t>PORCENTAJES DE LAS METAS DEL PROGRAMA QUE SE PROGRAMAN ALCANZAR EN EL II SEMESTRE.</t>
        </r>
      </text>
    </comment>
  </commentList>
</comments>
</file>

<file path=xl/comments7.xml><?xml version="1.0" encoding="utf-8"?>
<comments xmlns="http://schemas.openxmlformats.org/spreadsheetml/2006/main">
  <authors>
    <author>Flor de María Alfaro</author>
  </authors>
  <commentList>
    <comment ref="A12" authorId="0">
      <text>
        <r>
          <rPr>
            <b/>
            <sz val="12"/>
            <color indexed="81"/>
            <rFont val="Tahoma"/>
            <family val="2"/>
          </rPr>
          <t xml:space="preserve">PLAN DE DESARROLLO MUNICIPAL: </t>
        </r>
        <r>
          <rPr>
            <sz val="12"/>
            <color indexed="81"/>
            <rFont val="Tahoma"/>
            <family val="2"/>
          </rPr>
          <t xml:space="preserve">PARA MUNICIPALIDADES Y CONCEJOS MUNICIPALES DE DISTRITO.
</t>
        </r>
        <r>
          <rPr>
            <b/>
            <sz val="12"/>
            <color indexed="81"/>
            <rFont val="Tahoma"/>
            <family val="2"/>
          </rPr>
          <t>PLAN ESTRATÉGICO O DE MEDIANO Y LARGO PLAZO:</t>
        </r>
        <r>
          <rPr>
            <sz val="12"/>
            <color indexed="81"/>
            <rFont val="Tahoma"/>
            <family val="2"/>
          </rPr>
          <t xml:space="preserve"> PARA FEDERACIONES, LIGAS, UNIONES Y OTRAS ENTIDADES DE CARÁCTER MUNICIPAL.
</t>
        </r>
      </text>
    </comment>
    <comment ref="D12" authorId="0">
      <text>
        <r>
          <rPr>
            <b/>
            <sz val="12"/>
            <color indexed="81"/>
            <rFont val="Tahoma"/>
            <family val="2"/>
          </rPr>
          <t>Contraloría:</t>
        </r>
        <r>
          <rPr>
            <sz val="12"/>
            <color indexed="81"/>
            <rFont val="Tahoma"/>
            <family val="2"/>
          </rPr>
          <t xml:space="preserve">
</t>
        </r>
        <r>
          <rPr>
            <b/>
            <sz val="12"/>
            <color indexed="81"/>
            <rFont val="Tahoma"/>
            <family val="2"/>
          </rPr>
          <t xml:space="preserve">Objetivo de mejora: </t>
        </r>
        <r>
          <rPr>
            <sz val="12"/>
            <color indexed="81"/>
            <rFont val="Tahoma"/>
            <family val="2"/>
          </rPr>
          <t xml:space="preserve">Finalidad que el programa o subprograma establece para el ejercicio presupuestario con el propósito de </t>
        </r>
        <r>
          <rPr>
            <u/>
            <sz val="12"/>
            <color indexed="81"/>
            <rFont val="Tahoma"/>
            <family val="2"/>
          </rPr>
          <t>mejorar sus procesos de producción</t>
        </r>
        <r>
          <rPr>
            <sz val="12"/>
            <color indexed="81"/>
            <rFont val="Tahoma"/>
            <family val="2"/>
          </rPr>
          <t xml:space="preserve">, coadyuvando al cumplimiento de las áreas estratégicas establecidas en el Plan de Desarrollo Municipal, así como al logro de los objetivos y metas definidos en procura de </t>
        </r>
        <r>
          <rPr>
            <u/>
            <sz val="12"/>
            <color indexed="81"/>
            <rFont val="Tahoma"/>
            <family val="2"/>
          </rPr>
          <t>mejorar su gestión</t>
        </r>
        <r>
          <rPr>
            <sz val="12"/>
            <color indexed="81"/>
            <rFont val="Tahoma"/>
            <family val="2"/>
          </rPr>
          <t xml:space="preserve"> institucional.  Responde a las pregundas ¿qué? y ¿para qué?
El objetivo de mejora siempre debe mostrar con claridad qué es lo que se pretende mejorar. Se utilizan términos como: ampliar, incrementar, desarrollar, etc.
SE DEBEN REFLEJAR PARA CADA PROGRAMA, EN PRIMERA INSTANCIA LOS OBJETIVOS DE MEJORA; POSTERIORMENTE LOS OBJETIVOS OPERATIVOS.
</t>
        </r>
        <r>
          <rPr>
            <b/>
            <sz val="12"/>
            <color indexed="81"/>
            <rFont val="Tahoma"/>
            <family val="2"/>
          </rPr>
          <t xml:space="preserve">Objetivo operativo: </t>
        </r>
        <r>
          <rPr>
            <sz val="12"/>
            <color indexed="81"/>
            <rFont val="Tahoma"/>
            <family val="2"/>
          </rPr>
          <t xml:space="preserve">Finalidad que el programa o subprograma establece para el ejercicio presupuestario, con el propósito de cumplir con el </t>
        </r>
        <r>
          <rPr>
            <u/>
            <sz val="12"/>
            <color indexed="81"/>
            <rFont val="Tahoma"/>
            <family val="2"/>
          </rPr>
          <t>desarrollo normal de sus proceso de producción</t>
        </r>
        <r>
          <rPr>
            <sz val="12"/>
            <color indexed="81"/>
            <rFont val="Tahoma"/>
            <family val="2"/>
          </rPr>
          <t xml:space="preserve">, coadyuvando al cumplimiento de actividades. Responde a las pregundas ¿qué? y ¿para qué?
</t>
        </r>
      </text>
    </comment>
    <comment ref="E12" authorId="0">
      <text>
        <r>
          <rPr>
            <b/>
            <sz val="12"/>
            <color indexed="81"/>
            <rFont val="Tahoma"/>
            <family val="2"/>
          </rPr>
          <t>Contraloría:</t>
        </r>
        <r>
          <rPr>
            <sz val="12"/>
            <color indexed="81"/>
            <rFont val="Tahoma"/>
            <family val="2"/>
          </rPr>
          <t xml:space="preserve">
</t>
        </r>
        <r>
          <rPr>
            <b/>
            <sz val="12"/>
            <color indexed="81"/>
            <rFont val="Tahoma"/>
            <family val="2"/>
          </rPr>
          <t xml:space="preserve">Meta: </t>
        </r>
        <r>
          <rPr>
            <sz val="12"/>
            <color indexed="81"/>
            <rFont val="Tahoma"/>
            <family val="2"/>
          </rPr>
          <t xml:space="preserve">Expresión concreta, cuantificable del </t>
        </r>
        <r>
          <rPr>
            <u/>
            <sz val="12"/>
            <color indexed="81"/>
            <rFont val="Tahoma"/>
            <family val="2"/>
          </rPr>
          <t>objetivo de mejora o específico</t>
        </r>
        <r>
          <rPr>
            <sz val="12"/>
            <color indexed="81"/>
            <rFont val="Tahoma"/>
            <family val="2"/>
          </rPr>
          <t xml:space="preserve"> previamente definido para el ejercicio presupuestario. Responde a las preguntas ¿Cómo?, ¿Cuánto? y ¿Cuándo?.</t>
        </r>
        <r>
          <rPr>
            <b/>
            <sz val="12"/>
            <color indexed="81"/>
            <rFont val="Tahoma"/>
            <family val="2"/>
          </rPr>
          <t xml:space="preserve">
NO SON ACTIVIDADES</t>
        </r>
        <r>
          <rPr>
            <sz val="12"/>
            <color indexed="81"/>
            <rFont val="Tahoma"/>
            <family val="2"/>
          </rPr>
          <t xml:space="preserve">
</t>
        </r>
      </text>
    </comment>
    <comment ref="H12" authorId="0">
      <text>
        <r>
          <rPr>
            <b/>
            <sz val="12"/>
            <color indexed="81"/>
            <rFont val="Tahoma"/>
            <family val="2"/>
          </rPr>
          <t xml:space="preserve">INDICADOR: 
</t>
        </r>
        <r>
          <rPr>
            <sz val="12"/>
            <color indexed="81"/>
            <rFont val="Tahoma"/>
            <family val="2"/>
          </rPr>
          <t xml:space="preserve">Variable (cuantitativa o cualitativa) o relación entre variables que permite medir el grado de cumplimiento de la meta a evaluar y del respectivo objetivo.
</t>
        </r>
        <r>
          <rPr>
            <b/>
            <sz val="12"/>
            <color indexed="81"/>
            <rFont val="Tahoma"/>
            <family val="2"/>
          </rPr>
          <t>Ejemplo:</t>
        </r>
        <r>
          <rPr>
            <sz val="12"/>
            <color indexed="81"/>
            <rFont val="Tahoma"/>
            <family val="2"/>
          </rPr>
          <t xml:space="preserve">  </t>
        </r>
        <r>
          <rPr>
            <b/>
            <sz val="12"/>
            <color indexed="81"/>
            <rFont val="Tahoma"/>
            <family val="2"/>
          </rPr>
          <t>Meta:</t>
        </r>
        <r>
          <rPr>
            <sz val="12"/>
            <color indexed="81"/>
            <rFont val="Tahoma"/>
            <family val="2"/>
          </rPr>
          <t xml:space="preserve"> Recolectar 1200 toneladas de basura por año en el distrito de Lulek durante el periodo 2006.</t>
        </r>
        <r>
          <rPr>
            <b/>
            <sz val="12"/>
            <color indexed="81"/>
            <rFont val="Tahoma"/>
            <family val="2"/>
          </rPr>
          <t xml:space="preserve"> Indicador:</t>
        </r>
        <r>
          <rPr>
            <sz val="12"/>
            <color indexed="81"/>
            <rFont val="Tahoma"/>
            <family val="2"/>
          </rPr>
          <t xml:space="preserve"> Número de toneladas de basura recolectadas.
El resultado del indicador siempre debe ser igual a la unidad de medida de la meta.</t>
        </r>
      </text>
    </comment>
    <comment ref="N12" authorId="0">
      <text>
        <r>
          <rPr>
            <b/>
            <sz val="10"/>
            <color indexed="81"/>
            <rFont val="Tahoma"/>
            <family val="2"/>
          </rPr>
          <t xml:space="preserve">Contraloría:
</t>
        </r>
        <r>
          <rPr>
            <sz val="10"/>
            <color indexed="81"/>
            <rFont val="Tahoma"/>
            <family val="2"/>
          </rPr>
          <t>Funcionario responsable del cumplimiento de la meta formulada.</t>
        </r>
      </text>
    </comment>
    <comment ref="O12" authorId="0">
      <text>
        <r>
          <rPr>
            <b/>
            <sz val="12"/>
            <color indexed="81"/>
            <rFont val="Tahoma"/>
            <family val="2"/>
          </rPr>
          <t>Contraloría:</t>
        </r>
        <r>
          <rPr>
            <sz val="12"/>
            <color indexed="81"/>
            <rFont val="Tahoma"/>
            <family val="2"/>
          </rPr>
          <t xml:space="preserve">
Se reflejará el grupo donde se ubica el proyecto al que se le formularon objetivos y metas y se le asignó contenido presupuestario.  Ejemplo:
01 Edificios
02 Vías de comunicación terrestre
03 Instalaciones
etc....
</t>
        </r>
      </text>
    </comment>
    <comment ref="P12" authorId="0">
      <text>
        <r>
          <rPr>
            <b/>
            <sz val="12"/>
            <color indexed="81"/>
            <rFont val="Tahoma"/>
            <family val="2"/>
          </rPr>
          <t xml:space="preserve">EDIFICIOS:
</t>
        </r>
        <r>
          <rPr>
            <sz val="12"/>
            <color indexed="81"/>
            <rFont val="Tahoma"/>
            <family val="2"/>
          </rPr>
          <t xml:space="preserve">  Salones comunales
  Centros de enseñanza
  Centros de salud
  Otros Edificios</t>
        </r>
        <r>
          <rPr>
            <b/>
            <sz val="12"/>
            <color indexed="81"/>
            <rFont val="Tahoma"/>
            <family val="2"/>
          </rPr>
          <t xml:space="preserve">
VÍAS DE COMUNICACIÓN:
</t>
        </r>
        <r>
          <rPr>
            <sz val="12"/>
            <color indexed="81"/>
            <rFont val="Tahoma"/>
            <family val="2"/>
          </rPr>
          <t xml:space="preserve">  Mantenimiento rutinario red vial
  Mantenimiento periódico red vial
  Mejoramiento red vial
  Rehabilitación red vial
  Reconstrucción red vial
  Obras nuevas red vial
</t>
        </r>
        <r>
          <rPr>
            <b/>
            <sz val="12"/>
            <color indexed="81"/>
            <rFont val="Tahoma"/>
            <family val="2"/>
          </rPr>
          <t xml:space="preserve">
OBRAS MARÍTIMAS Y FLUVIALES
</t>
        </r>
        <r>
          <rPr>
            <sz val="12"/>
            <color indexed="81"/>
            <rFont val="Tahoma"/>
            <family val="2"/>
          </rPr>
          <t xml:space="preserve">  Díques
  Muelles
  Marinas
  Rompeolas
  Obras de defensa y protección
  Otras obras marítimas y fluviales</t>
        </r>
        <r>
          <rPr>
            <b/>
            <sz val="12"/>
            <color indexed="81"/>
            <rFont val="Tahoma"/>
            <family val="2"/>
          </rPr>
          <t xml:space="preserve">
OBRAS URBANÍSTICAS
  </t>
        </r>
        <r>
          <rPr>
            <sz val="12"/>
            <color indexed="81"/>
            <rFont val="Tahoma"/>
            <family val="2"/>
          </rPr>
          <t>Fraccionamiento y habilitación de terrenos
  Otras obras urbanísticas</t>
        </r>
        <r>
          <rPr>
            <b/>
            <sz val="12"/>
            <color indexed="81"/>
            <rFont val="Tahoma"/>
            <family val="2"/>
          </rPr>
          <t xml:space="preserve">
INSTALACIONES
</t>
        </r>
        <r>
          <rPr>
            <sz val="12"/>
            <color indexed="81"/>
            <rFont val="Tahoma"/>
            <family val="2"/>
          </rPr>
          <t xml:space="preserve">  Acueductos
  Alcantarillado pluvial
  Alcantarillado sanitario
  Alumbrado público
  Otras instalaciones</t>
        </r>
        <r>
          <rPr>
            <b/>
            <sz val="12"/>
            <color indexed="81"/>
            <rFont val="Tahoma"/>
            <family val="2"/>
          </rPr>
          <t xml:space="preserve">
OTROS PROYECTOS
  </t>
        </r>
        <r>
          <rPr>
            <sz val="12"/>
            <color indexed="81"/>
            <rFont val="Tahoma"/>
            <family val="2"/>
          </rPr>
          <t>Centros deportivos y recreativos
  Centros culturales
  Disposición de desechos sólidos
  Cementerios
  Parques y zonas verdes
  Tajos y canteras
  Otros proyectos</t>
        </r>
        <r>
          <rPr>
            <b/>
            <sz val="12"/>
            <color indexed="81"/>
            <rFont val="Tahoma"/>
            <family val="2"/>
          </rPr>
          <t xml:space="preserve">
OTROS FONDOS E INVERSIONES
</t>
        </r>
        <r>
          <rPr>
            <sz val="12"/>
            <color indexed="81"/>
            <rFont val="Tahoma"/>
            <family val="2"/>
          </rPr>
          <t xml:space="preserve"> Otros fondos e inversione</t>
        </r>
      </text>
    </comment>
    <comment ref="Q12" authorId="0">
      <text>
        <r>
          <rPr>
            <sz val="10"/>
            <color indexed="81"/>
            <rFont val="Tahoma"/>
            <family val="2"/>
          </rPr>
          <t>MONTO DEL PRESUPUESTO ASIGNADO A CADA META.</t>
        </r>
      </text>
    </comment>
    <comment ref="AA12" authorId="0">
      <text>
        <r>
          <rPr>
            <sz val="8"/>
            <color indexed="81"/>
            <rFont val="Tahoma"/>
            <family val="2"/>
          </rPr>
          <t xml:space="preserve"> Sumatoria de los % de las metas alcanzadas / Número total de metas programadas</t>
        </r>
      </text>
    </comment>
    <comment ref="I13" authorId="0">
      <text>
        <r>
          <rPr>
            <b/>
            <sz val="12"/>
            <color indexed="81"/>
            <rFont val="Tahoma"/>
            <family val="2"/>
          </rPr>
          <t>Contraloría:</t>
        </r>
        <r>
          <rPr>
            <sz val="12"/>
            <color indexed="81"/>
            <rFont val="Tahoma"/>
            <family val="2"/>
          </rPr>
          <t xml:space="preserve">
Unidad de medida de la meta (producción)  que se pretende alcanzar en el I semestre
Ejemplo: Si la meta indica recuperar un 40% del pendiente de cobro al 31/12/04, en  la casilla del I semestre podrían programar  un 20% y en la del segundo semestre el restante 20%, según lo propuesto por ese Municipio.</t>
        </r>
      </text>
    </comment>
    <comment ref="J13" authorId="0">
      <text>
        <r>
          <rPr>
            <sz val="10"/>
            <color indexed="81"/>
            <rFont val="Tahoma"/>
            <family val="2"/>
          </rPr>
          <t>Columna con fórmula que muestra el porcentaje de la unidad de medida que se programa atender en el I semestre. NO SE DEBE ALTERAR.</t>
        </r>
      </text>
    </comment>
    <comment ref="K13" authorId="0">
      <text>
        <r>
          <rPr>
            <b/>
            <sz val="11"/>
            <color indexed="81"/>
            <rFont val="Tahoma"/>
            <family val="2"/>
          </rPr>
          <t>Contraloría:</t>
        </r>
        <r>
          <rPr>
            <sz val="11"/>
            <color indexed="81"/>
            <rFont val="Tahoma"/>
            <family val="2"/>
          </rPr>
          <t xml:space="preserve">
Unidad de medida de la meta (producción) que se pretende alcanzar en el II semestre
Ejemplo: Si la meta indica recuperar un 40% del pendiente de cobro al 31/12/04, en  la casilla del I semestre podrían programar  un 20% y en la del segundo semestre el restante 20%, según lo propuesto por ese Municipio.</t>
        </r>
      </text>
    </comment>
    <comment ref="L13" authorId="0">
      <text>
        <r>
          <rPr>
            <sz val="10"/>
            <color indexed="81"/>
            <rFont val="Tahoma"/>
            <family val="2"/>
          </rPr>
          <t>Columna con fórmula que muestra el porcentaje de la unidad de medida que se programa atender en el II semestre. NO SE DEBE ALTERAR.</t>
        </r>
      </text>
    </comment>
    <comment ref="M13" authorId="0">
      <text>
        <r>
          <rPr>
            <sz val="10"/>
            <color indexed="81"/>
            <rFont val="Tahoma"/>
            <family val="2"/>
          </rPr>
          <t>CORRESPONDE AL NÚMERO DE METAS FORMULADAS. ESTA COLUMNA REFLEJA SIEMPRE EL 100% DE LO PROGRAMADO.  NO SE DEBE ALTERAR PUES CONTIENE FÓRMULAS.</t>
        </r>
      </text>
    </comment>
    <comment ref="W13" authorId="0">
      <text>
        <r>
          <rPr>
            <b/>
            <sz val="11"/>
            <color indexed="81"/>
            <rFont val="Tahoma"/>
            <family val="2"/>
          </rPr>
          <t>Contraloría:</t>
        </r>
        <r>
          <rPr>
            <sz val="11"/>
            <color indexed="81"/>
            <rFont val="Tahoma"/>
            <family val="2"/>
          </rPr>
          <t xml:space="preserve">
Aquí se incluye el logro real de la meta al 30 de junio.  
Ejemplo:  Si en la columa de programación del I semestre se propuso recuperar un 25% del pendiente de cobro al 31 de diciembre del 2005, y se recuperó un 10%, este último dado sería el que se refleja en esta columna.</t>
        </r>
      </text>
    </comment>
    <comment ref="X13" authorId="0">
      <text>
        <r>
          <rPr>
            <sz val="12"/>
            <color indexed="81"/>
            <rFont val="Tahoma"/>
            <family val="2"/>
          </rPr>
          <t>Porcentaje de la unidad de medida cumplida durante el I semestre.</t>
        </r>
      </text>
    </comment>
    <comment ref="Y13" authorId="0">
      <text>
        <r>
          <rPr>
            <b/>
            <sz val="11"/>
            <color indexed="81"/>
            <rFont val="Tahoma"/>
            <family val="2"/>
          </rPr>
          <t>Contraloría:</t>
        </r>
        <r>
          <rPr>
            <sz val="11"/>
            <color indexed="81"/>
            <rFont val="Tahoma"/>
            <family val="2"/>
          </rPr>
          <t xml:space="preserve">
Aquí se incluye el logro real de la meta al 30 de junio.  
Ejemplo:  Si en la columa de programación del II semestre se propuso recuperar un 50% del pendiente de cobro al 31 de diciembre del 2005, y se recuperó un 40%, este último dado sería el que se refleja en esta columna.</t>
        </r>
      </text>
    </comment>
    <comment ref="Z13" authorId="0">
      <text>
        <r>
          <rPr>
            <sz val="12"/>
            <color indexed="81"/>
            <rFont val="Tahoma"/>
            <family val="2"/>
          </rPr>
          <t>Porcentaje de la unidad de medida cumplida durante el II semestre.</t>
        </r>
      </text>
    </comment>
    <comment ref="A14" authorId="0">
      <text>
        <r>
          <rPr>
            <b/>
            <sz val="12"/>
            <color indexed="81"/>
            <rFont val="Tahoma"/>
            <family val="2"/>
          </rPr>
          <t xml:space="preserve">Area estratégica: </t>
        </r>
        <r>
          <rPr>
            <sz val="12"/>
            <color indexed="81"/>
            <rFont val="Tahoma"/>
            <family val="2"/>
          </rPr>
          <t>Nombre utlizado para agrupar los programas, proyectos o acciones del Plan de Desarrollo Municipal. 
Ejemplo: Gestión integral municipal, Servicios, Infraestructura vial,  Desarrollo Urbano, etc. 
Primero deben digitarse en la hoja "Marco General"</t>
        </r>
      </text>
    </comment>
    <comment ref="E14" authorId="0">
      <text>
        <r>
          <rPr>
            <sz val="12"/>
            <color indexed="81"/>
            <rFont val="Tahoma"/>
            <family val="2"/>
          </rPr>
          <t xml:space="preserve">Escoga </t>
        </r>
        <r>
          <rPr>
            <b/>
            <sz val="12"/>
            <color indexed="81"/>
            <rFont val="Tahoma"/>
            <family val="2"/>
          </rPr>
          <t>1 Mejora</t>
        </r>
        <r>
          <rPr>
            <sz val="12"/>
            <color indexed="81"/>
            <rFont val="Tahoma"/>
            <family val="2"/>
          </rPr>
          <t xml:space="preserve"> (si la meta responde a un objetivo de mejora) o </t>
        </r>
        <r>
          <rPr>
            <b/>
            <sz val="12"/>
            <color indexed="81"/>
            <rFont val="Tahoma"/>
            <family val="2"/>
          </rPr>
          <t>2 Operativo</t>
        </r>
        <r>
          <rPr>
            <sz val="12"/>
            <color indexed="81"/>
            <rFont val="Tahoma"/>
            <family val="2"/>
          </rPr>
          <t xml:space="preserve"> (si la meta responde a un objetivo operativo)</t>
        </r>
      </text>
    </comment>
    <comment ref="F14" authorId="0">
      <text>
        <r>
          <rPr>
            <b/>
            <sz val="8"/>
            <color indexed="81"/>
            <rFont val="Tahoma"/>
            <family val="2"/>
          </rPr>
          <t>NUMERE LA META PARA SER IDENTIFICADA</t>
        </r>
      </text>
    </comment>
    <comment ref="G14" authorId="0">
      <text>
        <r>
          <rPr>
            <b/>
            <sz val="8"/>
            <color indexed="81"/>
            <rFont val="Tahoma"/>
            <family val="2"/>
          </rPr>
          <t xml:space="preserve">Descripción de la meta
</t>
        </r>
      </text>
    </comment>
    <comment ref="J92" authorId="0">
      <text>
        <r>
          <rPr>
            <b/>
            <sz val="8"/>
            <color indexed="81"/>
            <rFont val="Tahoma"/>
            <family val="2"/>
          </rPr>
          <t>PORCENTAJES DE LAS METAS DEL PROGRAMA QUE SE PROGRAMAN ALCANZAR EN EL I SEMESTRE.</t>
        </r>
      </text>
    </comment>
    <comment ref="L92" authorId="0">
      <text>
        <r>
          <rPr>
            <b/>
            <sz val="8"/>
            <color indexed="81"/>
            <rFont val="Tahoma"/>
            <family val="2"/>
          </rPr>
          <t>PORCENTAJES DE LAS METAS DEL PROGRAMA QUE SE PROGRAMAN ALCANZAR EN EL II SEMESTRE.</t>
        </r>
      </text>
    </comment>
    <comment ref="X92" authorId="0">
      <text>
        <r>
          <rPr>
            <b/>
            <sz val="8"/>
            <color indexed="81"/>
            <rFont val="Tahoma"/>
            <family val="2"/>
          </rPr>
          <t>PORCENTAJES DE LAS METAS DEL PROGRAMA QUE SE ALCANZARON EN EL I SEMESTRE.</t>
        </r>
      </text>
    </comment>
    <comment ref="Z92" authorId="0">
      <text>
        <r>
          <rPr>
            <b/>
            <sz val="8"/>
            <color indexed="81"/>
            <rFont val="Tahoma"/>
            <family val="2"/>
          </rPr>
          <t>PORCENTAJES DE LAS METAS DEL PROGRAMA QUE SE ALCANZARON EN EL II SEMESTRE.</t>
        </r>
      </text>
    </comment>
    <comment ref="AA92" authorId="0">
      <text>
        <r>
          <rPr>
            <sz val="10"/>
            <color indexed="81"/>
            <rFont val="Tahoma"/>
            <family val="2"/>
          </rPr>
          <t xml:space="preserve">EFICACIA EN EL CUMPLIMIENTO DE LAS METAS CORRESPONDIENTES A ESTE PROGRAMA.
</t>
        </r>
      </text>
    </comment>
    <comment ref="J93" authorId="0">
      <text>
        <r>
          <rPr>
            <b/>
            <sz val="8"/>
            <color indexed="81"/>
            <rFont val="Tahoma"/>
            <family val="2"/>
          </rPr>
          <t>% DE LAS METAS DE LOS OBJETIVOS DE MEJORA QUE SE PROGRAMAN REALIZAR EN EL I SEMESTRE.</t>
        </r>
      </text>
    </comment>
    <comment ref="L93" authorId="0">
      <text>
        <r>
          <rPr>
            <b/>
            <sz val="8"/>
            <color indexed="81"/>
            <rFont val="Tahoma"/>
            <family val="2"/>
          </rPr>
          <t>% DE LAS METAS DE LOS OBJETIVOS DE MEJORA QUE SE PROGRAMAN REALIZAR EN EL II SEMESTRE.</t>
        </r>
      </text>
    </comment>
    <comment ref="X93" authorId="0">
      <text>
        <r>
          <rPr>
            <b/>
            <sz val="8"/>
            <color indexed="81"/>
            <rFont val="Tahoma"/>
            <family val="2"/>
          </rPr>
          <t>% DE LAS METAS DE LOS OBJETIVOS DE MEJORA QUE SE EJECUTARON EN EL I SEMESTRE.</t>
        </r>
      </text>
    </comment>
    <comment ref="Z93" authorId="0">
      <text>
        <r>
          <rPr>
            <b/>
            <sz val="8"/>
            <color indexed="81"/>
            <rFont val="Tahoma"/>
            <family val="2"/>
          </rPr>
          <t>% DE LAS METAS DE LOS OBJETIVOS DE MEJORA QUE SE EJECUTARON  EN EL II SEMESTRE.</t>
        </r>
      </text>
    </comment>
    <comment ref="AA93" authorId="0">
      <text>
        <r>
          <rPr>
            <sz val="10"/>
            <color indexed="81"/>
            <rFont val="Tahoma"/>
            <family val="2"/>
          </rPr>
          <t xml:space="preserve">EFICACIA EN EL CUMPLIMIENTO DE LAS METAS DE LOS OBJETIVOS DE MEJORA CORRESPONDIENTES A ESTE PROGRAMA.
</t>
        </r>
      </text>
    </comment>
    <comment ref="J94" authorId="0">
      <text>
        <r>
          <rPr>
            <b/>
            <sz val="8"/>
            <color indexed="81"/>
            <rFont val="Tahoma"/>
            <family val="2"/>
          </rPr>
          <t>% DE LAS METAS DE LOS OBJETIVOS OPERATIVOS QUE SE PROGRAMAN REALIZAR EN EL I SEMESTRE.</t>
        </r>
      </text>
    </comment>
    <comment ref="L94" authorId="0">
      <text>
        <r>
          <rPr>
            <b/>
            <sz val="8"/>
            <color indexed="81"/>
            <rFont val="Tahoma"/>
            <family val="2"/>
          </rPr>
          <t>% DE LAS METAS DE LOS OBJETIVOS OPERATIVOS QUE SE PROGRAMAN REALIZAR EN EL II SEMESTRE.</t>
        </r>
      </text>
    </comment>
    <comment ref="X94" authorId="0">
      <text>
        <r>
          <rPr>
            <b/>
            <sz val="8"/>
            <color indexed="81"/>
            <rFont val="Tahoma"/>
            <family val="2"/>
          </rPr>
          <t>% DE LAS METAS DE LOS OBJETIVOS OPERATIVOS QUE SE EJECUTARON  EN EL I SEMESTRE.</t>
        </r>
      </text>
    </comment>
    <comment ref="Z94" authorId="0">
      <text>
        <r>
          <rPr>
            <b/>
            <sz val="8"/>
            <color indexed="81"/>
            <rFont val="Tahoma"/>
            <family val="2"/>
          </rPr>
          <t>% DE LAS METAS DE LOS OBJETIVOS OPERATIVOS QUE SE EJECUTARON EN EL II SEMESTRE.</t>
        </r>
      </text>
    </comment>
    <comment ref="AA94" authorId="0">
      <text>
        <r>
          <rPr>
            <sz val="10"/>
            <color indexed="81"/>
            <rFont val="Tahoma"/>
            <family val="2"/>
          </rPr>
          <t xml:space="preserve">EFICACIA EN EL CUMPLIMIENTO DE LAS METAS DE LOS OBJETIVOS OPERATIVOS CORRESPONDIENTES A ESTE PROGRAMA.
</t>
        </r>
      </text>
    </comment>
  </commentList>
</comments>
</file>

<file path=xl/sharedStrings.xml><?xml version="1.0" encoding="utf-8"?>
<sst xmlns="http://schemas.openxmlformats.org/spreadsheetml/2006/main" count="12647" uniqueCount="2483">
  <si>
    <t>Equipo y programas de  cómputo</t>
  </si>
  <si>
    <t>5.01.06</t>
  </si>
  <si>
    <t>Equipo sanitario, de laboratorio e investigación</t>
  </si>
  <si>
    <t>5.01.07</t>
  </si>
  <si>
    <t>Equipo y mobiliario educacional, deportivo y recreativo</t>
  </si>
  <si>
    <t>5.01.99</t>
  </si>
  <si>
    <t>Maquinaria y equipo diverso</t>
  </si>
  <si>
    <t>5.02</t>
  </si>
  <si>
    <t>CONSTRUCCIONES, ADICIONES Y MEJORAS</t>
  </si>
  <si>
    <t>5.02.01</t>
  </si>
  <si>
    <t>Edificios</t>
  </si>
  <si>
    <t>5.02.02</t>
  </si>
  <si>
    <t>Vías de comunicación terrestre</t>
  </si>
  <si>
    <t>5.02.03</t>
  </si>
  <si>
    <t>Vías férreas</t>
  </si>
  <si>
    <t>5.02.04</t>
  </si>
  <si>
    <t>Obras marítimas y fluviales</t>
  </si>
  <si>
    <t>5.02.05</t>
  </si>
  <si>
    <t>Aeropuertos</t>
  </si>
  <si>
    <t>5.02.06</t>
  </si>
  <si>
    <t>Obras Urbanísticas</t>
  </si>
  <si>
    <t>5.02.07</t>
  </si>
  <si>
    <t>Instalaciones</t>
  </si>
  <si>
    <t>5.02.99</t>
  </si>
  <si>
    <t>Otras construcciones adiciones y mejoras</t>
  </si>
  <si>
    <t>5.03</t>
  </si>
  <si>
    <t>BIENES PREEXISTENTES</t>
  </si>
  <si>
    <t>5.03.01</t>
  </si>
  <si>
    <t>Terrenos</t>
  </si>
  <si>
    <t>5.99</t>
  </si>
  <si>
    <t>BIENES DURADEROS DIVERSOS</t>
  </si>
  <si>
    <t>5.99.01</t>
  </si>
  <si>
    <t>Semovientes</t>
  </si>
  <si>
    <t>5.99.02</t>
  </si>
  <si>
    <t>Piezas y obras de colección</t>
  </si>
  <si>
    <t>5.99.03</t>
  </si>
  <si>
    <t>Bienes intangibles</t>
  </si>
  <si>
    <t>5.99.99</t>
  </si>
  <si>
    <t>Otros bienes duraderos</t>
  </si>
  <si>
    <t>CANTIDADES</t>
  </si>
  <si>
    <t>Instituto de Fomento y Asesoría Municipal (IFAM)-7-EQ-1009-0197</t>
  </si>
  <si>
    <t>Instituto de Fomento y Asesoría Municipal (IFAM) 7-CT-1154-0899</t>
  </si>
  <si>
    <t>6.01</t>
  </si>
  <si>
    <t>TRANSFERENCIAS CORRIENTES AL SECTOR PÚBLICO</t>
  </si>
  <si>
    <t>6.01.01</t>
  </si>
  <si>
    <t>Transferencias corrientes al Gobierno Central</t>
  </si>
  <si>
    <t>6.01.02</t>
  </si>
  <si>
    <t>Transferencias corrientes a Órganos Desconcentrados</t>
  </si>
  <si>
    <t>6.01.03</t>
  </si>
  <si>
    <t>Transferencias corrientes a Instituciones Descentralizadas no  Empresariales</t>
  </si>
  <si>
    <t>6.01.04</t>
  </si>
  <si>
    <t>Transferencias corrientes a Gobiernos Locales</t>
  </si>
  <si>
    <t>6.01.05</t>
  </si>
  <si>
    <t>Transferencias corrientes a Empresas Públicas no Financieras</t>
  </si>
  <si>
    <t>6.01.06</t>
  </si>
  <si>
    <t>ENCARGADO DE MAQ.</t>
  </si>
  <si>
    <t>Choferes1</t>
  </si>
  <si>
    <t>Choferes2</t>
  </si>
  <si>
    <t>Encargado Maquinaria</t>
  </si>
  <si>
    <t>OPERADOR 2</t>
  </si>
  <si>
    <t>OPERADOR 1</t>
  </si>
  <si>
    <t>Operador maquinaria 1</t>
  </si>
  <si>
    <t>Operador maquinaria 2</t>
  </si>
  <si>
    <t xml:space="preserve">   00</t>
  </si>
  <si>
    <t>Mecánico</t>
  </si>
  <si>
    <t>MECANICO</t>
  </si>
  <si>
    <t>CHOFER 2</t>
  </si>
  <si>
    <t>Peon 2</t>
  </si>
  <si>
    <t>Peon 1</t>
  </si>
  <si>
    <t>Chofer 1</t>
  </si>
  <si>
    <t>Chofer 2</t>
  </si>
  <si>
    <t>Secretaria 1</t>
  </si>
  <si>
    <t>Secretaria 2</t>
  </si>
  <si>
    <t xml:space="preserve">Transferencias corrientes a Instituciones Públicas Financieras </t>
  </si>
  <si>
    <t>6.02</t>
  </si>
  <si>
    <t>TRANSFERENCIAS CORRIENTES A PERSONAS</t>
  </si>
  <si>
    <t>6.02.03</t>
  </si>
  <si>
    <t xml:space="preserve">Ayudas a funcionarios </t>
  </si>
  <si>
    <t>6.03</t>
  </si>
  <si>
    <t xml:space="preserve">PRESTACIONES </t>
  </si>
  <si>
    <t>6.03.01</t>
  </si>
  <si>
    <t>Prestaciones legales</t>
  </si>
  <si>
    <t>6.04</t>
  </si>
  <si>
    <t>TRANSFERENCIAS CORRIENTES A ENTIDADES PRIVADAS SIN FINES DE LUCRO</t>
  </si>
  <si>
    <t>6.04.01</t>
  </si>
  <si>
    <t>Transferencias corrientes a asociaciones</t>
  </si>
  <si>
    <t>6.04.02</t>
  </si>
  <si>
    <t xml:space="preserve">Transferencias corrientes a fundaciones          </t>
  </si>
  <si>
    <t>6.04.03</t>
  </si>
  <si>
    <t>Transferencias corrientes a cooperativas</t>
  </si>
  <si>
    <t>6.04.04</t>
  </si>
  <si>
    <t>Transferencias corrientes a otras entidades privadas sin fines de lucro</t>
  </si>
  <si>
    <t>6.05</t>
  </si>
  <si>
    <t xml:space="preserve">TRANSFERENCIAS CORRIENTES A EMPRESAS PRIVADAS </t>
  </si>
  <si>
    <t>6.05.01</t>
  </si>
  <si>
    <t>Transferencias corrientes a empresas privadas</t>
  </si>
  <si>
    <t>6.06</t>
  </si>
  <si>
    <t>OTRAS TRANSFERENCIAS CORRIENTES AL SECTOR PRIVADO</t>
  </si>
  <si>
    <t>6.06.01</t>
  </si>
  <si>
    <t>Indemnizaciones</t>
  </si>
  <si>
    <t>6.06.02</t>
  </si>
  <si>
    <t>Reintegros o devoluciones</t>
  </si>
  <si>
    <t>6.07</t>
  </si>
  <si>
    <t>TRANSFERENCIAS CORRIENTES AL SECTOR EXTERNO</t>
  </si>
  <si>
    <t>6.07.01</t>
  </si>
  <si>
    <t>Transferencias corrientes a organismos internacionales</t>
  </si>
  <si>
    <t>6.07.02</t>
  </si>
  <si>
    <t xml:space="preserve">Otras transferencias corrientes al sector externo </t>
  </si>
  <si>
    <t>7.01</t>
  </si>
  <si>
    <t>TRANSFERENCIAS DE CAPITAL AL SECTOR PÚBLICO</t>
  </si>
  <si>
    <t>7.01.01</t>
  </si>
  <si>
    <t>Transferencias  de capital al Gobierno Central</t>
  </si>
  <si>
    <t>7.01.02</t>
  </si>
  <si>
    <t>TOTAL SALARIOS CON PRIMER REAJUSTE AÑO 2007</t>
  </si>
  <si>
    <t>Transferencias de capital  a Órganos Desconcentrados</t>
  </si>
  <si>
    <t>7.01.03</t>
  </si>
  <si>
    <t>CONSTRUCCION Y MEJORAS ACERAS Y PUENTES EN EL CANTON LEY 6043 y 7331</t>
  </si>
  <si>
    <t>Transferencias de capital a Instituciones Descentralizadas no Empresariales</t>
  </si>
  <si>
    <t>7.01.04</t>
  </si>
  <si>
    <t>Transferencias de capital a Gobiernos Locales</t>
  </si>
  <si>
    <t>7.03</t>
  </si>
  <si>
    <t>TRANSFERENCIAS DE CAPITAL A ENTIDADES PRIVADAS SIN FINES DE LUCRO</t>
  </si>
  <si>
    <t>7.03.01</t>
  </si>
  <si>
    <t>Transferencias de capital a asociaciones</t>
  </si>
  <si>
    <t>7.03.02</t>
  </si>
  <si>
    <t xml:space="preserve">Transferencias de capital a fundaciones   </t>
  </si>
  <si>
    <t>7.03.03</t>
  </si>
  <si>
    <t>Transferencias de capital a cooperativas</t>
  </si>
  <si>
    <t>7.03.99</t>
  </si>
  <si>
    <t>Transferencias de capital a otras entidades privadas sin fines de lucro</t>
  </si>
  <si>
    <t xml:space="preserve">AMORTIZACION </t>
  </si>
  <si>
    <t>8.02</t>
  </si>
  <si>
    <t>CONSTRUCCION DE ACERAS EN CAHUITA  M. ZMT.Ley 6043</t>
  </si>
  <si>
    <t>AMORTIZACIÓN DE PRÉSTAMOS</t>
  </si>
  <si>
    <t>8.02.03</t>
  </si>
  <si>
    <t>Amortización de préstamos de Instituciones Descentralizadas no Empresariales</t>
  </si>
  <si>
    <t>CUENTAS ESPECIALES</t>
  </si>
  <si>
    <t>9.02</t>
  </si>
  <si>
    <t>SUMAS SIN ASIGNACIÓN PRESUPUESTARIA</t>
  </si>
  <si>
    <t>9.02.01</t>
  </si>
  <si>
    <t>AUMENTO 1</t>
  </si>
  <si>
    <t>Sumas libres sin asignación presupuestaria</t>
  </si>
  <si>
    <t>9.02.02</t>
  </si>
  <si>
    <t>Sumas con destino específico sin asignación presupuestaria</t>
  </si>
  <si>
    <t>GASTOS DE ADMINISTRACION</t>
  </si>
  <si>
    <t>AUDITORIA INTERNA</t>
  </si>
  <si>
    <t>Juntas Educación (10% ibi.)</t>
  </si>
  <si>
    <t>Consejo Nacional de Rehabilitación y Educación Especial</t>
  </si>
  <si>
    <t>CONAGEBIO (30% de la Ley 7788)</t>
  </si>
  <si>
    <t>Aporte Junta administrativa del Registro Nacional (3% IBI)</t>
  </si>
  <si>
    <t>EGRESOS TOTALES</t>
  </si>
  <si>
    <t>REMUNERACIONES</t>
  </si>
  <si>
    <t xml:space="preserve">SERVICIOS </t>
  </si>
  <si>
    <t>2006</t>
  </si>
  <si>
    <t>DETALLE PRESUPUESTO DE EDUCATIVOS CULTURALES Y DEPORTIVOS</t>
  </si>
  <si>
    <t>DETALLE PRESUPUESTO DE ATENCION DE EMERGENCIAS CANTONALES</t>
  </si>
  <si>
    <t>DETALLE PRESUPUESTO DE FONDO ESTRATEGIA LOCAL DESARROLLO SOSTENIBLE</t>
  </si>
  <si>
    <t>Fondo de Parques Nacionales (70% del 90% de la Ley 7788)</t>
  </si>
  <si>
    <t>Unión Nacional de Gobiernos Locales</t>
  </si>
  <si>
    <t>Comité cantonal de deportes y recreación</t>
  </si>
  <si>
    <t>0.04</t>
  </si>
  <si>
    <t>CONTRIBUCIONES PATRONALES AL DESARROLLO Y LA SEGURIDAD SOCIAL</t>
  </si>
  <si>
    <t>0.04.01</t>
  </si>
  <si>
    <t>0.04.05</t>
  </si>
  <si>
    <t>Contribución Patronal al Seguro de Salud de la Caja Costarricense del Seguro Social</t>
  </si>
  <si>
    <t>Contribución Patronal al Banco Popular y de Desarrollo Comunal</t>
  </si>
  <si>
    <t>Ley 8114</t>
  </si>
  <si>
    <t>ONT (1% IBI)</t>
  </si>
  <si>
    <t xml:space="preserve">       Aporte Japdeva para oficina de la mujer</t>
  </si>
  <si>
    <t>Exfuncionaria</t>
  </si>
  <si>
    <t>TOTAL PARA REAJUSTE 2DO PERIODO</t>
  </si>
  <si>
    <t>Salario segundo semestre</t>
  </si>
  <si>
    <t xml:space="preserve">DETALLE </t>
  </si>
  <si>
    <t>Porcentaje Relativo</t>
  </si>
  <si>
    <t>Saldo disponible</t>
  </si>
  <si>
    <t>Ingeniero Civil</t>
  </si>
  <si>
    <t>Operador Maq. Pes.</t>
  </si>
  <si>
    <t>Peón</t>
  </si>
  <si>
    <t>VIAS DE COMUNICACIÓN TERRESTE</t>
  </si>
  <si>
    <t>PRO SER PRO O</t>
  </si>
  <si>
    <t>#</t>
  </si>
  <si>
    <t>DETALLE, RENGLON</t>
  </si>
  <si>
    <t xml:space="preserve">SALARIO BASE </t>
  </si>
  <si>
    <t>AUMENTO</t>
  </si>
  <si>
    <t>NUEVO SALARIO</t>
  </si>
  <si>
    <t>TOTAL</t>
  </si>
  <si>
    <t>MONTO 3%</t>
  </si>
  <si>
    <t>GRA VIC YEC BRA</t>
  </si>
  <si>
    <t>PZ</t>
  </si>
  <si>
    <t>NOMBRE DEL PUESTO</t>
  </si>
  <si>
    <t>ACTUAL</t>
  </si>
  <si>
    <t>A LA BASE</t>
  </si>
  <si>
    <t>BASE</t>
  </si>
  <si>
    <t>MES</t>
  </si>
  <si>
    <t>GENERAL</t>
  </si>
  <si>
    <t>ANUALIDAD</t>
  </si>
  <si>
    <t>I</t>
  </si>
  <si>
    <t>DETALLE # 1. Sueldos Fijos</t>
  </si>
  <si>
    <t>Alcalde Municipal (*)</t>
  </si>
  <si>
    <t>Contador</t>
  </si>
  <si>
    <t>Secretaria</t>
  </si>
  <si>
    <t>Conserje</t>
  </si>
  <si>
    <t>Tesorero</t>
  </si>
  <si>
    <t>Auxiliar Contabilidad</t>
  </si>
  <si>
    <t>Auxiliar Rentas</t>
  </si>
  <si>
    <t>Inspector</t>
  </si>
  <si>
    <t>Auditor</t>
  </si>
  <si>
    <t>PLAZAS</t>
  </si>
  <si>
    <t>TOTAL SALARIO</t>
  </si>
  <si>
    <t>BASE.................................</t>
  </si>
  <si>
    <t>CONSTRUCCION DE ACERAS FRENTE ESCUELA DE lugar</t>
  </si>
  <si>
    <t>TOTAL ANUALIDADES</t>
  </si>
  <si>
    <t>TOTAL DETALLE #1</t>
  </si>
  <si>
    <t xml:space="preserve">   02</t>
  </si>
  <si>
    <t xml:space="preserve">Peon </t>
  </si>
  <si>
    <t xml:space="preserve">   03</t>
  </si>
  <si>
    <t>Operador maquinaria</t>
  </si>
  <si>
    <t>BASE........................</t>
  </si>
  <si>
    <t>TOTAL DETALLE # 2</t>
  </si>
  <si>
    <t>TOTAL GENERAL DE SALARIOS..................</t>
  </si>
  <si>
    <t>F.INGRESO</t>
  </si>
  <si>
    <t>SALARIO</t>
  </si>
  <si>
    <t>MONTO</t>
  </si>
  <si>
    <t>NOMBRE DEL FUNCIONARIO</t>
  </si>
  <si>
    <t>PUESTO</t>
  </si>
  <si>
    <t>BASE ACTUAL</t>
  </si>
  <si>
    <t>ANUALIDADES</t>
  </si>
  <si>
    <t>GEN.Y ANUAL</t>
  </si>
  <si>
    <t>BARRIOS SALDAÑA LILLIAM</t>
  </si>
  <si>
    <t>TESORERO</t>
  </si>
  <si>
    <t>CULTURALES</t>
  </si>
  <si>
    <t>EDUCATIVAS</t>
  </si>
  <si>
    <t>DEPORTIVAS</t>
  </si>
  <si>
    <t>Equipo de Sonido (escuela Hone Creek)</t>
  </si>
  <si>
    <t>Banderas de papel</t>
  </si>
  <si>
    <t>Útiles y materiales deportivos y recreativos</t>
  </si>
  <si>
    <t>medallas, trofeos y adornos para embellecer</t>
  </si>
  <si>
    <t>Fondo 20% zona marìtima terreste</t>
  </si>
  <si>
    <t>Fondo plan lotificación</t>
  </si>
  <si>
    <t>1.3.1.1.00.00.0.0.000</t>
  </si>
  <si>
    <t xml:space="preserve">VENTA DE BIENES </t>
  </si>
  <si>
    <t>1.3.1.1.02.00.0.0.000</t>
  </si>
  <si>
    <t>Venta de alcoholes y licores</t>
  </si>
  <si>
    <t>7- DETALLE PRESUPUESTO DE OTROS FONDOS E INVERSIONES</t>
  </si>
  <si>
    <t>INSPECTOR</t>
  </si>
  <si>
    <t>CORTES OPORTO MANUEL</t>
  </si>
  <si>
    <t>CONTADOR</t>
  </si>
  <si>
    <t>SECRETARIA</t>
  </si>
  <si>
    <t>CONSERJE</t>
  </si>
  <si>
    <t>ALCALDE</t>
  </si>
  <si>
    <t>AUDITOR</t>
  </si>
  <si>
    <t>AUX.CONTAB.</t>
  </si>
  <si>
    <t>BRAN GOMEZ FLOR MARIA</t>
  </si>
  <si>
    <t>AUX. RENTAS</t>
  </si>
  <si>
    <t>PERALTA MATARRITA DENNIS</t>
  </si>
  <si>
    <t>PROGRAMA I</t>
  </si>
  <si>
    <t>-</t>
  </si>
  <si>
    <t>PEON</t>
  </si>
  <si>
    <t>CRUZ CAMBRONERO JOSE RAMON</t>
  </si>
  <si>
    <t>PROGRAMA 2-02</t>
  </si>
  <si>
    <t>VELASQUEZ VELASQUEZ JORGE</t>
  </si>
  <si>
    <t>OPERADOR</t>
  </si>
  <si>
    <t>CHOFER</t>
  </si>
  <si>
    <t>RODRIGUEZ REYES JORGE LUIS</t>
  </si>
  <si>
    <t>BOLIVAR RAMIREZ PEDRO</t>
  </si>
  <si>
    <t>PROGRAMA II-03</t>
  </si>
  <si>
    <t>T O T A L E S</t>
  </si>
  <si>
    <t>CARG.SOC.</t>
  </si>
  <si>
    <t xml:space="preserve"> </t>
  </si>
  <si>
    <t>Dietas</t>
  </si>
  <si>
    <t>INVERSIONES</t>
  </si>
  <si>
    <t>MUNIIPALIDAD</t>
  </si>
  <si>
    <t xml:space="preserve">HOJAS DE TRABAJO PARA DETERMINAR LOS </t>
  </si>
  <si>
    <t>RECURSOS ESPECÍFICOS</t>
  </si>
  <si>
    <t>PRESUPUESTO ORDINARIO</t>
  </si>
  <si>
    <t>Recursos de vigencias anteriores (superávit o déficit libre y específico)</t>
  </si>
  <si>
    <t>Presupuesto ordinario ajustado</t>
  </si>
  <si>
    <t>Aporte Cantonal de Deportes 3%</t>
  </si>
  <si>
    <t>Aporte Consejo de rehabilitación 0,5%</t>
  </si>
  <si>
    <t xml:space="preserve">Del impuesto sobre bienes inmuebles </t>
  </si>
  <si>
    <t>Ley Nº7509</t>
  </si>
  <si>
    <t>Ley Nº7729</t>
  </si>
  <si>
    <t>Territorial</t>
  </si>
  <si>
    <t>Ingreso presupuestado</t>
  </si>
  <si>
    <t xml:space="preserve">     8% Fondo de desarrollo Municipal</t>
  </si>
  <si>
    <t xml:space="preserve">     3% IFAM</t>
  </si>
  <si>
    <t xml:space="preserve">     3% Registro nacional</t>
  </si>
  <si>
    <t xml:space="preserve">     10% Juntas de Educación</t>
  </si>
  <si>
    <t xml:space="preserve">     1% Unidad técnica</t>
  </si>
  <si>
    <t>Impuesto sobre espectáculos</t>
  </si>
  <si>
    <t xml:space="preserve">Código </t>
  </si>
  <si>
    <t>Monto</t>
  </si>
  <si>
    <t xml:space="preserve">   publicos 6%</t>
  </si>
  <si>
    <t xml:space="preserve">       50% Actividades Deportivas</t>
  </si>
  <si>
    <t>II-9-02</t>
  </si>
  <si>
    <t xml:space="preserve">       50%Actividades Culturales</t>
  </si>
  <si>
    <t>Alquiler Milla marítima</t>
  </si>
  <si>
    <t>Ingresos</t>
  </si>
  <si>
    <t>Obras</t>
  </si>
  <si>
    <t>Vehiculo doble traccion</t>
  </si>
  <si>
    <t>PRESUPUESTO ORDINARIO  2008</t>
  </si>
  <si>
    <t>Otros fondos e inversiones</t>
  </si>
  <si>
    <t xml:space="preserve">       40% Mejoras en el Cantón</t>
  </si>
  <si>
    <t>Mejoras Edificio Municipal, (Mej Cantón)</t>
  </si>
  <si>
    <t xml:space="preserve">       40% Mejoras zona turística</t>
  </si>
  <si>
    <t>Construccion alcantarillado aguas negras en Puerto Viejo ZMT</t>
  </si>
  <si>
    <t xml:space="preserve">       20%Fondo para pago mejoras</t>
  </si>
  <si>
    <t>Cuenta especial: Fondo 20%  ZMT</t>
  </si>
  <si>
    <t xml:space="preserve"> Ingresos sobre licores</t>
  </si>
  <si>
    <t xml:space="preserve">   Imp. Licores y IFAM licores</t>
  </si>
  <si>
    <t>Aplicación</t>
  </si>
  <si>
    <t xml:space="preserve">        51% Para plan de lotificción</t>
  </si>
  <si>
    <t xml:space="preserve">        Venta de tierras</t>
  </si>
  <si>
    <t xml:space="preserve">        Total</t>
  </si>
  <si>
    <t>Ingreso timbres parques nacionales</t>
  </si>
  <si>
    <t xml:space="preserve">      10% CONAGEBI</t>
  </si>
  <si>
    <t xml:space="preserve">      30% Desarrollo del Cantón</t>
  </si>
  <si>
    <t>II-25-</t>
  </si>
  <si>
    <t xml:space="preserve">      70% Fondo Parques Nacionales.</t>
  </si>
  <si>
    <t>Mantenimiento y conservación caminos vecinales y calles urbanas</t>
  </si>
  <si>
    <t xml:space="preserve">     a.  Detalles de caminos y calles (Ley No. 6890-83)</t>
  </si>
  <si>
    <t xml:space="preserve">     b.  70% impuesto destace ganado vacuno y cerdoso</t>
  </si>
  <si>
    <t xml:space="preserve">          inciso a) Ley No. 5259-73 y su reforma</t>
  </si>
  <si>
    <t xml:space="preserve">     c.  Aporte Gobierno - ejercicio (Ley No. 5060-72 y</t>
  </si>
  <si>
    <t xml:space="preserve">          sus reformas)</t>
  </si>
  <si>
    <t xml:space="preserve">    d.   Aporte I.F.A.M. Ley No. 6909 (Reformada por Ley</t>
  </si>
  <si>
    <t xml:space="preserve">          No. 7097-85)</t>
  </si>
  <si>
    <t xml:space="preserve">    f.  Aporte Comisión Nacional de Emergencia (Ley</t>
  </si>
  <si>
    <t xml:space="preserve">          No. 7138- o 7314</t>
  </si>
  <si>
    <t xml:space="preserve">    g. Recursos de Simplificación Tributaria Nº8114</t>
  </si>
  <si>
    <t>Impúesto al Cemento</t>
  </si>
  <si>
    <t>Total ingresos para caminos</t>
  </si>
  <si>
    <t>Detalle de la aplicación:</t>
  </si>
  <si>
    <t xml:space="preserve">         Servicio:</t>
  </si>
  <si>
    <t xml:space="preserve">         Obras:</t>
  </si>
  <si>
    <t xml:space="preserve">     III-1 Vias de comunicación</t>
  </si>
  <si>
    <t xml:space="preserve">         Deuda:</t>
  </si>
  <si>
    <t>Gastos de sanidad (20%  (Artículo 47 Ley No. 5412-73)</t>
  </si>
  <si>
    <t xml:space="preserve">       INGRESOS TOTALES RECIBIDOS</t>
  </si>
  <si>
    <t xml:space="preserve">       Menos ingresos de aplicación específica:</t>
  </si>
  <si>
    <t xml:space="preserve">       24% impuesto sobre bienes inmuebles V.A.</t>
  </si>
  <si>
    <t xml:space="preserve">       14% impuesto sobre bienes inmuebles L. 7729</t>
  </si>
  <si>
    <t xml:space="preserve">       10% impuesto territorial</t>
  </si>
  <si>
    <t xml:space="preserve">       Detalle de caminos y calles V.A.</t>
  </si>
  <si>
    <t xml:space="preserve">       Impuesto destace</t>
  </si>
  <si>
    <t xml:space="preserve">       Impuesto del cemento destinado a obras</t>
  </si>
  <si>
    <t xml:space="preserve">       51% patentes licores nacionales y extranjeros</t>
  </si>
  <si>
    <t xml:space="preserve">       Espectáculos públicos (6%)</t>
  </si>
  <si>
    <t xml:space="preserve">       Timbre parques nacionales</t>
  </si>
  <si>
    <t xml:space="preserve">       Cánones nuevas concesiones milla marítima</t>
  </si>
  <si>
    <t xml:space="preserve">       Utilidad comisión fiestas (ejercicio)</t>
  </si>
  <si>
    <t xml:space="preserve">       Multas aprehensión animales</t>
  </si>
  <si>
    <t xml:space="preserve">       Compensación zonas verdes (ejercicio)</t>
  </si>
  <si>
    <t xml:space="preserve">       Aporte I.F.A.M. Ley No. 6909 </t>
  </si>
  <si>
    <t xml:space="preserve">       Ventas terrenos plan lotificación</t>
  </si>
  <si>
    <t xml:space="preserve">       Transferencias corrientes (ejercicio)</t>
  </si>
  <si>
    <t xml:space="preserve">       Transferencias corrientes (vig. anteriores)</t>
  </si>
  <si>
    <t xml:space="preserve">       Transferencias de capital (ejercicio)</t>
  </si>
  <si>
    <t xml:space="preserve">       Transferencias de capital (vig. anteriores)</t>
  </si>
  <si>
    <t xml:space="preserve">       Recursos del crédito </t>
  </si>
  <si>
    <t xml:space="preserve">       Aportes corrientes sector privado para fines específicos</t>
  </si>
  <si>
    <t xml:space="preserve">       Aporte de capital sector privado</t>
  </si>
  <si>
    <t xml:space="preserve">       Aporte de Municipalidades</t>
  </si>
  <si>
    <t xml:space="preserve">       Derechos de estacionamiento (parquímetros)</t>
  </si>
  <si>
    <t xml:space="preserve">       Seguridad Vial - multas</t>
  </si>
  <si>
    <t xml:space="preserve">       TOTAL INGRESOS ESPECIFICOS</t>
  </si>
  <si>
    <t xml:space="preserve">       Saldo</t>
  </si>
  <si>
    <t xml:space="preserve">        20% que debió aplicarse</t>
  </si>
  <si>
    <t xml:space="preserve">        Detalle de los gastos de sanidad (1)</t>
  </si>
  <si>
    <t xml:space="preserve">Servicio, proyecto </t>
  </si>
  <si>
    <t>Código</t>
  </si>
  <si>
    <t>partida.</t>
  </si>
  <si>
    <t>Servicio aseo vias</t>
  </si>
  <si>
    <t>II-1</t>
  </si>
  <si>
    <t>Servicio basura</t>
  </si>
  <si>
    <t>II-2</t>
  </si>
  <si>
    <t>Acueducto</t>
  </si>
  <si>
    <t>II-6</t>
  </si>
  <si>
    <t>Cementerio</t>
  </si>
  <si>
    <t>II-4</t>
  </si>
  <si>
    <t>Matadero</t>
  </si>
  <si>
    <t>Parques y Obras de Ornato</t>
  </si>
  <si>
    <t>Estacionamientos y Terminales</t>
  </si>
  <si>
    <t>Alcantarillado Sanitario</t>
  </si>
  <si>
    <t>Medio Ambiente</t>
  </si>
  <si>
    <t>Aporte Consejo Nacional de Rehabilitación</t>
  </si>
  <si>
    <t>Reforzar</t>
  </si>
  <si>
    <t>Encargado de Maquinaria</t>
  </si>
  <si>
    <t>Mecanico</t>
  </si>
  <si>
    <t>Mecanico (TE)</t>
  </si>
  <si>
    <t>Chofer (TC)</t>
  </si>
  <si>
    <t>Peon (TNC)</t>
  </si>
  <si>
    <t>Caminero (TMED)</t>
  </si>
  <si>
    <t>Secretaria (TCG)</t>
  </si>
  <si>
    <t>Fotocopiadora</t>
  </si>
  <si>
    <t>Encargado de maquinaria (TMED)</t>
  </si>
  <si>
    <t xml:space="preserve">(*)  Véase el anexo No. 1 gasto total del servicio (6); asimismo, en el grupo de transferencias corrientes y de capital </t>
  </si>
  <si>
    <t xml:space="preserve">   pueden haber gastos de sanidad que también se han de considerar, ejemplos:  aportes a la Cruz Roja, Centro de Salud, etc.</t>
  </si>
  <si>
    <t>Multas aprehención de animales</t>
  </si>
  <si>
    <t>Impuesto destace de ganado</t>
  </si>
  <si>
    <t xml:space="preserve">      70% Para caminos</t>
  </si>
  <si>
    <t>II-3 u otro</t>
  </si>
  <si>
    <t xml:space="preserve">      30% Para juntas de educación</t>
  </si>
  <si>
    <t>I-3-...</t>
  </si>
  <si>
    <t>1- DETALLE PRESUPUESTO DE UNIDAD TECNICA DE GESTION VIAL</t>
  </si>
  <si>
    <t>PROMOCION</t>
  </si>
  <si>
    <t>HERRAMIENTAS</t>
  </si>
  <si>
    <t>MAQUINARIA</t>
  </si>
  <si>
    <t>Impuesto sobre el cemento</t>
  </si>
  <si>
    <t xml:space="preserve">       Todo para obras</t>
  </si>
  <si>
    <t xml:space="preserve">       Detalle de las obras.....</t>
  </si>
  <si>
    <t>III-...</t>
  </si>
  <si>
    <t>Ingreso de la Ley de Simplificación y Eficiencia Tributarias Nº8114</t>
  </si>
  <si>
    <t xml:space="preserve">       PROGRAMA III, RECURSOS LEY Nº8114</t>
  </si>
  <si>
    <t>Total ingreso</t>
  </si>
  <si>
    <t>02 VÍAS DE COMUNICACIÓN TERRESTRE</t>
  </si>
  <si>
    <t xml:space="preserve">Unidad Técnica de Gestión Vial Municipal (Nº8114)    </t>
  </si>
  <si>
    <t xml:space="preserve">Mantenimiento Rutinario de la Red Vial Cantonal </t>
  </si>
  <si>
    <t>Mejoramiento de la red vial cantonal</t>
  </si>
  <si>
    <t>Proyecto No. 3</t>
  </si>
  <si>
    <t>Proyecto No. 4</t>
  </si>
  <si>
    <t>Proyecto No. 5</t>
  </si>
  <si>
    <t>Proyecto No. 6</t>
  </si>
  <si>
    <t>Proyecto No. 7</t>
  </si>
  <si>
    <t>Proyecto No. 8</t>
  </si>
  <si>
    <t>Proyecto No. 9</t>
  </si>
  <si>
    <t>Proyecto No. 10</t>
  </si>
  <si>
    <t>Proyecto No. 11</t>
  </si>
  <si>
    <t>Proyecto No. 12</t>
  </si>
  <si>
    <t>Proyecto No. 13</t>
  </si>
  <si>
    <t>Proyecto No. 14</t>
  </si>
  <si>
    <t>Proyecto No. 15</t>
  </si>
  <si>
    <t>Proyecto No. 16</t>
  </si>
  <si>
    <t>Proyecto No. 17</t>
  </si>
  <si>
    <t>Proyecto No. 18</t>
  </si>
  <si>
    <t>Proyecto No. 19</t>
  </si>
  <si>
    <t>Proyecto No. 20</t>
  </si>
  <si>
    <t>Proyecto No. 21</t>
  </si>
  <si>
    <t>Proyecto No. 22</t>
  </si>
  <si>
    <t>Proyecto No. 23</t>
  </si>
  <si>
    <t>SERVICIO 28: EMERGENCIAS CANTONALES</t>
  </si>
  <si>
    <t>Casos de ejecución inmediata</t>
  </si>
  <si>
    <t>07 OTROS FONDOS E INVERSIONES</t>
  </si>
  <si>
    <t>Sumas con destino específico sin asignación presupuestaria (Ley No. 8114)</t>
  </si>
  <si>
    <t>MUNICIPALIDAD</t>
  </si>
  <si>
    <t>RELACIÓN INGRESO GASTO EN SERVICIOS PÚBLICOS</t>
  </si>
  <si>
    <t xml:space="preserve">Detalle </t>
  </si>
  <si>
    <t>Aseo de vías</t>
  </si>
  <si>
    <t>Recolección</t>
  </si>
  <si>
    <t>Estacionam.</t>
  </si>
  <si>
    <t>Seguridad y</t>
  </si>
  <si>
    <t>Parques</t>
  </si>
  <si>
    <t>Alumbrado</t>
  </si>
  <si>
    <t>Tratamiento</t>
  </si>
  <si>
    <t>Mataderos</t>
  </si>
  <si>
    <t>Servicio</t>
  </si>
  <si>
    <t>y sitios públicos</t>
  </si>
  <si>
    <t>de basura</t>
  </si>
  <si>
    <t>Vigilancia</t>
  </si>
  <si>
    <t>Ingreso estimado según tasa</t>
  </si>
  <si>
    <t>Egresos de operación del servicio</t>
  </si>
  <si>
    <t>(Renglón 6 cuadro siguiente)</t>
  </si>
  <si>
    <t>Sobrante de ingreso por tasa,</t>
  </si>
  <si>
    <t>una vez financiado el servicio</t>
  </si>
  <si>
    <t>(1-2)</t>
  </si>
  <si>
    <t>Otros ingresos relacionados</t>
  </si>
  <si>
    <t>con el servicio</t>
  </si>
  <si>
    <t>Otro...</t>
  </si>
  <si>
    <t>Total de ingresos disponibles</t>
  </si>
  <si>
    <t>para inversión (3+4)</t>
  </si>
  <si>
    <t>Inversiones y servicio de la</t>
  </si>
  <si>
    <t>deuda del servicio</t>
  </si>
  <si>
    <t>Amortización deuda</t>
  </si>
  <si>
    <t>Maquinaria y equipo (Prog. II)</t>
  </si>
  <si>
    <t>Proyectos (Prog. III)</t>
  </si>
  <si>
    <t>Superávit o déficit total del</t>
  </si>
  <si>
    <t>servicio (5-6)</t>
  </si>
  <si>
    <t>% de gastos cubiertos por</t>
  </si>
  <si>
    <t>los ingresos del servicio (1+4)</t>
  </si>
  <si>
    <t>(2+6)</t>
  </si>
  <si>
    <t>EGRESOS DE OPERACION DEL SERVICIO</t>
  </si>
  <si>
    <t>Detalle</t>
  </si>
  <si>
    <t>Aseo de vías y</t>
  </si>
  <si>
    <t>Cementerios</t>
  </si>
  <si>
    <t>Seguridad</t>
  </si>
  <si>
    <t>sitios públicos</t>
  </si>
  <si>
    <t>basura</t>
  </si>
  <si>
    <t>Ciudadana</t>
  </si>
  <si>
    <t>Gasto del servicio</t>
  </si>
  <si>
    <t>(Primera parte prog. II)</t>
  </si>
  <si>
    <t>Menos:  maquin. y equipo</t>
  </si>
  <si>
    <t>cargado al servicio, prog. II</t>
  </si>
  <si>
    <t>Más:  intereses relacionados</t>
  </si>
  <si>
    <t>con el servicio (prog. I)</t>
  </si>
  <si>
    <t>Subtotal (2)</t>
  </si>
  <si>
    <t>% gastos de administración (A)</t>
  </si>
  <si>
    <t>Egresos de operación del servi-</t>
  </si>
  <si>
    <t>cio (subtotal + gastos de admi-</t>
  </si>
  <si>
    <t>nistración  (B)</t>
  </si>
  <si>
    <t xml:space="preserve">(A)  El porcentaje se calculará sobre el subtotal (2) y será el que haya determinado, en los respectivos estudios, la Autoridad  </t>
  </si>
  <si>
    <t xml:space="preserve">       Reguladora de los Servicios Públicos, si la tasa o tarifa fue autorizada después del 5 de setiembre de 1996.</t>
  </si>
  <si>
    <t xml:space="preserve">       Antes de dicha fecha, para el caso de Acueducto, se tomará el porcentaje fijado en los estudios del SNE y en el caso de</t>
  </si>
  <si>
    <t xml:space="preserve">       las tasas que fueron aprobadas por la Dirección General de Estudios Económicos de esta Contraloría General, se consi-</t>
  </si>
  <si>
    <t xml:space="preserve">       derará un 10%.</t>
  </si>
  <si>
    <t>(B)  Este resultado debe trasladarse al renglón 2 del cuadro "Relación Ingreso-gasto en los servicios públicos".</t>
  </si>
  <si>
    <t>OTROS CALCULOS IMPORTANTES</t>
  </si>
  <si>
    <t>CARGAS SOCIALES</t>
  </si>
  <si>
    <t>C.C.S.S.</t>
  </si>
  <si>
    <t>BCO. POP.</t>
  </si>
  <si>
    <t>R.O.P.C</t>
  </si>
  <si>
    <t>F.C.L.</t>
  </si>
  <si>
    <t>INS</t>
  </si>
  <si>
    <t>DECIMOTERCER MES</t>
  </si>
  <si>
    <t>PRESUPUESTADO</t>
  </si>
  <si>
    <t>INTERESES SOBRE INVERSIONES</t>
  </si>
  <si>
    <t>MONTO DE INTER. EN PRESUPUESTO:</t>
  </si>
  <si>
    <t>JUSTIFICACIÓN DE LA MUNICIP. LIBRES O :</t>
  </si>
  <si>
    <t>TOTAL:</t>
  </si>
  <si>
    <t>PATENTES</t>
  </si>
  <si>
    <t>BIENES INMUEBLES</t>
  </si>
  <si>
    <t>ACUEDUCTO</t>
  </si>
  <si>
    <t>LEY Nº:</t>
  </si>
  <si>
    <t>OTROS:</t>
  </si>
  <si>
    <t>LIBRE</t>
  </si>
  <si>
    <t>GASTOS DE ADMINISTRACIÓN</t>
  </si>
  <si>
    <t>MONTO DEL PRESUPUESTO ORDINARIO</t>
  </si>
  <si>
    <t>Limite para gastos de administración 40% de los ingresos ordinarios (art. 93 del Código Municipal)</t>
  </si>
  <si>
    <t xml:space="preserve">Gastos de admnistración aplicados </t>
  </si>
  <si>
    <t>DIETAS REGIDORES</t>
  </si>
  <si>
    <t>PRESUPUESTO ANTERIOR:.</t>
  </si>
  <si>
    <t>PRESUPUESTO EN ESTUDIO:</t>
  </si>
  <si>
    <t>% DE AUMNETO</t>
  </si>
  <si>
    <t>6.02.02</t>
  </si>
  <si>
    <t>Becas a terceras personas</t>
  </si>
  <si>
    <t>INCLUIR AQUÍ EL PORCENTAJE:</t>
  </si>
  <si>
    <t>VALOR DIETA:</t>
  </si>
  <si>
    <t xml:space="preserve">NUMERO DE </t>
  </si>
  <si>
    <t>VALOR</t>
  </si>
  <si>
    <t>SESIONES</t>
  </si>
  <si>
    <t>MENSUAL</t>
  </si>
  <si>
    <t>ANUAL</t>
  </si>
  <si>
    <t>REGIDORES</t>
  </si>
  <si>
    <t>DIETA</t>
  </si>
  <si>
    <t>ORDI-EXTRA</t>
  </si>
  <si>
    <t>DIETAS POR COMISIÓN (ADJUNTAR DETALLE)</t>
  </si>
  <si>
    <t>Gastos de información y publicidad por radio y televisión</t>
  </si>
  <si>
    <t>Ley No. 4325</t>
  </si>
  <si>
    <t>Información y publicidad</t>
  </si>
  <si>
    <t xml:space="preserve">    Por radio y televisión</t>
  </si>
  <si>
    <t xml:space="preserve">        Programas de producción nacional (Mínimo un 30%)</t>
  </si>
  <si>
    <t xml:space="preserve">        Cuñas, avisos o comerciales. (Máximo un 70%)</t>
  </si>
  <si>
    <t xml:space="preserve">    Por otros medios.</t>
  </si>
  <si>
    <t>BASE CALCULO</t>
  </si>
  <si>
    <t>C.C.S.S. 14%</t>
  </si>
  <si>
    <t>BCO. POP. 0.5%</t>
  </si>
  <si>
    <t>12/09/2000</t>
  </si>
  <si>
    <t>01/09/1989</t>
  </si>
  <si>
    <t>16/09/1991</t>
  </si>
  <si>
    <t>14/09/1995</t>
  </si>
  <si>
    <t>29/07/1990</t>
  </si>
  <si>
    <t>08/07/1996</t>
  </si>
  <si>
    <t>22/11/1990</t>
  </si>
  <si>
    <t>05/02/1999</t>
  </si>
  <si>
    <t>07/09/1992</t>
  </si>
  <si>
    <t>Aumento de 10% Salario Alcalde</t>
  </si>
  <si>
    <t>CALCULO SALARIO DEL ALCALDE POR SALARIO MAYOR PAGADO</t>
  </si>
  <si>
    <t>DETALLE DE CARGAS SOCIALES</t>
  </si>
  <si>
    <t>Caminos y Calles</t>
  </si>
  <si>
    <t>TRANSFERENCIAS CORRIENTES</t>
  </si>
  <si>
    <t>EDIFICIOS</t>
  </si>
  <si>
    <t>Total general</t>
  </si>
  <si>
    <t>Total General</t>
  </si>
  <si>
    <t>Yo,  Manuel Cortés Oporto en calidad de contador de la Municipalidad de Talamanca hago constar que los datos suministrados anteriormente corresponden a las aplicaciones dadas por la Municipalidad a la totalidad de los recursos con origen específico incorporados en el presupuesto ordinario 2008.</t>
  </si>
  <si>
    <r>
      <t>Observaciones</t>
    </r>
    <r>
      <rPr>
        <b/>
        <sz val="9"/>
        <rFont val="Arial"/>
        <family val="2"/>
      </rPr>
      <t>:</t>
    </r>
    <r>
      <rPr>
        <sz val="9"/>
        <rFont val="Arial"/>
        <family val="2"/>
      </rPr>
      <t xml:space="preserve"> Los salarios de esta relación de puestos de los Jornales fijos y Servicios Especiales que se presupuestan fueon tomados del Decreto No. 33188-MTSS publicado en la gaceta No. 129, del 5 de Julio del 2006; Se le agrega un 5% como incremento estimado para el primer semestre del año 2007 el cual se tomará en cuenta en caso de que así corresponda.</t>
    </r>
  </si>
  <si>
    <t>RECONSTRUCCION PUENTE CAMINO CELIA GANDOCA</t>
  </si>
  <si>
    <t>MANTENIM. CAMINO SEPECUE OROCHICO</t>
  </si>
  <si>
    <t>Fondo recursos Consejo de seguridad infraccion ley de tránsito</t>
  </si>
  <si>
    <t>Seguro de riesgos profesionales</t>
  </si>
  <si>
    <t>Pension Complementaria</t>
  </si>
  <si>
    <t>Fondo de Capitalizacion Laboral</t>
  </si>
  <si>
    <t>TOTAL CARGAS SOCIALES</t>
  </si>
  <si>
    <t>DECIMO TERCER MES</t>
  </si>
  <si>
    <t>Salario Mayor Pagado            Procentaje Anualidad ( 3%)</t>
  </si>
  <si>
    <t>TOTAL CARGOS</t>
  </si>
  <si>
    <t>PROGRAMA</t>
  </si>
  <si>
    <t>Administracion General</t>
  </si>
  <si>
    <t>Recolección de Basura</t>
  </si>
  <si>
    <t>TOTAL Prg Servicios Comunales</t>
  </si>
  <si>
    <t>TOTAL GENERAL</t>
  </si>
  <si>
    <t>SUMA A PRESUPUESTAR</t>
  </si>
  <si>
    <t>PEREZ BOLIVAR ADRIAN</t>
  </si>
  <si>
    <t xml:space="preserve">AUMENTO SALARIAL </t>
  </si>
  <si>
    <t>10/02/2001</t>
  </si>
  <si>
    <t>REGIDORES PROPIETARIOS</t>
  </si>
  <si>
    <t>REGIDORES SUPLENTES</t>
  </si>
  <si>
    <t>SINDICOS PROP</t>
  </si>
  <si>
    <t>SINDICOS SUPLENTES</t>
  </si>
  <si>
    <t>N° de Sesiones en el año</t>
  </si>
  <si>
    <t>TOTALES</t>
  </si>
  <si>
    <t>Cargas Sociales</t>
  </si>
  <si>
    <t>Decimotercer mes</t>
  </si>
  <si>
    <t>INGRESOS</t>
  </si>
  <si>
    <t>TOTALES GENERALES</t>
  </si>
  <si>
    <t>INGRESOS CORRIENTES</t>
  </si>
  <si>
    <t>Patentes de licores</t>
  </si>
  <si>
    <t>Alquiler de terrenos milla marítima</t>
  </si>
  <si>
    <t>INGRESOS DE CAPITAL</t>
  </si>
  <si>
    <t>Transferencias IFAM licores</t>
  </si>
  <si>
    <t>MESES CALCULADOS</t>
  </si>
  <si>
    <t>CODIGO SEGÚN CLASIFICADOR DE INGRESOS</t>
  </si>
  <si>
    <t>INGRESO ESPECÍFICO</t>
  </si>
  <si>
    <t>APLICACIÓN</t>
  </si>
  <si>
    <t>Programa</t>
  </si>
  <si>
    <t>Act/Serv/Grupo</t>
  </si>
  <si>
    <t>Proyecto</t>
  </si>
  <si>
    <t>3.0.0.0.00.00.0.0.000</t>
  </si>
  <si>
    <t>FINANCIAMIENTO</t>
  </si>
  <si>
    <t>3.1.0.0.00.00.0.0.000</t>
  </si>
  <si>
    <t>FINANCIAMIENTO INTERNO</t>
  </si>
  <si>
    <t>3.1.1.0.00.00.0.0.000</t>
  </si>
  <si>
    <t>PRESTAMOS DIRECTOS</t>
  </si>
  <si>
    <t>3.1.1.3.00.00.0.0.000</t>
  </si>
  <si>
    <t>Prestamos directos a instituciones descentralizadas no empresariales</t>
  </si>
  <si>
    <t>3.1.1.3.00.00.0.0.001</t>
  </si>
  <si>
    <t>Prestamo IFAM para compra de recolector</t>
  </si>
  <si>
    <t>3.3.0.0.00.00.0.0.000</t>
  </si>
  <si>
    <t>RECURSOS DE VIGENCIAS ANTERIORES</t>
  </si>
  <si>
    <t>3.3.1.0.00.00.0.0.000</t>
  </si>
  <si>
    <t>SUPERÁVIT LIBRE</t>
  </si>
  <si>
    <t>3.3.2.0.00.00.0.0.000</t>
  </si>
  <si>
    <t>SUPERÁVIT ESPECIFICO</t>
  </si>
  <si>
    <t>3.3.2.0.00.00.0.0.014</t>
  </si>
  <si>
    <t>3.3.2.0.00.00.0.0.015</t>
  </si>
  <si>
    <t>Consejo nacional Persona Adulta mayor</t>
  </si>
  <si>
    <t>1.4.1.2.00.00.0.0.003</t>
  </si>
  <si>
    <t>01</t>
  </si>
  <si>
    <t>II</t>
  </si>
  <si>
    <t>02</t>
  </si>
  <si>
    <t>Administración General</t>
  </si>
  <si>
    <t>CALCULO SALARIO PRESTACIONES LEGALES</t>
  </si>
  <si>
    <t>Edith Ortega Gómez</t>
  </si>
  <si>
    <t>Fecha ingreso</t>
  </si>
  <si>
    <t>Fecha salida</t>
  </si>
  <si>
    <t>Salario promedio últimos seis meses</t>
  </si>
  <si>
    <t>Vacaciones pendientes (días)</t>
  </si>
  <si>
    <t>Cesantia según convencion antes del año 2000 al 8,33% anual</t>
  </si>
  <si>
    <t>Cesantia según convencion despues del año 2000 al 5,33% anual</t>
  </si>
  <si>
    <t>Vacaciones</t>
  </si>
  <si>
    <t>Cesantia antes del 2000</t>
  </si>
  <si>
    <t>Cesantia antes del 2001</t>
  </si>
  <si>
    <t>Deducciones Cargas Sociales</t>
  </si>
  <si>
    <t>Monto a Pagar</t>
  </si>
  <si>
    <t>PROGRAMA VIAL LEY 8114</t>
  </si>
  <si>
    <t>Vías de comunicación terrestre(contrato)</t>
  </si>
  <si>
    <t>05</t>
  </si>
  <si>
    <t>Unidad Técnica de Gestion Vial</t>
  </si>
  <si>
    <t>(1) No incluye recursos para pago de remuneraciones, prestaciones legales, incapacidades, indemnizaciones salariales ni seguro de riesgos profesionales.</t>
  </si>
  <si>
    <t>Firma del funcionario responsable: _______________________________</t>
  </si>
  <si>
    <t>1.1.1.2.226.000</t>
  </si>
  <si>
    <t>CONAGEBIO (10% de la Ley 7788)</t>
  </si>
  <si>
    <t>total p3</t>
  </si>
  <si>
    <t>total p4</t>
  </si>
  <si>
    <t>BASURA</t>
  </si>
  <si>
    <t>MUJER</t>
  </si>
  <si>
    <t>SALARIO BASE</t>
  </si>
  <si>
    <t>FECHA INGRESO</t>
  </si>
  <si>
    <t>AÑOS DE SERVICIO</t>
  </si>
  <si>
    <t>PORCENTAJE ANUALIDAD RECONOCIDA</t>
  </si>
  <si>
    <t>SALARIO MENSUAL PROMEDIO</t>
  </si>
  <si>
    <t>CESANTIA CALCULADA</t>
  </si>
  <si>
    <t>Choferes</t>
  </si>
  <si>
    <t>SERV.ESPECIALES</t>
  </si>
  <si>
    <t>OCASIONAL</t>
  </si>
  <si>
    <t>Detalle General de Egresos</t>
  </si>
  <si>
    <t>CODIGO</t>
  </si>
  <si>
    <t>Partidas/Subpartidas</t>
  </si>
  <si>
    <t>Total</t>
  </si>
  <si>
    <t>%</t>
  </si>
  <si>
    <t>Otro</t>
  </si>
  <si>
    <t>SERVICIOS ESPECIALES</t>
  </si>
  <si>
    <t>2</t>
  </si>
  <si>
    <t>04</t>
  </si>
  <si>
    <t>3</t>
  </si>
  <si>
    <t>MATERIALES Y SUMINISTROS</t>
  </si>
  <si>
    <t>4</t>
  </si>
  <si>
    <t>8</t>
  </si>
  <si>
    <t>9</t>
  </si>
  <si>
    <t>10</t>
  </si>
  <si>
    <t>1</t>
  </si>
  <si>
    <t>Ayudas y subsidios por convención colectiva</t>
  </si>
  <si>
    <t>PROGRAMA I: DIRECCION Y ADMNISTRACION GENERALES</t>
  </si>
  <si>
    <t>CLASIFICACION</t>
  </si>
  <si>
    <t>TOTAL PROGRAMA I</t>
  </si>
  <si>
    <t>REAJUSTE PROMEDIO SALARIO MENSUAL DEL CONTATOR PERIODO 2006</t>
  </si>
  <si>
    <t>PRESUPUESTO:ORDINARIO 2008</t>
  </si>
  <si>
    <t>RELACION DE PUESTOS  AÑO 2008 SEGÚN CONVENCION COLECTIVA</t>
  </si>
  <si>
    <t>012007</t>
  </si>
  <si>
    <t>022007</t>
  </si>
  <si>
    <t>2do sem. Pagado</t>
  </si>
  <si>
    <t>AUMENTO 3</t>
  </si>
  <si>
    <t>PROGRAMA : SERVICIOS COMUNALES</t>
  </si>
  <si>
    <t>DESCRIPCION</t>
  </si>
  <si>
    <t>INICIAL</t>
  </si>
  <si>
    <t>SERVICIOS COMUNALES</t>
  </si>
  <si>
    <t>MANTENIMIENTO DE CAMINOS Y CALLES</t>
  </si>
  <si>
    <t>PERIODO</t>
  </si>
  <si>
    <t>Obras por administracion</t>
  </si>
  <si>
    <t>Obras por contrato</t>
  </si>
  <si>
    <t>INSTALACIONES</t>
  </si>
  <si>
    <t>Jornales Fijos</t>
  </si>
  <si>
    <t>DIFERENCIA</t>
  </si>
  <si>
    <t>ALVAREZ Sánchez ERICK</t>
  </si>
  <si>
    <t>ROMERO Espinosa NOEL</t>
  </si>
  <si>
    <t>OBANDO GUEVARA YORLENY</t>
  </si>
  <si>
    <t>Salario Escolar año 2001</t>
  </si>
  <si>
    <t>Prestamo IFAM</t>
  </si>
  <si>
    <t>Total Deuda Interna</t>
  </si>
  <si>
    <t>COD.ING</t>
  </si>
  <si>
    <t>Cod. Pres.</t>
  </si>
  <si>
    <t>Descripcion de la Cuenta</t>
  </si>
  <si>
    <t>EGRESOS</t>
  </si>
  <si>
    <t>1- DETALLE PRESUPUESTO INSTALACION DE ALCANTARILLADO AGUAS NEGRAS</t>
  </si>
  <si>
    <t>Fondo recursos ley de simplificación y eficiencia tributaria Nº 8114</t>
  </si>
  <si>
    <t>RESULTADO DE PRUEBAS</t>
  </si>
  <si>
    <t>TOTAL PRESUPUESTO</t>
  </si>
  <si>
    <t>DIFERENCIA = 0</t>
  </si>
  <si>
    <t>2-DETALLE PRESUPUESTO DE MRRV</t>
  </si>
  <si>
    <t>Aporte a Caproba</t>
  </si>
  <si>
    <t>Por Contrato MPRV</t>
  </si>
  <si>
    <t>Por Contrato MRV</t>
  </si>
  <si>
    <t>2.03,02</t>
  </si>
  <si>
    <t>2,03,02</t>
  </si>
  <si>
    <t>Cemento y Alcantarillas</t>
  </si>
  <si>
    <t>Materiales y productos minerales y asfáltico</t>
  </si>
  <si>
    <t>ARCHIVISTA</t>
  </si>
  <si>
    <t>Archivista</t>
  </si>
  <si>
    <t>Cancelación vehículo four runner</t>
  </si>
  <si>
    <t>LISTA DE MATERIALES Y SUMINISTROS OFICINA</t>
  </si>
  <si>
    <t>CONTABILIDAD</t>
  </si>
  <si>
    <t>archivo</t>
  </si>
  <si>
    <t>Bienes</t>
  </si>
  <si>
    <t>Concejo</t>
  </si>
  <si>
    <t>MONTERO AGUILAR GRACE</t>
  </si>
  <si>
    <t>REAJUSTE PROMEDIO SALARIO MENSUAL DEL ALCALDE PERIODO 2006</t>
  </si>
  <si>
    <t>05/03/2007</t>
  </si>
  <si>
    <t>Facturar</t>
  </si>
  <si>
    <t>Inspeccion</t>
  </si>
  <si>
    <t>Limpieza</t>
  </si>
  <si>
    <t>Proveduria</t>
  </si>
  <si>
    <t>7-04-117</t>
  </si>
  <si>
    <t>SIBUJU SAN MIGUEL</t>
  </si>
  <si>
    <t>PARAISO CENTRO RIO SIXAOLA</t>
  </si>
  <si>
    <t>RUTA 36 CELIA GANDOCA CALLE SAN MIGUEL</t>
  </si>
  <si>
    <t>BARRIO LAS VEGAS RIO SIXAOLA</t>
  </si>
  <si>
    <t>ENTRADA CATARINA RIO SIXAOLA</t>
  </si>
  <si>
    <t>CATARINA PUEBLO CIVIL</t>
  </si>
  <si>
    <t>CALLES URBANAS BARRIO LAS VEGAS</t>
  </si>
  <si>
    <t>RECONSTRUCCION PUENTE CAMINO PARAISO</t>
  </si>
  <si>
    <t>7-04-098</t>
  </si>
  <si>
    <t>MANTEN. RUTINARIO</t>
  </si>
  <si>
    <t>UNIDAD TECNICA GESTION VIAL</t>
  </si>
  <si>
    <t>PROMOCION DE LA CONSERVACION VIAL</t>
  </si>
  <si>
    <t>SERVICIOS VIALES</t>
  </si>
  <si>
    <t>CAPACITACION</t>
  </si>
  <si>
    <t>MAQUINARIA Y EQUIPO DE LA CONSERVACION VIAL</t>
  </si>
  <si>
    <t xml:space="preserve">HERRAMIENTAS  DE CAPACITACION Y CONSERVACION </t>
  </si>
  <si>
    <t>Heramientas e instrumentos</t>
  </si>
  <si>
    <t>Sueldos Fijos</t>
  </si>
  <si>
    <t>Servicios Especiales</t>
  </si>
  <si>
    <t>Anualidades</t>
  </si>
  <si>
    <t>Servicios juridicos</t>
  </si>
  <si>
    <t>Servicios de ingenieria</t>
  </si>
  <si>
    <t>Otros servicios de gestion y apoyo</t>
  </si>
  <si>
    <t>Transporte dentro del pais</t>
  </si>
  <si>
    <t>Viaticos dentro del pais</t>
  </si>
  <si>
    <t>Tintas pinturas y diluyentes</t>
  </si>
  <si>
    <t>Alcaldia</t>
  </si>
  <si>
    <t>Tesorería</t>
  </si>
  <si>
    <t>Caja</t>
  </si>
  <si>
    <t>Gestion</t>
  </si>
  <si>
    <t>ARTICULOS</t>
  </si>
  <si>
    <t>CANT</t>
  </si>
  <si>
    <t>precio</t>
  </si>
  <si>
    <t>OBSERVACIONES</t>
  </si>
  <si>
    <t>DIESEL</t>
  </si>
  <si>
    <t>GASOLINA</t>
  </si>
  <si>
    <t>GAS PROPANO</t>
  </si>
  <si>
    <t>Aceite lubricante, todo tipo</t>
  </si>
  <si>
    <t>lt</t>
  </si>
  <si>
    <t>Líquido para frenos</t>
  </si>
  <si>
    <t>pinta</t>
  </si>
  <si>
    <t>TINTA ALMOHADILLA</t>
  </si>
  <si>
    <t>TINTA IMPRESORA COLOR</t>
  </si>
  <si>
    <t>impresora EpsonCX6500:3colores, cyan, magenta y amarillo(6 juegos)// impresora Epson 1520: 4 unidades</t>
  </si>
  <si>
    <t>TINTA IMPRESORA NEGRO</t>
  </si>
  <si>
    <t>1.1.2.1.01.00.0.0.000</t>
  </si>
  <si>
    <t>Impuesto de bienes inmuebles, Ley No. 7729</t>
  </si>
  <si>
    <t>impresora EpsonCX6500:6 unidades // impresora Epson 1520: 6 unidades</t>
  </si>
  <si>
    <t>EXTENSIÓN</t>
  </si>
  <si>
    <t>INVERSIONES PROGRAMA VIAL</t>
  </si>
  <si>
    <t>OTRAS INVERSIONES</t>
  </si>
  <si>
    <t>Regleta -protector de picos-</t>
  </si>
  <si>
    <t>SACABOCADOS MEDIANO</t>
  </si>
  <si>
    <t>Rastrillo</t>
  </si>
  <si>
    <t>LLANTAS, TODO TAMAÑO</t>
  </si>
  <si>
    <t>NEUMATICOS, TODO TAMAÑO</t>
  </si>
  <si>
    <t>ALMOHADILLA PARA SELLO</t>
  </si>
  <si>
    <t>CAJAS CLIPS MARIPOSAS</t>
  </si>
  <si>
    <t>CAJAS CLIPS PEQUEÑOS</t>
  </si>
  <si>
    <t>CAJAS FASTENER</t>
  </si>
  <si>
    <t>GRAPAS CAJAS</t>
  </si>
  <si>
    <t>CAJS DE CHINCHES</t>
  </si>
  <si>
    <t>CALCULADORA PEQUEÑA</t>
  </si>
  <si>
    <t>CEJILLA PARA CARPETA</t>
  </si>
  <si>
    <t xml:space="preserve">CINTA PARA MAQUINA DE ESCRIBIR </t>
  </si>
  <si>
    <t>CINTA ADHESIVA TRANSPARENTE</t>
  </si>
  <si>
    <t>CORRECTOR</t>
  </si>
  <si>
    <t>DISQUETES</t>
  </si>
  <si>
    <t>cajas</t>
  </si>
  <si>
    <t>DISCOS COMPACTOS CDS.</t>
  </si>
  <si>
    <t>unidades</t>
  </si>
  <si>
    <t>DISCOS COMPACTOS REGRABABLES</t>
  </si>
  <si>
    <t>PORTA CLIPS</t>
  </si>
  <si>
    <t>PORTA CD</t>
  </si>
  <si>
    <t>GOMA BLANCA</t>
  </si>
  <si>
    <t>ENGRAPADORA GRANDE</t>
  </si>
  <si>
    <t>LAPICERO AZUL</t>
  </si>
  <si>
    <t>LAPICERO NEGRO</t>
  </si>
  <si>
    <t>LÁPIZ MINAS</t>
  </si>
  <si>
    <t>LÁPIZ MONGOL</t>
  </si>
  <si>
    <t>caja</t>
  </si>
  <si>
    <t>MAQUINILLA SACAPUNTAS</t>
  </si>
  <si>
    <t>MARCADORES ACRILICOS</t>
  </si>
  <si>
    <t>MARCADORES FOSFORECENTES</t>
  </si>
  <si>
    <t>diferentes colores</t>
  </si>
  <si>
    <t>MINAS 7,0</t>
  </si>
  <si>
    <t>metro</t>
  </si>
  <si>
    <t>PILOT AZUL</t>
  </si>
  <si>
    <t>PILOT NEGRO</t>
  </si>
  <si>
    <t>PILOT ROJO</t>
  </si>
  <si>
    <t>REGLAS PLASTICAS</t>
  </si>
  <si>
    <t>TIJERAS GRANDES</t>
  </si>
  <si>
    <t>SACAGRAPAS</t>
  </si>
  <si>
    <t>CAJAS CLIPS GRANDES</t>
  </si>
  <si>
    <t xml:space="preserve">Microcassette M-450 para grabadora </t>
  </si>
  <si>
    <t>LLAVE MALLA 512</t>
  </si>
  <si>
    <t>AGENDA</t>
  </si>
  <si>
    <t>AMPOS CARTA</t>
  </si>
  <si>
    <t>BLOCK RAYADO</t>
  </si>
  <si>
    <t>CAJAS CARPETAS COLGANTES OFICIO</t>
  </si>
  <si>
    <t>CAJAS FOLDER CARTA</t>
  </si>
  <si>
    <t>CINTA PARA CALCULADORA</t>
  </si>
  <si>
    <t>CUADERNOS RESORTES GRANDES</t>
  </si>
  <si>
    <t>ETIQUETAS PARA EXPEDIENTE</t>
  </si>
  <si>
    <t>LIBROS DE ACTAS</t>
  </si>
  <si>
    <t>MASKING TAPE</t>
  </si>
  <si>
    <t>grande</t>
  </si>
  <si>
    <t>PAPEL FOTOGRAFICO</t>
  </si>
  <si>
    <t>PAPEL CONSTRUCCION</t>
  </si>
  <si>
    <t>und</t>
  </si>
  <si>
    <t>PAPEL BOND PARA IMPRESORA</t>
  </si>
  <si>
    <t>redmas de papel</t>
  </si>
  <si>
    <t>QUITA PON</t>
  </si>
  <si>
    <t>ROLLO PAPEL FAX</t>
  </si>
  <si>
    <t>ROLLOS PARA SUMADORA</t>
  </si>
  <si>
    <t>SOBRE DE MANILA OFICIO</t>
  </si>
  <si>
    <t>SOBRE BLANCOS GRANDES</t>
  </si>
  <si>
    <t>SOBRE DE MANILA CARTA</t>
  </si>
  <si>
    <t>Papel Higienico</t>
  </si>
  <si>
    <t>LIMPIADOR DE UNIDAD DVD</t>
  </si>
  <si>
    <t>Líquido para limpiar vidrios de ventanas</t>
  </si>
  <si>
    <t>Limpiones</t>
  </si>
  <si>
    <t>Líquido abrillantador</t>
  </si>
  <si>
    <t>Escoba, cualquier material</t>
  </si>
  <si>
    <t>Jabón, todo tipo- excluye uso personal, que se registra en la 2.99.99-</t>
  </si>
  <si>
    <t>1000 gm</t>
  </si>
  <si>
    <t>Cera, para limpiar pisos, muebles, autos</t>
  </si>
  <si>
    <t>Mecha para piso</t>
  </si>
  <si>
    <t>Pala para recoger basura</t>
  </si>
  <si>
    <t>Palo de piso</t>
  </si>
  <si>
    <t>Basurero, cualquier material</t>
  </si>
  <si>
    <t>Bolsa, de plástico para basura</t>
  </si>
  <si>
    <t>Desinfectante</t>
  </si>
  <si>
    <t>Cloro</t>
  </si>
  <si>
    <t>Desodorante Ambiental</t>
  </si>
  <si>
    <t>Pastilla Desodorante</t>
  </si>
  <si>
    <t>Negrita - Brillo</t>
  </si>
  <si>
    <t>Destupidor de servicio</t>
  </si>
  <si>
    <t>Zapato de seguridad ocupacional</t>
  </si>
  <si>
    <t>Guantes de limpieza</t>
  </si>
  <si>
    <t>ARCHIVO</t>
  </si>
  <si>
    <t>CALCULADORA ELECTRICA GRANDE</t>
  </si>
  <si>
    <t>silla giratoria</t>
  </si>
  <si>
    <t xml:space="preserve"> 04/09/2005</t>
  </si>
  <si>
    <t>aire acondicionado pq</t>
  </si>
  <si>
    <t>MOUSE PS2</t>
  </si>
  <si>
    <t>TECLADO STANDARD PS2</t>
  </si>
  <si>
    <t>Impresora</t>
  </si>
  <si>
    <t>Camara Fotografica Digital</t>
  </si>
  <si>
    <t>MATERIALES</t>
  </si>
  <si>
    <t>total p1</t>
  </si>
  <si>
    <t>total p2</t>
  </si>
  <si>
    <t>ADMINISTRACIÓN DE INVERSIONES PROPIAS</t>
  </si>
  <si>
    <t>REGISTRO DE DEUDAS, FONDOS Y TRANSFERENCIAS</t>
  </si>
  <si>
    <t>MUNICIPALIDAD DE TALAMANCA</t>
  </si>
  <si>
    <t>GUTIERREZ CARDENAS DANIEL</t>
  </si>
  <si>
    <t>Otros Servicios No personales</t>
  </si>
  <si>
    <t>Horas Extras</t>
  </si>
  <si>
    <t>SERVICIOS SOCIALES COMPLEMENTARIOS</t>
  </si>
  <si>
    <t>Unidad tecnica de Gestión Vial Municipal</t>
  </si>
  <si>
    <t>Mantenimiento Rutinario de la Red Vial Cantonal</t>
  </si>
  <si>
    <t>TOTAL PROGRAMA III</t>
  </si>
  <si>
    <t>Cuadro Nº 1</t>
  </si>
  <si>
    <t>Cuadro No. 2</t>
  </si>
  <si>
    <t>CUADRO Nº3</t>
  </si>
  <si>
    <t>CUADRO Nº 4</t>
  </si>
  <si>
    <t>CUADRO Nº 5</t>
  </si>
  <si>
    <t>OTROS FONDOS E INVERSIONES</t>
  </si>
  <si>
    <t>1er sem. Pagado</t>
  </si>
  <si>
    <t>AUMENTO 2</t>
  </si>
  <si>
    <t xml:space="preserve">SALARIO </t>
  </si>
  <si>
    <t xml:space="preserve">MONTO </t>
  </si>
  <si>
    <t>DED.EXC</t>
  </si>
  <si>
    <t>MORALES RODRIGUEZ RUGELI</t>
  </si>
  <si>
    <t>TOTAL ANUALIDADES Y OTROS</t>
  </si>
  <si>
    <t>TOTAL PROGRAMA S.COMUN</t>
  </si>
  <si>
    <t>*SALARIO BASE MENSUAL*</t>
  </si>
  <si>
    <t>*SALARIO BRUTO MENSUAL*</t>
  </si>
  <si>
    <t>Reajuste a Salario Base</t>
  </si>
  <si>
    <t>Salario de Auditora del 01/07 al 31/12</t>
  </si>
  <si>
    <t>MONTO TOTAL A PRESUPUESTAR PARA CUBRIR REAJUSTE SALARIO DEL AUDITOR</t>
  </si>
  <si>
    <t>OROZCO MORALES MARLON</t>
  </si>
  <si>
    <t>MORALES STEWART VIRGINIO</t>
  </si>
  <si>
    <t>17/02/2003</t>
  </si>
  <si>
    <t>JIMENEZ SALDAÑA SARA ELIZABETH</t>
  </si>
  <si>
    <t>02/01/2003</t>
  </si>
  <si>
    <t>Salario Base actual</t>
  </si>
  <si>
    <t>Reajuste a Salario Base (aumento)</t>
  </si>
  <si>
    <t>NUEVO SALARIO BASE</t>
  </si>
  <si>
    <t>Monto de anualidad (reajuste)</t>
  </si>
  <si>
    <t>Monto dedicación exclusiva (reajuste)</t>
  </si>
  <si>
    <t>Anualidad mensual (años serv. * base an)</t>
  </si>
  <si>
    <t>Anualidad mensual (años serv. * base a)</t>
  </si>
  <si>
    <t>Total reajuste (Base+anual+ded.exclusiva)</t>
  </si>
  <si>
    <t>SALARIO MENSUAL ANTERIOR</t>
  </si>
  <si>
    <t>REAJUSTE MENSUAL BASE</t>
  </si>
  <si>
    <t>REAJUSTE DEDICACION EXCLU</t>
  </si>
  <si>
    <t>Monto dedicación exclusiva</t>
  </si>
  <si>
    <t xml:space="preserve">Monto dedicación exclusiva </t>
  </si>
  <si>
    <t>Monto de anualidad 3%</t>
  </si>
  <si>
    <t>Salario Bruto auditora de 01/07 al 31/12</t>
  </si>
  <si>
    <t>NUEVO SALARIO BASE PROMEDIO</t>
  </si>
  <si>
    <t>PRESUPUESTO ORDIN.</t>
  </si>
  <si>
    <t>Jose Brenes Peña</t>
  </si>
  <si>
    <t>FECHA DE RETIRO</t>
  </si>
  <si>
    <t>AGUINALDO</t>
  </si>
  <si>
    <t>VACACIONES</t>
  </si>
  <si>
    <t>TOTAL CALCULADO</t>
  </si>
  <si>
    <t>2.01,99</t>
  </si>
  <si>
    <t>2.01-99</t>
  </si>
  <si>
    <t>Otros productos quimico</t>
  </si>
  <si>
    <t>Controlador de malos olores</t>
  </si>
  <si>
    <t>VACANTE</t>
  </si>
  <si>
    <t xml:space="preserve">   /   /</t>
  </si>
  <si>
    <t>CAJERO</t>
  </si>
  <si>
    <t>Cajero</t>
  </si>
  <si>
    <t>PERITO</t>
  </si>
  <si>
    <t>ASISTENTE</t>
  </si>
  <si>
    <t xml:space="preserve">    /    /</t>
  </si>
  <si>
    <t xml:space="preserve">   /    /</t>
  </si>
  <si>
    <t>III</t>
  </si>
  <si>
    <t>TOTAL DETALLE # 3</t>
  </si>
  <si>
    <t>Peones</t>
  </si>
  <si>
    <t>Valor de la Dieta Actual</t>
  </si>
  <si>
    <t>Aumento Propuesto 20%</t>
  </si>
  <si>
    <t>Monto Anual</t>
  </si>
  <si>
    <t>Nuevo Valor Dieta</t>
  </si>
  <si>
    <t>ATENCION DE EMERGENCIAS</t>
  </si>
  <si>
    <t>Salario escolar</t>
  </si>
  <si>
    <t>Casos de ejecución inmediata de la red vial cantonal (emergencias)</t>
  </si>
  <si>
    <t>Mejoramiento de la red vial cantonal (No. 8114)</t>
  </si>
  <si>
    <t>5.03.07</t>
  </si>
  <si>
    <t>PROGRAMA 1</t>
  </si>
  <si>
    <t>PROGRAMA 2</t>
  </si>
  <si>
    <t>PROGRAMA 3</t>
  </si>
  <si>
    <t>CONSTRUCCION  ALCANTARILLADO SANITARIO Y ACERAS EN ZONA MARITIMA Ley 6042</t>
  </si>
  <si>
    <t>II-3</t>
  </si>
  <si>
    <t>II-5</t>
  </si>
  <si>
    <t>II-7</t>
  </si>
  <si>
    <t>II-25</t>
  </si>
  <si>
    <t>III-5-1</t>
  </si>
  <si>
    <t>I-4</t>
  </si>
  <si>
    <t>PAGO DE VACACIONES 4.8%</t>
  </si>
  <si>
    <t>PROGRAMA III-04</t>
  </si>
  <si>
    <t>CAMINERO</t>
  </si>
  <si>
    <t xml:space="preserve">   01</t>
  </si>
  <si>
    <t>Caminero</t>
  </si>
  <si>
    <t>PROGRAMA III-01</t>
  </si>
  <si>
    <t>DETALLE # 3. Inversiones</t>
  </si>
  <si>
    <t>Aporte Japdeva para oficina de la mujer</t>
  </si>
  <si>
    <t>Atención de emergencias cantonales</t>
  </si>
  <si>
    <t>Oficina de la Mujer</t>
  </si>
  <si>
    <t>SOCIOLOGA</t>
  </si>
  <si>
    <t>Sociologa</t>
  </si>
  <si>
    <t>Contador Ingreso a laborar el 01/09/1989</t>
  </si>
  <si>
    <t xml:space="preserve">Contador Ingreso a laborar el 01/09/1989 </t>
  </si>
  <si>
    <t>Salario Bruto auditora de 01/09 al 31/12</t>
  </si>
  <si>
    <t>PRESUPUESTO:ORDINARIO 2007</t>
  </si>
  <si>
    <t>PLANILLA SALARIO ESCOLAR PARA EL PERIODO 2006</t>
  </si>
  <si>
    <t>RELACION DE PUESTOS DE SERVICIOS ESPECIALES</t>
  </si>
  <si>
    <t>DETALLE Servicios Comunales.</t>
  </si>
  <si>
    <t>MARIN BUITRAGO MARLON</t>
  </si>
  <si>
    <t>BARRANTES MORA SAUL</t>
  </si>
  <si>
    <t>CHOW REGINALDS ALICIA</t>
  </si>
  <si>
    <t>18/05/2002</t>
  </si>
  <si>
    <t>MONTO TOTAL A PRESUPUESTAR PARA CUBRIR REAJUSTE SALARIO DEL ALCALDE</t>
  </si>
  <si>
    <t>CHASE-CAM.BATALLA</t>
  </si>
  <si>
    <t>SAN BOX -RIO SIXAOLA</t>
  </si>
  <si>
    <t>PUEBLO NUEVO-SAN BOX</t>
  </si>
  <si>
    <t xml:space="preserve">     II - 28 Atención de emergencias</t>
  </si>
  <si>
    <t>SHRILOS-QUEBRADA KIRIO</t>
  </si>
  <si>
    <t>DETALLE  DE DIRECCION Y ADMINISTRACION GENERAL</t>
  </si>
  <si>
    <t>GAVILAN-PUERTO ALEGRE</t>
  </si>
  <si>
    <t>SHIROLES-FIN CAMINO JULIAN</t>
  </si>
  <si>
    <t>SHIROLES-CASA BERTA</t>
  </si>
  <si>
    <t>SHROLES-LA ISLA</t>
  </si>
  <si>
    <t>MARGARITA-CALLE CATRACHO</t>
  </si>
  <si>
    <t>CALLES URBANAS-CUADRANTES MARGARITA</t>
  </si>
  <si>
    <t xml:space="preserve">ENT N 36 MARGARITA.-ENT N 36 MARGARITA EL PARQUE </t>
  </si>
  <si>
    <t xml:space="preserve">ENTRADA RUTA 36- (ENTRADA A PARAISO)PARAISO </t>
  </si>
  <si>
    <t>PARAISO CENTRO-ENT. CAM. # 87 (PARAISO AL RIO)</t>
  </si>
  <si>
    <t>ENT. CAM. #87, PARAISO CENTRO-RIO SIXAOLA</t>
  </si>
  <si>
    <t>ENT. CAM. #93, PARAISO AL RIO-FIN CAMINO - FINCAS PLATANERAS</t>
  </si>
  <si>
    <t>Equipo y mobiliario educacionl y deportivo</t>
  </si>
  <si>
    <t>Casos ejecución Inmediata</t>
  </si>
  <si>
    <t>Promoción de la Conservacion Vial</t>
  </si>
  <si>
    <t>Capacitación</t>
  </si>
  <si>
    <t>Herramientas de Capacitacioón y Conservación Vial</t>
  </si>
  <si>
    <t>Maquiniara y Equipo Conservación Vial</t>
  </si>
  <si>
    <t>total p5</t>
  </si>
  <si>
    <t>total p6</t>
  </si>
  <si>
    <t>total p7</t>
  </si>
  <si>
    <t>total p8</t>
  </si>
  <si>
    <t>total p9</t>
  </si>
  <si>
    <t>total p10</t>
  </si>
  <si>
    <t>total p11</t>
  </si>
  <si>
    <t>total p12</t>
  </si>
  <si>
    <t>total p13</t>
  </si>
  <si>
    <t>total p14</t>
  </si>
  <si>
    <t>total p15</t>
  </si>
  <si>
    <t>total p16</t>
  </si>
  <si>
    <t>total p17</t>
  </si>
  <si>
    <t>total p18</t>
  </si>
  <si>
    <t>total p19</t>
  </si>
  <si>
    <t>total p20</t>
  </si>
  <si>
    <t>total p21</t>
  </si>
  <si>
    <t>0.1</t>
  </si>
  <si>
    <t>Remuneraciones</t>
  </si>
  <si>
    <t>Capas</t>
  </si>
  <si>
    <t>2,04,01</t>
  </si>
  <si>
    <t>Conos de prevención</t>
  </si>
  <si>
    <t>Rotulos de prevenciòn de Trabajos</t>
  </si>
  <si>
    <t>2,99,06</t>
  </si>
  <si>
    <t>Cascos de protección</t>
  </si>
  <si>
    <t>Anteojos de Protección</t>
  </si>
  <si>
    <t>Machetes</t>
  </si>
  <si>
    <t>Focos contra aguas y golpes tipo alogenos</t>
  </si>
  <si>
    <t>Computadora</t>
  </si>
  <si>
    <t>Reajuste salario 01-2004</t>
  </si>
  <si>
    <t>Reajuste salario 02-2004</t>
  </si>
  <si>
    <t>ESCOLAR 2004</t>
  </si>
  <si>
    <t>Salario Escolar</t>
  </si>
  <si>
    <t>Venta de otros servicios</t>
  </si>
  <si>
    <t>Encargado Catastro</t>
  </si>
  <si>
    <t>Porcentaje</t>
  </si>
  <si>
    <t>Operador draga</t>
  </si>
  <si>
    <t>Peon</t>
  </si>
  <si>
    <t>POLIZA INS 1.33%</t>
  </si>
  <si>
    <t>Caminero Junta Vial</t>
  </si>
  <si>
    <t>TOTAL DETALLE # 1</t>
  </si>
  <si>
    <t>Partidas Específicas</t>
  </si>
  <si>
    <t>Recursos Simplificación Tributaria Ley Nº8114</t>
  </si>
  <si>
    <t>Recursos ley 8114</t>
  </si>
  <si>
    <t>Inspector Z.MT.</t>
  </si>
  <si>
    <t>Equipo de Transporte</t>
  </si>
  <si>
    <t>Cercado con malla instalaciones municipales</t>
  </si>
  <si>
    <t>Construcción de alcantarillados aguas negras en el canton</t>
  </si>
  <si>
    <t>Fondo estrategia local programa desarrollo sostenible</t>
  </si>
  <si>
    <t>DETALLE PRESUPUESTO DE AUDITORIA</t>
  </si>
  <si>
    <t>RELACION DE PUESTOS DE JORNALES FIJOS</t>
  </si>
  <si>
    <t>TOTAL DETALLE # JORNALES FIJOS</t>
  </si>
  <si>
    <t>Servicios Esp- Junta Vial</t>
  </si>
  <si>
    <t>Recursos Sanos</t>
  </si>
  <si>
    <t>Oficinistas</t>
  </si>
  <si>
    <t>RELACIÓN DE PUESTOS</t>
  </si>
  <si>
    <t>PORCENTAJE DE AUMENTO O VALOR ABSOLUTO: 0%</t>
  </si>
  <si>
    <t>CATEG.</t>
  </si>
  <si>
    <t>MESES</t>
  </si>
  <si>
    <t xml:space="preserve">     II - 03 Caminos y calles</t>
  </si>
  <si>
    <t>Comité cantonal de deportes</t>
  </si>
  <si>
    <t>CANT.</t>
  </si>
  <si>
    <t>HRS</t>
  </si>
  <si>
    <t>DETALLE</t>
  </si>
  <si>
    <t xml:space="preserve"> A LA </t>
  </si>
  <si>
    <t>PROPUESTO</t>
  </si>
  <si>
    <t>SOBRE</t>
  </si>
  <si>
    <t>PROPS.</t>
  </si>
  <si>
    <t>O</t>
  </si>
  <si>
    <t>A PRESUP.</t>
  </si>
  <si>
    <t>DEL PUESTO</t>
  </si>
  <si>
    <t>SUELDOS</t>
  </si>
  <si>
    <t>SEMANAS</t>
  </si>
  <si>
    <t xml:space="preserve">SUELDOS FIJOS </t>
  </si>
  <si>
    <t>Mantenimiento Periodico de la Red Vial Cantonal</t>
  </si>
  <si>
    <t>4- DETALLE PRESUPUESTO DE MRV</t>
  </si>
  <si>
    <t>Alcalde Municipal (1)</t>
  </si>
  <si>
    <t>...</t>
  </si>
  <si>
    <t xml:space="preserve">   Total sueldos base</t>
  </si>
  <si>
    <t xml:space="preserve">    más</t>
  </si>
  <si>
    <t xml:space="preserve">      - Anualidades</t>
  </si>
  <si>
    <t xml:space="preserve">      - Otro plus</t>
  </si>
  <si>
    <t xml:space="preserve">  TOTAL A PRESUPUESTAR (SUELDOS FIJOS)</t>
  </si>
  <si>
    <t>JORNALES FIJOS</t>
  </si>
  <si>
    <t>TOTAL A PRESUPUESTAR JORNALES FIJOS</t>
  </si>
  <si>
    <t>Socióloga</t>
  </si>
  <si>
    <t>TOTAL A PRESUPUESTAR SERVICIOS ESPECIALES</t>
  </si>
  <si>
    <t>TOTAL DE PLAZAS</t>
  </si>
  <si>
    <t>Observaciones: __________________________________________________________________________________________________________</t>
  </si>
  <si>
    <t>_______________________________________________________________________________________________________________________</t>
  </si>
  <si>
    <t>(1)</t>
  </si>
  <si>
    <t>Cálculo salario del Alcalde Municipal</t>
  </si>
  <si>
    <t>a) Salario mayor pagado</t>
  </si>
  <si>
    <t>SIN ANUAL</t>
  </si>
  <si>
    <t>CON ANUAL</t>
  </si>
  <si>
    <t xml:space="preserve">    Base</t>
  </si>
  <si>
    <t xml:space="preserve">    Anualidades</t>
  </si>
  <si>
    <t xml:space="preserve">    Otros plus</t>
  </si>
  <si>
    <t xml:space="preserve">    Total </t>
  </si>
  <si>
    <t xml:space="preserve">   10% artículo 20 C.M.</t>
  </si>
  <si>
    <t xml:space="preserve">    Total salario</t>
  </si>
  <si>
    <t>Salario segundo 6 meses por anualidad</t>
  </si>
  <si>
    <t>TOTAL SALARIOS PRESUPUESTADOS</t>
  </si>
  <si>
    <t>b) Con base en la tabla establecida en el artículo 20 del C.M.</t>
  </si>
  <si>
    <t>c) Con base en el 50% de gastos de representación, según artículo 20 del C.M.</t>
  </si>
  <si>
    <t>HECHO POR:______________________________________________</t>
  </si>
  <si>
    <t>Oficinista</t>
  </si>
  <si>
    <t xml:space="preserve">    Reajuste Salarial</t>
  </si>
  <si>
    <t xml:space="preserve">    Nuevo Salario Base</t>
  </si>
  <si>
    <t>Reajuste mensual prom.</t>
  </si>
  <si>
    <t>Total a presupuestar</t>
  </si>
  <si>
    <t>PORCENTAJE DE AUMENTO O VALOR ABSOLUTO: 10%</t>
  </si>
  <si>
    <t>40% Milla Marítima</t>
  </si>
  <si>
    <t>PROGRAMA III INVERSIONES</t>
  </si>
  <si>
    <t>DETALLE DEL PUESTO</t>
  </si>
  <si>
    <t>SALARIO ACTUAL</t>
  </si>
  <si>
    <t>Salario segundo 4 meses con 22 anualidades</t>
  </si>
  <si>
    <t>Salario primeros 8 meses con 21 anualidades</t>
  </si>
  <si>
    <t>AUMENTO A LA BASE</t>
  </si>
  <si>
    <t>SALARIO PROPUESTO</t>
  </si>
  <si>
    <t>SOBRE SUELDOS</t>
  </si>
  <si>
    <t>CATEG. PROP</t>
  </si>
  <si>
    <t>MESES O SEMAN</t>
  </si>
  <si>
    <t>MONTO A PRESUP.</t>
  </si>
  <si>
    <t>Total programa II</t>
  </si>
  <si>
    <t>CATEG. ACTUAL</t>
  </si>
  <si>
    <t>SOBRE SUELDO</t>
  </si>
  <si>
    <t>CATEG. PROPS.</t>
  </si>
  <si>
    <t>MESES O SEMANAS</t>
  </si>
  <si>
    <t xml:space="preserve">         mas</t>
  </si>
  <si>
    <t xml:space="preserve">         Total sueldos base</t>
  </si>
  <si>
    <t>TOTAL PARA REAJUSTE 1ER PERIODO</t>
  </si>
  <si>
    <t>Servicios Viales</t>
  </si>
  <si>
    <t>SALAZAR MATEWS ABEL</t>
  </si>
  <si>
    <t>03/02/2003</t>
  </si>
  <si>
    <t>05/01/2004</t>
  </si>
  <si>
    <t>10- DETALLE PRESUPUESTO DE ACERAS Y PUENTES EN EL CANTON</t>
  </si>
  <si>
    <t>CABRERA ABELLAN ARTURO</t>
  </si>
  <si>
    <t>FONSECA TORRES GERARDO</t>
  </si>
  <si>
    <t>10/02/2004</t>
  </si>
  <si>
    <t>MONTIEL VILLANUEVA LESMES</t>
  </si>
  <si>
    <t>VERONICA POMAIR HERNANDEZ</t>
  </si>
  <si>
    <t xml:space="preserve"> 28/06/2005</t>
  </si>
  <si>
    <t>AUMENTO SALARIAL 1</t>
  </si>
  <si>
    <t>AUMENTO SALARIAL 2</t>
  </si>
  <si>
    <t>BASE H.EXTRAS</t>
  </si>
  <si>
    <t>Dedicación Exclusiva (65%)</t>
  </si>
  <si>
    <t xml:space="preserve">                m</t>
  </si>
  <si>
    <t>Anualidad mensual (años serv. * base an) a.s.=5</t>
  </si>
  <si>
    <t>TOTAL SALARIOS CON PRIMER REAJUSTE AÑO 2005</t>
  </si>
  <si>
    <t>SALARIO BASE MENSUAL ANTERIOR</t>
  </si>
  <si>
    <t>Dedicación Exclusiva anterior</t>
  </si>
  <si>
    <t>Encargado de Catastro</t>
  </si>
  <si>
    <t>Anual mens (años serv. * base an)A.S=19</t>
  </si>
  <si>
    <t>Anual mens (años serv. * base an)A.S=20</t>
  </si>
  <si>
    <t>Contador Municipal  Ingreso a laborar el 01/09/1989 + 3 anualidades reconocidas</t>
  </si>
  <si>
    <t>Maquinaria y equipo para la produccion</t>
  </si>
  <si>
    <t xml:space="preserve"> Herrmientas mecánica</t>
  </si>
  <si>
    <t>Compra loboy carreta</t>
  </si>
  <si>
    <t>Compra de niveladora</t>
  </si>
  <si>
    <t>MONTO TOTAL A PRESUPUESTAR PARA CUBRIR REAJUSTE SALARIO DEL CONTADOR</t>
  </si>
  <si>
    <t xml:space="preserve"> PROMEDIO SALARIO MENSUAL DEL CONTADOR PERIODO 2006</t>
  </si>
  <si>
    <t>PROMEDIO SALARIO MENSUAL DEL ALCALDE PERIODO 2006</t>
  </si>
  <si>
    <t>Salario Bruto contador de 01/01 al 31/08</t>
  </si>
  <si>
    <t>Salario Bruto contador de 01/09 al 31/12</t>
  </si>
  <si>
    <t>CALCULO SALARIO DEL CONTADOR</t>
  </si>
  <si>
    <t>04/09/2005</t>
  </si>
  <si>
    <t xml:space="preserve">    (Contador )</t>
  </si>
  <si>
    <t>Auditoria</t>
  </si>
  <si>
    <t>Junta Vial</t>
  </si>
  <si>
    <t>Servicios Sociales</t>
  </si>
  <si>
    <t>Auditoría</t>
  </si>
  <si>
    <t>Servicios Complementarios</t>
  </si>
  <si>
    <t>TOTAL PROGRAMA ADMINISTRACION</t>
  </si>
  <si>
    <t>N° de Regidores al 30 de Diciembre 2006</t>
  </si>
  <si>
    <t>DETALLE PRESUPUESTO DE RECOLECCION DE BASURA</t>
  </si>
  <si>
    <t>REAJUSTE PROMEDIO SALARIO MENSUAL DEL ALCALDE PERIODO 2007</t>
  </si>
  <si>
    <t>SALARIOS INCLUIDOS PERIODO ORDINARIO 2007</t>
  </si>
  <si>
    <t>DETALLE PRESUPUESTO DE SERVICIOS COMPLEMENTARIOS</t>
  </si>
  <si>
    <t>DETALLE PRESUPUESTO DE CAMINOS</t>
  </si>
  <si>
    <t>Chofer</t>
  </si>
  <si>
    <t>1.1.2.0.00.00.0.0.000</t>
  </si>
  <si>
    <t>IMPUESTOS SOBRE LA PROPIEDAD</t>
  </si>
  <si>
    <t>1.1.3.2.02.03.1.0.000</t>
  </si>
  <si>
    <t>Impuesto sobre espectáculos públicos 6%</t>
  </si>
  <si>
    <t>1.1.3.2.02.00.0.0.000</t>
  </si>
  <si>
    <t>IMPUESTOS ESPECÍFICOS SOBRE LA PRODUCCIÓN Y CONSUMO DE SERVICIOS</t>
  </si>
  <si>
    <t>Patentes de Licores</t>
  </si>
  <si>
    <t>1.1.3.3.01.03.0.0.000</t>
  </si>
  <si>
    <t>1.0.0.0.00.00.0.0.000</t>
  </si>
  <si>
    <t>1.1.0.0.00.00.0.0.000</t>
  </si>
  <si>
    <t>INGRESOS TRIBUTARIOS</t>
  </si>
  <si>
    <t>1.1.3.2.01.05.0.0.000</t>
  </si>
  <si>
    <t>Impuestos específicos sobre la construcción</t>
  </si>
  <si>
    <t>1.1.3.2.00.00.0.0.000</t>
  </si>
  <si>
    <t>IMPUESTOS ESPECÍFICOS SOBRE LA PRODUCCIÓN Y CONSUMO DE BIENES Y SERVICIOS</t>
  </si>
  <si>
    <t>1.1.3.2.01.00.0.0.000</t>
  </si>
  <si>
    <t>IMPUESTOS ESPECÍFICOS SOBRE LA PRODUCCIÓN Y CONSUMO DE BIENES</t>
  </si>
  <si>
    <t>1.1.3.3.01.00.0.0.000</t>
  </si>
  <si>
    <t>Licencias profesionales comerciales y otros permisos</t>
  </si>
  <si>
    <t>1.1.3.3.01.01.0.0.000</t>
  </si>
  <si>
    <t>RELACION DE PUESTOS  AÑO 2007 SEGÚN CONVENCION COLECTIVA</t>
  </si>
  <si>
    <t>Impuesto sobre rótulos públicos.</t>
  </si>
  <si>
    <t>1.1.3.3.01.02.0.0.000</t>
  </si>
  <si>
    <t>Patentes Municipales</t>
  </si>
  <si>
    <t>1.1.3.2.02.09.0.0.000</t>
  </si>
  <si>
    <t>Otros impuestos específicos sobre la producción y consumo de servicios</t>
  </si>
  <si>
    <t>1.1.9.0.00.00.0.0.000</t>
  </si>
  <si>
    <t>OTROS INGRESOS TRIBUTARIOS</t>
  </si>
  <si>
    <t>1.1.9.1.00.00.0.0.000</t>
  </si>
  <si>
    <t>IMPUESTO DE TIMBRES</t>
  </si>
  <si>
    <t>1.1.9.1.01.00.0.0.000</t>
  </si>
  <si>
    <t>Timbres municipales (por hipotecas y cédulas hipotecarias)</t>
  </si>
  <si>
    <t>1.1.9.1.02.00.0.0.000</t>
  </si>
  <si>
    <t>Timbre Pro-parques Nacionales.</t>
  </si>
  <si>
    <t>1.3.0.0.00.00.0.0.000</t>
  </si>
  <si>
    <t>INGRESOS NO TRIBUTARIOS</t>
  </si>
  <si>
    <t>1.3.1.0.00.00.0.0.000</t>
  </si>
  <si>
    <t>VENTA DE BIENES Y SERVICIOS</t>
  </si>
  <si>
    <t>1.1.3.2.02.03.0.0.000</t>
  </si>
  <si>
    <t>Impuestos específicos a los servicios de diversión y esparcimiento</t>
  </si>
  <si>
    <t>Impuesto sobre la propiedad de bienes inmuebles, Ley No. 7729</t>
  </si>
  <si>
    <t>Timbres municipales (por constitucion de sociedades)</t>
  </si>
  <si>
    <t>VENTA DE BIENES</t>
  </si>
  <si>
    <t>1.3.1.2.05.04.0.0.000</t>
  </si>
  <si>
    <t>Servicios de saneamiento ambiental</t>
  </si>
  <si>
    <t>1.3.1.3.02.09.0.0.000</t>
  </si>
  <si>
    <t>1.3.1.3.02.09.9.0.000</t>
  </si>
  <si>
    <t>1.3.2.2.02.00.0.0.000</t>
  </si>
  <si>
    <t>Alquiler de terrenos</t>
  </si>
  <si>
    <t>1.3.3.1.09.09.0.0.000</t>
  </si>
  <si>
    <t>Impuesto al banano ley Nº 7313</t>
  </si>
  <si>
    <t>Multas varias por infracción a la ley de construciones</t>
  </si>
  <si>
    <t>Seguridad vial por multas infracción a la ley de tránsito</t>
  </si>
  <si>
    <t xml:space="preserve">Transferencias corrientes de Instituciones Descentralizadas no Empresariales </t>
  </si>
  <si>
    <t>Transferencia IFAM ley 6909 impuesto al ruedo</t>
  </si>
  <si>
    <t>Recursos Ley de simplificación y eficiencia tributaria ley Nº 8114</t>
  </si>
  <si>
    <t>RELACION</t>
  </si>
  <si>
    <t>1.3.1.2.00.00.0.0.000</t>
  </si>
  <si>
    <t>VENTA DE SERVICIOS</t>
  </si>
  <si>
    <t>1.3.1.2.05.00.0.0.000</t>
  </si>
  <si>
    <t>SERVICIOS COMUNITARIOS</t>
  </si>
  <si>
    <t>1.3.1.2.05.04.1.0.000</t>
  </si>
  <si>
    <t>Servicios de recolección de basura</t>
  </si>
  <si>
    <t>INCLUIR HORAS EXTRAS</t>
  </si>
  <si>
    <t>RESUMEN  MR</t>
  </si>
  <si>
    <t>1.3.1.2.09.09.0.0.000</t>
  </si>
  <si>
    <t>1.3.1.3.02.09.2.0.000</t>
  </si>
  <si>
    <t>Otros derechos administrativos a otros servicios públicos</t>
  </si>
  <si>
    <t>1.3.1.3.02.00.0.0.000</t>
  </si>
  <si>
    <t>DERECHOS ADMINISTRATIVOS A OTROS SERVICIOS PÚBLICOS</t>
  </si>
  <si>
    <t>1.3.1.3.00.00.0.0.000</t>
  </si>
  <si>
    <t>DERECHOS ADMINISTRATIV0S</t>
  </si>
  <si>
    <t>1.3.2.2.00.00.0.0.000</t>
  </si>
  <si>
    <t>RENTA DE LA PROPIEDAD</t>
  </si>
  <si>
    <t>1.3.2.2.02.01.0.0.000</t>
  </si>
  <si>
    <t>1.3.2.0.00.00.0.0.000</t>
  </si>
  <si>
    <t>RELACION DE PUESTOS  AÑO 2006 SEGÚN CONVENCION COLECTIVA</t>
  </si>
  <si>
    <t>PRESUPUESTO:ORDINARIO 2006</t>
  </si>
  <si>
    <t>Contador Municipal  Ingreso a laborar el 01/09/1989</t>
  </si>
  <si>
    <t>Contador  Ingreso a laborar el 01/09/1989</t>
  </si>
  <si>
    <t>Salario Bruto contador de 01/01 al 30/08</t>
  </si>
  <si>
    <t>REAJUSTE PROMEDIO SALARIO MENSUAL DEL CONTADOR PERIODO 2006</t>
  </si>
  <si>
    <t>Salario primer semestre 2006</t>
  </si>
  <si>
    <t>SALARIOS INCLUIDOS PERIODO ORDINARIO 2006</t>
  </si>
  <si>
    <t>INGRESOS DE LA PROPIEDAD</t>
  </si>
  <si>
    <t>1.3.3.0.00.00.0.0.000</t>
  </si>
  <si>
    <t>MULTAS, SANCIONES, REMATES Y CONFISCACIONES</t>
  </si>
  <si>
    <t>1.3.3.1.00.00.0.0.000</t>
  </si>
  <si>
    <t>MULTAS Y SANCIONES</t>
  </si>
  <si>
    <t>1.3.4.0.00.00.0.0.000</t>
  </si>
  <si>
    <t>INTERESES MORATORIOS</t>
  </si>
  <si>
    <t>1.3.4.1.00.00.0.0.000</t>
  </si>
  <si>
    <t>Intereses moratorios por atraso en pago de impuesto</t>
  </si>
  <si>
    <t>1.3.4.2.00.00.0.0.000</t>
  </si>
  <si>
    <t>Intereses moratorios por atraso en pago de bienes y servicios</t>
  </si>
  <si>
    <t>1.4.0.0.00.00.0.0.000</t>
  </si>
  <si>
    <t>1.4.1.0.00.00.0.0.000</t>
  </si>
  <si>
    <t>TRANSFERENCIAS CORRIENTES DEL SECTOR PUBLICO</t>
  </si>
  <si>
    <t>1.4.1.1.00.00.0.0.000</t>
  </si>
  <si>
    <t>Transferencias corrientes del Gobierno Central</t>
  </si>
  <si>
    <t>1.4.1.1.00.00.0.0.001</t>
  </si>
  <si>
    <t>1.4.1.2.00.00.0.0.000</t>
  </si>
  <si>
    <t>Transferencias corrientes de Órganos Desconcentrados</t>
  </si>
  <si>
    <t>1.4.1.2.00.00.0.0.001</t>
  </si>
  <si>
    <t>1.4.1.3.00.00.0.0.000</t>
  </si>
  <si>
    <t>EMERGENCIAS</t>
  </si>
  <si>
    <t>2.02,03</t>
  </si>
  <si>
    <t>2,02,03</t>
  </si>
  <si>
    <t>Alimentos para humanos</t>
  </si>
  <si>
    <t>Transferencias corrientes de Instituciones Descentralizadas no Empresariales</t>
  </si>
  <si>
    <t>2.0.0.0.00.00.0.0.000</t>
  </si>
  <si>
    <t>2.1.0.0.00.00.0.0.000</t>
  </si>
  <si>
    <t>VENTA DE ACTIVOS</t>
  </si>
  <si>
    <t>2.1.2.0.00.00.0.0.000</t>
  </si>
  <si>
    <t>VENTA DE ACTIVOS INTANGIBLES</t>
  </si>
  <si>
    <t>2.1.2.1.01.00.0.0.000</t>
  </si>
  <si>
    <t>2.4.0.0.00.00.0.0.000</t>
  </si>
  <si>
    <t>TRANSFERENCIAS DE CAPITAL</t>
  </si>
  <si>
    <t>2.4.1.0.00.00.0.0.000</t>
  </si>
  <si>
    <t>Alquiler de edificios, locales y terrenos</t>
  </si>
  <si>
    <t>1.01.01</t>
  </si>
  <si>
    <t>TRANSFERENCIAS DE CAPITAL DEL SECTOR PUBLICO</t>
  </si>
  <si>
    <t>2.4.1.1.00.00.0.0.000</t>
  </si>
  <si>
    <t>Transferencias de capital del Gobierno Central</t>
  </si>
  <si>
    <t>2.4.1.1.00.00.0.0.001</t>
  </si>
  <si>
    <t>2.4.1.1.00.00.0.0.002</t>
  </si>
  <si>
    <t>2.4.1.3.00.00.0.0.000</t>
  </si>
  <si>
    <t>DISTRITO BRATSI</t>
  </si>
  <si>
    <t>DISTRITO SIXAOLA</t>
  </si>
  <si>
    <t>DISTRITO CAHUITA</t>
  </si>
  <si>
    <t>DISTRITO TELIRE</t>
  </si>
  <si>
    <t>NOMBRE CAMINO</t>
  </si>
  <si>
    <t>7-04-137</t>
  </si>
  <si>
    <t>7-04-138</t>
  </si>
  <si>
    <t>7-04-073</t>
  </si>
  <si>
    <t>7-04-074</t>
  </si>
  <si>
    <t>7-04-001</t>
  </si>
  <si>
    <t>7-04-096</t>
  </si>
  <si>
    <t>7-04-147</t>
  </si>
  <si>
    <t>7-04-150</t>
  </si>
  <si>
    <t>7-04-148</t>
  </si>
  <si>
    <t>7-04-091</t>
  </si>
  <si>
    <t>7-04-080</t>
  </si>
  <si>
    <t>7-04-081</t>
  </si>
  <si>
    <t>7-04-028</t>
  </si>
  <si>
    <t>7-04-033</t>
  </si>
  <si>
    <t>7-04-053</t>
  </si>
  <si>
    <t>7-04-061</t>
  </si>
  <si>
    <t>7-04-116</t>
  </si>
  <si>
    <t>7-04-118</t>
  </si>
  <si>
    <t>LONGITUD</t>
  </si>
  <si>
    <t>COSTO ESTIMADO X ADM</t>
  </si>
  <si>
    <t>Extras</t>
  </si>
  <si>
    <t>Transferencias de capital de Instituciones Descentralizadas no Empresariales</t>
  </si>
  <si>
    <t>2.4.1.3.00.00.0.0.001</t>
  </si>
  <si>
    <t>1.4.1.3.00.00.0.0.001</t>
  </si>
  <si>
    <t>1.1.3.0.00.00.0.0.000</t>
  </si>
  <si>
    <t>TELEFONO ESCRITORIO</t>
  </si>
  <si>
    <t>IMPUESTOS SOBRE BIENES Y SERVICIOS</t>
  </si>
  <si>
    <t>1.1.3.3.00.00.0.0.000</t>
  </si>
  <si>
    <t>OTROS IMPUESTOS A LOS BIENES Y SERVICIOS</t>
  </si>
  <si>
    <t>Total Gastos</t>
  </si>
  <si>
    <t>1.1.2.3.00.00.0.0.000</t>
  </si>
  <si>
    <t>Impuesto sobre el patrimonio</t>
  </si>
  <si>
    <t>1.1.2.1.00.00.0.0.000</t>
  </si>
  <si>
    <t>Impuesto sobre la propiedad de bienes inmuebles</t>
  </si>
  <si>
    <t>Timbres municipales (por constitución de sociedades)</t>
  </si>
  <si>
    <t>1.1.2.3.00.00.0.0.001</t>
  </si>
  <si>
    <t>1.1.2.4.00.00.0.0.000</t>
  </si>
  <si>
    <t>Impuesto sobre los traspasos de bienes inmuebles</t>
  </si>
  <si>
    <t>Timbres municipales (por traspasos de bienes inmuebles)</t>
  </si>
  <si>
    <t>1.1.2.4.00.00.0.0.001</t>
  </si>
  <si>
    <t>1.3.3.1.09.00.0.0.000</t>
  </si>
  <si>
    <t>Otras multas</t>
  </si>
  <si>
    <t>Multas por infracción Ley de construcciones</t>
  </si>
  <si>
    <t>1.3.3.1.09.02.0.0.000</t>
  </si>
  <si>
    <t>Multas varias</t>
  </si>
  <si>
    <t>1.3.3.1.09.02.0.0.001</t>
  </si>
  <si>
    <t>2.4.1.5.00.00.0.0.000</t>
  </si>
  <si>
    <t>Nota: Se ajusta el salario base del conserje en base al salario que venía devengando dicho trabajador en el puesto</t>
  </si>
  <si>
    <t>de peon, ya que sus caracteristicas en el perfil del puesto son similares y se trata de un ingreso nuevo.</t>
  </si>
  <si>
    <t>Transferencias de capital de Empresas Públicas no Financieras</t>
  </si>
  <si>
    <t>2.4.1.5.00.00.0.0.001</t>
  </si>
  <si>
    <t>REMUNERACIONES BASICAS</t>
  </si>
  <si>
    <t>Sueldos para cargos fijos</t>
  </si>
  <si>
    <t>0.01.01</t>
  </si>
  <si>
    <t>0.01.02</t>
  </si>
  <si>
    <t>Jornales</t>
  </si>
  <si>
    <t>0.01.03</t>
  </si>
  <si>
    <t>Servicios especiales</t>
  </si>
  <si>
    <t>0.02</t>
  </si>
  <si>
    <t>REMUNERACIONES EVENTUALES</t>
  </si>
  <si>
    <t>0.02.01</t>
  </si>
  <si>
    <t>Tiempo extraordinario</t>
  </si>
  <si>
    <t>0.02.05</t>
  </si>
  <si>
    <t>0.03</t>
  </si>
  <si>
    <t>INCENTIVOS SALARIALES</t>
  </si>
  <si>
    <t>0.03.01</t>
  </si>
  <si>
    <t>Retribución por años servidos</t>
  </si>
  <si>
    <t>0.03.02</t>
  </si>
  <si>
    <t>Restricción al ejercicio liberal de la profesión</t>
  </si>
  <si>
    <t>0.03.03</t>
  </si>
  <si>
    <t>0.03.04</t>
  </si>
  <si>
    <t>0.05</t>
  </si>
  <si>
    <t xml:space="preserve">CONTRIBUCIONES PATRONALES A FONDOS DE PENSIONES Y OTROS FONDOS DE CAPITALIZACIÓN </t>
  </si>
  <si>
    <t>0.05.01</t>
  </si>
  <si>
    <t>0.05.02</t>
  </si>
  <si>
    <t>0.05.03</t>
  </si>
  <si>
    <t>0</t>
  </si>
  <si>
    <t>1.06</t>
  </si>
  <si>
    <t>SEGUROS, REASEGUROS Y OTRAS OBLIGACIONES</t>
  </si>
  <si>
    <t>1.06.01</t>
  </si>
  <si>
    <t xml:space="preserve">Seguros </t>
  </si>
  <si>
    <t>Aporte Patronal al Régimen Obligatorio de Pensiones  Complementarias (1,5)</t>
  </si>
  <si>
    <t>Aporte Patronal al Fondo de Capitalización Laboral (3)</t>
  </si>
  <si>
    <t>Operador niveladora (TE)</t>
  </si>
  <si>
    <t>Contribución Patronal al Seguro de Pensiones de la Caja Costarricense de Seguro Social (14,5)</t>
  </si>
  <si>
    <t>0,01</t>
  </si>
  <si>
    <t xml:space="preserve">REMUNERACIONES </t>
  </si>
  <si>
    <t>SERVICIOS</t>
  </si>
  <si>
    <t>TOTAL PROGRAMA SERVICIOS COMUNALES</t>
  </si>
  <si>
    <t>1.01</t>
  </si>
  <si>
    <t xml:space="preserve">ALQUILERES </t>
  </si>
  <si>
    <t>1.01.02</t>
  </si>
  <si>
    <t>Alquiler de maquinaria, equipo y mobiliario</t>
  </si>
  <si>
    <t>1.02</t>
  </si>
  <si>
    <t>SERVICIOS BÁSICOS</t>
  </si>
  <si>
    <t>1.02.01</t>
  </si>
  <si>
    <t xml:space="preserve">Servicio de agua y alcantarillado </t>
  </si>
  <si>
    <t>1.02.02</t>
  </si>
  <si>
    <t>Servicio de energía eléctrica</t>
  </si>
  <si>
    <t>1.02.03</t>
  </si>
  <si>
    <t>Servicio de correo</t>
  </si>
  <si>
    <t>1.02.04</t>
  </si>
  <si>
    <t>Servicio de telecomunicaciones</t>
  </si>
  <si>
    <t>1.02.99</t>
  </si>
  <si>
    <t xml:space="preserve">Otros servicios básicos </t>
  </si>
  <si>
    <t>1.03</t>
  </si>
  <si>
    <t>SERVICIOS COMERCIALES Y FINANCIEROS</t>
  </si>
  <si>
    <t>1.03.01</t>
  </si>
  <si>
    <t xml:space="preserve">Información </t>
  </si>
  <si>
    <t>1.03.02</t>
  </si>
  <si>
    <t>Publicidad y propaganda</t>
  </si>
  <si>
    <t>1.03.03</t>
  </si>
  <si>
    <t>Impresión, encuadernación y otros</t>
  </si>
  <si>
    <t>1.03.04</t>
  </si>
  <si>
    <t>Transporte de bienes</t>
  </si>
  <si>
    <t>1.04</t>
  </si>
  <si>
    <t>SERVICIOS DE GESTIÓN Y APOYO</t>
  </si>
  <si>
    <t>1.04.01</t>
  </si>
  <si>
    <t>Servicios médicos y de laboratorio</t>
  </si>
  <si>
    <t>1.04.02</t>
  </si>
  <si>
    <t xml:space="preserve">Servicios jurídicos </t>
  </si>
  <si>
    <t>1.04.03</t>
  </si>
  <si>
    <t>Servicios de ingeniería</t>
  </si>
  <si>
    <t>1.04.04</t>
  </si>
  <si>
    <t>Servicios en ciencias económicas y sociales</t>
  </si>
  <si>
    <t>1.04.05</t>
  </si>
  <si>
    <t>Servicios de desarrollo de sistemas informáticos</t>
  </si>
  <si>
    <t>1.04.06</t>
  </si>
  <si>
    <t xml:space="preserve">Servicios generales </t>
  </si>
  <si>
    <t>1.04.99</t>
  </si>
  <si>
    <t>Otros servicios de gestión y apoyo</t>
  </si>
  <si>
    <t>1.05</t>
  </si>
  <si>
    <t>GASTOS DE VIAJE Y TRANSPORTE</t>
  </si>
  <si>
    <t>1.05.01</t>
  </si>
  <si>
    <t>Transporte dentro del país</t>
  </si>
  <si>
    <t>1.05.02</t>
  </si>
  <si>
    <t>Viáticos dentro del país</t>
  </si>
  <si>
    <t>1.05.03</t>
  </si>
  <si>
    <t>Transporte en el exterior</t>
  </si>
  <si>
    <t>1.05.04</t>
  </si>
  <si>
    <t>Viáticos en el exterior</t>
  </si>
  <si>
    <t>1.07</t>
  </si>
  <si>
    <t>CAPACITACIÓN Y PROTOCOLO</t>
  </si>
  <si>
    <t>1.07.01</t>
  </si>
  <si>
    <t>Actividades de capacitación</t>
  </si>
  <si>
    <t>1.07.02</t>
  </si>
  <si>
    <t xml:space="preserve">Actividades protocolarias y sociales </t>
  </si>
  <si>
    <t>1.07.03</t>
  </si>
  <si>
    <t>Gastos de representación institucional</t>
  </si>
  <si>
    <t>1.08</t>
  </si>
  <si>
    <t>MANTENIMIENTO Y REPARACIÓN</t>
  </si>
  <si>
    <t>1.08.01</t>
  </si>
  <si>
    <t>Mantenimiento de edificios y locales</t>
  </si>
  <si>
    <t>1.08.02</t>
  </si>
  <si>
    <t>Mantenimiento de vías de comunicación</t>
  </si>
  <si>
    <t>1.08.03</t>
  </si>
  <si>
    <t>CONSTRUCCION Y MEJORAS PASO PEATONAL PUENTE RIO CARBON</t>
  </si>
  <si>
    <t>Construccion y mejoras instalaciones del edificio municipal</t>
  </si>
  <si>
    <t>Construccion casetilla en Patiño</t>
  </si>
  <si>
    <t>Construccion casetilla en Hone Creek-Clínica</t>
  </si>
  <si>
    <t>Construccion casetilla en Manzanillo</t>
  </si>
  <si>
    <t>Mantenimiento de instalaciones y otras obras</t>
  </si>
  <si>
    <t>1.08.04</t>
  </si>
  <si>
    <t>Mantenimiento y reparación de maquinaria y equipo de producción</t>
  </si>
  <si>
    <t>1.08.05</t>
  </si>
  <si>
    <t>Mantenimiento y reparación de equipo de transporte</t>
  </si>
  <si>
    <t>1.08.07</t>
  </si>
  <si>
    <t>Mantenimiento y reparación de equipo y mobiliario de oficina</t>
  </si>
  <si>
    <t>1.08.08</t>
  </si>
  <si>
    <t>Mantenimiento y reparación de equipo de cómputo y  sistemas de informacion</t>
  </si>
  <si>
    <t>1.08.99</t>
  </si>
  <si>
    <t>Mantenimiento y reparación de otros equipos</t>
  </si>
  <si>
    <t>2.01</t>
  </si>
  <si>
    <t>PRODUCTOS QUÍMICOS Y CONEXOS</t>
  </si>
  <si>
    <t>2.01.01</t>
  </si>
  <si>
    <t>CONSTRUCCION DE ALCANTARILLADO SANITARIO EN BRIBRI Ley 7313</t>
  </si>
  <si>
    <t>Combustibles y lubricantes</t>
  </si>
  <si>
    <t>2.01.02</t>
  </si>
  <si>
    <t>Productos farmacéuticos y medicinales</t>
  </si>
  <si>
    <t>2.01.03</t>
  </si>
  <si>
    <t>Productos veterinarios</t>
  </si>
  <si>
    <t>2.01.04</t>
  </si>
  <si>
    <t xml:space="preserve">Tintas, pinturas y diluyentes </t>
  </si>
  <si>
    <t>2.01.99</t>
  </si>
  <si>
    <t>Otros productos químicos</t>
  </si>
  <si>
    <t>2.02</t>
  </si>
  <si>
    <t xml:space="preserve">ALIMENTOS Y PRODUCTOS AGROPECUARIOS </t>
  </si>
  <si>
    <t>2.02.01</t>
  </si>
  <si>
    <t>Productos pecuarios y otras especies</t>
  </si>
  <si>
    <t>2.02.02</t>
  </si>
  <si>
    <t>Productos agroforestales</t>
  </si>
  <si>
    <t>2.02.03</t>
  </si>
  <si>
    <t>Alimentos y bebidas</t>
  </si>
  <si>
    <t>2.02.04</t>
  </si>
  <si>
    <t>Alimentos para animales</t>
  </si>
  <si>
    <t>2.03</t>
  </si>
  <si>
    <t>MATERIALES Y PRODUCTOS DE USO EN LA CONSTRUCCIÓN Y MANTENIMIENTO</t>
  </si>
  <si>
    <t>2.03.01</t>
  </si>
  <si>
    <t>Materiales y productos metálicos</t>
  </si>
  <si>
    <t>2.03.02</t>
  </si>
  <si>
    <t>Materiales y productos minerales y asfálticos</t>
  </si>
  <si>
    <t>2.03.03</t>
  </si>
  <si>
    <t>Madera y sus derivados</t>
  </si>
  <si>
    <t>2.03.04</t>
  </si>
  <si>
    <t>Materiales y productos eléctricos, telefónicos y de cómputo</t>
  </si>
  <si>
    <t>2.03.05</t>
  </si>
  <si>
    <t>Materiales y productos de vidrio</t>
  </si>
  <si>
    <t>2.03.06</t>
  </si>
  <si>
    <t>Materiales y productos de plástico</t>
  </si>
  <si>
    <t>2.03.99</t>
  </si>
  <si>
    <t>Otros materiales y productos de uso en la construcción</t>
  </si>
  <si>
    <t>2.04</t>
  </si>
  <si>
    <t>HERRAMIENTAS, REPUESTOS Y ACCESORIOS</t>
  </si>
  <si>
    <t>2.04.01</t>
  </si>
  <si>
    <t>Herramientas e instrumentos</t>
  </si>
  <si>
    <t>2.04.02</t>
  </si>
  <si>
    <t>Repuestos y accesorios</t>
  </si>
  <si>
    <t>2.99</t>
  </si>
  <si>
    <t>ÚTILES, MATERIALES Y SUMINISTROS DIVERSOS</t>
  </si>
  <si>
    <t>2.99.01</t>
  </si>
  <si>
    <t>Útiles y materiales de oficina y cómputo</t>
  </si>
  <si>
    <t>2.99.02</t>
  </si>
  <si>
    <t>Útiles y materiales médico, hospitalario y de investigación</t>
  </si>
  <si>
    <t>2.99.03</t>
  </si>
  <si>
    <t>Productos de papel, cartón e impresos</t>
  </si>
  <si>
    <t>2.99.04</t>
  </si>
  <si>
    <t>Textiles y vestuario</t>
  </si>
  <si>
    <t>2.99.05</t>
  </si>
  <si>
    <t>Útiles y materiales de limpieza</t>
  </si>
  <si>
    <t>2.99.06</t>
  </si>
  <si>
    <t>Útiles y materiales de resguardo y seguridad</t>
  </si>
  <si>
    <t>2.99.07</t>
  </si>
  <si>
    <t>Útiles y materiales de cocina y comedor</t>
  </si>
  <si>
    <t>2.99.99</t>
  </si>
  <si>
    <t>Otros útiles, materiales y suministros</t>
  </si>
  <si>
    <t xml:space="preserve">INTERESES Y COMISIONES </t>
  </si>
  <si>
    <t>3.02</t>
  </si>
  <si>
    <t>INTERESES SOBRE PRÉSTAMOS</t>
  </si>
  <si>
    <t>3.02.03</t>
  </si>
  <si>
    <t>002006</t>
  </si>
  <si>
    <t>Intereses sobre préstamos de Instituciones Descentralizadas  no Empresariales</t>
  </si>
  <si>
    <t>ACTIVOS FINANCIEROS</t>
  </si>
  <si>
    <t>4.01</t>
  </si>
  <si>
    <t>PRÉSTAMOS</t>
  </si>
  <si>
    <t>4.01.03</t>
  </si>
  <si>
    <t>Préstamos a Instituciones Descentralizadas no  Empresariales</t>
  </si>
  <si>
    <t>BIENES DURADEROS</t>
  </si>
  <si>
    <t>5.01</t>
  </si>
  <si>
    <t>MAQUINARIA, EQUIPO Y MOBILARIO</t>
  </si>
  <si>
    <t>5.01.01</t>
  </si>
  <si>
    <t>Maquinaria y equipo para la producción</t>
  </si>
  <si>
    <t>5.01.02</t>
  </si>
  <si>
    <t>Equipo de transporte</t>
  </si>
  <si>
    <t>5.01.03</t>
  </si>
  <si>
    <t>Equipo de comunicación</t>
  </si>
  <si>
    <t>5.01.04</t>
  </si>
  <si>
    <t>Equipo y mobiliario de oficina</t>
  </si>
  <si>
    <t>5.01.05</t>
  </si>
  <si>
    <t>Consejo Nacional de la politica de la persona joven</t>
  </si>
  <si>
    <t>Vias Ferrezs</t>
  </si>
  <si>
    <t>Obras marítimas y flivuales</t>
  </si>
  <si>
    <t>5.03.02</t>
  </si>
  <si>
    <t>5.03.06</t>
  </si>
  <si>
    <t>OTROS PROYECTOS</t>
  </si>
  <si>
    <t>Fondo Ley Simplificación y Eficiencia Tributarias Ley Nº 8114</t>
  </si>
  <si>
    <t>Coompra de una compactadora</t>
  </si>
  <si>
    <t>Entrada 36 La Unión Bomba -Fca La Union en Margarita</t>
  </si>
  <si>
    <t>7-04-097</t>
  </si>
  <si>
    <t>Ent 17 a Puerto Viejo-Fin -Caminos Reserva Kekoldi</t>
  </si>
  <si>
    <t>Mejoramiento puente camino El Parque Margarita-Escuela de Cocles</t>
  </si>
  <si>
    <t>Descripcion</t>
  </si>
  <si>
    <t>P. Inicial</t>
  </si>
  <si>
    <t>CUADRO Nº5</t>
  </si>
  <si>
    <t>PROGRAMA IV: PARTIDAS ESPECIFICAS</t>
  </si>
  <si>
    <t>5.04.01</t>
  </si>
  <si>
    <t>5.04.02</t>
  </si>
  <si>
    <t>5.04.05</t>
  </si>
  <si>
    <t>5.04.06</t>
  </si>
  <si>
    <t>5.04.07</t>
  </si>
  <si>
    <t>TOTAL PROGRAMA IV</t>
  </si>
  <si>
    <t>0.01</t>
  </si>
  <si>
    <t>0.01.05</t>
  </si>
  <si>
    <t>Suplencias</t>
  </si>
  <si>
    <t>6.01.04.3</t>
  </si>
  <si>
    <t>6.01.04.1</t>
  </si>
  <si>
    <t>6.01.04.2</t>
  </si>
  <si>
    <t>9.02.02.1</t>
  </si>
  <si>
    <t>9.02.02.2</t>
  </si>
  <si>
    <t>9.02.02.3</t>
  </si>
  <si>
    <t>9.02.02.4</t>
  </si>
  <si>
    <t>9.02.02.5</t>
  </si>
  <si>
    <t>Fondo recursos impuesto al banano</t>
  </si>
  <si>
    <t>PARTIDAS ESPECIFICAS</t>
  </si>
  <si>
    <t>VIAS DE COMUNICACIÓN</t>
  </si>
  <si>
    <t>Compra de un automovil para uso de los diferentes  distritos</t>
  </si>
  <si>
    <t>Compra de equipo para la fabricacion  de alcantarillas (4 dist)</t>
  </si>
  <si>
    <t>Compra de un vehículo Cooperativa Coopetsiola</t>
  </si>
  <si>
    <t>Mejora de 17 kilómetros de caminos vecinales en el distrito de Sixaola</t>
  </si>
  <si>
    <t>Mejorar caminos vecinales en el distrito de Cahuita</t>
  </si>
  <si>
    <t>Rehabilitación de las rutas viales del distrito Telire</t>
  </si>
  <si>
    <t>Compra de niveladora para mantenimiento de caminos</t>
  </si>
  <si>
    <t>5</t>
  </si>
  <si>
    <t>6</t>
  </si>
  <si>
    <t>7</t>
  </si>
  <si>
    <t>12</t>
  </si>
  <si>
    <t>14</t>
  </si>
  <si>
    <t>15</t>
  </si>
  <si>
    <t>PROGRAMA ESPECIFICO</t>
  </si>
  <si>
    <t>SIBUJU SAN VICENTE</t>
  </si>
  <si>
    <t>(ENT.N.36)FCA.COSTA RICA-GANDOCA (EL MAR)</t>
  </si>
  <si>
    <t>(ENT.N.36) MARGARITA-EL PARQUE-(ENT.C.17) COCLES - ESCUELA</t>
  </si>
  <si>
    <t>GANDOCA,MATA LIMÓN- LA PALMA BONIFE</t>
  </si>
  <si>
    <t>SAN MIGUEL-GANDOCA</t>
  </si>
  <si>
    <t>(ENT.N.36) ENTRADA A BELLAVIST-CENTRO POBLACION BELLAVISTA</t>
  </si>
  <si>
    <t>(ENT.N.36) HONE CREEK (ESCUELA-BELLA VISTA (ENT.C.64)</t>
  </si>
  <si>
    <t>KATSI-ALTO KATSI</t>
  </si>
  <si>
    <t>KATSI-NAMU WOKI</t>
  </si>
  <si>
    <t>KATSI-BOCA UREN - PUERTO DIEGO LAYAN</t>
  </si>
  <si>
    <t>(ENT.C.13) AMUBRI-FIN DE CAMINO- SOKI</t>
  </si>
  <si>
    <t>COROMA-CENTRO DE POBLACION-(ENT.C.116) CEMENTERIO AMUBRI</t>
  </si>
  <si>
    <t>PROGRAMA IV</t>
  </si>
  <si>
    <t>3.3.2.0.00.00.0.0.017</t>
  </si>
  <si>
    <t>Saldo de partidas específicas</t>
  </si>
  <si>
    <t>IV</t>
  </si>
  <si>
    <t>06</t>
  </si>
  <si>
    <t>PLANIFICACIÓN ESTRATÉGICA</t>
  </si>
  <si>
    <t>PLAN DE DESARROLLO MUNICIPAL</t>
  </si>
  <si>
    <t>OBJETIVOS DE MEJORA Y/O OPERATIVOS</t>
  </si>
  <si>
    <t>META</t>
  </si>
  <si>
    <t>INDICADOR</t>
  </si>
  <si>
    <t>PROGRAMACIÓN DE LA META</t>
  </si>
  <si>
    <t>FUNCIONARIO RESPONSABLE</t>
  </si>
  <si>
    <t>ASIGNACIÓN PRESUPUESTARIA POR META</t>
  </si>
  <si>
    <t>I semestre</t>
  </si>
  <si>
    <t>II semestre</t>
  </si>
  <si>
    <t>I SEMESTRE</t>
  </si>
  <si>
    <t>II SEMESTRE</t>
  </si>
  <si>
    <t>AREA ESTRATÉGICA</t>
  </si>
  <si>
    <t>No.</t>
  </si>
  <si>
    <t>Descripción</t>
  </si>
  <si>
    <t>Servicios</t>
  </si>
  <si>
    <t>Operativo</t>
  </si>
  <si>
    <t>02 Recolección de basura</t>
  </si>
  <si>
    <t>03 Mantenimiento de caminos y calles</t>
  </si>
  <si>
    <t>10 Servicios Sociales y complementarios.</t>
  </si>
  <si>
    <t>15 Mejoramiento en la zona marítimo terrestre</t>
  </si>
  <si>
    <t>Seguridad Vial</t>
  </si>
  <si>
    <t>Mejora</t>
  </si>
  <si>
    <t>Fondos incrementados</t>
  </si>
  <si>
    <t>22 Seguridad Vial</t>
  </si>
  <si>
    <t>25 Protección del medio ambiente</t>
  </si>
  <si>
    <t>28 Atención de emergencias cantonales</t>
  </si>
  <si>
    <t>SUBTOTALES</t>
  </si>
  <si>
    <t>Metas de Objetivos de Mejora</t>
  </si>
  <si>
    <t>Metas de Objetivos Operativos</t>
  </si>
  <si>
    <t>Metas formuladas para el programa</t>
  </si>
  <si>
    <t>PLAN OPERATIVO ANUAL</t>
  </si>
  <si>
    <t>MATRIZ DE DESEMPEÑO PROGRAMÁTICO</t>
  </si>
  <si>
    <t>PLANIFICACIÓN OPERATIVA</t>
  </si>
  <si>
    <t>EVALUACIÓN</t>
  </si>
  <si>
    <t>PROYECTO</t>
  </si>
  <si>
    <t>GRUPOS</t>
  </si>
  <si>
    <t>SUBGRUPOS</t>
  </si>
  <si>
    <t>GASTO REAL POR META</t>
  </si>
  <si>
    <t>Resultado del indicador de eficiencia en la ejecución de los recursos por meta</t>
  </si>
  <si>
    <t>Resultado anual del indicador de eficiencia en la ejecución de los recursos por meta</t>
  </si>
  <si>
    <t>EJECUCIÓN DE LA META</t>
  </si>
  <si>
    <t>Resultado del indicador de eficacia en el cumplimiento de la metas programadas</t>
  </si>
  <si>
    <t>I Semestre</t>
  </si>
  <si>
    <t>II Semestre</t>
  </si>
  <si>
    <t>% de la meta a alcanzar</t>
  </si>
  <si>
    <t>Sem</t>
  </si>
  <si>
    <t>Gestion Integral Municipal</t>
  </si>
  <si>
    <t>01 Edificios</t>
  </si>
  <si>
    <t>Otros Edificios</t>
  </si>
  <si>
    <t>Mejoramiento de la Red Vial del Cantón</t>
  </si>
  <si>
    <t>02 Vías de comunicación terrestre</t>
  </si>
  <si>
    <t>Unidad Técnica de Gestión Vial</t>
  </si>
  <si>
    <t>Mantenimiento rutinario red vial</t>
  </si>
  <si>
    <t>Otros proyectos</t>
  </si>
  <si>
    <t>06 Otros proyectos</t>
  </si>
  <si>
    <t>07 Otros fondos e inversiones</t>
  </si>
  <si>
    <t>TOTAL POR PROGRAMA</t>
  </si>
  <si>
    <t>03 Obras marítimas y fluviales</t>
  </si>
  <si>
    <t>04 Obras urbanísticas</t>
  </si>
  <si>
    <t>05 Instalaciones</t>
  </si>
  <si>
    <t>Genero</t>
  </si>
  <si>
    <t>Equipamiento</t>
  </si>
  <si>
    <t>Política Social</t>
  </si>
  <si>
    <t>No aplica</t>
  </si>
  <si>
    <t xml:space="preserve">Acueductos </t>
  </si>
  <si>
    <t>Alcantarillado pluvial</t>
  </si>
  <si>
    <t>Alcantarillado sanitario</t>
  </si>
  <si>
    <t>Alumbrado público</t>
  </si>
  <si>
    <t>Centros culturales</t>
  </si>
  <si>
    <t>Centros de enseñanza</t>
  </si>
  <si>
    <t>Centros de salud</t>
  </si>
  <si>
    <t>Centros deportivos y de recreación</t>
  </si>
  <si>
    <t>Diques</t>
  </si>
  <si>
    <t>Disposición de desechos sólidos</t>
  </si>
  <si>
    <t>Fraccionamiento y habilitación de terrenos</t>
  </si>
  <si>
    <t>Mantenimiento periódico red vial</t>
  </si>
  <si>
    <t>Marinas</t>
  </si>
  <si>
    <t>Mejoramiento red vial</t>
  </si>
  <si>
    <t>Muelles</t>
  </si>
  <si>
    <t>Obras de defensa y protección</t>
  </si>
  <si>
    <t>Obras nuevas red vial</t>
  </si>
  <si>
    <t>Otras instalaciones</t>
  </si>
  <si>
    <t>Otras obras marítimas y fluviales</t>
  </si>
  <si>
    <t>Otras obras urbanísticas</t>
  </si>
  <si>
    <t>Parques y zonas verdes</t>
  </si>
  <si>
    <t>Reconstrucción red vial</t>
  </si>
  <si>
    <t>Rehabilitación red vial</t>
  </si>
  <si>
    <t>Rompeolas</t>
  </si>
  <si>
    <t>Salones Comunales</t>
  </si>
  <si>
    <t>Tajos y canteras</t>
  </si>
  <si>
    <r>
      <t xml:space="preserve">PROGRAMA III: </t>
    </r>
    <r>
      <rPr>
        <sz val="8"/>
        <rFont val="Arial Narrow"/>
        <family val="2"/>
      </rPr>
      <t>INVERSIONES</t>
    </r>
  </si>
  <si>
    <r>
      <t xml:space="preserve">MISIÓN:  </t>
    </r>
    <r>
      <rPr>
        <sz val="8"/>
        <rFont val="Arial Narrow"/>
        <family val="2"/>
      </rPr>
      <t>Desarrollar proyectos de inversión a favor de la comunidad con el fin de satisfacer sus necesidades.</t>
    </r>
  </si>
  <si>
    <r>
      <t>Producción final:</t>
    </r>
    <r>
      <rPr>
        <sz val="8"/>
        <rFont val="Arial Narrow"/>
        <family val="2"/>
      </rPr>
      <t xml:space="preserve"> Proyectos de inversión</t>
    </r>
  </si>
  <si>
    <t>Obras realizadas</t>
  </si>
  <si>
    <t>División de servicios</t>
  </si>
  <si>
    <t xml:space="preserve"> 09 - 31</t>
  </si>
  <si>
    <t>01 Aseo de vías y sitios públicos.</t>
  </si>
  <si>
    <t>04 Cementerios</t>
  </si>
  <si>
    <t>05 Parques y obras de ornato</t>
  </si>
  <si>
    <t>06 Acueductos</t>
  </si>
  <si>
    <t>07 Mercados, plazas y ferias</t>
  </si>
  <si>
    <t>08 Mataderos</t>
  </si>
  <si>
    <t>09 Educativos, culturales y deportivos</t>
  </si>
  <si>
    <t>11 Estacionamientos y terminales</t>
  </si>
  <si>
    <t>12 Alumbrado público</t>
  </si>
  <si>
    <t>13 Alcantarillado sanitarios</t>
  </si>
  <si>
    <t>14 Complejos turísticos</t>
  </si>
  <si>
    <t>16 Depósito y tratamiento de basura</t>
  </si>
  <si>
    <t>17 Mantenimiento de edificios</t>
  </si>
  <si>
    <t>18 Reparaciones menores de maquinaria y equipo</t>
  </si>
  <si>
    <t>19 Explotación de tajos y canteras</t>
  </si>
  <si>
    <t>20 Zona Portuaria</t>
  </si>
  <si>
    <t>21 Inspección sanitaria</t>
  </si>
  <si>
    <t>23 Seguridad y vigilancia en la comunidad</t>
  </si>
  <si>
    <t>24 Obras de hidrología</t>
  </si>
  <si>
    <t>26 Desarrollo Urbano</t>
  </si>
  <si>
    <t>27 Dirección de servicios y mantenimiento</t>
  </si>
  <si>
    <t>29 Por incumplimiento de deberes a los propietarios de bienes inmuebles</t>
  </si>
  <si>
    <t>30  Alcantarillado pluvial</t>
  </si>
  <si>
    <t>31 Aportes en especie para servicios y proyectos comunitarios.</t>
  </si>
  <si>
    <t>Educativos</t>
  </si>
  <si>
    <t>Culturales</t>
  </si>
  <si>
    <t>Deportivos</t>
  </si>
  <si>
    <t>Centros Culturales</t>
  </si>
  <si>
    <t>Centros y programas de salud</t>
  </si>
  <si>
    <t>Otros</t>
  </si>
  <si>
    <r>
      <t xml:space="preserve">PROGRAMA II: </t>
    </r>
    <r>
      <rPr>
        <sz val="8"/>
        <rFont val="Arial Narrow"/>
        <family val="2"/>
      </rPr>
      <t>SERVICIOS COMUNITARIOS</t>
    </r>
  </si>
  <si>
    <r>
      <t xml:space="preserve">MISIÓN:  </t>
    </r>
    <r>
      <rPr>
        <sz val="8"/>
        <rFont val="Arial Narrow"/>
        <family val="2"/>
      </rPr>
      <t>Brindar servicios a la comunidad con el fin de satisfacer sus necesidades.</t>
    </r>
  </si>
  <si>
    <r>
      <t xml:space="preserve">Producción final: </t>
    </r>
    <r>
      <rPr>
        <sz val="8"/>
        <rFont val="Arial Narrow"/>
        <family val="2"/>
      </rPr>
      <t>Servicios comunitarios</t>
    </r>
  </si>
  <si>
    <t>SUBGRUPO</t>
  </si>
  <si>
    <t>Construir y mejorar  edificaciones en el cantón durante el año</t>
  </si>
  <si>
    <t>Edificaciones construidas</t>
  </si>
  <si>
    <t>Equipos adquiridos</t>
  </si>
  <si>
    <r>
      <t>PROGRAMA IV:</t>
    </r>
    <r>
      <rPr>
        <sz val="8"/>
        <rFont val="Arial Narrow"/>
        <family val="2"/>
      </rPr>
      <t xml:space="preserve"> PARTIDAS ESPECÍFICAS</t>
    </r>
  </si>
  <si>
    <r>
      <t xml:space="preserve">MISIÓN:  </t>
    </r>
    <r>
      <rPr>
        <sz val="8"/>
        <rFont val="Arial Narrow"/>
        <family val="2"/>
      </rPr>
      <t>Desarrollar proyectos de inversión a través de los recursos provenientes de las partidas específicas, en favor de la comunidad con el fin de satisfacer sus necesidades  .</t>
    </r>
  </si>
  <si>
    <r>
      <t xml:space="preserve">Producción final: </t>
    </r>
    <r>
      <rPr>
        <sz val="8"/>
        <rFont val="Arial Narrow"/>
        <family val="2"/>
      </rPr>
      <t>Proyectos de inversión</t>
    </r>
  </si>
  <si>
    <t>Unidad Técnica Vial, Alcalde Municipal</t>
  </si>
  <si>
    <t>Proyectos realizados</t>
  </si>
  <si>
    <t>Comision Contratación, Acalde y consejos de distrito</t>
  </si>
  <si>
    <t>1.4.1.2.00.00.0.0.004</t>
  </si>
  <si>
    <t>ENMALLADO ESCUELA FINCA MARGARITA FDM</t>
  </si>
  <si>
    <t>Otros Proyectos</t>
  </si>
  <si>
    <t>2.4.1.1.00.00.0.0.003</t>
  </si>
  <si>
    <t xml:space="preserve">Recursos decreto 36483-H </t>
  </si>
  <si>
    <t>CONSTRUCCION DE LA INFRAESTRUCTURA DE LA CAPILLA DEL CEMENTERIO DE VOLIO, DISTRITO BRATSI</t>
  </si>
  <si>
    <t>MEJORA EN EL ENMALLADO PARA EL CIERRE PERIMETRAL DEL PARQUE INFANTIL DE PUERTO VIEJO, DISTRITO CAHUITA</t>
  </si>
  <si>
    <t>CENTRO DEPORTIVO COMUNAL DE AMUBRI, MEJORA EN LA CANCHA Y EN LA INFRAESTRUCTURA DEPORTIVA, CANTONAL</t>
  </si>
  <si>
    <t>EQUIPAMIENTO DEL LABORATORIO DE VECTORES, CANTONAL</t>
  </si>
  <si>
    <t>CONSTRUCCION DE LA INFRAESTRUCTURA DEL PUENTE PEATONAL DE KOBLI - CORBITA, DISTRITO TELIRE</t>
  </si>
  <si>
    <t>MEJORAMIENTO DE ACUEDUCTO DE SURETKA, DISTRITO BRATSI.</t>
  </si>
  <si>
    <t>MEJORAMIENTO DE ACUEDUCTO DE BARRIO LAS FLORES - CACHABLI, DISTRITO TELIRE</t>
  </si>
  <si>
    <t>REMODELACION DE LA INFRAESTRUCTURA DE LA IGLESIA SOLDADOS DE LA CRUZ, DISTRITO BRATSI</t>
  </si>
  <si>
    <t>REMODELACION DE LA INFRAESTRUCTURA DEL SALON COMUNAL DE SHIROLES, DISTRITO BRATSI.</t>
  </si>
  <si>
    <t>CONTRUCCION DE LA INFRAESTRUCTURA DEL SALON COMUNAL DE EL PARQUE,  DISTRITO SIXAOLA</t>
  </si>
  <si>
    <t>REMODELACION DE LA INFRAESTRUCTURA DEL SALON COMUNAL DE HONE CREEK, DISTRITO CAHUITA</t>
  </si>
  <si>
    <t>REMODELACION DE LA INFRAESTRUCTURA DE LA IGLESIA ASAMBLEAS DE DIOS DE PUERTO VIEJO, DISTRITO CAHUITA</t>
  </si>
  <si>
    <t>REMODELACION DE LA INFRAESTRUCTURA DE LA IGLESIA ASAMBLEAS DE DIOS DE BORDON, DISTRITO CAHUITA</t>
  </si>
  <si>
    <t>REMODELACION DE LA INFAESTRUCTURA DEL SALON COMUNAL DE COROMA, DISTRITO TELIRE</t>
  </si>
  <si>
    <t>REMODELACION DE LA INFAESTRUCTURA DEL SALON COMUNAL DE KATSI, DISTRITO TELIRE</t>
  </si>
  <si>
    <t>Construir y mejorar  obras en el cantón durante el año</t>
  </si>
  <si>
    <t xml:space="preserve">Construcción de centro de inteligencia (biblioteca), </t>
  </si>
  <si>
    <t>Construcción de II etapa del albergue Daytonia, distrito Sixaola</t>
  </si>
  <si>
    <t>Construcción de acueducto de Boca Uren, distrito de Telire</t>
  </si>
  <si>
    <t>SALDOS DEL 2010</t>
  </si>
  <si>
    <t>PARTIDAS DEL 2011</t>
  </si>
  <si>
    <t>TOTAL 20 PROYECTOS</t>
  </si>
  <si>
    <t>AÑO</t>
  </si>
  <si>
    <t>PARTIDA</t>
  </si>
  <si>
    <t>SALDO</t>
  </si>
  <si>
    <t>Construcción infraestructura escuela de Coroma</t>
  </si>
  <si>
    <t>Compra de terreno asunto de vivienda Dist. Bratsi</t>
  </si>
  <si>
    <t>Recursos sin asignacion presupuetaria</t>
  </si>
  <si>
    <t>Remodelación del puesto policial Margarita, distrito Sixaola</t>
  </si>
  <si>
    <t>Construcción Salón multiusoen la escuela Carbón Uno, distrtio Cahuita</t>
  </si>
  <si>
    <t>Construcción de comedor escolar e  la escuela Duchabli, distrito Telire</t>
  </si>
  <si>
    <t>Construcción del comedor escolar en la escuela de Katsi, distrito Telire</t>
  </si>
  <si>
    <t>Mejoras en la infraestructura de la telesecundaria Coroma distrito Telire</t>
  </si>
  <si>
    <t>Construcción casa Comunal en Bajo Coen, distrito Telire</t>
  </si>
  <si>
    <t>Construcción Salón comunal de Amubre, distrito Telire</t>
  </si>
  <si>
    <t>Construcción del acueducto rural en la comunidad Oasis distrito Bratsi</t>
  </si>
  <si>
    <t>Colocación de alcantarillas en el terreno del Cen Sinai de Daytonia,distrito Sixaola</t>
  </si>
  <si>
    <t>Mejoramiento del Miniacueducto Dindirí en la comunidad de Carbón 2, distrito Cahuita</t>
  </si>
  <si>
    <t>Construcción de dos celdas en el Ministerio de seguridad distrito Bratsi</t>
  </si>
  <si>
    <t>Construcción del salón comunal Soki</t>
  </si>
  <si>
    <t>Construcción de aula en la escuela de Wawet</t>
  </si>
  <si>
    <t>Construcción de  aula en la escuela de Coroma</t>
  </si>
  <si>
    <t>Construcción del Puesto Policial de Sepecue</t>
  </si>
  <si>
    <t>Construcción puesto policial parque de Margarita</t>
  </si>
  <si>
    <t>Construcción de cabezales en la comunidad puente en Punta Uva</t>
  </si>
  <si>
    <t>Construcción de tanque de almacenamiento en el  acueducto Namu Woki</t>
  </si>
  <si>
    <t>Construcción de una capilla en el cementerio de Bribri</t>
  </si>
  <si>
    <t>Colocación de malla en la  escuela de Manzanillo</t>
  </si>
  <si>
    <t>Colocación de malla en la cancha de Baloncesto y papifutbol en Pueblo Nuevo Olivia</t>
  </si>
  <si>
    <t>Construcción parada de buses Kekoldi</t>
  </si>
  <si>
    <t>Mejorar infraestructura de Iglesia de Dios Puerto Viejo, distrito de Cahuita</t>
  </si>
  <si>
    <t>Rehabilitar las rutas viales Sibujù-San Miguel, Sibujù San Vicente, distrito Bratsi</t>
  </si>
  <si>
    <t>Mejorar el acueducto Paraíso, distrito Sixaola</t>
  </si>
  <si>
    <t>Colocación de malla en la cancha de Cahuita, distrito Cahuita</t>
  </si>
  <si>
    <t>Construcción de caseta para parada de bus, en Punta Riel, distrito de Cahuita</t>
  </si>
  <si>
    <t>SALDO LIBRO DICIEMBRE 2011</t>
  </si>
  <si>
    <t>TRANSFERENCIA ORDINARIA 2012 OFICIO DE-002-2012</t>
  </si>
  <si>
    <t>TRANSFERENCIA EXTRAORDINARIA 2012 OFICIO DE-018-2012</t>
  </si>
  <si>
    <t>SALDO LIQUIDACION 2011</t>
  </si>
  <si>
    <t>TOTAL RECURSOS PERIODO 2012</t>
  </si>
  <si>
    <t>APROBADO PRESUPUESTO ORDINARIO 2012</t>
  </si>
  <si>
    <t>MONTO A PRESUPUESTAR EXTRAORDINARIO</t>
  </si>
  <si>
    <t>3.3.2.0.00.00.0.0.001</t>
  </si>
  <si>
    <t>Junta Administrativa del Registro Nacional, 3% del IBI, Leyes 7509 y 7729</t>
  </si>
  <si>
    <t>3.3.2.0.00.00.0.0.002</t>
  </si>
  <si>
    <t>Juntas de educación, 10% impuesto territorial y 10% IBI, Leyes 7509 y 7729</t>
  </si>
  <si>
    <t>3.3.2.0.00.00.0.0.003</t>
  </si>
  <si>
    <t>Organismo de Normalización Técnica, 1% del IBI, Ley Nº 7729</t>
  </si>
  <si>
    <t>3.3.2.0.00.00.0.0.004</t>
  </si>
  <si>
    <t>Fondo del Impuesto sobre bienes inmuebles, 76% Ley Nº 7729</t>
  </si>
  <si>
    <t>3.3.2.0.00.00.0.0.005</t>
  </si>
  <si>
    <t>40% Obras mejoramiento zonas turísticas:</t>
  </si>
  <si>
    <t>3.3.2.0.00.00.0.0.006</t>
  </si>
  <si>
    <t>40% obras mejoramiento del Cantón:</t>
  </si>
  <si>
    <t>3.3.2.0.00.00.0.0.007</t>
  </si>
  <si>
    <t>20% fondo pago mejoras zona turística:</t>
  </si>
  <si>
    <t>3.3.2.0.00.00.0.0.008</t>
  </si>
  <si>
    <t>Plan de lotificación</t>
  </si>
  <si>
    <t>3.3.2.0.00.00.0.0.009</t>
  </si>
  <si>
    <t>Consejo de Seguridad Vial, art. 217, Ley 7331-93</t>
  </si>
  <si>
    <t>3.3.2.0.00.00.0.0.010</t>
  </si>
  <si>
    <t>3.3.2.0.00.00.0.0.011</t>
  </si>
  <si>
    <t>Escuelas de música</t>
  </si>
  <si>
    <t>3.3.2.0.00.00.0.0.012</t>
  </si>
  <si>
    <t>Ley Nº7788 10% aporte CONAGEBIO</t>
  </si>
  <si>
    <t>3.3.2.0.00.00.0.0.013</t>
  </si>
  <si>
    <t>Ley Nº7788 70% aporte Fondo Parques Nacionales</t>
  </si>
  <si>
    <t>Ley Nº7788 30% Estrategias de protección medio ambiente</t>
  </si>
  <si>
    <t>Fondo Ley Nº7313 "Impuesto al banano"</t>
  </si>
  <si>
    <t>3.3.2.0.00.00.0.0.016</t>
  </si>
  <si>
    <t xml:space="preserve">Proyectos y programas para la Persona Joven </t>
  </si>
  <si>
    <t>3.3.2.0.00.00.0.0.018</t>
  </si>
  <si>
    <t>Fondo servicio de mercado</t>
  </si>
  <si>
    <t>3.3.2.0.00.00.0.0.019</t>
  </si>
  <si>
    <t>3.3.2.0.00.00.0.0.020</t>
  </si>
  <si>
    <t xml:space="preserve">Fondo de Desarrollo Social y Asignaciones Familiares </t>
  </si>
  <si>
    <t>3.3.2.0.00.00.0.0.021</t>
  </si>
  <si>
    <t>Aporte del Consejo Nacional de la Persona Adulta Mayor</t>
  </si>
  <si>
    <t>3.3.2.0.00.00.0.0.022</t>
  </si>
  <si>
    <t>Fondo aporte Japdeva para obras de desarrollo</t>
  </si>
  <si>
    <t>3.3.2.0.00.00.0.0.023</t>
  </si>
  <si>
    <t>COMITÉ DE LA PERSONA JOVEN</t>
  </si>
  <si>
    <t>RECURSOS LEY 8114</t>
  </si>
  <si>
    <t>TRANSFERENCIA ORDINARIA 2012 OFICIO DEL 2012</t>
  </si>
  <si>
    <t>DEL PERIODO</t>
  </si>
  <si>
    <t>Desarrollo de la red nacional de cuido y Desarrollo Infantil</t>
  </si>
  <si>
    <t>DIRECCION TECNICA Y ESTUDIOS</t>
  </si>
  <si>
    <t>CONSTRUCCION Y MEJORAS EDIFICIO MUNICIPAL.</t>
  </si>
  <si>
    <t>5.03.01.01-5.02.01.1</t>
  </si>
  <si>
    <t>Construccion y mejoras Edificio municipal.</t>
  </si>
  <si>
    <t>5.03.01.01-1.08.01</t>
  </si>
  <si>
    <t>5.03.01.01-2.03.04</t>
  </si>
  <si>
    <t>Limpieza de playas zona marítimop terrestre</t>
  </si>
  <si>
    <t>PROTECCIÓN DEL MEDIO AMBIENTE</t>
  </si>
  <si>
    <t>MEJORAMIENTO EN ZONA MARITIMO TERRESTRE</t>
  </si>
  <si>
    <t>MERCADOS PLAZAS Y FERIAS</t>
  </si>
  <si>
    <t>SEGURIDAD VIAL</t>
  </si>
  <si>
    <t>Fondo para obras de seguridad vial</t>
  </si>
  <si>
    <t>Fondo recursos de Japdeva para obras de desarrollo</t>
  </si>
  <si>
    <t>PLANIFICACIÓN OPERATIVA ANUAL</t>
  </si>
  <si>
    <t>ACTIVIDAD</t>
  </si>
  <si>
    <t>Contar con los recursos para evaluar dentro de la institución las operaciones contables, financieras, administrativas y de otra naturaleza para prestar un servicio constructivo y de protección a la administración</t>
  </si>
  <si>
    <t>Auditoría Interna</t>
  </si>
  <si>
    <t>Registro de deuda, fondos y aportes</t>
  </si>
  <si>
    <t>Fortalecer la capacidad institucional para una adecuada gestión de cobro</t>
  </si>
  <si>
    <t>Equipo adquirido</t>
  </si>
  <si>
    <t>Alcalde - Proveeduría</t>
  </si>
  <si>
    <t>Administración de Inversiones Propias</t>
  </si>
  <si>
    <t>Alcalde, Contabilidad, proveedurìa</t>
  </si>
  <si>
    <t>Realizar consultorías en el área de Tecnologías de Información y Valoración de riesgos</t>
  </si>
  <si>
    <t>Consultorías realizadas</t>
  </si>
  <si>
    <r>
      <t xml:space="preserve">PROGRAMA I: </t>
    </r>
    <r>
      <rPr>
        <sz val="8"/>
        <rFont val="Arial"/>
        <family val="2"/>
      </rPr>
      <t>DIRECCIÓN Y ADMINISTRACIÓN GENERAL</t>
    </r>
  </si>
  <si>
    <r>
      <t xml:space="preserve">MISIÓN:  </t>
    </r>
    <r>
      <rPr>
        <sz val="8"/>
        <rFont val="Arial"/>
        <family val="2"/>
      </rPr>
      <t>Desarrollar las políticas y acciones administrativas de apoyo a la gestión municipal, asi como la vigilancia, dirección y administración de los recursos de la manera más eficiente a efecto de que los programas de servicios e inversión puedan cumplir con sus cometidos.</t>
    </r>
  </si>
  <si>
    <r>
      <t xml:space="preserve">Producción relevante:  </t>
    </r>
    <r>
      <rPr>
        <sz val="8"/>
        <rFont val="Arial"/>
        <family val="2"/>
      </rPr>
      <t>Acciones Administrativas</t>
    </r>
  </si>
  <si>
    <t>Alcalde, proveeduria, oficina gestion, Unidad Técnica, Ingeniero Municipal, Junta Vial</t>
  </si>
  <si>
    <t>2.4.1.2.00.00.0.0.001</t>
  </si>
  <si>
    <t xml:space="preserve">Aporte Fondo de Desarrollo Social y Asignaciones Familiares </t>
  </si>
  <si>
    <t>Desarrollo de centro diurno para la atencion del adulto mayor</t>
  </si>
  <si>
    <t>Fondo provenientes de ley 7729 (IBI)</t>
  </si>
  <si>
    <t>Recursos sin asignación presupuestaria ley 8114</t>
  </si>
  <si>
    <t>Fondo recursos ley 7729 (IBI)</t>
  </si>
  <si>
    <t>Fondo recursos de Japdeva para obras</t>
  </si>
  <si>
    <t>AJUSTE RECURSOS DEL PERIODO 2012</t>
  </si>
  <si>
    <t>Consejo Nacional de la persona joven</t>
  </si>
  <si>
    <t>Partidas específicas (Periodo 2011, ingreso Enero 2012)</t>
  </si>
  <si>
    <t>DETALLE Y ORIGEN DE APLICACIÓN DE LOS RECURSOS DEL PERIODO</t>
  </si>
  <si>
    <t>Transferencias del Instituto Nacional de Desarrollo Rural</t>
  </si>
  <si>
    <t>3.3.2.0.00.00.0.0.024</t>
  </si>
  <si>
    <t>3.3.2.0.00.00.0.0.025</t>
  </si>
  <si>
    <t>CONSTRUCCION DE SALON DE REUNIONES PARA LA ASOCIACION IYOK ALAL (HIJOS DE LA TIERRA), DISTRITO TELIRE(2013)</t>
  </si>
  <si>
    <t>PROYECTO CONSTRUCCION DE CABEZALES Y ALCANTARILLADOS EN QUEBRADAS, DE LA CARRETERA SEPECUE OROCHICO, DISTRITO TELIRE(2013)</t>
  </si>
  <si>
    <t>CONSTRUCCIÓN DEL SALÓN MULTIUSO DE OLIVIA, CON BASE EN EL CÓDIGO MUNICIPAL, LEY Nº 7794 DE 30/4/98</t>
  </si>
  <si>
    <t>MEJORAMIENTO ACUEDUCTO COMUNAL DE CHASE, CON BASE EN EL CÓDIGO MUNICIPAL, LEY Nº 7794 DE 30/4/98</t>
  </si>
  <si>
    <t>ADQUISICIÓN DE TERRENO Y MEJORAS PLAZA DE DEPORTES DE CHASE PUENTE LA PAZ, CON BASE EN EL CÓDIGO MUNICIPAL, LEY Nº 7794 DE 30/4/98</t>
  </si>
  <si>
    <t>4-</t>
  </si>
  <si>
    <t>5-</t>
  </si>
  <si>
    <t>3-</t>
  </si>
  <si>
    <t>11</t>
  </si>
  <si>
    <t>13</t>
  </si>
  <si>
    <t>5- Rehabilitación y mejoras de caminos en el cantón de Talamanca (INDER)</t>
  </si>
  <si>
    <t>3- DETALLE PRESUPUESTO DE MPRV (COLOSEVI)</t>
  </si>
  <si>
    <t>Asfaltado de calles distrito Bratsi, Cahuita y Sixaola</t>
  </si>
  <si>
    <t>7-04-099</t>
  </si>
  <si>
    <t>7-04-100</t>
  </si>
  <si>
    <t>Construccion de cabezales en el canton</t>
  </si>
  <si>
    <t>Construccion y mejoramiento de puentes en el cantón</t>
  </si>
  <si>
    <t>Construcción de Cabezales en el cantón</t>
  </si>
  <si>
    <t>Proyectos ley 8114</t>
  </si>
  <si>
    <t>07</t>
  </si>
  <si>
    <t>Realizar  obras en el campo de las vías de comunicación</t>
  </si>
  <si>
    <t>Adquirir equipos para fomentar la cultura en centros educativos</t>
  </si>
  <si>
    <t>Comisión Contratación, Acalde y proveeduría</t>
  </si>
  <si>
    <t>Fondo recursos ley Nº 9166 - Diputado</t>
  </si>
  <si>
    <t>Fondo recursos ley Nº 9154 Plan Regulador</t>
  </si>
  <si>
    <t>3.3.2.0.00.00.0.0.026</t>
  </si>
  <si>
    <t>Recursos Ministerio de Agricultura y ganadería Ley N° 8639</t>
  </si>
  <si>
    <t>REMODELACION DE LA INFRAESTRUCTURA DEL SALON COMUNAL DE SHIROLES, DISTRITO BRATSI. (2011)</t>
  </si>
  <si>
    <t>COMPRA MATERIALES MEJORAS INFRAESTRUCTURA COMEDOR  ESCUELA SAN MIGUEL, BRATSI, 2014</t>
  </si>
  <si>
    <t>COMPRA MATERIALES DE CONSTRUCCION LOCAL GRUPO MUJERES ALRÁKOLPA KANEBLO AÑITA DE SURETKA, BRATSI, 2014</t>
  </si>
  <si>
    <t>16</t>
  </si>
  <si>
    <t>17</t>
  </si>
  <si>
    <t>18</t>
  </si>
  <si>
    <t>19</t>
  </si>
  <si>
    <t>COMPRA DE MATERIALES PARA DOTAR DE SERVICIOS DE AGUA A LA ESCUELA DE ALTO CACHABRI, DISTRITO TELIRE, 2015</t>
  </si>
  <si>
    <t>COMPRA DE MATERIALES PARA EL MEJORAMIENTO DE MINI-ACUEDUCTO DE AL COMUNIDAD DE TSUIRI, DISTRITO TELIRE, 2015</t>
  </si>
  <si>
    <t>COMPRA DE MATERIALES PARA TANQUE DE CAPTACION MINIACUEDUCTO RURAL DE VOLIO, DISTRITO BRATSI, 2015</t>
  </si>
  <si>
    <t>20</t>
  </si>
  <si>
    <t>21</t>
  </si>
  <si>
    <t>conapam</t>
  </si>
  <si>
    <t>ELABORACION DE PLAN REGULADOR DEL CANTON DE TALAMANCA</t>
  </si>
  <si>
    <t>CONSTRUCCION DE SIETE ALCANTARILLAS DE CUADRO E EL TERRITORIO INDIGENA CABECAR, PROYECTO 09-CR</t>
  </si>
  <si>
    <t>2-</t>
  </si>
  <si>
    <t>3.1.1.6.00.00.0.0.000</t>
  </si>
  <si>
    <t xml:space="preserve">Préstamos directos a Instituciones Públicas Financieras </t>
  </si>
  <si>
    <t>3.1.1.6.00.00.0.0.001</t>
  </si>
  <si>
    <t>Prestamo BNCR para obra pública</t>
  </si>
  <si>
    <t>Aporte Japdeva para proyecto "Mejoras de las facilidades turísticas y acceso al área marina del Parque Nacional Cahuita"</t>
  </si>
  <si>
    <t>MERCADOS PLAZAS Y FERIAS (Mejoras al Mercado Municipal en Sixaola)</t>
  </si>
  <si>
    <t>Compra de terreno para construir cancha de deportes en Chase</t>
  </si>
  <si>
    <t>Fondos Incrementados</t>
  </si>
  <si>
    <t>Área de Desarrollo Institucional Municipal</t>
  </si>
  <si>
    <t>Contabilidad, Tesorería</t>
  </si>
  <si>
    <t>Área de Infraestructura Vial</t>
  </si>
  <si>
    <t xml:space="preserve">Mejorar en el mediano plazo la eficiencia y eficacia de la gestión administrativa financiera, coadyuvando así al equilibrio financiero de la institución. </t>
  </si>
  <si>
    <t>Ejecución de gasto presupuestado</t>
  </si>
  <si>
    <t>Mejorar  las  condiciones  sanitarias
del mercado municipal</t>
  </si>
  <si>
    <t>Ejecución  del
gasto presupuestad o</t>
  </si>
  <si>
    <t>Alcalde
Municipal, proveeduría</t>
  </si>
  <si>
    <t>07 Mercados,
plazas         y ferias</t>
  </si>
  <si>
    <t>Focalizar   la   intervención   en   grupos
prioritarios</t>
  </si>
  <si>
    <t>Comité
cantonal  de la Persona Joven</t>
  </si>
  <si>
    <t>10   Servicios
Sociales y complementa rios.</t>
  </si>
  <si>
    <t>Fortalecer la capacidad de la administración municipal para ejercer las funciones de regulación del servicio que le corresponde conforme el código municipal y la reglamentación vigente.</t>
  </si>
  <si>
    <t>Área de Desarrollo Social</t>
  </si>
  <si>
    <t>Área de Servicios</t>
  </si>
  <si>
    <t xml:space="preserve">Propiciar la organización de la población con el fin de que cuenten con mecanismos eficientes de defensa y lucha en pro de los derechos que los asisten, considerado en este caso como algo prioritario los derechos de las  poblaciones en condiciones de desventaja o vulnerabilidad social.                                    </t>
  </si>
  <si>
    <t xml:space="preserve">Procurar aumentar la inversión social en: salud, equipamiento, vivienda, recursos humanos y educación.     </t>
  </si>
  <si>
    <t xml:space="preserve"> Incrementar y mejorar la capacidad de gestión y trabajo de la UTGV, logrando mayores niveles de eficiencia técnica, operativa y financiera, que le permitan establecer alianzas estratégicas con instancias especializadas en la materia para mejorar tecnologías, sistemas de trabajo, ello dentro del marco regulatorio y legal establecido.</t>
  </si>
  <si>
    <t>Cumplir con el 100% de los procesos administrativos y opertivos que realiza Unidad Técnica de Gestión Vial Municipal para garantizar el acceso vial a las diferentes comunidades del Cantón.</t>
  </si>
  <si>
    <t>Fortalecer el sistema de gestión vial cantonal, aplicando parámetros que mejoren la cobertura poblacional y espacial, la calidad, la continuidad y la frecuencia demandada por los habitantes del cantón de Talamanca.</t>
  </si>
  <si>
    <t>Unidad Tecnica de Gestion Vial</t>
  </si>
  <si>
    <t>57%</t>
  </si>
  <si>
    <t>PROGRAMAS</t>
  </si>
  <si>
    <t>adm</t>
  </si>
  <si>
    <t>aud</t>
  </si>
  <si>
    <t>bas</t>
  </si>
  <si>
    <t>ofim</t>
  </si>
  <si>
    <t>zmt</t>
  </si>
  <si>
    <t>catastro</t>
  </si>
  <si>
    <t>vial</t>
  </si>
  <si>
    <t>totales</t>
  </si>
  <si>
    <t>Cod. Pres</t>
  </si>
  <si>
    <t>Disponibilidad laboral</t>
  </si>
  <si>
    <t>0.02.03</t>
  </si>
  <si>
    <t>Otros incentivos salariales</t>
  </si>
  <si>
    <t>0.03.09</t>
  </si>
  <si>
    <t>Seguros</t>
  </si>
  <si>
    <t>Ejecución del gasto presupuestado</t>
  </si>
  <si>
    <t>Área de Desarrollo y Ordenamiento territorial</t>
  </si>
  <si>
    <t>Disponer de  mecanismos y procedimientos claros para ordenar el desarrollo del territorio preservando los recursos naturales y atendiendo las demandas de la población y de los diferentes sectores productivos.</t>
  </si>
  <si>
    <t>Operati vo</t>
  </si>
  <si>
    <t>Elaboración del Plan regulador para el Cantón de Talamanca</t>
  </si>
  <si>
    <t>Ejecución  del gasto
presupuestad o</t>
  </si>
  <si>
    <t>Área de Equipamientos</t>
  </si>
  <si>
    <t>Impulsar el deporte en el cantón incorporando equipo y areas de recreación que permitan el desarrollo integral de la población en general.</t>
  </si>
  <si>
    <t>Adquirir terreno y mejoras Plaza de
Deportes Chase</t>
  </si>
  <si>
    <t>Comisión
Contratación, Acalde            y proveeduría</t>
  </si>
  <si>
    <t>07         Otros
fondos         e inversiones</t>
  </si>
  <si>
    <t>Otros
fondos       e inversiones</t>
  </si>
  <si>
    <t xml:space="preserve">Fortalecer el sistema de gestión vial cantonal, aplicando parámetros que mejoren la cobertura poblacional y espacial, la calidad, la continuidad y la frecuencia demandada por los habitantes del cantón de Talamanca.        </t>
  </si>
  <si>
    <r>
      <rPr>
        <sz val="8"/>
        <rFont val="Arial Narrow"/>
        <family val="34"/>
      </rPr>
      <t>06         Otros proyectos</t>
    </r>
  </si>
  <si>
    <r>
      <rPr>
        <sz val="8"/>
        <rFont val="Arial Narrow"/>
        <family val="34"/>
      </rPr>
      <t>Otros proyectos</t>
    </r>
  </si>
  <si>
    <t>Proyectos
realizados</t>
  </si>
  <si>
    <r>
      <rPr>
        <sz val="8"/>
        <rFont val="Arial Narrow"/>
        <family val="34"/>
      </rPr>
      <t xml:space="preserve">Alcalde,
</t>
    </r>
    <r>
      <rPr>
        <sz val="8"/>
        <rFont val="Arial Narrow"/>
        <family val="34"/>
      </rPr>
      <t>Ingeniero, proveeduría</t>
    </r>
  </si>
  <si>
    <r>
      <rPr>
        <sz val="8"/>
        <rFont val="Arial Narrow"/>
        <family val="34"/>
      </rPr>
      <t>01 Edificios</t>
    </r>
  </si>
  <si>
    <r>
      <rPr>
        <sz val="8"/>
        <rFont val="Arial Narrow"/>
        <family val="34"/>
      </rPr>
      <t xml:space="preserve">Otros
</t>
    </r>
    <r>
      <rPr>
        <sz val="8"/>
        <rFont val="Arial Narrow"/>
        <family val="34"/>
      </rPr>
      <t>Edificios</t>
    </r>
  </si>
  <si>
    <t>proveeduría, Alcalde Municipal, Comisión de Contratación administrativa</t>
  </si>
  <si>
    <t xml:space="preserve">Procurar aumentar la inversión social en: salud, equipamiento, vivienda, recursos humanos y educación.                            </t>
  </si>
  <si>
    <t>Fortalecer la capacidad de la administración municipal para ejercer las funciones de regulación del servicio que le corresponde conforme el código municipal y la reglamentación vigente</t>
  </si>
  <si>
    <t xml:space="preserve">Realizar mejoras puntuales en la infraestructura del edificio que alberga las oficinas municipales, y dotarlos del equipamiento necesario de tal forma que se cuente con condiciones óptimas para efectuar un trabajo eficiente y brindar una prestación de servicios de mejor calidad.     </t>
  </si>
  <si>
    <t>Impulsar la cultura en el cantón incorporando equipo y areas de recreación que permitan el desarrollo integral de la población en general.</t>
  </si>
  <si>
    <t>RECOLECCION DE BASURA</t>
  </si>
  <si>
    <t>Dedicacion exclusiva</t>
  </si>
  <si>
    <t>Exfuncionario</t>
  </si>
  <si>
    <t>Abel Salazar</t>
  </si>
  <si>
    <t>Cesantia despues del 2000</t>
  </si>
  <si>
    <t>Superavit libre</t>
  </si>
  <si>
    <t>Saldo</t>
  </si>
  <si>
    <t>Desarrollar una estrategia de cambio continuo en el municipio, impulsando para ello, el desarrollo organizacional proactivo, que  garantice una administración innovadora del recurso humano y financiero que dispone la organización.</t>
  </si>
  <si>
    <t>Propiciar la organización de la población con el fin de que cuenten con mecanismos eficientes de defensa y lucha en pro de los derechos que los asisten, considerado en este caso como algo prioritario los derechos de las  poblaciones en condiciones de desventaja o vulnerabilidad social.</t>
  </si>
  <si>
    <t>Engargado del Area</t>
  </si>
  <si>
    <t>Dirección Técnica y Estudios</t>
  </si>
  <si>
    <t>2.4.3.0.00.00.0.0.000</t>
  </si>
  <si>
    <t>TRANSFERENCIAS DE CAPITAL DEL SECTOR EXTERNO</t>
  </si>
  <si>
    <t>2.4.3.1.00.00.0.0.000</t>
  </si>
  <si>
    <t>Transferencias de capital de Organismos Internacionales</t>
  </si>
  <si>
    <t>2.4.3.1.00.00.0.0.001</t>
  </si>
  <si>
    <t xml:space="preserve">T.C.  </t>
  </si>
  <si>
    <t>Actividades protocolarias y sociales (PERSONA JOVEN - ofim)</t>
  </si>
  <si>
    <t>EDUCATIVOS CULTURALES Y DEPORTIVOS</t>
  </si>
  <si>
    <t>22</t>
  </si>
  <si>
    <t>23</t>
  </si>
  <si>
    <t>24</t>
  </si>
  <si>
    <t>25</t>
  </si>
  <si>
    <t>26</t>
  </si>
  <si>
    <t>27</t>
  </si>
  <si>
    <t>29</t>
  </si>
  <si>
    <t>28</t>
  </si>
  <si>
    <t>COMPRA DE MATERIALES PARA LA CONSTRUCCION DE UN LOCAL PARA LA ASOCIACION "IYOK A LA" DE LA COMUNIDAD DE SUIRI, DISTRITO TELIRE, 2016</t>
  </si>
  <si>
    <t>COMPRA DE MATERIALES PARA LA CONSTRUCCION DE DOS SERVICIOS SANITARIOS Y UN BAÑO PARA EL SALON COMUNAL DE SUIRI, DISTRITO TELIRE, 2016</t>
  </si>
  <si>
    <t>COMPRA DE MATERIALES PARA LA CONSTRUCCION DE UN LOCAL DE REUNIONES PARA COMUNIDAD DE DURURPE, DISTRITO TELIRE, 2016</t>
  </si>
  <si>
    <t>COMPRA DE MATERIALES PARA EL MEJORAMIENTO DEL SALON DE LA COMUNIDAD DE SIXAOLA, DISTRITO SIXAOLA, 2016</t>
  </si>
  <si>
    <t>REMODELACION DE LA IGLESIA CATOLICA DE PUERTO VIEJO, DISTRITO CAHUITA, 2016</t>
  </si>
  <si>
    <t>MATERIALES PARA MEJORAS DE LA IGLESIA ASAMBLEAS DE DIOS DE CAHUITA, DISTRITO CAHUITA, 2016</t>
  </si>
  <si>
    <t>MATERIALES PARA MEJORAS DE LA IGLESIA EVANGELICA DE COCLES, DISTRITO CAHUITA, 2016</t>
  </si>
  <si>
    <t>COMPRA DE MATERIALES PARA CONSTRUCCIÓN DE UN LOCAL PARA BODEGA EN EL LICEO DE KATSI, DISTRITO TELIRE, 2016</t>
  </si>
  <si>
    <t>COMPRA DE MATERIALES PARA LA CONSTRUCCIÓN DE DOS SERVICIOS SANITARIOS Y UN BAÑO PARA LA ASOCIACION CULTURAL TSAI LA URKI, DISTRITO TELIRE, 2016</t>
  </si>
  <si>
    <t>COMPRA DE MATERIALES PARA LA CONSTRUCCION DE BODEGA EN EL COLEGIO DE SEPECUE, DISTRITO TELIRE, 2016</t>
  </si>
  <si>
    <t>COMPRA DE MATERIALES PARA TERMINAR EL PUENTE SOBRE EL RIO KATSI EN LA COMUNIDAD DE ALTO KATSI, DISTRITO TELIRE, 2016</t>
  </si>
  <si>
    <t>CONTINUACION DEL ACUEDUCTO RURAL DE MELERUK, DISTRITO BRATSI, 2016</t>
  </si>
  <si>
    <t>COMPRA DE MATERIALES PARA LA INSTALACION DE AGUA PARA ASOCIACIÓN DITSÖ TSÖ TAUBLÖK, DISTRITO TELIRE, 2016</t>
  </si>
  <si>
    <t>COMPRA DE MATERIALES PARA LA INSTALACION DE AGUA A 20 FAMILIAS DE LA COMUNIDAD DE KATSI, DISTRITO TELIRE, 2016</t>
  </si>
  <si>
    <t>COMPRA DE MATERIALES PARA EL MEJORAMIENTO DEL MINI-ACUEDUCTO DE LA COMUNIDAD DE SUIRI, DISTRITO TELIRE, 2016</t>
  </si>
  <si>
    <t>COMPRA DE MATERIALES PARA LA CONSTRUCCION DE PEQUEÑO ACUEDUCTO PARA COMUNIDAD DE ÓBLI, DISTRITO TELIRE, 2016</t>
  </si>
  <si>
    <t>COMPRA DE MATERIALES PARA LA CONSTRUCCION DE UNA PLATAFORMA MULTIUSO EN EL LICEO DE YORKIN, DISTRITO TELIRE, 2016</t>
  </si>
  <si>
    <t>COMPRA DE MATERIALES PARA LA CONSTRUCCION DE UNA GRADERIA PARA LA PLAZA DE FUTBOL DE LA COMUNIDAD DE SUIRI, DISTRITO TELIRE, 2016</t>
  </si>
  <si>
    <t>COMPRA DE MATERIALES PARA EL ENMALLADO DEL TERRENO DE LA ESCUELA ALTO KATSI, DISTRITO TELIRE, 2016</t>
  </si>
  <si>
    <t>ILUMINACION DE CANCHA MULTIUSO DE LA COMUNIDAD DE SEPECUE, DISTRITO TELIRE, 2016</t>
  </si>
  <si>
    <t>Compra de equipo para la fabricacion  de alcantarillas (4 dist) - 2009</t>
  </si>
  <si>
    <t>CONSTRUCCION DE PARQUECITO E INSTALACION DE PLAYGROUND EN CATARINA</t>
  </si>
  <si>
    <t>MEJORAS EN EL PARQUECITO E INSTALACION DE PLAYGROUND EN HONE CREEK</t>
  </si>
  <si>
    <t>ILUMINACION Y MEJORAS AL PARQUECITO DE BRIBRI</t>
  </si>
  <si>
    <t>CONSTRUCCION DE PARQUECITO CON PLAYGROUND EN PARAISO</t>
  </si>
  <si>
    <t>MEJORAS EN EL PARQUECITO E INSTALACION DE PLAYGROUND EN SAN RAFAEL DE BORDON</t>
  </si>
  <si>
    <t>CONSTRUCCION DE  PARQUECITO CON PLAYGROUND EN  OLIVIA</t>
  </si>
  <si>
    <t>CONSTRUCCION DE PARQUECITO E INSTALACION DE PLAYGROUND EN CARBON 2</t>
  </si>
  <si>
    <t>MEJORAS EN PARQEUCITO E INSTALACION DE PLAYGROUND EN CAHUITA</t>
  </si>
  <si>
    <t>MEJORAS EN PARQUECITO E INSTALACION DE PLAYGROND EN MANZANILLO</t>
  </si>
  <si>
    <t>CONSTRUCCION DE PARQUECITO E INSTALACION DE PLAYGROUND EN BARRIO LA UNION DE BRIBRI</t>
  </si>
  <si>
    <t>REHABILIACION DE CANCHA MULTIUSOS DE SUKETKA, TERRITORIO INDIGENA</t>
  </si>
  <si>
    <t>MEJORAS EN LA CANCHA DE FUTBOL DE SHIROLES</t>
  </si>
  <si>
    <t>CONSTRUCCION DE CASA DE ESCUCHA DE SEPECUE, TERRITORIO INDIGENA</t>
  </si>
  <si>
    <t>ADQUISICION DE BIENES Y SERVICIOS PARA PREMIAR CONCURSOS DE EMPRENDIMIENTOS EN EL CANTON</t>
  </si>
  <si>
    <t>Recursos decreto Ley N°9154 Migración y Extranjeria</t>
  </si>
  <si>
    <t xml:space="preserve">DETALLE Y ORIGEN DE APLICACIÓN DE LOS RECURSOS </t>
  </si>
  <si>
    <t>Sistema de la Integración Centroamericana (SG-SICA)</t>
  </si>
  <si>
    <t>Cumplir con el pago de viáticos a funcionarios administrativos y Concejo Municipal para una adecuada y oportuna gestiòn institucional.</t>
  </si>
  <si>
    <t>Concejo Municipal, Alcalde, Tesorería</t>
  </si>
  <si>
    <t>Dotar a la institución de los instrumentos  y procedimientos adecuados que permitan un mejor control de las labores que se realizan.</t>
  </si>
  <si>
    <t>Dotar a las unidades administrativas de los productos bàsicos para la operatividad de sus funciones.</t>
  </si>
  <si>
    <t>Proveeduria</t>
  </si>
  <si>
    <t>Adquirir equipo de cómputo Y dos motocicletas para mejorar la gestión de cobro del área tributaria</t>
  </si>
  <si>
    <t>Comision cantonal conapam</t>
  </si>
  <si>
    <t>Socióloga, vicealcaldía</t>
  </si>
  <si>
    <t>Otros
Edificios</t>
  </si>
  <si>
    <t xml:space="preserve">Procurar aumentar la inversión social en: salud, equipamiento, vivienda, recursos humanos y educación.             </t>
  </si>
  <si>
    <t>1- Realizar mejoras puntuales en la infraestructura del edificio que alberga las oficinas municipales, y dotarlos del equipamiento necesario de tal forma que se cuente con condiciones óptimas para efectuar un trabajo eficiente y brindar una prestación de servicios de mejor calidad.                                                   2- Impulsar el deporte en el cantón incorporando equipo y areas de recreación que permitan el desarrollo integral de la población en general.</t>
  </si>
  <si>
    <t>Construcción y mejoras a diferentes parquecitos y canchas de futbol del cantón de Talamanca</t>
  </si>
  <si>
    <t>Promotor Social, Acalde y consejos de distrito</t>
  </si>
  <si>
    <t>Adquirir bienes y servicios para la premiación de Concursos de Emprendedurismo en el Cantón de Talamanca.</t>
  </si>
  <si>
    <t>1.06.04</t>
  </si>
  <si>
    <t>Creación de un fondo para la ejecución de un Proyectos de importancia cantonal.</t>
  </si>
  <si>
    <t>FODESAF Red de Cuido Venta de servicios</t>
  </si>
  <si>
    <t>REMODELACION DE LA INFRAESTRUCTURA DE LA IGLESIA ASAMBLEAS DE DIOS DE PUERTO VIEJO, DISTRITO CAHUITA(2011)</t>
  </si>
  <si>
    <t>30</t>
  </si>
  <si>
    <t>31</t>
  </si>
  <si>
    <t>32</t>
  </si>
  <si>
    <t>33</t>
  </si>
  <si>
    <t>34</t>
  </si>
  <si>
    <t>35</t>
  </si>
  <si>
    <t>CONSTRUCCION DE COMEDOR ESCOLAR WAWET, DISTRITO TELIRE, 2017</t>
  </si>
  <si>
    <t>COMPRA DE MATERIALES PARA REMODELACION AL SALON COMUNAL DE PUEBLO NUEVO, DISTRITO BRATSI, 2017</t>
  </si>
  <si>
    <t>COMPRA DE MATERIALES PARA LA CONSTRUCCION DEL SALON COMUNAL DE BARRIO LAS FLORES, DISTRITO BRATSI, 2017</t>
  </si>
  <si>
    <t>COMPRA DE MATERIALE PARA MEJORAS AL SALON COMUNAL DE SAN RAFAEL, DISTRITO DE CAHUITA, 2017</t>
  </si>
  <si>
    <t>COMPRA DE MATERIALES PARA MEJORAS A LA IGLESIA CATOLICA DE CAHUITA, 2017</t>
  </si>
  <si>
    <t>MEJORAS A LA IGLESIA ASAMBLEAS DE DIOS DE COMADRE, DISTRITO DE CAHUITA, 2017</t>
  </si>
  <si>
    <t>MATERIALES PARA LA CONSTRUCCIÓN DE UN PARQUE EN LA COMUNIDAD DE SIXAOLA, DISTRITO SIXAOLA, 2017</t>
  </si>
  <si>
    <t>APERTURA DE CAMINO MONTE SINAI EN BOCA UREN, DISTRITO TELIRE, 2017</t>
  </si>
  <si>
    <t>COMPRA DE MATERIALES PARA COMEDOR DE AL ESCUELA OROCHICO, DISTRITO TELIRE, 2017</t>
  </si>
  <si>
    <t>COMPRA DE MATERIALES PARA LA IGLESIA SIBODI, DISTRITO TELIRE, 2017</t>
  </si>
  <si>
    <t>MATERIALES PARA REMODELACION DE MINIACUEDUCTO DE MONTE SION, DISTRITO DE BRATSI, 2017</t>
  </si>
  <si>
    <t>AMPLIACION DE ACUEDUCTO DE BOCA UREN, DISTRTITO DE TELIRE, 2017</t>
  </si>
  <si>
    <t>AMPLIACION DE ACUEDUCTO DE SEPECUE, DISTRITO TELIRE, 2017</t>
  </si>
  <si>
    <t>COLABORACION CON LA CONSTRUCCION DEL ACUCEDUTO KAPOLI-DILA, DISTRITO DE TELIRE, 2017</t>
  </si>
  <si>
    <t>COMPRA DE MATERIALES PARA CEN-CINAI DE PUERTO VIEJO, DISTRITO CAHUITA, 2017</t>
  </si>
  <si>
    <t>COMPRA DE MATERIALES PARA ENMALLADO DE LA ESCUELA DE SAN VICENTE, DISTRITO BRATSI, 2017</t>
  </si>
  <si>
    <t>COMPRA DE MATERIALES PARA MEJORAS CANCHA MULTIUSOS DE LA ESCUELA DE CATARINA, DISTRITO DE SIXAOLA, 2017</t>
  </si>
  <si>
    <t>COMPRA DE MATERIALES PARA ENMALLADO DE LA ESCUELA DE SIBODI, DISTRITO TELIRE, 2017</t>
  </si>
  <si>
    <t>3.3.2.0.00.00.0.0.027</t>
  </si>
  <si>
    <t>3.3.2.0.00.00.0.0.028</t>
  </si>
  <si>
    <t>3.3.2.0.00.00.0.0.029</t>
  </si>
  <si>
    <t>Aporte Japdeva para obras de inversión</t>
  </si>
  <si>
    <t>MEJORAS EN LA CANCHA DE PAPIFUTBOL DE PUEBLO NUEVO OLIVIA</t>
  </si>
  <si>
    <t>Proveeduría, Alcalde Municipal, Comisión de Contratacion administrativa</t>
  </si>
  <si>
    <t>Construir y mejoras los acueductos en el cantón</t>
  </si>
  <si>
    <t>UNIDAD TECNICA</t>
  </si>
  <si>
    <t>Compra de equipo de cómputo</t>
  </si>
  <si>
    <t>Edificio</t>
  </si>
  <si>
    <t>Compra de equipo de oficina</t>
  </si>
  <si>
    <t>Compra de herramientas mecanica</t>
  </si>
  <si>
    <t>Compra de equipo y maquinaria nuevo</t>
  </si>
  <si>
    <t>maquinaria y equipo diverso</t>
  </si>
  <si>
    <t>Mantenimiento edificios y locales</t>
  </si>
  <si>
    <t>Servicios de agua</t>
  </si>
  <si>
    <t>Servicio de Correo</t>
  </si>
  <si>
    <t>Servicio de publicidad y propaganda</t>
  </si>
  <si>
    <t>Seminarios de capacitacion</t>
  </si>
  <si>
    <t xml:space="preserve">Promociòn vial </t>
  </si>
  <si>
    <t>Pago de salarios cargas sociales y seguros 8114</t>
  </si>
  <si>
    <t>Compra de materiales, suministros y Servicios</t>
  </si>
  <si>
    <t>Pago de viaticos</t>
  </si>
  <si>
    <t>Servicios de Gestión y apoyo Geología, Topografia</t>
  </si>
  <si>
    <t>Pago de prestaciones legales por jubilación</t>
  </si>
  <si>
    <t>Mantenimiento rutinario de caminos</t>
  </si>
  <si>
    <t>Construccion de pasos de alcantarillas</t>
  </si>
  <si>
    <t>Atencion de emergencias</t>
  </si>
  <si>
    <t>PLAN DE INVERSION RECURSOS LEY 8114</t>
  </si>
  <si>
    <t>TOTAL DISTRITO BRATSI</t>
  </si>
  <si>
    <t>TOTAL DISTRITO SIXAOLA</t>
  </si>
  <si>
    <t>TOTAL DISTRITO TELIRE</t>
  </si>
  <si>
    <t>TOTAL DISTRITO CAHUITA</t>
  </si>
  <si>
    <t>Asfaltado de calles en el Cantón</t>
  </si>
  <si>
    <t>0.0.2</t>
  </si>
  <si>
    <t>Mejoramiento de pasos terrestres mediante la colocación de alcantarillas, puentes, cabezales y asfaltado de calles que permita un mejor tránsito vial.</t>
  </si>
  <si>
    <t>Alcalde, proveeduria, Ingeniero</t>
  </si>
  <si>
    <t xml:space="preserve">                      7.500.000,00</t>
  </si>
  <si>
    <t>5.100.000,00</t>
  </si>
  <si>
    <t xml:space="preserve">               625.072,89</t>
  </si>
  <si>
    <t xml:space="preserve">             11.000.000,00</t>
  </si>
  <si>
    <t>Fondo recursos PANI</t>
  </si>
  <si>
    <t>CONSTRUCCION DE CINCO PARQUE RECREATIVOS PARA NIÑOS Y NIÑAS</t>
  </si>
  <si>
    <t>Adquirir equipo de cómputo para mejorar la gestiones de la Alcaldía</t>
  </si>
  <si>
    <t>CONSTRUCCION DE ACERAS EN BARRIO LA UNION DE CAHUITA</t>
  </si>
  <si>
    <t>CONSTRUCCION DE ACERAS EN CALLES Y CUADRANTES DE HONE CREEK</t>
  </si>
  <si>
    <t>CONSTRUCCION DE ACERAS EN CALLES Y CUADRANTES DE SIXAOLA</t>
  </si>
  <si>
    <t>CONSTRUCCION DE ACERAS EN CALLES Y CUADRANTES DE MANZANILLO</t>
  </si>
  <si>
    <t xml:space="preserve">COMPRA DE 200 SEÑALES DE TRANSITO </t>
  </si>
  <si>
    <t>COMPRA DE CAMION RECOLECTOR NUEVO</t>
  </si>
  <si>
    <t>MEJORAR INFRAESTRUCTURA DE IGLESIA DE DIOS PUERTO VIEJO, DISTRITO DE CAHUITA (2010)</t>
  </si>
  <si>
    <t>MEJORAMIENTO EN LA INFRAESTRUCTURA DE LA ESCUELA DE CARBO UNO, CAHUITA(2012)</t>
  </si>
  <si>
    <t>REMODELACION DE LA INFRAESTRUCTURA DEL SALON COMUNAL DE COROMA, DISTRITO DE TELIRE 2011</t>
  </si>
  <si>
    <t>REMODELACION DE LA INFRAESTRUCTURA DEL SALON COMUNAL DE KATSI, DISTRITO TELIRE 2011</t>
  </si>
  <si>
    <t>Préstamo Banco Nacional para compra de recolector de basura</t>
  </si>
  <si>
    <t>Lograr una mayor recaudación de los tributos municipales, con el fin de  mejorar la inversión pública , así como motivar y satisfacer a los clientes internos y externos.</t>
  </si>
  <si>
    <t>MEJORAMIENTO ACUEDUCTO DE BARRIO LAS FLORES-CACHABLI, DISTRITO TELIRE 2011</t>
  </si>
  <si>
    <t>EQUIPAMIENTO DEL LABORATORIO DE VECTORES, CANTONAL, 2011</t>
  </si>
  <si>
    <t>MEJORAS EN LA CANCHA DE FUTBOL DE PUERTO VEIJO (CAMERINOS) 2011</t>
  </si>
  <si>
    <t>MEJORAMIENTO EN LA INFRAESTRUCTURA DE DELEGACION DE AMUBRI, DISTRITO TELIRE, 2012</t>
  </si>
  <si>
    <t>MEJORAMIENTO EN EL ACUEDUCTO RURAL DE ALTO UREN, DISTRITO TELIRE 2012</t>
  </si>
  <si>
    <t>MEJORAMIENTO NE EL ACUEDUCTO RURAL DE KATSI, DISTRITO TELIRE, 2012</t>
  </si>
  <si>
    <t>MATERIALES PARA CAMERINO DE LA CANCHA DE FUTBOL DE CATARINA, DISTRITO SIXAOLA, 2012</t>
  </si>
  <si>
    <t>MEJORAMIENTO DE LA INFRAESTRUCTURA DEL CAMPO FERIAL AGRICOLA DE CAHUITA, DISTRITO CAHUITA, 2012</t>
  </si>
  <si>
    <t>INSTRUMENTOS PAA BANDA DEL COLEGIO DE SEPECUE, DISTRITO TELIRE, 2012</t>
  </si>
  <si>
    <t>REPARACION DE LA INFRAESTRUCTURA DE SALON COMUNAL DE WATSI EN RANCHO GRANDE, DISTRITO BRATSI, 2013</t>
  </si>
  <si>
    <t>MATERIALES PARA MALLA DE LA CANCHA DE FUTBOL DE SAN RAFAEL, DISTRITO CAHUIA, 2013</t>
  </si>
  <si>
    <t>COMPRA DE MATERIALES PARA CONSTRUCCION DE DIRECCION EN LA ESCUELA SURETKA, BRATSI, 2014</t>
  </si>
  <si>
    <t>PROYECTO MERAMIENTO DEL MINI ACUEDUCTO DE LA COMUNIDAD DE NAMU WOKI, TELIRE, 2014</t>
  </si>
  <si>
    <t>COMPRA E MATERIALES PARA LA CONSTRUCCION DE POZO DE AGUA EN LA ESCUELA DE KATUIR, BRATSI, 2014</t>
  </si>
  <si>
    <t>CONSTRUCCION DE CANCHA POLIDEPORTIVA EN LA ESCUELA MELERUK 2, BRATSI. 2014</t>
  </si>
  <si>
    <t>MATERIALES PARA INSTALACION DE AIRES ACONDICIONADOS Y MEJORAS EN LA IGLESIA DE DIOS ONE CREEK, CAHUITA, 2014</t>
  </si>
  <si>
    <t>MATERIALES PARA ENMALLADO DE LA ESCUELA DE COMADRE, DISTRITO CAHUITA, 2014</t>
  </si>
  <si>
    <t>COMPRA DE MATERIALES PARA LA CONSTRUCCION DE ENMALLADO DE LA PLAZA DE SURETKA, DISTRITO BRATSI, 2015</t>
  </si>
  <si>
    <t>COMPRA DE MATERIALES PARA MEJORAS DE LA IGLESIA CATOLICA DE SIXAOLA CENTRO, DISTRITO SIXAOLA, 2015</t>
  </si>
  <si>
    <t>COMPRA DE PINTURA Y MEJORAS PARA EL PUESTO POLICIAL DE BAMBU, DSITRITO BRATSI, 2016</t>
  </si>
  <si>
    <t>MATERIALES PARA MEJORAS A LA IGLESIA ASAMBLEAS DE DIOS DE CHASE, DISTRITO BRATSI, 2016</t>
  </si>
  <si>
    <t>COMPRA DE MATERIALES PARA MEJORAS DEL ACUEDUCTO DE MONTE SION, DISTRITO BRATSI, 2016</t>
  </si>
  <si>
    <t>COMPRA DE MATERIALES PARA CONSTRUCCIÓN DE COCINA Y AULA DE LA ESCUELA DOMINICAL PARA LA IGLESIA DE DIOS EVANGELIO COMPLETO DE MARGARITA, DISTRITO SIXOLA, 2016</t>
  </si>
  <si>
    <t>MATERIALES PARA MEJORAS DE LA IGLESIA APOSTOLICA LIBRE DE PATIÑO, DISTRITO CAHUITA 2016</t>
  </si>
  <si>
    <t>COMPRA DE MATERIALES PARA ENMALLADO DEL CEMENTERIO DE BAMBÚ, DISTRITO BRATSI, 2018</t>
  </si>
  <si>
    <t>COMPRA DE MATERIALES PARA MEJORAMIENTO DEL SALON COMUNAL DE GAVILAN CANTA, DISTRITO BRATSI, 2018</t>
  </si>
  <si>
    <t>COMPRA DE MATERIALES PARA LA CONSTRUCCIÓN DEL TEMPLO APOSTOLICO DE BRIBRI, DISTRITO BRATSI, 2018</t>
  </si>
  <si>
    <t>COMPRA DE MATERIALES PARA LA CONSTRUCCIÓN DE LA IGLESIA CATOLICA DE ANNIA, DISTRITO SIXAOLA, 2018</t>
  </si>
  <si>
    <t>COMPRA DE MATERIALES PARA LA CONSTRUCCIÓN DEL TEMPLO EVANGELICO DE AMUBRI, DISTRITO TELIRE, 2018</t>
  </si>
  <si>
    <t>COMPRA DE MATERIALES PARA CONSTRUCCION DITSO TOO BLOK CASA CULTURAL DURURPE, DISTRITO TELIRE, 2018</t>
  </si>
  <si>
    <t>CONSTRUCCIÓN DE SALÓN DE REUNIONES PARA LA ASOCIACIÓN ÑALA TSKOK EN CORBITA, DISTRITO TELIRE, 2018</t>
  </si>
  <si>
    <t>COMPRA DE MATERIALES PARA EL SALON MULTIUSOS DE ARENAL, DISTRITO TELIRE, 2018</t>
  </si>
  <si>
    <t>COMPRA DE MATERIALES PARA LA CONSTRUCCIÓN DE TEMPLO EVANGELICO DE SOKI, DISTRITO TELIRE, 2018</t>
  </si>
  <si>
    <t>COMPRA DE MATERIALES PARA LA CONSTRUCCION DEL TEMPLO EVANGELICO DE NAMU WOKI, DISTRITO TELIRE, 2018</t>
  </si>
  <si>
    <t>COMPRA DE MATERIALES PARA ENTECHADO DE LA CANCHA MULTIUSOS EL PARQUE MARGARITA, DISTRITO SIXAOLA, 2018</t>
  </si>
  <si>
    <t>COMPRA DE MATERIALES PARA BATERIAS SANITARIAS DE LA IGLESIA DE DIOS EVANGELIO COMPLERO DE CELIA, DISTRITO SIXAOLA, 2018</t>
  </si>
  <si>
    <t>CONSTRUCCION DE MURO EN EL PARQUE DE HONE CREEK, DISTRITO DE CAHUITA, 2018</t>
  </si>
  <si>
    <t>COMPRA DE MATERIALES PARA LA IGLESIA CATOLICA DE MANZANILLO, DISTRITO DE CAHUITA, 2018</t>
  </si>
  <si>
    <t>COMPRA DE MATERIALES PARA LA IGLESIA EVANGELIO COMPLETO DE RANCHO GRANDE, DISTRITO BRATSI, 2018</t>
  </si>
  <si>
    <t>COMPRA DE AUDIO PARA AL IGLESIA CENTRO FAMILIAR CASA DE VIDA SURETKA, DISTRITO BRATSI, 2018</t>
  </si>
  <si>
    <t>COMPRA DE AIRE ACONDICIONADO PARA LA IGLESIA DE COMADRE, DISTRITO CAHUITA, 2018</t>
  </si>
  <si>
    <t>COMPRA DE SILLAS DE RUEDAS, CAMAS, ANDADERAS, PAÑALES Y MULETAS PARA AL CLINICA DEL DOLOR Y CUIDADOS PALIATIVOS, DISTRITO CAHUITA, 2018</t>
  </si>
  <si>
    <t>CONSTRUCCION DE DOS PARADAS DE BUSES DE PATIÑO, DISTRITO DE CAHUITA, 2018</t>
  </si>
  <si>
    <t>CONSTRUCCION Y ENMALLADO DE LOCAL DEL CEMENTERIO DE MOJONCITO, DISTRITO TELIRE, 2018</t>
  </si>
  <si>
    <t>CONSTRUCCIÓN DE CUATRO CASETILLAS DE BUSES EN AMUBRI Y SEPECUE, DISTRIO TELIRE, 2018</t>
  </si>
  <si>
    <t>COMPRA DE MATERIALES PARA LA IGLESIA CATOLICA DE LIMONAL, DISTRITO DE CAHUITA, 2018</t>
  </si>
  <si>
    <t>COMPRA DE MATERIALES DE AUDIO DE LA IGLESIA EVANGELICA DE COROMA, DISTRITO TELIRE, 2018</t>
  </si>
  <si>
    <t>36</t>
  </si>
  <si>
    <t>37</t>
  </si>
  <si>
    <t>38</t>
  </si>
  <si>
    <t>39</t>
  </si>
  <si>
    <t>40</t>
  </si>
  <si>
    <t>41</t>
  </si>
  <si>
    <t>42</t>
  </si>
  <si>
    <t>43</t>
  </si>
  <si>
    <t>44</t>
  </si>
  <si>
    <t>45</t>
  </si>
  <si>
    <t>46</t>
  </si>
  <si>
    <t>47</t>
  </si>
  <si>
    <t>48</t>
  </si>
  <si>
    <t xml:space="preserve"> Fortalecer la gestión institucional  mediante el diseño e implementación de un programa de  mantenimiento de  aseo de vías y sitios públicos,  recolección de  residuos sólidos aplicando parámetros que mejoren la cobertura poblacional y espacial, la calidad, la continuidad y la frecuencia demandada por los habitantes del cantón de Talamanca.             </t>
  </si>
  <si>
    <t xml:space="preserve">Aquirir un camión recolector nuevo para mejorar los servicios de Recolección de Basura en el </t>
  </si>
  <si>
    <t>Alcalde, proveeduría, tesorería</t>
  </si>
  <si>
    <t>Adquirir  equipo para fabricar alcantarillas y acondicionar centro comunales</t>
  </si>
  <si>
    <t>Proyectos ejecutados</t>
  </si>
  <si>
    <t>Comité Cantonal de Deportes y Recreación</t>
  </si>
  <si>
    <t>Presupuesto Extraordinario 01-2020</t>
  </si>
  <si>
    <t>Ministerio Agricultura y Ganadería Ley 8639</t>
  </si>
  <si>
    <t>CECUDI</t>
  </si>
  <si>
    <t>COMPRA DE TOLDOS PARA CAMPAÑAS DE RESIDUOS SOLIDOS VALORIZALES</t>
  </si>
  <si>
    <t>Fondo Recolección de Basura</t>
  </si>
  <si>
    <t>019 (Ent. N 801) Cruz Roja - Suretka (Ent. N 801) INA - Bribrí</t>
  </si>
  <si>
    <t>10- DETALLE PRESUPUESTO DE DIRECCION TECNICA Y ESTUDIOS</t>
  </si>
  <si>
    <t>tiempo extra</t>
  </si>
  <si>
    <t>Servicio Especial</t>
  </si>
  <si>
    <t>decimotercer mes</t>
  </si>
  <si>
    <t>seguro</t>
  </si>
  <si>
    <t>COMPRA DE TERRENO PARA ASOC. AGROINDUSTRIAL DE AGRICULTORES DE CACAO VEGA LAS PALMAS</t>
  </si>
  <si>
    <t>PROYECTOS DE ZONA MARITIMA POR DEFINIR</t>
  </si>
  <si>
    <t>DETALLE GENERAL DE EGRESOS POR</t>
  </si>
  <si>
    <t>CLASIFICACION ECONOMICA DEL GASTO</t>
  </si>
  <si>
    <t>PROGRAMA II: SERVICIOS COMUNALES</t>
  </si>
  <si>
    <t>PROGRAMA III: INVERSIONES</t>
  </si>
  <si>
    <t>TOTAL PROGRAMAS</t>
  </si>
  <si>
    <t>CLASIFICACION ECONOMICA DEL GASTO 2019</t>
  </si>
  <si>
    <t>GASTOS CORRIENTES</t>
  </si>
  <si>
    <t>GASTO CORRIENTE</t>
  </si>
  <si>
    <t>GASTOS DE CONSUMO</t>
  </si>
  <si>
    <t>% Regla Fiscal</t>
  </si>
  <si>
    <t>1.1.1</t>
  </si>
  <si>
    <t>Limite de Crecimiento</t>
  </si>
  <si>
    <t>1.1.1.1</t>
  </si>
  <si>
    <t>Sueldos y salarios</t>
  </si>
  <si>
    <t>1.1.1.2</t>
  </si>
  <si>
    <t>Contribuciones sociales</t>
  </si>
  <si>
    <t>CLASIFICACION ECONOMICA DEL GASTO 2020</t>
  </si>
  <si>
    <t>1.1.2</t>
  </si>
  <si>
    <t>ADQUISICION DE BIENES Y SERVICIOS</t>
  </si>
  <si>
    <t>INTERESES</t>
  </si>
  <si>
    <t>1.2.1</t>
  </si>
  <si>
    <t>INTERNOS</t>
  </si>
  <si>
    <t>% Crecimiento</t>
  </si>
  <si>
    <t>1.2.2</t>
  </si>
  <si>
    <t>EXTERNOS</t>
  </si>
  <si>
    <t>Aumento del gasto</t>
  </si>
  <si>
    <t>1.3.1</t>
  </si>
  <si>
    <t>TRANSFERENCIAS CORRIENTES AL SECTOR PUBLICO</t>
  </si>
  <si>
    <t>1.3.2</t>
  </si>
  <si>
    <t>TRANSFERENCIAS CORRIENTES AL SECTOR PRIVADO</t>
  </si>
  <si>
    <t>Diferencia que sobrepasa</t>
  </si>
  <si>
    <t>1.3.3</t>
  </si>
  <si>
    <t>TRASNFERENCIAS CORRIENTES AL SECTOR EXTERNO</t>
  </si>
  <si>
    <t>GASTOS DE CAPITAL</t>
  </si>
  <si>
    <t>FORMACION DE CAPITAL</t>
  </si>
  <si>
    <t>2.1.1</t>
  </si>
  <si>
    <t>EDIFICACIONES</t>
  </si>
  <si>
    <t>2.1.2</t>
  </si>
  <si>
    <t>2.1.3</t>
  </si>
  <si>
    <t>OBRAS URBANISTICAS</t>
  </si>
  <si>
    <t>2.1.4</t>
  </si>
  <si>
    <t>2.1.5</t>
  </si>
  <si>
    <t>OTRAS OBRAS</t>
  </si>
  <si>
    <t>ADQUISICION DE ACTIVOS</t>
  </si>
  <si>
    <t>2.2.1</t>
  </si>
  <si>
    <t>MAQUINARIA Y EQUIPO</t>
  </si>
  <si>
    <t>2.2.2</t>
  </si>
  <si>
    <t>TERRENOS</t>
  </si>
  <si>
    <t>2.2.3</t>
  </si>
  <si>
    <t>2.2.4</t>
  </si>
  <si>
    <t>INTANGIBLES</t>
  </si>
  <si>
    <t>2.2.5</t>
  </si>
  <si>
    <t>ACTIVOS DE VALOR</t>
  </si>
  <si>
    <t>2.3.1</t>
  </si>
  <si>
    <t>TRANSFERENCIAS DE CAPITAL AL SECTOR PUBLICO</t>
  </si>
  <si>
    <t>2.3.2</t>
  </si>
  <si>
    <t>TRASNFERENCIAS DE CAPITAL AL SECTOR PRIVADO</t>
  </si>
  <si>
    <t>2.3.3</t>
  </si>
  <si>
    <t>TRANSFERENCIAS DE CAPITAL AL SECTOR EXTERNO</t>
  </si>
  <si>
    <t>TRANSACCIONES FINANCIERAS</t>
  </si>
  <si>
    <t>CONCESION DE PRESTAMOS</t>
  </si>
  <si>
    <t>ADQUISICIÓN DE VALORES</t>
  </si>
  <si>
    <t>AMORTIZACIÓN</t>
  </si>
  <si>
    <t>3.3.1</t>
  </si>
  <si>
    <t>AMORTIZACION INTERNA</t>
  </si>
  <si>
    <t>3.3.2</t>
  </si>
  <si>
    <t>AMORTIZACION EXTERNA</t>
  </si>
  <si>
    <t>OTROS ACTIVOS FINANCIEROS</t>
  </si>
  <si>
    <t xml:space="preserve">SUMAS SIN ASIGNACION </t>
  </si>
  <si>
    <t>SUMAS SIN ASIGNACION CON FIN ESPECIFICO</t>
  </si>
  <si>
    <t>SUMAS SIN ASIGNACION SIN FIN ESPECIFICO</t>
  </si>
  <si>
    <t>PRESUPUESTO EXTRAODINARIO 1-2020</t>
  </si>
  <si>
    <t>GASTO CORRIENTE INCIAL 2020</t>
  </si>
  <si>
    <t>Diferencia corresponde a:</t>
  </si>
  <si>
    <t>Recursos de CONAPAM</t>
  </si>
  <si>
    <t>Persona Jóven</t>
  </si>
  <si>
    <t>Estudios Auditoria Interna</t>
  </si>
  <si>
    <t>Actividades OFIM</t>
  </si>
  <si>
    <t>Transf. Corrientes de Ley</t>
  </si>
  <si>
    <t>Fondo Dirección CECUDI</t>
  </si>
  <si>
    <t>GASTO CORRIENTE PRES 1-2020</t>
  </si>
  <si>
    <t>GASTO CORR MODIF. 1-2020</t>
  </si>
  <si>
    <t>GASTO CORR MODIF. 2-2020</t>
  </si>
  <si>
    <t>7.01.05</t>
  </si>
  <si>
    <t>Transferencias de capital a Empresas Públicas no Financieras</t>
  </si>
  <si>
    <t>Junta de Administración Portuaria de la Vertiente del Caribe</t>
  </si>
  <si>
    <t>028 Calles Urbanas (Cuadrante) Hone Creek Centro</t>
  </si>
  <si>
    <t>162 Calles urbanas y cuadrantes de Comadre</t>
  </si>
  <si>
    <t>041 Calles Urbanas y Cudrantes de Manzanillo</t>
  </si>
  <si>
    <t>151 (Ent. N 36) Cruce a Daytonia (Fin de Camino) Compañía Bananera Bribrí</t>
  </si>
  <si>
    <t>100 Cuadrante (Calles Urbanas)- Daytonia Centro</t>
  </si>
  <si>
    <t>044 (Ent. C 019) Poste ICE - 56 - Volio (Fin de Camino) Brazo Río Uatsi</t>
  </si>
  <si>
    <t>010 (Ent. C 023) Cruce a Playa Grande Ent. C 018) Cuadrante Cahuita</t>
  </si>
  <si>
    <t>032 (Ent. C 033) Plaza de Puerto Viejo (Fin de Camino) Reserva Kekoldi</t>
  </si>
  <si>
    <t>029 (Ent. N 36) Cuadrante Hone Creek</t>
  </si>
  <si>
    <t>MEJORAMIENTO A LAS CANCHA DEPORTIVAS DE AMUBRI Y SURETKA</t>
  </si>
  <si>
    <t>Comisión Nacional de Prevención de Riesgos y Atención de Emergencias</t>
  </si>
  <si>
    <t xml:space="preserve">I </t>
  </si>
  <si>
    <t>PROTECCION AL MEDIO AMBIENTE</t>
  </si>
  <si>
    <t>Registro Nacional</t>
  </si>
  <si>
    <t>Juntas de Educación 10%</t>
  </si>
  <si>
    <t>O.N.T.</t>
  </si>
  <si>
    <t>Aporte Comité Cantonal de deportes y recreación</t>
  </si>
  <si>
    <t>Aporte a CONAGEBIO</t>
  </si>
  <si>
    <t>Aporte al Fondo Parques Nacionales</t>
  </si>
  <si>
    <t>Servicios Sociales Complementarios (CECUDI)</t>
  </si>
  <si>
    <t xml:space="preserve">Servicios Sociales Complementarios </t>
  </si>
  <si>
    <t>Fortalecer el control interno institucional y mejorar el sistema de planificación presupuestaria, de tal forma que se haga un uso eficiente de los recursos y se favorezcan los procesos de rendición de cuentas.</t>
  </si>
  <si>
    <t>Brindar a la unidad de auditoría de los insumos requeridos para llevar a cabo la función de fiscalización y evaluación operativa del municipio.</t>
  </si>
  <si>
    <t>Cancelar oportunamente el 100% de los aportes de ley durante el año 2020 y el prestamo con el Banco Nacional</t>
  </si>
  <si>
    <t>Aporte de ley cancelados / aportes de ley programados</t>
  </si>
  <si>
    <t>Incrementar y mejorar la capacidad de gestión y trabajo de la UTGV, logrando mayores niveles de eficiencia técnica, operativa y financiera, que le permitan establecer alianzas estratégicas con instancias especializadas en la materia para mejorar tecnologías, sistemas de trabajo, ello dentro del marco regulatorio y legal establecido.</t>
  </si>
  <si>
    <t>Compra realizazas</t>
  </si>
  <si>
    <t>Contador, tesorera</t>
  </si>
  <si>
    <t>Área de Desarrollo Ambiental</t>
  </si>
  <si>
    <t>Diseñar y ejecutar  campañas, talleres y foros educativos de concientización que promuevan un cambio en la cultura de manejo de los residuos sólidos.</t>
  </si>
  <si>
    <t>Encargado y funcionarios del servicio</t>
  </si>
  <si>
    <t>Mantener el funcionamiento de los Servicios de agua y electricidad del Centro de Acopio de Volio.</t>
  </si>
  <si>
    <t>Procurar aumentar la inversión social en: salud, equipamiento, vivienda, recursos humanos y educación.</t>
  </si>
  <si>
    <t>Garantizar la gestión adminsitrativa del Centro de Cuido y Desarrollo Infantil del Cantón de Talamanca.</t>
  </si>
  <si>
    <t>Niños Beneficiados</t>
  </si>
  <si>
    <t>Alcalde, tesoreria</t>
  </si>
  <si>
    <t>Compra de señales de transito para distintos puntos del Cantón</t>
  </si>
  <si>
    <t>Dotar de los recursos necesarios para que la dirección técnica y estudios realice las gestiones todo el año 2020</t>
  </si>
  <si>
    <t>Proyecto: Compra de Toldos y mobiliario para la realización de Campañas de recolección de Residuos vaolorizales.</t>
  </si>
  <si>
    <t>COMPRA DE TOLDOS Y MOBILIARIO PARA CAMPAÑAS DE RECOLECCIÓN DE DESECHOS VALORIZALES</t>
  </si>
  <si>
    <t>COMPRA DE MATERIALES PARA EL MEJORAMIENTO DE CENTROS DE REUNIONES COMUNALES EN EL CANTON</t>
  </si>
  <si>
    <t>Compra de materiales para enmallado de la Escuela de Olivia</t>
  </si>
  <si>
    <t>Compra de Pollitos para la Escuela de Mojoncito</t>
  </si>
  <si>
    <t>Compra de pollitos para la Escuela de San Box</t>
  </si>
  <si>
    <t>Compra de pollitos para Escuela de Olivia</t>
  </si>
  <si>
    <t>Construcción de ocho paradas de buses en diferentes distritos del Cantón</t>
  </si>
  <si>
    <t>Compra de instrumento para la Banca de La Escuela Gavilan Canta</t>
  </si>
  <si>
    <t>Compra de instrumentos musicales para Escuela Mojoncito</t>
  </si>
  <si>
    <t>Compra de instrumentos musicales para Escuela de Chase</t>
  </si>
  <si>
    <t>Compra de Instrumentos musicales para la Banda de la Asociación Comunal de Gandoca</t>
  </si>
  <si>
    <t>09</t>
  </si>
  <si>
    <t>Compra de instrumentos musicales para Banda del Colegio Nacional Virtual Maco Tulio Salazar CTP Talamanca</t>
  </si>
  <si>
    <t>Compra de instrumentos musicales para la Escuela Olivia</t>
  </si>
  <si>
    <t>Compra de terreno para Asociación Agroindustrial de Agricultores de Cacao Vega las Plamas</t>
  </si>
  <si>
    <t>Compra de Materiales para Mejoras al Cementerio de Paraiso</t>
  </si>
  <si>
    <t>Compra de Materiales para mejoras al Cementerio de Paraiso</t>
  </si>
  <si>
    <t>Proveer de combustible a la maquinaria municipal para garantizar la continuidad de las obras en la Red Vial Cantonal.</t>
  </si>
  <si>
    <t>Promover charlas, actividades y otros poryectos que mejoran la condición de vida de los jóvenes de nuestro cantón</t>
  </si>
  <si>
    <t>Mejorar  la  calidad  de  vida  de
personas     adultas     mayores     en extrema pobreza</t>
  </si>
  <si>
    <t>Contar con los recursos para ejecutar plan operativo de la oficina de la Oficina de la Mujer.</t>
  </si>
  <si>
    <t>Comprar instrumentos musicales a distintas Bandas escolares y colegiales del Cantón.</t>
  </si>
  <si>
    <t>Bandas beneficiadas</t>
  </si>
  <si>
    <t>Realizar mejoras puntuales en la infraestructura del edificio que alberga las oficinas municipales, y dotarlos del equipamiento necesario de tal forma que se cuente con condiciones óptimas para efectuar un trabajo eficiente y brindar una prestación de servicios de mejor calidad.</t>
  </si>
  <si>
    <t xml:space="preserve">Fortalecer el sistema de gestión vial cantonal, aplicando parámetros que mejoren la cobertura poblacional y espacial, la calidad, la continuidad y la frecuencia demandada por los habitantes del cantón de Talamanca.                </t>
  </si>
  <si>
    <t>Proyectos ejecutado</t>
  </si>
  <si>
    <t>Brindar a la ciudadanía del Cantón seguridad y resguardo mediante al Construcción de ocho casetillas de buses en el cantón</t>
  </si>
  <si>
    <t>Mejorar la infraestructura de edificaciónes públicas en el Cantón durante el año como edificaciones en distintas comunidades.</t>
  </si>
  <si>
    <t>Proyecto realizado</t>
  </si>
  <si>
    <t>Mejorar las instalaciones del Cementerio de Paraiso, mediate al dotación de maeriales.</t>
  </si>
  <si>
    <t>Compra de Instrumentos para el Colegio Cindea de Bribrí</t>
  </si>
  <si>
    <t>Mejoramiento de la Red Vial Cantonal</t>
  </si>
  <si>
    <t>2.03.02   Materiales y productos minerales y asfálticos</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</si>
</sst>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1" formatCode="_-* #,##0_-;\-* #,##0_-;_-* &quot;-&quot;_-;_-@_-"/>
    <numFmt numFmtId="43" formatCode="_-* #,##0.00_-;\-* #,##0.00_-;_-* &quot;-&quot;??_-;_-@_-"/>
    <numFmt numFmtId="164" formatCode="_(* #,##0.00_);_(* \(#,##0.00\);_(* &quot;-&quot;??_);_(@_)"/>
    <numFmt numFmtId="165" formatCode="&quot;C&quot;#,##0.00_);\(&quot;C&quot;#,##0.00\)"/>
    <numFmt numFmtId="166" formatCode="0_)"/>
    <numFmt numFmtId="167" formatCode="dd\-mmm\-yy_)"/>
    <numFmt numFmtId="168" formatCode="_(* #,##0_);_(* \(#,##0\);_(* &quot;-&quot;??_);_(@_)"/>
    <numFmt numFmtId="169" formatCode="&quot;$&quot;#,##0.00_);\(&quot;$&quot;#,##0.00\)"/>
    <numFmt numFmtId="170" formatCode="0.0"/>
    <numFmt numFmtId="171" formatCode="0.0%"/>
    <numFmt numFmtId="172" formatCode="#,##0.000000000"/>
    <numFmt numFmtId="173" formatCode="_(* #,##0.0000000000000000_);_(* \(#,##0.0000000000000000\);_(* &quot;-&quot;??_);_(@_)"/>
    <numFmt numFmtId="174" formatCode="_(* #,##0.00000000000000000_);_(* \(#,##0.00000000000000000\);_(* &quot;-&quot;??_);_(@_)"/>
    <numFmt numFmtId="175" formatCode="&quot;₡&quot;#,##0.00"/>
    <numFmt numFmtId="176" formatCode="_-* #,##0.00_-;\-* #,##0.00_-;_-* &quot;-&quot;_-;_-@_-"/>
  </numFmts>
  <fonts count="131">
    <font>
      <sz val="10"/>
      <name val="Courier"/>
    </font>
    <font>
      <sz val="10"/>
      <name val="Arial"/>
      <family val="2"/>
    </font>
    <font>
      <sz val="10"/>
      <name val="Arial"/>
      <family val="2"/>
    </font>
    <font>
      <sz val="8"/>
      <name val="Abadi MT Condensed Light"/>
      <family val="2"/>
    </font>
    <font>
      <sz val="8"/>
      <name val="Arial Narrow"/>
      <family val="2"/>
    </font>
    <font>
      <sz val="9"/>
      <name val="Abadi MT Condensed Light"/>
      <family val="2"/>
    </font>
    <font>
      <sz val="8"/>
      <color indexed="18"/>
      <name val="Abadi MT Condensed Light"/>
      <family val="2"/>
    </font>
    <font>
      <b/>
      <sz val="9"/>
      <name val="Abadi MT Condensed Light"/>
      <family val="2"/>
    </font>
    <font>
      <b/>
      <u/>
      <sz val="9"/>
      <name val="Abadi MT Condensed Light"/>
      <family val="2"/>
    </font>
    <font>
      <b/>
      <sz val="12"/>
      <name val="Abadi MT Condensed Light"/>
      <family val="2"/>
    </font>
    <font>
      <b/>
      <u/>
      <sz val="12"/>
      <name val="Arial Narrow"/>
      <family val="2"/>
    </font>
    <font>
      <u/>
      <sz val="8"/>
      <name val="Arial Narrow"/>
      <family val="2"/>
    </font>
    <font>
      <sz val="8"/>
      <color indexed="10"/>
      <name val="Arial Narrow"/>
      <family val="2"/>
    </font>
    <font>
      <sz val="8"/>
      <color indexed="18"/>
      <name val="Arial Narrow"/>
      <family val="2"/>
    </font>
    <font>
      <b/>
      <sz val="9"/>
      <color indexed="56"/>
      <name val="Comic Sans MS"/>
      <family val="4"/>
    </font>
    <font>
      <b/>
      <sz val="8"/>
      <name val="Abadi MT Condensed Light"/>
      <family val="2"/>
    </font>
    <font>
      <sz val="10"/>
      <name val="Arial Narrow"/>
      <family val="2"/>
    </font>
    <font>
      <sz val="9"/>
      <name val="Arial Narrow"/>
      <family val="2"/>
    </font>
    <font>
      <b/>
      <sz val="8"/>
      <name val="Arial Narrow"/>
      <family val="2"/>
    </font>
    <font>
      <b/>
      <sz val="10"/>
      <name val="Courier"/>
      <family val="3"/>
    </font>
    <font>
      <b/>
      <sz val="10"/>
      <color indexed="56"/>
      <name val="Arial Narrow"/>
      <family val="2"/>
    </font>
    <font>
      <sz val="10"/>
      <name val="Arial Black"/>
      <family val="2"/>
    </font>
    <font>
      <b/>
      <sz val="8"/>
      <name val="Arial"/>
      <family val="2"/>
    </font>
    <font>
      <sz val="8"/>
      <name val="Arial"/>
      <family val="2"/>
    </font>
    <font>
      <i/>
      <sz val="8"/>
      <name val="Arial"/>
      <family val="2"/>
    </font>
    <font>
      <b/>
      <sz val="10"/>
      <name val="Arial Narrow"/>
      <family val="2"/>
    </font>
    <font>
      <b/>
      <u/>
      <sz val="10"/>
      <name val="Courier"/>
      <family val="3"/>
    </font>
    <font>
      <b/>
      <sz val="9"/>
      <name val="Arial Narrow"/>
      <family val="2"/>
    </font>
    <font>
      <b/>
      <sz val="10"/>
      <name val="Arial"/>
      <family val="2"/>
    </font>
    <font>
      <sz val="8"/>
      <name val="Arial"/>
      <family val="2"/>
    </font>
    <font>
      <b/>
      <sz val="11"/>
      <name val="Arial"/>
      <family val="2"/>
    </font>
    <font>
      <b/>
      <sz val="8"/>
      <name val="Arial"/>
      <family val="2"/>
    </font>
    <font>
      <i/>
      <sz val="8"/>
      <name val="Arial"/>
      <family val="2"/>
    </font>
    <font>
      <b/>
      <i/>
      <sz val="8"/>
      <name val="Arial"/>
      <family val="2"/>
    </font>
    <font>
      <b/>
      <sz val="10"/>
      <name val="Arial"/>
      <family val="2"/>
    </font>
    <font>
      <b/>
      <u/>
      <sz val="8"/>
      <name val="Arial Narrow"/>
      <family val="2"/>
    </font>
    <font>
      <b/>
      <u/>
      <sz val="10"/>
      <color indexed="56"/>
      <name val="Courier"/>
      <family val="3"/>
    </font>
    <font>
      <b/>
      <u/>
      <sz val="10"/>
      <color indexed="56"/>
      <name val="Arial Narrow"/>
      <family val="2"/>
    </font>
    <font>
      <b/>
      <sz val="12"/>
      <name val="Arial"/>
      <family val="2"/>
    </font>
    <font>
      <sz val="12"/>
      <name val="Arial"/>
      <family val="2"/>
    </font>
    <font>
      <sz val="10"/>
      <name val="Arial"/>
      <family val="2"/>
    </font>
    <font>
      <b/>
      <u/>
      <sz val="8"/>
      <name val="Arial"/>
      <family val="2"/>
    </font>
    <font>
      <b/>
      <sz val="10"/>
      <name val="Courier"/>
      <family val="3"/>
    </font>
    <font>
      <u/>
      <sz val="10"/>
      <name val="Arial Black"/>
      <family val="2"/>
    </font>
    <font>
      <b/>
      <u/>
      <sz val="8"/>
      <name val="Abadi MT Condensed Light"/>
    </font>
    <font>
      <b/>
      <u/>
      <sz val="9"/>
      <name val="Arial Narrow"/>
      <family val="2"/>
    </font>
    <font>
      <b/>
      <sz val="8"/>
      <color indexed="56"/>
      <name val="Comic Sans MS"/>
      <family val="4"/>
    </font>
    <font>
      <sz val="9"/>
      <name val="Abadi MT Condensed Light"/>
    </font>
    <font>
      <sz val="8"/>
      <color indexed="12"/>
      <name val="Arial Narrow"/>
      <family val="2"/>
    </font>
    <font>
      <i/>
      <sz val="8"/>
      <color indexed="12"/>
      <name val="Arial"/>
      <family val="2"/>
    </font>
    <font>
      <sz val="8"/>
      <color indexed="81"/>
      <name val="Tahoma"/>
      <family val="2"/>
    </font>
    <font>
      <b/>
      <sz val="8"/>
      <color indexed="81"/>
      <name val="Tahoma"/>
      <family val="2"/>
    </font>
    <font>
      <sz val="8"/>
      <name val="Courier"/>
      <family val="3"/>
    </font>
    <font>
      <b/>
      <u/>
      <sz val="10"/>
      <name val="Arial"/>
      <family val="2"/>
    </font>
    <font>
      <b/>
      <sz val="9"/>
      <name val="Arial"/>
      <family val="2"/>
    </font>
    <font>
      <sz val="9"/>
      <name val="Arial"/>
      <family val="2"/>
    </font>
    <font>
      <sz val="10"/>
      <color indexed="10"/>
      <name val="Arial"/>
      <family val="2"/>
    </font>
    <font>
      <sz val="10"/>
      <color indexed="12"/>
      <name val="Arial"/>
      <family val="2"/>
    </font>
    <font>
      <sz val="10"/>
      <color indexed="12"/>
      <name val="Arial"/>
      <family val="2"/>
    </font>
    <font>
      <sz val="8"/>
      <color indexed="12"/>
      <name val="Arial"/>
      <family val="2"/>
    </font>
    <font>
      <sz val="10"/>
      <color indexed="12"/>
      <name val="Courier"/>
      <family val="3"/>
    </font>
    <font>
      <sz val="10"/>
      <color indexed="12"/>
      <name val="Arial Narrow"/>
      <family val="2"/>
    </font>
    <font>
      <sz val="10"/>
      <color indexed="14"/>
      <name val="Courier"/>
      <family val="3"/>
    </font>
    <font>
      <sz val="10"/>
      <color indexed="14"/>
      <name val="Arial Narrow"/>
      <family val="2"/>
    </font>
    <font>
      <sz val="10"/>
      <name val="Courier"/>
      <family val="3"/>
    </font>
    <font>
      <sz val="10"/>
      <color indexed="58"/>
      <name val="Courier"/>
      <family val="3"/>
    </font>
    <font>
      <sz val="10"/>
      <color indexed="58"/>
      <name val="Arial Narrow"/>
      <family val="2"/>
    </font>
    <font>
      <sz val="10"/>
      <color indexed="12"/>
      <name val="Modern"/>
      <family val="3"/>
      <charset val="255"/>
    </font>
    <font>
      <b/>
      <sz val="14"/>
      <color indexed="10"/>
      <name val="Monotype Corsiva"/>
      <family val="4"/>
    </font>
    <font>
      <b/>
      <sz val="14"/>
      <name val="Monotype Corsiva"/>
      <family val="4"/>
    </font>
    <font>
      <sz val="6"/>
      <name val="Arial"/>
      <family val="2"/>
    </font>
    <font>
      <b/>
      <sz val="10"/>
      <color indexed="12"/>
      <name val="Courier"/>
      <family val="3"/>
    </font>
    <font>
      <b/>
      <sz val="8"/>
      <color indexed="12"/>
      <name val="Arial Narrow"/>
      <family val="2"/>
    </font>
    <font>
      <b/>
      <sz val="10"/>
      <color indexed="12"/>
      <name val="Arial"/>
      <family val="2"/>
    </font>
    <font>
      <b/>
      <u/>
      <sz val="10"/>
      <color indexed="12"/>
      <name val="Arial"/>
      <family val="2"/>
    </font>
    <font>
      <b/>
      <sz val="10"/>
      <color indexed="12"/>
      <name val="Courier"/>
      <family val="3"/>
    </font>
    <font>
      <b/>
      <sz val="10"/>
      <color indexed="58"/>
      <name val="Courier"/>
      <family val="3"/>
    </font>
    <font>
      <sz val="7"/>
      <name val="Arial"/>
      <family val="2"/>
    </font>
    <font>
      <sz val="7"/>
      <name val="Book Antiqua"/>
      <family val="1"/>
    </font>
    <font>
      <b/>
      <sz val="7"/>
      <name val="Arial"/>
      <family val="2"/>
    </font>
    <font>
      <sz val="8"/>
      <color indexed="12"/>
      <name val="Modern"/>
      <family val="3"/>
      <charset val="255"/>
    </font>
    <font>
      <b/>
      <sz val="8"/>
      <color indexed="10"/>
      <name val="Monotype Corsiva"/>
      <family val="4"/>
    </font>
    <font>
      <b/>
      <sz val="8"/>
      <color indexed="12"/>
      <name val="Courier"/>
      <family val="3"/>
    </font>
    <font>
      <b/>
      <sz val="8"/>
      <color indexed="58"/>
      <name val="Arial Black"/>
      <family val="2"/>
    </font>
    <font>
      <sz val="8"/>
      <color indexed="58"/>
      <name val="Arial Black"/>
      <family val="2"/>
    </font>
    <font>
      <sz val="6"/>
      <name val="Arial Narrow"/>
      <family val="2"/>
    </font>
    <font>
      <sz val="11.5"/>
      <name val="Arial"/>
      <family val="2"/>
    </font>
    <font>
      <b/>
      <sz val="14"/>
      <name val="Arial"/>
      <family val="2"/>
    </font>
    <font>
      <b/>
      <sz val="11.5"/>
      <name val="Arial,Bold"/>
    </font>
    <font>
      <b/>
      <sz val="11.5"/>
      <name val="Arial"/>
      <family val="2"/>
    </font>
    <font>
      <sz val="11.5"/>
      <name val="Arial,Bold"/>
    </font>
    <font>
      <sz val="8"/>
      <color indexed="19"/>
      <name val="Arial Narrow"/>
      <family val="2"/>
    </font>
    <font>
      <sz val="8"/>
      <color indexed="18"/>
      <name val="Arial"/>
      <family val="2"/>
    </font>
    <font>
      <b/>
      <sz val="11"/>
      <color indexed="81"/>
      <name val="Tahoma"/>
      <family val="2"/>
    </font>
    <font>
      <sz val="11"/>
      <color indexed="81"/>
      <name val="Tahoma"/>
      <family val="2"/>
    </font>
    <font>
      <sz val="12"/>
      <color indexed="81"/>
      <name val="Tahoma"/>
      <family val="2"/>
    </font>
    <font>
      <b/>
      <sz val="12"/>
      <color indexed="81"/>
      <name val="Tahoma"/>
      <family val="2"/>
    </font>
    <font>
      <sz val="11"/>
      <name val="Arial"/>
      <family val="2"/>
    </font>
    <font>
      <b/>
      <sz val="12"/>
      <color indexed="12"/>
      <name val="Arial"/>
      <family val="2"/>
    </font>
    <font>
      <sz val="10"/>
      <color indexed="81"/>
      <name val="Tahoma"/>
      <family val="2"/>
    </font>
    <font>
      <b/>
      <u/>
      <sz val="12"/>
      <color indexed="81"/>
      <name val="Tahoma"/>
      <family val="2"/>
    </font>
    <font>
      <b/>
      <sz val="9"/>
      <color indexed="81"/>
      <name val="Tahoma"/>
      <family val="2"/>
    </font>
    <font>
      <u/>
      <sz val="10"/>
      <name val="Arial Narrow"/>
      <family val="2"/>
    </font>
    <font>
      <b/>
      <u/>
      <sz val="9"/>
      <name val="Arial"/>
      <family val="2"/>
    </font>
    <font>
      <sz val="9"/>
      <color indexed="10"/>
      <name val="Arial Narrow"/>
      <family val="2"/>
    </font>
    <font>
      <sz val="9"/>
      <color indexed="10"/>
      <name val="Arial"/>
      <family val="2"/>
    </font>
    <font>
      <sz val="9"/>
      <color indexed="12"/>
      <name val="Arial Narrow"/>
      <family val="2"/>
    </font>
    <font>
      <b/>
      <sz val="11"/>
      <name val="Arial Narrow"/>
      <family val="2"/>
    </font>
    <font>
      <sz val="10"/>
      <name val="Courier"/>
      <family val="3"/>
    </font>
    <font>
      <b/>
      <sz val="10"/>
      <name val="Arial Black"/>
      <family val="2"/>
    </font>
    <font>
      <u/>
      <sz val="8"/>
      <name val="Arial"/>
      <family val="2"/>
    </font>
    <font>
      <sz val="10"/>
      <color indexed="30"/>
      <name val="Arial"/>
      <family val="2"/>
    </font>
    <font>
      <sz val="10"/>
      <color indexed="60"/>
      <name val="Arial"/>
      <family val="2"/>
    </font>
    <font>
      <sz val="10"/>
      <color indexed="17"/>
      <name val="Arial"/>
      <family val="2"/>
    </font>
    <font>
      <i/>
      <sz val="8"/>
      <name val="Arial Narrow"/>
      <family val="2"/>
    </font>
    <font>
      <u/>
      <sz val="12"/>
      <color indexed="81"/>
      <name val="Tahoma"/>
      <family val="2"/>
    </font>
    <font>
      <b/>
      <sz val="10"/>
      <color indexed="81"/>
      <name val="Tahoma"/>
      <family val="2"/>
    </font>
    <font>
      <sz val="11"/>
      <name val="Arial Narrow"/>
      <family val="2"/>
    </font>
    <font>
      <sz val="8"/>
      <color rgb="FF00B050"/>
      <name val="Arial"/>
      <family val="2"/>
    </font>
    <font>
      <sz val="8"/>
      <name val="Courier"/>
      <family val="3"/>
    </font>
    <font>
      <sz val="8"/>
      <color rgb="FF0070C0"/>
      <name val="Arial"/>
      <family val="2"/>
    </font>
    <font>
      <sz val="8"/>
      <name val="Arial Narrow"/>
      <family val="34"/>
    </font>
    <font>
      <b/>
      <sz val="10"/>
      <name val="Courier"/>
      <family val="3"/>
    </font>
    <font>
      <sz val="8"/>
      <color theme="4" tint="-0.249977111117893"/>
      <name val="Arial"/>
      <family val="2"/>
    </font>
    <font>
      <sz val="8"/>
      <color theme="5" tint="-0.249977111117893"/>
      <name val="Arial"/>
      <family val="2"/>
    </font>
    <font>
      <b/>
      <u val="singleAccounting"/>
      <sz val="8"/>
      <name val="Arial Narrow"/>
      <family val="2"/>
    </font>
    <font>
      <sz val="8"/>
      <color rgb="FFFF0000"/>
      <name val="Arial"/>
      <family val="2"/>
    </font>
    <font>
      <sz val="10"/>
      <color rgb="FFFF0000"/>
      <name val="Courier"/>
      <family val="3"/>
    </font>
    <font>
      <sz val="8"/>
      <color theme="4"/>
      <name val="Arial"/>
      <family val="2"/>
    </font>
    <font>
      <sz val="10"/>
      <name val="Courier"/>
      <family val="3"/>
    </font>
    <font>
      <sz val="8"/>
      <color rgb="FFFF0000"/>
      <name val="Arial Narrow"/>
      <family val="2"/>
    </font>
  </fonts>
  <fills count="25">
    <fill>
      <patternFill patternType="none"/>
    </fill>
    <fill>
      <patternFill patternType="gray125"/>
    </fill>
    <fill>
      <patternFill patternType="solid">
        <fgColor indexed="13"/>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indexed="11"/>
        <bgColor indexed="64"/>
      </patternFill>
    </fill>
    <fill>
      <patternFill patternType="solid">
        <fgColor indexed="45"/>
        <bgColor indexed="64"/>
      </patternFill>
    </fill>
    <fill>
      <patternFill patternType="solid">
        <fgColor indexed="46"/>
        <bgColor indexed="64"/>
      </patternFill>
    </fill>
    <fill>
      <patternFill patternType="solid">
        <fgColor indexed="44"/>
        <bgColor indexed="64"/>
      </patternFill>
    </fill>
    <fill>
      <patternFill patternType="solid">
        <fgColor indexed="16"/>
        <bgColor indexed="64"/>
      </patternFill>
    </fill>
    <fill>
      <patternFill patternType="solid">
        <fgColor indexed="22"/>
        <bgColor indexed="64"/>
      </patternFill>
    </fill>
    <fill>
      <patternFill patternType="solid">
        <fgColor indexed="9"/>
        <bgColor indexed="64"/>
      </patternFill>
    </fill>
    <fill>
      <patternFill patternType="solid">
        <fgColor indexed="51"/>
        <bgColor indexed="64"/>
      </patternFill>
    </fill>
    <fill>
      <patternFill patternType="solid">
        <fgColor rgb="FFFFFF00"/>
        <bgColor indexed="64"/>
      </patternFill>
    </fill>
    <fill>
      <patternFill patternType="solid">
        <fgColor theme="9" tint="0.39997558519241921"/>
        <bgColor indexed="64"/>
      </patternFill>
    </fill>
    <fill>
      <patternFill patternType="solid">
        <fgColor rgb="FFFFFF99"/>
        <bgColor indexed="64"/>
      </patternFill>
    </fill>
    <fill>
      <patternFill patternType="solid">
        <fgColor theme="4" tint="0.39997558519241921"/>
        <bgColor indexed="64"/>
      </patternFill>
    </fill>
    <fill>
      <patternFill patternType="solid">
        <fgColor rgb="FF00B050"/>
        <bgColor indexed="64"/>
      </patternFill>
    </fill>
    <fill>
      <patternFill patternType="solid">
        <fgColor rgb="FFCCFFCC"/>
        <bgColor indexed="64"/>
      </patternFill>
    </fill>
    <fill>
      <patternFill patternType="solid">
        <fgColor rgb="FFCCFFFF"/>
        <bgColor indexed="64"/>
      </patternFill>
    </fill>
    <fill>
      <patternFill patternType="solid">
        <fgColor rgb="FFFFC000"/>
        <bgColor indexed="64"/>
      </patternFill>
    </fill>
    <fill>
      <patternFill patternType="solid">
        <fgColor theme="6" tint="0.59999389629810485"/>
        <bgColor indexed="64"/>
      </patternFill>
    </fill>
    <fill>
      <patternFill patternType="solid">
        <fgColor rgb="FF99CCFF"/>
        <bgColor indexed="64"/>
      </patternFill>
    </fill>
  </fills>
  <borders count="91">
    <border>
      <left/>
      <right/>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right/>
      <top/>
      <bottom style="double">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thin">
        <color indexed="64"/>
      </right>
      <top style="thin">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bottom style="double">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top/>
      <bottom style="medium">
        <color indexed="64"/>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thick">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5">
    <xf numFmtId="165" fontId="0" fillId="0" borderId="0"/>
    <xf numFmtId="164" fontId="2" fillId="0" borderId="0" applyFont="0" applyFill="0" applyBorder="0" applyAlignment="0" applyProtection="0"/>
    <xf numFmtId="9" fontId="2" fillId="0" borderId="0" applyFont="0" applyFill="0" applyBorder="0" applyAlignment="0" applyProtection="0"/>
    <xf numFmtId="0" fontId="1" fillId="0" borderId="0"/>
    <xf numFmtId="41" fontId="129" fillId="0" borderId="0" applyFont="0" applyFill="0" applyBorder="0" applyAlignment="0" applyProtection="0"/>
  </cellStyleXfs>
  <cellXfs count="2536">
    <xf numFmtId="165" fontId="0" fillId="0" borderId="0" xfId="0"/>
    <xf numFmtId="39" fontId="3" fillId="0" borderId="0" xfId="0" applyNumberFormat="1" applyFont="1" applyProtection="1"/>
    <xf numFmtId="39" fontId="3" fillId="0" borderId="0" xfId="0" applyNumberFormat="1" applyFont="1" applyAlignment="1" applyProtection="1">
      <alignment horizontal="fill"/>
    </xf>
    <xf numFmtId="165" fontId="4" fillId="0" borderId="0" xfId="0" applyFont="1"/>
    <xf numFmtId="39" fontId="4" fillId="0" borderId="0" xfId="0" applyNumberFormat="1" applyFont="1" applyProtection="1"/>
    <xf numFmtId="39" fontId="4" fillId="0" borderId="0" xfId="0" applyNumberFormat="1" applyFont="1" applyAlignment="1" applyProtection="1">
      <alignment horizontal="left"/>
    </xf>
    <xf numFmtId="39" fontId="5" fillId="0" borderId="0" xfId="0" applyNumberFormat="1" applyFont="1" applyProtection="1"/>
    <xf numFmtId="39" fontId="5" fillId="0" borderId="0" xfId="0" applyNumberFormat="1" applyFont="1" applyAlignment="1" applyProtection="1">
      <alignment horizontal="left"/>
    </xf>
    <xf numFmtId="39" fontId="6" fillId="0" borderId="0" xfId="0" applyNumberFormat="1" applyFont="1" applyProtection="1"/>
    <xf numFmtId="166" fontId="8" fillId="0" borderId="1" xfId="0" applyNumberFormat="1" applyFont="1" applyBorder="1" applyProtection="1"/>
    <xf numFmtId="165" fontId="8" fillId="0" borderId="1" xfId="0" applyNumberFormat="1" applyFont="1" applyBorder="1" applyAlignment="1" applyProtection="1">
      <alignment horizontal="left"/>
    </xf>
    <xf numFmtId="165" fontId="8" fillId="0" borderId="1" xfId="0" applyFont="1" applyBorder="1"/>
    <xf numFmtId="39" fontId="8" fillId="0" borderId="2" xfId="0" applyNumberFormat="1" applyFont="1" applyBorder="1" applyProtection="1"/>
    <xf numFmtId="4" fontId="5" fillId="0" borderId="3" xfId="0" applyNumberFormat="1" applyFont="1" applyBorder="1" applyProtection="1"/>
    <xf numFmtId="165" fontId="4" fillId="0" borderId="3" xfId="0" applyFont="1" applyBorder="1"/>
    <xf numFmtId="39" fontId="4" fillId="0" borderId="3" xfId="0" applyNumberFormat="1" applyFont="1" applyBorder="1" applyProtection="1"/>
    <xf numFmtId="4" fontId="4" fillId="0" borderId="3" xfId="0" applyNumberFormat="1" applyFont="1" applyBorder="1"/>
    <xf numFmtId="39" fontId="4" fillId="0" borderId="0" xfId="0" applyNumberFormat="1" applyFont="1" applyBorder="1" applyProtection="1"/>
    <xf numFmtId="39" fontId="4" fillId="0" borderId="3" xfId="0" applyNumberFormat="1" applyFont="1" applyBorder="1" applyAlignment="1" applyProtection="1">
      <alignment horizontal="center"/>
    </xf>
    <xf numFmtId="39" fontId="4" fillId="0" borderId="3" xfId="0" applyNumberFormat="1" applyFont="1" applyBorder="1" applyAlignment="1" applyProtection="1">
      <alignment horizontal="center" vertical="center" wrapText="1"/>
    </xf>
    <xf numFmtId="39" fontId="4" fillId="0" borderId="3" xfId="0" applyNumberFormat="1" applyFont="1" applyBorder="1" applyAlignment="1" applyProtection="1">
      <alignment horizontal="left"/>
    </xf>
    <xf numFmtId="39" fontId="15" fillId="0" borderId="3" xfId="0" applyNumberFormat="1" applyFont="1" applyBorder="1" applyProtection="1"/>
    <xf numFmtId="164" fontId="4" fillId="0" borderId="3" xfId="1" applyFont="1" applyBorder="1"/>
    <xf numFmtId="165" fontId="4" fillId="0" borderId="0" xfId="0" applyNumberFormat="1" applyFont="1" applyAlignment="1" applyProtection="1">
      <alignment horizontal="center"/>
    </xf>
    <xf numFmtId="165" fontId="4" fillId="0" borderId="0" xfId="0" applyFont="1" applyAlignment="1">
      <alignment horizontal="center"/>
    </xf>
    <xf numFmtId="165" fontId="16" fillId="0" borderId="0" xfId="0" applyFont="1" applyAlignment="1">
      <alignment horizontal="center"/>
    </xf>
    <xf numFmtId="165" fontId="4" fillId="0" borderId="0" xfId="0" applyNumberFormat="1" applyFont="1" applyAlignment="1" applyProtection="1">
      <alignment horizontal="left"/>
    </xf>
    <xf numFmtId="165" fontId="7" fillId="0" borderId="3" xfId="0" applyFont="1" applyBorder="1" applyAlignment="1">
      <alignment horizontal="left" vertical="top" wrapText="1"/>
    </xf>
    <xf numFmtId="165" fontId="4" fillId="0" borderId="0" xfId="0" quotePrefix="1" applyNumberFormat="1" applyFont="1" applyAlignment="1" applyProtection="1">
      <alignment horizontal="left"/>
    </xf>
    <xf numFmtId="4" fontId="4" fillId="0" borderId="0" xfId="0" applyNumberFormat="1" applyFont="1"/>
    <xf numFmtId="165" fontId="4" fillId="0" borderId="0" xfId="0" applyNumberFormat="1" applyFont="1" applyAlignment="1" applyProtection="1">
      <alignment horizontal="fill"/>
    </xf>
    <xf numFmtId="165" fontId="13" fillId="0" borderId="0" xfId="0" applyNumberFormat="1" applyFont="1" applyAlignment="1" applyProtection="1">
      <alignment horizontal="left"/>
    </xf>
    <xf numFmtId="165" fontId="13" fillId="0" borderId="0" xfId="0" quotePrefix="1" applyNumberFormat="1" applyFont="1" applyAlignment="1" applyProtection="1">
      <alignment horizontal="left"/>
    </xf>
    <xf numFmtId="39" fontId="13" fillId="0" borderId="0" xfId="0" applyNumberFormat="1" applyFont="1" applyProtection="1"/>
    <xf numFmtId="165" fontId="12" fillId="0" borderId="0" xfId="0" applyNumberFormat="1" applyFont="1" applyAlignment="1" applyProtection="1">
      <alignment horizontal="left"/>
    </xf>
    <xf numFmtId="165" fontId="12" fillId="0" borderId="0" xfId="0" quotePrefix="1" applyNumberFormat="1" applyFont="1" applyAlignment="1" applyProtection="1">
      <alignment horizontal="left"/>
    </xf>
    <xf numFmtId="39" fontId="12" fillId="0" borderId="0" xfId="0" applyNumberFormat="1" applyFont="1" applyProtection="1"/>
    <xf numFmtId="39" fontId="4" fillId="0" borderId="0" xfId="0" applyNumberFormat="1" applyFont="1" applyAlignment="1" applyProtection="1">
      <alignment horizontal="fill"/>
    </xf>
    <xf numFmtId="167" fontId="4" fillId="0" borderId="0" xfId="0" quotePrefix="1" applyNumberFormat="1" applyFont="1" applyProtection="1"/>
    <xf numFmtId="165" fontId="16" fillId="0" borderId="0" xfId="0" applyFont="1"/>
    <xf numFmtId="165" fontId="4" fillId="0" borderId="4" xfId="0" applyNumberFormat="1" applyFont="1" applyBorder="1" applyAlignment="1" applyProtection="1">
      <alignment horizontal="left"/>
    </xf>
    <xf numFmtId="165" fontId="4" fillId="0" borderId="5" xfId="0" applyNumberFormat="1" applyFont="1" applyBorder="1" applyAlignment="1" applyProtection="1">
      <alignment horizontal="left"/>
    </xf>
    <xf numFmtId="165" fontId="4" fillId="0" borderId="4" xfId="0" applyNumberFormat="1" applyFont="1" applyBorder="1" applyAlignment="1" applyProtection="1">
      <alignment horizontal="center"/>
    </xf>
    <xf numFmtId="165" fontId="4" fillId="0" borderId="5" xfId="0" applyNumberFormat="1" applyFont="1" applyBorder="1" applyAlignment="1" applyProtection="1">
      <alignment horizontal="center"/>
    </xf>
    <xf numFmtId="165" fontId="17" fillId="0" borderId="6" xfId="0" applyNumberFormat="1" applyFont="1" applyBorder="1" applyAlignment="1" applyProtection="1">
      <alignment horizontal="left"/>
    </xf>
    <xf numFmtId="165" fontId="17" fillId="0" borderId="6" xfId="0" applyFont="1" applyBorder="1"/>
    <xf numFmtId="165" fontId="17" fillId="0" borderId="7" xfId="0" applyFont="1" applyBorder="1"/>
    <xf numFmtId="165" fontId="17" fillId="0" borderId="0" xfId="0" applyNumberFormat="1" applyFont="1" applyBorder="1" applyAlignment="1" applyProtection="1">
      <alignment horizontal="left"/>
    </xf>
    <xf numFmtId="39" fontId="17" fillId="0" borderId="0" xfId="0" applyNumberFormat="1" applyFont="1" applyBorder="1" applyProtection="1"/>
    <xf numFmtId="39" fontId="17" fillId="0" borderId="8" xfId="0" applyNumberFormat="1" applyFont="1" applyBorder="1" applyProtection="1"/>
    <xf numFmtId="39" fontId="17" fillId="0" borderId="0" xfId="0" applyNumberFormat="1" applyFont="1" applyBorder="1" applyAlignment="1" applyProtection="1">
      <alignment horizontal="left"/>
    </xf>
    <xf numFmtId="165" fontId="17" fillId="0" borderId="9" xfId="0" applyFont="1" applyBorder="1"/>
    <xf numFmtId="165" fontId="17" fillId="0" borderId="0" xfId="0" applyFont="1" applyBorder="1"/>
    <xf numFmtId="165" fontId="17" fillId="0" borderId="10" xfId="0" applyFont="1" applyBorder="1"/>
    <xf numFmtId="39" fontId="17" fillId="0" borderId="1" xfId="0" applyNumberFormat="1" applyFont="1" applyBorder="1" applyProtection="1"/>
    <xf numFmtId="39" fontId="17" fillId="0" borderId="2" xfId="0" applyNumberFormat="1" applyFont="1" applyBorder="1" applyProtection="1"/>
    <xf numFmtId="165" fontId="17" fillId="0" borderId="11" xfId="0" applyNumberFormat="1" applyFont="1" applyBorder="1" applyAlignment="1" applyProtection="1">
      <alignment horizontal="left"/>
    </xf>
    <xf numFmtId="166" fontId="17" fillId="0" borderId="0" xfId="0" applyNumberFormat="1" applyFont="1" applyBorder="1" applyProtection="1"/>
    <xf numFmtId="165" fontId="17" fillId="0" borderId="9" xfId="0" applyNumberFormat="1" applyFont="1" applyBorder="1" applyAlignment="1" applyProtection="1">
      <alignment horizontal="left"/>
    </xf>
    <xf numFmtId="164" fontId="16" fillId="0" borderId="0" xfId="1" applyFont="1"/>
    <xf numFmtId="39" fontId="18" fillId="0" borderId="3" xfId="0" applyNumberFormat="1" applyFont="1" applyBorder="1" applyProtection="1"/>
    <xf numFmtId="39" fontId="18" fillId="0" borderId="12" xfId="0" applyNumberFormat="1" applyFont="1" applyBorder="1" applyAlignment="1" applyProtection="1">
      <alignment horizontal="left"/>
    </xf>
    <xf numFmtId="165" fontId="19" fillId="0" borderId="13" xfId="0" applyFont="1" applyBorder="1"/>
    <xf numFmtId="165" fontId="21" fillId="0" borderId="0" xfId="0" applyFont="1"/>
    <xf numFmtId="165" fontId="4" fillId="0" borderId="14" xfId="0" applyNumberFormat="1" applyFont="1" applyBorder="1" applyAlignment="1" applyProtection="1">
      <alignment horizontal="left"/>
    </xf>
    <xf numFmtId="165" fontId="4" fillId="0" borderId="15" xfId="0" applyNumberFormat="1" applyFont="1" applyBorder="1" applyAlignment="1" applyProtection="1">
      <alignment horizontal="left"/>
    </xf>
    <xf numFmtId="39" fontId="4" fillId="0" borderId="3" xfId="0" applyNumberFormat="1" applyFont="1" applyBorder="1" applyAlignment="1" applyProtection="1">
      <alignment wrapText="1"/>
    </xf>
    <xf numFmtId="164" fontId="4" fillId="0" borderId="0" xfId="1" applyFont="1"/>
    <xf numFmtId="168" fontId="4" fillId="0" borderId="16" xfId="1" applyNumberFormat="1" applyFont="1" applyBorder="1" applyAlignment="1">
      <alignment horizontal="center"/>
    </xf>
    <xf numFmtId="168" fontId="4" fillId="0" borderId="16" xfId="1" applyNumberFormat="1" applyFont="1" applyBorder="1" applyAlignment="1">
      <alignment horizontal="left"/>
    </xf>
    <xf numFmtId="165" fontId="4" fillId="0" borderId="17" xfId="0" applyFont="1" applyBorder="1" applyAlignment="1">
      <alignment horizontal="right"/>
    </xf>
    <xf numFmtId="165" fontId="4" fillId="0" borderId="18" xfId="0" applyFont="1" applyBorder="1"/>
    <xf numFmtId="164" fontId="4" fillId="0" borderId="18" xfId="1" applyFont="1" applyBorder="1"/>
    <xf numFmtId="168" fontId="4" fillId="0" borderId="16" xfId="1" applyNumberFormat="1" applyFont="1" applyBorder="1" applyAlignment="1" applyProtection="1">
      <alignment horizontal="center"/>
    </xf>
    <xf numFmtId="168" fontId="4" fillId="0" borderId="3" xfId="1" applyNumberFormat="1" applyFont="1" applyBorder="1" applyAlignment="1" applyProtection="1">
      <alignment horizontal="center"/>
    </xf>
    <xf numFmtId="168" fontId="4" fillId="0" borderId="18" xfId="1" applyNumberFormat="1" applyFont="1" applyBorder="1" applyAlignment="1">
      <alignment horizontal="center"/>
    </xf>
    <xf numFmtId="164" fontId="16" fillId="0" borderId="0" xfId="1" applyFont="1" applyBorder="1"/>
    <xf numFmtId="164" fontId="0" fillId="0" borderId="0" xfId="1" applyFont="1"/>
    <xf numFmtId="39" fontId="25" fillId="0" borderId="20" xfId="0" applyNumberFormat="1" applyFont="1" applyBorder="1" applyProtection="1"/>
    <xf numFmtId="170" fontId="21" fillId="0" borderId="0" xfId="2" applyNumberFormat="1" applyFont="1"/>
    <xf numFmtId="165" fontId="11" fillId="0" borderId="14" xfId="0" applyFont="1" applyBorder="1" applyAlignment="1">
      <alignment horizontal="center"/>
    </xf>
    <xf numFmtId="165" fontId="11" fillId="0" borderId="21" xfId="0" applyFont="1" applyBorder="1" applyAlignment="1">
      <alignment horizontal="center"/>
    </xf>
    <xf numFmtId="165" fontId="4" fillId="0" borderId="14" xfId="0" applyFont="1" applyBorder="1" applyAlignment="1">
      <alignment horizontal="right"/>
    </xf>
    <xf numFmtId="164" fontId="4" fillId="0" borderId="21" xfId="1" applyFont="1" applyBorder="1"/>
    <xf numFmtId="164" fontId="4" fillId="0" borderId="14" xfId="1" applyFont="1" applyBorder="1" applyAlignment="1">
      <alignment horizontal="right"/>
    </xf>
    <xf numFmtId="9" fontId="4" fillId="0" borderId="21" xfId="2" applyFont="1" applyBorder="1"/>
    <xf numFmtId="165" fontId="26" fillId="0" borderId="0" xfId="0" applyFont="1" applyAlignment="1">
      <alignment horizontal="center"/>
    </xf>
    <xf numFmtId="49" fontId="0" fillId="0" borderId="0" xfId="0" applyNumberFormat="1"/>
    <xf numFmtId="165" fontId="18" fillId="0" borderId="0" xfId="0" applyFont="1"/>
    <xf numFmtId="4" fontId="16" fillId="0" borderId="0" xfId="0" applyNumberFormat="1" applyFont="1"/>
    <xf numFmtId="165" fontId="28" fillId="0" borderId="0" xfId="0" applyFont="1" applyFill="1" applyProtection="1"/>
    <xf numFmtId="165" fontId="0" fillId="0" borderId="0" xfId="0" applyFill="1" applyProtection="1"/>
    <xf numFmtId="165" fontId="28" fillId="0" borderId="22" xfId="0" applyFont="1" applyFill="1" applyBorder="1" applyAlignment="1" applyProtection="1">
      <alignment horizontal="center"/>
    </xf>
    <xf numFmtId="4" fontId="28" fillId="0" borderId="22" xfId="0" applyNumberFormat="1" applyFont="1" applyFill="1" applyBorder="1" applyAlignment="1" applyProtection="1">
      <alignment horizontal="center"/>
    </xf>
    <xf numFmtId="165" fontId="0" fillId="0" borderId="0" xfId="0" applyFill="1" applyProtection="1">
      <protection locked="0"/>
    </xf>
    <xf numFmtId="4" fontId="0" fillId="0" borderId="0" xfId="0" applyNumberFormat="1" applyFill="1" applyProtection="1">
      <protection locked="0"/>
    </xf>
    <xf numFmtId="165" fontId="28" fillId="0" borderId="22" xfId="0" applyFont="1" applyFill="1" applyBorder="1" applyProtection="1"/>
    <xf numFmtId="4" fontId="28" fillId="0" borderId="22" xfId="0" applyNumberFormat="1" applyFont="1" applyFill="1" applyBorder="1" applyProtection="1">
      <protection locked="0"/>
    </xf>
    <xf numFmtId="4" fontId="28" fillId="0" borderId="0" xfId="0" applyNumberFormat="1" applyFont="1" applyFill="1" applyProtection="1"/>
    <xf numFmtId="49" fontId="0" fillId="0" borderId="0" xfId="0" applyNumberFormat="1" applyFill="1" applyAlignment="1" applyProtection="1">
      <alignment horizontal="center"/>
    </xf>
    <xf numFmtId="49" fontId="28" fillId="0" borderId="22" xfId="0" applyNumberFormat="1" applyFont="1" applyFill="1" applyBorder="1" applyProtection="1"/>
    <xf numFmtId="9" fontId="0" fillId="0" borderId="0" xfId="2" applyFont="1" applyFill="1" applyAlignment="1" applyProtection="1">
      <alignment horizontal="center"/>
    </xf>
    <xf numFmtId="9" fontId="28" fillId="0" borderId="22" xfId="2" applyFont="1" applyFill="1" applyBorder="1" applyAlignment="1" applyProtection="1">
      <alignment horizontal="center"/>
    </xf>
    <xf numFmtId="9" fontId="28" fillId="0" borderId="0" xfId="2" applyFont="1" applyFill="1" applyAlignment="1" applyProtection="1">
      <alignment horizontal="center"/>
    </xf>
    <xf numFmtId="4" fontId="29" fillId="0" borderId="0" xfId="0" applyNumberFormat="1" applyFont="1" applyFill="1" applyProtection="1"/>
    <xf numFmtId="10" fontId="29" fillId="0" borderId="0" xfId="0" applyNumberFormat="1" applyFont="1" applyFill="1" applyProtection="1"/>
    <xf numFmtId="49" fontId="22" fillId="0" borderId="0" xfId="0" applyNumberFormat="1" applyFont="1" applyFill="1" applyAlignment="1" applyProtection="1">
      <alignment horizontal="left"/>
    </xf>
    <xf numFmtId="4" fontId="29" fillId="0" borderId="22" xfId="0" applyNumberFormat="1" applyFont="1" applyFill="1" applyBorder="1" applyProtection="1"/>
    <xf numFmtId="4" fontId="29" fillId="0" borderId="0" xfId="0" applyNumberFormat="1" applyFont="1" applyFill="1" applyAlignment="1" applyProtection="1">
      <alignment horizontal="centerContinuous"/>
    </xf>
    <xf numFmtId="4" fontId="22" fillId="0" borderId="0" xfId="0" applyNumberFormat="1" applyFont="1" applyFill="1" applyProtection="1"/>
    <xf numFmtId="4" fontId="22" fillId="0" borderId="0" xfId="0" applyNumberFormat="1" applyFont="1" applyFill="1" applyAlignment="1" applyProtection="1">
      <alignment horizontal="center"/>
    </xf>
    <xf numFmtId="10" fontId="22" fillId="0" borderId="0" xfId="0" applyNumberFormat="1" applyFont="1" applyFill="1" applyAlignment="1" applyProtection="1">
      <alignment horizontal="center"/>
    </xf>
    <xf numFmtId="4" fontId="31" fillId="0" borderId="0" xfId="0" applyNumberFormat="1" applyFont="1" applyFill="1" applyProtection="1"/>
    <xf numFmtId="4" fontId="29" fillId="0" borderId="0" xfId="0" applyNumberFormat="1" applyFont="1" applyFill="1" applyProtection="1">
      <protection locked="0"/>
    </xf>
    <xf numFmtId="4" fontId="23" fillId="0" borderId="0" xfId="0" applyNumberFormat="1" applyFont="1" applyFill="1" applyProtection="1">
      <protection locked="0"/>
    </xf>
    <xf numFmtId="49" fontId="22" fillId="0" borderId="0" xfId="0" applyNumberFormat="1" applyFont="1" applyFill="1" applyProtection="1"/>
    <xf numFmtId="49" fontId="29" fillId="0" borderId="22" xfId="0" applyNumberFormat="1" applyFont="1" applyFill="1" applyBorder="1" applyProtection="1"/>
    <xf numFmtId="49" fontId="29" fillId="0" borderId="0" xfId="0" applyNumberFormat="1" applyFont="1" applyFill="1" applyBorder="1" applyProtection="1"/>
    <xf numFmtId="49" fontId="29" fillId="0" borderId="0" xfId="0" applyNumberFormat="1" applyFont="1" applyFill="1" applyProtection="1"/>
    <xf numFmtId="49" fontId="31" fillId="0" borderId="0" xfId="0" applyNumberFormat="1" applyFont="1" applyFill="1" applyProtection="1"/>
    <xf numFmtId="49" fontId="32" fillId="0" borderId="0" xfId="0" applyNumberFormat="1" applyFont="1" applyFill="1" applyProtection="1"/>
    <xf numFmtId="4" fontId="33" fillId="0" borderId="0" xfId="0" applyNumberFormat="1" applyFont="1" applyFill="1" applyProtection="1"/>
    <xf numFmtId="49" fontId="22" fillId="0" borderId="0" xfId="0" applyNumberFormat="1" applyFont="1" applyFill="1" applyAlignment="1" applyProtection="1">
      <alignment horizontal="right"/>
    </xf>
    <xf numFmtId="49" fontId="33" fillId="0" borderId="0" xfId="0" applyNumberFormat="1" applyFont="1" applyFill="1" applyAlignment="1" applyProtection="1">
      <alignment horizontal="right"/>
    </xf>
    <xf numFmtId="49" fontId="23" fillId="0" borderId="0" xfId="0" applyNumberFormat="1" applyFont="1" applyFill="1" applyAlignment="1" applyProtection="1">
      <alignment horizontal="center"/>
    </xf>
    <xf numFmtId="49" fontId="32" fillId="0" borderId="0" xfId="0" applyNumberFormat="1" applyFont="1" applyFill="1" applyAlignment="1" applyProtection="1">
      <alignment horizontal="center"/>
    </xf>
    <xf numFmtId="49" fontId="31" fillId="0" borderId="0" xfId="0" applyNumberFormat="1" applyFont="1" applyFill="1" applyAlignment="1" applyProtection="1">
      <alignment horizontal="center"/>
    </xf>
    <xf numFmtId="4" fontId="31" fillId="0" borderId="0" xfId="0" applyNumberFormat="1" applyFont="1" applyFill="1" applyProtection="1">
      <protection locked="0"/>
    </xf>
    <xf numFmtId="164" fontId="4" fillId="0" borderId="0" xfId="1" applyFont="1" applyBorder="1" applyAlignment="1">
      <alignment horizontal="right"/>
    </xf>
    <xf numFmtId="165" fontId="4" fillId="0" borderId="0" xfId="0" applyFont="1" applyBorder="1"/>
    <xf numFmtId="39" fontId="4" fillId="0" borderId="23" xfId="0" applyNumberFormat="1" applyFont="1" applyBorder="1" applyProtection="1"/>
    <xf numFmtId="165" fontId="36" fillId="2" borderId="11" xfId="0" applyFont="1" applyFill="1" applyBorder="1"/>
    <xf numFmtId="4" fontId="37" fillId="2" borderId="7" xfId="0" applyNumberFormat="1" applyFont="1" applyFill="1" applyBorder="1"/>
    <xf numFmtId="165" fontId="36" fillId="2" borderId="9" xfId="0" applyFont="1" applyFill="1" applyBorder="1"/>
    <xf numFmtId="4" fontId="37" fillId="2" borderId="8" xfId="0" applyNumberFormat="1" applyFont="1" applyFill="1" applyBorder="1"/>
    <xf numFmtId="165" fontId="36" fillId="2" borderId="10" xfId="0" applyFont="1" applyFill="1" applyBorder="1"/>
    <xf numFmtId="4" fontId="37" fillId="2" borderId="2" xfId="0" applyNumberFormat="1" applyFont="1" applyFill="1" applyBorder="1"/>
    <xf numFmtId="165" fontId="4" fillId="0" borderId="23" xfId="0" applyFont="1" applyBorder="1"/>
    <xf numFmtId="165" fontId="18" fillId="0" borderId="3" xfId="0" applyFont="1" applyBorder="1" applyAlignment="1">
      <alignment horizontal="right"/>
    </xf>
    <xf numFmtId="165" fontId="38" fillId="0" borderId="0" xfId="0" applyFont="1" applyAlignment="1">
      <alignment horizontal="center"/>
    </xf>
    <xf numFmtId="165" fontId="39" fillId="0" borderId="0" xfId="0" applyFont="1"/>
    <xf numFmtId="4" fontId="41" fillId="0" borderId="0" xfId="0" applyNumberFormat="1" applyFont="1" applyFill="1" applyBorder="1" applyAlignment="1" applyProtection="1"/>
    <xf numFmtId="49" fontId="23" fillId="0" borderId="0" xfId="0" applyNumberFormat="1" applyFont="1" applyFill="1" applyBorder="1" applyProtection="1"/>
    <xf numFmtId="4" fontId="23" fillId="0" borderId="0" xfId="0" applyNumberFormat="1" applyFont="1" applyFill="1" applyBorder="1" applyAlignment="1" applyProtection="1"/>
    <xf numFmtId="4" fontId="41" fillId="0" borderId="0" xfId="0" applyNumberFormat="1" applyFont="1" applyFill="1" applyBorder="1" applyAlignment="1" applyProtection="1">
      <alignment horizontal="center" wrapText="1"/>
    </xf>
    <xf numFmtId="165" fontId="16" fillId="0" borderId="3" xfId="0" applyFont="1" applyBorder="1"/>
    <xf numFmtId="40" fontId="16" fillId="0" borderId="3" xfId="0" applyNumberFormat="1" applyFont="1" applyBorder="1"/>
    <xf numFmtId="165" fontId="0" fillId="0" borderId="3" xfId="0" applyBorder="1"/>
    <xf numFmtId="166" fontId="8" fillId="0" borderId="23" xfId="0" applyNumberFormat="1" applyFont="1" applyBorder="1" applyAlignment="1" applyProtection="1">
      <alignment horizontal="left" vertical="justify"/>
    </xf>
    <xf numFmtId="171" fontId="21" fillId="0" borderId="0" xfId="2" applyNumberFormat="1" applyFont="1"/>
    <xf numFmtId="165" fontId="4" fillId="0" borderId="23" xfId="0" applyNumberFormat="1" applyFont="1" applyBorder="1" applyAlignment="1" applyProtection="1">
      <alignment horizontal="fill"/>
    </xf>
    <xf numFmtId="39" fontId="4" fillId="0" borderId="23" xfId="0" applyNumberFormat="1" applyFont="1" applyBorder="1" applyAlignment="1" applyProtection="1">
      <alignment horizontal="right"/>
    </xf>
    <xf numFmtId="165" fontId="17" fillId="0" borderId="24" xfId="0" applyFont="1" applyBorder="1" applyAlignment="1">
      <alignment horizontal="left" wrapText="1"/>
    </xf>
    <xf numFmtId="4" fontId="5" fillId="0" borderId="0" xfId="0" applyNumberFormat="1" applyFont="1" applyBorder="1" applyProtection="1"/>
    <xf numFmtId="165" fontId="14" fillId="0" borderId="0" xfId="0" applyFont="1" applyFill="1" applyBorder="1" applyAlignment="1">
      <alignment horizontal="center"/>
    </xf>
    <xf numFmtId="164" fontId="20" fillId="0" borderId="0" xfId="1" applyFont="1" applyBorder="1"/>
    <xf numFmtId="165" fontId="45" fillId="0" borderId="10" xfId="0" applyFont="1" applyBorder="1"/>
    <xf numFmtId="39" fontId="20" fillId="0" borderId="20" xfId="1" applyNumberFormat="1" applyFont="1" applyBorder="1"/>
    <xf numFmtId="165" fontId="47" fillId="0" borderId="24" xfId="0" applyFont="1" applyBorder="1" applyAlignment="1">
      <alignment horizontal="left" vertical="top" wrapText="1"/>
    </xf>
    <xf numFmtId="165" fontId="17" fillId="0" borderId="0" xfId="0" applyFont="1" applyBorder="1" applyAlignment="1">
      <alignment horizontal="left" wrapText="1"/>
    </xf>
    <xf numFmtId="165" fontId="17" fillId="0" borderId="0" xfId="0" applyFont="1" applyBorder="1" applyAlignment="1">
      <alignment horizontal="center" wrapText="1"/>
    </xf>
    <xf numFmtId="14" fontId="4" fillId="0" borderId="21" xfId="1" applyNumberFormat="1" applyFont="1" applyBorder="1"/>
    <xf numFmtId="165" fontId="18" fillId="0" borderId="25" xfId="0" applyFont="1" applyBorder="1" applyAlignment="1">
      <alignment horizontal="right"/>
    </xf>
    <xf numFmtId="164" fontId="4" fillId="0" borderId="26" xfId="1" applyFont="1" applyBorder="1"/>
    <xf numFmtId="14" fontId="4" fillId="0" borderId="21" xfId="1" quotePrefix="1" applyNumberFormat="1" applyFont="1" applyBorder="1" applyAlignment="1">
      <alignment horizontal="right"/>
    </xf>
    <xf numFmtId="165" fontId="17" fillId="0" borderId="9" xfId="0" quotePrefix="1" applyNumberFormat="1" applyFont="1" applyBorder="1" applyAlignment="1" applyProtection="1">
      <alignment horizontal="left"/>
    </xf>
    <xf numFmtId="168" fontId="17" fillId="0" borderId="0" xfId="1" applyNumberFormat="1" applyFont="1" applyBorder="1"/>
    <xf numFmtId="167" fontId="4" fillId="0" borderId="0" xfId="0" applyNumberFormat="1" applyFont="1" applyProtection="1"/>
    <xf numFmtId="165" fontId="4" fillId="0" borderId="0" xfId="0" applyNumberFormat="1" applyFont="1" applyBorder="1" applyAlignment="1" applyProtection="1">
      <alignment horizontal="fill"/>
    </xf>
    <xf numFmtId="39" fontId="4" fillId="0" borderId="0" xfId="0" applyNumberFormat="1" applyFont="1" applyBorder="1" applyAlignment="1" applyProtection="1">
      <alignment horizontal="right"/>
    </xf>
    <xf numFmtId="165" fontId="4" fillId="0" borderId="0" xfId="0" applyNumberFormat="1" applyFont="1" applyBorder="1" applyAlignment="1" applyProtection="1">
      <alignment horizontal="left"/>
    </xf>
    <xf numFmtId="165" fontId="4" fillId="0" borderId="23" xfId="0" applyNumberFormat="1" applyFont="1" applyBorder="1" applyAlignment="1" applyProtection="1">
      <alignment horizontal="left"/>
    </xf>
    <xf numFmtId="39" fontId="4" fillId="0" borderId="3" xfId="0" applyNumberFormat="1" applyFont="1" applyBorder="1" applyAlignment="1" applyProtection="1">
      <alignment horizontal="center" wrapText="1"/>
    </xf>
    <xf numFmtId="165" fontId="17" fillId="0" borderId="0" xfId="0" applyNumberFormat="1" applyFont="1" applyFill="1" applyBorder="1" applyAlignment="1" applyProtection="1">
      <alignment horizontal="left"/>
    </xf>
    <xf numFmtId="39" fontId="17" fillId="0" borderId="27" xfId="0" applyNumberFormat="1" applyFont="1" applyBorder="1" applyProtection="1"/>
    <xf numFmtId="165" fontId="0" fillId="0" borderId="27" xfId="0" applyBorder="1"/>
    <xf numFmtId="166" fontId="17" fillId="0" borderId="1" xfId="0" applyNumberFormat="1" applyFont="1" applyBorder="1" applyProtection="1"/>
    <xf numFmtId="165" fontId="17" fillId="0" borderId="1" xfId="0" applyNumberFormat="1" applyFont="1" applyBorder="1" applyAlignment="1" applyProtection="1">
      <alignment horizontal="left"/>
    </xf>
    <xf numFmtId="39" fontId="17" fillId="0" borderId="1" xfId="0" applyNumberFormat="1" applyFont="1" applyBorder="1" applyAlignment="1" applyProtection="1">
      <alignment horizontal="left"/>
    </xf>
    <xf numFmtId="165" fontId="17" fillId="0" borderId="28" xfId="0" applyNumberFormat="1" applyFont="1" applyBorder="1" applyAlignment="1" applyProtection="1">
      <alignment horizontal="left"/>
    </xf>
    <xf numFmtId="165" fontId="17" fillId="0" borderId="29" xfId="0" applyFont="1" applyBorder="1"/>
    <xf numFmtId="165" fontId="17" fillId="0" borderId="29" xfId="0" applyNumberFormat="1" applyFont="1" applyBorder="1" applyAlignment="1" applyProtection="1">
      <alignment horizontal="left"/>
    </xf>
    <xf numFmtId="39" fontId="17" fillId="0" borderId="29" xfId="0" applyNumberFormat="1" applyFont="1" applyBorder="1" applyProtection="1"/>
    <xf numFmtId="165" fontId="0" fillId="0" borderId="29" xfId="0" applyBorder="1"/>
    <xf numFmtId="165" fontId="0" fillId="0" borderId="30" xfId="0" applyBorder="1"/>
    <xf numFmtId="165" fontId="17" fillId="0" borderId="19" xfId="0" quotePrefix="1" applyNumberFormat="1" applyFont="1" applyBorder="1" applyAlignment="1" applyProtection="1">
      <alignment horizontal="left"/>
    </xf>
    <xf numFmtId="165" fontId="0" fillId="0" borderId="19" xfId="0" applyBorder="1"/>
    <xf numFmtId="165" fontId="0" fillId="0" borderId="0" xfId="0" applyBorder="1"/>
    <xf numFmtId="165" fontId="0" fillId="0" borderId="31" xfId="0" applyBorder="1"/>
    <xf numFmtId="165" fontId="0" fillId="0" borderId="32" xfId="0" applyBorder="1"/>
    <xf numFmtId="165" fontId="0" fillId="0" borderId="33" xfId="0" applyBorder="1"/>
    <xf numFmtId="165" fontId="4" fillId="0" borderId="29" xfId="0" applyFont="1" applyBorder="1" applyAlignment="1">
      <alignment horizontal="center"/>
    </xf>
    <xf numFmtId="165" fontId="4" fillId="0" borderId="29" xfId="0" applyNumberFormat="1" applyFont="1" applyBorder="1" applyAlignment="1" applyProtection="1">
      <alignment horizontal="center"/>
    </xf>
    <xf numFmtId="165" fontId="16" fillId="0" borderId="29" xfId="0" applyFont="1" applyBorder="1" applyAlignment="1">
      <alignment horizontal="center"/>
    </xf>
    <xf numFmtId="165" fontId="4" fillId="0" borderId="32" xfId="0" applyNumberFormat="1" applyFont="1" applyBorder="1" applyAlignment="1" applyProtection="1">
      <alignment horizontal="center"/>
    </xf>
    <xf numFmtId="165" fontId="16" fillId="0" borderId="32" xfId="0" applyFont="1" applyBorder="1" applyAlignment="1">
      <alignment horizontal="center"/>
    </xf>
    <xf numFmtId="165" fontId="0" fillId="3" borderId="0" xfId="0" applyFill="1" applyBorder="1"/>
    <xf numFmtId="165" fontId="17" fillId="0" borderId="9" xfId="0" quotePrefix="1" applyNumberFormat="1" applyFont="1" applyBorder="1" applyAlignment="1" applyProtection="1">
      <alignment horizontal="center"/>
    </xf>
    <xf numFmtId="166" fontId="17" fillId="0" borderId="0" xfId="0" applyNumberFormat="1" applyFont="1" applyFill="1" applyBorder="1" applyProtection="1"/>
    <xf numFmtId="165" fontId="4" fillId="0" borderId="34" xfId="0" applyNumberFormat="1" applyFont="1" applyBorder="1" applyAlignment="1" applyProtection="1">
      <alignment horizontal="left"/>
    </xf>
    <xf numFmtId="165" fontId="4" fillId="0" borderId="34" xfId="0" applyNumberFormat="1" applyFont="1" applyBorder="1" applyAlignment="1" applyProtection="1">
      <alignment horizontal="center"/>
    </xf>
    <xf numFmtId="165" fontId="4" fillId="0" borderId="0" xfId="0" applyNumberFormat="1" applyFont="1" applyBorder="1" applyAlignment="1" applyProtection="1">
      <alignment horizontal="center"/>
    </xf>
    <xf numFmtId="165" fontId="4" fillId="0" borderId="8" xfId="0" applyNumberFormat="1" applyFont="1" applyBorder="1" applyAlignment="1" applyProtection="1">
      <alignment horizontal="center"/>
    </xf>
    <xf numFmtId="14" fontId="4" fillId="0" borderId="0" xfId="0" quotePrefix="1" applyNumberFormat="1" applyFont="1" applyAlignment="1" applyProtection="1">
      <alignment horizontal="left"/>
    </xf>
    <xf numFmtId="49" fontId="23" fillId="0" borderId="3" xfId="0" applyNumberFormat="1" applyFont="1" applyFill="1" applyBorder="1" applyProtection="1"/>
    <xf numFmtId="4" fontId="33" fillId="0" borderId="3" xfId="0" applyNumberFormat="1" applyFont="1" applyFill="1" applyBorder="1" applyAlignment="1" applyProtection="1"/>
    <xf numFmtId="4" fontId="41" fillId="0" borderId="3" xfId="0" applyNumberFormat="1" applyFont="1" applyFill="1" applyBorder="1" applyAlignment="1" applyProtection="1"/>
    <xf numFmtId="4" fontId="22" fillId="0" borderId="3" xfId="0" applyNumberFormat="1" applyFont="1" applyFill="1" applyBorder="1" applyAlignment="1" applyProtection="1"/>
    <xf numFmtId="4" fontId="23" fillId="0" borderId="3" xfId="0" applyNumberFormat="1" applyFont="1" applyFill="1" applyBorder="1" applyAlignment="1" applyProtection="1"/>
    <xf numFmtId="165" fontId="23" fillId="0" borderId="3" xfId="0" applyFont="1" applyFill="1" applyBorder="1" applyProtection="1"/>
    <xf numFmtId="49" fontId="23" fillId="0" borderId="3" xfId="0" applyNumberFormat="1" applyFont="1" applyBorder="1" applyProtection="1"/>
    <xf numFmtId="164" fontId="18" fillId="0" borderId="3" xfId="1" applyFont="1" applyBorder="1"/>
    <xf numFmtId="165" fontId="0" fillId="0" borderId="24" xfId="0" applyBorder="1"/>
    <xf numFmtId="39" fontId="4" fillId="0" borderId="35" xfId="0" applyNumberFormat="1" applyFont="1" applyFill="1" applyBorder="1" applyAlignment="1" applyProtection="1">
      <alignment horizontal="center" vertical="center" wrapText="1"/>
    </xf>
    <xf numFmtId="4" fontId="18" fillId="0" borderId="3" xfId="0" applyNumberFormat="1" applyFont="1" applyBorder="1"/>
    <xf numFmtId="165" fontId="17" fillId="0" borderId="9" xfId="0" applyNumberFormat="1" applyFont="1" applyBorder="1" applyAlignment="1" applyProtection="1">
      <alignment horizontal="center"/>
    </xf>
    <xf numFmtId="164" fontId="23" fillId="0" borderId="3" xfId="1" applyFont="1" applyFill="1" applyBorder="1" applyAlignment="1" applyProtection="1"/>
    <xf numFmtId="165" fontId="28" fillId="0" borderId="0" xfId="0" applyFont="1"/>
    <xf numFmtId="165" fontId="18" fillId="0" borderId="33" xfId="0" applyFont="1" applyBorder="1" applyAlignment="1">
      <alignment horizontal="center"/>
    </xf>
    <xf numFmtId="165" fontId="18" fillId="0" borderId="0" xfId="0" applyFont="1" applyBorder="1" applyAlignment="1">
      <alignment horizontal="center"/>
    </xf>
    <xf numFmtId="49" fontId="41" fillId="0" borderId="0" xfId="0" applyNumberFormat="1" applyFont="1" applyFill="1" applyBorder="1" applyAlignment="1" applyProtection="1">
      <alignment horizontal="center"/>
    </xf>
    <xf numFmtId="4" fontId="41" fillId="0" borderId="0" xfId="0" applyNumberFormat="1" applyFont="1" applyFill="1" applyBorder="1" applyAlignment="1" applyProtection="1">
      <alignment horizontal="right"/>
    </xf>
    <xf numFmtId="165" fontId="0" fillId="0" borderId="0" xfId="0" quotePrefix="1"/>
    <xf numFmtId="165" fontId="0" fillId="0" borderId="0" xfId="0" quotePrefix="1" applyAlignment="1">
      <alignment horizontal="right"/>
    </xf>
    <xf numFmtId="165" fontId="40" fillId="0" borderId="0" xfId="0" applyFont="1"/>
    <xf numFmtId="164" fontId="42" fillId="0" borderId="0" xfId="1" applyFont="1"/>
    <xf numFmtId="165" fontId="42" fillId="0" borderId="0" xfId="0" applyFont="1"/>
    <xf numFmtId="165" fontId="17" fillId="0" borderId="19" xfId="0" applyNumberFormat="1" applyFont="1" applyBorder="1" applyAlignment="1" applyProtection="1">
      <alignment horizontal="left"/>
    </xf>
    <xf numFmtId="165" fontId="17" fillId="0" borderId="36" xfId="0" applyFont="1" applyBorder="1"/>
    <xf numFmtId="166" fontId="17" fillId="0" borderId="32" xfId="0" applyNumberFormat="1" applyFont="1" applyBorder="1" applyProtection="1"/>
    <xf numFmtId="165" fontId="17" fillId="0" borderId="32" xfId="0" applyFont="1" applyBorder="1"/>
    <xf numFmtId="39" fontId="17" fillId="0" borderId="32" xfId="0" applyNumberFormat="1" applyFont="1" applyBorder="1" applyProtection="1"/>
    <xf numFmtId="39" fontId="17" fillId="0" borderId="32" xfId="0" applyNumberFormat="1" applyFont="1" applyBorder="1" applyAlignment="1" applyProtection="1">
      <alignment horizontal="left"/>
    </xf>
    <xf numFmtId="39" fontId="17" fillId="0" borderId="33" xfId="0" applyNumberFormat="1" applyFont="1" applyBorder="1" applyProtection="1"/>
    <xf numFmtId="39" fontId="18" fillId="0" borderId="0" xfId="0" applyNumberFormat="1" applyFont="1" applyBorder="1" applyProtection="1"/>
    <xf numFmtId="165" fontId="54" fillId="0" borderId="0" xfId="0" applyFont="1" applyAlignment="1">
      <alignment horizontal="left"/>
    </xf>
    <xf numFmtId="165" fontId="55" fillId="0" borderId="0" xfId="0" applyFont="1"/>
    <xf numFmtId="165" fontId="54" fillId="0" borderId="0" xfId="0" applyFont="1"/>
    <xf numFmtId="165" fontId="4" fillId="0" borderId="37" xfId="0" applyFont="1" applyBorder="1" applyAlignment="1">
      <alignment horizontal="center"/>
    </xf>
    <xf numFmtId="165" fontId="4" fillId="0" borderId="28" xfId="0" applyFont="1" applyBorder="1" applyAlignment="1">
      <alignment horizontal="center"/>
    </xf>
    <xf numFmtId="165" fontId="18" fillId="0" borderId="28" xfId="0" applyFont="1" applyBorder="1" applyAlignment="1">
      <alignment horizontal="center"/>
    </xf>
    <xf numFmtId="165" fontId="18" fillId="0" borderId="37" xfId="0" applyFont="1" applyBorder="1" applyAlignment="1">
      <alignment horizontal="center"/>
    </xf>
    <xf numFmtId="165" fontId="18" fillId="0" borderId="29" xfId="0" applyFont="1" applyBorder="1" applyAlignment="1">
      <alignment horizontal="center"/>
    </xf>
    <xf numFmtId="165" fontId="18" fillId="0" borderId="30" xfId="0" applyFont="1" applyBorder="1" applyAlignment="1">
      <alignment horizontal="center"/>
    </xf>
    <xf numFmtId="165" fontId="18" fillId="0" borderId="35" xfId="0" applyFont="1" applyBorder="1" applyAlignment="1">
      <alignment horizontal="center"/>
    </xf>
    <xf numFmtId="165" fontId="18" fillId="0" borderId="19" xfId="0" applyFont="1" applyBorder="1" applyAlignment="1">
      <alignment horizontal="center"/>
    </xf>
    <xf numFmtId="165" fontId="18" fillId="0" borderId="27" xfId="0" applyFont="1" applyBorder="1" applyAlignment="1">
      <alignment horizontal="center"/>
    </xf>
    <xf numFmtId="165" fontId="55" fillId="0" borderId="35" xfId="0" applyFont="1" applyBorder="1" applyAlignment="1">
      <alignment horizontal="center"/>
    </xf>
    <xf numFmtId="49" fontId="55" fillId="0" borderId="0" xfId="0" applyNumberFormat="1" applyFont="1" applyBorder="1" applyAlignment="1">
      <alignment horizontal="center"/>
    </xf>
    <xf numFmtId="165" fontId="55" fillId="0" borderId="0" xfId="0" applyFont="1" applyBorder="1"/>
    <xf numFmtId="4" fontId="55" fillId="0" borderId="0" xfId="0" applyNumberFormat="1" applyFont="1" applyBorder="1"/>
    <xf numFmtId="165" fontId="55" fillId="0" borderId="0" xfId="0" applyFont="1" applyBorder="1" applyAlignment="1">
      <alignment horizontal="center"/>
    </xf>
    <xf numFmtId="4" fontId="55" fillId="0" borderId="27" xfId="0" applyNumberFormat="1" applyFont="1" applyBorder="1"/>
    <xf numFmtId="165" fontId="54" fillId="0" borderId="0" xfId="0" applyFont="1" applyBorder="1"/>
    <xf numFmtId="1" fontId="55" fillId="0" borderId="0" xfId="0" applyNumberFormat="1" applyFont="1" applyBorder="1" applyAlignment="1">
      <alignment horizontal="center"/>
    </xf>
    <xf numFmtId="165" fontId="55" fillId="0" borderId="38" xfId="0" applyFont="1" applyBorder="1" applyAlignment="1">
      <alignment horizontal="center"/>
    </xf>
    <xf numFmtId="165" fontId="55" fillId="0" borderId="35" xfId="0" applyFont="1" applyBorder="1"/>
    <xf numFmtId="4" fontId="55" fillId="0" borderId="39" xfId="0" applyNumberFormat="1" applyFont="1" applyBorder="1"/>
    <xf numFmtId="4" fontId="54" fillId="0" borderId="27" xfId="0" applyNumberFormat="1" applyFont="1" applyBorder="1"/>
    <xf numFmtId="165" fontId="55" fillId="0" borderId="40" xfId="0" applyFont="1" applyBorder="1"/>
    <xf numFmtId="165" fontId="55" fillId="0" borderId="22" xfId="0" applyFont="1" applyBorder="1"/>
    <xf numFmtId="4" fontId="55" fillId="0" borderId="22" xfId="0" applyNumberFormat="1" applyFont="1" applyBorder="1"/>
    <xf numFmtId="4" fontId="54" fillId="0" borderId="39" xfId="0" applyNumberFormat="1" applyFont="1" applyBorder="1"/>
    <xf numFmtId="165" fontId="54" fillId="0" borderId="32" xfId="0" applyFont="1" applyBorder="1"/>
    <xf numFmtId="165" fontId="55" fillId="0" borderId="32" xfId="0" applyFont="1" applyBorder="1"/>
    <xf numFmtId="49" fontId="55" fillId="0" borderId="0" xfId="0" applyNumberFormat="1" applyFont="1"/>
    <xf numFmtId="165" fontId="18" fillId="0" borderId="0" xfId="0" applyFont="1" applyAlignment="1">
      <alignment horizontal="center"/>
    </xf>
    <xf numFmtId="4" fontId="55" fillId="0" borderId="0" xfId="0" applyNumberFormat="1" applyFont="1"/>
    <xf numFmtId="9" fontId="55" fillId="0" borderId="0" xfId="2" applyFont="1"/>
    <xf numFmtId="165" fontId="55" fillId="0" borderId="0" xfId="0" applyFont="1" applyAlignment="1">
      <alignment wrapText="1"/>
    </xf>
    <xf numFmtId="4" fontId="54" fillId="0" borderId="0" xfId="0" applyNumberFormat="1" applyFont="1"/>
    <xf numFmtId="164" fontId="55" fillId="0" borderId="0" xfId="1" applyFont="1"/>
    <xf numFmtId="9" fontId="55" fillId="0" borderId="22" xfId="2" applyFont="1" applyBorder="1"/>
    <xf numFmtId="165" fontId="18" fillId="0" borderId="31" xfId="0" applyFont="1" applyBorder="1" applyAlignment="1">
      <alignment horizontal="center"/>
    </xf>
    <xf numFmtId="165" fontId="18" fillId="0" borderId="16" xfId="0" applyFont="1" applyBorder="1" applyAlignment="1">
      <alignment horizontal="center"/>
    </xf>
    <xf numFmtId="165" fontId="18" fillId="0" borderId="32" xfId="0" applyFont="1" applyBorder="1" applyAlignment="1">
      <alignment horizontal="center"/>
    </xf>
    <xf numFmtId="171" fontId="55" fillId="0" borderId="0" xfId="2" applyNumberFormat="1" applyFont="1"/>
    <xf numFmtId="4" fontId="54" fillId="0" borderId="41" xfId="0" applyNumberFormat="1" applyFont="1" applyBorder="1"/>
    <xf numFmtId="164" fontId="55" fillId="0" borderId="0" xfId="1" applyFont="1" applyBorder="1" applyAlignment="1">
      <alignment horizontal="center"/>
    </xf>
    <xf numFmtId="10" fontId="5" fillId="0" borderId="0" xfId="2" applyNumberFormat="1" applyFont="1" applyProtection="1"/>
    <xf numFmtId="165" fontId="0" fillId="0" borderId="9" xfId="0" applyFill="1" applyBorder="1" applyProtection="1">
      <protection locked="0"/>
    </xf>
    <xf numFmtId="1" fontId="55" fillId="0" borderId="0" xfId="0" applyNumberFormat="1" applyFont="1" applyBorder="1" applyAlignment="1"/>
    <xf numFmtId="1" fontId="55" fillId="0" borderId="22" xfId="0" applyNumberFormat="1" applyFont="1" applyBorder="1" applyAlignment="1">
      <alignment horizontal="center"/>
    </xf>
    <xf numFmtId="165" fontId="18" fillId="0" borderId="3" xfId="0" applyFont="1" applyBorder="1" applyAlignment="1">
      <alignment horizontal="center" vertical="center" wrapText="1"/>
    </xf>
    <xf numFmtId="165" fontId="55" fillId="0" borderId="19" xfId="0" applyFont="1" applyBorder="1"/>
    <xf numFmtId="166" fontId="17" fillId="0" borderId="19" xfId="0" applyNumberFormat="1" applyFont="1" applyBorder="1" applyProtection="1"/>
    <xf numFmtId="166" fontId="17" fillId="0" borderId="40" xfId="0" applyNumberFormat="1" applyFont="1" applyBorder="1" applyProtection="1"/>
    <xf numFmtId="166" fontId="17" fillId="0" borderId="31" xfId="0" applyNumberFormat="1" applyFont="1" applyBorder="1" applyProtection="1"/>
    <xf numFmtId="4" fontId="54" fillId="0" borderId="33" xfId="0" applyNumberFormat="1" applyFont="1" applyBorder="1"/>
    <xf numFmtId="165" fontId="18" fillId="0" borderId="35" xfId="0" applyFont="1" applyBorder="1" applyAlignment="1">
      <alignment horizontal="center" vertical="center" wrapText="1"/>
    </xf>
    <xf numFmtId="165" fontId="54" fillId="0" borderId="42" xfId="0" applyFont="1" applyBorder="1"/>
    <xf numFmtId="165" fontId="55" fillId="0" borderId="42" xfId="0" applyFont="1" applyBorder="1"/>
    <xf numFmtId="4" fontId="54" fillId="0" borderId="43" xfId="0" applyNumberFormat="1" applyFont="1" applyBorder="1"/>
    <xf numFmtId="14" fontId="4" fillId="0" borderId="0" xfId="0" quotePrefix="1" applyNumberFormat="1" applyFont="1" applyFill="1" applyAlignment="1" applyProtection="1">
      <alignment horizontal="left"/>
    </xf>
    <xf numFmtId="165" fontId="17" fillId="0" borderId="29" xfId="0" applyFont="1" applyBorder="1" applyAlignment="1">
      <alignment horizontal="center" wrapText="1"/>
    </xf>
    <xf numFmtId="165" fontId="4" fillId="0" borderId="0" xfId="0" applyFont="1" applyBorder="1" applyAlignment="1">
      <alignment horizontal="left" wrapText="1"/>
    </xf>
    <xf numFmtId="165" fontId="4" fillId="0" borderId="24" xfId="0" applyFont="1" applyBorder="1" applyAlignment="1">
      <alignment horizontal="left" wrapText="1"/>
    </xf>
    <xf numFmtId="39" fontId="4" fillId="0" borderId="0" xfId="0" applyNumberFormat="1" applyFont="1" applyBorder="1" applyAlignment="1" applyProtection="1">
      <alignment horizontal="fill"/>
    </xf>
    <xf numFmtId="39" fontId="18" fillId="0" borderId="12" xfId="0" applyNumberFormat="1" applyFont="1" applyBorder="1" applyProtection="1"/>
    <xf numFmtId="39" fontId="18" fillId="0" borderId="20" xfId="0" applyNumberFormat="1" applyFont="1" applyBorder="1" applyProtection="1"/>
    <xf numFmtId="165" fontId="53" fillId="0" borderId="8" xfId="0" applyFont="1" applyBorder="1"/>
    <xf numFmtId="165" fontId="40" fillId="0" borderId="8" xfId="0" applyFont="1" applyFill="1" applyBorder="1"/>
    <xf numFmtId="165" fontId="53" fillId="0" borderId="8" xfId="0" applyFont="1" applyBorder="1" applyAlignment="1">
      <alignment horizontal="justify"/>
    </xf>
    <xf numFmtId="165" fontId="40" fillId="0" borderId="8" xfId="0" applyFont="1" applyFill="1" applyBorder="1" applyAlignment="1">
      <alignment horizontal="justify"/>
    </xf>
    <xf numFmtId="165" fontId="40" fillId="0" borderId="8" xfId="0" applyFont="1" applyBorder="1"/>
    <xf numFmtId="4" fontId="0" fillId="0" borderId="0" xfId="0" applyNumberFormat="1"/>
    <xf numFmtId="4" fontId="0" fillId="0" borderId="0" xfId="1" applyNumberFormat="1" applyFont="1"/>
    <xf numFmtId="4" fontId="42" fillId="0" borderId="0" xfId="1" applyNumberFormat="1" applyFont="1"/>
    <xf numFmtId="165" fontId="53" fillId="0" borderId="8" xfId="0" applyFont="1" applyFill="1" applyBorder="1"/>
    <xf numFmtId="165" fontId="57" fillId="0" borderId="0" xfId="0" applyFont="1" applyBorder="1"/>
    <xf numFmtId="165" fontId="58" fillId="0" borderId="8" xfId="0" applyFont="1" applyFill="1" applyBorder="1"/>
    <xf numFmtId="165" fontId="58" fillId="0" borderId="0" xfId="0" applyFont="1" applyBorder="1"/>
    <xf numFmtId="165" fontId="40" fillId="0" borderId="0" xfId="0" applyFont="1" applyFill="1" applyBorder="1"/>
    <xf numFmtId="4" fontId="26" fillId="0" borderId="0" xfId="1" applyNumberFormat="1" applyFont="1"/>
    <xf numFmtId="165" fontId="40" fillId="0" borderId="0" xfId="0" applyFont="1" applyFill="1" applyBorder="1" applyAlignment="1">
      <alignment horizontal="justify"/>
    </xf>
    <xf numFmtId="165" fontId="53" fillId="0" borderId="0" xfId="0" applyFont="1" applyFill="1" applyBorder="1"/>
    <xf numFmtId="165" fontId="58" fillId="0" borderId="0" xfId="0" applyFont="1" applyFill="1" applyBorder="1"/>
    <xf numFmtId="165" fontId="53" fillId="0" borderId="0" xfId="0" applyFont="1" applyFill="1" applyBorder="1" applyAlignment="1">
      <alignment horizontal="justify"/>
    </xf>
    <xf numFmtId="9" fontId="27" fillId="0" borderId="0" xfId="2" applyNumberFormat="1" applyFont="1" applyFill="1" applyBorder="1"/>
    <xf numFmtId="165" fontId="0" fillId="0" borderId="0" xfId="0" applyFill="1" applyBorder="1"/>
    <xf numFmtId="4" fontId="0" fillId="0" borderId="0" xfId="1" applyNumberFormat="1" applyFont="1" applyFill="1" applyBorder="1"/>
    <xf numFmtId="9" fontId="17" fillId="0" borderId="0" xfId="2" applyNumberFormat="1" applyFont="1" applyFill="1" applyBorder="1"/>
    <xf numFmtId="165" fontId="18" fillId="0" borderId="0" xfId="0" applyFont="1" applyFill="1" applyBorder="1"/>
    <xf numFmtId="4" fontId="19" fillId="0" borderId="0" xfId="1" applyNumberFormat="1" applyFont="1" applyFill="1" applyBorder="1"/>
    <xf numFmtId="49" fontId="0" fillId="0" borderId="0" xfId="0" applyNumberFormat="1" applyFill="1" applyBorder="1" applyAlignment="1">
      <alignment horizontal="right"/>
    </xf>
    <xf numFmtId="164" fontId="16" fillId="0" borderId="0" xfId="1" applyNumberFormat="1" applyFont="1" applyBorder="1"/>
    <xf numFmtId="4" fontId="0" fillId="0" borderId="0" xfId="1" applyNumberFormat="1" applyFont="1" applyFill="1" applyProtection="1">
      <protection locked="0"/>
    </xf>
    <xf numFmtId="165" fontId="60" fillId="0" borderId="0" xfId="0" applyFont="1"/>
    <xf numFmtId="164" fontId="61" fillId="0" borderId="0" xfId="1" applyFont="1" applyBorder="1"/>
    <xf numFmtId="165" fontId="62" fillId="0" borderId="0" xfId="0" applyFont="1"/>
    <xf numFmtId="164" fontId="63" fillId="0" borderId="0" xfId="1" applyFont="1" applyBorder="1"/>
    <xf numFmtId="165" fontId="64" fillId="0" borderId="0" xfId="0" applyFont="1"/>
    <xf numFmtId="165" fontId="65" fillId="0" borderId="0" xfId="0" applyFont="1"/>
    <xf numFmtId="164" fontId="66" fillId="0" borderId="0" xfId="1" applyFont="1" applyBorder="1"/>
    <xf numFmtId="165" fontId="0" fillId="0" borderId="0" xfId="0" applyFill="1"/>
    <xf numFmtId="49" fontId="0" fillId="0" borderId="0" xfId="0" applyNumberFormat="1" applyFill="1" applyAlignment="1">
      <alignment horizontal="right"/>
    </xf>
    <xf numFmtId="1" fontId="0" fillId="0" borderId="0" xfId="0" applyNumberFormat="1"/>
    <xf numFmtId="165" fontId="23" fillId="0" borderId="0" xfId="0" applyFont="1"/>
    <xf numFmtId="165" fontId="67" fillId="0" borderId="0" xfId="0" applyFont="1" applyAlignment="1">
      <alignment horizontal="center"/>
    </xf>
    <xf numFmtId="165" fontId="68" fillId="0" borderId="0" xfId="0" applyFont="1" applyAlignment="1">
      <alignment horizontal="center"/>
    </xf>
    <xf numFmtId="165" fontId="69" fillId="0" borderId="0" xfId="0" applyFont="1" applyAlignment="1">
      <alignment horizontal="center"/>
    </xf>
    <xf numFmtId="165" fontId="23" fillId="0" borderId="0" xfId="0" applyFont="1" applyFill="1" applyBorder="1" applyAlignment="1">
      <alignment horizontal="center"/>
    </xf>
    <xf numFmtId="165" fontId="22" fillId="0" borderId="44" xfId="0" applyFont="1" applyFill="1" applyBorder="1" applyAlignment="1">
      <alignment horizontal="center"/>
    </xf>
    <xf numFmtId="165" fontId="22" fillId="0" borderId="45" xfId="0" applyFont="1" applyFill="1" applyBorder="1" applyAlignment="1">
      <alignment horizontal="center"/>
    </xf>
    <xf numFmtId="165" fontId="53" fillId="2" borderId="8" xfId="0" applyFont="1" applyFill="1" applyBorder="1"/>
    <xf numFmtId="165" fontId="40" fillId="2" borderId="8" xfId="0" applyFont="1" applyFill="1" applyBorder="1"/>
    <xf numFmtId="165" fontId="23" fillId="0" borderId="14" xfId="0" applyFont="1" applyFill="1" applyBorder="1"/>
    <xf numFmtId="165" fontId="23" fillId="0" borderId="14" xfId="0" applyFont="1" applyBorder="1"/>
    <xf numFmtId="165" fontId="23" fillId="0" borderId="15" xfId="0" applyFont="1" applyBorder="1"/>
    <xf numFmtId="165" fontId="23" fillId="0" borderId="15" xfId="0" applyFont="1" applyFill="1" applyBorder="1"/>
    <xf numFmtId="164" fontId="23" fillId="0" borderId="14" xfId="1" applyFont="1" applyBorder="1"/>
    <xf numFmtId="165" fontId="23" fillId="0" borderId="0" xfId="0" applyFont="1" applyFill="1" applyBorder="1"/>
    <xf numFmtId="165" fontId="23" fillId="0" borderId="0" xfId="0" applyFont="1" applyFill="1"/>
    <xf numFmtId="164" fontId="70" fillId="0" borderId="24" xfId="1" applyFont="1" applyFill="1" applyBorder="1"/>
    <xf numFmtId="164" fontId="38" fillId="2" borderId="46" xfId="0" applyNumberFormat="1" applyFont="1" applyFill="1" applyBorder="1" applyAlignment="1">
      <alignment horizontal="center"/>
    </xf>
    <xf numFmtId="165" fontId="0" fillId="2" borderId="47" xfId="0" applyFill="1" applyBorder="1"/>
    <xf numFmtId="4" fontId="23" fillId="2" borderId="24" xfId="1" applyNumberFormat="1" applyFont="1" applyFill="1" applyBorder="1"/>
    <xf numFmtId="4" fontId="23" fillId="0" borderId="24" xfId="1" applyNumberFormat="1" applyFont="1" applyFill="1" applyBorder="1"/>
    <xf numFmtId="4" fontId="0" fillId="0" borderId="24" xfId="1" applyNumberFormat="1" applyFont="1" applyFill="1" applyBorder="1"/>
    <xf numFmtId="4" fontId="0" fillId="2" borderId="24" xfId="1" applyNumberFormat="1" applyFont="1" applyFill="1" applyBorder="1"/>
    <xf numFmtId="4" fontId="0" fillId="0" borderId="31" xfId="1" applyNumberFormat="1" applyFont="1" applyFill="1" applyBorder="1"/>
    <xf numFmtId="4" fontId="0" fillId="2" borderId="31" xfId="1" applyNumberFormat="1" applyFont="1" applyFill="1" applyBorder="1"/>
    <xf numFmtId="4" fontId="23" fillId="0" borderId="31" xfId="1" applyNumberFormat="1" applyFont="1" applyFill="1" applyBorder="1"/>
    <xf numFmtId="4" fontId="0" fillId="2" borderId="0" xfId="0" applyNumberFormat="1" applyFill="1"/>
    <xf numFmtId="4" fontId="70" fillId="0" borderId="24" xfId="1" applyNumberFormat="1" applyFont="1" applyFill="1" applyBorder="1"/>
    <xf numFmtId="4" fontId="0" fillId="2" borderId="47" xfId="0" applyNumberFormat="1" applyFill="1" applyBorder="1"/>
    <xf numFmtId="1" fontId="22" fillId="0" borderId="45" xfId="0" applyNumberFormat="1" applyFont="1" applyFill="1" applyBorder="1" applyAlignment="1">
      <alignment horizontal="center"/>
    </xf>
    <xf numFmtId="1" fontId="23" fillId="0" borderId="3" xfId="0" applyNumberFormat="1" applyFont="1" applyFill="1" applyBorder="1" applyAlignment="1">
      <alignment horizontal="center"/>
    </xf>
    <xf numFmtId="1" fontId="23" fillId="0" borderId="24" xfId="0" applyNumberFormat="1" applyFont="1" applyFill="1" applyBorder="1" applyAlignment="1">
      <alignment horizontal="center"/>
    </xf>
    <xf numFmtId="1" fontId="23" fillId="2" borderId="3" xfId="0" applyNumberFormat="1" applyFont="1" applyFill="1" applyBorder="1" applyAlignment="1">
      <alignment horizontal="center"/>
    </xf>
    <xf numFmtId="1" fontId="23" fillId="2" borderId="24" xfId="0" applyNumberFormat="1" applyFont="1" applyFill="1" applyBorder="1" applyAlignment="1">
      <alignment horizontal="center"/>
    </xf>
    <xf numFmtId="1" fontId="23" fillId="0" borderId="16" xfId="0" applyNumberFormat="1" applyFont="1" applyFill="1" applyBorder="1" applyAlignment="1">
      <alignment horizontal="center"/>
    </xf>
    <xf numFmtId="1" fontId="23" fillId="0" borderId="0" xfId="0" applyNumberFormat="1" applyFont="1" applyFill="1" applyAlignment="1">
      <alignment horizontal="center"/>
    </xf>
    <xf numFmtId="1" fontId="0" fillId="0" borderId="0" xfId="0" applyNumberFormat="1" applyFill="1" applyAlignment="1">
      <alignment horizontal="center"/>
    </xf>
    <xf numFmtId="1" fontId="0" fillId="2" borderId="0" xfId="0" applyNumberFormat="1" applyFill="1" applyAlignment="1">
      <alignment horizontal="center"/>
    </xf>
    <xf numFmtId="1" fontId="23" fillId="0" borderId="3" xfId="0" applyNumberFormat="1" applyFont="1" applyFill="1" applyBorder="1" applyAlignment="1" applyProtection="1">
      <alignment horizontal="center"/>
      <protection locked="0"/>
    </xf>
    <xf numFmtId="1" fontId="23" fillId="2" borderId="3" xfId="0" applyNumberFormat="1" applyFont="1" applyFill="1" applyBorder="1" applyAlignment="1" applyProtection="1">
      <alignment horizontal="center"/>
      <protection locked="0"/>
    </xf>
    <xf numFmtId="1" fontId="0" fillId="0" borderId="3" xfId="0" applyNumberFormat="1" applyBorder="1" applyAlignment="1">
      <alignment horizontal="center"/>
    </xf>
    <xf numFmtId="1" fontId="0" fillId="2" borderId="3" xfId="0" applyNumberFormat="1" applyFill="1" applyBorder="1" applyAlignment="1">
      <alignment horizontal="center"/>
    </xf>
    <xf numFmtId="1" fontId="0" fillId="0" borderId="16" xfId="0" applyNumberFormat="1" applyBorder="1" applyAlignment="1">
      <alignment horizontal="center"/>
    </xf>
    <xf numFmtId="1" fontId="0" fillId="2" borderId="16" xfId="0" applyNumberFormat="1" applyFill="1" applyBorder="1" applyAlignment="1">
      <alignment horizontal="center"/>
    </xf>
    <xf numFmtId="1" fontId="23" fillId="0" borderId="16" xfId="0" applyNumberFormat="1" applyFont="1" applyFill="1" applyBorder="1" applyAlignment="1" applyProtection="1">
      <alignment horizontal="center"/>
      <protection locked="0"/>
    </xf>
    <xf numFmtId="1" fontId="0" fillId="0" borderId="0" xfId="0" applyNumberFormat="1" applyAlignment="1">
      <alignment horizontal="center"/>
    </xf>
    <xf numFmtId="1" fontId="23" fillId="0" borderId="0" xfId="0" applyNumberFormat="1" applyFont="1" applyFill="1" applyAlignment="1" applyProtection="1">
      <alignment horizontal="center"/>
      <protection locked="0"/>
    </xf>
    <xf numFmtId="1" fontId="0" fillId="0" borderId="0" xfId="0" applyNumberFormat="1" applyFill="1" applyAlignment="1" applyProtection="1">
      <alignment horizontal="center"/>
      <protection locked="0"/>
    </xf>
    <xf numFmtId="1" fontId="23" fillId="2" borderId="0" xfId="0" applyNumberFormat="1" applyFont="1" applyFill="1" applyAlignment="1">
      <alignment horizontal="center"/>
    </xf>
    <xf numFmtId="1" fontId="0" fillId="2" borderId="0" xfId="0" applyNumberFormat="1" applyFill="1" applyAlignment="1" applyProtection="1">
      <alignment horizontal="center"/>
      <protection locked="0"/>
    </xf>
    <xf numFmtId="1" fontId="70" fillId="0" borderId="24" xfId="1" applyNumberFormat="1" applyFont="1" applyFill="1" applyBorder="1" applyAlignment="1">
      <alignment horizontal="center"/>
    </xf>
    <xf numFmtId="1" fontId="0" fillId="2" borderId="47" xfId="0" applyNumberFormat="1" applyFill="1" applyBorder="1" applyAlignment="1">
      <alignment horizontal="center"/>
    </xf>
    <xf numFmtId="1" fontId="28" fillId="2" borderId="9" xfId="0" applyNumberFormat="1" applyFont="1" applyFill="1" applyBorder="1" applyAlignment="1">
      <alignment horizontal="right"/>
    </xf>
    <xf numFmtId="1" fontId="40" fillId="2" borderId="9" xfId="0" applyNumberFormat="1" applyFont="1" applyFill="1" applyBorder="1" applyAlignment="1">
      <alignment horizontal="right"/>
    </xf>
    <xf numFmtId="1" fontId="0" fillId="0" borderId="0" xfId="0" quotePrefix="1" applyNumberFormat="1" applyAlignment="1">
      <alignment horizontal="left"/>
    </xf>
    <xf numFmtId="1" fontId="0" fillId="0" borderId="0" xfId="0" applyNumberFormat="1" applyAlignment="1">
      <alignment horizontal="right"/>
    </xf>
    <xf numFmtId="1" fontId="56" fillId="2" borderId="9" xfId="0" applyNumberFormat="1" applyFont="1" applyFill="1" applyBorder="1" applyAlignment="1">
      <alignment horizontal="right"/>
    </xf>
    <xf numFmtId="1" fontId="40" fillId="0" borderId="9" xfId="0" applyNumberFormat="1" applyFont="1" applyFill="1" applyBorder="1" applyAlignment="1">
      <alignment horizontal="right"/>
    </xf>
    <xf numFmtId="1" fontId="0" fillId="0" borderId="0" xfId="0" quotePrefix="1" applyNumberFormat="1"/>
    <xf numFmtId="4" fontId="26" fillId="3" borderId="0" xfId="1" applyNumberFormat="1" applyFont="1" applyFill="1"/>
    <xf numFmtId="4" fontId="42" fillId="3" borderId="0" xfId="1" applyNumberFormat="1" applyFont="1" applyFill="1"/>
    <xf numFmtId="4" fontId="0" fillId="3" borderId="0" xfId="1" applyNumberFormat="1" applyFont="1" applyFill="1"/>
    <xf numFmtId="4" fontId="0" fillId="3" borderId="0" xfId="0" applyNumberFormat="1" applyFill="1"/>
    <xf numFmtId="1" fontId="28" fillId="3" borderId="9" xfId="0" applyNumberFormat="1" applyFont="1" applyFill="1" applyBorder="1" applyAlignment="1">
      <alignment horizontal="right"/>
    </xf>
    <xf numFmtId="165" fontId="53" fillId="3" borderId="8" xfId="0" applyFont="1" applyFill="1" applyBorder="1"/>
    <xf numFmtId="1" fontId="40" fillId="3" borderId="9" xfId="0" applyNumberFormat="1" applyFont="1" applyFill="1" applyBorder="1" applyAlignment="1">
      <alignment horizontal="right"/>
    </xf>
    <xf numFmtId="165" fontId="40" fillId="3" borderId="8" xfId="0" applyFont="1" applyFill="1" applyBorder="1"/>
    <xf numFmtId="165" fontId="40" fillId="3" borderId="8" xfId="0" applyFont="1" applyFill="1" applyBorder="1" applyAlignment="1">
      <alignment horizontal="justify"/>
    </xf>
    <xf numFmtId="165" fontId="53" fillId="3" borderId="8" xfId="0" applyFont="1" applyFill="1" applyBorder="1" applyAlignment="1">
      <alignment horizontal="justify"/>
    </xf>
    <xf numFmtId="165" fontId="28" fillId="3" borderId="8" xfId="0" applyFont="1" applyFill="1" applyBorder="1"/>
    <xf numFmtId="165" fontId="57" fillId="3" borderId="0" xfId="0" applyFont="1" applyFill="1" applyBorder="1"/>
    <xf numFmtId="165" fontId="58" fillId="3" borderId="8" xfId="0" applyFont="1" applyFill="1" applyBorder="1"/>
    <xf numFmtId="165" fontId="58" fillId="3" borderId="0" xfId="0" applyFont="1" applyFill="1" applyBorder="1"/>
    <xf numFmtId="165" fontId="23" fillId="0" borderId="24" xfId="0" applyFont="1" applyFill="1" applyBorder="1"/>
    <xf numFmtId="1" fontId="22" fillId="0" borderId="48" xfId="0" applyNumberFormat="1" applyFont="1" applyFill="1" applyBorder="1" applyAlignment="1">
      <alignment horizontal="center"/>
    </xf>
    <xf numFmtId="1" fontId="23" fillId="2" borderId="23" xfId="0" applyNumberFormat="1" applyFont="1" applyFill="1" applyBorder="1" applyAlignment="1">
      <alignment horizontal="center"/>
    </xf>
    <xf numFmtId="1" fontId="23" fillId="0" borderId="41" xfId="0" applyNumberFormat="1" applyFont="1" applyFill="1" applyBorder="1" applyAlignment="1">
      <alignment horizontal="center"/>
    </xf>
    <xf numFmtId="1" fontId="23" fillId="2" borderId="41" xfId="0" applyNumberFormat="1" applyFont="1" applyFill="1" applyBorder="1" applyAlignment="1">
      <alignment horizontal="center"/>
    </xf>
    <xf numFmtId="1" fontId="0" fillId="0" borderId="41" xfId="0" applyNumberFormat="1" applyBorder="1" applyAlignment="1">
      <alignment horizontal="center"/>
    </xf>
    <xf numFmtId="1" fontId="0" fillId="2" borderId="41" xfId="0" applyNumberFormat="1" applyFill="1" applyBorder="1" applyAlignment="1">
      <alignment horizontal="center"/>
    </xf>
    <xf numFmtId="1" fontId="70" fillId="0" borderId="23" xfId="1" applyNumberFormat="1" applyFont="1" applyFill="1" applyBorder="1" applyAlignment="1">
      <alignment horizontal="center"/>
    </xf>
    <xf numFmtId="1" fontId="0" fillId="2" borderId="49" xfId="0" applyNumberFormat="1" applyFill="1" applyBorder="1" applyAlignment="1">
      <alignment horizontal="center"/>
    </xf>
    <xf numFmtId="165" fontId="69" fillId="0" borderId="0" xfId="0" applyFont="1" applyBorder="1" applyAlignment="1">
      <alignment horizontal="center"/>
    </xf>
    <xf numFmtId="165" fontId="23" fillId="0" borderId="0" xfId="0" applyFont="1" applyBorder="1"/>
    <xf numFmtId="165" fontId="22" fillId="0" borderId="0" xfId="0" applyFont="1" applyFill="1" applyBorder="1" applyAlignment="1">
      <alignment horizontal="center"/>
    </xf>
    <xf numFmtId="164" fontId="70" fillId="0" borderId="0" xfId="1" applyFont="1" applyFill="1" applyBorder="1"/>
    <xf numFmtId="165" fontId="0" fillId="2" borderId="0" xfId="0" applyFill="1" applyBorder="1"/>
    <xf numFmtId="165" fontId="60" fillId="0" borderId="0" xfId="0" quotePrefix="1" applyFont="1" applyFill="1"/>
    <xf numFmtId="165" fontId="71" fillId="0" borderId="0" xfId="0" applyFont="1" applyFill="1"/>
    <xf numFmtId="4" fontId="71" fillId="0" borderId="0" xfId="1" applyNumberFormat="1" applyFont="1" applyFill="1"/>
    <xf numFmtId="165" fontId="72" fillId="0" borderId="0" xfId="0" applyFont="1"/>
    <xf numFmtId="165" fontId="71" fillId="0" borderId="0" xfId="0" quotePrefix="1" applyFont="1"/>
    <xf numFmtId="4" fontId="71" fillId="0" borderId="0" xfId="0" applyNumberFormat="1" applyFont="1"/>
    <xf numFmtId="165" fontId="74" fillId="0" borderId="8" xfId="0" applyFont="1" applyFill="1" applyBorder="1"/>
    <xf numFmtId="4" fontId="75" fillId="0" borderId="0" xfId="1" applyNumberFormat="1" applyFont="1" applyFill="1"/>
    <xf numFmtId="1" fontId="73" fillId="0" borderId="9" xfId="0" quotePrefix="1" applyNumberFormat="1" applyFont="1" applyFill="1" applyBorder="1" applyAlignment="1">
      <alignment horizontal="left"/>
    </xf>
    <xf numFmtId="1" fontId="73" fillId="0" borderId="9" xfId="0" applyNumberFormat="1" applyFont="1" applyFill="1" applyBorder="1" applyAlignment="1">
      <alignment horizontal="left"/>
    </xf>
    <xf numFmtId="4" fontId="60" fillId="0" borderId="0" xfId="0" applyNumberFormat="1" applyFont="1" applyFill="1"/>
    <xf numFmtId="165" fontId="73" fillId="0" borderId="8" xfId="0" applyFont="1" applyFill="1" applyBorder="1"/>
    <xf numFmtId="4" fontId="71" fillId="0" borderId="0" xfId="0" applyNumberFormat="1" applyFont="1" applyFill="1"/>
    <xf numFmtId="4" fontId="64" fillId="2" borderId="0" xfId="0" applyNumberFormat="1" applyFont="1" applyFill="1"/>
    <xf numFmtId="164" fontId="42" fillId="2" borderId="0" xfId="1" applyFont="1" applyFill="1"/>
    <xf numFmtId="4" fontId="0" fillId="2" borderId="0" xfId="1" applyNumberFormat="1" applyFont="1" applyFill="1"/>
    <xf numFmtId="1" fontId="40" fillId="0" borderId="0" xfId="0" applyNumberFormat="1" applyFont="1" applyFill="1" applyBorder="1" applyAlignment="1">
      <alignment horizontal="right"/>
    </xf>
    <xf numFmtId="165" fontId="0" fillId="4" borderId="0" xfId="0" applyFill="1"/>
    <xf numFmtId="165" fontId="42" fillId="4" borderId="0" xfId="0" applyFont="1" applyFill="1"/>
    <xf numFmtId="165" fontId="4" fillId="4" borderId="0" xfId="0" applyFont="1" applyFill="1"/>
    <xf numFmtId="165" fontId="18" fillId="4" borderId="0" xfId="0" applyFont="1" applyFill="1"/>
    <xf numFmtId="4" fontId="0" fillId="4" borderId="0" xfId="0" applyNumberFormat="1" applyFill="1"/>
    <xf numFmtId="4" fontId="0" fillId="4" borderId="0" xfId="1" applyNumberFormat="1" applyFont="1" applyFill="1"/>
    <xf numFmtId="165" fontId="57" fillId="4" borderId="0" xfId="0" applyFont="1" applyFill="1" applyBorder="1"/>
    <xf numFmtId="165" fontId="58" fillId="4" borderId="0" xfId="0" applyFont="1" applyFill="1" applyBorder="1"/>
    <xf numFmtId="165" fontId="72" fillId="4" borderId="0" xfId="0" applyFont="1" applyFill="1"/>
    <xf numFmtId="165" fontId="71" fillId="4" borderId="0" xfId="0" applyFont="1" applyFill="1"/>
    <xf numFmtId="4" fontId="0" fillId="5" borderId="0" xfId="0" applyNumberFormat="1" applyFill="1"/>
    <xf numFmtId="4" fontId="0" fillId="5" borderId="0" xfId="1" applyNumberFormat="1" applyFont="1" applyFill="1"/>
    <xf numFmtId="165" fontId="57" fillId="5" borderId="0" xfId="0" applyFont="1" applyFill="1" applyBorder="1"/>
    <xf numFmtId="165" fontId="58" fillId="5" borderId="0" xfId="0" applyFont="1" applyFill="1" applyBorder="1"/>
    <xf numFmtId="4" fontId="71" fillId="4" borderId="0" xfId="0" applyNumberFormat="1" applyFont="1" applyFill="1"/>
    <xf numFmtId="4" fontId="26" fillId="5" borderId="0" xfId="1" applyNumberFormat="1" applyFont="1" applyFill="1"/>
    <xf numFmtId="4" fontId="42" fillId="5" borderId="0" xfId="1" applyNumberFormat="1" applyFont="1" applyFill="1"/>
    <xf numFmtId="0" fontId="22" fillId="0" borderId="0" xfId="0" applyNumberFormat="1" applyFont="1" applyFill="1" applyAlignment="1" applyProtection="1">
      <alignment horizontal="center"/>
    </xf>
    <xf numFmtId="0" fontId="22" fillId="0" borderId="0" xfId="0" applyNumberFormat="1" applyFont="1" applyFill="1" applyAlignment="1" applyProtection="1">
      <alignment horizontal="left"/>
    </xf>
    <xf numFmtId="0" fontId="29" fillId="0" borderId="22" xfId="0" applyNumberFormat="1" applyFont="1" applyFill="1" applyBorder="1" applyAlignment="1" applyProtection="1">
      <alignment horizontal="center"/>
    </xf>
    <xf numFmtId="0" fontId="29" fillId="0" borderId="0" xfId="0" applyNumberFormat="1" applyFont="1" applyFill="1" applyBorder="1" applyAlignment="1" applyProtection="1">
      <alignment horizontal="center"/>
    </xf>
    <xf numFmtId="0" fontId="29" fillId="0" borderId="0" xfId="0" applyNumberFormat="1" applyFont="1" applyFill="1" applyAlignment="1" applyProtection="1">
      <alignment horizontal="center"/>
    </xf>
    <xf numFmtId="0" fontId="0" fillId="4" borderId="0" xfId="0" applyNumberFormat="1" applyFill="1"/>
    <xf numFmtId="0" fontId="42" fillId="4" borderId="0" xfId="0" applyNumberFormat="1" applyFont="1" applyFill="1"/>
    <xf numFmtId="0" fontId="60" fillId="4" borderId="0" xfId="0" quotePrefix="1" applyNumberFormat="1" applyFont="1" applyFill="1"/>
    <xf numFmtId="0" fontId="0" fillId="4" borderId="0" xfId="0" quotePrefix="1" applyNumberFormat="1" applyFill="1"/>
    <xf numFmtId="0" fontId="0" fillId="4" borderId="0" xfId="0" quotePrefix="1" applyNumberFormat="1" applyFill="1" applyAlignment="1">
      <alignment horizontal="right"/>
    </xf>
    <xf numFmtId="0" fontId="0" fillId="0" borderId="0" xfId="0" applyNumberFormat="1"/>
    <xf numFmtId="4" fontId="42" fillId="4" borderId="0" xfId="1" applyNumberFormat="1" applyFont="1" applyFill="1"/>
    <xf numFmtId="4" fontId="26" fillId="4" borderId="0" xfId="1" applyNumberFormat="1" applyFont="1" applyFill="1"/>
    <xf numFmtId="4" fontId="71" fillId="4" borderId="0" xfId="1" applyNumberFormat="1" applyFont="1" applyFill="1"/>
    <xf numFmtId="49" fontId="40" fillId="0" borderId="0" xfId="0" applyNumberFormat="1" applyFont="1"/>
    <xf numFmtId="49" fontId="42" fillId="0" borderId="0" xfId="0" applyNumberFormat="1" applyFont="1"/>
    <xf numFmtId="49" fontId="0" fillId="0" borderId="0" xfId="0" quotePrefix="1" applyNumberFormat="1"/>
    <xf numFmtId="49" fontId="0" fillId="0" borderId="0" xfId="0" quotePrefix="1" applyNumberFormat="1" applyAlignment="1">
      <alignment horizontal="right"/>
    </xf>
    <xf numFmtId="49" fontId="0" fillId="0" borderId="0" xfId="0" quotePrefix="1" applyNumberFormat="1" applyFill="1"/>
    <xf numFmtId="49" fontId="0" fillId="0" borderId="0" xfId="0" applyNumberFormat="1" applyFill="1"/>
    <xf numFmtId="49" fontId="28" fillId="0" borderId="9" xfId="0" applyNumberFormat="1" applyFont="1" applyFill="1" applyBorder="1" applyAlignment="1">
      <alignment horizontal="right"/>
    </xf>
    <xf numFmtId="49" fontId="40" fillId="0" borderId="9" xfId="0" applyNumberFormat="1" applyFont="1" applyFill="1" applyBorder="1" applyAlignment="1">
      <alignment horizontal="right"/>
    </xf>
    <xf numFmtId="49" fontId="28" fillId="0" borderId="9" xfId="0" quotePrefix="1" applyNumberFormat="1" applyFont="1" applyFill="1" applyBorder="1" applyAlignment="1">
      <alignment horizontal="right"/>
    </xf>
    <xf numFmtId="49" fontId="56" fillId="0" borderId="9" xfId="0" applyNumberFormat="1" applyFont="1" applyFill="1" applyBorder="1" applyAlignment="1">
      <alignment horizontal="right"/>
    </xf>
    <xf numFmtId="49" fontId="28" fillId="0" borderId="9" xfId="0" applyNumberFormat="1" applyFont="1" applyFill="1" applyBorder="1"/>
    <xf numFmtId="4" fontId="16" fillId="0" borderId="0" xfId="1" applyNumberFormat="1" applyFont="1"/>
    <xf numFmtId="49" fontId="42" fillId="4" borderId="0" xfId="0" applyNumberFormat="1" applyFont="1" applyFill="1"/>
    <xf numFmtId="49" fontId="0" fillId="4" borderId="0" xfId="0" applyNumberFormat="1" applyFill="1"/>
    <xf numFmtId="49" fontId="0" fillId="4" borderId="0" xfId="0" quotePrefix="1" applyNumberFormat="1" applyFill="1"/>
    <xf numFmtId="49" fontId="0" fillId="4" borderId="0" xfId="0" quotePrefix="1" applyNumberFormat="1" applyFill="1" applyAlignment="1">
      <alignment horizontal="right"/>
    </xf>
    <xf numFmtId="49" fontId="28" fillId="4" borderId="9" xfId="0" applyNumberFormat="1" applyFont="1" applyFill="1" applyBorder="1" applyAlignment="1">
      <alignment horizontal="right"/>
    </xf>
    <xf numFmtId="49" fontId="40" fillId="4" borderId="9" xfId="0" applyNumberFormat="1" applyFont="1" applyFill="1" applyBorder="1" applyAlignment="1">
      <alignment horizontal="right"/>
    </xf>
    <xf numFmtId="49" fontId="0" fillId="4" borderId="0" xfId="0" applyNumberFormat="1" applyFill="1" applyAlignment="1">
      <alignment horizontal="right"/>
    </xf>
    <xf numFmtId="49" fontId="28" fillId="4" borderId="9" xfId="0" quotePrefix="1" applyNumberFormat="1" applyFont="1" applyFill="1" applyBorder="1" applyAlignment="1">
      <alignment horizontal="right"/>
    </xf>
    <xf numFmtId="49" fontId="56" fillId="4" borderId="9" xfId="0" applyNumberFormat="1" applyFont="1" applyFill="1" applyBorder="1" applyAlignment="1">
      <alignment horizontal="right"/>
    </xf>
    <xf numFmtId="49" fontId="28" fillId="4" borderId="9" xfId="0" applyNumberFormat="1" applyFont="1" applyFill="1" applyBorder="1"/>
    <xf numFmtId="49" fontId="42" fillId="3" borderId="0" xfId="0" applyNumberFormat="1" applyFont="1" applyFill="1"/>
    <xf numFmtId="49" fontId="0" fillId="3" borderId="0" xfId="0" applyNumberFormat="1" applyFill="1"/>
    <xf numFmtId="49" fontId="0" fillId="3" borderId="0" xfId="0" quotePrefix="1" applyNumberFormat="1" applyFill="1"/>
    <xf numFmtId="49" fontId="0" fillId="3" borderId="0" xfId="0" quotePrefix="1" applyNumberFormat="1" applyFill="1" applyAlignment="1">
      <alignment horizontal="right"/>
    </xf>
    <xf numFmtId="49" fontId="28" fillId="3" borderId="9" xfId="0" applyNumberFormat="1" applyFont="1" applyFill="1" applyBorder="1" applyAlignment="1">
      <alignment horizontal="right"/>
    </xf>
    <xf numFmtId="49" fontId="40" fillId="3" borderId="9" xfId="0" applyNumberFormat="1" applyFont="1" applyFill="1" applyBorder="1" applyAlignment="1">
      <alignment horizontal="right"/>
    </xf>
    <xf numFmtId="49" fontId="0" fillId="3" borderId="0" xfId="0" applyNumberFormat="1" applyFill="1" applyAlignment="1">
      <alignment horizontal="right"/>
    </xf>
    <xf numFmtId="49" fontId="28" fillId="3" borderId="9" xfId="0" quotePrefix="1" applyNumberFormat="1" applyFont="1" applyFill="1" applyBorder="1" applyAlignment="1">
      <alignment horizontal="right"/>
    </xf>
    <xf numFmtId="49" fontId="56" fillId="3" borderId="9" xfId="0" applyNumberFormat="1" applyFont="1" applyFill="1" applyBorder="1" applyAlignment="1">
      <alignment horizontal="right"/>
    </xf>
    <xf numFmtId="49" fontId="28" fillId="3" borderId="9" xfId="0" applyNumberFormat="1" applyFont="1" applyFill="1" applyBorder="1"/>
    <xf numFmtId="49" fontId="0" fillId="5" borderId="0" xfId="0" applyNumberFormat="1" applyFill="1"/>
    <xf numFmtId="49" fontId="0" fillId="5" borderId="0" xfId="0" quotePrefix="1" applyNumberFormat="1" applyFill="1"/>
    <xf numFmtId="49" fontId="28" fillId="5" borderId="9" xfId="0" applyNumberFormat="1" applyFont="1" applyFill="1" applyBorder="1" applyAlignment="1">
      <alignment horizontal="right"/>
    </xf>
    <xf numFmtId="49" fontId="40" fillId="5" borderId="9" xfId="0" applyNumberFormat="1" applyFont="1" applyFill="1" applyBorder="1" applyAlignment="1">
      <alignment horizontal="right"/>
    </xf>
    <xf numFmtId="49" fontId="0" fillId="5" borderId="0" xfId="0" applyNumberFormat="1" applyFill="1" applyAlignment="1">
      <alignment horizontal="right"/>
    </xf>
    <xf numFmtId="49" fontId="28" fillId="5" borderId="9" xfId="0" quotePrefix="1" applyNumberFormat="1" applyFont="1" applyFill="1" applyBorder="1" applyAlignment="1">
      <alignment horizontal="right"/>
    </xf>
    <xf numFmtId="49" fontId="56" fillId="5" borderId="9" xfId="0" applyNumberFormat="1" applyFont="1" applyFill="1" applyBorder="1" applyAlignment="1">
      <alignment horizontal="right"/>
    </xf>
    <xf numFmtId="49" fontId="28" fillId="5" borderId="9" xfId="0" applyNumberFormat="1" applyFont="1" applyFill="1" applyBorder="1"/>
    <xf numFmtId="49" fontId="42" fillId="6" borderId="0" xfId="0" applyNumberFormat="1" applyFont="1" applyFill="1"/>
    <xf numFmtId="4" fontId="26" fillId="6" borderId="0" xfId="1" applyNumberFormat="1" applyFont="1" applyFill="1"/>
    <xf numFmtId="49" fontId="0" fillId="6" borderId="0" xfId="0" applyNumberFormat="1" applyFill="1"/>
    <xf numFmtId="4" fontId="0" fillId="6" borderId="0" xfId="0" applyNumberFormat="1" applyFill="1"/>
    <xf numFmtId="49" fontId="0" fillId="6" borderId="0" xfId="0" quotePrefix="1" applyNumberFormat="1" applyFill="1"/>
    <xf numFmtId="4" fontId="42" fillId="6" borderId="0" xfId="1" applyNumberFormat="1" applyFont="1" applyFill="1"/>
    <xf numFmtId="49" fontId="0" fillId="6" borderId="0" xfId="0" quotePrefix="1" applyNumberFormat="1" applyFill="1" applyAlignment="1">
      <alignment horizontal="right"/>
    </xf>
    <xf numFmtId="4" fontId="0" fillId="6" borderId="0" xfId="1" applyNumberFormat="1" applyFont="1" applyFill="1"/>
    <xf numFmtId="49" fontId="28" fillId="6" borderId="9" xfId="0" applyNumberFormat="1" applyFont="1" applyFill="1" applyBorder="1" applyAlignment="1">
      <alignment horizontal="right"/>
    </xf>
    <xf numFmtId="49" fontId="40" fillId="6" borderId="9" xfId="0" applyNumberFormat="1" applyFont="1" applyFill="1" applyBorder="1" applyAlignment="1">
      <alignment horizontal="right"/>
    </xf>
    <xf numFmtId="49" fontId="0" fillId="6" borderId="0" xfId="0" applyNumberFormat="1" applyFill="1" applyAlignment="1">
      <alignment horizontal="right"/>
    </xf>
    <xf numFmtId="49" fontId="28" fillId="6" borderId="9" xfId="0" quotePrefix="1" applyNumberFormat="1" applyFont="1" applyFill="1" applyBorder="1" applyAlignment="1">
      <alignment horizontal="right"/>
    </xf>
    <xf numFmtId="49" fontId="56" fillId="6" borderId="9" xfId="0" applyNumberFormat="1" applyFont="1" applyFill="1" applyBorder="1" applyAlignment="1">
      <alignment horizontal="right"/>
    </xf>
    <xf numFmtId="49" fontId="28" fillId="6" borderId="9" xfId="0" applyNumberFormat="1" applyFont="1" applyFill="1" applyBorder="1"/>
    <xf numFmtId="165" fontId="57" fillId="6" borderId="0" xfId="0" applyFont="1" applyFill="1" applyBorder="1"/>
    <xf numFmtId="165" fontId="58" fillId="6" borderId="0" xfId="0" applyFont="1" applyFill="1" applyBorder="1"/>
    <xf numFmtId="49" fontId="40" fillId="7" borderId="0" xfId="0" applyNumberFormat="1" applyFont="1" applyFill="1" applyBorder="1" applyAlignment="1">
      <alignment horizontal="right"/>
    </xf>
    <xf numFmtId="165" fontId="58" fillId="7" borderId="0" xfId="0" applyFont="1" applyFill="1" applyBorder="1"/>
    <xf numFmtId="1" fontId="40" fillId="7" borderId="9" xfId="0" applyNumberFormat="1" applyFont="1" applyFill="1" applyBorder="1" applyAlignment="1">
      <alignment horizontal="right"/>
    </xf>
    <xf numFmtId="165" fontId="40" fillId="7" borderId="8" xfId="0" applyFont="1" applyFill="1" applyBorder="1" applyAlignment="1">
      <alignment horizontal="justify"/>
    </xf>
    <xf numFmtId="49" fontId="40" fillId="7" borderId="9" xfId="0" applyNumberFormat="1" applyFont="1" applyFill="1" applyBorder="1" applyAlignment="1">
      <alignment horizontal="right"/>
    </xf>
    <xf numFmtId="165" fontId="40" fillId="7" borderId="8" xfId="0" applyFont="1" applyFill="1" applyBorder="1"/>
    <xf numFmtId="49" fontId="26" fillId="0" borderId="0" xfId="0" applyNumberFormat="1" applyFont="1" applyAlignment="1">
      <alignment horizontal="center"/>
    </xf>
    <xf numFmtId="49" fontId="0" fillId="0" borderId="0" xfId="0" quotePrefix="1" applyNumberFormat="1" applyFill="1" applyBorder="1" applyAlignment="1">
      <alignment horizontal="right"/>
    </xf>
    <xf numFmtId="49" fontId="42" fillId="8" borderId="0" xfId="0" applyNumberFormat="1" applyFont="1" applyFill="1"/>
    <xf numFmtId="4" fontId="26" fillId="8" borderId="0" xfId="1" applyNumberFormat="1" applyFont="1" applyFill="1"/>
    <xf numFmtId="49" fontId="0" fillId="8" borderId="0" xfId="0" applyNumberFormat="1" applyFill="1"/>
    <xf numFmtId="4" fontId="0" fillId="8" borderId="0" xfId="0" applyNumberFormat="1" applyFill="1"/>
    <xf numFmtId="49" fontId="0" fillId="8" borderId="0" xfId="0" quotePrefix="1" applyNumberFormat="1" applyFill="1"/>
    <xf numFmtId="4" fontId="42" fillId="8" borderId="0" xfId="1" applyNumberFormat="1" applyFont="1" applyFill="1"/>
    <xf numFmtId="49" fontId="0" fillId="8" borderId="0" xfId="0" quotePrefix="1" applyNumberFormat="1" applyFill="1" applyAlignment="1">
      <alignment horizontal="right"/>
    </xf>
    <xf numFmtId="4" fontId="0" fillId="8" borderId="0" xfId="1" applyNumberFormat="1" applyFont="1" applyFill="1"/>
    <xf numFmtId="49" fontId="28" fillId="8" borderId="9" xfId="0" applyNumberFormat="1" applyFont="1" applyFill="1" applyBorder="1" applyAlignment="1">
      <alignment horizontal="right"/>
    </xf>
    <xf numFmtId="49" fontId="40" fillId="8" borderId="9" xfId="0" applyNumberFormat="1" applyFont="1" applyFill="1" applyBorder="1" applyAlignment="1">
      <alignment horizontal="right"/>
    </xf>
    <xf numFmtId="49" fontId="0" fillId="8" borderId="0" xfId="0" applyNumberFormat="1" applyFill="1" applyAlignment="1">
      <alignment horizontal="right"/>
    </xf>
    <xf numFmtId="49" fontId="28" fillId="8" borderId="9" xfId="0" quotePrefix="1" applyNumberFormat="1" applyFont="1" applyFill="1" applyBorder="1" applyAlignment="1">
      <alignment horizontal="right"/>
    </xf>
    <xf numFmtId="49" fontId="56" fillId="8" borderId="9" xfId="0" applyNumberFormat="1" applyFont="1" applyFill="1" applyBorder="1" applyAlignment="1">
      <alignment horizontal="right"/>
    </xf>
    <xf numFmtId="49" fontId="28" fillId="8" borderId="9" xfId="0" applyNumberFormat="1" applyFont="1" applyFill="1" applyBorder="1"/>
    <xf numFmtId="165" fontId="57" fillId="8" borderId="0" xfId="0" applyFont="1" applyFill="1" applyBorder="1"/>
    <xf numFmtId="165" fontId="58" fillId="8" borderId="0" xfId="0" applyFont="1" applyFill="1" applyBorder="1"/>
    <xf numFmtId="165" fontId="0" fillId="0" borderId="0" xfId="0" applyBorder="1" applyAlignment="1">
      <alignment horizontal="center"/>
    </xf>
    <xf numFmtId="165" fontId="38" fillId="0" borderId="20" xfId="0" applyFont="1" applyBorder="1" applyAlignment="1">
      <alignment horizontal="left" indent="1"/>
    </xf>
    <xf numFmtId="165" fontId="38" fillId="0" borderId="8" xfId="0" applyFont="1" applyBorder="1"/>
    <xf numFmtId="165" fontId="30" fillId="0" borderId="8" xfId="0" applyFont="1" applyBorder="1"/>
    <xf numFmtId="165" fontId="30" fillId="0" borderId="2" xfId="0" applyFont="1" applyBorder="1"/>
    <xf numFmtId="49" fontId="39" fillId="0" borderId="12" xfId="0" applyNumberFormat="1" applyFont="1" applyBorder="1"/>
    <xf numFmtId="49" fontId="39" fillId="0" borderId="9" xfId="0" applyNumberFormat="1" applyFont="1" applyBorder="1" applyAlignment="1">
      <alignment horizontal="center"/>
    </xf>
    <xf numFmtId="49" fontId="30" fillId="0" borderId="9" xfId="0" applyNumberFormat="1" applyFont="1" applyBorder="1" applyAlignment="1">
      <alignment horizontal="center"/>
    </xf>
    <xf numFmtId="49" fontId="30" fillId="0" borderId="10" xfId="0" applyNumberFormat="1" applyFont="1" applyBorder="1" applyAlignment="1">
      <alignment horizontal="center"/>
    </xf>
    <xf numFmtId="49" fontId="0" fillId="0" borderId="0" xfId="0" applyNumberFormat="1" applyBorder="1" applyAlignment="1">
      <alignment horizontal="center"/>
    </xf>
    <xf numFmtId="9" fontId="38" fillId="0" borderId="20" xfId="0" applyNumberFormat="1" applyFont="1" applyBorder="1" applyAlignment="1">
      <alignment horizontal="right"/>
    </xf>
    <xf numFmtId="9" fontId="38" fillId="0" borderId="8" xfId="0" applyNumberFormat="1" applyFont="1" applyBorder="1" applyAlignment="1">
      <alignment horizontal="right"/>
    </xf>
    <xf numFmtId="9" fontId="30" fillId="0" borderId="8" xfId="0" applyNumberFormat="1" applyFont="1" applyBorder="1" applyAlignment="1">
      <alignment horizontal="right"/>
    </xf>
    <xf numFmtId="9" fontId="30" fillId="0" borderId="2" xfId="0" applyNumberFormat="1" applyFont="1" applyBorder="1" applyAlignment="1">
      <alignment horizontal="right"/>
    </xf>
    <xf numFmtId="9" fontId="0" fillId="0" borderId="0" xfId="0" applyNumberFormat="1" applyBorder="1" applyAlignment="1">
      <alignment horizontal="center"/>
    </xf>
    <xf numFmtId="9" fontId="26" fillId="0" borderId="0" xfId="0" applyNumberFormat="1" applyFont="1" applyAlignment="1">
      <alignment horizontal="center"/>
    </xf>
    <xf numFmtId="9" fontId="0" fillId="0" borderId="0" xfId="0" applyNumberFormat="1"/>
    <xf numFmtId="4" fontId="38" fillId="0" borderId="20" xfId="0" applyNumberFormat="1" applyFont="1" applyBorder="1" applyAlignment="1">
      <alignment horizontal="right"/>
    </xf>
    <xf numFmtId="4" fontId="38" fillId="0" borderId="8" xfId="0" applyNumberFormat="1" applyFont="1" applyBorder="1" applyAlignment="1">
      <alignment horizontal="right"/>
    </xf>
    <xf numFmtId="4" fontId="30" fillId="0" borderId="8" xfId="0" applyNumberFormat="1" applyFont="1" applyBorder="1" applyAlignment="1">
      <alignment horizontal="right"/>
    </xf>
    <xf numFmtId="4" fontId="30" fillId="0" borderId="2" xfId="0" applyNumberFormat="1" applyFont="1" applyBorder="1" applyAlignment="1">
      <alignment horizontal="right"/>
    </xf>
    <xf numFmtId="4" fontId="0" fillId="0" borderId="0" xfId="0" applyNumberFormat="1" applyBorder="1" applyAlignment="1">
      <alignment horizontal="center"/>
    </xf>
    <xf numFmtId="4" fontId="26" fillId="0" borderId="0" xfId="0" applyNumberFormat="1" applyFont="1" applyAlignment="1">
      <alignment horizontal="center"/>
    </xf>
    <xf numFmtId="165" fontId="57" fillId="9" borderId="0" xfId="0" applyFont="1" applyFill="1" applyBorder="1"/>
    <xf numFmtId="165" fontId="58" fillId="9" borderId="0" xfId="0" applyFont="1" applyFill="1" applyBorder="1"/>
    <xf numFmtId="49" fontId="40" fillId="9" borderId="0" xfId="0" applyNumberFormat="1" applyFont="1" applyFill="1" applyBorder="1" applyAlignment="1">
      <alignment horizontal="right"/>
    </xf>
    <xf numFmtId="49" fontId="40" fillId="8" borderId="0" xfId="0" applyNumberFormat="1" applyFont="1" applyFill="1" applyBorder="1" applyAlignment="1">
      <alignment horizontal="right"/>
    </xf>
    <xf numFmtId="49" fontId="40" fillId="5" borderId="0" xfId="0" applyNumberFormat="1" applyFont="1" applyFill="1" applyBorder="1" applyAlignment="1">
      <alignment horizontal="right"/>
    </xf>
    <xf numFmtId="0" fontId="0" fillId="4" borderId="0" xfId="0" applyNumberFormat="1" applyFill="1" applyBorder="1"/>
    <xf numFmtId="165" fontId="0" fillId="4" borderId="0" xfId="0" applyFill="1" applyBorder="1"/>
    <xf numFmtId="4" fontId="0" fillId="4" borderId="0" xfId="1" applyNumberFormat="1" applyFont="1" applyFill="1" applyBorder="1"/>
    <xf numFmtId="0" fontId="28" fillId="4" borderId="0" xfId="0" applyNumberFormat="1" applyFont="1" applyFill="1" applyBorder="1" applyAlignment="1">
      <alignment horizontal="right"/>
    </xf>
    <xf numFmtId="165" fontId="53" fillId="4" borderId="0" xfId="0" applyFont="1" applyFill="1" applyBorder="1"/>
    <xf numFmtId="4" fontId="0" fillId="4" borderId="0" xfId="0" applyNumberFormat="1" applyFill="1" applyBorder="1"/>
    <xf numFmtId="0" fontId="40" fillId="4" borderId="0" xfId="0" applyNumberFormat="1" applyFont="1" applyFill="1" applyBorder="1" applyAlignment="1">
      <alignment horizontal="right"/>
    </xf>
    <xf numFmtId="165" fontId="40" fillId="4" borderId="0" xfId="0" applyFont="1" applyFill="1" applyBorder="1"/>
    <xf numFmtId="0" fontId="0" fillId="4" borderId="0" xfId="0" quotePrefix="1" applyNumberFormat="1" applyFill="1" applyBorder="1" applyAlignment="1">
      <alignment horizontal="left"/>
    </xf>
    <xf numFmtId="164" fontId="42" fillId="4" borderId="0" xfId="1" applyFont="1" applyFill="1" applyBorder="1"/>
    <xf numFmtId="0" fontId="0" fillId="4" borderId="0" xfId="0" applyNumberFormat="1" applyFill="1" applyBorder="1" applyAlignment="1">
      <alignment horizontal="right"/>
    </xf>
    <xf numFmtId="164" fontId="0" fillId="4" borderId="0" xfId="1" applyFont="1" applyFill="1" applyBorder="1"/>
    <xf numFmtId="165" fontId="40" fillId="4" borderId="0" xfId="0" applyFont="1" applyFill="1" applyBorder="1" applyAlignment="1">
      <alignment horizontal="justify"/>
    </xf>
    <xf numFmtId="0" fontId="73" fillId="4" borderId="0" xfId="0" quotePrefix="1" applyNumberFormat="1" applyFont="1" applyFill="1" applyBorder="1" applyAlignment="1">
      <alignment horizontal="left"/>
    </xf>
    <xf numFmtId="165" fontId="74" fillId="4" borderId="0" xfId="0" applyFont="1" applyFill="1" applyBorder="1"/>
    <xf numFmtId="4" fontId="75" fillId="4" borderId="0" xfId="1" applyNumberFormat="1" applyFont="1" applyFill="1" applyBorder="1"/>
    <xf numFmtId="165" fontId="53" fillId="4" borderId="0" xfId="0" applyFont="1" applyFill="1" applyBorder="1" applyAlignment="1">
      <alignment horizontal="justify"/>
    </xf>
    <xf numFmtId="0" fontId="56" fillId="4" borderId="0" xfId="0" applyNumberFormat="1" applyFont="1" applyFill="1" applyBorder="1" applyAlignment="1">
      <alignment horizontal="right"/>
    </xf>
    <xf numFmtId="1" fontId="40" fillId="7" borderId="0" xfId="0" applyNumberFormat="1" applyFont="1" applyFill="1" applyBorder="1" applyAlignment="1">
      <alignment horizontal="right"/>
    </xf>
    <xf numFmtId="165" fontId="40" fillId="7" borderId="0" xfId="0" applyFont="1" applyFill="1" applyBorder="1" applyAlignment="1">
      <alignment horizontal="justify"/>
    </xf>
    <xf numFmtId="4" fontId="42" fillId="4" borderId="0" xfId="1" applyNumberFormat="1" applyFont="1" applyFill="1" applyBorder="1"/>
    <xf numFmtId="0" fontId="42" fillId="5" borderId="0" xfId="0" applyNumberFormat="1" applyFont="1" applyFill="1" applyBorder="1"/>
    <xf numFmtId="165" fontId="0" fillId="5" borderId="0" xfId="0" applyFill="1" applyBorder="1"/>
    <xf numFmtId="4" fontId="26" fillId="5" borderId="0" xfId="1" applyNumberFormat="1" applyFont="1" applyFill="1" applyBorder="1"/>
    <xf numFmtId="0" fontId="0" fillId="5" borderId="0" xfId="0" applyNumberFormat="1" applyFill="1" applyBorder="1"/>
    <xf numFmtId="4" fontId="0" fillId="5" borderId="0" xfId="0" applyNumberFormat="1" applyFill="1" applyBorder="1"/>
    <xf numFmtId="0" fontId="0" fillId="5" borderId="0" xfId="0" quotePrefix="1" applyNumberFormat="1" applyFill="1" applyBorder="1"/>
    <xf numFmtId="165" fontId="42" fillId="5" borderId="0" xfId="0" applyFont="1" applyFill="1" applyBorder="1"/>
    <xf numFmtId="4" fontId="42" fillId="5" borderId="0" xfId="1" applyNumberFormat="1" applyFont="1" applyFill="1" applyBorder="1"/>
    <xf numFmtId="0" fontId="0" fillId="5" borderId="0" xfId="0" quotePrefix="1" applyNumberFormat="1" applyFill="1" applyBorder="1" applyAlignment="1">
      <alignment horizontal="right"/>
    </xf>
    <xf numFmtId="4" fontId="0" fillId="5" borderId="0" xfId="1" applyNumberFormat="1" applyFont="1" applyFill="1" applyBorder="1"/>
    <xf numFmtId="165" fontId="4" fillId="5" borderId="0" xfId="0" applyFont="1" applyFill="1" applyBorder="1"/>
    <xf numFmtId="165" fontId="18" fillId="5" borderId="0" xfId="0" applyFont="1" applyFill="1" applyBorder="1"/>
    <xf numFmtId="0" fontId="28" fillId="5" borderId="0" xfId="0" applyNumberFormat="1" applyFont="1" applyFill="1" applyBorder="1" applyAlignment="1">
      <alignment horizontal="right"/>
    </xf>
    <xf numFmtId="165" fontId="53" fillId="5" borderId="0" xfId="0" applyFont="1" applyFill="1" applyBorder="1"/>
    <xf numFmtId="0" fontId="40" fillId="5" borderId="0" xfId="0" applyNumberFormat="1" applyFont="1" applyFill="1" applyBorder="1" applyAlignment="1">
      <alignment horizontal="right"/>
    </xf>
    <xf numFmtId="165" fontId="40" fillId="5" borderId="0" xfId="0" applyFont="1" applyFill="1" applyBorder="1"/>
    <xf numFmtId="0" fontId="0" fillId="5" borderId="0" xfId="0" quotePrefix="1" applyNumberFormat="1" applyFill="1" applyBorder="1" applyAlignment="1">
      <alignment horizontal="left"/>
    </xf>
    <xf numFmtId="164" fontId="42" fillId="5" borderId="0" xfId="1" applyFont="1" applyFill="1" applyBorder="1"/>
    <xf numFmtId="0" fontId="0" fillId="5" borderId="0" xfId="0" applyNumberFormat="1" applyFill="1" applyBorder="1" applyAlignment="1">
      <alignment horizontal="right"/>
    </xf>
    <xf numFmtId="164" fontId="0" fillId="5" borderId="0" xfId="1" applyFont="1" applyFill="1" applyBorder="1"/>
    <xf numFmtId="165" fontId="40" fillId="5" borderId="0" xfId="0" applyFont="1" applyFill="1" applyBorder="1" applyAlignment="1">
      <alignment horizontal="justify"/>
    </xf>
    <xf numFmtId="0" fontId="28" fillId="5" borderId="0" xfId="0" quotePrefix="1" applyNumberFormat="1" applyFont="1" applyFill="1" applyBorder="1" applyAlignment="1">
      <alignment horizontal="right"/>
    </xf>
    <xf numFmtId="165" fontId="53" fillId="5" borderId="0" xfId="0" applyFont="1" applyFill="1" applyBorder="1" applyAlignment="1">
      <alignment horizontal="justify"/>
    </xf>
    <xf numFmtId="0" fontId="56" fillId="5" borderId="0" xfId="0" applyNumberFormat="1" applyFont="1" applyFill="1" applyBorder="1" applyAlignment="1">
      <alignment horizontal="right"/>
    </xf>
    <xf numFmtId="0" fontId="28" fillId="5" borderId="0" xfId="0" applyNumberFormat="1" applyFont="1" applyFill="1" applyBorder="1"/>
    <xf numFmtId="0" fontId="40" fillId="2" borderId="0" xfId="0" applyNumberFormat="1" applyFont="1" applyFill="1" applyBorder="1" applyAlignment="1">
      <alignment horizontal="right"/>
    </xf>
    <xf numFmtId="4" fontId="0" fillId="0" borderId="0" xfId="0" applyNumberFormat="1" applyBorder="1"/>
    <xf numFmtId="165" fontId="28" fillId="5" borderId="0" xfId="0" applyFont="1" applyFill="1" applyBorder="1"/>
    <xf numFmtId="4" fontId="42" fillId="0" borderId="0" xfId="1" applyNumberFormat="1" applyFont="1" applyBorder="1"/>
    <xf numFmtId="0" fontId="0" fillId="0" borderId="0" xfId="0" applyNumberFormat="1" applyBorder="1"/>
    <xf numFmtId="0" fontId="42" fillId="0" borderId="0" xfId="0" applyNumberFormat="1" applyFont="1" applyBorder="1"/>
    <xf numFmtId="4" fontId="26" fillId="0" borderId="0" xfId="1" applyNumberFormat="1" applyFont="1" applyBorder="1"/>
    <xf numFmtId="0" fontId="0" fillId="0" borderId="0" xfId="0" quotePrefix="1" applyNumberFormat="1" applyBorder="1"/>
    <xf numFmtId="165" fontId="42" fillId="0" borderId="0" xfId="0" applyFont="1" applyBorder="1"/>
    <xf numFmtId="0" fontId="0" fillId="0" borderId="0" xfId="0" quotePrefix="1" applyNumberFormat="1" applyBorder="1" applyAlignment="1">
      <alignment horizontal="right"/>
    </xf>
    <xf numFmtId="4" fontId="0" fillId="0" borderId="0" xfId="1" applyNumberFormat="1" applyFont="1" applyBorder="1"/>
    <xf numFmtId="165" fontId="18" fillId="0" borderId="0" xfId="0" applyFont="1" applyBorder="1"/>
    <xf numFmtId="4" fontId="71" fillId="0" borderId="0" xfId="0" applyNumberFormat="1" applyFont="1" applyFill="1" applyBorder="1"/>
    <xf numFmtId="0" fontId="28" fillId="2" borderId="0" xfId="0" applyNumberFormat="1" applyFont="1" applyFill="1" applyBorder="1" applyAlignment="1">
      <alignment horizontal="right"/>
    </xf>
    <xf numFmtId="165" fontId="53" fillId="0" borderId="0" xfId="0" applyFont="1" applyBorder="1"/>
    <xf numFmtId="4" fontId="0" fillId="0" borderId="0" xfId="0" applyNumberFormat="1" applyFill="1" applyBorder="1"/>
    <xf numFmtId="0" fontId="0" fillId="0" borderId="0" xfId="0" quotePrefix="1" applyNumberFormat="1" applyBorder="1" applyAlignment="1">
      <alignment horizontal="left"/>
    </xf>
    <xf numFmtId="164" fontId="42" fillId="0" borderId="0" xfId="1" applyFont="1" applyBorder="1"/>
    <xf numFmtId="0" fontId="0" fillId="0" borderId="0" xfId="0" applyNumberFormat="1" applyBorder="1" applyAlignment="1">
      <alignment horizontal="right"/>
    </xf>
    <xf numFmtId="164" fontId="0" fillId="0" borderId="0" xfId="1" applyFont="1" applyBorder="1"/>
    <xf numFmtId="165" fontId="40" fillId="0" borderId="0" xfId="0" applyFont="1" applyBorder="1"/>
    <xf numFmtId="0" fontId="28" fillId="10" borderId="0" xfId="0" quotePrefix="1" applyNumberFormat="1" applyFont="1" applyFill="1" applyBorder="1" applyAlignment="1">
      <alignment horizontal="right"/>
    </xf>
    <xf numFmtId="165" fontId="53" fillId="10" borderId="0" xfId="0" applyFont="1" applyFill="1" applyBorder="1"/>
    <xf numFmtId="4" fontId="75" fillId="0" borderId="0" xfId="1" applyNumberFormat="1" applyFont="1" applyFill="1" applyBorder="1"/>
    <xf numFmtId="165" fontId="53" fillId="0" borderId="0" xfId="0" applyFont="1" applyBorder="1" applyAlignment="1">
      <alignment horizontal="justify"/>
    </xf>
    <xf numFmtId="0" fontId="56" fillId="2" borderId="0" xfId="0" applyNumberFormat="1" applyFont="1" applyFill="1" applyBorder="1" applyAlignment="1">
      <alignment horizontal="right"/>
    </xf>
    <xf numFmtId="0" fontId="28" fillId="10" borderId="0" xfId="0" applyNumberFormat="1" applyFont="1" applyFill="1" applyBorder="1"/>
    <xf numFmtId="0" fontId="28" fillId="10" borderId="0" xfId="0" applyNumberFormat="1" applyFont="1" applyFill="1" applyBorder="1" applyAlignment="1">
      <alignment horizontal="right"/>
    </xf>
    <xf numFmtId="165" fontId="28" fillId="10" borderId="0" xfId="0" applyFont="1" applyFill="1" applyBorder="1"/>
    <xf numFmtId="165" fontId="40" fillId="0" borderId="0" xfId="0" applyFont="1" applyBorder="1" applyAlignment="1">
      <alignment horizontal="justify"/>
    </xf>
    <xf numFmtId="0" fontId="40" fillId="0" borderId="0" xfId="0" applyNumberFormat="1" applyFont="1" applyFill="1" applyBorder="1" applyAlignment="1">
      <alignment horizontal="right"/>
    </xf>
    <xf numFmtId="165" fontId="0" fillId="8" borderId="0" xfId="0" applyFill="1" applyBorder="1"/>
    <xf numFmtId="4" fontId="0" fillId="8" borderId="0" xfId="0" applyNumberFormat="1" applyFill="1" applyBorder="1"/>
    <xf numFmtId="165" fontId="42" fillId="8" borderId="0" xfId="0" applyFont="1" applyFill="1" applyBorder="1"/>
    <xf numFmtId="165" fontId="4" fillId="8" borderId="0" xfId="0" applyFont="1" applyFill="1" applyBorder="1"/>
    <xf numFmtId="165" fontId="18" fillId="8" borderId="0" xfId="0" applyFont="1" applyFill="1" applyBorder="1"/>
    <xf numFmtId="4" fontId="71" fillId="8" borderId="0" xfId="0" applyNumberFormat="1" applyFont="1" applyFill="1" applyBorder="1"/>
    <xf numFmtId="0" fontId="28" fillId="8" borderId="0" xfId="0" applyNumberFormat="1" applyFont="1" applyFill="1" applyBorder="1" applyAlignment="1">
      <alignment horizontal="right"/>
    </xf>
    <xf numFmtId="165" fontId="53" fillId="8" borderId="0" xfId="0" applyFont="1" applyFill="1" applyBorder="1"/>
    <xf numFmtId="0" fontId="40" fillId="8" borderId="0" xfId="0" applyNumberFormat="1" applyFont="1" applyFill="1" applyBorder="1" applyAlignment="1">
      <alignment horizontal="right"/>
    </xf>
    <xf numFmtId="165" fontId="40" fillId="8" borderId="0" xfId="0" applyFont="1" applyFill="1" applyBorder="1"/>
    <xf numFmtId="164" fontId="42" fillId="8" borderId="0" xfId="1" applyFont="1" applyFill="1" applyBorder="1"/>
    <xf numFmtId="164" fontId="0" fillId="8" borderId="0" xfId="1" applyFont="1" applyFill="1" applyBorder="1"/>
    <xf numFmtId="165" fontId="40" fillId="8" borderId="0" xfId="0" applyFont="1" applyFill="1" applyBorder="1" applyAlignment="1">
      <alignment horizontal="justify"/>
    </xf>
    <xf numFmtId="165" fontId="53" fillId="8" borderId="0" xfId="0" applyFont="1" applyFill="1" applyBorder="1" applyAlignment="1">
      <alignment horizontal="justify"/>
    </xf>
    <xf numFmtId="1" fontId="40" fillId="8" borderId="0" xfId="0" applyNumberFormat="1" applyFont="1" applyFill="1" applyBorder="1" applyAlignment="1">
      <alignment horizontal="right"/>
    </xf>
    <xf numFmtId="165" fontId="28" fillId="8" borderId="0" xfId="0" applyFont="1" applyFill="1" applyBorder="1"/>
    <xf numFmtId="0" fontId="42" fillId="9" borderId="0" xfId="0" applyNumberFormat="1" applyFont="1" applyFill="1" applyBorder="1"/>
    <xf numFmtId="165" fontId="0" fillId="9" borderId="0" xfId="0" applyFill="1" applyBorder="1"/>
    <xf numFmtId="4" fontId="26" fillId="9" borderId="0" xfId="1" applyNumberFormat="1" applyFont="1" applyFill="1" applyBorder="1"/>
    <xf numFmtId="0" fontId="0" fillId="9" borderId="0" xfId="0" applyNumberFormat="1" applyFill="1" applyBorder="1"/>
    <xf numFmtId="4" fontId="0" fillId="9" borderId="0" xfId="0" applyNumberFormat="1" applyFill="1" applyBorder="1"/>
    <xf numFmtId="0" fontId="0" fillId="9" borderId="0" xfId="0" quotePrefix="1" applyNumberFormat="1" applyFill="1" applyBorder="1"/>
    <xf numFmtId="165" fontId="42" fillId="9" borderId="0" xfId="0" applyFont="1" applyFill="1" applyBorder="1"/>
    <xf numFmtId="4" fontId="42" fillId="9" borderId="0" xfId="1" applyNumberFormat="1" applyFont="1" applyFill="1" applyBorder="1"/>
    <xf numFmtId="0" fontId="0" fillId="9" borderId="0" xfId="0" quotePrefix="1" applyNumberFormat="1" applyFill="1" applyBorder="1" applyAlignment="1">
      <alignment horizontal="right"/>
    </xf>
    <xf numFmtId="4" fontId="0" fillId="9" borderId="0" xfId="1" applyNumberFormat="1" applyFont="1" applyFill="1" applyBorder="1"/>
    <xf numFmtId="165" fontId="4" fillId="9" borderId="0" xfId="0" applyFont="1" applyFill="1" applyBorder="1"/>
    <xf numFmtId="165" fontId="18" fillId="9" borderId="0" xfId="0" applyFont="1" applyFill="1" applyBorder="1"/>
    <xf numFmtId="4" fontId="71" fillId="9" borderId="0" xfId="0" applyNumberFormat="1" applyFont="1" applyFill="1" applyBorder="1"/>
    <xf numFmtId="0" fontId="28" fillId="9" borderId="0" xfId="0" applyNumberFormat="1" applyFont="1" applyFill="1" applyBorder="1" applyAlignment="1">
      <alignment horizontal="right"/>
    </xf>
    <xf numFmtId="165" fontId="53" fillId="9" borderId="0" xfId="0" applyFont="1" applyFill="1" applyBorder="1"/>
    <xf numFmtId="0" fontId="40" fillId="9" borderId="0" xfId="0" applyNumberFormat="1" applyFont="1" applyFill="1" applyBorder="1" applyAlignment="1">
      <alignment horizontal="right"/>
    </xf>
    <xf numFmtId="165" fontId="40" fillId="9" borderId="0" xfId="0" applyFont="1" applyFill="1" applyBorder="1"/>
    <xf numFmtId="0" fontId="0" fillId="9" borderId="0" xfId="0" quotePrefix="1" applyNumberFormat="1" applyFill="1" applyBorder="1" applyAlignment="1">
      <alignment horizontal="left"/>
    </xf>
    <xf numFmtId="164" fontId="42" fillId="9" borderId="0" xfId="1" applyFont="1" applyFill="1" applyBorder="1"/>
    <xf numFmtId="0" fontId="0" fillId="9" borderId="0" xfId="0" applyNumberFormat="1" applyFill="1" applyBorder="1" applyAlignment="1">
      <alignment horizontal="right"/>
    </xf>
    <xf numFmtId="164" fontId="0" fillId="9" borderId="0" xfId="1" applyFont="1" applyFill="1" applyBorder="1"/>
    <xf numFmtId="165" fontId="40" fillId="9" borderId="0" xfId="0" applyFont="1" applyFill="1" applyBorder="1" applyAlignment="1">
      <alignment horizontal="justify"/>
    </xf>
    <xf numFmtId="0" fontId="28" fillId="9" borderId="0" xfId="0" quotePrefix="1" applyNumberFormat="1" applyFont="1" applyFill="1" applyBorder="1" applyAlignment="1">
      <alignment horizontal="right"/>
    </xf>
    <xf numFmtId="4" fontId="75" fillId="9" borderId="0" xfId="1" applyNumberFormat="1" applyFont="1" applyFill="1" applyBorder="1"/>
    <xf numFmtId="165" fontId="53" fillId="9" borderId="0" xfId="0" applyFont="1" applyFill="1" applyBorder="1" applyAlignment="1">
      <alignment horizontal="justify"/>
    </xf>
    <xf numFmtId="0" fontId="56" fillId="9" borderId="0" xfId="0" applyNumberFormat="1" applyFont="1" applyFill="1" applyBorder="1" applyAlignment="1">
      <alignment horizontal="right"/>
    </xf>
    <xf numFmtId="0" fontId="28" fillId="9" borderId="0" xfId="0" applyNumberFormat="1" applyFont="1" applyFill="1" applyBorder="1"/>
    <xf numFmtId="1" fontId="40" fillId="9" borderId="0" xfId="0" applyNumberFormat="1" applyFont="1" applyFill="1" applyBorder="1" applyAlignment="1">
      <alignment horizontal="right"/>
    </xf>
    <xf numFmtId="165" fontId="28" fillId="9" borderId="0" xfId="0" applyFont="1" applyFill="1" applyBorder="1"/>
    <xf numFmtId="4" fontId="71" fillId="5" borderId="0" xfId="0" applyNumberFormat="1" applyFont="1" applyFill="1" applyBorder="1"/>
    <xf numFmtId="4" fontId="75" fillId="5" borderId="0" xfId="1" applyNumberFormat="1" applyFont="1" applyFill="1" applyBorder="1"/>
    <xf numFmtId="1" fontId="40" fillId="5" borderId="0" xfId="0" applyNumberFormat="1" applyFont="1" applyFill="1" applyBorder="1" applyAlignment="1">
      <alignment horizontal="right"/>
    </xf>
    <xf numFmtId="4" fontId="59" fillId="0" borderId="3" xfId="0" applyNumberFormat="1" applyFont="1" applyFill="1" applyBorder="1" applyAlignment="1" applyProtection="1"/>
    <xf numFmtId="4" fontId="59" fillId="3" borderId="3" xfId="0" applyNumberFormat="1" applyFont="1" applyFill="1" applyBorder="1" applyAlignment="1" applyProtection="1"/>
    <xf numFmtId="164" fontId="59" fillId="3" borderId="3" xfId="1" applyFont="1" applyFill="1" applyBorder="1" applyAlignment="1" applyProtection="1"/>
    <xf numFmtId="4" fontId="23" fillId="5" borderId="24" xfId="1" applyNumberFormat="1" applyFont="1" applyFill="1" applyBorder="1"/>
    <xf numFmtId="49" fontId="40" fillId="4" borderId="0" xfId="0" applyNumberFormat="1" applyFont="1" applyFill="1" applyBorder="1" applyAlignment="1">
      <alignment horizontal="right"/>
    </xf>
    <xf numFmtId="49" fontId="71" fillId="0" borderId="0" xfId="0" quotePrefix="1" applyNumberFormat="1" applyFont="1"/>
    <xf numFmtId="49" fontId="28" fillId="2" borderId="9" xfId="0" applyNumberFormat="1" applyFont="1" applyFill="1" applyBorder="1" applyAlignment="1">
      <alignment horizontal="right"/>
    </xf>
    <xf numFmtId="49" fontId="40" fillId="2" borderId="9" xfId="0" applyNumberFormat="1" applyFont="1" applyFill="1" applyBorder="1" applyAlignment="1">
      <alignment horizontal="right"/>
    </xf>
    <xf numFmtId="49" fontId="0" fillId="2" borderId="0" xfId="0" quotePrefix="1" applyNumberFormat="1" applyFill="1" applyAlignment="1">
      <alignment horizontal="left"/>
    </xf>
    <xf numFmtId="49" fontId="0" fillId="0" borderId="0" xfId="0" applyNumberFormat="1" applyAlignment="1">
      <alignment horizontal="right"/>
    </xf>
    <xf numFmtId="49" fontId="23" fillId="0" borderId="0" xfId="0" applyNumberFormat="1" applyFont="1"/>
    <xf numFmtId="49" fontId="23" fillId="0" borderId="0" xfId="0" applyNumberFormat="1" applyFont="1" applyAlignment="1">
      <alignment horizontal="center"/>
    </xf>
    <xf numFmtId="49" fontId="0" fillId="0" borderId="0" xfId="0" applyNumberFormat="1" applyBorder="1"/>
    <xf numFmtId="4" fontId="67" fillId="0" borderId="0" xfId="0" applyNumberFormat="1" applyFont="1" applyAlignment="1">
      <alignment horizontal="center"/>
    </xf>
    <xf numFmtId="4" fontId="23" fillId="0" borderId="0" xfId="0" applyNumberFormat="1" applyFont="1" applyFill="1" applyBorder="1" applyAlignment="1">
      <alignment horizontal="center"/>
    </xf>
    <xf numFmtId="4" fontId="22" fillId="0" borderId="50" xfId="0" applyNumberFormat="1" applyFont="1" applyFill="1" applyBorder="1" applyAlignment="1">
      <alignment horizontal="center"/>
    </xf>
    <xf numFmtId="4" fontId="23" fillId="2" borderId="3" xfId="0" applyNumberFormat="1" applyFont="1" applyFill="1" applyBorder="1" applyAlignment="1">
      <alignment horizontal="center"/>
    </xf>
    <xf numFmtId="4" fontId="23" fillId="0" borderId="3" xfId="0" applyNumberFormat="1" applyFont="1" applyFill="1" applyBorder="1" applyAlignment="1">
      <alignment horizontal="center"/>
    </xf>
    <xf numFmtId="4" fontId="0" fillId="0" borderId="3" xfId="0" applyNumberFormat="1" applyBorder="1" applyAlignment="1">
      <alignment horizontal="center"/>
    </xf>
    <xf numFmtId="4" fontId="0" fillId="2" borderId="3" xfId="0" applyNumberFormat="1" applyFill="1" applyBorder="1" applyAlignment="1">
      <alignment horizontal="center"/>
    </xf>
    <xf numFmtId="4" fontId="0" fillId="0" borderId="16" xfId="0" applyNumberFormat="1" applyBorder="1" applyAlignment="1">
      <alignment horizontal="center"/>
    </xf>
    <xf numFmtId="4" fontId="0" fillId="2" borderId="16" xfId="0" applyNumberFormat="1" applyFill="1" applyBorder="1" applyAlignment="1">
      <alignment horizontal="center"/>
    </xf>
    <xf numFmtId="4" fontId="23" fillId="0" borderId="16" xfId="0" applyNumberFormat="1" applyFont="1" applyFill="1" applyBorder="1" applyAlignment="1">
      <alignment horizontal="center"/>
    </xf>
    <xf numFmtId="4" fontId="0" fillId="0" borderId="0" xfId="0" applyNumberFormat="1" applyAlignment="1">
      <alignment horizontal="center"/>
    </xf>
    <xf numFmtId="4" fontId="0" fillId="2" borderId="0" xfId="0" applyNumberFormat="1" applyFill="1" applyAlignment="1">
      <alignment horizontal="center"/>
    </xf>
    <xf numFmtId="4" fontId="23" fillId="0" borderId="0" xfId="0" applyNumberFormat="1" applyFont="1" applyFill="1" applyAlignment="1">
      <alignment horizontal="center"/>
    </xf>
    <xf numFmtId="4" fontId="23" fillId="0" borderId="0" xfId="1" applyNumberFormat="1" applyFont="1" applyBorder="1" applyAlignment="1">
      <alignment horizontal="center"/>
    </xf>
    <xf numFmtId="4" fontId="23" fillId="2" borderId="0" xfId="1" applyNumberFormat="1" applyFont="1" applyFill="1" applyBorder="1" applyAlignment="1">
      <alignment horizontal="center"/>
    </xf>
    <xf numFmtId="4" fontId="0" fillId="0" borderId="0" xfId="0" applyNumberFormat="1" applyFill="1" applyAlignment="1">
      <alignment horizontal="center"/>
    </xf>
    <xf numFmtId="4" fontId="70" fillId="0" borderId="3" xfId="1" applyNumberFormat="1" applyFont="1" applyFill="1" applyBorder="1" applyAlignment="1">
      <alignment horizontal="center"/>
    </xf>
    <xf numFmtId="4" fontId="0" fillId="2" borderId="51" xfId="0" applyNumberFormat="1" applyFill="1" applyBorder="1" applyAlignment="1">
      <alignment horizontal="center"/>
    </xf>
    <xf numFmtId="4" fontId="42" fillId="0" borderId="0" xfId="0" applyNumberFormat="1" applyFont="1"/>
    <xf numFmtId="4" fontId="0" fillId="0" borderId="0" xfId="0" applyNumberFormat="1" applyAlignment="1">
      <alignment horizontal="left"/>
    </xf>
    <xf numFmtId="4" fontId="22" fillId="0" borderId="0" xfId="0" applyNumberFormat="1" applyFont="1" applyFill="1" applyProtection="1">
      <protection locked="0"/>
    </xf>
    <xf numFmtId="4" fontId="29" fillId="0" borderId="0" xfId="0" applyNumberFormat="1" applyFont="1" applyFill="1" applyAlignment="1" applyProtection="1">
      <alignment horizontal="left"/>
      <protection locked="0"/>
    </xf>
    <xf numFmtId="49" fontId="0" fillId="2" borderId="12" xfId="0" applyNumberFormat="1" applyFill="1" applyBorder="1"/>
    <xf numFmtId="4" fontId="0" fillId="2" borderId="20" xfId="0" applyNumberFormat="1" applyFill="1" applyBorder="1"/>
    <xf numFmtId="4" fontId="26" fillId="10" borderId="0" xfId="1" applyNumberFormat="1" applyFont="1" applyFill="1"/>
    <xf numFmtId="49" fontId="28" fillId="10" borderId="9" xfId="0" applyNumberFormat="1" applyFont="1" applyFill="1" applyBorder="1"/>
    <xf numFmtId="4" fontId="0" fillId="10" borderId="0" xfId="0" applyNumberFormat="1" applyFill="1"/>
    <xf numFmtId="49" fontId="28" fillId="10" borderId="9" xfId="0" applyNumberFormat="1" applyFont="1" applyFill="1" applyBorder="1" applyAlignment="1">
      <alignment horizontal="right"/>
    </xf>
    <xf numFmtId="49" fontId="40" fillId="10" borderId="9" xfId="0" applyNumberFormat="1" applyFont="1" applyFill="1" applyBorder="1" applyAlignment="1">
      <alignment horizontal="right"/>
    </xf>
    <xf numFmtId="49" fontId="0" fillId="4" borderId="11" xfId="0" applyNumberFormat="1" applyFill="1" applyBorder="1"/>
    <xf numFmtId="49" fontId="42" fillId="4" borderId="9" xfId="0" applyNumberFormat="1" applyFont="1" applyFill="1" applyBorder="1"/>
    <xf numFmtId="4" fontId="26" fillId="4" borderId="8" xfId="1" applyNumberFormat="1" applyFont="1" applyFill="1" applyBorder="1"/>
    <xf numFmtId="4" fontId="0" fillId="4" borderId="8" xfId="0" applyNumberFormat="1" applyFill="1" applyBorder="1"/>
    <xf numFmtId="165" fontId="28" fillId="4" borderId="0" xfId="0" applyFont="1" applyFill="1" applyBorder="1"/>
    <xf numFmtId="165" fontId="0" fillId="11" borderId="0" xfId="0" applyFill="1"/>
    <xf numFmtId="165" fontId="77" fillId="0" borderId="50" xfId="0" applyFont="1" applyBorder="1"/>
    <xf numFmtId="165" fontId="78" fillId="0" borderId="50" xfId="0" applyFont="1" applyBorder="1" applyAlignment="1">
      <alignment horizontal="left"/>
    </xf>
    <xf numFmtId="165" fontId="79" fillId="0" borderId="50" xfId="0" applyFont="1" applyBorder="1"/>
    <xf numFmtId="165" fontId="80" fillId="0" borderId="3" xfId="0" applyFont="1" applyBorder="1" applyAlignment="1">
      <alignment horizontal="center"/>
    </xf>
    <xf numFmtId="165" fontId="81" fillId="0" borderId="3" xfId="0" applyFont="1" applyBorder="1" applyAlignment="1">
      <alignment horizontal="center"/>
    </xf>
    <xf numFmtId="165" fontId="29" fillId="0" borderId="3" xfId="0" applyFont="1" applyBorder="1"/>
    <xf numFmtId="165" fontId="81" fillId="0" borderId="21" xfId="0" applyFont="1" applyBorder="1" applyAlignment="1">
      <alignment horizontal="center"/>
    </xf>
    <xf numFmtId="4" fontId="29" fillId="0" borderId="3" xfId="0" applyNumberFormat="1" applyFont="1" applyBorder="1"/>
    <xf numFmtId="4" fontId="82" fillId="0" borderId="3" xfId="0" applyNumberFormat="1" applyFont="1" applyBorder="1"/>
    <xf numFmtId="4" fontId="82" fillId="0" borderId="21" xfId="0" applyNumberFormat="1" applyFont="1" applyBorder="1"/>
    <xf numFmtId="4" fontId="29" fillId="2" borderId="3" xfId="0" applyNumberFormat="1" applyFont="1" applyFill="1" applyBorder="1"/>
    <xf numFmtId="4" fontId="29" fillId="2" borderId="21" xfId="0" applyNumberFormat="1" applyFont="1" applyFill="1" applyBorder="1"/>
    <xf numFmtId="4" fontId="29" fillId="0" borderId="3" xfId="0" applyNumberFormat="1" applyFont="1" applyFill="1" applyBorder="1"/>
    <xf numFmtId="165" fontId="29" fillId="0" borderId="3" xfId="0" applyFont="1" applyFill="1" applyBorder="1"/>
    <xf numFmtId="4" fontId="29" fillId="0" borderId="21" xfId="0" applyNumberFormat="1" applyFont="1" applyFill="1" applyBorder="1"/>
    <xf numFmtId="4" fontId="29" fillId="0" borderId="21" xfId="0" applyNumberFormat="1" applyFont="1" applyBorder="1"/>
    <xf numFmtId="4" fontId="29" fillId="2" borderId="3" xfId="1" applyNumberFormat="1" applyFont="1" applyFill="1" applyBorder="1"/>
    <xf numFmtId="4" fontId="29" fillId="2" borderId="21" xfId="1" applyNumberFormat="1" applyFont="1" applyFill="1" applyBorder="1"/>
    <xf numFmtId="4" fontId="29" fillId="0" borderId="3" xfId="1" applyNumberFormat="1" applyFont="1" applyBorder="1"/>
    <xf numFmtId="4" fontId="29" fillId="0" borderId="21" xfId="1" applyNumberFormat="1" applyFont="1" applyBorder="1"/>
    <xf numFmtId="4" fontId="52" fillId="2" borderId="3" xfId="0" applyNumberFormat="1" applyFont="1" applyFill="1" applyBorder="1"/>
    <xf numFmtId="4" fontId="52" fillId="2" borderId="21" xfId="0" applyNumberFormat="1" applyFont="1" applyFill="1" applyBorder="1"/>
    <xf numFmtId="164" fontId="29" fillId="0" borderId="3" xfId="1" applyFont="1" applyBorder="1"/>
    <xf numFmtId="165" fontId="23" fillId="0" borderId="3" xfId="0" applyFont="1" applyFill="1" applyBorder="1" applyAlignment="1">
      <alignment horizontal="center"/>
    </xf>
    <xf numFmtId="1" fontId="22" fillId="0" borderId="3" xfId="0" applyNumberFormat="1" applyFont="1" applyFill="1" applyBorder="1" applyAlignment="1">
      <alignment horizontal="center"/>
    </xf>
    <xf numFmtId="1" fontId="29" fillId="0" borderId="3" xfId="0" applyNumberFormat="1" applyFont="1" applyBorder="1" applyAlignment="1">
      <alignment horizontal="center"/>
    </xf>
    <xf numFmtId="1" fontId="29" fillId="2" borderId="3" xfId="0" applyNumberFormat="1" applyFont="1" applyFill="1" applyBorder="1" applyAlignment="1">
      <alignment horizontal="center"/>
    </xf>
    <xf numFmtId="164" fontId="23" fillId="0" borderId="3" xfId="1" applyFont="1" applyFill="1" applyBorder="1" applyAlignment="1">
      <alignment horizontal="center"/>
    </xf>
    <xf numFmtId="1" fontId="23" fillId="0" borderId="3" xfId="1" applyNumberFormat="1" applyFont="1" applyFill="1" applyBorder="1" applyAlignment="1">
      <alignment horizontal="center"/>
    </xf>
    <xf numFmtId="164" fontId="22" fillId="2" borderId="14" xfId="1" applyFont="1" applyFill="1" applyBorder="1"/>
    <xf numFmtId="164" fontId="4" fillId="2" borderId="3" xfId="1" applyFont="1" applyFill="1" applyBorder="1"/>
    <xf numFmtId="164" fontId="4" fillId="0" borderId="3" xfId="1" applyFont="1" applyFill="1" applyBorder="1"/>
    <xf numFmtId="164" fontId="23" fillId="0" borderId="0" xfId="1" applyFont="1" applyBorder="1"/>
    <xf numFmtId="164" fontId="4" fillId="0" borderId="30" xfId="1" applyFont="1" applyFill="1" applyBorder="1"/>
    <xf numFmtId="4" fontId="70" fillId="0" borderId="37" xfId="1" applyNumberFormat="1" applyFont="1" applyFill="1" applyBorder="1" applyAlignment="1">
      <alignment horizontal="center"/>
    </xf>
    <xf numFmtId="1" fontId="70" fillId="0" borderId="28" xfId="1" applyNumberFormat="1" applyFont="1" applyFill="1" applyBorder="1" applyAlignment="1">
      <alignment horizontal="center"/>
    </xf>
    <xf numFmtId="4" fontId="70" fillId="0" borderId="28" xfId="1" applyNumberFormat="1" applyFont="1" applyFill="1" applyBorder="1"/>
    <xf numFmtId="164" fontId="70" fillId="0" borderId="28" xfId="1" applyFont="1" applyFill="1" applyBorder="1"/>
    <xf numFmtId="1" fontId="70" fillId="0" borderId="29" xfId="1" applyNumberFormat="1" applyFont="1" applyFill="1" applyBorder="1" applyAlignment="1">
      <alignment horizontal="center"/>
    </xf>
    <xf numFmtId="164" fontId="83" fillId="0" borderId="0" xfId="1" applyFont="1" applyBorder="1" applyAlignment="1">
      <alignment horizontal="center"/>
    </xf>
    <xf numFmtId="165" fontId="83" fillId="0" borderId="0" xfId="0" applyFont="1" applyBorder="1"/>
    <xf numFmtId="164" fontId="83" fillId="0" borderId="0" xfId="1" applyFont="1" applyBorder="1"/>
    <xf numFmtId="165" fontId="84" fillId="0" borderId="0" xfId="0" applyFont="1" applyBorder="1"/>
    <xf numFmtId="164" fontId="84" fillId="0" borderId="0" xfId="1" applyFont="1" applyBorder="1"/>
    <xf numFmtId="165" fontId="29" fillId="6" borderId="3" xfId="0" applyFont="1" applyFill="1" applyBorder="1"/>
    <xf numFmtId="164" fontId="29" fillId="6" borderId="3" xfId="1" applyFont="1" applyFill="1" applyBorder="1"/>
    <xf numFmtId="164" fontId="23" fillId="0" borderId="28" xfId="1" applyFont="1" applyFill="1" applyBorder="1" applyAlignment="1">
      <alignment horizontal="center"/>
    </xf>
    <xf numFmtId="164" fontId="23" fillId="2" borderId="0" xfId="1" applyFont="1" applyFill="1" applyBorder="1"/>
    <xf numFmtId="164" fontId="4" fillId="2" borderId="30" xfId="1" applyFont="1" applyFill="1" applyBorder="1"/>
    <xf numFmtId="49" fontId="0" fillId="12" borderId="0" xfId="0" applyNumberFormat="1" applyFill="1"/>
    <xf numFmtId="4" fontId="0" fillId="12" borderId="0" xfId="0" applyNumberFormat="1" applyFill="1"/>
    <xf numFmtId="49" fontId="42" fillId="12" borderId="0" xfId="0" applyNumberFormat="1" applyFont="1" applyFill="1"/>
    <xf numFmtId="4" fontId="26" fillId="12" borderId="0" xfId="1" applyNumberFormat="1" applyFont="1" applyFill="1"/>
    <xf numFmtId="49" fontId="28" fillId="12" borderId="9" xfId="0" applyNumberFormat="1" applyFont="1" applyFill="1" applyBorder="1"/>
    <xf numFmtId="49" fontId="28" fillId="12" borderId="9" xfId="0" applyNumberFormat="1" applyFont="1" applyFill="1" applyBorder="1" applyAlignment="1">
      <alignment horizontal="right"/>
    </xf>
    <xf numFmtId="49" fontId="40" fillId="12" borderId="9" xfId="0" applyNumberFormat="1" applyFont="1" applyFill="1" applyBorder="1" applyAlignment="1">
      <alignment horizontal="right"/>
    </xf>
    <xf numFmtId="4" fontId="31" fillId="0" borderId="0" xfId="0" applyNumberFormat="1" applyFont="1" applyFill="1" applyBorder="1" applyProtection="1"/>
    <xf numFmtId="4" fontId="33" fillId="0" borderId="0" xfId="0" applyNumberFormat="1" applyFont="1" applyFill="1" applyBorder="1" applyProtection="1"/>
    <xf numFmtId="4" fontId="29" fillId="2" borderId="0" xfId="0" applyNumberFormat="1" applyFont="1" applyFill="1" applyBorder="1" applyProtection="1">
      <protection locked="0"/>
    </xf>
    <xf numFmtId="4" fontId="22" fillId="2" borderId="0" xfId="0" applyNumberFormat="1" applyFont="1" applyFill="1" applyBorder="1" applyProtection="1">
      <protection locked="0"/>
    </xf>
    <xf numFmtId="165" fontId="22" fillId="0" borderId="0" xfId="0" applyFont="1" applyFill="1" applyBorder="1" applyProtection="1"/>
    <xf numFmtId="4" fontId="29" fillId="0" borderId="0" xfId="0" applyNumberFormat="1" applyFont="1" applyFill="1" applyBorder="1" applyProtection="1">
      <protection locked="0"/>
    </xf>
    <xf numFmtId="4" fontId="29" fillId="0" borderId="0" xfId="0" applyNumberFormat="1" applyFont="1" applyFill="1" applyBorder="1" applyProtection="1"/>
    <xf numFmtId="165" fontId="29" fillId="0" borderId="0" xfId="0" applyFont="1" applyFill="1" applyBorder="1" applyProtection="1"/>
    <xf numFmtId="165" fontId="76" fillId="4" borderId="0" xfId="0" applyFont="1" applyFill="1" applyBorder="1"/>
    <xf numFmtId="165" fontId="40" fillId="7" borderId="0" xfId="0" applyFont="1" applyFill="1" applyBorder="1"/>
    <xf numFmtId="165" fontId="42" fillId="4" borderId="0" xfId="0" applyFont="1" applyFill="1" applyBorder="1"/>
    <xf numFmtId="165" fontId="4" fillId="4" borderId="0" xfId="0" applyFont="1" applyFill="1" applyBorder="1"/>
    <xf numFmtId="165" fontId="18" fillId="4" borderId="0" xfId="0" applyFont="1" applyFill="1" applyBorder="1"/>
    <xf numFmtId="165" fontId="42" fillId="3" borderId="0" xfId="0" applyFont="1" applyFill="1" applyBorder="1"/>
    <xf numFmtId="165" fontId="4" fillId="3" borderId="0" xfId="0" applyFont="1" applyFill="1" applyBorder="1"/>
    <xf numFmtId="165" fontId="18" fillId="3" borderId="0" xfId="0" applyFont="1" applyFill="1" applyBorder="1"/>
    <xf numFmtId="165" fontId="53" fillId="3" borderId="0" xfId="0" applyFont="1" applyFill="1" applyBorder="1"/>
    <xf numFmtId="165" fontId="40" fillId="3" borderId="0" xfId="0" applyFont="1" applyFill="1" applyBorder="1"/>
    <xf numFmtId="164" fontId="42" fillId="3" borderId="0" xfId="1" applyFont="1" applyFill="1" applyBorder="1"/>
    <xf numFmtId="164" fontId="0" fillId="3" borderId="0" xfId="1" applyFont="1" applyFill="1" applyBorder="1"/>
    <xf numFmtId="165" fontId="40" fillId="3" borderId="0" xfId="0" applyFont="1" applyFill="1" applyBorder="1" applyAlignment="1">
      <alignment horizontal="justify"/>
    </xf>
    <xf numFmtId="165" fontId="53" fillId="3" borderId="0" xfId="0" applyFont="1" applyFill="1" applyBorder="1" applyAlignment="1">
      <alignment horizontal="justify"/>
    </xf>
    <xf numFmtId="165" fontId="28" fillId="3" borderId="0" xfId="0" applyFont="1" applyFill="1" applyBorder="1"/>
    <xf numFmtId="165" fontId="0" fillId="6" borderId="0" xfId="0" applyFill="1" applyBorder="1"/>
    <xf numFmtId="165" fontId="42" fillId="6" borderId="0" xfId="0" applyFont="1" applyFill="1" applyBorder="1"/>
    <xf numFmtId="165" fontId="4" fillId="6" borderId="0" xfId="0" applyFont="1" applyFill="1" applyBorder="1"/>
    <xf numFmtId="165" fontId="18" fillId="6" borderId="0" xfId="0" applyFont="1" applyFill="1" applyBorder="1"/>
    <xf numFmtId="165" fontId="53" fillId="6" borderId="0" xfId="0" applyFont="1" applyFill="1" applyBorder="1"/>
    <xf numFmtId="165" fontId="40" fillId="6" borderId="0" xfId="0" applyFont="1" applyFill="1" applyBorder="1"/>
    <xf numFmtId="164" fontId="42" fillId="6" borderId="0" xfId="1" applyFont="1" applyFill="1" applyBorder="1"/>
    <xf numFmtId="164" fontId="0" fillId="6" borderId="0" xfId="1" applyFont="1" applyFill="1" applyBorder="1"/>
    <xf numFmtId="165" fontId="40" fillId="6" borderId="0" xfId="0" applyFont="1" applyFill="1" applyBorder="1" applyAlignment="1">
      <alignment horizontal="justify"/>
    </xf>
    <xf numFmtId="165" fontId="53" fillId="6" borderId="0" xfId="0" applyFont="1" applyFill="1" applyBorder="1" applyAlignment="1">
      <alignment horizontal="justify"/>
    </xf>
    <xf numFmtId="165" fontId="28" fillId="6" borderId="0" xfId="0" applyFont="1" applyFill="1" applyBorder="1"/>
    <xf numFmtId="165" fontId="76" fillId="12" borderId="0" xfId="0" applyFont="1" applyFill="1" applyBorder="1"/>
    <xf numFmtId="165" fontId="28" fillId="12" borderId="0" xfId="0" applyFont="1" applyFill="1" applyBorder="1"/>
    <xf numFmtId="165" fontId="53" fillId="12" borderId="0" xfId="0" applyFont="1" applyFill="1" applyBorder="1"/>
    <xf numFmtId="165" fontId="40" fillId="12" borderId="0" xfId="0" applyFont="1" applyFill="1" applyBorder="1"/>
    <xf numFmtId="165" fontId="40" fillId="10" borderId="0" xfId="0" applyFont="1" applyFill="1" applyBorder="1"/>
    <xf numFmtId="165" fontId="76" fillId="10" borderId="0" xfId="0" applyFont="1" applyFill="1" applyBorder="1"/>
    <xf numFmtId="165" fontId="0" fillId="10" borderId="0" xfId="0" applyFill="1" applyBorder="1"/>
    <xf numFmtId="10" fontId="23" fillId="0" borderId="3" xfId="2" applyNumberFormat="1" applyFont="1" applyBorder="1"/>
    <xf numFmtId="4" fontId="24" fillId="0" borderId="3" xfId="0" applyNumberFormat="1" applyFont="1" applyFill="1" applyBorder="1" applyAlignment="1" applyProtection="1"/>
    <xf numFmtId="164" fontId="23" fillId="0" borderId="3" xfId="1" applyFont="1" applyBorder="1" applyProtection="1"/>
    <xf numFmtId="164" fontId="48" fillId="0" borderId="3" xfId="1" applyFont="1" applyFill="1" applyBorder="1" applyAlignment="1" applyProtection="1">
      <protection locked="0"/>
    </xf>
    <xf numFmtId="164" fontId="48" fillId="0" borderId="3" xfId="1" applyFont="1" applyBorder="1"/>
    <xf numFmtId="164" fontId="22" fillId="0" borderId="3" xfId="1" applyFont="1" applyFill="1" applyBorder="1" applyAlignment="1" applyProtection="1"/>
    <xf numFmtId="164" fontId="23" fillId="0" borderId="3" xfId="1" applyFont="1" applyFill="1" applyBorder="1" applyAlignment="1" applyProtection="1">
      <protection locked="0"/>
    </xf>
    <xf numFmtId="4" fontId="24" fillId="0" borderId="3" xfId="0" applyNumberFormat="1" applyFont="1" applyFill="1" applyBorder="1" applyAlignment="1" applyProtection="1">
      <protection locked="0"/>
    </xf>
    <xf numFmtId="164" fontId="41" fillId="0" borderId="3" xfId="1" applyFont="1" applyFill="1" applyBorder="1" applyAlignment="1" applyProtection="1"/>
    <xf numFmtId="4" fontId="49" fillId="0" borderId="3" xfId="0" applyNumberFormat="1" applyFont="1" applyFill="1" applyBorder="1" applyAlignment="1" applyProtection="1"/>
    <xf numFmtId="1" fontId="42" fillId="3" borderId="0" xfId="0" applyNumberFormat="1" applyFont="1" applyFill="1" applyBorder="1"/>
    <xf numFmtId="4" fontId="26" fillId="3" borderId="0" xfId="1" applyNumberFormat="1" applyFont="1" applyFill="1" applyBorder="1"/>
    <xf numFmtId="1" fontId="0" fillId="3" borderId="0" xfId="0" quotePrefix="1" applyNumberFormat="1" applyFill="1" applyBorder="1"/>
    <xf numFmtId="4" fontId="42" fillId="3" borderId="0" xfId="1" applyNumberFormat="1" applyFont="1" applyFill="1" applyBorder="1"/>
    <xf numFmtId="1" fontId="0" fillId="3" borderId="0" xfId="0" quotePrefix="1" applyNumberFormat="1" applyFill="1" applyBorder="1" applyAlignment="1">
      <alignment horizontal="right"/>
    </xf>
    <xf numFmtId="4" fontId="0" fillId="3" borderId="0" xfId="1" applyNumberFormat="1" applyFont="1" applyFill="1" applyBorder="1"/>
    <xf numFmtId="1" fontId="0" fillId="3" borderId="0" xfId="0" applyNumberFormat="1" applyFill="1" applyBorder="1"/>
    <xf numFmtId="4" fontId="0" fillId="3" borderId="0" xfId="0" applyNumberFormat="1" applyFill="1" applyBorder="1"/>
    <xf numFmtId="1" fontId="28" fillId="3" borderId="0" xfId="0" applyNumberFormat="1" applyFont="1" applyFill="1" applyBorder="1" applyAlignment="1">
      <alignment horizontal="right"/>
    </xf>
    <xf numFmtId="1" fontId="40" fillId="3" borderId="0" xfId="0" applyNumberFormat="1" applyFont="1" applyFill="1" applyBorder="1" applyAlignment="1">
      <alignment horizontal="right"/>
    </xf>
    <xf numFmtId="1" fontId="0" fillId="3" borderId="0" xfId="0" quotePrefix="1" applyNumberFormat="1" applyFill="1" applyBorder="1" applyAlignment="1">
      <alignment horizontal="left"/>
    </xf>
    <xf numFmtId="1" fontId="0" fillId="3" borderId="0" xfId="0" applyNumberFormat="1" applyFill="1" applyBorder="1" applyAlignment="1">
      <alignment horizontal="right"/>
    </xf>
    <xf numFmtId="1" fontId="28" fillId="3" borderId="0" xfId="0" quotePrefix="1" applyNumberFormat="1" applyFont="1" applyFill="1" applyBorder="1" applyAlignment="1">
      <alignment horizontal="right"/>
    </xf>
    <xf numFmtId="1" fontId="56" fillId="3" borderId="0" xfId="0" applyNumberFormat="1" applyFont="1" applyFill="1" applyBorder="1" applyAlignment="1">
      <alignment horizontal="right"/>
    </xf>
    <xf numFmtId="1" fontId="28" fillId="3" borderId="0" xfId="0" applyNumberFormat="1" applyFont="1" applyFill="1" applyBorder="1"/>
    <xf numFmtId="49" fontId="29" fillId="0" borderId="0" xfId="0" applyNumberFormat="1" applyFont="1" applyFill="1" applyAlignment="1" applyProtection="1">
      <alignment horizontal="center"/>
    </xf>
    <xf numFmtId="49" fontId="40" fillId="0" borderId="0" xfId="0" applyNumberFormat="1" applyFont="1" applyAlignment="1">
      <alignment horizontal="center"/>
    </xf>
    <xf numFmtId="165" fontId="1" fillId="0" borderId="0" xfId="0" applyFont="1"/>
    <xf numFmtId="165" fontId="1" fillId="5" borderId="0" xfId="0" applyFont="1" applyFill="1"/>
    <xf numFmtId="14" fontId="1" fillId="0" borderId="0" xfId="0" applyNumberFormat="1" applyFont="1"/>
    <xf numFmtId="4" fontId="34" fillId="0" borderId="0" xfId="0" applyNumberFormat="1" applyFont="1" applyAlignment="1">
      <alignment horizontal="right"/>
    </xf>
    <xf numFmtId="165" fontId="88" fillId="0" borderId="3" xfId="0" applyFont="1" applyBorder="1" applyAlignment="1">
      <alignment vertical="top" wrapText="1"/>
    </xf>
    <xf numFmtId="165" fontId="18" fillId="0" borderId="3" xfId="0" applyFont="1" applyBorder="1" applyAlignment="1">
      <alignment horizontal="center" vertical="top" wrapText="1"/>
    </xf>
    <xf numFmtId="4" fontId="88" fillId="10" borderId="3" xfId="0" applyNumberFormat="1" applyFont="1" applyFill="1" applyBorder="1" applyAlignment="1">
      <alignment horizontal="right" vertical="top" wrapText="1"/>
    </xf>
    <xf numFmtId="10" fontId="1" fillId="0" borderId="3" xfId="2" applyNumberFormat="1" applyFont="1" applyBorder="1"/>
    <xf numFmtId="165" fontId="88" fillId="10" borderId="3" xfId="0" applyFont="1" applyFill="1" applyBorder="1" applyAlignment="1">
      <alignment vertical="top" wrapText="1"/>
    </xf>
    <xf numFmtId="4" fontId="88" fillId="0" borderId="3" xfId="0" applyNumberFormat="1" applyFont="1" applyBorder="1" applyAlignment="1">
      <alignment horizontal="right" vertical="top" wrapText="1"/>
    </xf>
    <xf numFmtId="165" fontId="86" fillId="0" borderId="3" xfId="0" applyFont="1" applyBorder="1" applyAlignment="1">
      <alignment vertical="top" wrapText="1"/>
    </xf>
    <xf numFmtId="4" fontId="89" fillId="0" borderId="3" xfId="0" applyNumberFormat="1" applyFont="1" applyBorder="1" applyAlignment="1">
      <alignment horizontal="right" vertical="top" wrapText="1"/>
    </xf>
    <xf numFmtId="165" fontId="86" fillId="5" borderId="3" xfId="0" applyFont="1" applyFill="1" applyBorder="1" applyAlignment="1">
      <alignment vertical="top" wrapText="1"/>
    </xf>
    <xf numFmtId="4" fontId="89" fillId="5" borderId="3" xfId="0" applyNumberFormat="1" applyFont="1" applyFill="1" applyBorder="1" applyAlignment="1">
      <alignment horizontal="right" vertical="top" wrapText="1"/>
    </xf>
    <xf numFmtId="165" fontId="88" fillId="4" borderId="3" xfId="0" applyFont="1" applyFill="1" applyBorder="1" applyAlignment="1">
      <alignment vertical="top" wrapText="1"/>
    </xf>
    <xf numFmtId="4" fontId="88" fillId="4" borderId="3" xfId="0" applyNumberFormat="1" applyFont="1" applyFill="1" applyBorder="1" applyAlignment="1">
      <alignment horizontal="right" vertical="top" wrapText="1"/>
    </xf>
    <xf numFmtId="165" fontId="90" fillId="5" borderId="3" xfId="0" applyFont="1" applyFill="1" applyBorder="1" applyAlignment="1">
      <alignment vertical="top" wrapText="1"/>
    </xf>
    <xf numFmtId="4" fontId="89" fillId="5" borderId="3" xfId="1" applyNumberFormat="1" applyFont="1" applyFill="1" applyBorder="1" applyAlignment="1">
      <alignment horizontal="right" vertical="top" wrapText="1"/>
    </xf>
    <xf numFmtId="165" fontId="39" fillId="5" borderId="3" xfId="0" applyFont="1" applyFill="1" applyBorder="1" applyAlignment="1">
      <alignment horizontal="justify"/>
    </xf>
    <xf numFmtId="165" fontId="87" fillId="0" borderId="3" xfId="0" applyFont="1" applyBorder="1" applyAlignment="1">
      <alignment vertical="top" wrapText="1"/>
    </xf>
    <xf numFmtId="165" fontId="38" fillId="0" borderId="3" xfId="0" applyFont="1" applyBorder="1" applyAlignment="1">
      <alignment horizontal="center" vertical="top" wrapText="1"/>
    </xf>
    <xf numFmtId="167" fontId="12" fillId="0" borderId="0" xfId="0" applyNumberFormat="1" applyFont="1" applyProtection="1"/>
    <xf numFmtId="4" fontId="12" fillId="0" borderId="0" xfId="0" applyNumberFormat="1" applyFont="1"/>
    <xf numFmtId="4" fontId="13" fillId="0" borderId="0" xfId="0" applyNumberFormat="1" applyFont="1"/>
    <xf numFmtId="165" fontId="91" fillId="0" borderId="0" xfId="0" applyNumberFormat="1" applyFont="1" applyAlignment="1" applyProtection="1">
      <alignment horizontal="left"/>
    </xf>
    <xf numFmtId="165" fontId="91" fillId="0" borderId="0" xfId="0" quotePrefix="1" applyNumberFormat="1" applyFont="1" applyAlignment="1" applyProtection="1">
      <alignment horizontal="left"/>
    </xf>
    <xf numFmtId="39" fontId="91" fillId="0" borderId="0" xfId="0" applyNumberFormat="1" applyFont="1" applyProtection="1"/>
    <xf numFmtId="4" fontId="91" fillId="0" borderId="0" xfId="0" applyNumberFormat="1" applyFont="1"/>
    <xf numFmtId="14" fontId="12" fillId="0" borderId="0" xfId="0" quotePrefix="1" applyNumberFormat="1" applyFont="1" applyAlignment="1" applyProtection="1">
      <alignment horizontal="left"/>
    </xf>
    <xf numFmtId="165" fontId="0" fillId="0" borderId="0" xfId="0" applyAlignment="1">
      <alignment horizontal="center"/>
    </xf>
    <xf numFmtId="165" fontId="38" fillId="0" borderId="0" xfId="0" applyFont="1" applyFill="1" applyAlignment="1">
      <alignment horizontal="centerContinuous"/>
    </xf>
    <xf numFmtId="4" fontId="38" fillId="0" borderId="0" xfId="0" applyNumberFormat="1" applyFont="1" applyFill="1" applyAlignment="1">
      <alignment horizontal="centerContinuous"/>
    </xf>
    <xf numFmtId="4" fontId="0" fillId="0" borderId="0" xfId="0" applyNumberFormat="1" applyFill="1"/>
    <xf numFmtId="165" fontId="28" fillId="10" borderId="11" xfId="0" applyFont="1" applyFill="1" applyBorder="1"/>
    <xf numFmtId="165" fontId="0" fillId="10" borderId="6" xfId="0" applyFill="1" applyBorder="1"/>
    <xf numFmtId="4" fontId="28" fillId="0" borderId="4" xfId="0" applyNumberFormat="1" applyFont="1" applyFill="1" applyBorder="1" applyAlignment="1" applyProtection="1"/>
    <xf numFmtId="165" fontId="0" fillId="10" borderId="9" xfId="0" applyFill="1" applyBorder="1"/>
    <xf numFmtId="4" fontId="0" fillId="0" borderId="5" xfId="0" applyNumberFormat="1" applyFill="1" applyBorder="1"/>
    <xf numFmtId="165" fontId="28" fillId="10" borderId="10" xfId="0" applyFont="1" applyFill="1" applyBorder="1"/>
    <xf numFmtId="165" fontId="0" fillId="10" borderId="1" xfId="0" applyFill="1" applyBorder="1"/>
    <xf numFmtId="4" fontId="28" fillId="10" borderId="34" xfId="0" applyNumberFormat="1" applyFont="1" applyFill="1" applyBorder="1"/>
    <xf numFmtId="165" fontId="28" fillId="5" borderId="12" xfId="0" applyFont="1" applyFill="1" applyBorder="1"/>
    <xf numFmtId="165" fontId="28" fillId="5" borderId="13" xfId="0" applyFont="1" applyFill="1" applyBorder="1"/>
    <xf numFmtId="4" fontId="28" fillId="5" borderId="52" xfId="0" applyNumberFormat="1" applyFont="1" applyFill="1" applyBorder="1"/>
    <xf numFmtId="4" fontId="28" fillId="0" borderId="0" xfId="0" applyNumberFormat="1" applyFont="1" applyFill="1"/>
    <xf numFmtId="4" fontId="28" fillId="5" borderId="53" xfId="0" applyNumberFormat="1" applyFont="1" applyFill="1" applyBorder="1" applyAlignment="1">
      <alignment horizontal="center"/>
    </xf>
    <xf numFmtId="4" fontId="28" fillId="5" borderId="54" xfId="0" applyNumberFormat="1" applyFont="1" applyFill="1" applyBorder="1" applyAlignment="1">
      <alignment horizontal="center"/>
    </xf>
    <xf numFmtId="165" fontId="28" fillId="5" borderId="53" xfId="0" applyFont="1" applyFill="1" applyBorder="1" applyAlignment="1">
      <alignment horizontal="center"/>
    </xf>
    <xf numFmtId="165" fontId="28" fillId="5" borderId="20" xfId="0" applyFont="1" applyFill="1" applyBorder="1" applyAlignment="1">
      <alignment horizontal="center"/>
    </xf>
    <xf numFmtId="165" fontId="28" fillId="5" borderId="9" xfId="0" applyFont="1" applyFill="1" applyBorder="1"/>
    <xf numFmtId="4" fontId="28" fillId="0" borderId="35" xfId="0" applyNumberFormat="1" applyFont="1" applyFill="1" applyBorder="1" applyAlignment="1">
      <alignment horizontal="center"/>
    </xf>
    <xf numFmtId="4" fontId="28" fillId="0" borderId="27" xfId="0" applyNumberFormat="1" applyFont="1" applyFill="1" applyBorder="1" applyAlignment="1">
      <alignment horizontal="center"/>
    </xf>
    <xf numFmtId="4" fontId="28" fillId="5" borderId="8" xfId="0" applyNumberFormat="1" applyFont="1" applyFill="1" applyBorder="1" applyAlignment="1">
      <alignment horizontal="center"/>
    </xf>
    <xf numFmtId="165" fontId="0" fillId="6" borderId="9" xfId="0" applyFill="1" applyBorder="1"/>
    <xf numFmtId="4" fontId="0" fillId="6" borderId="35" xfId="0" applyNumberFormat="1" applyFill="1" applyBorder="1"/>
    <xf numFmtId="4" fontId="23" fillId="6" borderId="27" xfId="0" applyNumberFormat="1" applyFont="1" applyFill="1" applyBorder="1" applyAlignment="1" applyProtection="1"/>
    <xf numFmtId="4" fontId="28" fillId="6" borderId="8" xfId="0" applyNumberFormat="1" applyFont="1" applyFill="1" applyBorder="1"/>
    <xf numFmtId="4" fontId="0" fillId="6" borderId="27" xfId="0" applyNumberFormat="1" applyFill="1" applyBorder="1"/>
    <xf numFmtId="165" fontId="0" fillId="6" borderId="35" xfId="0" applyFill="1" applyBorder="1"/>
    <xf numFmtId="165" fontId="0" fillId="6" borderId="10" xfId="0" applyFill="1" applyBorder="1"/>
    <xf numFmtId="165" fontId="0" fillId="6" borderId="1" xfId="0" applyFill="1" applyBorder="1"/>
    <xf numFmtId="4" fontId="0" fillId="6" borderId="55" xfId="0" applyNumberFormat="1" applyFill="1" applyBorder="1"/>
    <xf numFmtId="4" fontId="0" fillId="6" borderId="56" xfId="0" applyNumberFormat="1" applyFill="1" applyBorder="1"/>
    <xf numFmtId="165" fontId="0" fillId="6" borderId="55" xfId="0" applyFill="1" applyBorder="1"/>
    <xf numFmtId="4" fontId="28" fillId="6" borderId="2" xfId="0" applyNumberFormat="1" applyFont="1" applyFill="1" applyBorder="1"/>
    <xf numFmtId="4" fontId="28" fillId="0" borderId="0" xfId="0" applyNumberFormat="1" applyFont="1" applyFill="1" applyBorder="1"/>
    <xf numFmtId="165" fontId="28" fillId="5" borderId="11" xfId="0" applyFont="1" applyFill="1" applyBorder="1"/>
    <xf numFmtId="165" fontId="28" fillId="5" borderId="6" xfId="0" applyFont="1" applyFill="1" applyBorder="1"/>
    <xf numFmtId="4" fontId="28" fillId="0" borderId="57" xfId="0" applyNumberFormat="1" applyFont="1" applyFill="1" applyBorder="1"/>
    <xf numFmtId="4" fontId="28" fillId="5" borderId="50" xfId="0" applyNumberFormat="1" applyFont="1" applyFill="1" applyBorder="1" applyAlignment="1">
      <alignment horizontal="center"/>
    </xf>
    <xf numFmtId="4" fontId="28" fillId="5" borderId="58" xfId="0" applyNumberFormat="1" applyFont="1" applyFill="1" applyBorder="1" applyAlignment="1">
      <alignment horizontal="center"/>
    </xf>
    <xf numFmtId="165" fontId="28" fillId="5" borderId="10" xfId="0" applyFont="1" applyFill="1" applyBorder="1"/>
    <xf numFmtId="165" fontId="28" fillId="5" borderId="1" xfId="0" applyFont="1" applyFill="1" applyBorder="1"/>
    <xf numFmtId="165" fontId="28" fillId="5" borderId="55" xfId="0" applyFont="1" applyFill="1" applyBorder="1"/>
    <xf numFmtId="4" fontId="28" fillId="5" borderId="51" xfId="0" applyNumberFormat="1" applyFont="1" applyFill="1" applyBorder="1"/>
    <xf numFmtId="4" fontId="28" fillId="5" borderId="59" xfId="0" applyNumberFormat="1" applyFont="1" applyFill="1" applyBorder="1"/>
    <xf numFmtId="165" fontId="0" fillId="6" borderId="19" xfId="0" applyFill="1" applyBorder="1"/>
    <xf numFmtId="165" fontId="0" fillId="6" borderId="0" xfId="0" applyFill="1"/>
    <xf numFmtId="4" fontId="0" fillId="0" borderId="16" xfId="0" applyNumberFormat="1" applyFill="1" applyBorder="1" applyProtection="1">
      <protection locked="0"/>
    </xf>
    <xf numFmtId="165" fontId="0" fillId="6" borderId="31" xfId="0" applyFill="1" applyBorder="1"/>
    <xf numFmtId="165" fontId="0" fillId="6" borderId="32" xfId="0" applyFill="1" applyBorder="1"/>
    <xf numFmtId="4" fontId="0" fillId="6" borderId="16" xfId="0" applyNumberFormat="1" applyFill="1" applyBorder="1"/>
    <xf numFmtId="4" fontId="0" fillId="0" borderId="3" xfId="0" applyNumberFormat="1" applyFill="1" applyBorder="1" applyProtection="1">
      <protection locked="0"/>
    </xf>
    <xf numFmtId="165" fontId="28" fillId="5" borderId="3" xfId="0" applyFont="1" applyFill="1" applyBorder="1"/>
    <xf numFmtId="4" fontId="28" fillId="0" borderId="3" xfId="0" applyNumberFormat="1" applyFont="1" applyFill="1" applyBorder="1"/>
    <xf numFmtId="4" fontId="0" fillId="0" borderId="3" xfId="0" applyNumberFormat="1" applyFill="1" applyBorder="1"/>
    <xf numFmtId="4" fontId="28" fillId="5" borderId="3" xfId="0" applyNumberFormat="1" applyFont="1" applyFill="1" applyBorder="1" applyAlignment="1">
      <alignment horizontal="center"/>
    </xf>
    <xf numFmtId="165" fontId="0" fillId="6" borderId="3" xfId="0" applyFill="1" applyBorder="1"/>
    <xf numFmtId="4" fontId="0" fillId="6" borderId="3" xfId="0" applyNumberFormat="1" applyFill="1" applyBorder="1"/>
    <xf numFmtId="165" fontId="28" fillId="5" borderId="60" xfId="0" applyFont="1" applyFill="1" applyBorder="1"/>
    <xf numFmtId="4" fontId="28" fillId="5" borderId="7" xfId="0" applyNumberFormat="1" applyFont="1" applyFill="1" applyBorder="1"/>
    <xf numFmtId="165" fontId="28" fillId="5" borderId="56" xfId="0" applyFont="1" applyFill="1" applyBorder="1"/>
    <xf numFmtId="4" fontId="28" fillId="0" borderId="2" xfId="0" applyNumberFormat="1" applyFont="1" applyFill="1" applyBorder="1"/>
    <xf numFmtId="4" fontId="0" fillId="6" borderId="35" xfId="0" applyNumberFormat="1" applyFill="1" applyBorder="1" applyAlignment="1">
      <alignment horizontal="center"/>
    </xf>
    <xf numFmtId="9" fontId="0" fillId="0" borderId="0" xfId="0" applyNumberFormat="1" applyFill="1"/>
    <xf numFmtId="165" fontId="28" fillId="6" borderId="31" xfId="0" applyFont="1" applyFill="1" applyBorder="1"/>
    <xf numFmtId="165" fontId="0" fillId="6" borderId="33" xfId="0" applyFill="1" applyBorder="1"/>
    <xf numFmtId="4" fontId="0" fillId="0" borderId="33" xfId="0" applyNumberFormat="1" applyFill="1" applyBorder="1"/>
    <xf numFmtId="4" fontId="0" fillId="0" borderId="35" xfId="0" applyNumberFormat="1" applyFill="1" applyBorder="1"/>
    <xf numFmtId="4" fontId="28" fillId="0" borderId="53" xfId="0" applyNumberFormat="1" applyFont="1" applyFill="1" applyBorder="1"/>
    <xf numFmtId="4" fontId="28" fillId="5" borderId="52" xfId="0" applyNumberFormat="1" applyFont="1" applyFill="1" applyBorder="1" applyAlignment="1">
      <alignment horizontal="center"/>
    </xf>
    <xf numFmtId="4" fontId="0" fillId="0" borderId="16" xfId="0" applyNumberFormat="1" applyFill="1" applyBorder="1"/>
    <xf numFmtId="4" fontId="28" fillId="0" borderId="61" xfId="0" applyNumberFormat="1" applyFont="1" applyFill="1" applyBorder="1"/>
    <xf numFmtId="4" fontId="0" fillId="0" borderId="21" xfId="0" applyNumberFormat="1" applyFill="1" applyBorder="1"/>
    <xf numFmtId="4" fontId="0" fillId="0" borderId="21" xfId="0" applyNumberFormat="1" applyFill="1" applyBorder="1" applyProtection="1">
      <protection locked="0"/>
    </xf>
    <xf numFmtId="4" fontId="0" fillId="0" borderId="51" xfId="0" applyNumberFormat="1" applyFill="1" applyBorder="1"/>
    <xf numFmtId="4" fontId="0" fillId="0" borderId="59" xfId="0" applyNumberFormat="1" applyFill="1" applyBorder="1"/>
    <xf numFmtId="4" fontId="28" fillId="5" borderId="20" xfId="0" applyNumberFormat="1" applyFont="1" applyFill="1" applyBorder="1"/>
    <xf numFmtId="4" fontId="0" fillId="6" borderId="62" xfId="0" applyNumberFormat="1" applyFill="1" applyBorder="1"/>
    <xf numFmtId="4" fontId="0" fillId="0" borderId="62" xfId="0" applyNumberFormat="1" applyFill="1" applyBorder="1"/>
    <xf numFmtId="165" fontId="0" fillId="0" borderId="36" xfId="0" applyFill="1" applyBorder="1" applyProtection="1">
      <protection locked="0"/>
    </xf>
    <xf numFmtId="165" fontId="0" fillId="0" borderId="32" xfId="0" applyFill="1" applyBorder="1" applyProtection="1">
      <protection locked="0"/>
    </xf>
    <xf numFmtId="4" fontId="0" fillId="0" borderId="63" xfId="0" applyNumberFormat="1" applyFill="1" applyBorder="1" applyProtection="1">
      <protection locked="0"/>
    </xf>
    <xf numFmtId="165" fontId="0" fillId="6" borderId="36" xfId="0" applyFill="1" applyBorder="1"/>
    <xf numFmtId="4" fontId="0" fillId="6" borderId="61" xfId="0" applyNumberFormat="1" applyFill="1" applyBorder="1"/>
    <xf numFmtId="4" fontId="0" fillId="6" borderId="26" xfId="0" applyNumberFormat="1" applyFill="1" applyBorder="1"/>
    <xf numFmtId="4" fontId="0" fillId="6" borderId="63" xfId="0" applyNumberFormat="1" applyFill="1" applyBorder="1"/>
    <xf numFmtId="165" fontId="0" fillId="6" borderId="62" xfId="0" applyFill="1" applyBorder="1" applyAlignment="1">
      <alignment horizontal="center"/>
    </xf>
    <xf numFmtId="4" fontId="0" fillId="0" borderId="62" xfId="0" applyNumberFormat="1" applyFill="1" applyBorder="1" applyProtection="1">
      <protection locked="0"/>
    </xf>
    <xf numFmtId="4" fontId="0" fillId="0" borderId="64" xfId="0" applyNumberFormat="1" applyFill="1" applyBorder="1" applyProtection="1">
      <protection locked="0"/>
    </xf>
    <xf numFmtId="4" fontId="28" fillId="5" borderId="13" xfId="0" applyNumberFormat="1" applyFont="1" applyFill="1" applyBorder="1"/>
    <xf numFmtId="4" fontId="0" fillId="6" borderId="0" xfId="0" applyNumberFormat="1" applyFill="1" applyBorder="1"/>
    <xf numFmtId="165" fontId="28" fillId="6" borderId="65" xfId="0" applyFont="1" applyFill="1" applyBorder="1"/>
    <xf numFmtId="165" fontId="0" fillId="6" borderId="23" xfId="0" applyFill="1" applyBorder="1"/>
    <xf numFmtId="4" fontId="0" fillId="6" borderId="23" xfId="0" applyNumberFormat="1" applyFill="1" applyBorder="1"/>
    <xf numFmtId="4" fontId="0" fillId="6" borderId="66" xfId="0" applyNumberFormat="1" applyFill="1" applyBorder="1"/>
    <xf numFmtId="165" fontId="0" fillId="6" borderId="0" xfId="0" applyFill="1" applyBorder="1" applyAlignment="1">
      <alignment horizontal="center"/>
    </xf>
    <xf numFmtId="4" fontId="0" fillId="6" borderId="8" xfId="0" applyNumberFormat="1" applyFill="1" applyBorder="1"/>
    <xf numFmtId="165" fontId="0" fillId="0" borderId="0" xfId="0" applyFill="1" applyBorder="1" applyProtection="1">
      <protection locked="0"/>
    </xf>
    <xf numFmtId="4" fontId="0" fillId="6" borderId="0" xfId="0" applyNumberFormat="1" applyFill="1" applyBorder="1" applyProtection="1">
      <protection locked="0"/>
    </xf>
    <xf numFmtId="4" fontId="0" fillId="0" borderId="0" xfId="0" applyNumberFormat="1" applyFill="1" applyBorder="1" applyProtection="1">
      <protection locked="0"/>
    </xf>
    <xf numFmtId="165" fontId="0" fillId="6" borderId="8" xfId="0" applyFill="1" applyBorder="1"/>
    <xf numFmtId="4" fontId="0" fillId="6" borderId="32" xfId="0" applyNumberFormat="1" applyFill="1" applyBorder="1"/>
    <xf numFmtId="165" fontId="0" fillId="6" borderId="67" xfId="0" applyFill="1" applyBorder="1"/>
    <xf numFmtId="165" fontId="28" fillId="6" borderId="10" xfId="0" applyFont="1" applyFill="1" applyBorder="1"/>
    <xf numFmtId="165" fontId="28" fillId="6" borderId="1" xfId="0" applyFont="1" applyFill="1" applyBorder="1"/>
    <xf numFmtId="4" fontId="28" fillId="6" borderId="1" xfId="0" applyNumberFormat="1" applyFont="1" applyFill="1" applyBorder="1"/>
    <xf numFmtId="165" fontId="0" fillId="6" borderId="2" xfId="0" applyFill="1" applyBorder="1"/>
    <xf numFmtId="4" fontId="28" fillId="0" borderId="52" xfId="0" applyNumberFormat="1" applyFont="1" applyFill="1" applyBorder="1"/>
    <xf numFmtId="4" fontId="0" fillId="0" borderId="51" xfId="0" applyNumberFormat="1" applyFill="1" applyBorder="1" applyProtection="1">
      <protection locked="0"/>
    </xf>
    <xf numFmtId="4" fontId="0" fillId="0" borderId="59" xfId="0" applyNumberFormat="1" applyFill="1" applyBorder="1" applyProtection="1">
      <protection locked="0"/>
    </xf>
    <xf numFmtId="165" fontId="28" fillId="6" borderId="9" xfId="0" applyFont="1" applyFill="1" applyBorder="1"/>
    <xf numFmtId="4" fontId="0" fillId="6" borderId="68" xfId="0" applyNumberFormat="1" applyFill="1" applyBorder="1"/>
    <xf numFmtId="165" fontId="0" fillId="6" borderId="12" xfId="0" applyFill="1" applyBorder="1"/>
    <xf numFmtId="4" fontId="30" fillId="6" borderId="20" xfId="0" applyNumberFormat="1" applyFont="1" applyFill="1" applyBorder="1"/>
    <xf numFmtId="165" fontId="39" fillId="0" borderId="0" xfId="0" applyFont="1" applyFill="1"/>
    <xf numFmtId="4" fontId="39" fillId="0" borderId="0" xfId="0" applyNumberFormat="1" applyFont="1"/>
    <xf numFmtId="165" fontId="87" fillId="2" borderId="12" xfId="0" applyFont="1" applyFill="1" applyBorder="1" applyAlignment="1" applyProtection="1">
      <alignment horizontal="left"/>
    </xf>
    <xf numFmtId="165" fontId="38" fillId="2" borderId="13" xfId="0" applyFont="1" applyFill="1" applyBorder="1" applyProtection="1"/>
    <xf numFmtId="4" fontId="38" fillId="0" borderId="52" xfId="0" applyNumberFormat="1" applyFont="1" applyFill="1" applyBorder="1" applyProtection="1"/>
    <xf numFmtId="165" fontId="38" fillId="4" borderId="9" xfId="0" applyFont="1" applyFill="1" applyBorder="1"/>
    <xf numFmtId="165" fontId="38" fillId="4" borderId="0" xfId="0" applyFont="1" applyFill="1" applyBorder="1"/>
    <xf numFmtId="4" fontId="38" fillId="4" borderId="8" xfId="0" applyNumberFormat="1" applyFont="1" applyFill="1" applyBorder="1"/>
    <xf numFmtId="4" fontId="87" fillId="0" borderId="8" xfId="0" applyNumberFormat="1" applyFont="1" applyFill="1" applyBorder="1" applyAlignment="1" applyProtection="1">
      <alignment horizontal="left"/>
    </xf>
    <xf numFmtId="4" fontId="39" fillId="6" borderId="9" xfId="0" applyNumberFormat="1" applyFont="1" applyFill="1" applyBorder="1" applyProtection="1"/>
    <xf numFmtId="165" fontId="39" fillId="6" borderId="0" xfId="0" applyFont="1" applyFill="1" applyBorder="1" applyProtection="1"/>
    <xf numFmtId="4" fontId="39" fillId="6" borderId="62" xfId="0" applyNumberFormat="1" applyFont="1" applyFill="1" applyBorder="1" applyProtection="1"/>
    <xf numFmtId="4" fontId="39" fillId="0" borderId="9" xfId="0" applyNumberFormat="1" applyFont="1" applyFill="1" applyBorder="1" applyProtection="1"/>
    <xf numFmtId="165" fontId="39" fillId="0" borderId="0" xfId="0" applyFont="1" applyFill="1" applyBorder="1" applyProtection="1"/>
    <xf numFmtId="4" fontId="39" fillId="0" borderId="62" xfId="0" applyNumberFormat="1" applyFont="1" applyFill="1" applyBorder="1" applyProtection="1"/>
    <xf numFmtId="4" fontId="38" fillId="4" borderId="9" xfId="0" applyNumberFormat="1" applyFont="1" applyFill="1" applyBorder="1" applyProtection="1"/>
    <xf numFmtId="165" fontId="39" fillId="4" borderId="0" xfId="0" applyFont="1" applyFill="1" applyBorder="1" applyProtection="1"/>
    <xf numFmtId="4" fontId="38" fillId="4" borderId="62" xfId="0" applyNumberFormat="1" applyFont="1" applyFill="1" applyBorder="1" applyProtection="1"/>
    <xf numFmtId="4" fontId="39" fillId="0" borderId="9" xfId="0" applyNumberFormat="1" applyFont="1" applyFill="1" applyBorder="1" applyProtection="1">
      <protection locked="0"/>
    </xf>
    <xf numFmtId="165" fontId="39" fillId="0" borderId="0" xfId="0" applyFont="1" applyBorder="1" applyProtection="1">
      <protection locked="0"/>
    </xf>
    <xf numFmtId="4" fontId="39" fillId="0" borderId="62" xfId="0" applyNumberFormat="1" applyFont="1" applyFill="1" applyBorder="1" applyProtection="1">
      <protection locked="0"/>
    </xf>
    <xf numFmtId="165" fontId="87" fillId="10" borderId="12" xfId="0" applyFont="1" applyFill="1" applyBorder="1" applyProtection="1"/>
    <xf numFmtId="165" fontId="87" fillId="10" borderId="13" xfId="0" applyFont="1" applyFill="1" applyBorder="1" applyProtection="1"/>
    <xf numFmtId="4" fontId="87" fillId="10" borderId="52" xfId="0" applyNumberFormat="1" applyFont="1" applyFill="1" applyBorder="1" applyAlignment="1" applyProtection="1">
      <alignment horizontal="right"/>
    </xf>
    <xf numFmtId="165" fontId="28" fillId="5" borderId="69" xfId="0" applyFont="1" applyFill="1" applyBorder="1" applyAlignment="1">
      <alignment horizontal="center"/>
    </xf>
    <xf numFmtId="165" fontId="28" fillId="5" borderId="57" xfId="0" applyFont="1" applyFill="1" applyBorder="1" applyAlignment="1">
      <alignment horizontal="center"/>
    </xf>
    <xf numFmtId="165" fontId="28" fillId="5" borderId="6" xfId="0" applyFont="1" applyFill="1" applyBorder="1" applyAlignment="1">
      <alignment horizontal="center"/>
    </xf>
    <xf numFmtId="165" fontId="28" fillId="5" borderId="70" xfId="0" applyFont="1" applyFill="1" applyBorder="1" applyAlignment="1">
      <alignment horizontal="center"/>
    </xf>
    <xf numFmtId="165" fontId="28" fillId="5" borderId="68" xfId="0" applyFont="1" applyFill="1" applyBorder="1" applyAlignment="1">
      <alignment horizontal="center"/>
    </xf>
    <xf numFmtId="165" fontId="28" fillId="5" borderId="35" xfId="0" applyFont="1" applyFill="1" applyBorder="1" applyAlignment="1">
      <alignment horizontal="center"/>
    </xf>
    <xf numFmtId="165" fontId="28" fillId="5" borderId="0" xfId="0" applyFont="1" applyFill="1" applyBorder="1" applyAlignment="1">
      <alignment horizontal="center"/>
    </xf>
    <xf numFmtId="165" fontId="28" fillId="5" borderId="19" xfId="0" applyFont="1" applyFill="1" applyBorder="1" applyAlignment="1">
      <alignment horizontal="center"/>
    </xf>
    <xf numFmtId="165" fontId="28" fillId="5" borderId="62" xfId="0" applyFont="1" applyFill="1" applyBorder="1" applyAlignment="1">
      <alignment horizontal="center"/>
    </xf>
    <xf numFmtId="165" fontId="0" fillId="0" borderId="44" xfId="0" applyFill="1" applyBorder="1"/>
    <xf numFmtId="165" fontId="0" fillId="0" borderId="50" xfId="0" applyFill="1" applyBorder="1"/>
    <xf numFmtId="165" fontId="0" fillId="0" borderId="58" xfId="0" applyFill="1" applyBorder="1"/>
    <xf numFmtId="4" fontId="0" fillId="0" borderId="14" xfId="0" applyNumberFormat="1" applyFill="1" applyBorder="1"/>
    <xf numFmtId="165" fontId="0" fillId="6" borderId="14" xfId="0" applyFill="1" applyBorder="1"/>
    <xf numFmtId="165" fontId="0" fillId="6" borderId="21" xfId="0" applyFill="1" applyBorder="1"/>
    <xf numFmtId="4" fontId="0" fillId="6" borderId="14" xfId="0" applyNumberFormat="1" applyFill="1" applyBorder="1"/>
    <xf numFmtId="4" fontId="0" fillId="6" borderId="21" xfId="0" applyNumberFormat="1" applyFill="1" applyBorder="1"/>
    <xf numFmtId="165" fontId="0" fillId="0" borderId="31" xfId="0" applyFill="1" applyBorder="1" applyProtection="1">
      <protection locked="0"/>
    </xf>
    <xf numFmtId="4" fontId="0" fillId="0" borderId="14" xfId="0" applyNumberFormat="1" applyBorder="1" applyProtection="1">
      <protection locked="0"/>
    </xf>
    <xf numFmtId="4" fontId="0" fillId="0" borderId="3" xfId="0" applyNumberFormat="1" applyBorder="1" applyProtection="1">
      <protection locked="0"/>
    </xf>
    <xf numFmtId="4" fontId="0" fillId="0" borderId="21" xfId="0" applyNumberFormat="1" applyBorder="1" applyProtection="1">
      <protection locked="0"/>
    </xf>
    <xf numFmtId="165" fontId="0" fillId="6" borderId="28" xfId="0" applyFill="1" applyBorder="1"/>
    <xf numFmtId="4" fontId="0" fillId="0" borderId="14" xfId="0" applyNumberFormat="1" applyFill="1" applyBorder="1" applyProtection="1">
      <protection locked="0"/>
    </xf>
    <xf numFmtId="165" fontId="0" fillId="6" borderId="68" xfId="0" applyFill="1" applyBorder="1"/>
    <xf numFmtId="10" fontId="0" fillId="6" borderId="46" xfId="0" applyNumberFormat="1" applyFill="1" applyBorder="1"/>
    <xf numFmtId="10" fontId="0" fillId="6" borderId="51" xfId="0" applyNumberFormat="1" applyFill="1" applyBorder="1"/>
    <xf numFmtId="10" fontId="0" fillId="6" borderId="59" xfId="0" applyNumberFormat="1" applyFill="1" applyBorder="1"/>
    <xf numFmtId="165" fontId="28" fillId="0" borderId="0" xfId="0" applyFont="1" applyAlignment="1">
      <alignment horizontal="center"/>
    </xf>
    <xf numFmtId="165" fontId="28" fillId="5" borderId="55" xfId="0" applyFont="1" applyFill="1" applyBorder="1" applyAlignment="1">
      <alignment horizontal="center"/>
    </xf>
    <xf numFmtId="165" fontId="28" fillId="5" borderId="1" xfId="0" applyFont="1" applyFill="1" applyBorder="1" applyAlignment="1">
      <alignment horizontal="center"/>
    </xf>
    <xf numFmtId="165" fontId="28" fillId="5" borderId="64" xfId="0" applyFont="1" applyFill="1" applyBorder="1" applyAlignment="1">
      <alignment horizontal="center"/>
    </xf>
    <xf numFmtId="165" fontId="0" fillId="6" borderId="62" xfId="0" applyFill="1" applyBorder="1"/>
    <xf numFmtId="4" fontId="0" fillId="0" borderId="19" xfId="0" applyNumberFormat="1" applyFill="1" applyBorder="1"/>
    <xf numFmtId="4" fontId="0" fillId="6" borderId="31" xfId="0" applyNumberFormat="1" applyFill="1" applyBorder="1"/>
    <xf numFmtId="165" fontId="0" fillId="6" borderId="16" xfId="0" applyFill="1" applyBorder="1"/>
    <xf numFmtId="165" fontId="0" fillId="6" borderId="61" xfId="0" applyFill="1" applyBorder="1"/>
    <xf numFmtId="4" fontId="0" fillId="6" borderId="19" xfId="0" applyNumberFormat="1" applyFill="1" applyBorder="1"/>
    <xf numFmtId="4" fontId="0" fillId="0" borderId="16" xfId="0" applyNumberFormat="1" applyBorder="1" applyProtection="1">
      <protection locked="0"/>
    </xf>
    <xf numFmtId="4" fontId="0" fillId="0" borderId="32" xfId="0" applyNumberFormat="1" applyBorder="1" applyProtection="1">
      <protection locked="0"/>
    </xf>
    <xf numFmtId="4" fontId="0" fillId="0" borderId="31" xfId="0" applyNumberFormat="1" applyBorder="1" applyProtection="1">
      <protection locked="0"/>
    </xf>
    <xf numFmtId="4" fontId="0" fillId="0" borderId="61" xfId="0" applyNumberFormat="1" applyBorder="1" applyProtection="1">
      <protection locked="0"/>
    </xf>
    <xf numFmtId="4" fontId="0" fillId="0" borderId="32" xfId="0" applyNumberFormat="1" applyFill="1" applyBorder="1" applyProtection="1">
      <protection locked="0"/>
    </xf>
    <xf numFmtId="4" fontId="0" fillId="0" borderId="31" xfId="0" applyNumberFormat="1" applyFill="1" applyBorder="1" applyProtection="1">
      <protection locked="0"/>
    </xf>
    <xf numFmtId="4" fontId="0" fillId="0" borderId="61" xfId="0" applyNumberFormat="1" applyFill="1" applyBorder="1" applyProtection="1">
      <protection locked="0"/>
    </xf>
    <xf numFmtId="165" fontId="0" fillId="6" borderId="24" xfId="0" applyFill="1" applyBorder="1"/>
    <xf numFmtId="4" fontId="0" fillId="6" borderId="24" xfId="0" applyNumberFormat="1" applyFill="1" applyBorder="1"/>
    <xf numFmtId="4" fontId="0" fillId="6" borderId="1" xfId="0" applyNumberFormat="1" applyFill="1" applyBorder="1"/>
    <xf numFmtId="4" fontId="0" fillId="6" borderId="64" xfId="0" applyNumberFormat="1" applyFill="1" applyBorder="1"/>
    <xf numFmtId="165" fontId="38" fillId="0" borderId="0" xfId="0" applyFont="1" applyFill="1" applyAlignment="1" applyProtection="1">
      <alignment horizontal="center"/>
    </xf>
    <xf numFmtId="165" fontId="0" fillId="0" borderId="0" xfId="0" applyFill="1" applyAlignment="1" applyProtection="1">
      <alignment horizontal="center"/>
    </xf>
    <xf numFmtId="165" fontId="28" fillId="6" borderId="71" xfId="0" applyFont="1" applyFill="1" applyBorder="1" applyAlignment="1" applyProtection="1">
      <alignment horizontal="center"/>
    </xf>
    <xf numFmtId="165" fontId="28" fillId="6" borderId="6" xfId="0" applyFont="1" applyFill="1" applyBorder="1" applyAlignment="1" applyProtection="1">
      <alignment horizontal="center"/>
    </xf>
    <xf numFmtId="165" fontId="28" fillId="6" borderId="57" xfId="0" applyFont="1" applyFill="1" applyBorder="1" applyAlignment="1" applyProtection="1">
      <alignment horizontal="center"/>
    </xf>
    <xf numFmtId="165" fontId="28" fillId="6" borderId="60" xfId="0" applyFont="1" applyFill="1" applyBorder="1" applyAlignment="1" applyProtection="1">
      <alignment horizontal="center"/>
    </xf>
    <xf numFmtId="165" fontId="28" fillId="6" borderId="70" xfId="0" applyFont="1" applyFill="1" applyBorder="1" applyAlignment="1" applyProtection="1">
      <alignment horizontal="center"/>
    </xf>
    <xf numFmtId="165" fontId="28" fillId="6" borderId="15" xfId="0" applyFont="1" applyFill="1" applyBorder="1" applyAlignment="1" applyProtection="1">
      <alignment horizontal="center"/>
    </xf>
    <xf numFmtId="165" fontId="28" fillId="6" borderId="32" xfId="0" applyFont="1" applyFill="1" applyBorder="1" applyAlignment="1" applyProtection="1">
      <alignment horizontal="center"/>
    </xf>
    <xf numFmtId="9" fontId="28" fillId="6" borderId="16" xfId="0" applyNumberFormat="1" applyFont="1" applyFill="1" applyBorder="1" applyAlignment="1" applyProtection="1">
      <alignment horizontal="center"/>
    </xf>
    <xf numFmtId="10" fontId="28" fillId="6" borderId="33" xfId="0" applyNumberFormat="1" applyFont="1" applyFill="1" applyBorder="1" applyAlignment="1" applyProtection="1">
      <alignment horizontal="center"/>
    </xf>
    <xf numFmtId="10" fontId="28" fillId="6" borderId="16" xfId="0" applyNumberFormat="1" applyFont="1" applyFill="1" applyBorder="1" applyAlignment="1" applyProtection="1">
      <alignment horizontal="center"/>
    </xf>
    <xf numFmtId="9" fontId="28" fillId="6" borderId="33" xfId="0" applyNumberFormat="1" applyFont="1" applyFill="1" applyBorder="1" applyAlignment="1" applyProtection="1">
      <alignment horizontal="center"/>
    </xf>
    <xf numFmtId="165" fontId="28" fillId="6" borderId="61" xfId="0" applyFont="1" applyFill="1" applyBorder="1" applyAlignment="1" applyProtection="1">
      <alignment horizontal="center"/>
    </xf>
    <xf numFmtId="165" fontId="0" fillId="6" borderId="72" xfId="0" applyFill="1" applyBorder="1" applyAlignment="1" applyProtection="1">
      <alignment horizontal="center"/>
    </xf>
    <xf numFmtId="4" fontId="0" fillId="0" borderId="0" xfId="0" applyNumberFormat="1" applyFill="1" applyBorder="1" applyAlignment="1" applyProtection="1">
      <alignment horizontal="center"/>
    </xf>
    <xf numFmtId="4" fontId="0" fillId="6" borderId="35" xfId="0" applyNumberFormat="1" applyFill="1" applyBorder="1" applyProtection="1"/>
    <xf numFmtId="4" fontId="0" fillId="6" borderId="27" xfId="0" applyNumberFormat="1" applyFill="1" applyBorder="1" applyProtection="1"/>
    <xf numFmtId="4" fontId="28" fillId="6" borderId="62" xfId="0" applyNumberFormat="1" applyFont="1" applyFill="1" applyBorder="1" applyProtection="1"/>
    <xf numFmtId="165" fontId="0" fillId="6" borderId="15" xfId="0" applyFill="1" applyBorder="1" applyProtection="1"/>
    <xf numFmtId="165" fontId="0" fillId="6" borderId="32" xfId="0" applyFill="1" applyBorder="1" applyProtection="1"/>
    <xf numFmtId="165" fontId="0" fillId="6" borderId="16" xfId="0" applyFill="1" applyBorder="1" applyProtection="1"/>
    <xf numFmtId="165" fontId="0" fillId="6" borderId="33" xfId="0" applyFill="1" applyBorder="1" applyProtection="1"/>
    <xf numFmtId="165" fontId="0" fillId="6" borderId="61" xfId="0" applyFill="1" applyBorder="1" applyProtection="1"/>
    <xf numFmtId="165" fontId="28" fillId="6" borderId="73" xfId="0" applyFont="1" applyFill="1" applyBorder="1" applyProtection="1"/>
    <xf numFmtId="165" fontId="28" fillId="6" borderId="1" xfId="0" applyFont="1" applyFill="1" applyBorder="1" applyProtection="1"/>
    <xf numFmtId="4" fontId="28" fillId="6" borderId="55" xfId="0" applyNumberFormat="1" applyFont="1" applyFill="1" applyBorder="1" applyProtection="1"/>
    <xf numFmtId="4" fontId="28" fillId="6" borderId="64" xfId="0" applyNumberFormat="1" applyFont="1" applyFill="1" applyBorder="1" applyProtection="1"/>
    <xf numFmtId="165" fontId="87" fillId="5" borderId="74" xfId="0" applyFont="1" applyFill="1" applyBorder="1" applyAlignment="1" applyProtection="1">
      <alignment horizontal="center"/>
    </xf>
    <xf numFmtId="165" fontId="87" fillId="0" borderId="0" xfId="0" applyFont="1" applyFill="1" applyAlignment="1" applyProtection="1">
      <alignment horizontal="center"/>
    </xf>
    <xf numFmtId="165" fontId="28" fillId="6" borderId="5" xfId="0" applyFont="1" applyFill="1" applyBorder="1" applyAlignment="1" applyProtection="1">
      <alignment horizontal="center"/>
    </xf>
    <xf numFmtId="165" fontId="28" fillId="6" borderId="4" xfId="0" applyFont="1" applyFill="1" applyBorder="1" applyAlignment="1" applyProtection="1">
      <alignment horizontal="center"/>
    </xf>
    <xf numFmtId="165" fontId="28" fillId="6" borderId="8" xfId="0" applyFont="1" applyFill="1" applyBorder="1" applyAlignment="1" applyProtection="1">
      <alignment horizontal="center"/>
    </xf>
    <xf numFmtId="10" fontId="28" fillId="0" borderId="5" xfId="0" applyNumberFormat="1" applyFont="1" applyFill="1" applyBorder="1" applyAlignment="1" applyProtection="1">
      <alignment horizontal="center"/>
    </xf>
    <xf numFmtId="165" fontId="28" fillId="6" borderId="75" xfId="0" applyFont="1" applyFill="1" applyBorder="1" applyAlignment="1" applyProtection="1">
      <alignment horizontal="center"/>
    </xf>
    <xf numFmtId="165" fontId="28" fillId="6" borderId="67" xfId="0" applyFont="1" applyFill="1" applyBorder="1" applyAlignment="1" applyProtection="1">
      <alignment horizontal="center"/>
    </xf>
    <xf numFmtId="4" fontId="0" fillId="0" borderId="76" xfId="0" applyNumberFormat="1" applyFill="1" applyBorder="1" applyProtection="1"/>
    <xf numFmtId="4" fontId="0" fillId="6" borderId="5" xfId="0" applyNumberFormat="1" applyFill="1" applyBorder="1" applyAlignment="1" applyProtection="1">
      <alignment horizontal="center"/>
    </xf>
    <xf numFmtId="4" fontId="0" fillId="0" borderId="8" xfId="0" applyNumberFormat="1" applyFill="1" applyBorder="1" applyAlignment="1" applyProtection="1">
      <alignment horizontal="center"/>
    </xf>
    <xf numFmtId="165" fontId="0" fillId="6" borderId="75" xfId="0" applyFill="1" applyBorder="1" applyProtection="1"/>
    <xf numFmtId="165" fontId="0" fillId="6" borderId="67" xfId="0" applyFill="1" applyBorder="1" applyProtection="1"/>
    <xf numFmtId="4" fontId="28" fillId="6" borderId="34" xfId="0" applyNumberFormat="1" applyFont="1" applyFill="1" applyBorder="1" applyProtection="1"/>
    <xf numFmtId="165" fontId="28" fillId="6" borderId="34" xfId="0" applyFont="1" applyFill="1" applyBorder="1" applyProtection="1"/>
    <xf numFmtId="4" fontId="28" fillId="6" borderId="2" xfId="0" applyNumberFormat="1" applyFont="1" applyFill="1" applyBorder="1" applyProtection="1"/>
    <xf numFmtId="165" fontId="0" fillId="6" borderId="36" xfId="0" applyFill="1" applyBorder="1" applyProtection="1"/>
    <xf numFmtId="165" fontId="0" fillId="6" borderId="27" xfId="0" applyFill="1" applyBorder="1" applyProtection="1"/>
    <xf numFmtId="4" fontId="0" fillId="0" borderId="61" xfId="0" applyNumberFormat="1" applyFill="1" applyBorder="1" applyProtection="1"/>
    <xf numFmtId="165" fontId="0" fillId="6" borderId="9" xfId="0" applyFill="1" applyBorder="1" applyProtection="1"/>
    <xf numFmtId="165" fontId="0" fillId="6" borderId="29" xfId="0" applyFill="1" applyBorder="1" applyProtection="1"/>
    <xf numFmtId="165" fontId="0" fillId="6" borderId="8" xfId="0" applyFill="1" applyBorder="1" applyProtection="1"/>
    <xf numFmtId="165" fontId="0" fillId="6" borderId="0" xfId="0" applyFill="1" applyBorder="1" applyProtection="1"/>
    <xf numFmtId="165" fontId="28" fillId="6" borderId="9" xfId="0" applyFont="1" applyFill="1" applyBorder="1" applyProtection="1"/>
    <xf numFmtId="165" fontId="0" fillId="0" borderId="65" xfId="0" applyFill="1" applyBorder="1" applyProtection="1">
      <protection locked="0"/>
    </xf>
    <xf numFmtId="165" fontId="0" fillId="0" borderId="41" xfId="0" applyFill="1" applyBorder="1" applyProtection="1">
      <protection locked="0"/>
    </xf>
    <xf numFmtId="165" fontId="0" fillId="0" borderId="27" xfId="0" applyFill="1" applyBorder="1" applyProtection="1">
      <protection locked="0"/>
    </xf>
    <xf numFmtId="165" fontId="0" fillId="0" borderId="77" xfId="0" applyFill="1" applyBorder="1" applyProtection="1">
      <protection locked="0"/>
    </xf>
    <xf numFmtId="165" fontId="0" fillId="0" borderId="78" xfId="0" applyFill="1" applyBorder="1" applyProtection="1">
      <protection locked="0"/>
    </xf>
    <xf numFmtId="165" fontId="40" fillId="6" borderId="36" xfId="0" applyFont="1" applyFill="1" applyBorder="1" applyProtection="1"/>
    <xf numFmtId="4" fontId="39" fillId="0" borderId="16" xfId="0" applyNumberFormat="1" applyFont="1" applyFill="1" applyBorder="1" applyProtection="1"/>
    <xf numFmtId="165" fontId="0" fillId="6" borderId="61" xfId="0" applyFill="1" applyBorder="1" applyAlignment="1" applyProtection="1">
      <alignment horizontal="center"/>
    </xf>
    <xf numFmtId="165" fontId="0" fillId="6" borderId="35" xfId="0" applyFill="1" applyBorder="1" applyProtection="1"/>
    <xf numFmtId="165" fontId="0" fillId="6" borderId="62" xfId="0" applyFill="1" applyBorder="1" applyProtection="1"/>
    <xf numFmtId="9" fontId="0" fillId="6" borderId="62" xfId="0" applyNumberFormat="1" applyFill="1" applyBorder="1" applyProtection="1"/>
    <xf numFmtId="4" fontId="97" fillId="6" borderId="35" xfId="0" applyNumberFormat="1" applyFont="1" applyFill="1" applyBorder="1" applyProtection="1"/>
    <xf numFmtId="9" fontId="97" fillId="6" borderId="62" xfId="0" applyNumberFormat="1" applyFont="1" applyFill="1" applyBorder="1" applyProtection="1"/>
    <xf numFmtId="165" fontId="97" fillId="6" borderId="35" xfId="0" applyFont="1" applyFill="1" applyBorder="1" applyProtection="1"/>
    <xf numFmtId="165" fontId="0" fillId="6" borderId="77" xfId="0" applyFill="1" applyBorder="1" applyProtection="1"/>
    <xf numFmtId="165" fontId="0" fillId="6" borderId="49" xfId="0" applyFill="1" applyBorder="1" applyProtection="1"/>
    <xf numFmtId="4" fontId="97" fillId="0" borderId="51" xfId="0" applyNumberFormat="1" applyFont="1" applyFill="1" applyBorder="1" applyProtection="1"/>
    <xf numFmtId="9" fontId="97" fillId="6" borderId="59" xfId="0" applyNumberFormat="1" applyFont="1" applyFill="1" applyBorder="1" applyProtection="1"/>
    <xf numFmtId="9" fontId="0" fillId="0" borderId="0" xfId="0" applyNumberFormat="1" applyFill="1" applyProtection="1"/>
    <xf numFmtId="165" fontId="0" fillId="0" borderId="0" xfId="0" applyFill="1" applyBorder="1" applyProtection="1"/>
    <xf numFmtId="165" fontId="97" fillId="6" borderId="36" xfId="0" applyFont="1" applyFill="1" applyBorder="1" applyProtection="1"/>
    <xf numFmtId="165" fontId="97" fillId="6" borderId="32" xfId="0" applyFont="1" applyFill="1" applyBorder="1" applyProtection="1"/>
    <xf numFmtId="4" fontId="97" fillId="0" borderId="33" xfId="0" applyNumberFormat="1" applyFont="1" applyFill="1" applyBorder="1" applyProtection="1"/>
    <xf numFmtId="165" fontId="97" fillId="6" borderId="31" xfId="0" applyFont="1" applyFill="1" applyBorder="1" applyProtection="1"/>
    <xf numFmtId="165" fontId="97" fillId="6" borderId="67" xfId="0" applyFont="1" applyFill="1" applyBorder="1" applyProtection="1"/>
    <xf numFmtId="165" fontId="97" fillId="0" borderId="0" xfId="0" applyFont="1" applyFill="1" applyBorder="1" applyProtection="1"/>
    <xf numFmtId="165" fontId="97" fillId="0" borderId="0" xfId="0" applyFont="1"/>
    <xf numFmtId="165" fontId="97" fillId="6" borderId="65" xfId="0" applyFont="1" applyFill="1" applyBorder="1" applyProtection="1"/>
    <xf numFmtId="165" fontId="97" fillId="6" borderId="23" xfId="0" applyFont="1" applyFill="1" applyBorder="1" applyProtection="1"/>
    <xf numFmtId="4" fontId="97" fillId="0" borderId="23" xfId="0" applyNumberFormat="1" applyFont="1" applyFill="1" applyBorder="1" applyProtection="1"/>
    <xf numFmtId="165" fontId="97" fillId="6" borderId="24" xfId="0" applyFont="1" applyFill="1" applyBorder="1" applyProtection="1"/>
    <xf numFmtId="9" fontId="97" fillId="6" borderId="67" xfId="2" applyFont="1" applyFill="1" applyBorder="1" applyProtection="1"/>
    <xf numFmtId="4" fontId="97" fillId="0" borderId="0" xfId="0" applyNumberFormat="1" applyFont="1" applyFill="1" applyBorder="1" applyProtection="1"/>
    <xf numFmtId="10" fontId="97" fillId="13" borderId="23" xfId="0" applyNumberFormat="1" applyFont="1" applyFill="1" applyBorder="1" applyProtection="1">
      <protection locked="0"/>
    </xf>
    <xf numFmtId="4" fontId="97" fillId="6" borderId="23" xfId="0" applyNumberFormat="1" applyFont="1" applyFill="1" applyBorder="1" applyProtection="1"/>
    <xf numFmtId="165" fontId="97" fillId="6" borderId="66" xfId="0" applyFont="1" applyFill="1" applyBorder="1" applyProtection="1"/>
    <xf numFmtId="165" fontId="97" fillId="6" borderId="9" xfId="0" applyFont="1" applyFill="1" applyBorder="1" applyAlignment="1" applyProtection="1">
      <alignment horizontal="center"/>
    </xf>
    <xf numFmtId="165" fontId="97" fillId="6" borderId="37" xfId="0" applyFont="1" applyFill="1" applyBorder="1" applyAlignment="1" applyProtection="1">
      <alignment horizontal="center"/>
    </xf>
    <xf numFmtId="165" fontId="97" fillId="6" borderId="0" xfId="0" applyFont="1" applyFill="1" applyBorder="1" applyAlignment="1" applyProtection="1">
      <alignment horizontal="center"/>
    </xf>
    <xf numFmtId="165" fontId="97" fillId="6" borderId="8" xfId="0" applyFont="1" applyFill="1" applyBorder="1" applyAlignment="1" applyProtection="1">
      <alignment horizontal="center"/>
    </xf>
    <xf numFmtId="165" fontId="97" fillId="6" borderId="36" xfId="0" applyFont="1" applyFill="1" applyBorder="1" applyAlignment="1" applyProtection="1">
      <alignment horizontal="center"/>
    </xf>
    <xf numFmtId="165" fontId="97" fillId="6" borderId="16" xfId="0" applyFont="1" applyFill="1" applyBorder="1" applyAlignment="1" applyProtection="1">
      <alignment horizontal="center"/>
    </xf>
    <xf numFmtId="165" fontId="97" fillId="6" borderId="32" xfId="0" applyFont="1" applyFill="1" applyBorder="1" applyAlignment="1" applyProtection="1">
      <alignment horizontal="center"/>
    </xf>
    <xf numFmtId="165" fontId="97" fillId="6" borderId="67" xfId="0" applyFont="1" applyFill="1" applyBorder="1" applyAlignment="1" applyProtection="1">
      <alignment horizontal="center"/>
    </xf>
    <xf numFmtId="4" fontId="97" fillId="6" borderId="62" xfId="0" applyNumberFormat="1" applyFont="1" applyFill="1" applyBorder="1" applyProtection="1"/>
    <xf numFmtId="165" fontId="30" fillId="0" borderId="0" xfId="0" applyFont="1" applyFill="1" applyBorder="1" applyProtection="1"/>
    <xf numFmtId="9" fontId="30" fillId="0" borderId="0" xfId="2" applyFont="1" applyFill="1" applyBorder="1" applyProtection="1"/>
    <xf numFmtId="165" fontId="97" fillId="0" borderId="0" xfId="0" applyFont="1" applyFill="1" applyProtection="1"/>
    <xf numFmtId="165" fontId="97" fillId="6" borderId="9" xfId="0" applyFont="1" applyFill="1" applyBorder="1" applyProtection="1"/>
    <xf numFmtId="165" fontId="97" fillId="6" borderId="0" xfId="0" applyFont="1" applyFill="1" applyBorder="1" applyProtection="1"/>
    <xf numFmtId="165" fontId="97" fillId="6" borderId="8" xfId="0" applyFont="1" applyFill="1" applyBorder="1" applyProtection="1"/>
    <xf numFmtId="165" fontId="97" fillId="6" borderId="14" xfId="0" applyFont="1" applyFill="1" applyBorder="1" applyProtection="1"/>
    <xf numFmtId="165" fontId="97" fillId="6" borderId="3" xfId="0" applyFont="1" applyFill="1" applyBorder="1" applyProtection="1"/>
    <xf numFmtId="4" fontId="97" fillId="6" borderId="21" xfId="0" applyNumberFormat="1" applyFont="1" applyFill="1" applyBorder="1" applyProtection="1"/>
    <xf numFmtId="165" fontId="97" fillId="6" borderId="77" xfId="0" applyFont="1" applyFill="1" applyBorder="1" applyProtection="1"/>
    <xf numFmtId="165" fontId="97" fillId="6" borderId="49" xfId="0" applyFont="1" applyFill="1" applyBorder="1" applyProtection="1"/>
    <xf numFmtId="4" fontId="97" fillId="6" borderId="51" xfId="0" applyNumberFormat="1" applyFont="1" applyFill="1" applyBorder="1" applyProtection="1"/>
    <xf numFmtId="4" fontId="97" fillId="6" borderId="59" xfId="0" applyNumberFormat="1" applyFont="1" applyFill="1" applyBorder="1" applyProtection="1"/>
    <xf numFmtId="4" fontId="0" fillId="0" borderId="0" xfId="0" applyNumberFormat="1" applyFill="1" applyBorder="1" applyProtection="1"/>
    <xf numFmtId="165" fontId="98" fillId="0" borderId="0" xfId="0" applyFont="1" applyAlignment="1">
      <alignment horizontal="center"/>
    </xf>
    <xf numFmtId="165" fontId="0" fillId="6" borderId="4" xfId="0" applyFill="1" applyBorder="1" applyProtection="1"/>
    <xf numFmtId="165" fontId="30" fillId="6" borderId="36" xfId="0" applyFont="1" applyFill="1" applyBorder="1" applyProtection="1"/>
    <xf numFmtId="4" fontId="28" fillId="6" borderId="61" xfId="0" applyNumberFormat="1" applyFont="1" applyFill="1" applyBorder="1" applyProtection="1"/>
    <xf numFmtId="4" fontId="28" fillId="6" borderId="75" xfId="0" applyNumberFormat="1" applyFont="1" applyFill="1" applyBorder="1" applyAlignment="1" applyProtection="1">
      <alignment horizontal="center"/>
    </xf>
    <xf numFmtId="4" fontId="0" fillId="6" borderId="62" xfId="0" applyNumberFormat="1" applyFill="1" applyBorder="1" applyProtection="1"/>
    <xf numFmtId="4" fontId="0" fillId="6" borderId="5" xfId="0" applyNumberFormat="1" applyFill="1" applyBorder="1" applyProtection="1"/>
    <xf numFmtId="9" fontId="28" fillId="6" borderId="5" xfId="2" applyFont="1" applyFill="1" applyBorder="1" applyProtection="1"/>
    <xf numFmtId="9" fontId="0" fillId="6" borderId="5" xfId="2" applyFont="1" applyFill="1" applyBorder="1" applyProtection="1"/>
    <xf numFmtId="4" fontId="28" fillId="0" borderId="62" xfId="0" applyNumberFormat="1" applyFont="1" applyFill="1" applyBorder="1" applyProtection="1">
      <protection locked="0"/>
    </xf>
    <xf numFmtId="165" fontId="0" fillId="6" borderId="10" xfId="0" applyFill="1" applyBorder="1" applyProtection="1"/>
    <xf numFmtId="165" fontId="0" fillId="6" borderId="1" xfId="0" applyFill="1" applyBorder="1" applyProtection="1"/>
    <xf numFmtId="165" fontId="0" fillId="6" borderId="64" xfId="0" applyFill="1" applyBorder="1" applyProtection="1"/>
    <xf numFmtId="165" fontId="0" fillId="6" borderId="34" xfId="0" applyFill="1" applyBorder="1" applyProtection="1"/>
    <xf numFmtId="1" fontId="28" fillId="5" borderId="11" xfId="0" applyNumberFormat="1" applyFont="1" applyFill="1" applyBorder="1" applyAlignment="1">
      <alignment horizontal="center"/>
    </xf>
    <xf numFmtId="1" fontId="28" fillId="5" borderId="10" xfId="0" applyNumberFormat="1" applyFont="1" applyFill="1" applyBorder="1" applyAlignment="1">
      <alignment horizontal="center"/>
    </xf>
    <xf numFmtId="1" fontId="0" fillId="6" borderId="9" xfId="0" applyNumberFormat="1" applyFill="1" applyBorder="1" applyAlignment="1">
      <alignment horizontal="center"/>
    </xf>
    <xf numFmtId="1" fontId="0" fillId="6" borderId="36" xfId="0" applyNumberFormat="1" applyFill="1" applyBorder="1" applyAlignment="1">
      <alignment horizontal="center"/>
    </xf>
    <xf numFmtId="1" fontId="0" fillId="6" borderId="79" xfId="0" applyNumberFormat="1" applyFill="1" applyBorder="1" applyAlignment="1">
      <alignment horizontal="center"/>
    </xf>
    <xf numFmtId="1" fontId="0" fillId="6" borderId="10" xfId="0" applyNumberFormat="1" applyFill="1" applyBorder="1" applyAlignment="1">
      <alignment horizontal="center"/>
    </xf>
    <xf numFmtId="1" fontId="0" fillId="0" borderId="0" xfId="0" applyNumberFormat="1" applyBorder="1"/>
    <xf numFmtId="1" fontId="0" fillId="6" borderId="65" xfId="0" applyNumberFormat="1" applyFill="1" applyBorder="1" applyAlignment="1">
      <alignment horizontal="center"/>
    </xf>
    <xf numFmtId="1" fontId="0" fillId="0" borderId="0" xfId="0" applyNumberFormat="1" applyBorder="1" applyAlignment="1">
      <alignment horizontal="center"/>
    </xf>
    <xf numFmtId="1" fontId="0" fillId="0" borderId="0" xfId="0" applyNumberFormat="1" applyAlignment="1">
      <alignment horizontal="left"/>
    </xf>
    <xf numFmtId="40" fontId="22" fillId="5" borderId="6" xfId="0" applyNumberFormat="1" applyFont="1" applyFill="1" applyBorder="1" applyAlignment="1">
      <alignment horizontal="center"/>
    </xf>
    <xf numFmtId="40" fontId="22" fillId="5" borderId="0" xfId="0" applyNumberFormat="1" applyFont="1" applyFill="1" applyBorder="1" applyAlignment="1">
      <alignment horizontal="center"/>
    </xf>
    <xf numFmtId="40" fontId="52" fillId="0" borderId="50" xfId="0" applyNumberFormat="1" applyFont="1" applyFill="1" applyBorder="1"/>
    <xf numFmtId="40" fontId="52" fillId="0" borderId="3" xfId="0" applyNumberFormat="1" applyFont="1" applyFill="1" applyBorder="1"/>
    <xf numFmtId="40" fontId="52" fillId="6" borderId="3" xfId="0" applyNumberFormat="1" applyFont="1" applyFill="1" applyBorder="1"/>
    <xf numFmtId="40" fontId="52" fillId="0" borderId="3" xfId="0" applyNumberFormat="1" applyFont="1" applyBorder="1" applyProtection="1">
      <protection locked="0"/>
    </xf>
    <xf numFmtId="40" fontId="52" fillId="0" borderId="3" xfId="0" applyNumberFormat="1" applyFont="1" applyFill="1" applyBorder="1" applyProtection="1">
      <protection locked="0"/>
    </xf>
    <xf numFmtId="40" fontId="52" fillId="6" borderId="51" xfId="0" applyNumberFormat="1" applyFont="1" applyFill="1" applyBorder="1"/>
    <xf numFmtId="40" fontId="52" fillId="0" borderId="0" xfId="0" applyNumberFormat="1" applyFont="1" applyBorder="1"/>
    <xf numFmtId="40" fontId="22" fillId="5" borderId="1" xfId="0" applyNumberFormat="1" applyFont="1" applyFill="1" applyBorder="1" applyAlignment="1">
      <alignment horizontal="center"/>
    </xf>
    <xf numFmtId="40" fontId="52" fillId="6" borderId="0" xfId="0" applyNumberFormat="1" applyFont="1" applyFill="1" applyBorder="1"/>
    <xf numFmtId="40" fontId="52" fillId="0" borderId="0" xfId="0" applyNumberFormat="1" applyFont="1" applyFill="1" applyBorder="1"/>
    <xf numFmtId="40" fontId="52" fillId="6" borderId="32" xfId="0" applyNumberFormat="1" applyFont="1" applyFill="1" applyBorder="1"/>
    <xf numFmtId="40" fontId="52" fillId="0" borderId="32" xfId="0" applyNumberFormat="1" applyFont="1" applyBorder="1" applyProtection="1">
      <protection locked="0"/>
    </xf>
    <xf numFmtId="40" fontId="52" fillId="0" borderId="32" xfId="0" applyNumberFormat="1" applyFont="1" applyFill="1" applyBorder="1" applyProtection="1">
      <protection locked="0"/>
    </xf>
    <xf numFmtId="40" fontId="52" fillId="6" borderId="23" xfId="0" applyNumberFormat="1" applyFont="1" applyFill="1" applyBorder="1"/>
    <xf numFmtId="40" fontId="52" fillId="6" borderId="1" xfId="0" applyNumberFormat="1" applyFont="1" applyFill="1" applyBorder="1"/>
    <xf numFmtId="40" fontId="52" fillId="0" borderId="0" xfId="0" applyNumberFormat="1" applyFont="1"/>
    <xf numFmtId="1" fontId="28" fillId="8" borderId="9" xfId="0" applyNumberFormat="1" applyFont="1" applyFill="1" applyBorder="1" applyAlignment="1">
      <alignment horizontal="right"/>
    </xf>
    <xf numFmtId="165" fontId="53" fillId="8" borderId="8" xfId="0" applyFont="1" applyFill="1" applyBorder="1"/>
    <xf numFmtId="1" fontId="40" fillId="8" borderId="9" xfId="0" applyNumberFormat="1" applyFont="1" applyFill="1" applyBorder="1" applyAlignment="1">
      <alignment horizontal="right"/>
    </xf>
    <xf numFmtId="165" fontId="40" fillId="8" borderId="8" xfId="0" applyFont="1" applyFill="1" applyBorder="1"/>
    <xf numFmtId="1" fontId="73" fillId="8" borderId="0" xfId="0" applyNumberFormat="1" applyFont="1" applyFill="1" applyBorder="1" applyAlignment="1">
      <alignment horizontal="left"/>
    </xf>
    <xf numFmtId="165" fontId="73" fillId="8" borderId="0" xfId="0" applyFont="1" applyFill="1" applyBorder="1"/>
    <xf numFmtId="1" fontId="28" fillId="8" borderId="0" xfId="0" applyNumberFormat="1" applyFont="1" applyFill="1" applyBorder="1" applyAlignment="1">
      <alignment horizontal="right"/>
    </xf>
    <xf numFmtId="165" fontId="40" fillId="8" borderId="0" xfId="0" applyFont="1" applyFill="1" applyBorder="1" applyAlignment="1">
      <alignment horizontal="left"/>
    </xf>
    <xf numFmtId="1" fontId="73" fillId="5" borderId="9" xfId="0" applyNumberFormat="1" applyFont="1" applyFill="1" applyBorder="1" applyAlignment="1">
      <alignment horizontal="left"/>
    </xf>
    <xf numFmtId="165" fontId="74" fillId="5" borderId="8" xfId="0" applyFont="1" applyFill="1" applyBorder="1"/>
    <xf numFmtId="4" fontId="60" fillId="5" borderId="0" xfId="0" applyNumberFormat="1" applyFont="1" applyFill="1"/>
    <xf numFmtId="1" fontId="28" fillId="5" borderId="9" xfId="0" applyNumberFormat="1" applyFont="1" applyFill="1" applyBorder="1" applyAlignment="1">
      <alignment horizontal="right"/>
    </xf>
    <xf numFmtId="165" fontId="53" fillId="5" borderId="8" xfId="0" applyFont="1" applyFill="1" applyBorder="1"/>
    <xf numFmtId="1" fontId="40" fillId="5" borderId="9" xfId="0" applyNumberFormat="1" applyFont="1" applyFill="1" applyBorder="1" applyAlignment="1">
      <alignment horizontal="right"/>
    </xf>
    <xf numFmtId="165" fontId="40" fillId="5" borderId="8" xfId="0" applyFont="1" applyFill="1" applyBorder="1" applyAlignment="1">
      <alignment horizontal="justify"/>
    </xf>
    <xf numFmtId="165" fontId="40" fillId="5" borderId="8" xfId="0" applyFont="1" applyFill="1" applyBorder="1"/>
    <xf numFmtId="165" fontId="73" fillId="5" borderId="8" xfId="0" applyFont="1" applyFill="1" applyBorder="1"/>
    <xf numFmtId="4" fontId="71" fillId="5" borderId="0" xfId="0" applyNumberFormat="1" applyFont="1" applyFill="1"/>
    <xf numFmtId="1" fontId="97" fillId="0" borderId="0" xfId="0" applyNumberFormat="1" applyFont="1" applyFill="1" applyBorder="1" applyAlignment="1" applyProtection="1">
      <alignment horizontal="center"/>
      <protection locked="0"/>
    </xf>
    <xf numFmtId="165" fontId="18" fillId="10" borderId="50" xfId="0" applyFont="1" applyFill="1" applyBorder="1" applyAlignment="1">
      <alignment horizontal="center"/>
    </xf>
    <xf numFmtId="4" fontId="18" fillId="10" borderId="50" xfId="0" applyNumberFormat="1" applyFont="1" applyFill="1" applyBorder="1" applyAlignment="1">
      <alignment horizontal="center"/>
    </xf>
    <xf numFmtId="49" fontId="18" fillId="10" borderId="50" xfId="0" applyNumberFormat="1" applyFont="1" applyFill="1" applyBorder="1" applyAlignment="1">
      <alignment horizontal="center"/>
    </xf>
    <xf numFmtId="4" fontId="18" fillId="10" borderId="58" xfId="0" applyNumberFormat="1" applyFont="1" applyFill="1" applyBorder="1" applyAlignment="1">
      <alignment horizontal="center"/>
    </xf>
    <xf numFmtId="165" fontId="4" fillId="10" borderId="3" xfId="0" applyFont="1" applyFill="1" applyBorder="1"/>
    <xf numFmtId="4" fontId="4" fillId="10" borderId="3" xfId="0" applyNumberFormat="1" applyFont="1" applyFill="1" applyBorder="1"/>
    <xf numFmtId="4" fontId="18" fillId="10" borderId="3" xfId="0" applyNumberFormat="1" applyFont="1" applyFill="1" applyBorder="1" applyAlignment="1">
      <alignment horizontal="justify" vertical="center"/>
    </xf>
    <xf numFmtId="49" fontId="18" fillId="10" borderId="3" xfId="0" applyNumberFormat="1" applyFont="1" applyFill="1" applyBorder="1" applyAlignment="1">
      <alignment horizontal="justify" vertical="center"/>
    </xf>
    <xf numFmtId="4" fontId="4" fillId="10" borderId="21" xfId="0" applyNumberFormat="1" applyFont="1" applyFill="1" applyBorder="1"/>
    <xf numFmtId="165" fontId="40" fillId="0" borderId="46" xfId="0" applyFont="1" applyBorder="1"/>
    <xf numFmtId="4" fontId="28" fillId="0" borderId="59" xfId="0" applyNumberFormat="1" applyFont="1" applyBorder="1"/>
    <xf numFmtId="165" fontId="40" fillId="0" borderId="0" xfId="0" applyFont="1" applyAlignment="1">
      <alignment horizontal="justify" vertical="top"/>
    </xf>
    <xf numFmtId="165" fontId="0" fillId="0" borderId="0" xfId="0" applyAlignment="1">
      <alignment horizontal="justify" vertical="top"/>
    </xf>
    <xf numFmtId="49" fontId="0" fillId="0" borderId="0" xfId="0" applyNumberFormat="1" applyAlignment="1">
      <alignment horizontal="justify" vertical="top"/>
    </xf>
    <xf numFmtId="165" fontId="38" fillId="0" borderId="0" xfId="0" applyFont="1"/>
    <xf numFmtId="49" fontId="39" fillId="0" borderId="0" xfId="0" applyNumberFormat="1" applyFont="1"/>
    <xf numFmtId="165" fontId="0" fillId="0" borderId="8" xfId="0" applyBorder="1"/>
    <xf numFmtId="165" fontId="0" fillId="0" borderId="9" xfId="0" applyBorder="1"/>
    <xf numFmtId="165" fontId="28" fillId="0" borderId="3" xfId="0" applyFont="1" applyFill="1" applyBorder="1" applyAlignment="1">
      <alignment horizontal="distributed" vertical="center" indent="1"/>
    </xf>
    <xf numFmtId="165" fontId="22" fillId="2" borderId="3" xfId="0" applyFont="1" applyFill="1" applyBorder="1" applyAlignment="1">
      <alignment horizontal="distributed" vertical="center" indent="1"/>
    </xf>
    <xf numFmtId="165" fontId="22" fillId="6" borderId="37" xfId="0" applyFont="1" applyFill="1" applyBorder="1" applyAlignment="1">
      <alignment horizontal="distributed" vertical="center" indent="1"/>
    </xf>
    <xf numFmtId="165" fontId="22" fillId="8" borderId="37" xfId="0" applyFont="1" applyFill="1" applyBorder="1" applyAlignment="1">
      <alignment horizontal="distributed" vertical="center" indent="1"/>
    </xf>
    <xf numFmtId="165" fontId="4" fillId="0" borderId="3" xfId="0" applyFont="1" applyBorder="1" applyAlignment="1">
      <alignment horizontal="center" vertical="center" wrapText="1"/>
    </xf>
    <xf numFmtId="165" fontId="4" fillId="0" borderId="24" xfId="0" applyFont="1" applyBorder="1" applyAlignment="1">
      <alignment horizontal="center" vertical="center" wrapText="1"/>
    </xf>
    <xf numFmtId="165" fontId="18" fillId="0" borderId="3" xfId="0" applyFont="1" applyBorder="1" applyAlignment="1">
      <alignment horizontal="left"/>
    </xf>
    <xf numFmtId="165" fontId="4" fillId="0" borderId="3" xfId="0" applyFont="1" applyBorder="1" applyAlignment="1">
      <alignment horizontal="center" vertical="top" wrapText="1"/>
    </xf>
    <xf numFmtId="165" fontId="4" fillId="0" borderId="34" xfId="0" applyFont="1" applyBorder="1" applyAlignment="1">
      <alignment horizontal="center" vertical="top" wrapText="1"/>
    </xf>
    <xf numFmtId="165" fontId="4" fillId="0" borderId="80" xfId="0" applyFont="1" applyBorder="1" applyAlignment="1">
      <alignment horizontal="center" vertical="top" wrapText="1"/>
    </xf>
    <xf numFmtId="164" fontId="4" fillId="0" borderId="3" xfId="1" applyFont="1" applyBorder="1" applyAlignment="1">
      <alignment horizontal="right"/>
    </xf>
    <xf numFmtId="165" fontId="18" fillId="0" borderId="16" xfId="0" applyFont="1" applyBorder="1" applyAlignment="1">
      <alignment horizontal="left"/>
    </xf>
    <xf numFmtId="164" fontId="18" fillId="0" borderId="16" xfId="1" applyFont="1" applyBorder="1" applyAlignment="1">
      <alignment horizontal="right"/>
    </xf>
    <xf numFmtId="165" fontId="4" fillId="0" borderId="0" xfId="0" applyFont="1" applyBorder="1" applyAlignment="1">
      <alignment horizontal="left"/>
    </xf>
    <xf numFmtId="165" fontId="18" fillId="0" borderId="3" xfId="0" applyFont="1" applyBorder="1"/>
    <xf numFmtId="164" fontId="18" fillId="0" borderId="3" xfId="0" applyNumberFormat="1" applyFont="1" applyBorder="1" applyAlignment="1">
      <alignment horizontal="right"/>
    </xf>
    <xf numFmtId="164" fontId="4" fillId="0" borderId="3" xfId="0" applyNumberFormat="1" applyFont="1" applyBorder="1"/>
    <xf numFmtId="164" fontId="4" fillId="0" borderId="3" xfId="1" applyNumberFormat="1" applyFont="1" applyBorder="1"/>
    <xf numFmtId="164" fontId="18" fillId="0" borderId="3" xfId="1" applyNumberFormat="1" applyFont="1" applyBorder="1"/>
    <xf numFmtId="43" fontId="4" fillId="0" borderId="3" xfId="0" applyNumberFormat="1" applyFont="1" applyBorder="1"/>
    <xf numFmtId="165" fontId="4" fillId="0" borderId="28" xfId="0" applyFont="1" applyBorder="1" applyAlignment="1">
      <alignment horizontal="center" vertical="center" wrapText="1"/>
    </xf>
    <xf numFmtId="165" fontId="4" fillId="0" borderId="0" xfId="0" applyFont="1" applyBorder="1" applyAlignment="1">
      <alignment horizontal="center" vertical="top" wrapText="1"/>
    </xf>
    <xf numFmtId="165" fontId="0" fillId="5" borderId="0" xfId="0" applyFill="1"/>
    <xf numFmtId="165" fontId="4" fillId="5" borderId="24" xfId="0" applyFont="1" applyFill="1" applyBorder="1" applyAlignment="1">
      <alignment horizontal="center" vertical="center" wrapText="1"/>
    </xf>
    <xf numFmtId="165" fontId="4" fillId="5" borderId="3" xfId="0" applyFont="1" applyFill="1" applyBorder="1" applyAlignment="1">
      <alignment horizontal="center"/>
    </xf>
    <xf numFmtId="164" fontId="4" fillId="5" borderId="3" xfId="1" applyFont="1" applyFill="1" applyBorder="1" applyAlignment="1">
      <alignment horizontal="right"/>
    </xf>
    <xf numFmtId="164" fontId="18" fillId="5" borderId="16" xfId="1" applyFont="1" applyFill="1" applyBorder="1" applyAlignment="1">
      <alignment horizontal="right"/>
    </xf>
    <xf numFmtId="164" fontId="4" fillId="5" borderId="0" xfId="1" applyFont="1" applyFill="1" applyBorder="1" applyAlignment="1">
      <alignment horizontal="right"/>
    </xf>
    <xf numFmtId="164" fontId="18" fillId="5" borderId="3" xfId="0" applyNumberFormat="1" applyFont="1" applyFill="1" applyBorder="1" applyAlignment="1">
      <alignment horizontal="right"/>
    </xf>
    <xf numFmtId="164" fontId="4" fillId="5" borderId="3" xfId="1" applyFont="1" applyFill="1" applyBorder="1"/>
    <xf numFmtId="164" fontId="18" fillId="5" borderId="3" xfId="1" applyFont="1" applyFill="1" applyBorder="1"/>
    <xf numFmtId="164" fontId="18" fillId="0" borderId="3" xfId="0" applyNumberFormat="1" applyFont="1" applyFill="1" applyBorder="1" applyAlignment="1">
      <alignment horizontal="right"/>
    </xf>
    <xf numFmtId="165" fontId="4" fillId="4" borderId="28" xfId="0" applyFont="1" applyFill="1" applyBorder="1" applyAlignment="1">
      <alignment horizontal="center" vertical="center" wrapText="1"/>
    </xf>
    <xf numFmtId="165" fontId="4" fillId="4" borderId="0" xfId="0" applyFont="1" applyFill="1" applyBorder="1" applyAlignment="1">
      <alignment horizontal="center" vertical="top" wrapText="1"/>
    </xf>
    <xf numFmtId="164" fontId="4" fillId="4" borderId="3" xfId="1" applyFont="1" applyFill="1" applyBorder="1" applyAlignment="1">
      <alignment horizontal="right"/>
    </xf>
    <xf numFmtId="164" fontId="18" fillId="4" borderId="16" xfId="1" applyFont="1" applyFill="1" applyBorder="1" applyAlignment="1">
      <alignment horizontal="right"/>
    </xf>
    <xf numFmtId="164" fontId="18" fillId="4" borderId="3" xfId="0" applyNumberFormat="1" applyFont="1" applyFill="1" applyBorder="1" applyAlignment="1">
      <alignment horizontal="right"/>
    </xf>
    <xf numFmtId="4" fontId="4" fillId="4" borderId="3" xfId="0" applyNumberFormat="1" applyFont="1" applyFill="1" applyBorder="1"/>
    <xf numFmtId="164" fontId="4" fillId="4" borderId="3" xfId="0" applyNumberFormat="1" applyFont="1" applyFill="1" applyBorder="1"/>
    <xf numFmtId="164" fontId="18" fillId="4" borderId="3" xfId="1" applyFont="1" applyFill="1" applyBorder="1"/>
    <xf numFmtId="164" fontId="4" fillId="4" borderId="3" xfId="1" applyNumberFormat="1" applyFont="1" applyFill="1" applyBorder="1"/>
    <xf numFmtId="164" fontId="18" fillId="4" borderId="3" xfId="1" applyNumberFormat="1" applyFont="1" applyFill="1" applyBorder="1"/>
    <xf numFmtId="165" fontId="4" fillId="4" borderId="24" xfId="0" applyFont="1" applyFill="1" applyBorder="1" applyAlignment="1">
      <alignment horizontal="center" vertical="center" wrapText="1"/>
    </xf>
    <xf numFmtId="165" fontId="4" fillId="4" borderId="80" xfId="0" applyFont="1" applyFill="1" applyBorder="1" applyAlignment="1">
      <alignment horizontal="center" vertical="top" wrapText="1"/>
    </xf>
    <xf numFmtId="165" fontId="22" fillId="5" borderId="37" xfId="0" applyFont="1" applyFill="1" applyBorder="1" applyAlignment="1">
      <alignment horizontal="distributed" vertical="center" indent="1"/>
    </xf>
    <xf numFmtId="165" fontId="4" fillId="5" borderId="37" xfId="0" applyFont="1" applyFill="1" applyBorder="1" applyAlignment="1">
      <alignment horizontal="center" vertical="center" wrapText="1"/>
    </xf>
    <xf numFmtId="165" fontId="4" fillId="5" borderId="16" xfId="0" applyFont="1" applyFill="1" applyBorder="1" applyAlignment="1">
      <alignment horizontal="center" vertical="top" wrapText="1"/>
    </xf>
    <xf numFmtId="4" fontId="4" fillId="5" borderId="3" xfId="0" applyNumberFormat="1" applyFont="1" applyFill="1" applyBorder="1"/>
    <xf numFmtId="164" fontId="4" fillId="5" borderId="3" xfId="0" applyNumberFormat="1" applyFont="1" applyFill="1" applyBorder="1"/>
    <xf numFmtId="164" fontId="18" fillId="5" borderId="3" xfId="1" applyNumberFormat="1" applyFont="1" applyFill="1" applyBorder="1"/>
    <xf numFmtId="165" fontId="86" fillId="5" borderId="37" xfId="0" applyFont="1" applyFill="1" applyBorder="1" applyAlignment="1">
      <alignment vertical="top" wrapText="1"/>
    </xf>
    <xf numFmtId="4" fontId="89" fillId="5" borderId="37" xfId="0" applyNumberFormat="1" applyFont="1" applyFill="1" applyBorder="1" applyAlignment="1">
      <alignment horizontal="right" vertical="top" wrapText="1"/>
    </xf>
    <xf numFmtId="10" fontId="1" fillId="0" borderId="37" xfId="2" applyNumberFormat="1" applyFont="1" applyBorder="1"/>
    <xf numFmtId="165" fontId="86" fillId="5" borderId="16" xfId="0" applyFont="1" applyFill="1" applyBorder="1" applyAlignment="1">
      <alignment vertical="top" wrapText="1"/>
    </xf>
    <xf numFmtId="165" fontId="39" fillId="5" borderId="16" xfId="0" applyFont="1" applyFill="1" applyBorder="1" applyAlignment="1">
      <alignment horizontal="justify"/>
    </xf>
    <xf numFmtId="4" fontId="89" fillId="5" borderId="16" xfId="0" applyNumberFormat="1" applyFont="1" applyFill="1" applyBorder="1" applyAlignment="1">
      <alignment horizontal="right" vertical="top" wrapText="1"/>
    </xf>
    <xf numFmtId="10" fontId="1" fillId="0" borderId="16" xfId="2" applyNumberFormat="1" applyFont="1" applyBorder="1"/>
    <xf numFmtId="165" fontId="87" fillId="0" borderId="44" xfId="0" applyFont="1" applyBorder="1" applyAlignment="1">
      <alignment vertical="top" wrapText="1"/>
    </xf>
    <xf numFmtId="165" fontId="87" fillId="0" borderId="50" xfId="0" applyFont="1" applyBorder="1" applyAlignment="1">
      <alignment vertical="top" wrapText="1"/>
    </xf>
    <xf numFmtId="165" fontId="38" fillId="0" borderId="50" xfId="0" applyFont="1" applyBorder="1" applyAlignment="1">
      <alignment horizontal="center" vertical="top" wrapText="1"/>
    </xf>
    <xf numFmtId="165" fontId="18" fillId="0" borderId="58" xfId="0" applyFont="1" applyBorder="1" applyAlignment="1">
      <alignment horizontal="center" vertical="top" wrapText="1"/>
    </xf>
    <xf numFmtId="165" fontId="88" fillId="0" borderId="14" xfId="0" applyFont="1" applyBorder="1" applyAlignment="1">
      <alignment vertical="top" wrapText="1"/>
    </xf>
    <xf numFmtId="10" fontId="1" fillId="0" borderId="21" xfId="2" applyNumberFormat="1" applyFont="1" applyBorder="1"/>
    <xf numFmtId="165" fontId="86" fillId="0" borderId="14" xfId="0" applyFont="1" applyBorder="1" applyAlignment="1">
      <alignment vertical="top" wrapText="1"/>
    </xf>
    <xf numFmtId="165" fontId="1" fillId="0" borderId="9" xfId="0" applyFont="1" applyBorder="1"/>
    <xf numFmtId="165" fontId="1" fillId="0" borderId="0" xfId="0" applyFont="1" applyBorder="1"/>
    <xf numFmtId="4" fontId="34" fillId="0" borderId="0" xfId="0" applyNumberFormat="1" applyFont="1" applyBorder="1" applyAlignment="1">
      <alignment horizontal="right"/>
    </xf>
    <xf numFmtId="165" fontId="1" fillId="0" borderId="8" xfId="0" applyFont="1" applyBorder="1"/>
    <xf numFmtId="165" fontId="86" fillId="5" borderId="14" xfId="0" applyFont="1" applyFill="1" applyBorder="1" applyAlignment="1">
      <alignment vertical="top" wrapText="1"/>
    </xf>
    <xf numFmtId="165" fontId="88" fillId="10" borderId="14" xfId="0" applyFont="1" applyFill="1" applyBorder="1" applyAlignment="1">
      <alignment vertical="top" wrapText="1"/>
    </xf>
    <xf numFmtId="165" fontId="86" fillId="0" borderId="46" xfId="0" applyFont="1" applyBorder="1" applyAlignment="1">
      <alignment vertical="top" wrapText="1"/>
    </xf>
    <xf numFmtId="165" fontId="86" fillId="0" borderId="51" xfId="0" applyFont="1" applyBorder="1" applyAlignment="1">
      <alignment vertical="top" wrapText="1"/>
    </xf>
    <xf numFmtId="4" fontId="89" fillId="0" borderId="51" xfId="0" applyNumberFormat="1" applyFont="1" applyBorder="1" applyAlignment="1">
      <alignment horizontal="right" vertical="top" wrapText="1"/>
    </xf>
    <xf numFmtId="10" fontId="1" fillId="0" borderId="59" xfId="2" applyNumberFormat="1" applyFont="1" applyBorder="1"/>
    <xf numFmtId="49" fontId="19" fillId="0" borderId="3" xfId="0" applyNumberFormat="1" applyFont="1" applyBorder="1" applyAlignment="1">
      <alignment horizontal="right"/>
    </xf>
    <xf numFmtId="165" fontId="1" fillId="0" borderId="0" xfId="0" applyFont="1" applyFill="1"/>
    <xf numFmtId="4" fontId="88" fillId="0" borderId="3" xfId="0" applyNumberFormat="1" applyFont="1" applyFill="1" applyBorder="1" applyAlignment="1">
      <alignment horizontal="right" vertical="top" wrapText="1"/>
    </xf>
    <xf numFmtId="165" fontId="88" fillId="0" borderId="3" xfId="0" applyFont="1" applyFill="1" applyBorder="1" applyAlignment="1">
      <alignment vertical="top" wrapText="1"/>
    </xf>
    <xf numFmtId="165" fontId="104" fillId="0" borderId="0" xfId="0" applyNumberFormat="1" applyFont="1" applyBorder="1" applyAlignment="1" applyProtection="1">
      <alignment horizontal="left"/>
    </xf>
    <xf numFmtId="4" fontId="105" fillId="0" borderId="0" xfId="0" applyNumberFormat="1" applyFont="1" applyBorder="1"/>
    <xf numFmtId="1" fontId="105" fillId="0" borderId="0" xfId="0" applyNumberFormat="1" applyFont="1" applyBorder="1" applyAlignment="1">
      <alignment horizontal="center"/>
    </xf>
    <xf numFmtId="4" fontId="105" fillId="0" borderId="27" xfId="0" applyNumberFormat="1" applyFont="1" applyBorder="1"/>
    <xf numFmtId="10" fontId="21" fillId="0" borderId="0" xfId="2" applyNumberFormat="1" applyFont="1"/>
    <xf numFmtId="164" fontId="4" fillId="0" borderId="0" xfId="1" applyNumberFormat="1" applyFont="1" applyProtection="1"/>
    <xf numFmtId="165" fontId="4" fillId="6" borderId="3" xfId="0" applyFont="1" applyFill="1" applyBorder="1" applyAlignment="1">
      <alignment horizontal="center" vertical="center" wrapText="1"/>
    </xf>
    <xf numFmtId="164" fontId="4" fillId="6" borderId="3" xfId="1" applyFont="1" applyFill="1" applyBorder="1" applyAlignment="1">
      <alignment horizontal="right"/>
    </xf>
    <xf numFmtId="164" fontId="18" fillId="6" borderId="16" xfId="1" applyFont="1" applyFill="1" applyBorder="1" applyAlignment="1">
      <alignment horizontal="right"/>
    </xf>
    <xf numFmtId="164" fontId="18" fillId="6" borderId="3" xfId="0" applyNumberFormat="1" applyFont="1" applyFill="1" applyBorder="1" applyAlignment="1">
      <alignment horizontal="right"/>
    </xf>
    <xf numFmtId="4" fontId="4" fillId="6" borderId="3" xfId="0" applyNumberFormat="1" applyFont="1" applyFill="1" applyBorder="1"/>
    <xf numFmtId="165" fontId="1" fillId="6" borderId="3" xfId="0" applyFont="1" applyFill="1" applyBorder="1"/>
    <xf numFmtId="164" fontId="18" fillId="6" borderId="3" xfId="1" applyFont="1" applyFill="1" applyBorder="1"/>
    <xf numFmtId="164" fontId="18" fillId="6" borderId="3" xfId="1" applyNumberFormat="1" applyFont="1" applyFill="1" applyBorder="1"/>
    <xf numFmtId="165" fontId="4" fillId="3" borderId="37" xfId="0" applyFont="1" applyFill="1" applyBorder="1" applyAlignment="1">
      <alignment horizontal="center" vertical="center" wrapText="1"/>
    </xf>
    <xf numFmtId="165" fontId="4" fillId="3" borderId="16" xfId="0" applyFont="1" applyFill="1" applyBorder="1" applyAlignment="1">
      <alignment horizontal="center" vertical="top" wrapText="1"/>
    </xf>
    <xf numFmtId="164" fontId="4" fillId="3" borderId="3" xfId="1" applyFont="1" applyFill="1" applyBorder="1" applyAlignment="1">
      <alignment horizontal="right"/>
    </xf>
    <xf numFmtId="164" fontId="18" fillId="3" borderId="16" xfId="1" applyFont="1" applyFill="1" applyBorder="1" applyAlignment="1">
      <alignment horizontal="right"/>
    </xf>
    <xf numFmtId="165" fontId="0" fillId="3" borderId="0" xfId="0" applyFill="1"/>
    <xf numFmtId="164" fontId="18" fillId="3" borderId="3" xfId="0" applyNumberFormat="1" applyFont="1" applyFill="1" applyBorder="1" applyAlignment="1">
      <alignment horizontal="right"/>
    </xf>
    <xf numFmtId="4" fontId="4" fillId="3" borderId="3" xfId="0" applyNumberFormat="1" applyFont="1" applyFill="1" applyBorder="1"/>
    <xf numFmtId="164" fontId="4" fillId="3" borderId="3" xfId="0" applyNumberFormat="1" applyFont="1" applyFill="1" applyBorder="1"/>
    <xf numFmtId="164" fontId="18" fillId="3" borderId="3" xfId="1" applyFont="1" applyFill="1" applyBorder="1"/>
    <xf numFmtId="164" fontId="18" fillId="3" borderId="3" xfId="1" applyNumberFormat="1" applyFont="1" applyFill="1" applyBorder="1"/>
    <xf numFmtId="164" fontId="4" fillId="5" borderId="37" xfId="1" applyFont="1" applyFill="1" applyBorder="1" applyAlignment="1">
      <alignment horizontal="right"/>
    </xf>
    <xf numFmtId="164" fontId="4" fillId="0" borderId="37" xfId="0" applyNumberFormat="1" applyFont="1" applyBorder="1"/>
    <xf numFmtId="4" fontId="4" fillId="6" borderId="37" xfId="0" applyNumberFormat="1" applyFont="1" applyFill="1" applyBorder="1"/>
    <xf numFmtId="164" fontId="4" fillId="4" borderId="37" xfId="0" applyNumberFormat="1" applyFont="1" applyFill="1" applyBorder="1"/>
    <xf numFmtId="4" fontId="4" fillId="5" borderId="37" xfId="0" applyNumberFormat="1" applyFont="1" applyFill="1" applyBorder="1"/>
    <xf numFmtId="4" fontId="4" fillId="3" borderId="37" xfId="0" applyNumberFormat="1" applyFont="1" applyFill="1" applyBorder="1"/>
    <xf numFmtId="165" fontId="40" fillId="0" borderId="3" xfId="0" applyFont="1" applyFill="1" applyBorder="1"/>
    <xf numFmtId="164" fontId="0" fillId="0" borderId="3" xfId="1" applyFont="1" applyBorder="1"/>
    <xf numFmtId="165" fontId="0" fillId="4" borderId="3" xfId="0" applyFill="1" applyBorder="1"/>
    <xf numFmtId="164" fontId="4" fillId="3" borderId="37" xfId="0" applyNumberFormat="1" applyFont="1" applyFill="1" applyBorder="1"/>
    <xf numFmtId="165" fontId="11" fillId="0" borderId="9" xfId="0" applyFont="1" applyBorder="1" applyAlignment="1">
      <alignment horizontal="center"/>
    </xf>
    <xf numFmtId="165" fontId="11" fillId="0" borderId="8" xfId="0" applyFont="1" applyBorder="1" applyAlignment="1">
      <alignment horizontal="center"/>
    </xf>
    <xf numFmtId="165" fontId="4" fillId="0" borderId="9" xfId="0" applyFont="1" applyBorder="1" applyAlignment="1">
      <alignment horizontal="right"/>
    </xf>
    <xf numFmtId="164" fontId="4" fillId="0" borderId="8" xfId="1" applyFont="1" applyBorder="1"/>
    <xf numFmtId="164" fontId="4" fillId="0" borderId="9" xfId="1" applyFont="1" applyBorder="1" applyAlignment="1">
      <alignment horizontal="right"/>
    </xf>
    <xf numFmtId="14" fontId="4" fillId="0" borderId="8" xfId="1" quotePrefix="1" applyNumberFormat="1" applyFont="1" applyBorder="1" applyAlignment="1">
      <alignment horizontal="right"/>
    </xf>
    <xf numFmtId="14" fontId="4" fillId="0" borderId="8" xfId="1" applyNumberFormat="1" applyFont="1" applyBorder="1"/>
    <xf numFmtId="9" fontId="4" fillId="0" borderId="8" xfId="2" applyFont="1" applyBorder="1"/>
    <xf numFmtId="165" fontId="4" fillId="0" borderId="9" xfId="0" applyFont="1" applyFill="1" applyBorder="1" applyAlignment="1">
      <alignment horizontal="right"/>
    </xf>
    <xf numFmtId="168" fontId="0" fillId="0" borderId="8" xfId="1" applyNumberFormat="1" applyFont="1" applyBorder="1"/>
    <xf numFmtId="165" fontId="4" fillId="0" borderId="9" xfId="0" applyFont="1" applyFill="1" applyBorder="1" applyAlignment="1">
      <alignment horizontal="right" wrapText="1"/>
    </xf>
    <xf numFmtId="165" fontId="18" fillId="0" borderId="10" xfId="0" applyFont="1" applyFill="1" applyBorder="1" applyAlignment="1">
      <alignment horizontal="right"/>
    </xf>
    <xf numFmtId="164" fontId="18" fillId="0" borderId="2" xfId="1" applyFont="1" applyBorder="1"/>
    <xf numFmtId="168" fontId="17" fillId="0" borderId="0" xfId="1" applyNumberFormat="1" applyFont="1" applyFill="1" applyBorder="1"/>
    <xf numFmtId="0" fontId="42" fillId="2" borderId="0" xfId="0" applyNumberFormat="1" applyFont="1" applyFill="1" applyBorder="1"/>
    <xf numFmtId="4" fontId="26" fillId="2" borderId="0" xfId="1" applyNumberFormat="1" applyFont="1" applyFill="1" applyBorder="1"/>
    <xf numFmtId="0" fontId="0" fillId="2" borderId="0" xfId="0" applyNumberFormat="1" applyFill="1" applyBorder="1"/>
    <xf numFmtId="4" fontId="0" fillId="2" borderId="0" xfId="0" applyNumberFormat="1" applyFill="1" applyBorder="1"/>
    <xf numFmtId="0" fontId="0" fillId="2" borderId="0" xfId="0" quotePrefix="1" applyNumberFormat="1" applyFill="1" applyBorder="1"/>
    <xf numFmtId="165" fontId="42" fillId="2" borderId="0" xfId="0" applyFont="1" applyFill="1" applyBorder="1"/>
    <xf numFmtId="4" fontId="42" fillId="2" borderId="0" xfId="1" applyNumberFormat="1" applyFont="1" applyFill="1" applyBorder="1"/>
    <xf numFmtId="0" fontId="0" fillId="2" borderId="0" xfId="0" quotePrefix="1" applyNumberFormat="1" applyFill="1" applyBorder="1" applyAlignment="1">
      <alignment horizontal="right"/>
    </xf>
    <xf numFmtId="4" fontId="0" fillId="2" borderId="0" xfId="1" applyNumberFormat="1" applyFont="1" applyFill="1" applyBorder="1"/>
    <xf numFmtId="165" fontId="4" fillId="2" borderId="0" xfId="0" applyFont="1" applyFill="1" applyBorder="1"/>
    <xf numFmtId="165" fontId="18" fillId="2" borderId="0" xfId="0" applyFont="1" applyFill="1" applyBorder="1"/>
    <xf numFmtId="4" fontId="71" fillId="2" borderId="0" xfId="0" applyNumberFormat="1" applyFont="1" applyFill="1" applyBorder="1"/>
    <xf numFmtId="165" fontId="53" fillId="2" borderId="0" xfId="0" applyFont="1" applyFill="1" applyBorder="1"/>
    <xf numFmtId="165" fontId="40" fillId="2" borderId="0" xfId="0" applyFont="1" applyFill="1" applyBorder="1"/>
    <xf numFmtId="0" fontId="0" fillId="2" borderId="0" xfId="0" quotePrefix="1" applyNumberFormat="1" applyFill="1" applyBorder="1" applyAlignment="1">
      <alignment horizontal="left"/>
    </xf>
    <xf numFmtId="164" fontId="42" fillId="2" borderId="0" xfId="1" applyFont="1" applyFill="1" applyBorder="1"/>
    <xf numFmtId="0" fontId="0" fillId="2" borderId="0" xfId="0" applyNumberFormat="1" applyFill="1" applyBorder="1" applyAlignment="1">
      <alignment horizontal="right"/>
    </xf>
    <xf numFmtId="164" fontId="0" fillId="2" borderId="0" xfId="1" applyFont="1" applyFill="1" applyBorder="1"/>
    <xf numFmtId="165" fontId="40" fillId="2" borderId="0" xfId="0" applyFont="1" applyFill="1" applyBorder="1" applyAlignment="1">
      <alignment horizontal="justify"/>
    </xf>
    <xf numFmtId="0" fontId="28" fillId="2" borderId="0" xfId="0" quotePrefix="1" applyNumberFormat="1" applyFont="1" applyFill="1" applyBorder="1" applyAlignment="1">
      <alignment horizontal="right"/>
    </xf>
    <xf numFmtId="4" fontId="75" fillId="2" borderId="0" xfId="1" applyNumberFormat="1" applyFont="1" applyFill="1" applyBorder="1"/>
    <xf numFmtId="165" fontId="53" fillId="2" borderId="0" xfId="0" applyFont="1" applyFill="1" applyBorder="1" applyAlignment="1">
      <alignment horizontal="justify"/>
    </xf>
    <xf numFmtId="0" fontId="28" fillId="2" borderId="0" xfId="0" applyNumberFormat="1" applyFont="1" applyFill="1" applyBorder="1"/>
    <xf numFmtId="1" fontId="40" fillId="2" borderId="0" xfId="0" applyNumberFormat="1" applyFont="1" applyFill="1" applyBorder="1" applyAlignment="1">
      <alignment horizontal="right"/>
    </xf>
    <xf numFmtId="165" fontId="28" fillId="2" borderId="0" xfId="0" applyFont="1" applyFill="1" applyBorder="1"/>
    <xf numFmtId="164" fontId="29" fillId="6" borderId="24" xfId="1" applyFont="1" applyFill="1" applyBorder="1"/>
    <xf numFmtId="164" fontId="29" fillId="0" borderId="24" xfId="1" applyFont="1" applyFill="1" applyBorder="1"/>
    <xf numFmtId="4" fontId="42" fillId="3" borderId="0" xfId="0" applyNumberFormat="1" applyFont="1" applyFill="1" applyBorder="1"/>
    <xf numFmtId="165" fontId="23" fillId="0" borderId="50" xfId="0" applyFont="1" applyBorder="1"/>
    <xf numFmtId="4" fontId="42" fillId="8" borderId="0" xfId="0" applyNumberFormat="1" applyFont="1" applyFill="1"/>
    <xf numFmtId="4" fontId="23" fillId="8" borderId="24" xfId="1" applyNumberFormat="1" applyFont="1" applyFill="1" applyBorder="1"/>
    <xf numFmtId="165" fontId="4" fillId="8" borderId="80" xfId="0" applyFont="1" applyFill="1" applyBorder="1" applyAlignment="1">
      <alignment horizontal="center" vertical="top" wrapText="1"/>
    </xf>
    <xf numFmtId="164" fontId="4" fillId="8" borderId="3" xfId="1" applyFont="1" applyFill="1" applyBorder="1" applyAlignment="1">
      <alignment horizontal="right"/>
    </xf>
    <xf numFmtId="164" fontId="18" fillId="8" borderId="16" xfId="1" applyFont="1" applyFill="1" applyBorder="1" applyAlignment="1">
      <alignment horizontal="right"/>
    </xf>
    <xf numFmtId="165" fontId="0" fillId="8" borderId="0" xfId="0" applyFill="1"/>
    <xf numFmtId="164" fontId="18" fillId="8" borderId="3" xfId="0" applyNumberFormat="1" applyFont="1" applyFill="1" applyBorder="1" applyAlignment="1">
      <alignment horizontal="right"/>
    </xf>
    <xf numFmtId="4" fontId="4" fillId="8" borderId="3" xfId="0" applyNumberFormat="1" applyFont="1" applyFill="1" applyBorder="1"/>
    <xf numFmtId="164" fontId="4" fillId="8" borderId="3" xfId="0" applyNumberFormat="1" applyFont="1" applyFill="1" applyBorder="1"/>
    <xf numFmtId="164" fontId="18" fillId="8" borderId="3" xfId="1" applyFont="1" applyFill="1" applyBorder="1"/>
    <xf numFmtId="164" fontId="18" fillId="8" borderId="3" xfId="1" applyNumberFormat="1" applyFont="1" applyFill="1" applyBorder="1"/>
    <xf numFmtId="164" fontId="4" fillId="8" borderId="37" xfId="0" applyNumberFormat="1" applyFont="1" applyFill="1" applyBorder="1"/>
    <xf numFmtId="164" fontId="4" fillId="0" borderId="0" xfId="0" applyNumberFormat="1" applyFont="1" applyBorder="1"/>
    <xf numFmtId="165" fontId="4" fillId="4" borderId="3" xfId="0" applyFont="1" applyFill="1" applyBorder="1" applyAlignment="1">
      <alignment horizontal="center"/>
    </xf>
    <xf numFmtId="164" fontId="4" fillId="4" borderId="0" xfId="1" applyFont="1" applyFill="1" applyBorder="1" applyAlignment="1">
      <alignment horizontal="right"/>
    </xf>
    <xf numFmtId="164" fontId="4" fillId="4" borderId="3" xfId="1" applyFont="1" applyFill="1" applyBorder="1"/>
    <xf numFmtId="49" fontId="45" fillId="0" borderId="22" xfId="0" applyNumberFormat="1" applyFont="1" applyBorder="1" applyAlignment="1">
      <alignment horizontal="center"/>
    </xf>
    <xf numFmtId="165" fontId="45" fillId="0" borderId="22" xfId="0" applyFont="1" applyBorder="1" applyAlignment="1">
      <alignment horizontal="center"/>
    </xf>
    <xf numFmtId="4" fontId="45" fillId="0" borderId="22" xfId="1" applyNumberFormat="1" applyFont="1" applyBorder="1"/>
    <xf numFmtId="9" fontId="45" fillId="0" borderId="22" xfId="2" applyFont="1" applyBorder="1"/>
    <xf numFmtId="49" fontId="45" fillId="0" borderId="0" xfId="0" applyNumberFormat="1" applyFont="1" applyBorder="1" applyAlignment="1">
      <alignment horizontal="center"/>
    </xf>
    <xf numFmtId="165" fontId="45" fillId="0" borderId="0" xfId="0" applyFont="1" applyBorder="1" applyAlignment="1">
      <alignment horizontal="center"/>
    </xf>
    <xf numFmtId="4" fontId="45" fillId="0" borderId="0" xfId="1" applyNumberFormat="1" applyFont="1"/>
    <xf numFmtId="9" fontId="45" fillId="0" borderId="0" xfId="2" applyNumberFormat="1" applyFont="1" applyBorder="1"/>
    <xf numFmtId="49" fontId="17" fillId="0" borderId="0" xfId="0" quotePrefix="1" applyNumberFormat="1" applyFont="1" applyFill="1" applyBorder="1"/>
    <xf numFmtId="165" fontId="27" fillId="0" borderId="0" xfId="0" applyFont="1" applyFill="1" applyBorder="1"/>
    <xf numFmtId="4" fontId="27" fillId="0" borderId="0" xfId="1" applyNumberFormat="1" applyFont="1" applyFill="1" applyBorder="1"/>
    <xf numFmtId="9" fontId="27" fillId="0" borderId="0" xfId="2" applyFont="1" applyFill="1" applyBorder="1"/>
    <xf numFmtId="49" fontId="17" fillId="0" borderId="0" xfId="0" quotePrefix="1" applyNumberFormat="1" applyFont="1" applyFill="1" applyBorder="1" applyAlignment="1">
      <alignment horizontal="right"/>
    </xf>
    <xf numFmtId="165" fontId="17" fillId="0" borderId="0" xfId="0" applyFont="1" applyFill="1" applyBorder="1"/>
    <xf numFmtId="4" fontId="17" fillId="0" borderId="0" xfId="1" applyNumberFormat="1" applyFont="1" applyFill="1" applyBorder="1"/>
    <xf numFmtId="49" fontId="17" fillId="0" borderId="0" xfId="0" applyNumberFormat="1" applyFont="1" applyFill="1" applyBorder="1" applyAlignment="1">
      <alignment horizontal="right"/>
    </xf>
    <xf numFmtId="165" fontId="45" fillId="0" borderId="0" xfId="0" applyFont="1" applyFill="1" applyBorder="1"/>
    <xf numFmtId="4" fontId="27" fillId="0" borderId="0" xfId="0" applyNumberFormat="1" applyFont="1" applyFill="1" applyBorder="1"/>
    <xf numFmtId="49" fontId="27" fillId="0" borderId="0" xfId="0" applyNumberFormat="1" applyFont="1" applyFill="1" applyBorder="1" applyAlignment="1">
      <alignment horizontal="right"/>
    </xf>
    <xf numFmtId="164" fontId="27" fillId="0" borderId="0" xfId="1" applyFont="1" applyFill="1" applyBorder="1"/>
    <xf numFmtId="164" fontId="17" fillId="0" borderId="0" xfId="1" applyFont="1" applyFill="1" applyBorder="1"/>
    <xf numFmtId="165" fontId="17" fillId="0" borderId="0" xfId="0" applyFont="1" applyFill="1" applyBorder="1" applyAlignment="1">
      <alignment horizontal="justify"/>
    </xf>
    <xf numFmtId="49" fontId="27" fillId="0" borderId="0" xfId="0" quotePrefix="1" applyNumberFormat="1" applyFont="1" applyFill="1" applyBorder="1" applyAlignment="1">
      <alignment horizontal="right"/>
    </xf>
    <xf numFmtId="165" fontId="45" fillId="0" borderId="0" xfId="0" applyFont="1" applyFill="1" applyBorder="1" applyAlignment="1">
      <alignment horizontal="justify"/>
    </xf>
    <xf numFmtId="49" fontId="104" fillId="0" borderId="0" xfId="0" applyNumberFormat="1" applyFont="1" applyFill="1" applyBorder="1" applyAlignment="1">
      <alignment horizontal="right"/>
    </xf>
    <xf numFmtId="49" fontId="27" fillId="0" borderId="0" xfId="0" applyNumberFormat="1" applyFont="1" applyFill="1" applyBorder="1"/>
    <xf numFmtId="49" fontId="17" fillId="7" borderId="9" xfId="0" applyNumberFormat="1" applyFont="1" applyFill="1" applyBorder="1" applyAlignment="1">
      <alignment horizontal="right"/>
    </xf>
    <xf numFmtId="165" fontId="17" fillId="7" borderId="8" xfId="0" applyFont="1" applyFill="1" applyBorder="1" applyAlignment="1">
      <alignment horizontal="justify"/>
    </xf>
    <xf numFmtId="165" fontId="106" fillId="0" borderId="0" xfId="0" applyFont="1" applyFill="1" applyBorder="1"/>
    <xf numFmtId="1" fontId="64" fillId="0" borderId="3" xfId="0" applyNumberFormat="1" applyFont="1" applyBorder="1" applyAlignment="1">
      <alignment horizontal="center"/>
    </xf>
    <xf numFmtId="165" fontId="64" fillId="0" borderId="3" xfId="0" applyFont="1" applyBorder="1"/>
    <xf numFmtId="49" fontId="64" fillId="0" borderId="3" xfId="0" applyNumberFormat="1" applyFont="1" applyFill="1" applyBorder="1" applyAlignment="1">
      <alignment horizontal="center"/>
    </xf>
    <xf numFmtId="1" fontId="64" fillId="0" borderId="3" xfId="0" applyNumberFormat="1" applyFont="1" applyFill="1" applyBorder="1" applyAlignment="1">
      <alignment horizontal="center"/>
    </xf>
    <xf numFmtId="49" fontId="40" fillId="0" borderId="3" xfId="0" applyNumberFormat="1" applyFont="1" applyFill="1" applyBorder="1" applyProtection="1"/>
    <xf numFmtId="4" fontId="64" fillId="0" borderId="3" xfId="0" applyNumberFormat="1" applyFont="1" applyBorder="1"/>
    <xf numFmtId="4" fontId="64" fillId="0" borderId="37" xfId="0" applyNumberFormat="1" applyFont="1" applyBorder="1"/>
    <xf numFmtId="1" fontId="64" fillId="0" borderId="37" xfId="0" applyNumberFormat="1" applyFont="1" applyBorder="1" applyAlignment="1">
      <alignment horizontal="center"/>
    </xf>
    <xf numFmtId="165" fontId="64" fillId="0" borderId="51" xfId="0" applyFont="1" applyBorder="1"/>
    <xf numFmtId="1" fontId="64" fillId="0" borderId="51" xfId="0" applyNumberFormat="1" applyFont="1" applyBorder="1" applyAlignment="1">
      <alignment horizontal="center"/>
    </xf>
    <xf numFmtId="49" fontId="64" fillId="0" borderId="51" xfId="0" applyNumberFormat="1" applyFont="1" applyBorder="1" applyAlignment="1">
      <alignment horizontal="center"/>
    </xf>
    <xf numFmtId="49" fontId="40" fillId="0" borderId="47" xfId="0" applyNumberFormat="1" applyFont="1" applyBorder="1"/>
    <xf numFmtId="165" fontId="28" fillId="0" borderId="81" xfId="0" applyFont="1" applyBorder="1" applyAlignment="1">
      <alignment horizontal="left" indent="1"/>
    </xf>
    <xf numFmtId="4" fontId="28" fillId="0" borderId="81" xfId="0" applyNumberFormat="1" applyFont="1" applyBorder="1" applyAlignment="1">
      <alignment horizontal="right"/>
    </xf>
    <xf numFmtId="9" fontId="28" fillId="0" borderId="78" xfId="0" applyNumberFormat="1" applyFont="1" applyBorder="1" applyAlignment="1">
      <alignment horizontal="right"/>
    </xf>
    <xf numFmtId="49" fontId="40" fillId="0" borderId="19" xfId="0" applyNumberFormat="1" applyFont="1" applyBorder="1" applyAlignment="1">
      <alignment horizontal="center"/>
    </xf>
    <xf numFmtId="165" fontId="28" fillId="0" borderId="8" xfId="0" applyFont="1" applyBorder="1"/>
    <xf numFmtId="4" fontId="28" fillId="0" borderId="8" xfId="0" applyNumberFormat="1" applyFont="1" applyBorder="1" applyAlignment="1">
      <alignment horizontal="right"/>
    </xf>
    <xf numFmtId="9" fontId="28" fillId="0" borderId="27" xfId="0" applyNumberFormat="1" applyFont="1" applyBorder="1" applyAlignment="1">
      <alignment horizontal="right"/>
    </xf>
    <xf numFmtId="49" fontId="28" fillId="0" borderId="19" xfId="0" applyNumberFormat="1" applyFont="1" applyBorder="1" applyAlignment="1">
      <alignment horizontal="center"/>
    </xf>
    <xf numFmtId="49" fontId="28" fillId="0" borderId="31" xfId="0" applyNumberFormat="1" applyFont="1" applyBorder="1" applyAlignment="1">
      <alignment horizontal="center"/>
    </xf>
    <xf numFmtId="165" fontId="28" fillId="0" borderId="67" xfId="0" applyFont="1" applyBorder="1"/>
    <xf numFmtId="4" fontId="28" fillId="0" borderId="67" xfId="0" applyNumberFormat="1" applyFont="1" applyBorder="1" applyAlignment="1">
      <alignment horizontal="right"/>
    </xf>
    <xf numFmtId="9" fontId="28" fillId="0" borderId="33" xfId="0" applyNumberFormat="1" applyFont="1" applyBorder="1" applyAlignment="1">
      <alignment horizontal="right"/>
    </xf>
    <xf numFmtId="0" fontId="107" fillId="0" borderId="0" xfId="0" applyNumberFormat="1" applyFont="1" applyFill="1" applyAlignment="1" applyProtection="1">
      <alignment horizontal="center"/>
    </xf>
    <xf numFmtId="4" fontId="107" fillId="0" borderId="0" xfId="0" applyNumberFormat="1" applyFont="1" applyFill="1" applyProtection="1"/>
    <xf numFmtId="0" fontId="18" fillId="0" borderId="0" xfId="0" applyNumberFormat="1" applyFont="1" applyFill="1" applyAlignment="1" applyProtection="1">
      <alignment horizontal="center"/>
    </xf>
    <xf numFmtId="4" fontId="4" fillId="0" borderId="0" xfId="0" applyNumberFormat="1" applyFont="1" applyFill="1" applyProtection="1"/>
    <xf numFmtId="4" fontId="18" fillId="0" borderId="0" xfId="0" applyNumberFormat="1" applyFont="1" applyFill="1" applyProtection="1"/>
    <xf numFmtId="4" fontId="4" fillId="0" borderId="0" xfId="0" applyNumberFormat="1" applyFont="1" applyFill="1" applyProtection="1">
      <protection locked="0"/>
    </xf>
    <xf numFmtId="9" fontId="107" fillId="0" borderId="0" xfId="0" applyNumberFormat="1" applyFont="1" applyFill="1" applyProtection="1"/>
    <xf numFmtId="9" fontId="4" fillId="0" borderId="0" xfId="0" applyNumberFormat="1" applyFont="1" applyFill="1" applyProtection="1"/>
    <xf numFmtId="4" fontId="19" fillId="3" borderId="0" xfId="1" applyNumberFormat="1" applyFont="1" applyFill="1" applyBorder="1"/>
    <xf numFmtId="4" fontId="42" fillId="3" borderId="0" xfId="0" applyNumberFormat="1" applyFont="1" applyFill="1"/>
    <xf numFmtId="4" fontId="19" fillId="4" borderId="0" xfId="1" applyNumberFormat="1" applyFont="1" applyFill="1" applyBorder="1"/>
    <xf numFmtId="4" fontId="42" fillId="4" borderId="0" xfId="0" applyNumberFormat="1" applyFont="1" applyFill="1"/>
    <xf numFmtId="4" fontId="19" fillId="5" borderId="0" xfId="1" applyNumberFormat="1" applyFont="1" applyFill="1" applyBorder="1"/>
    <xf numFmtId="4" fontId="42" fillId="5" borderId="0" xfId="0" applyNumberFormat="1" applyFont="1" applyFill="1"/>
    <xf numFmtId="4" fontId="26" fillId="0" borderId="0" xfId="1" applyNumberFormat="1" applyFont="1" applyFill="1"/>
    <xf numFmtId="4" fontId="42" fillId="0" borderId="0" xfId="1" applyNumberFormat="1" applyFont="1" applyFill="1"/>
    <xf numFmtId="4" fontId="0" fillId="0" borderId="0" xfId="1" applyNumberFormat="1" applyFont="1" applyFill="1"/>
    <xf numFmtId="4" fontId="42" fillId="0" borderId="0" xfId="0" applyNumberFormat="1" applyFont="1" applyFill="1"/>
    <xf numFmtId="165" fontId="28" fillId="0" borderId="0" xfId="0" applyFont="1" applyFill="1" applyAlignment="1" applyProtection="1">
      <alignment horizontal="center"/>
    </xf>
    <xf numFmtId="172" fontId="0" fillId="0" borderId="0" xfId="0" applyNumberFormat="1" applyBorder="1"/>
    <xf numFmtId="165" fontId="53" fillId="0" borderId="0" xfId="0" applyFont="1" applyAlignment="1">
      <alignment horizontal="center"/>
    </xf>
    <xf numFmtId="165" fontId="109" fillId="0" borderId="0" xfId="0" applyFont="1" applyFill="1" applyProtection="1"/>
    <xf numFmtId="165" fontId="0" fillId="0" borderId="0" xfId="0" applyFill="1" applyAlignment="1" applyProtection="1">
      <alignment horizontal="left"/>
    </xf>
    <xf numFmtId="49" fontId="39" fillId="0" borderId="3" xfId="0" applyNumberFormat="1" applyFont="1" applyBorder="1"/>
    <xf numFmtId="165" fontId="38" fillId="0" borderId="3" xfId="0" applyFont="1" applyBorder="1" applyAlignment="1">
      <alignment horizontal="left" indent="1"/>
    </xf>
    <xf numFmtId="4" fontId="22" fillId="0" borderId="3" xfId="0" applyNumberFormat="1" applyFont="1" applyBorder="1"/>
    <xf numFmtId="49" fontId="30" fillId="0" borderId="28" xfId="0" applyNumberFormat="1" applyFont="1" applyBorder="1" applyAlignment="1">
      <alignment horizontal="center"/>
    </xf>
    <xf numFmtId="165" fontId="30" fillId="0" borderId="3" xfId="0" applyFont="1" applyBorder="1"/>
    <xf numFmtId="49" fontId="30" fillId="0" borderId="19" xfId="0" applyNumberFormat="1" applyFont="1" applyBorder="1" applyAlignment="1">
      <alignment horizontal="center"/>
    </xf>
    <xf numFmtId="165" fontId="30" fillId="0" borderId="0" xfId="0" applyFont="1" applyBorder="1"/>
    <xf numFmtId="4" fontId="22" fillId="0" borderId="0" xfId="0" applyNumberFormat="1" applyFont="1" applyBorder="1"/>
    <xf numFmtId="49" fontId="30" fillId="0" borderId="31" xfId="0" applyNumberFormat="1" applyFont="1" applyBorder="1" applyAlignment="1">
      <alignment horizontal="center"/>
    </xf>
    <xf numFmtId="165" fontId="30" fillId="0" borderId="32" xfId="0" applyFont="1" applyBorder="1"/>
    <xf numFmtId="4" fontId="22" fillId="0" borderId="32" xfId="0" applyNumberFormat="1" applyFont="1" applyBorder="1"/>
    <xf numFmtId="49" fontId="30" fillId="0" borderId="0" xfId="0" applyNumberFormat="1" applyFont="1" applyBorder="1" applyAlignment="1">
      <alignment horizontal="center"/>
    </xf>
    <xf numFmtId="4" fontId="41" fillId="0" borderId="0" xfId="0" applyNumberFormat="1" applyFont="1" applyAlignment="1">
      <alignment horizontal="center"/>
    </xf>
    <xf numFmtId="4" fontId="23" fillId="0" borderId="0" xfId="0" applyNumberFormat="1" applyFont="1" applyBorder="1"/>
    <xf numFmtId="165" fontId="22" fillId="0" borderId="0" xfId="0" applyFont="1" applyBorder="1"/>
    <xf numFmtId="164" fontId="22" fillId="0" borderId="0" xfId="1" applyFont="1" applyBorder="1"/>
    <xf numFmtId="49" fontId="0" fillId="0" borderId="0" xfId="0" applyNumberFormat="1" applyFill="1" applyBorder="1" applyAlignment="1" applyProtection="1">
      <alignment horizontal="center"/>
    </xf>
    <xf numFmtId="49" fontId="28" fillId="0" borderId="0" xfId="0" quotePrefix="1" applyNumberFormat="1" applyFont="1" applyFill="1" applyBorder="1"/>
    <xf numFmtId="165" fontId="42" fillId="0" borderId="0" xfId="0" applyFont="1" applyFill="1" applyBorder="1"/>
    <xf numFmtId="4" fontId="22" fillId="0" borderId="0" xfId="0" applyNumberFormat="1" applyFont="1"/>
    <xf numFmtId="49" fontId="28" fillId="0" borderId="0" xfId="0" quotePrefix="1" applyNumberFormat="1" applyFont="1" applyFill="1" applyBorder="1" applyAlignment="1">
      <alignment horizontal="center"/>
    </xf>
    <xf numFmtId="4" fontId="23" fillId="0" borderId="0" xfId="0" applyNumberFormat="1" applyFont="1"/>
    <xf numFmtId="165" fontId="4" fillId="0" borderId="0" xfId="0" applyFont="1" applyFill="1" applyBorder="1"/>
    <xf numFmtId="49" fontId="0" fillId="0" borderId="0" xfId="0" applyNumberFormat="1" applyFill="1" applyBorder="1"/>
    <xf numFmtId="49" fontId="28" fillId="0" borderId="0" xfId="0" applyNumberFormat="1" applyFont="1" applyFill="1" applyBorder="1" applyAlignment="1">
      <alignment horizontal="center"/>
    </xf>
    <xf numFmtId="164" fontId="23" fillId="0" borderId="0" xfId="1" applyFont="1"/>
    <xf numFmtId="49" fontId="40" fillId="0" borderId="0" xfId="0" applyNumberFormat="1" applyFont="1" applyFill="1" applyBorder="1" applyAlignment="1">
      <alignment horizontal="right"/>
    </xf>
    <xf numFmtId="164" fontId="42" fillId="0" borderId="0" xfId="1" applyFont="1" applyFill="1" applyBorder="1"/>
    <xf numFmtId="164" fontId="0" fillId="0" borderId="0" xfId="1" applyFont="1" applyFill="1" applyBorder="1"/>
    <xf numFmtId="49" fontId="28" fillId="0" borderId="0" xfId="0" quotePrefix="1" applyNumberFormat="1" applyFont="1" applyFill="1" applyBorder="1" applyAlignment="1">
      <alignment horizontal="left"/>
    </xf>
    <xf numFmtId="4" fontId="22" fillId="0" borderId="0" xfId="0" applyNumberFormat="1" applyFont="1" applyFill="1" applyBorder="1"/>
    <xf numFmtId="49" fontId="56" fillId="0" borderId="0" xfId="0" applyNumberFormat="1" applyFont="1" applyFill="1" applyBorder="1" applyAlignment="1">
      <alignment horizontal="right"/>
    </xf>
    <xf numFmtId="49" fontId="28" fillId="0" borderId="0" xfId="0" applyNumberFormat="1" applyFont="1" applyFill="1" applyBorder="1"/>
    <xf numFmtId="49" fontId="28" fillId="0" borderId="0" xfId="0" applyNumberFormat="1" applyFont="1" applyFill="1" applyBorder="1" applyAlignment="1">
      <alignment horizontal="left"/>
    </xf>
    <xf numFmtId="165" fontId="28" fillId="0" borderId="0" xfId="0" applyFont="1" applyFill="1" applyBorder="1"/>
    <xf numFmtId="4" fontId="23" fillId="0" borderId="0" xfId="1" applyNumberFormat="1" applyFont="1" applyFill="1" applyBorder="1"/>
    <xf numFmtId="4" fontId="23" fillId="0" borderId="0" xfId="0" applyNumberFormat="1" applyFont="1" applyFill="1" applyBorder="1"/>
    <xf numFmtId="4" fontId="53" fillId="0" borderId="0" xfId="0" applyNumberFormat="1" applyFont="1" applyAlignment="1">
      <alignment horizontal="right"/>
    </xf>
    <xf numFmtId="4" fontId="110" fillId="0" borderId="0" xfId="0" applyNumberFormat="1" applyFont="1"/>
    <xf numFmtId="49" fontId="111" fillId="0" borderId="0" xfId="0" applyNumberFormat="1" applyFont="1" applyFill="1" applyBorder="1" applyAlignment="1">
      <alignment horizontal="right"/>
    </xf>
    <xf numFmtId="49" fontId="112" fillId="0" borderId="0" xfId="0" applyNumberFormat="1" applyFont="1" applyFill="1" applyBorder="1" applyAlignment="1">
      <alignment horizontal="right"/>
    </xf>
    <xf numFmtId="49" fontId="113" fillId="0" borderId="0" xfId="0" applyNumberFormat="1" applyFont="1" applyFill="1" applyBorder="1" applyAlignment="1">
      <alignment horizontal="right"/>
    </xf>
    <xf numFmtId="4" fontId="24" fillId="0" borderId="0" xfId="0" applyNumberFormat="1" applyFont="1"/>
    <xf numFmtId="1" fontId="108" fillId="0" borderId="3" xfId="0" applyNumberFormat="1" applyFont="1" applyBorder="1" applyAlignment="1">
      <alignment horizontal="center"/>
    </xf>
    <xf numFmtId="49" fontId="108" fillId="0" borderId="3" xfId="0" applyNumberFormat="1" applyFont="1" applyFill="1" applyBorder="1" applyAlignment="1">
      <alignment horizontal="center"/>
    </xf>
    <xf numFmtId="4" fontId="18" fillId="0" borderId="0" xfId="0" applyNumberFormat="1" applyFont="1" applyAlignment="1" applyProtection="1">
      <alignment horizontal="left"/>
      <protection hidden="1"/>
    </xf>
    <xf numFmtId="165" fontId="18" fillId="0" borderId="0" xfId="0" applyFont="1" applyAlignment="1" applyProtection="1">
      <alignment horizontal="left"/>
      <protection hidden="1"/>
    </xf>
    <xf numFmtId="0" fontId="18" fillId="0" borderId="0" xfId="0" applyNumberFormat="1" applyFont="1" applyAlignment="1" applyProtection="1">
      <alignment horizontal="left"/>
      <protection hidden="1"/>
    </xf>
    <xf numFmtId="165" fontId="4" fillId="0" borderId="0" xfId="0" applyFont="1" applyProtection="1">
      <protection hidden="1"/>
    </xf>
    <xf numFmtId="165" fontId="4" fillId="0" borderId="0" xfId="0" applyFont="1" applyAlignment="1" applyProtection="1">
      <protection hidden="1"/>
    </xf>
    <xf numFmtId="4" fontId="18" fillId="0" borderId="0" xfId="0" applyNumberFormat="1" applyFont="1" applyFill="1" applyAlignment="1" applyProtection="1">
      <alignment horizontal="left"/>
      <protection hidden="1"/>
    </xf>
    <xf numFmtId="0" fontId="18" fillId="0" borderId="0" xfId="0" applyNumberFormat="1" applyFont="1" applyFill="1" applyAlignment="1" applyProtection="1">
      <alignment horizontal="left"/>
      <protection hidden="1"/>
    </xf>
    <xf numFmtId="165" fontId="4" fillId="0" borderId="0" xfId="0" applyFont="1" applyProtection="1">
      <protection locked="0"/>
    </xf>
    <xf numFmtId="165" fontId="4" fillId="0" borderId="0" xfId="0" applyFont="1" applyAlignment="1" applyProtection="1">
      <protection locked="0"/>
    </xf>
    <xf numFmtId="165" fontId="18" fillId="0" borderId="0" xfId="0" applyFont="1" applyProtection="1">
      <protection locked="0"/>
    </xf>
    <xf numFmtId="165" fontId="18" fillId="0" borderId="0" xfId="0" applyFont="1" applyProtection="1">
      <protection hidden="1"/>
    </xf>
    <xf numFmtId="0" fontId="18" fillId="0" borderId="0" xfId="0" applyNumberFormat="1" applyFont="1" applyProtection="1">
      <protection hidden="1"/>
    </xf>
    <xf numFmtId="165" fontId="18" fillId="0" borderId="0" xfId="0" applyFont="1" applyAlignment="1" applyProtection="1">
      <protection hidden="1"/>
    </xf>
    <xf numFmtId="165" fontId="18" fillId="14" borderId="74" xfId="0" applyFont="1" applyFill="1" applyBorder="1" applyAlignment="1" applyProtection="1">
      <alignment horizontal="center" vertical="justify"/>
      <protection hidden="1"/>
    </xf>
    <xf numFmtId="165" fontId="18" fillId="14" borderId="12" xfId="0" applyFont="1" applyFill="1" applyBorder="1" applyAlignment="1" applyProtection="1">
      <alignment horizontal="center" vertical="justify"/>
      <protection hidden="1"/>
    </xf>
    <xf numFmtId="165" fontId="18" fillId="10" borderId="37" xfId="0" applyFont="1" applyFill="1" applyBorder="1" applyAlignment="1" applyProtection="1">
      <alignment horizontal="center" vertical="center"/>
      <protection hidden="1"/>
    </xf>
    <xf numFmtId="165" fontId="18" fillId="6" borderId="37" xfId="0" applyFont="1" applyFill="1" applyBorder="1" applyAlignment="1" applyProtection="1">
      <alignment horizontal="center" vertical="center"/>
      <protection hidden="1"/>
    </xf>
    <xf numFmtId="165" fontId="18" fillId="5" borderId="74" xfId="0" applyFont="1" applyFill="1" applyBorder="1" applyAlignment="1" applyProtection="1">
      <alignment horizontal="center" vertical="justify"/>
    </xf>
    <xf numFmtId="165" fontId="18" fillId="10" borderId="12" xfId="0" applyFont="1" applyFill="1" applyBorder="1" applyAlignment="1" applyProtection="1">
      <alignment horizontal="left"/>
      <protection hidden="1"/>
    </xf>
    <xf numFmtId="0" fontId="18" fillId="10" borderId="12" xfId="0" applyNumberFormat="1" applyFont="1" applyFill="1" applyBorder="1" applyAlignment="1" applyProtection="1">
      <alignment horizontal="center"/>
      <protection hidden="1"/>
    </xf>
    <xf numFmtId="165" fontId="18" fillId="10" borderId="74" xfId="0" applyFont="1" applyFill="1" applyBorder="1" applyAlignment="1" applyProtection="1">
      <alignment horizontal="center"/>
      <protection hidden="1"/>
    </xf>
    <xf numFmtId="165" fontId="18" fillId="10" borderId="55" xfId="0" applyFont="1" applyFill="1" applyBorder="1" applyAlignment="1" applyProtection="1">
      <alignment horizontal="center" vertical="center"/>
      <protection hidden="1"/>
    </xf>
    <xf numFmtId="165" fontId="18" fillId="6" borderId="55" xfId="0" applyFont="1" applyFill="1" applyBorder="1" applyAlignment="1" applyProtection="1">
      <alignment horizontal="center" vertical="center"/>
      <protection hidden="1"/>
    </xf>
    <xf numFmtId="4" fontId="4" fillId="0" borderId="36" xfId="0" applyNumberFormat="1" applyFont="1" applyFill="1" applyBorder="1" applyAlignment="1" applyProtection="1">
      <alignment horizontal="justify" vertical="top"/>
      <protection locked="0"/>
    </xf>
    <xf numFmtId="4" fontId="4" fillId="0" borderId="84" xfId="0" applyNumberFormat="1" applyFont="1" applyFill="1" applyBorder="1" applyAlignment="1" applyProtection="1">
      <alignment horizontal="justify" vertical="top"/>
      <protection locked="0"/>
    </xf>
    <xf numFmtId="4" fontId="4" fillId="0" borderId="75" xfId="0" applyNumberFormat="1" applyFont="1" applyFill="1" applyBorder="1" applyAlignment="1" applyProtection="1">
      <alignment horizontal="justify" vertical="top"/>
      <protection locked="0"/>
    </xf>
    <xf numFmtId="0" fontId="4" fillId="0" borderId="32" xfId="0" applyNumberFormat="1" applyFont="1" applyFill="1" applyBorder="1" applyAlignment="1" applyProtection="1">
      <alignment horizontal="center" vertical="top"/>
      <protection locked="0"/>
    </xf>
    <xf numFmtId="165" fontId="4" fillId="0" borderId="16" xfId="0" applyFont="1" applyFill="1" applyBorder="1" applyAlignment="1" applyProtection="1">
      <alignment horizontal="justify" vertical="top"/>
      <protection locked="0"/>
    </xf>
    <xf numFmtId="0" fontId="4" fillId="0" borderId="16" xfId="0" applyNumberFormat="1" applyFont="1" applyFill="1" applyBorder="1" applyAlignment="1" applyProtection="1">
      <alignment horizontal="center" vertical="top"/>
      <protection locked="0"/>
    </xf>
    <xf numFmtId="9" fontId="4" fillId="10" borderId="16" xfId="2" applyFont="1" applyFill="1" applyBorder="1" applyAlignment="1" applyProtection="1">
      <alignment horizontal="center" vertical="top"/>
      <protection hidden="1"/>
    </xf>
    <xf numFmtId="0" fontId="4" fillId="10" borderId="16" xfId="2" applyNumberFormat="1" applyFont="1" applyFill="1" applyBorder="1" applyAlignment="1" applyProtection="1">
      <alignment horizontal="center" vertical="top"/>
      <protection hidden="1"/>
    </xf>
    <xf numFmtId="49" fontId="4" fillId="0" borderId="36" xfId="0" applyNumberFormat="1" applyFont="1" applyFill="1" applyBorder="1" applyAlignment="1" applyProtection="1">
      <alignment horizontal="justify" vertical="top"/>
      <protection locked="0"/>
    </xf>
    <xf numFmtId="49" fontId="4" fillId="0" borderId="16" xfId="0" applyNumberFormat="1" applyFont="1" applyFill="1" applyBorder="1" applyAlignment="1" applyProtection="1">
      <alignment horizontal="justify" vertical="top"/>
      <protection locked="0"/>
    </xf>
    <xf numFmtId="4" fontId="4" fillId="0" borderId="16" xfId="0" applyNumberFormat="1" applyFont="1" applyFill="1" applyBorder="1" applyAlignment="1" applyProtection="1">
      <alignment horizontal="right" vertical="top"/>
      <protection locked="0"/>
    </xf>
    <xf numFmtId="9" fontId="4" fillId="6" borderId="41" xfId="2" applyFont="1" applyFill="1" applyBorder="1" applyAlignment="1" applyProtection="1">
      <alignment horizontal="right" vertical="top"/>
    </xf>
    <xf numFmtId="9" fontId="4" fillId="6" borderId="31" xfId="2" applyFont="1" applyFill="1" applyBorder="1" applyAlignment="1" applyProtection="1">
      <alignment horizontal="center" vertical="top"/>
      <protection hidden="1"/>
    </xf>
    <xf numFmtId="0" fontId="4" fillId="0" borderId="61" xfId="0" applyNumberFormat="1" applyFont="1" applyFill="1" applyBorder="1" applyAlignment="1" applyProtection="1">
      <alignment horizontal="center" vertical="top"/>
      <protection locked="0"/>
    </xf>
    <xf numFmtId="9" fontId="4" fillId="6" borderId="75" xfId="2" applyNumberFormat="1" applyFont="1" applyFill="1" applyBorder="1" applyAlignment="1" applyProtection="1">
      <alignment horizontal="center" vertical="top"/>
      <protection hidden="1"/>
    </xf>
    <xf numFmtId="4" fontId="4" fillId="0" borderId="0" xfId="0" applyNumberFormat="1" applyFont="1" applyAlignment="1" applyProtection="1">
      <alignment horizontal="justify" vertical="top"/>
      <protection hidden="1"/>
    </xf>
    <xf numFmtId="165" fontId="4" fillId="0" borderId="0" xfId="0" applyFont="1" applyAlignment="1" applyProtection="1">
      <alignment horizontal="justify" vertical="top"/>
      <protection hidden="1"/>
    </xf>
    <xf numFmtId="165" fontId="4" fillId="0" borderId="74" xfId="0" applyFont="1" applyFill="1" applyBorder="1" applyAlignment="1" applyProtection="1">
      <alignment horizontal="left" vertical="top" wrapText="1"/>
      <protection locked="0"/>
    </xf>
    <xf numFmtId="0" fontId="4" fillId="0" borderId="3" xfId="0" applyNumberFormat="1" applyFont="1" applyFill="1" applyBorder="1" applyAlignment="1" applyProtection="1">
      <alignment horizontal="center" vertical="top"/>
      <protection locked="0"/>
    </xf>
    <xf numFmtId="165" fontId="4" fillId="0" borderId="15" xfId="0" applyFont="1" applyFill="1" applyBorder="1" applyAlignment="1" applyProtection="1">
      <alignment horizontal="justify" vertical="top"/>
      <protection locked="0"/>
    </xf>
    <xf numFmtId="165" fontId="4" fillId="0" borderId="41" xfId="0" applyFont="1" applyFill="1" applyBorder="1" applyAlignment="1" applyProtection="1">
      <alignment horizontal="justify" vertical="top"/>
      <protection locked="0"/>
    </xf>
    <xf numFmtId="165" fontId="4" fillId="0" borderId="3" xfId="0" applyFont="1" applyFill="1" applyBorder="1" applyAlignment="1" applyProtection="1">
      <alignment horizontal="justify" vertical="top"/>
      <protection locked="0"/>
    </xf>
    <xf numFmtId="9" fontId="4" fillId="0" borderId="0" xfId="2" applyFont="1" applyAlignment="1" applyProtection="1">
      <alignment horizontal="justify" vertical="top"/>
      <protection hidden="1"/>
    </xf>
    <xf numFmtId="4" fontId="4" fillId="0" borderId="34" xfId="0" applyNumberFormat="1" applyFont="1" applyFill="1" applyBorder="1" applyAlignment="1" applyProtection="1">
      <alignment horizontal="justify" vertical="top"/>
      <protection locked="0"/>
    </xf>
    <xf numFmtId="4" fontId="4" fillId="0" borderId="61" xfId="0" applyNumberFormat="1" applyFont="1" applyFill="1" applyBorder="1" applyAlignment="1" applyProtection="1">
      <alignment horizontal="right" vertical="top"/>
      <protection locked="0"/>
    </xf>
    <xf numFmtId="4" fontId="4" fillId="0" borderId="31" xfId="0" applyNumberFormat="1" applyFont="1" applyFill="1" applyBorder="1" applyAlignment="1" applyProtection="1">
      <alignment horizontal="right" vertical="top"/>
      <protection locked="0"/>
    </xf>
    <xf numFmtId="4" fontId="4" fillId="0" borderId="3" xfId="0" applyNumberFormat="1" applyFont="1" applyFill="1" applyBorder="1" applyAlignment="1" applyProtection="1">
      <alignment horizontal="right" vertical="top"/>
      <protection locked="0"/>
    </xf>
    <xf numFmtId="4" fontId="4" fillId="0" borderId="9" xfId="0" applyNumberFormat="1" applyFont="1" applyFill="1" applyBorder="1" applyAlignment="1" applyProtection="1">
      <alignment horizontal="justify" vertical="top"/>
      <protection hidden="1"/>
    </xf>
    <xf numFmtId="165" fontId="4" fillId="0" borderId="9" xfId="0" applyFont="1" applyFill="1" applyBorder="1" applyAlignment="1" applyProtection="1">
      <alignment horizontal="justify" vertical="top"/>
      <protection hidden="1"/>
    </xf>
    <xf numFmtId="4" fontId="4" fillId="0" borderId="75" xfId="0" applyNumberFormat="1" applyFont="1" applyFill="1" applyBorder="1" applyAlignment="1" applyProtection="1">
      <alignment horizontal="justify" vertical="top"/>
      <protection hidden="1"/>
    </xf>
    <xf numFmtId="0" fontId="4" fillId="0" borderId="0" xfId="0" applyNumberFormat="1" applyFont="1" applyFill="1" applyBorder="1" applyAlignment="1" applyProtection="1">
      <alignment horizontal="justify" vertical="top"/>
      <protection hidden="1"/>
    </xf>
    <xf numFmtId="165" fontId="4" fillId="0" borderId="27" xfId="0" applyFont="1" applyFill="1" applyBorder="1" applyAlignment="1" applyProtection="1">
      <alignment horizontal="justify" vertical="top"/>
      <protection hidden="1"/>
    </xf>
    <xf numFmtId="165" fontId="4" fillId="0" borderId="35" xfId="0" applyFont="1" applyFill="1" applyBorder="1" applyAlignment="1" applyProtection="1">
      <alignment horizontal="justify" vertical="top"/>
      <protection hidden="1"/>
    </xf>
    <xf numFmtId="165" fontId="4" fillId="0" borderId="35" xfId="0" applyFont="1" applyFill="1" applyBorder="1" applyAlignment="1" applyProtection="1">
      <alignment horizontal="center" vertical="top"/>
      <protection hidden="1"/>
    </xf>
    <xf numFmtId="49" fontId="4" fillId="0" borderId="0" xfId="0" applyNumberFormat="1" applyFont="1" applyFill="1" applyBorder="1" applyAlignment="1" applyProtection="1">
      <alignment horizontal="justify" vertical="top"/>
      <protection locked="0"/>
    </xf>
    <xf numFmtId="4" fontId="4" fillId="0" borderId="62" xfId="0" applyNumberFormat="1" applyFont="1" applyFill="1" applyBorder="1" applyAlignment="1" applyProtection="1">
      <alignment horizontal="right" vertical="top"/>
      <protection hidden="1"/>
    </xf>
    <xf numFmtId="4" fontId="4" fillId="0" borderId="19" xfId="0" applyNumberFormat="1" applyFont="1" applyFill="1" applyBorder="1" applyAlignment="1" applyProtection="1">
      <alignment horizontal="right" vertical="top"/>
      <protection hidden="1"/>
    </xf>
    <xf numFmtId="9" fontId="4" fillId="0" borderId="19" xfId="0" applyNumberFormat="1" applyFont="1" applyFill="1" applyBorder="1" applyAlignment="1" applyProtection="1">
      <alignment horizontal="right" vertical="top"/>
      <protection hidden="1"/>
    </xf>
    <xf numFmtId="9" fontId="4" fillId="10" borderId="31" xfId="2" applyFont="1" applyFill="1" applyBorder="1" applyAlignment="1" applyProtection="1">
      <alignment horizontal="center" vertical="top"/>
      <protection hidden="1"/>
    </xf>
    <xf numFmtId="165" fontId="4" fillId="0" borderId="19" xfId="0" applyFont="1" applyFill="1" applyBorder="1" applyAlignment="1" applyProtection="1">
      <alignment horizontal="center" vertical="top"/>
      <protection hidden="1"/>
    </xf>
    <xf numFmtId="9" fontId="4" fillId="10" borderId="75" xfId="2" applyNumberFormat="1" applyFont="1" applyFill="1" applyBorder="1" applyAlignment="1" applyProtection="1">
      <alignment horizontal="center" vertical="top"/>
      <protection hidden="1"/>
    </xf>
    <xf numFmtId="4" fontId="18" fillId="6" borderId="12" xfId="0" applyNumberFormat="1" applyFont="1" applyFill="1" applyBorder="1" applyAlignment="1" applyProtection="1">
      <alignment vertical="center"/>
      <protection hidden="1"/>
    </xf>
    <xf numFmtId="165" fontId="18" fillId="6" borderId="12" xfId="0" applyFont="1" applyFill="1" applyBorder="1" applyAlignment="1" applyProtection="1">
      <alignment vertical="center"/>
      <protection hidden="1"/>
    </xf>
    <xf numFmtId="165" fontId="18" fillId="6" borderId="74" xfId="0" applyFont="1" applyFill="1" applyBorder="1" applyAlignment="1" applyProtection="1">
      <alignment vertical="center"/>
      <protection hidden="1"/>
    </xf>
    <xf numFmtId="0" fontId="18" fillId="6" borderId="13" xfId="0" applyNumberFormat="1" applyFont="1" applyFill="1" applyBorder="1" applyAlignment="1" applyProtection="1">
      <alignment vertical="center"/>
      <protection hidden="1"/>
    </xf>
    <xf numFmtId="165" fontId="18" fillId="6" borderId="54" xfId="0" applyFont="1" applyFill="1" applyBorder="1" applyAlignment="1" applyProtection="1">
      <alignment vertical="center"/>
      <protection hidden="1"/>
    </xf>
    <xf numFmtId="165" fontId="18" fillId="6" borderId="53" xfId="0" applyFont="1" applyFill="1" applyBorder="1" applyAlignment="1" applyProtection="1">
      <alignment vertical="center"/>
      <protection hidden="1"/>
    </xf>
    <xf numFmtId="170" fontId="18" fillId="6" borderId="53" xfId="0" applyNumberFormat="1" applyFont="1" applyFill="1" applyBorder="1" applyAlignment="1" applyProtection="1">
      <alignment horizontal="center" vertical="center"/>
      <protection hidden="1"/>
    </xf>
    <xf numFmtId="165" fontId="18" fillId="6" borderId="85" xfId="0" applyFont="1" applyFill="1" applyBorder="1" applyAlignment="1" applyProtection="1">
      <alignment vertical="center"/>
      <protection hidden="1"/>
    </xf>
    <xf numFmtId="165" fontId="18" fillId="6" borderId="13" xfId="0" applyFont="1" applyFill="1" applyBorder="1" applyAlignment="1" applyProtection="1">
      <alignment vertical="center"/>
      <protection hidden="1"/>
    </xf>
    <xf numFmtId="4" fontId="18" fillId="6" borderId="52" xfId="0" applyNumberFormat="1" applyFont="1" applyFill="1" applyBorder="1" applyAlignment="1" applyProtection="1">
      <alignment vertical="center"/>
      <protection hidden="1"/>
    </xf>
    <xf numFmtId="9" fontId="18" fillId="6" borderId="86" xfId="2" applyNumberFormat="1" applyFont="1" applyFill="1" applyBorder="1" applyAlignment="1" applyProtection="1">
      <alignment vertical="center"/>
      <protection hidden="1"/>
    </xf>
    <xf numFmtId="170" fontId="18" fillId="6" borderId="86" xfId="0" applyNumberFormat="1" applyFont="1" applyFill="1" applyBorder="1" applyAlignment="1" applyProtection="1">
      <alignment vertical="center"/>
      <protection hidden="1"/>
    </xf>
    <xf numFmtId="165" fontId="18" fillId="6" borderId="52" xfId="0" applyFont="1" applyFill="1" applyBorder="1" applyAlignment="1" applyProtection="1">
      <alignment vertical="center"/>
      <protection hidden="1"/>
    </xf>
    <xf numFmtId="9" fontId="18" fillId="6" borderId="74" xfId="2" applyFont="1" applyFill="1" applyBorder="1" applyAlignment="1" applyProtection="1">
      <alignment horizontal="center" vertical="center"/>
      <protection hidden="1"/>
    </xf>
    <xf numFmtId="165" fontId="4" fillId="0" borderId="0" xfId="0" applyFont="1" applyAlignment="1" applyProtection="1">
      <alignment vertical="center"/>
      <protection hidden="1"/>
    </xf>
    <xf numFmtId="4" fontId="18" fillId="5" borderId="12" xfId="0" applyNumberFormat="1" applyFont="1" applyFill="1" applyBorder="1" applyAlignment="1" applyProtection="1">
      <alignment vertical="center"/>
      <protection hidden="1"/>
    </xf>
    <xf numFmtId="4" fontId="18" fillId="5" borderId="13" xfId="0" applyNumberFormat="1" applyFont="1" applyFill="1" applyBorder="1" applyAlignment="1" applyProtection="1">
      <alignment vertical="center"/>
      <protection hidden="1"/>
    </xf>
    <xf numFmtId="4" fontId="18" fillId="5" borderId="74" xfId="0" applyNumberFormat="1" applyFont="1" applyFill="1" applyBorder="1" applyAlignment="1" applyProtection="1">
      <alignment vertical="center"/>
      <protection hidden="1"/>
    </xf>
    <xf numFmtId="0" fontId="18" fillId="5" borderId="13" xfId="0" applyNumberFormat="1" applyFont="1" applyFill="1" applyBorder="1" applyAlignment="1" applyProtection="1">
      <alignment vertical="center"/>
      <protection hidden="1"/>
    </xf>
    <xf numFmtId="9" fontId="18" fillId="5" borderId="74" xfId="2" applyFont="1" applyFill="1" applyBorder="1" applyAlignment="1" applyProtection="1">
      <alignment vertical="center"/>
      <protection hidden="1"/>
    </xf>
    <xf numFmtId="9" fontId="18" fillId="5" borderId="53" xfId="2" applyFont="1" applyFill="1" applyBorder="1" applyAlignment="1" applyProtection="1">
      <alignment vertical="center"/>
      <protection hidden="1"/>
    </xf>
    <xf numFmtId="9" fontId="18" fillId="5" borderId="86" xfId="2" applyFont="1" applyFill="1" applyBorder="1" applyAlignment="1" applyProtection="1">
      <alignment vertical="center"/>
      <protection hidden="1"/>
    </xf>
    <xf numFmtId="9" fontId="18" fillId="5" borderId="74" xfId="2" applyNumberFormat="1" applyFont="1" applyFill="1" applyBorder="1" applyAlignment="1" applyProtection="1">
      <alignment vertical="center"/>
      <protection hidden="1"/>
    </xf>
    <xf numFmtId="10" fontId="18" fillId="0" borderId="0" xfId="0" applyNumberFormat="1" applyFont="1" applyProtection="1">
      <protection hidden="1"/>
    </xf>
    <xf numFmtId="4" fontId="18" fillId="4" borderId="12" xfId="0" applyNumberFormat="1" applyFont="1" applyFill="1" applyBorder="1" applyAlignment="1" applyProtection="1">
      <alignment vertical="center"/>
      <protection hidden="1"/>
    </xf>
    <xf numFmtId="4" fontId="18" fillId="4" borderId="13" xfId="0" applyNumberFormat="1" applyFont="1" applyFill="1" applyBorder="1" applyAlignment="1" applyProtection="1">
      <alignment vertical="center"/>
      <protection hidden="1"/>
    </xf>
    <xf numFmtId="9" fontId="18" fillId="4" borderId="13" xfId="2" applyFont="1" applyFill="1" applyBorder="1" applyAlignment="1" applyProtection="1">
      <alignment vertical="center"/>
      <protection hidden="1"/>
    </xf>
    <xf numFmtId="0" fontId="18" fillId="4" borderId="13" xfId="0" applyNumberFormat="1" applyFont="1" applyFill="1" applyBorder="1" applyAlignment="1" applyProtection="1">
      <alignment vertical="center"/>
      <protection hidden="1"/>
    </xf>
    <xf numFmtId="9" fontId="18" fillId="4" borderId="74" xfId="2" applyFont="1" applyFill="1" applyBorder="1" applyAlignment="1" applyProtection="1">
      <alignment vertical="center"/>
      <protection hidden="1"/>
    </xf>
    <xf numFmtId="9" fontId="18" fillId="4" borderId="53" xfId="2" applyFont="1" applyFill="1" applyBorder="1" applyAlignment="1" applyProtection="1">
      <alignment vertical="center"/>
      <protection hidden="1"/>
    </xf>
    <xf numFmtId="9" fontId="18" fillId="4" borderId="86" xfId="2" applyFont="1" applyFill="1" applyBorder="1" applyAlignment="1" applyProtection="1">
      <alignment vertical="center"/>
      <protection hidden="1"/>
    </xf>
    <xf numFmtId="9" fontId="18" fillId="4" borderId="74" xfId="2" applyNumberFormat="1" applyFont="1" applyFill="1" applyBorder="1" applyAlignment="1" applyProtection="1">
      <alignment vertical="center"/>
      <protection hidden="1"/>
    </xf>
    <xf numFmtId="4" fontId="18" fillId="4" borderId="10" xfId="0" applyNumberFormat="1" applyFont="1" applyFill="1" applyBorder="1" applyAlignment="1" applyProtection="1">
      <alignment vertical="center"/>
      <protection hidden="1"/>
    </xf>
    <xf numFmtId="4" fontId="18" fillId="4" borderId="1" xfId="0" applyNumberFormat="1" applyFont="1" applyFill="1" applyBorder="1" applyAlignment="1" applyProtection="1">
      <alignment vertical="center"/>
      <protection hidden="1"/>
    </xf>
    <xf numFmtId="9" fontId="18" fillId="4" borderId="1" xfId="2" applyFont="1" applyFill="1" applyBorder="1" applyAlignment="1" applyProtection="1">
      <alignment vertical="center"/>
      <protection hidden="1"/>
    </xf>
    <xf numFmtId="0" fontId="18" fillId="4" borderId="1" xfId="0" applyNumberFormat="1" applyFont="1" applyFill="1" applyBorder="1" applyAlignment="1" applyProtection="1">
      <alignment vertical="center"/>
      <protection hidden="1"/>
    </xf>
    <xf numFmtId="0" fontId="18" fillId="4" borderId="13" xfId="2" applyNumberFormat="1" applyFont="1" applyFill="1" applyBorder="1" applyAlignment="1" applyProtection="1">
      <alignment vertical="center"/>
      <protection hidden="1"/>
    </xf>
    <xf numFmtId="171" fontId="18" fillId="4" borderId="20" xfId="2" applyNumberFormat="1" applyFont="1" applyFill="1" applyBorder="1" applyAlignment="1" applyProtection="1">
      <alignment vertical="center"/>
      <protection hidden="1"/>
    </xf>
    <xf numFmtId="0" fontId="4" fillId="0" borderId="0" xfId="0" applyNumberFormat="1" applyFont="1" applyProtection="1">
      <protection hidden="1"/>
    </xf>
    <xf numFmtId="9" fontId="4" fillId="0" borderId="0" xfId="0" applyNumberFormat="1" applyFont="1" applyProtection="1">
      <protection hidden="1"/>
    </xf>
    <xf numFmtId="9" fontId="4" fillId="0" borderId="0" xfId="2" applyFont="1" applyProtection="1">
      <protection hidden="1"/>
    </xf>
    <xf numFmtId="0" fontId="18" fillId="0" borderId="0" xfId="0" applyNumberFormat="1" applyFont="1" applyAlignment="1" applyProtection="1">
      <alignment horizontal="center"/>
      <protection hidden="1"/>
    </xf>
    <xf numFmtId="0" fontId="4" fillId="0" borderId="0" xfId="0" applyNumberFormat="1" applyFont="1" applyAlignment="1" applyProtection="1">
      <alignment horizontal="center"/>
      <protection hidden="1"/>
    </xf>
    <xf numFmtId="0" fontId="18" fillId="0" borderId="0" xfId="0" applyNumberFormat="1" applyFont="1" applyFill="1" applyAlignment="1" applyProtection="1">
      <alignment horizontal="center"/>
      <protection hidden="1"/>
    </xf>
    <xf numFmtId="4" fontId="18" fillId="0" borderId="0" xfId="0" applyNumberFormat="1" applyFont="1" applyFill="1" applyAlignment="1" applyProtection="1">
      <alignment horizontal="left"/>
      <protection locked="0"/>
    </xf>
    <xf numFmtId="0" fontId="18" fillId="0" borderId="0" xfId="0" applyNumberFormat="1" applyFont="1" applyFill="1" applyAlignment="1" applyProtection="1">
      <alignment horizontal="center"/>
      <protection locked="0"/>
    </xf>
    <xf numFmtId="0" fontId="18" fillId="0" borderId="0" xfId="0" applyNumberFormat="1" applyFont="1" applyAlignment="1" applyProtection="1">
      <alignment horizontal="center"/>
      <protection locked="0"/>
    </xf>
    <xf numFmtId="165" fontId="18" fillId="0" borderId="0" xfId="0" applyFont="1" applyAlignment="1" applyProtection="1">
      <protection locked="0"/>
    </xf>
    <xf numFmtId="165" fontId="18" fillId="10" borderId="4" xfId="0" applyFont="1" applyFill="1" applyBorder="1" applyAlignment="1" applyProtection="1">
      <alignment horizontal="center" vertical="center" wrapText="1"/>
      <protection hidden="1"/>
    </xf>
    <xf numFmtId="165" fontId="18" fillId="10" borderId="5" xfId="0" applyFont="1" applyFill="1" applyBorder="1" applyAlignment="1" applyProtection="1">
      <alignment horizontal="center" vertical="center" wrapText="1"/>
      <protection hidden="1"/>
    </xf>
    <xf numFmtId="165" fontId="18" fillId="5" borderId="4" xfId="0" applyFont="1" applyFill="1" applyBorder="1" applyAlignment="1" applyProtection="1">
      <alignment horizontal="center" vertical="justify"/>
    </xf>
    <xf numFmtId="165" fontId="18" fillId="10" borderId="11" xfId="0" applyFont="1" applyFill="1" applyBorder="1" applyAlignment="1" applyProtection="1">
      <alignment horizontal="left"/>
      <protection hidden="1"/>
    </xf>
    <xf numFmtId="0" fontId="18" fillId="10" borderId="11" xfId="0" applyNumberFormat="1" applyFont="1" applyFill="1" applyBorder="1" applyAlignment="1" applyProtection="1">
      <alignment horizontal="center"/>
      <protection hidden="1"/>
    </xf>
    <xf numFmtId="165" fontId="18" fillId="10" borderId="35" xfId="0" applyFont="1" applyFill="1" applyBorder="1" applyAlignment="1" applyProtection="1">
      <alignment horizontal="center" vertical="center"/>
      <protection hidden="1"/>
    </xf>
    <xf numFmtId="49" fontId="18" fillId="10" borderId="34" xfId="0" applyNumberFormat="1" applyFont="1" applyFill="1" applyBorder="1" applyAlignment="1" applyProtection="1">
      <alignment horizontal="center" vertical="center" wrapText="1"/>
      <protection hidden="1"/>
    </xf>
    <xf numFmtId="165" fontId="18" fillId="6" borderId="35" xfId="0" applyFont="1" applyFill="1" applyBorder="1" applyAlignment="1" applyProtection="1">
      <alignment horizontal="center" vertical="center"/>
      <protection hidden="1"/>
    </xf>
    <xf numFmtId="4" fontId="4" fillId="0" borderId="48" xfId="0" applyNumberFormat="1" applyFont="1" applyFill="1" applyBorder="1" applyAlignment="1" applyProtection="1">
      <alignment horizontal="justify" vertical="top"/>
      <protection locked="0"/>
    </xf>
    <xf numFmtId="4" fontId="4" fillId="0" borderId="50" xfId="0" applyNumberFormat="1" applyFont="1" applyFill="1" applyBorder="1" applyAlignment="1" applyProtection="1">
      <alignment horizontal="justify" vertical="top"/>
      <protection locked="0"/>
    </xf>
    <xf numFmtId="0" fontId="4" fillId="0" borderId="50" xfId="0" applyNumberFormat="1" applyFont="1" applyFill="1" applyBorder="1" applyAlignment="1" applyProtection="1">
      <alignment horizontal="center" vertical="top"/>
      <protection locked="0"/>
    </xf>
    <xf numFmtId="165" fontId="4" fillId="0" borderId="33" xfId="0" applyFont="1" applyFill="1" applyBorder="1" applyAlignment="1" applyProtection="1">
      <alignment horizontal="justify" vertical="top"/>
      <protection locked="0"/>
    </xf>
    <xf numFmtId="165" fontId="4" fillId="0" borderId="50" xfId="0" applyFont="1" applyFill="1" applyBorder="1" applyAlignment="1" applyProtection="1">
      <alignment horizontal="justify" vertical="top"/>
      <protection locked="0"/>
    </xf>
    <xf numFmtId="165" fontId="4" fillId="0" borderId="50" xfId="0" applyFont="1" applyFill="1" applyBorder="1" applyAlignment="1" applyProtection="1">
      <alignment horizontal="center" vertical="top"/>
      <protection locked="0"/>
    </xf>
    <xf numFmtId="9" fontId="4" fillId="10" borderId="50" xfId="2" applyFont="1" applyFill="1" applyBorder="1" applyAlignment="1" applyProtection="1">
      <alignment horizontal="center" vertical="top"/>
      <protection hidden="1"/>
    </xf>
    <xf numFmtId="165" fontId="4" fillId="0" borderId="31" xfId="0" applyFont="1" applyFill="1" applyBorder="1" applyAlignment="1" applyProtection="1">
      <alignment horizontal="justify" vertical="top"/>
      <protection locked="0"/>
    </xf>
    <xf numFmtId="9" fontId="4" fillId="6" borderId="33" xfId="2" applyFont="1" applyFill="1" applyBorder="1" applyAlignment="1" applyProtection="1">
      <alignment horizontal="right" vertical="top"/>
    </xf>
    <xf numFmtId="9" fontId="4" fillId="6" borderId="50" xfId="2" applyFont="1" applyFill="1" applyBorder="1" applyAlignment="1" applyProtection="1">
      <alignment horizontal="center" vertical="top"/>
      <protection hidden="1"/>
    </xf>
    <xf numFmtId="9" fontId="4" fillId="6" borderId="58" xfId="2" applyNumberFormat="1" applyFont="1" applyFill="1" applyBorder="1" applyAlignment="1" applyProtection="1">
      <alignment horizontal="center" vertical="top"/>
      <protection hidden="1"/>
    </xf>
    <xf numFmtId="4" fontId="4" fillId="0" borderId="87" xfId="0" applyNumberFormat="1" applyFont="1" applyFill="1" applyBorder="1" applyAlignment="1" applyProtection="1">
      <alignment horizontal="justify" vertical="top"/>
      <protection locked="0"/>
    </xf>
    <xf numFmtId="4" fontId="4" fillId="0" borderId="23" xfId="0" applyNumberFormat="1" applyFont="1" applyFill="1" applyBorder="1" applyAlignment="1" applyProtection="1">
      <alignment horizontal="justify" vertical="top"/>
      <protection locked="0"/>
    </xf>
    <xf numFmtId="4" fontId="4" fillId="0" borderId="3" xfId="0" applyNumberFormat="1" applyFont="1" applyFill="1" applyBorder="1" applyAlignment="1" applyProtection="1">
      <alignment horizontal="justify" vertical="top"/>
      <protection locked="0"/>
    </xf>
    <xf numFmtId="165" fontId="4" fillId="0" borderId="3" xfId="0" applyFont="1" applyFill="1" applyBorder="1" applyAlignment="1" applyProtection="1">
      <alignment horizontal="center" vertical="top"/>
      <protection locked="0"/>
    </xf>
    <xf numFmtId="9" fontId="4" fillId="10" borderId="3" xfId="2" applyFont="1" applyFill="1" applyBorder="1" applyAlignment="1" applyProtection="1">
      <alignment horizontal="center" vertical="top"/>
      <protection hidden="1"/>
    </xf>
    <xf numFmtId="9" fontId="4" fillId="6" borderId="3" xfId="2" applyFont="1" applyFill="1" applyBorder="1" applyAlignment="1" applyProtection="1">
      <alignment horizontal="center" vertical="top"/>
      <protection hidden="1"/>
    </xf>
    <xf numFmtId="9" fontId="4" fillId="6" borderId="21" xfId="2" applyNumberFormat="1" applyFont="1" applyFill="1" applyBorder="1" applyAlignment="1" applyProtection="1">
      <alignment horizontal="center" vertical="top"/>
      <protection hidden="1"/>
    </xf>
    <xf numFmtId="4" fontId="4" fillId="0" borderId="88" xfId="0" applyNumberFormat="1" applyFont="1" applyFill="1" applyBorder="1" applyAlignment="1" applyProtection="1">
      <alignment horizontal="justify" vertical="top"/>
      <protection locked="0"/>
    </xf>
    <xf numFmtId="4" fontId="4" fillId="0" borderId="49" xfId="0" applyNumberFormat="1" applyFont="1" applyFill="1" applyBorder="1" applyAlignment="1" applyProtection="1">
      <alignment horizontal="justify" vertical="top"/>
      <protection locked="0"/>
    </xf>
    <xf numFmtId="165" fontId="4" fillId="0" borderId="78" xfId="0" applyFont="1" applyFill="1" applyBorder="1" applyAlignment="1" applyProtection="1">
      <alignment horizontal="justify" vertical="top"/>
      <protection locked="0"/>
    </xf>
    <xf numFmtId="4" fontId="4" fillId="0" borderId="51" xfId="0" applyNumberFormat="1" applyFont="1" applyFill="1" applyBorder="1" applyAlignment="1" applyProtection="1">
      <alignment horizontal="justify" vertical="top"/>
      <protection locked="0"/>
    </xf>
    <xf numFmtId="0" fontId="4" fillId="0" borderId="51" xfId="0" applyNumberFormat="1" applyFont="1" applyFill="1" applyBorder="1" applyAlignment="1" applyProtection="1">
      <alignment horizontal="center" vertical="top"/>
      <protection locked="0"/>
    </xf>
    <xf numFmtId="165" fontId="4" fillId="0" borderId="51" xfId="0" applyFont="1" applyFill="1" applyBorder="1" applyAlignment="1" applyProtection="1">
      <alignment horizontal="justify" vertical="top"/>
      <protection locked="0"/>
    </xf>
    <xf numFmtId="165" fontId="4" fillId="0" borderId="51" xfId="0" applyFont="1" applyFill="1" applyBorder="1" applyAlignment="1" applyProtection="1">
      <alignment horizontal="center" vertical="top"/>
      <protection locked="0"/>
    </xf>
    <xf numFmtId="9" fontId="4" fillId="10" borderId="51" xfId="2" applyFont="1" applyFill="1" applyBorder="1" applyAlignment="1" applyProtection="1">
      <alignment horizontal="center" vertical="top"/>
      <protection hidden="1"/>
    </xf>
    <xf numFmtId="165" fontId="4" fillId="0" borderId="47" xfId="0" applyFont="1" applyFill="1" applyBorder="1" applyAlignment="1" applyProtection="1">
      <alignment horizontal="justify" vertical="top"/>
      <protection locked="0"/>
    </xf>
    <xf numFmtId="9" fontId="4" fillId="6" borderId="51" xfId="2" applyFont="1" applyFill="1" applyBorder="1" applyAlignment="1" applyProtection="1">
      <alignment horizontal="center" vertical="top"/>
      <protection hidden="1"/>
    </xf>
    <xf numFmtId="9" fontId="4" fillId="6" borderId="59" xfId="2" applyNumberFormat="1" applyFont="1" applyFill="1" applyBorder="1" applyAlignment="1" applyProtection="1">
      <alignment horizontal="center" vertical="top"/>
      <protection hidden="1"/>
    </xf>
    <xf numFmtId="0" fontId="4" fillId="0" borderId="0" xfId="0" applyNumberFormat="1" applyFont="1" applyFill="1" applyBorder="1" applyAlignment="1" applyProtection="1">
      <alignment horizontal="center" vertical="top"/>
      <protection hidden="1"/>
    </xf>
    <xf numFmtId="170" fontId="4" fillId="10" borderId="16" xfId="0" applyNumberFormat="1" applyFont="1" applyFill="1" applyBorder="1" applyAlignment="1" applyProtection="1">
      <alignment horizontal="center" vertical="top"/>
      <protection hidden="1"/>
    </xf>
    <xf numFmtId="165" fontId="4" fillId="0" borderId="33" xfId="0" applyFont="1" applyFill="1" applyBorder="1" applyAlignment="1" applyProtection="1">
      <alignment horizontal="justify" vertical="top"/>
      <protection hidden="1"/>
    </xf>
    <xf numFmtId="165" fontId="4" fillId="0" borderId="19" xfId="0" applyFont="1" applyFill="1" applyBorder="1" applyAlignment="1" applyProtection="1">
      <alignment horizontal="justify" vertical="top"/>
      <protection locked="0"/>
    </xf>
    <xf numFmtId="4" fontId="4" fillId="0" borderId="0" xfId="0" applyNumberFormat="1" applyFont="1" applyFill="1" applyBorder="1" applyAlignment="1" applyProtection="1">
      <alignment horizontal="right" vertical="top"/>
      <protection hidden="1"/>
    </xf>
    <xf numFmtId="4" fontId="4" fillId="0" borderId="9" xfId="0" applyNumberFormat="1" applyFont="1" applyFill="1" applyBorder="1" applyAlignment="1" applyProtection="1">
      <alignment horizontal="right" vertical="top"/>
      <protection hidden="1"/>
    </xf>
    <xf numFmtId="170" fontId="4" fillId="10" borderId="31" xfId="0" applyNumberFormat="1" applyFont="1" applyFill="1" applyBorder="1" applyAlignment="1" applyProtection="1">
      <alignment horizontal="center" vertical="top"/>
      <protection hidden="1"/>
    </xf>
    <xf numFmtId="9" fontId="4" fillId="6" borderId="61" xfId="2" applyNumberFormat="1" applyFont="1" applyFill="1" applyBorder="1" applyAlignment="1" applyProtection="1">
      <alignment horizontal="center" vertical="top"/>
      <protection hidden="1"/>
    </xf>
    <xf numFmtId="0" fontId="18" fillId="6" borderId="13" xfId="0" applyNumberFormat="1" applyFont="1" applyFill="1" applyBorder="1" applyAlignment="1" applyProtection="1">
      <alignment horizontal="center" vertical="center"/>
      <protection hidden="1"/>
    </xf>
    <xf numFmtId="4" fontId="18" fillId="6" borderId="86" xfId="0" applyNumberFormat="1" applyFont="1" applyFill="1" applyBorder="1" applyAlignment="1" applyProtection="1">
      <alignment vertical="center"/>
      <protection hidden="1"/>
    </xf>
    <xf numFmtId="9" fontId="18" fillId="6" borderId="74" xfId="2" applyFont="1" applyFill="1" applyBorder="1" applyAlignment="1" applyProtection="1">
      <alignment vertical="center"/>
      <protection hidden="1"/>
    </xf>
    <xf numFmtId="170" fontId="18" fillId="6" borderId="52" xfId="0" applyNumberFormat="1" applyFont="1" applyFill="1" applyBorder="1" applyAlignment="1" applyProtection="1">
      <alignment vertical="center"/>
      <protection hidden="1"/>
    </xf>
    <xf numFmtId="9" fontId="18" fillId="6" borderId="52" xfId="2" applyFont="1" applyFill="1" applyBorder="1" applyAlignment="1" applyProtection="1">
      <alignment horizontal="center" vertical="center"/>
      <protection hidden="1"/>
    </xf>
    <xf numFmtId="0" fontId="18" fillId="5" borderId="13" xfId="0" applyNumberFormat="1" applyFont="1" applyFill="1" applyBorder="1" applyAlignment="1" applyProtection="1">
      <alignment horizontal="center" vertical="center"/>
      <protection hidden="1"/>
    </xf>
    <xf numFmtId="9" fontId="18" fillId="5" borderId="20" xfId="2" applyNumberFormat="1" applyFont="1" applyFill="1" applyBorder="1" applyAlignment="1" applyProtection="1">
      <alignment vertical="center"/>
      <protection hidden="1"/>
    </xf>
    <xf numFmtId="0" fontId="18" fillId="4" borderId="13" xfId="0" applyNumberFormat="1" applyFont="1" applyFill="1" applyBorder="1" applyAlignment="1" applyProtection="1">
      <alignment horizontal="center" vertical="center"/>
      <protection hidden="1"/>
    </xf>
    <xf numFmtId="9" fontId="18" fillId="4" borderId="20" xfId="2" applyNumberFormat="1" applyFont="1" applyFill="1" applyBorder="1" applyAlignment="1" applyProtection="1">
      <alignment vertical="center"/>
      <protection hidden="1"/>
    </xf>
    <xf numFmtId="0" fontId="18" fillId="4" borderId="1" xfId="0" applyNumberFormat="1" applyFont="1" applyFill="1" applyBorder="1" applyAlignment="1" applyProtection="1">
      <alignment horizontal="center" vertical="center"/>
      <protection hidden="1"/>
    </xf>
    <xf numFmtId="9" fontId="18" fillId="4" borderId="34" xfId="2" applyFont="1" applyFill="1" applyBorder="1" applyAlignment="1" applyProtection="1">
      <alignment vertical="center"/>
      <protection hidden="1"/>
    </xf>
    <xf numFmtId="165" fontId="18" fillId="0" borderId="0" xfId="0" applyFont="1" applyBorder="1" applyProtection="1">
      <protection hidden="1"/>
    </xf>
    <xf numFmtId="165" fontId="4" fillId="0" borderId="0" xfId="0" applyFont="1" applyBorder="1" applyProtection="1">
      <protection hidden="1"/>
    </xf>
    <xf numFmtId="165" fontId="114" fillId="0" borderId="0" xfId="0" applyFont="1" applyBorder="1" applyProtection="1">
      <protection hidden="1"/>
    </xf>
    <xf numFmtId="165" fontId="18" fillId="0" borderId="0" xfId="0" applyFont="1" applyFill="1" applyBorder="1" applyProtection="1">
      <protection hidden="1"/>
    </xf>
    <xf numFmtId="168" fontId="4" fillId="0" borderId="50" xfId="1" applyNumberFormat="1" applyFont="1" applyFill="1" applyBorder="1" applyAlignment="1" applyProtection="1">
      <alignment horizontal="center" vertical="top"/>
      <protection locked="0"/>
    </xf>
    <xf numFmtId="168" fontId="4" fillId="0" borderId="3" xfId="1" applyNumberFormat="1" applyFont="1" applyFill="1" applyBorder="1" applyAlignment="1" applyProtection="1">
      <alignment horizontal="center" vertical="top"/>
      <protection locked="0"/>
    </xf>
    <xf numFmtId="168" fontId="4" fillId="0" borderId="51" xfId="1" applyNumberFormat="1" applyFont="1" applyFill="1" applyBorder="1" applyAlignment="1" applyProtection="1">
      <alignment horizontal="center" vertical="top"/>
      <protection locked="0"/>
    </xf>
    <xf numFmtId="168" fontId="4" fillId="0" borderId="35" xfId="1" applyNumberFormat="1" applyFont="1" applyFill="1" applyBorder="1" applyAlignment="1" applyProtection="1">
      <alignment horizontal="center" vertical="top"/>
      <protection hidden="1"/>
    </xf>
    <xf numFmtId="168" fontId="18" fillId="6" borderId="53" xfId="1" applyNumberFormat="1" applyFont="1" applyFill="1" applyBorder="1" applyAlignment="1" applyProtection="1">
      <alignment vertical="center"/>
      <protection hidden="1"/>
    </xf>
    <xf numFmtId="168" fontId="18" fillId="4" borderId="13" xfId="1" applyNumberFormat="1" applyFont="1" applyFill="1" applyBorder="1" applyAlignment="1" applyProtection="1">
      <alignment vertical="center"/>
      <protection hidden="1"/>
    </xf>
    <xf numFmtId="168" fontId="4" fillId="0" borderId="3" xfId="0" applyNumberFormat="1" applyFont="1" applyFill="1" applyBorder="1" applyAlignment="1" applyProtection="1">
      <alignment horizontal="center" vertical="top"/>
      <protection locked="0"/>
    </xf>
    <xf numFmtId="168" fontId="4" fillId="0" borderId="51" xfId="0" applyNumberFormat="1" applyFont="1" applyFill="1" applyBorder="1" applyAlignment="1" applyProtection="1">
      <alignment horizontal="center" vertical="top"/>
      <protection locked="0"/>
    </xf>
    <xf numFmtId="165" fontId="4" fillId="0" borderId="89" xfId="0" applyFont="1" applyFill="1" applyBorder="1" applyAlignment="1" applyProtection="1">
      <alignment horizontal="justify" vertical="top"/>
      <protection locked="0"/>
    </xf>
    <xf numFmtId="4" fontId="4" fillId="0" borderId="21" xfId="0" applyNumberFormat="1" applyFont="1" applyFill="1" applyBorder="1" applyAlignment="1" applyProtection="1">
      <alignment horizontal="right" vertical="top"/>
      <protection locked="0"/>
    </xf>
    <xf numFmtId="4" fontId="4" fillId="0" borderId="59" xfId="0" applyNumberFormat="1" applyFont="1" applyFill="1" applyBorder="1" applyAlignment="1" applyProtection="1">
      <alignment horizontal="right" vertical="top"/>
      <protection locked="0"/>
    </xf>
    <xf numFmtId="165" fontId="18" fillId="14" borderId="13" xfId="0" applyFont="1" applyFill="1" applyBorder="1" applyAlignment="1" applyProtection="1">
      <alignment horizontal="center" vertical="justify"/>
      <protection hidden="1"/>
    </xf>
    <xf numFmtId="165" fontId="18" fillId="10" borderId="37" xfId="0" applyFont="1" applyFill="1" applyBorder="1" applyAlignment="1" applyProtection="1">
      <alignment horizontal="center" vertical="center"/>
    </xf>
    <xf numFmtId="165" fontId="18" fillId="6" borderId="37" xfId="0" applyFont="1" applyFill="1" applyBorder="1" applyAlignment="1" applyProtection="1">
      <alignment horizontal="center" vertical="center"/>
    </xf>
    <xf numFmtId="165" fontId="18" fillId="10" borderId="11" xfId="0" applyFont="1" applyFill="1" applyBorder="1" applyAlignment="1" applyProtection="1">
      <alignment horizontal="left"/>
    </xf>
    <xf numFmtId="165" fontId="18" fillId="10" borderId="4" xfId="0" applyFont="1" applyFill="1" applyBorder="1" applyAlignment="1" applyProtection="1">
      <alignment horizontal="center"/>
    </xf>
    <xf numFmtId="165" fontId="18" fillId="10" borderId="35" xfId="0" applyFont="1" applyFill="1" applyBorder="1" applyAlignment="1" applyProtection="1">
      <alignment horizontal="center" vertical="center"/>
    </xf>
    <xf numFmtId="165" fontId="18" fillId="6" borderId="35" xfId="0" applyFont="1" applyFill="1" applyBorder="1" applyAlignment="1" applyProtection="1">
      <alignment horizontal="center" vertical="center"/>
    </xf>
    <xf numFmtId="9" fontId="4" fillId="10" borderId="50" xfId="2" applyFont="1" applyFill="1" applyBorder="1" applyAlignment="1" applyProtection="1">
      <alignment horizontal="center" vertical="top"/>
    </xf>
    <xf numFmtId="49" fontId="4" fillId="0" borderId="50" xfId="0" applyNumberFormat="1" applyFont="1" applyFill="1" applyBorder="1" applyAlignment="1" applyProtection="1">
      <alignment horizontal="justify" vertical="top"/>
      <protection locked="0"/>
    </xf>
    <xf numFmtId="9" fontId="4" fillId="6" borderId="50" xfId="2" applyFont="1" applyFill="1" applyBorder="1" applyAlignment="1" applyProtection="1">
      <alignment horizontal="center" vertical="top"/>
    </xf>
    <xf numFmtId="9" fontId="4" fillId="6" borderId="58" xfId="2" applyFont="1" applyFill="1" applyBorder="1" applyAlignment="1" applyProtection="1">
      <alignment horizontal="center" vertical="top"/>
    </xf>
    <xf numFmtId="9" fontId="4" fillId="10" borderId="3" xfId="2" applyFont="1" applyFill="1" applyBorder="1" applyAlignment="1" applyProtection="1">
      <alignment horizontal="center" vertical="top"/>
    </xf>
    <xf numFmtId="49" fontId="4" fillId="0" borderId="3" xfId="0" applyNumberFormat="1" applyFont="1" applyFill="1" applyBorder="1" applyAlignment="1" applyProtection="1">
      <alignment horizontal="justify" vertical="top"/>
      <protection locked="0"/>
    </xf>
    <xf numFmtId="9" fontId="4" fillId="6" borderId="3" xfId="2" applyFont="1" applyFill="1" applyBorder="1" applyAlignment="1" applyProtection="1">
      <alignment horizontal="center" vertical="top"/>
    </xf>
    <xf numFmtId="9" fontId="4" fillId="6" borderId="21" xfId="2" applyFont="1" applyFill="1" applyBorder="1" applyAlignment="1" applyProtection="1">
      <alignment horizontal="center" vertical="top"/>
    </xf>
    <xf numFmtId="9" fontId="4" fillId="10" borderId="51" xfId="2" applyFont="1" applyFill="1" applyBorder="1" applyAlignment="1" applyProtection="1">
      <alignment horizontal="center" vertical="top"/>
    </xf>
    <xf numFmtId="49" fontId="4" fillId="0" borderId="51" xfId="0" applyNumberFormat="1" applyFont="1" applyFill="1" applyBorder="1" applyAlignment="1" applyProtection="1">
      <alignment horizontal="justify" vertical="top"/>
      <protection locked="0"/>
    </xf>
    <xf numFmtId="9" fontId="4" fillId="6" borderId="51" xfId="2" applyFont="1" applyFill="1" applyBorder="1" applyAlignment="1" applyProtection="1">
      <alignment horizontal="center" vertical="top"/>
    </xf>
    <xf numFmtId="9" fontId="4" fillId="6" borderId="59" xfId="2" applyFont="1" applyFill="1" applyBorder="1" applyAlignment="1" applyProtection="1">
      <alignment horizontal="center" vertical="top"/>
    </xf>
    <xf numFmtId="9" fontId="4" fillId="10" borderId="16" xfId="2" applyFont="1" applyFill="1" applyBorder="1" applyAlignment="1" applyProtection="1">
      <alignment horizontal="center" vertical="top"/>
    </xf>
    <xf numFmtId="49" fontId="4" fillId="0" borderId="15" xfId="0" applyNumberFormat="1" applyFont="1" applyFill="1" applyBorder="1" applyAlignment="1" applyProtection="1">
      <alignment horizontal="justify" vertical="top"/>
      <protection locked="0"/>
    </xf>
    <xf numFmtId="49" fontId="4" fillId="0" borderId="32" xfId="0" applyNumberFormat="1" applyFont="1" applyFill="1" applyBorder="1" applyAlignment="1" applyProtection="1">
      <alignment horizontal="justify" vertical="top"/>
      <protection locked="0"/>
    </xf>
    <xf numFmtId="4" fontId="4" fillId="0" borderId="31" xfId="0" applyNumberFormat="1" applyFont="1" applyFill="1" applyBorder="1" applyAlignment="1" applyProtection="1">
      <alignment horizontal="right" vertical="top"/>
    </xf>
    <xf numFmtId="9" fontId="4" fillId="10" borderId="31" xfId="2" applyFont="1" applyFill="1" applyBorder="1" applyAlignment="1" applyProtection="1">
      <alignment horizontal="center" vertical="top"/>
    </xf>
    <xf numFmtId="9" fontId="4" fillId="6" borderId="61" xfId="2" applyFont="1" applyFill="1" applyBorder="1" applyAlignment="1" applyProtection="1">
      <alignment horizontal="center" vertical="top"/>
    </xf>
    <xf numFmtId="4" fontId="4" fillId="0" borderId="9" xfId="0" applyNumberFormat="1" applyFont="1" applyFill="1" applyBorder="1" applyAlignment="1" applyProtection="1">
      <alignment horizontal="justify" vertical="top"/>
    </xf>
    <xf numFmtId="165" fontId="4" fillId="0" borderId="9" xfId="0" applyFont="1" applyFill="1" applyBorder="1" applyAlignment="1" applyProtection="1">
      <alignment horizontal="justify" vertical="top"/>
    </xf>
    <xf numFmtId="4" fontId="4" fillId="0" borderId="75" xfId="0" applyNumberFormat="1" applyFont="1" applyFill="1" applyBorder="1" applyAlignment="1" applyProtection="1">
      <alignment horizontal="justify" vertical="top"/>
    </xf>
    <xf numFmtId="165" fontId="4" fillId="0" borderId="27" xfId="0" applyFont="1" applyFill="1" applyBorder="1" applyAlignment="1" applyProtection="1">
      <alignment horizontal="justify" vertical="top"/>
    </xf>
    <xf numFmtId="165" fontId="4" fillId="0" borderId="35" xfId="0" applyFont="1" applyFill="1" applyBorder="1" applyAlignment="1" applyProtection="1">
      <alignment horizontal="justify" vertical="top"/>
    </xf>
    <xf numFmtId="165" fontId="4" fillId="0" borderId="35" xfId="0" applyFont="1" applyFill="1" applyBorder="1" applyAlignment="1" applyProtection="1">
      <alignment horizontal="center" vertical="top"/>
    </xf>
    <xf numFmtId="0" fontId="4" fillId="0" borderId="35" xfId="0" applyNumberFormat="1" applyFont="1" applyFill="1" applyBorder="1" applyAlignment="1" applyProtection="1">
      <alignment horizontal="center" vertical="top"/>
    </xf>
    <xf numFmtId="170" fontId="4" fillId="10" borderId="16" xfId="0" applyNumberFormat="1" applyFont="1" applyFill="1" applyBorder="1" applyAlignment="1" applyProtection="1">
      <alignment horizontal="center" vertical="top"/>
    </xf>
    <xf numFmtId="49" fontId="4" fillId="0" borderId="15" xfId="0" applyNumberFormat="1" applyFont="1" applyFill="1" applyBorder="1" applyAlignment="1" applyProtection="1">
      <alignment horizontal="justify" vertical="top"/>
    </xf>
    <xf numFmtId="49" fontId="4" fillId="0" borderId="0" xfId="0" applyNumberFormat="1" applyFont="1" applyFill="1" applyBorder="1" applyAlignment="1" applyProtection="1">
      <alignment horizontal="justify" vertical="top"/>
    </xf>
    <xf numFmtId="4" fontId="4" fillId="0" borderId="62" xfId="0" applyNumberFormat="1" applyFont="1" applyFill="1" applyBorder="1" applyAlignment="1" applyProtection="1">
      <alignment horizontal="right" vertical="top"/>
    </xf>
    <xf numFmtId="4" fontId="4" fillId="0" borderId="19" xfId="0" applyNumberFormat="1" applyFont="1" applyFill="1" applyBorder="1" applyAlignment="1" applyProtection="1">
      <alignment horizontal="right" vertical="top"/>
    </xf>
    <xf numFmtId="165" fontId="4" fillId="0" borderId="19" xfId="0" applyFont="1" applyFill="1" applyBorder="1" applyAlignment="1" applyProtection="1">
      <alignment horizontal="center" vertical="top"/>
      <protection locked="0"/>
    </xf>
    <xf numFmtId="9" fontId="4" fillId="10" borderId="61" xfId="2" applyFont="1" applyFill="1" applyBorder="1" applyAlignment="1" applyProtection="1">
      <alignment horizontal="center" vertical="top"/>
    </xf>
    <xf numFmtId="4" fontId="18" fillId="6" borderId="12" xfId="0" applyNumberFormat="1" applyFont="1" applyFill="1" applyBorder="1" applyAlignment="1" applyProtection="1">
      <alignment vertical="center"/>
    </xf>
    <xf numFmtId="165" fontId="18" fillId="6" borderId="12" xfId="0" applyFont="1" applyFill="1" applyBorder="1" applyAlignment="1" applyProtection="1">
      <alignment vertical="center"/>
    </xf>
    <xf numFmtId="165" fontId="18" fillId="6" borderId="74" xfId="0" applyFont="1" applyFill="1" applyBorder="1" applyAlignment="1" applyProtection="1">
      <alignment vertical="center"/>
    </xf>
    <xf numFmtId="165" fontId="18" fillId="6" borderId="13" xfId="0" applyFont="1" applyFill="1" applyBorder="1" applyAlignment="1" applyProtection="1">
      <alignment vertical="center"/>
    </xf>
    <xf numFmtId="165" fontId="18" fillId="6" borderId="54" xfId="0" applyFont="1" applyFill="1" applyBorder="1" applyAlignment="1" applyProtection="1">
      <alignment vertical="center"/>
    </xf>
    <xf numFmtId="165" fontId="18" fillId="6" borderId="53" xfId="0" applyFont="1" applyFill="1" applyBorder="1" applyAlignment="1" applyProtection="1">
      <alignment vertical="center"/>
    </xf>
    <xf numFmtId="170" fontId="18" fillId="6" borderId="53" xfId="0" applyNumberFormat="1" applyFont="1" applyFill="1" applyBorder="1" applyAlignment="1" applyProtection="1">
      <alignment vertical="center"/>
    </xf>
    <xf numFmtId="0" fontId="18" fillId="6" borderId="53" xfId="0" applyNumberFormat="1" applyFont="1" applyFill="1" applyBorder="1" applyAlignment="1" applyProtection="1">
      <alignment vertical="center"/>
    </xf>
    <xf numFmtId="170" fontId="18" fillId="6" borderId="53" xfId="0" applyNumberFormat="1" applyFont="1" applyFill="1" applyBorder="1" applyAlignment="1" applyProtection="1">
      <alignment horizontal="center" vertical="center"/>
    </xf>
    <xf numFmtId="165" fontId="18" fillId="6" borderId="85" xfId="0" applyFont="1" applyFill="1" applyBorder="1" applyAlignment="1" applyProtection="1">
      <alignment vertical="center"/>
    </xf>
    <xf numFmtId="4" fontId="18" fillId="6" borderId="52" xfId="0" applyNumberFormat="1" applyFont="1" applyFill="1" applyBorder="1" applyAlignment="1" applyProtection="1">
      <alignment vertical="center"/>
    </xf>
    <xf numFmtId="9" fontId="18" fillId="6" borderId="86" xfId="2" applyFont="1" applyFill="1" applyBorder="1" applyAlignment="1" applyProtection="1">
      <alignment vertical="center"/>
    </xf>
    <xf numFmtId="170" fontId="18" fillId="6" borderId="86" xfId="0" applyNumberFormat="1" applyFont="1" applyFill="1" applyBorder="1" applyAlignment="1" applyProtection="1">
      <alignment vertical="center"/>
    </xf>
    <xf numFmtId="165" fontId="18" fillId="6" borderId="52" xfId="0" applyFont="1" applyFill="1" applyBorder="1" applyAlignment="1" applyProtection="1">
      <alignment vertical="center"/>
      <protection locked="0"/>
    </xf>
    <xf numFmtId="170" fontId="18" fillId="6" borderId="52" xfId="0" applyNumberFormat="1" applyFont="1" applyFill="1" applyBorder="1" applyAlignment="1" applyProtection="1">
      <alignment vertical="center"/>
    </xf>
    <xf numFmtId="9" fontId="18" fillId="6" borderId="52" xfId="2" applyFont="1" applyFill="1" applyBorder="1" applyAlignment="1" applyProtection="1">
      <alignment horizontal="center" vertical="center"/>
    </xf>
    <xf numFmtId="4" fontId="18" fillId="5" borderId="12" xfId="0" applyNumberFormat="1" applyFont="1" applyFill="1" applyBorder="1" applyAlignment="1" applyProtection="1">
      <alignment vertical="center"/>
    </xf>
    <xf numFmtId="4" fontId="18" fillId="5" borderId="13" xfId="0" applyNumberFormat="1" applyFont="1" applyFill="1" applyBorder="1" applyAlignment="1" applyProtection="1">
      <alignment vertical="center"/>
    </xf>
    <xf numFmtId="4" fontId="18" fillId="5" borderId="74" xfId="0" applyNumberFormat="1" applyFont="1" applyFill="1" applyBorder="1" applyAlignment="1" applyProtection="1">
      <alignment vertical="center"/>
    </xf>
    <xf numFmtId="9" fontId="18" fillId="5" borderId="74" xfId="2" applyFont="1" applyFill="1" applyBorder="1" applyAlignment="1" applyProtection="1">
      <alignment vertical="center"/>
    </xf>
    <xf numFmtId="9" fontId="18" fillId="5" borderId="53" xfId="2" applyFont="1" applyFill="1" applyBorder="1" applyAlignment="1" applyProtection="1">
      <alignment vertical="center"/>
    </xf>
    <xf numFmtId="4" fontId="18" fillId="5" borderId="13" xfId="0" applyNumberFormat="1" applyFont="1" applyFill="1" applyBorder="1" applyAlignment="1" applyProtection="1">
      <alignment vertical="center"/>
      <protection locked="0"/>
    </xf>
    <xf numFmtId="9" fontId="18" fillId="5" borderId="20" xfId="2" applyNumberFormat="1" applyFont="1" applyFill="1" applyBorder="1" applyAlignment="1" applyProtection="1">
      <alignment vertical="center"/>
    </xf>
    <xf numFmtId="4" fontId="18" fillId="4" borderId="12" xfId="0" applyNumberFormat="1" applyFont="1" applyFill="1" applyBorder="1" applyAlignment="1" applyProtection="1">
      <alignment vertical="center"/>
    </xf>
    <xf numFmtId="9" fontId="18" fillId="4" borderId="13" xfId="2" applyFont="1" applyFill="1" applyBorder="1" applyAlignment="1" applyProtection="1">
      <alignment vertical="center"/>
    </xf>
    <xf numFmtId="4" fontId="18" fillId="4" borderId="13" xfId="0" applyNumberFormat="1" applyFont="1" applyFill="1" applyBorder="1" applyAlignment="1" applyProtection="1">
      <alignment vertical="center"/>
    </xf>
    <xf numFmtId="9" fontId="18" fillId="4" borderId="74" xfId="2" applyFont="1" applyFill="1" applyBorder="1" applyAlignment="1" applyProtection="1">
      <alignment vertical="center"/>
    </xf>
    <xf numFmtId="9" fontId="18" fillId="4" borderId="53" xfId="2" applyFont="1" applyFill="1" applyBorder="1" applyAlignment="1" applyProtection="1">
      <alignment vertical="center"/>
    </xf>
    <xf numFmtId="4" fontId="18" fillId="4" borderId="13" xfId="0" applyNumberFormat="1" applyFont="1" applyFill="1" applyBorder="1" applyAlignment="1" applyProtection="1">
      <alignment vertical="center"/>
      <protection locked="0"/>
    </xf>
    <xf numFmtId="9" fontId="18" fillId="4" borderId="20" xfId="2" applyNumberFormat="1" applyFont="1" applyFill="1" applyBorder="1" applyAlignment="1" applyProtection="1">
      <alignment vertical="center"/>
    </xf>
    <xf numFmtId="4" fontId="18" fillId="4" borderId="10" xfId="0" applyNumberFormat="1" applyFont="1" applyFill="1" applyBorder="1" applyAlignment="1" applyProtection="1">
      <alignment vertical="center"/>
    </xf>
    <xf numFmtId="9" fontId="18" fillId="4" borderId="1" xfId="2" applyFont="1" applyFill="1" applyBorder="1" applyAlignment="1" applyProtection="1">
      <alignment vertical="center"/>
    </xf>
    <xf numFmtId="4" fontId="18" fillId="4" borderId="1" xfId="0" applyNumberFormat="1" applyFont="1" applyFill="1" applyBorder="1" applyAlignment="1" applyProtection="1">
      <alignment vertical="center"/>
    </xf>
    <xf numFmtId="0" fontId="18" fillId="4" borderId="13" xfId="2" applyNumberFormat="1" applyFont="1" applyFill="1" applyBorder="1" applyAlignment="1" applyProtection="1">
      <alignment vertical="center"/>
    </xf>
    <xf numFmtId="171" fontId="18" fillId="4" borderId="20" xfId="2" applyNumberFormat="1" applyFont="1" applyFill="1" applyBorder="1" applyAlignment="1" applyProtection="1">
      <alignment vertical="center"/>
    </xf>
    <xf numFmtId="0" fontId="18" fillId="0" borderId="0" xfId="0" applyNumberFormat="1" applyFont="1" applyProtection="1">
      <protection locked="0"/>
    </xf>
    <xf numFmtId="0" fontId="18" fillId="10" borderId="11" xfId="0" applyNumberFormat="1" applyFont="1" applyFill="1" applyBorder="1" applyAlignment="1" applyProtection="1">
      <alignment horizontal="center"/>
    </xf>
    <xf numFmtId="4" fontId="4" fillId="0" borderId="23" xfId="0" applyNumberFormat="1" applyFont="1" applyFill="1" applyBorder="1" applyAlignment="1" applyProtection="1">
      <alignment horizontal="right" vertical="top"/>
      <protection locked="0"/>
    </xf>
    <xf numFmtId="4" fontId="4" fillId="0" borderId="49" xfId="0" applyNumberFormat="1" applyFont="1" applyFill="1" applyBorder="1" applyAlignment="1" applyProtection="1">
      <alignment horizontal="right" vertical="top"/>
      <protection locked="0"/>
    </xf>
    <xf numFmtId="0" fontId="4" fillId="0" borderId="32" xfId="0" applyNumberFormat="1" applyFont="1" applyFill="1" applyBorder="1" applyAlignment="1" applyProtection="1">
      <alignment horizontal="justify" vertical="top"/>
      <protection locked="0"/>
    </xf>
    <xf numFmtId="0" fontId="4" fillId="0" borderId="0" xfId="0" applyNumberFormat="1" applyFont="1" applyFill="1" applyBorder="1" applyAlignment="1" applyProtection="1">
      <alignment horizontal="justify" vertical="top"/>
    </xf>
    <xf numFmtId="0" fontId="18" fillId="6" borderId="13" xfId="0" applyNumberFormat="1" applyFont="1" applyFill="1" applyBorder="1" applyAlignment="1" applyProtection="1">
      <alignment vertical="center"/>
    </xf>
    <xf numFmtId="0" fontId="18" fillId="5" borderId="13" xfId="0" applyNumberFormat="1" applyFont="1" applyFill="1" applyBorder="1" applyAlignment="1" applyProtection="1">
      <alignment vertical="center"/>
    </xf>
    <xf numFmtId="0" fontId="18" fillId="4" borderId="13" xfId="0" applyNumberFormat="1" applyFont="1" applyFill="1" applyBorder="1" applyAlignment="1" applyProtection="1">
      <alignment vertical="center"/>
    </xf>
    <xf numFmtId="0" fontId="18" fillId="4" borderId="1" xfId="0" applyNumberFormat="1" applyFont="1" applyFill="1" applyBorder="1" applyAlignment="1" applyProtection="1">
      <alignment vertical="center"/>
    </xf>
    <xf numFmtId="4" fontId="23" fillId="0" borderId="3" xfId="0" applyNumberFormat="1" applyFont="1" applyBorder="1"/>
    <xf numFmtId="10" fontId="23" fillId="0" borderId="0" xfId="2" applyNumberFormat="1" applyFont="1"/>
    <xf numFmtId="10" fontId="22" fillId="0" borderId="0" xfId="2" applyNumberFormat="1" applyFont="1"/>
    <xf numFmtId="4" fontId="118" fillId="0" borderId="0" xfId="0" applyNumberFormat="1" applyFont="1"/>
    <xf numFmtId="165" fontId="18" fillId="14" borderId="12" xfId="0" applyFont="1" applyFill="1" applyBorder="1" applyAlignment="1" applyProtection="1">
      <alignment horizontal="center" vertical="justify"/>
      <protection hidden="1"/>
    </xf>
    <xf numFmtId="0" fontId="18" fillId="0" borderId="0" xfId="0" applyNumberFormat="1" applyFont="1" applyFill="1" applyAlignment="1" applyProtection="1">
      <alignment horizontal="left"/>
      <protection hidden="1"/>
    </xf>
    <xf numFmtId="173" fontId="4" fillId="0" borderId="0" xfId="1" applyNumberFormat="1" applyFont="1"/>
    <xf numFmtId="174" fontId="4" fillId="0" borderId="0" xfId="1" applyNumberFormat="1" applyFont="1"/>
    <xf numFmtId="4" fontId="4" fillId="0" borderId="0" xfId="0" applyNumberFormat="1" applyFont="1" applyBorder="1"/>
    <xf numFmtId="4" fontId="114" fillId="0" borderId="0" xfId="0" applyNumberFormat="1" applyFont="1"/>
    <xf numFmtId="49" fontId="108" fillId="0" borderId="0" xfId="0" applyNumberFormat="1" applyFont="1"/>
    <xf numFmtId="165" fontId="117" fillId="0" borderId="0" xfId="0" applyFont="1"/>
    <xf numFmtId="164" fontId="117" fillId="0" borderId="0" xfId="1" applyFont="1"/>
    <xf numFmtId="4" fontId="23" fillId="0" borderId="0" xfId="0" applyNumberFormat="1" applyFont="1" applyFill="1" applyProtection="1"/>
    <xf numFmtId="0" fontId="40" fillId="15" borderId="0" xfId="0" applyNumberFormat="1" applyFont="1" applyFill="1" applyBorder="1" applyAlignment="1">
      <alignment horizontal="right"/>
    </xf>
    <xf numFmtId="4" fontId="23" fillId="0" borderId="0" xfId="0" applyNumberFormat="1" applyFont="1" applyFill="1" applyBorder="1" applyProtection="1">
      <protection locked="0"/>
    </xf>
    <xf numFmtId="165" fontId="42" fillId="10" borderId="0" xfId="0" applyFont="1" applyFill="1" applyBorder="1"/>
    <xf numFmtId="4" fontId="22" fillId="0" borderId="0" xfId="0" applyNumberFormat="1" applyFont="1" applyAlignment="1" applyProtection="1">
      <alignment horizontal="left"/>
      <protection hidden="1"/>
    </xf>
    <xf numFmtId="165" fontId="22" fillId="0" borderId="0" xfId="0" applyFont="1" applyAlignment="1" applyProtection="1">
      <alignment horizontal="left"/>
      <protection hidden="1"/>
    </xf>
    <xf numFmtId="0" fontId="22" fillId="0" borderId="0" xfId="0" applyNumberFormat="1" applyFont="1" applyAlignment="1" applyProtection="1">
      <alignment horizontal="center"/>
      <protection hidden="1"/>
    </xf>
    <xf numFmtId="165" fontId="119" fillId="0" borderId="0" xfId="0" applyFont="1" applyProtection="1">
      <protection hidden="1"/>
    </xf>
    <xf numFmtId="165" fontId="119" fillId="0" borderId="0" xfId="0" applyFont="1" applyAlignment="1" applyProtection="1">
      <protection hidden="1"/>
    </xf>
    <xf numFmtId="4" fontId="22" fillId="0" borderId="0" xfId="0" applyNumberFormat="1" applyFont="1" applyAlignment="1" applyProtection="1">
      <alignment horizontal="left"/>
      <protection locked="0"/>
    </xf>
    <xf numFmtId="165" fontId="22" fillId="0" borderId="0" xfId="0" applyFont="1" applyAlignment="1" applyProtection="1">
      <alignment horizontal="left"/>
      <protection locked="0"/>
    </xf>
    <xf numFmtId="0" fontId="22" fillId="0" borderId="0" xfId="0" applyNumberFormat="1" applyFont="1" applyAlignment="1" applyProtection="1">
      <alignment horizontal="center"/>
      <protection locked="0"/>
    </xf>
    <xf numFmtId="165" fontId="119" fillId="0" borderId="0" xfId="0" applyFont="1" applyProtection="1">
      <protection locked="0"/>
    </xf>
    <xf numFmtId="165" fontId="119" fillId="0" borderId="0" xfId="0" applyFont="1" applyAlignment="1" applyProtection="1">
      <protection locked="0"/>
    </xf>
    <xf numFmtId="4" fontId="22" fillId="0" borderId="0" xfId="0" applyNumberFormat="1" applyFont="1" applyFill="1" applyAlignment="1" applyProtection="1">
      <alignment horizontal="left"/>
      <protection hidden="1"/>
    </xf>
    <xf numFmtId="0" fontId="22" fillId="0" borderId="0" xfId="0" applyNumberFormat="1" applyFont="1" applyFill="1" applyAlignment="1" applyProtection="1">
      <alignment horizontal="center"/>
      <protection hidden="1"/>
    </xf>
    <xf numFmtId="165" fontId="119" fillId="0" borderId="74" xfId="0" applyFont="1" applyBorder="1" applyProtection="1">
      <protection hidden="1"/>
    </xf>
    <xf numFmtId="165" fontId="22" fillId="0" borderId="0" xfId="0" applyFont="1" applyAlignment="1" applyProtection="1">
      <alignment horizontal="justify" vertical="center"/>
      <protection locked="0"/>
    </xf>
    <xf numFmtId="165" fontId="22" fillId="0" borderId="0" xfId="0" applyFont="1" applyProtection="1">
      <protection locked="0"/>
    </xf>
    <xf numFmtId="165" fontId="22" fillId="0" borderId="0" xfId="0" applyFont="1" applyAlignment="1" applyProtection="1">
      <protection locked="0"/>
    </xf>
    <xf numFmtId="165" fontId="22" fillId="14" borderId="74" xfId="0" applyFont="1" applyFill="1" applyBorder="1" applyAlignment="1" applyProtection="1">
      <alignment horizontal="center" vertical="justify"/>
      <protection hidden="1"/>
    </xf>
    <xf numFmtId="165" fontId="22" fillId="14" borderId="13" xfId="0" applyFont="1" applyFill="1" applyBorder="1" applyAlignment="1" applyProtection="1">
      <alignment horizontal="center" vertical="justify"/>
      <protection hidden="1"/>
    </xf>
    <xf numFmtId="165" fontId="22" fillId="0" borderId="0" xfId="0" applyFont="1" applyProtection="1">
      <protection hidden="1"/>
    </xf>
    <xf numFmtId="165" fontId="22" fillId="10" borderId="37" xfId="0" applyFont="1" applyFill="1" applyBorder="1" applyAlignment="1" applyProtection="1">
      <alignment horizontal="center" vertical="center"/>
      <protection hidden="1"/>
    </xf>
    <xf numFmtId="165" fontId="22" fillId="6" borderId="37" xfId="0" applyFont="1" applyFill="1" applyBorder="1" applyAlignment="1" applyProtection="1">
      <alignment horizontal="center" vertical="center"/>
      <protection hidden="1"/>
    </xf>
    <xf numFmtId="165" fontId="22" fillId="5" borderId="74" xfId="0" applyFont="1" applyFill="1" applyBorder="1" applyAlignment="1" applyProtection="1">
      <alignment horizontal="center" vertical="justify"/>
    </xf>
    <xf numFmtId="165" fontId="22" fillId="10" borderId="12" xfId="0" applyFont="1" applyFill="1" applyBorder="1" applyAlignment="1" applyProtection="1">
      <alignment horizontal="left"/>
      <protection hidden="1"/>
    </xf>
    <xf numFmtId="0" fontId="22" fillId="10" borderId="12" xfId="0" applyNumberFormat="1" applyFont="1" applyFill="1" applyBorder="1" applyAlignment="1" applyProtection="1">
      <alignment horizontal="center"/>
      <protection hidden="1"/>
    </xf>
    <xf numFmtId="165" fontId="22" fillId="10" borderId="74" xfId="0" applyFont="1" applyFill="1" applyBorder="1" applyAlignment="1" applyProtection="1">
      <alignment horizontal="center"/>
      <protection hidden="1"/>
    </xf>
    <xf numFmtId="165" fontId="22" fillId="10" borderId="55" xfId="0" applyFont="1" applyFill="1" applyBorder="1" applyAlignment="1" applyProtection="1">
      <alignment horizontal="center" vertical="center"/>
      <protection hidden="1"/>
    </xf>
    <xf numFmtId="165" fontId="22" fillId="6" borderId="35" xfId="0" applyFont="1" applyFill="1" applyBorder="1" applyAlignment="1" applyProtection="1">
      <alignment horizontal="center" vertical="center"/>
      <protection hidden="1"/>
    </xf>
    <xf numFmtId="4" fontId="23" fillId="0" borderId="75" xfId="0" applyNumberFormat="1" applyFont="1" applyFill="1" applyBorder="1" applyAlignment="1" applyProtection="1">
      <alignment horizontal="justify" vertical="top"/>
      <protection locked="0"/>
    </xf>
    <xf numFmtId="0" fontId="23" fillId="0" borderId="16" xfId="0" applyNumberFormat="1" applyFont="1" applyFill="1" applyBorder="1" applyAlignment="1" applyProtection="1">
      <alignment horizontal="center" vertical="top"/>
      <protection locked="0"/>
    </xf>
    <xf numFmtId="170" fontId="23" fillId="10" borderId="16" xfId="0" applyNumberFormat="1" applyFont="1" applyFill="1" applyBorder="1" applyAlignment="1" applyProtection="1">
      <alignment horizontal="center" vertical="top"/>
      <protection hidden="1"/>
    </xf>
    <xf numFmtId="164" fontId="23" fillId="0" borderId="16" xfId="1" applyFont="1" applyFill="1" applyBorder="1" applyAlignment="1" applyProtection="1">
      <alignment horizontal="justify" vertical="top"/>
      <protection locked="0"/>
    </xf>
    <xf numFmtId="164" fontId="23" fillId="0" borderId="16" xfId="1" applyFont="1" applyFill="1" applyBorder="1" applyAlignment="1" applyProtection="1">
      <alignment horizontal="right" vertical="top"/>
      <protection locked="0"/>
    </xf>
    <xf numFmtId="9" fontId="23" fillId="6" borderId="33" xfId="2" applyFont="1" applyFill="1" applyBorder="1" applyAlignment="1" applyProtection="1">
      <alignment horizontal="right" vertical="top"/>
    </xf>
    <xf numFmtId="0" fontId="23" fillId="0" borderId="3" xfId="0" applyNumberFormat="1" applyFont="1" applyFill="1" applyBorder="1" applyAlignment="1" applyProtection="1">
      <alignment horizontal="center" vertical="top"/>
      <protection locked="0"/>
    </xf>
    <xf numFmtId="9" fontId="23" fillId="6" borderId="3" xfId="2" applyFont="1" applyFill="1" applyBorder="1" applyAlignment="1" applyProtection="1">
      <alignment horizontal="center" vertical="top"/>
      <protection hidden="1"/>
    </xf>
    <xf numFmtId="9" fontId="23" fillId="6" borderId="21" xfId="2" applyNumberFormat="1" applyFont="1" applyFill="1" applyBorder="1" applyAlignment="1" applyProtection="1">
      <alignment horizontal="center" vertical="top"/>
      <protection hidden="1"/>
    </xf>
    <xf numFmtId="165" fontId="23" fillId="0" borderId="0" xfId="0" applyFont="1" applyAlignment="1" applyProtection="1">
      <alignment horizontal="justify" vertical="top"/>
      <protection hidden="1"/>
    </xf>
    <xf numFmtId="4" fontId="23" fillId="0" borderId="87" xfId="0" applyNumberFormat="1" applyFont="1" applyFill="1" applyBorder="1" applyAlignment="1" applyProtection="1">
      <alignment horizontal="justify" vertical="top"/>
      <protection locked="0"/>
    </xf>
    <xf numFmtId="4" fontId="23" fillId="0" borderId="23" xfId="0" applyNumberFormat="1" applyFont="1" applyFill="1" applyBorder="1" applyAlignment="1" applyProtection="1">
      <alignment horizontal="justify" vertical="top"/>
      <protection locked="0"/>
    </xf>
    <xf numFmtId="165" fontId="23" fillId="0" borderId="41" xfId="0" applyFont="1" applyFill="1" applyBorder="1" applyAlignment="1" applyProtection="1">
      <alignment horizontal="justify" vertical="top"/>
      <protection locked="0"/>
    </xf>
    <xf numFmtId="4" fontId="23" fillId="0" borderId="3" xfId="0" applyNumberFormat="1" applyFont="1" applyFill="1" applyBorder="1" applyAlignment="1" applyProtection="1">
      <alignment horizontal="justify" vertical="center"/>
      <protection locked="0"/>
    </xf>
    <xf numFmtId="165" fontId="23" fillId="0" borderId="3" xfId="0" applyFont="1" applyFill="1" applyBorder="1" applyAlignment="1" applyProtection="1">
      <alignment horizontal="justify" vertical="top"/>
      <protection locked="0"/>
    </xf>
    <xf numFmtId="9" fontId="23" fillId="10" borderId="3" xfId="2" applyFont="1" applyFill="1" applyBorder="1" applyAlignment="1" applyProtection="1">
      <alignment horizontal="center" vertical="top"/>
      <protection hidden="1"/>
    </xf>
    <xf numFmtId="170" fontId="23" fillId="10" borderId="3" xfId="0" applyNumberFormat="1" applyFont="1" applyFill="1" applyBorder="1" applyAlignment="1" applyProtection="1">
      <alignment horizontal="center" vertical="top"/>
      <protection hidden="1"/>
    </xf>
    <xf numFmtId="165" fontId="23" fillId="0" borderId="24" xfId="0" applyFont="1" applyFill="1" applyBorder="1" applyAlignment="1" applyProtection="1">
      <alignment horizontal="justify" vertical="top"/>
      <protection locked="0"/>
    </xf>
    <xf numFmtId="0" fontId="23" fillId="0" borderId="3" xfId="0" applyNumberFormat="1" applyFont="1" applyFill="1" applyBorder="1" applyAlignment="1" applyProtection="1">
      <alignment horizontal="center" vertical="center"/>
      <protection locked="0"/>
    </xf>
    <xf numFmtId="164" fontId="23" fillId="0" borderId="3" xfId="1" applyFont="1" applyFill="1" applyBorder="1" applyAlignment="1" applyProtection="1">
      <alignment horizontal="justify" vertical="top"/>
      <protection locked="0"/>
    </xf>
    <xf numFmtId="164" fontId="23" fillId="0" borderId="3" xfId="1" applyFont="1" applyFill="1" applyBorder="1" applyAlignment="1" applyProtection="1">
      <alignment horizontal="right" vertical="top"/>
      <protection locked="0"/>
    </xf>
    <xf numFmtId="9" fontId="23" fillId="0" borderId="0" xfId="2" applyFont="1" applyAlignment="1" applyProtection="1">
      <alignment horizontal="justify" vertical="top"/>
      <protection hidden="1"/>
    </xf>
    <xf numFmtId="4" fontId="23" fillId="0" borderId="88" xfId="0" applyNumberFormat="1" applyFont="1" applyFill="1" applyBorder="1" applyAlignment="1" applyProtection="1">
      <alignment horizontal="justify" vertical="top"/>
      <protection locked="0"/>
    </xf>
    <xf numFmtId="4" fontId="23" fillId="0" borderId="49" xfId="0" applyNumberFormat="1" applyFont="1" applyFill="1" applyBorder="1" applyAlignment="1" applyProtection="1">
      <alignment horizontal="justify" vertical="top"/>
      <protection locked="0"/>
    </xf>
    <xf numFmtId="165" fontId="23" fillId="0" borderId="78" xfId="0" applyFont="1" applyFill="1" applyBorder="1" applyAlignment="1" applyProtection="1">
      <alignment horizontal="justify" vertical="top"/>
      <protection locked="0"/>
    </xf>
    <xf numFmtId="4" fontId="23" fillId="0" borderId="51" xfId="0" applyNumberFormat="1" applyFont="1" applyFill="1" applyBorder="1" applyAlignment="1" applyProtection="1">
      <alignment horizontal="justify" vertical="center"/>
      <protection locked="0"/>
    </xf>
    <xf numFmtId="0" fontId="23" fillId="0" borderId="51" xfId="0" applyNumberFormat="1" applyFont="1" applyFill="1" applyBorder="1" applyAlignment="1" applyProtection="1">
      <alignment horizontal="center" vertical="center"/>
      <protection locked="0"/>
    </xf>
    <xf numFmtId="165" fontId="23" fillId="0" borderId="51" xfId="0" applyFont="1" applyFill="1" applyBorder="1" applyAlignment="1" applyProtection="1">
      <alignment horizontal="justify" vertical="top"/>
      <protection locked="0"/>
    </xf>
    <xf numFmtId="0" fontId="23" fillId="0" borderId="51" xfId="0" applyNumberFormat="1" applyFont="1" applyFill="1" applyBorder="1" applyAlignment="1" applyProtection="1">
      <alignment horizontal="center" vertical="top"/>
      <protection locked="0"/>
    </xf>
    <xf numFmtId="9" fontId="23" fillId="10" borderId="51" xfId="2" applyFont="1" applyFill="1" applyBorder="1" applyAlignment="1" applyProtection="1">
      <alignment horizontal="center" vertical="top"/>
      <protection hidden="1"/>
    </xf>
    <xf numFmtId="170" fontId="23" fillId="10" borderId="51" xfId="0" applyNumberFormat="1" applyFont="1" applyFill="1" applyBorder="1" applyAlignment="1" applyProtection="1">
      <alignment horizontal="center" vertical="top"/>
      <protection hidden="1"/>
    </xf>
    <xf numFmtId="165" fontId="23" fillId="0" borderId="47" xfId="0" applyFont="1" applyFill="1" applyBorder="1" applyAlignment="1" applyProtection="1">
      <alignment horizontal="justify" vertical="top"/>
      <protection locked="0"/>
    </xf>
    <xf numFmtId="9" fontId="23" fillId="6" borderId="51" xfId="2" applyFont="1" applyFill="1" applyBorder="1" applyAlignment="1" applyProtection="1">
      <alignment horizontal="center" vertical="top"/>
      <protection hidden="1"/>
    </xf>
    <xf numFmtId="9" fontId="23" fillId="6" borderId="59" xfId="2" applyNumberFormat="1" applyFont="1" applyFill="1" applyBorder="1" applyAlignment="1" applyProtection="1">
      <alignment horizontal="center" vertical="top"/>
      <protection hidden="1"/>
    </xf>
    <xf numFmtId="4" fontId="23" fillId="0" borderId="9" xfId="0" applyNumberFormat="1" applyFont="1" applyFill="1" applyBorder="1" applyAlignment="1" applyProtection="1">
      <alignment horizontal="justify" vertical="top"/>
      <protection hidden="1"/>
    </xf>
    <xf numFmtId="165" fontId="23" fillId="0" borderId="9" xfId="0" applyFont="1" applyFill="1" applyBorder="1" applyAlignment="1" applyProtection="1">
      <alignment horizontal="justify" vertical="top"/>
      <protection hidden="1"/>
    </xf>
    <xf numFmtId="4" fontId="23" fillId="0" borderId="75" xfId="0" applyNumberFormat="1" applyFont="1" applyFill="1" applyBorder="1" applyAlignment="1" applyProtection="1">
      <alignment horizontal="justify" vertical="center"/>
      <protection hidden="1"/>
    </xf>
    <xf numFmtId="0" fontId="23" fillId="0" borderId="0" xfId="0" applyNumberFormat="1" applyFont="1" applyFill="1" applyBorder="1" applyAlignment="1" applyProtection="1">
      <alignment horizontal="center" vertical="center"/>
      <protection hidden="1"/>
    </xf>
    <xf numFmtId="165" fontId="23" fillId="0" borderId="27" xfId="0" applyFont="1" applyFill="1" applyBorder="1" applyAlignment="1" applyProtection="1">
      <alignment horizontal="justify" vertical="top"/>
      <protection hidden="1"/>
    </xf>
    <xf numFmtId="165" fontId="23" fillId="0" borderId="35" xfId="0" applyFont="1" applyFill="1" applyBorder="1" applyAlignment="1" applyProtection="1">
      <alignment horizontal="justify" vertical="top"/>
      <protection hidden="1"/>
    </xf>
    <xf numFmtId="165" fontId="23" fillId="0" borderId="35" xfId="0" applyFont="1" applyFill="1" applyBorder="1" applyAlignment="1" applyProtection="1">
      <alignment horizontal="center" vertical="top"/>
      <protection hidden="1"/>
    </xf>
    <xf numFmtId="165" fontId="23" fillId="0" borderId="33" xfId="0" applyFont="1" applyFill="1" applyBorder="1" applyAlignment="1" applyProtection="1">
      <alignment horizontal="justify" vertical="top"/>
      <protection hidden="1"/>
    </xf>
    <xf numFmtId="165" fontId="23" fillId="0" borderId="0" xfId="0" applyFont="1" applyFill="1" applyBorder="1" applyAlignment="1" applyProtection="1">
      <alignment horizontal="justify" vertical="top"/>
      <protection hidden="1"/>
    </xf>
    <xf numFmtId="4" fontId="23" fillId="0" borderId="19" xfId="0" applyNumberFormat="1" applyFont="1" applyFill="1" applyBorder="1" applyAlignment="1" applyProtection="1">
      <alignment horizontal="right" vertical="top"/>
      <protection hidden="1"/>
    </xf>
    <xf numFmtId="4" fontId="23" fillId="0" borderId="0" xfId="0" applyNumberFormat="1" applyFont="1" applyFill="1" applyBorder="1" applyAlignment="1" applyProtection="1">
      <alignment horizontal="right" vertical="top"/>
      <protection hidden="1"/>
    </xf>
    <xf numFmtId="9" fontId="23" fillId="6" borderId="41" xfId="2" applyFont="1" applyFill="1" applyBorder="1" applyAlignment="1" applyProtection="1">
      <alignment horizontal="right" vertical="top"/>
    </xf>
    <xf numFmtId="165" fontId="23" fillId="0" borderId="72" xfId="0" applyFont="1" applyFill="1" applyBorder="1" applyAlignment="1" applyProtection="1">
      <alignment horizontal="center" vertical="top"/>
      <protection hidden="1"/>
    </xf>
    <xf numFmtId="170" fontId="23" fillId="10" borderId="31" xfId="0" applyNumberFormat="1" applyFont="1" applyFill="1" applyBorder="1" applyAlignment="1" applyProtection="1">
      <alignment horizontal="center" vertical="top"/>
      <protection hidden="1"/>
    </xf>
    <xf numFmtId="165" fontId="23" fillId="0" borderId="19" xfId="0" applyFont="1" applyFill="1" applyBorder="1" applyAlignment="1" applyProtection="1">
      <alignment horizontal="center" vertical="top"/>
      <protection hidden="1"/>
    </xf>
    <xf numFmtId="10" fontId="23" fillId="10" borderId="61" xfId="2" applyNumberFormat="1" applyFont="1" applyFill="1" applyBorder="1" applyAlignment="1" applyProtection="1">
      <alignment horizontal="center" vertical="top"/>
      <protection hidden="1"/>
    </xf>
    <xf numFmtId="4" fontId="22" fillId="6" borderId="12" xfId="0" applyNumberFormat="1" applyFont="1" applyFill="1" applyBorder="1" applyAlignment="1" applyProtection="1">
      <alignment vertical="center"/>
      <protection hidden="1"/>
    </xf>
    <xf numFmtId="165" fontId="22" fillId="6" borderId="12" xfId="0" applyFont="1" applyFill="1" applyBorder="1" applyAlignment="1" applyProtection="1">
      <alignment vertical="center"/>
      <protection hidden="1"/>
    </xf>
    <xf numFmtId="165" fontId="22" fillId="6" borderId="74" xfId="0" applyFont="1" applyFill="1" applyBorder="1" applyAlignment="1" applyProtection="1">
      <alignment vertical="center"/>
      <protection hidden="1"/>
    </xf>
    <xf numFmtId="0" fontId="22" fillId="6" borderId="13" xfId="0" applyNumberFormat="1" applyFont="1" applyFill="1" applyBorder="1" applyAlignment="1" applyProtection="1">
      <alignment horizontal="center" vertical="center"/>
      <protection hidden="1"/>
    </xf>
    <xf numFmtId="165" fontId="22" fillId="6" borderId="54" xfId="0" applyFont="1" applyFill="1" applyBorder="1" applyAlignment="1" applyProtection="1">
      <alignment vertical="center"/>
      <protection hidden="1"/>
    </xf>
    <xf numFmtId="165" fontId="22" fillId="6" borderId="53" xfId="0" applyFont="1" applyFill="1" applyBorder="1" applyAlignment="1" applyProtection="1">
      <alignment vertical="center"/>
      <protection hidden="1"/>
    </xf>
    <xf numFmtId="170" fontId="22" fillId="6" borderId="53" xfId="0" applyNumberFormat="1" applyFont="1" applyFill="1" applyBorder="1" applyAlignment="1" applyProtection="1">
      <alignment horizontal="center" vertical="center"/>
      <protection hidden="1"/>
    </xf>
    <xf numFmtId="4" fontId="22" fillId="6" borderId="86" xfId="0" applyNumberFormat="1" applyFont="1" applyFill="1" applyBorder="1" applyAlignment="1" applyProtection="1">
      <alignment vertical="center"/>
      <protection hidden="1"/>
    </xf>
    <xf numFmtId="9" fontId="22" fillId="6" borderId="13" xfId="2" applyFont="1" applyFill="1" applyBorder="1" applyAlignment="1" applyProtection="1">
      <alignment vertical="center"/>
      <protection hidden="1"/>
    </xf>
    <xf numFmtId="9" fontId="22" fillId="6" borderId="74" xfId="2" applyFont="1" applyFill="1" applyBorder="1" applyAlignment="1" applyProtection="1">
      <alignment vertical="center"/>
      <protection hidden="1"/>
    </xf>
    <xf numFmtId="165" fontId="22" fillId="6" borderId="85" xfId="0" applyFont="1" applyFill="1" applyBorder="1" applyAlignment="1" applyProtection="1">
      <alignment vertical="center"/>
      <protection hidden="1"/>
    </xf>
    <xf numFmtId="170" fontId="22" fillId="6" borderId="86" xfId="0" applyNumberFormat="1" applyFont="1" applyFill="1" applyBorder="1" applyAlignment="1" applyProtection="1">
      <alignment vertical="center"/>
      <protection hidden="1"/>
    </xf>
    <xf numFmtId="165" fontId="22" fillId="6" borderId="52" xfId="0" applyFont="1" applyFill="1" applyBorder="1" applyAlignment="1" applyProtection="1">
      <alignment vertical="center"/>
      <protection hidden="1"/>
    </xf>
    <xf numFmtId="170" fontId="22" fillId="6" borderId="52" xfId="0" applyNumberFormat="1" applyFont="1" applyFill="1" applyBorder="1" applyAlignment="1" applyProtection="1">
      <alignment vertical="center"/>
      <protection hidden="1"/>
    </xf>
    <xf numFmtId="9" fontId="22" fillId="6" borderId="52" xfId="2" applyFont="1" applyFill="1" applyBorder="1" applyAlignment="1" applyProtection="1">
      <alignment horizontal="center" vertical="center"/>
      <protection hidden="1"/>
    </xf>
    <xf numFmtId="165" fontId="23" fillId="0" borderId="0" xfId="0" applyFont="1" applyAlignment="1" applyProtection="1">
      <alignment vertical="center"/>
      <protection hidden="1"/>
    </xf>
    <xf numFmtId="4" fontId="22" fillId="5" borderId="11" xfId="0" applyNumberFormat="1" applyFont="1" applyFill="1" applyBorder="1" applyAlignment="1" applyProtection="1">
      <alignment vertical="center"/>
      <protection hidden="1"/>
    </xf>
    <xf numFmtId="4" fontId="22" fillId="5" borderId="6" xfId="0" applyNumberFormat="1" applyFont="1" applyFill="1" applyBorder="1" applyAlignment="1" applyProtection="1">
      <alignment vertical="center"/>
      <protection hidden="1"/>
    </xf>
    <xf numFmtId="4" fontId="22" fillId="5" borderId="4" xfId="0" applyNumberFormat="1" applyFont="1" applyFill="1" applyBorder="1" applyAlignment="1" applyProtection="1">
      <alignment vertical="center"/>
      <protection hidden="1"/>
    </xf>
    <xf numFmtId="0" fontId="22" fillId="5" borderId="6" xfId="0" applyNumberFormat="1" applyFont="1" applyFill="1" applyBorder="1" applyAlignment="1" applyProtection="1">
      <alignment horizontal="center" vertical="center"/>
      <protection hidden="1"/>
    </xf>
    <xf numFmtId="9" fontId="22" fillId="5" borderId="4" xfId="2" applyFont="1" applyFill="1" applyBorder="1" applyAlignment="1" applyProtection="1">
      <alignment vertical="center"/>
      <protection hidden="1"/>
    </xf>
    <xf numFmtId="9" fontId="22" fillId="5" borderId="53" xfId="2" applyFont="1" applyFill="1" applyBorder="1" applyAlignment="1" applyProtection="1">
      <alignment vertical="center"/>
      <protection hidden="1"/>
    </xf>
    <xf numFmtId="4" fontId="22" fillId="5" borderId="13" xfId="0" applyNumberFormat="1" applyFont="1" applyFill="1" applyBorder="1" applyAlignment="1" applyProtection="1">
      <alignment vertical="center"/>
      <protection hidden="1"/>
    </xf>
    <xf numFmtId="171" fontId="22" fillId="5" borderId="20" xfId="2" applyNumberFormat="1" applyFont="1" applyFill="1" applyBorder="1" applyAlignment="1" applyProtection="1">
      <alignment vertical="center"/>
      <protection hidden="1"/>
    </xf>
    <xf numFmtId="4" fontId="22" fillId="4" borderId="12" xfId="0" applyNumberFormat="1" applyFont="1" applyFill="1" applyBorder="1" applyAlignment="1" applyProtection="1">
      <alignment vertical="center"/>
      <protection hidden="1"/>
    </xf>
    <xf numFmtId="4" fontId="22" fillId="4" borderId="13" xfId="0" applyNumberFormat="1" applyFont="1" applyFill="1" applyBorder="1" applyAlignment="1" applyProtection="1">
      <alignment vertical="center"/>
      <protection hidden="1"/>
    </xf>
    <xf numFmtId="9" fontId="22" fillId="4" borderId="13" xfId="2" applyFont="1" applyFill="1" applyBorder="1" applyAlignment="1" applyProtection="1">
      <alignment vertical="center"/>
      <protection hidden="1"/>
    </xf>
    <xf numFmtId="0" fontId="22" fillId="4" borderId="13" xfId="0" applyNumberFormat="1" applyFont="1" applyFill="1" applyBorder="1" applyAlignment="1" applyProtection="1">
      <alignment horizontal="center" vertical="center"/>
      <protection hidden="1"/>
    </xf>
    <xf numFmtId="9" fontId="22" fillId="4" borderId="74" xfId="2" applyFont="1" applyFill="1" applyBorder="1" applyAlignment="1" applyProtection="1">
      <alignment vertical="center"/>
      <protection hidden="1"/>
    </xf>
    <xf numFmtId="4" fontId="22" fillId="4" borderId="74" xfId="0" applyNumberFormat="1" applyFont="1" applyFill="1" applyBorder="1" applyAlignment="1" applyProtection="1">
      <alignment vertical="center"/>
      <protection hidden="1"/>
    </xf>
    <xf numFmtId="9" fontId="22" fillId="4" borderId="54" xfId="2" applyFont="1" applyFill="1" applyBorder="1" applyAlignment="1" applyProtection="1">
      <alignment vertical="center"/>
      <protection hidden="1"/>
    </xf>
    <xf numFmtId="9" fontId="22" fillId="4" borderId="53" xfId="2" applyFont="1" applyFill="1" applyBorder="1" applyAlignment="1" applyProtection="1">
      <alignment vertical="center"/>
      <protection hidden="1"/>
    </xf>
    <xf numFmtId="171" fontId="22" fillId="4" borderId="20" xfId="2" applyNumberFormat="1" applyFont="1" applyFill="1" applyBorder="1" applyAlignment="1" applyProtection="1">
      <alignment vertical="center"/>
      <protection hidden="1"/>
    </xf>
    <xf numFmtId="4" fontId="22" fillId="4" borderId="9" xfId="0" applyNumberFormat="1" applyFont="1" applyFill="1" applyBorder="1" applyAlignment="1" applyProtection="1">
      <alignment vertical="center"/>
      <protection hidden="1"/>
    </xf>
    <xf numFmtId="4" fontId="22" fillId="4" borderId="0" xfId="0" applyNumberFormat="1" applyFont="1" applyFill="1" applyBorder="1" applyAlignment="1" applyProtection="1">
      <alignment vertical="center"/>
      <protection hidden="1"/>
    </xf>
    <xf numFmtId="9" fontId="22" fillId="4" borderId="0" xfId="2" applyFont="1" applyFill="1" applyBorder="1" applyAlignment="1" applyProtection="1">
      <alignment vertical="center"/>
      <protection hidden="1"/>
    </xf>
    <xf numFmtId="0" fontId="22" fillId="4" borderId="0" xfId="0" applyNumberFormat="1" applyFont="1" applyFill="1" applyBorder="1" applyAlignment="1" applyProtection="1">
      <alignment horizontal="center" vertical="center"/>
      <protection hidden="1"/>
    </xf>
    <xf numFmtId="9" fontId="22" fillId="4" borderId="5" xfId="2" applyFont="1" applyFill="1" applyBorder="1" applyAlignment="1" applyProtection="1">
      <alignment vertical="center"/>
      <protection hidden="1"/>
    </xf>
    <xf numFmtId="4" fontId="22" fillId="4" borderId="5" xfId="0" applyNumberFormat="1" applyFont="1" applyFill="1" applyBorder="1" applyAlignment="1" applyProtection="1">
      <alignment vertical="center"/>
      <protection hidden="1"/>
    </xf>
    <xf numFmtId="9" fontId="22" fillId="4" borderId="60" xfId="2" applyFont="1" applyFill="1" applyBorder="1" applyAlignment="1" applyProtection="1">
      <alignment vertical="center"/>
      <protection hidden="1"/>
    </xf>
    <xf numFmtId="4" fontId="22" fillId="4" borderId="6" xfId="0" applyNumberFormat="1" applyFont="1" applyFill="1" applyBorder="1" applyAlignment="1" applyProtection="1">
      <alignment vertical="center"/>
      <protection hidden="1"/>
    </xf>
    <xf numFmtId="9" fontId="22" fillId="4" borderId="57" xfId="2" applyFont="1" applyFill="1" applyBorder="1" applyAlignment="1" applyProtection="1">
      <alignment vertical="center"/>
      <protection hidden="1"/>
    </xf>
    <xf numFmtId="171" fontId="22" fillId="4" borderId="7" xfId="2" applyNumberFormat="1" applyFont="1" applyFill="1" applyBorder="1" applyAlignment="1" applyProtection="1">
      <alignment vertical="center"/>
      <protection hidden="1"/>
    </xf>
    <xf numFmtId="0" fontId="22" fillId="4" borderId="13" xfId="2" applyNumberFormat="1" applyFont="1" applyFill="1" applyBorder="1" applyAlignment="1" applyProtection="1">
      <alignment vertical="center"/>
      <protection hidden="1"/>
    </xf>
    <xf numFmtId="0" fontId="119" fillId="0" borderId="0" xfId="0" applyNumberFormat="1" applyFont="1" applyAlignment="1" applyProtection="1">
      <alignment horizontal="center"/>
      <protection hidden="1"/>
    </xf>
    <xf numFmtId="9" fontId="119" fillId="0" borderId="0" xfId="0" applyNumberFormat="1" applyFont="1" applyProtection="1">
      <protection hidden="1"/>
    </xf>
    <xf numFmtId="9" fontId="119" fillId="0" borderId="0" xfId="2" applyFont="1" applyProtection="1">
      <protection hidden="1"/>
    </xf>
    <xf numFmtId="4" fontId="40" fillId="0" borderId="3" xfId="0" applyNumberFormat="1" applyFont="1" applyBorder="1"/>
    <xf numFmtId="4" fontId="108" fillId="0" borderId="3" xfId="0" applyNumberFormat="1" applyFont="1" applyBorder="1"/>
    <xf numFmtId="4" fontId="42" fillId="0" borderId="3" xfId="0" applyNumberFormat="1" applyFont="1" applyBorder="1"/>
    <xf numFmtId="165" fontId="40" fillId="0" borderId="3" xfId="0" applyFont="1" applyBorder="1"/>
    <xf numFmtId="165" fontId="0" fillId="0" borderId="3" xfId="0" applyBorder="1" applyAlignment="1"/>
    <xf numFmtId="165" fontId="42" fillId="0" borderId="3" xfId="0" applyFont="1" applyBorder="1" applyAlignment="1">
      <alignment horizontal="center"/>
    </xf>
    <xf numFmtId="4" fontId="38" fillId="0" borderId="3" xfId="0" applyNumberFormat="1" applyFont="1" applyBorder="1" applyAlignment="1">
      <alignment horizontal="right"/>
    </xf>
    <xf numFmtId="9" fontId="38" fillId="0" borderId="3" xfId="0" applyNumberFormat="1" applyFont="1" applyBorder="1" applyAlignment="1">
      <alignment horizontal="right"/>
    </xf>
    <xf numFmtId="49" fontId="39" fillId="0" borderId="3" xfId="0" applyNumberFormat="1" applyFont="1" applyBorder="1" applyAlignment="1">
      <alignment horizontal="center"/>
    </xf>
    <xf numFmtId="165" fontId="38" fillId="0" borderId="3" xfId="0" applyFont="1" applyBorder="1"/>
    <xf numFmtId="49" fontId="30" fillId="0" borderId="3" xfId="0" applyNumberFormat="1" applyFont="1" applyBorder="1" applyAlignment="1">
      <alignment horizontal="center"/>
    </xf>
    <xf numFmtId="4" fontId="30" fillId="0" borderId="3" xfId="0" applyNumberFormat="1" applyFont="1" applyBorder="1" applyAlignment="1">
      <alignment horizontal="right"/>
    </xf>
    <xf numFmtId="9" fontId="30" fillId="0" borderId="3" xfId="0" applyNumberFormat="1" applyFont="1" applyBorder="1" applyAlignment="1">
      <alignment horizontal="right"/>
    </xf>
    <xf numFmtId="49" fontId="31" fillId="0" borderId="3" xfId="0" applyNumberFormat="1" applyFont="1" applyFill="1" applyBorder="1" applyProtection="1"/>
    <xf numFmtId="4" fontId="22" fillId="0" borderId="3" xfId="0" applyNumberFormat="1" applyFont="1" applyFill="1" applyBorder="1" applyProtection="1"/>
    <xf numFmtId="10" fontId="107" fillId="0" borderId="3" xfId="0" applyNumberFormat="1" applyFont="1" applyFill="1" applyBorder="1" applyProtection="1"/>
    <xf numFmtId="49" fontId="29" fillId="0" borderId="3" xfId="0" applyNumberFormat="1" applyFont="1" applyFill="1" applyBorder="1" applyProtection="1"/>
    <xf numFmtId="4" fontId="33" fillId="0" borderId="3" xfId="0" applyNumberFormat="1" applyFont="1" applyFill="1" applyBorder="1" applyProtection="1"/>
    <xf numFmtId="9" fontId="4" fillId="0" borderId="3" xfId="0" applyNumberFormat="1" applyFont="1" applyFill="1" applyBorder="1" applyProtection="1"/>
    <xf numFmtId="10" fontId="117" fillId="0" borderId="3" xfId="0" applyNumberFormat="1" applyFont="1" applyFill="1" applyBorder="1" applyProtection="1"/>
    <xf numFmtId="49" fontId="29" fillId="0" borderId="3" xfId="0" applyNumberFormat="1" applyFont="1" applyFill="1" applyBorder="1" applyAlignment="1" applyProtection="1">
      <alignment horizontal="right"/>
    </xf>
    <xf numFmtId="165" fontId="23" fillId="0" borderId="3" xfId="0" applyFont="1" applyFill="1" applyBorder="1"/>
    <xf numFmtId="4" fontId="0" fillId="0" borderId="3" xfId="0" applyNumberFormat="1" applyBorder="1" applyAlignment="1">
      <alignment horizontal="right"/>
    </xf>
    <xf numFmtId="49" fontId="23" fillId="0" borderId="3" xfId="0" applyNumberFormat="1" applyFont="1" applyFill="1" applyBorder="1" applyAlignment="1" applyProtection="1">
      <alignment horizontal="right"/>
    </xf>
    <xf numFmtId="4" fontId="23" fillId="0" borderId="3" xfId="0" applyNumberFormat="1" applyFont="1" applyFill="1" applyBorder="1" applyProtection="1"/>
    <xf numFmtId="4" fontId="29" fillId="0" borderId="3" xfId="0" applyNumberFormat="1" applyFont="1" applyFill="1" applyBorder="1" applyProtection="1"/>
    <xf numFmtId="169" fontId="102" fillId="0" borderId="3" xfId="0" applyNumberFormat="1" applyFont="1" applyBorder="1" applyAlignment="1" applyProtection="1">
      <alignment horizontal="center"/>
    </xf>
    <xf numFmtId="49" fontId="1" fillId="0" borderId="0" xfId="0" applyNumberFormat="1" applyFont="1" applyAlignment="1">
      <alignment horizontal="center"/>
    </xf>
    <xf numFmtId="49" fontId="1" fillId="0" borderId="3" xfId="0" applyNumberFormat="1" applyFont="1" applyFill="1" applyBorder="1" applyProtection="1"/>
    <xf numFmtId="49" fontId="40" fillId="0" borderId="41" xfId="0" applyNumberFormat="1" applyFont="1" applyFill="1" applyBorder="1" applyProtection="1"/>
    <xf numFmtId="49" fontId="19" fillId="4" borderId="9" xfId="0" applyNumberFormat="1" applyFont="1" applyFill="1" applyBorder="1"/>
    <xf numFmtId="165" fontId="53" fillId="0" borderId="0" xfId="0" applyFont="1" applyAlignment="1">
      <alignment horizontal="left"/>
    </xf>
    <xf numFmtId="4" fontId="23" fillId="0" borderId="0" xfId="0" applyNumberFormat="1" applyFont="1" applyBorder="1" applyAlignment="1">
      <alignment wrapText="1"/>
    </xf>
    <xf numFmtId="4" fontId="64" fillId="0" borderId="0" xfId="0" applyNumberFormat="1" applyFont="1" applyBorder="1"/>
    <xf numFmtId="4" fontId="23" fillId="0" borderId="0" xfId="0" applyNumberFormat="1" applyFont="1" applyBorder="1" applyAlignment="1"/>
    <xf numFmtId="49" fontId="1" fillId="0" borderId="0" xfId="0" applyNumberFormat="1" applyFont="1" applyFill="1" applyBorder="1" applyAlignment="1">
      <alignment horizontal="right"/>
    </xf>
    <xf numFmtId="4" fontId="24" fillId="0" borderId="0" xfId="0" applyNumberFormat="1" applyFont="1" applyFill="1"/>
    <xf numFmtId="4" fontId="64" fillId="0" borderId="3" xfId="0" applyNumberFormat="1" applyFont="1" applyFill="1" applyBorder="1"/>
    <xf numFmtId="4" fontId="23" fillId="0" borderId="3" xfId="0" applyNumberFormat="1" applyFont="1" applyFill="1" applyBorder="1" applyAlignment="1"/>
    <xf numFmtId="165" fontId="19" fillId="12" borderId="0" xfId="0" applyFont="1" applyFill="1" applyBorder="1"/>
    <xf numFmtId="165" fontId="19" fillId="4" borderId="0" xfId="0" applyFont="1" applyFill="1" applyBorder="1"/>
    <xf numFmtId="4" fontId="19" fillId="6" borderId="0" xfId="1" applyNumberFormat="1" applyFont="1" applyFill="1"/>
    <xf numFmtId="49" fontId="0" fillId="16" borderId="0" xfId="0" quotePrefix="1" applyNumberFormat="1" applyFill="1" applyBorder="1" applyAlignment="1">
      <alignment horizontal="right"/>
    </xf>
    <xf numFmtId="165" fontId="18" fillId="16" borderId="0" xfId="0" applyFont="1" applyFill="1" applyBorder="1"/>
    <xf numFmtId="4" fontId="19" fillId="16" borderId="0" xfId="1" applyNumberFormat="1" applyFont="1" applyFill="1" applyBorder="1"/>
    <xf numFmtId="49" fontId="0" fillId="16" borderId="0" xfId="0" applyNumberFormat="1" applyFill="1" applyBorder="1" applyAlignment="1">
      <alignment horizontal="right"/>
    </xf>
    <xf numFmtId="165" fontId="0" fillId="16" borderId="0" xfId="0" applyFill="1" applyBorder="1"/>
    <xf numFmtId="4" fontId="0" fillId="16" borderId="0" xfId="1" applyNumberFormat="1" applyFont="1" applyFill="1"/>
    <xf numFmtId="49" fontId="0" fillId="17" borderId="0" xfId="0" quotePrefix="1" applyNumberFormat="1" applyFill="1"/>
    <xf numFmtId="165" fontId="42" fillId="17" borderId="0" xfId="0" applyFont="1" applyFill="1" applyBorder="1"/>
    <xf numFmtId="4" fontId="42" fillId="17" borderId="0" xfId="1" applyNumberFormat="1" applyFont="1" applyFill="1"/>
    <xf numFmtId="49" fontId="0" fillId="17" borderId="0" xfId="0" quotePrefix="1" applyNumberFormat="1" applyFill="1" applyAlignment="1">
      <alignment horizontal="right"/>
    </xf>
    <xf numFmtId="165" fontId="0" fillId="17" borderId="0" xfId="0" applyFill="1" applyBorder="1"/>
    <xf numFmtId="4" fontId="0" fillId="17" borderId="0" xfId="1" applyNumberFormat="1" applyFont="1" applyFill="1"/>
    <xf numFmtId="165" fontId="4" fillId="17" borderId="0" xfId="0" applyFont="1" applyFill="1" applyBorder="1"/>
    <xf numFmtId="165" fontId="18" fillId="17" borderId="0" xfId="0" applyFont="1" applyFill="1" applyBorder="1"/>
    <xf numFmtId="49" fontId="0" fillId="17" borderId="0" xfId="0" quotePrefix="1" applyNumberFormat="1" applyFill="1" applyBorder="1" applyAlignment="1">
      <alignment horizontal="right"/>
    </xf>
    <xf numFmtId="4" fontId="19" fillId="17" borderId="0" xfId="1" applyNumberFormat="1" applyFont="1" applyFill="1" applyBorder="1"/>
    <xf numFmtId="49" fontId="0" fillId="17" borderId="0" xfId="0" applyNumberFormat="1" applyFill="1" applyBorder="1" applyAlignment="1">
      <alignment horizontal="right"/>
    </xf>
    <xf numFmtId="4" fontId="19" fillId="17" borderId="0" xfId="1" applyNumberFormat="1" applyFont="1" applyFill="1"/>
    <xf numFmtId="49" fontId="19" fillId="5" borderId="0" xfId="0" applyNumberFormat="1" applyFont="1" applyFill="1"/>
    <xf numFmtId="49" fontId="19" fillId="4" borderId="0" xfId="0" applyNumberFormat="1" applyFont="1" applyFill="1"/>
    <xf numFmtId="4" fontId="118" fillId="0" borderId="0" xfId="0" applyNumberFormat="1" applyFont="1" applyFill="1" applyBorder="1" applyProtection="1">
      <protection locked="0"/>
    </xf>
    <xf numFmtId="4" fontId="118" fillId="0" borderId="3" xfId="0" applyNumberFormat="1" applyFont="1" applyFill="1" applyBorder="1" applyProtection="1"/>
    <xf numFmtId="49" fontId="23" fillId="0" borderId="0" xfId="0" applyNumberFormat="1" applyFont="1" applyFill="1" applyProtection="1"/>
    <xf numFmtId="165" fontId="57" fillId="0" borderId="0" xfId="0" applyFont="1" applyFill="1" applyBorder="1"/>
    <xf numFmtId="165" fontId="73" fillId="0" borderId="0" xfId="0" applyFont="1" applyFill="1" applyBorder="1"/>
    <xf numFmtId="4" fontId="19" fillId="0" borderId="0" xfId="0" applyNumberFormat="1" applyFont="1"/>
    <xf numFmtId="49" fontId="53" fillId="0" borderId="0" xfId="0" applyNumberFormat="1" applyFont="1" applyFill="1" applyBorder="1" applyAlignment="1">
      <alignment horizontal="left"/>
    </xf>
    <xf numFmtId="165" fontId="74" fillId="0" borderId="0" xfId="0" applyFont="1" applyFill="1" applyBorder="1"/>
    <xf numFmtId="4" fontId="26" fillId="0" borderId="0" xfId="0" applyNumberFormat="1" applyFont="1"/>
    <xf numFmtId="49" fontId="120" fillId="0" borderId="0" xfId="0" applyNumberFormat="1" applyFont="1" applyFill="1" applyAlignment="1" applyProtection="1">
      <alignment horizontal="center"/>
    </xf>
    <xf numFmtId="4" fontId="120" fillId="0" borderId="0" xfId="0" applyNumberFormat="1" applyFont="1" applyFill="1" applyBorder="1" applyProtection="1">
      <protection locked="0"/>
    </xf>
    <xf numFmtId="49" fontId="118" fillId="0" borderId="3" xfId="0" applyNumberFormat="1" applyFont="1" applyFill="1" applyBorder="1" applyAlignment="1" applyProtection="1">
      <alignment horizontal="right"/>
    </xf>
    <xf numFmtId="165" fontId="4" fillId="0" borderId="74" xfId="0" applyFont="1" applyFill="1" applyBorder="1" applyAlignment="1" applyProtection="1">
      <alignment horizontal="justify" vertical="top"/>
      <protection locked="0"/>
    </xf>
    <xf numFmtId="49" fontId="0" fillId="18" borderId="0" xfId="0" quotePrefix="1" applyNumberFormat="1" applyFill="1"/>
    <xf numFmtId="165" fontId="42" fillId="18" borderId="0" xfId="0" applyFont="1" applyFill="1" applyBorder="1"/>
    <xf numFmtId="4" fontId="42" fillId="18" borderId="0" xfId="1" applyNumberFormat="1" applyFont="1" applyFill="1"/>
    <xf numFmtId="49" fontId="0" fillId="18" borderId="0" xfId="0" quotePrefix="1" applyNumberFormat="1" applyFill="1" applyAlignment="1">
      <alignment horizontal="right"/>
    </xf>
    <xf numFmtId="165" fontId="0" fillId="18" borderId="0" xfId="0" applyFill="1" applyBorder="1"/>
    <xf numFmtId="4" fontId="0" fillId="18" borderId="0" xfId="1" applyNumberFormat="1" applyFont="1" applyFill="1"/>
    <xf numFmtId="165" fontId="4" fillId="18" borderId="0" xfId="0" applyFont="1" applyFill="1" applyBorder="1"/>
    <xf numFmtId="165" fontId="18" fillId="18" borderId="0" xfId="0" applyFont="1" applyFill="1" applyBorder="1"/>
    <xf numFmtId="49" fontId="0" fillId="18" borderId="0" xfId="0" quotePrefix="1" applyNumberFormat="1" applyFill="1" applyBorder="1" applyAlignment="1">
      <alignment horizontal="right"/>
    </xf>
    <xf numFmtId="4" fontId="19" fillId="18" borderId="0" xfId="1" applyNumberFormat="1" applyFont="1" applyFill="1" applyBorder="1"/>
    <xf numFmtId="49" fontId="0" fillId="18" borderId="0" xfId="0" applyNumberFormat="1" applyFill="1" applyBorder="1" applyAlignment="1">
      <alignment horizontal="right"/>
    </xf>
    <xf numFmtId="4" fontId="19" fillId="18" borderId="0" xfId="1" applyNumberFormat="1" applyFont="1" applyFill="1"/>
    <xf numFmtId="49" fontId="0" fillId="18" borderId="0" xfId="0" applyNumberFormat="1" applyFill="1"/>
    <xf numFmtId="4" fontId="0" fillId="18" borderId="0" xfId="0" applyNumberFormat="1" applyFill="1"/>
    <xf numFmtId="49" fontId="28" fillId="18" borderId="9" xfId="0" applyNumberFormat="1" applyFont="1" applyFill="1" applyBorder="1" applyAlignment="1">
      <alignment horizontal="right"/>
    </xf>
    <xf numFmtId="165" fontId="53" fillId="18" borderId="0" xfId="0" applyFont="1" applyFill="1" applyBorder="1"/>
    <xf numFmtId="49" fontId="40" fillId="18" borderId="9" xfId="0" applyNumberFormat="1" applyFont="1" applyFill="1" applyBorder="1" applyAlignment="1">
      <alignment horizontal="right"/>
    </xf>
    <xf numFmtId="165" fontId="40" fillId="18" borderId="0" xfId="0" applyFont="1" applyFill="1" applyBorder="1"/>
    <xf numFmtId="164" fontId="42" fillId="18" borderId="0" xfId="1" applyFont="1" applyFill="1" applyBorder="1"/>
    <xf numFmtId="49" fontId="0" fillId="18" borderId="0" xfId="0" applyNumberFormat="1" applyFill="1" applyAlignment="1">
      <alignment horizontal="right"/>
    </xf>
    <xf numFmtId="164" fontId="0" fillId="18" borderId="0" xfId="1" applyFont="1" applyFill="1" applyBorder="1"/>
    <xf numFmtId="165" fontId="40" fillId="18" borderId="0" xfId="0" applyFont="1" applyFill="1" applyBorder="1" applyAlignment="1">
      <alignment horizontal="justify"/>
    </xf>
    <xf numFmtId="49" fontId="28" fillId="18" borderId="9" xfId="0" quotePrefix="1" applyNumberFormat="1" applyFont="1" applyFill="1" applyBorder="1" applyAlignment="1">
      <alignment horizontal="right"/>
    </xf>
    <xf numFmtId="165" fontId="53" fillId="18" borderId="0" xfId="0" applyFont="1" applyFill="1" applyBorder="1" applyAlignment="1">
      <alignment horizontal="justify"/>
    </xf>
    <xf numFmtId="49" fontId="56" fillId="18" borderId="9" xfId="0" applyNumberFormat="1" applyFont="1" applyFill="1" applyBorder="1" applyAlignment="1">
      <alignment horizontal="right"/>
    </xf>
    <xf numFmtId="49" fontId="28" fillId="18" borderId="9" xfId="0" applyNumberFormat="1" applyFont="1" applyFill="1" applyBorder="1"/>
    <xf numFmtId="1" fontId="40" fillId="18" borderId="9" xfId="0" applyNumberFormat="1" applyFont="1" applyFill="1" applyBorder="1" applyAlignment="1">
      <alignment horizontal="right"/>
    </xf>
    <xf numFmtId="165" fontId="28" fillId="18" borderId="0" xfId="0" applyFont="1" applyFill="1" applyBorder="1"/>
    <xf numFmtId="165" fontId="57" fillId="18" borderId="0" xfId="0" applyFont="1" applyFill="1" applyBorder="1"/>
    <xf numFmtId="165" fontId="58" fillId="18" borderId="0" xfId="0" applyFont="1" applyFill="1" applyBorder="1"/>
    <xf numFmtId="49" fontId="40" fillId="18" borderId="0" xfId="0" applyNumberFormat="1" applyFont="1" applyFill="1" applyBorder="1" applyAlignment="1">
      <alignment horizontal="right"/>
    </xf>
    <xf numFmtId="164" fontId="23" fillId="0" borderId="3" xfId="1" applyFont="1" applyFill="1" applyBorder="1" applyProtection="1"/>
    <xf numFmtId="49" fontId="19" fillId="10" borderId="0" xfId="0" applyNumberFormat="1" applyFont="1" applyFill="1"/>
    <xf numFmtId="49" fontId="64" fillId="0" borderId="37" xfId="0" applyNumberFormat="1" applyFont="1" applyFill="1" applyBorder="1" applyAlignment="1">
      <alignment horizontal="center"/>
    </xf>
    <xf numFmtId="165" fontId="4" fillId="0" borderId="41" xfId="0" applyFont="1" applyFill="1" applyBorder="1" applyAlignment="1" applyProtection="1">
      <alignment horizontal="left" vertical="top" wrapText="1"/>
      <protection locked="0"/>
    </xf>
    <xf numFmtId="165" fontId="0" fillId="0" borderId="90" xfId="0" applyFill="1" applyBorder="1" applyAlignment="1">
      <alignment horizontal="left" vertical="top" wrapText="1"/>
    </xf>
    <xf numFmtId="165" fontId="121" fillId="0" borderId="90" xfId="0" applyFont="1" applyFill="1" applyBorder="1" applyAlignment="1">
      <alignment horizontal="left" vertical="top" wrapText="1"/>
    </xf>
    <xf numFmtId="4" fontId="4" fillId="0" borderId="9" xfId="0" applyNumberFormat="1" applyFont="1" applyFill="1" applyBorder="1" applyAlignment="1" applyProtection="1">
      <alignment horizontal="justify" vertical="top"/>
      <protection locked="0"/>
    </xf>
    <xf numFmtId="0" fontId="19" fillId="4" borderId="0" xfId="0" applyNumberFormat="1" applyFont="1" applyFill="1"/>
    <xf numFmtId="0" fontId="42" fillId="16" borderId="0" xfId="0" applyNumberFormat="1" applyFont="1" applyFill="1"/>
    <xf numFmtId="4" fontId="26" fillId="16" borderId="0" xfId="1" applyNumberFormat="1" applyFont="1" applyFill="1"/>
    <xf numFmtId="0" fontId="73" fillId="16" borderId="0" xfId="0" quotePrefix="1" applyNumberFormat="1" applyFont="1" applyFill="1" applyBorder="1" applyAlignment="1">
      <alignment horizontal="left"/>
    </xf>
    <xf numFmtId="165" fontId="74" fillId="16" borderId="0" xfId="0" applyFont="1" applyFill="1" applyBorder="1"/>
    <xf numFmtId="4" fontId="75" fillId="16" borderId="0" xfId="1" applyNumberFormat="1" applyFont="1" applyFill="1" applyBorder="1"/>
    <xf numFmtId="0" fontId="28" fillId="16" borderId="0" xfId="0" applyNumberFormat="1" applyFont="1" applyFill="1" applyBorder="1" applyAlignment="1">
      <alignment horizontal="right"/>
    </xf>
    <xf numFmtId="165" fontId="53" fillId="16" borderId="0" xfId="0" applyFont="1" applyFill="1" applyBorder="1"/>
    <xf numFmtId="4" fontId="0" fillId="16" borderId="0" xfId="0" applyNumberFormat="1" applyFill="1" applyBorder="1"/>
    <xf numFmtId="0" fontId="40" fillId="16" borderId="0" xfId="0" applyNumberFormat="1" applyFont="1" applyFill="1" applyBorder="1" applyAlignment="1">
      <alignment horizontal="right"/>
    </xf>
    <xf numFmtId="165" fontId="40" fillId="16" borderId="0" xfId="0" applyFont="1" applyFill="1" applyBorder="1"/>
    <xf numFmtId="49" fontId="0" fillId="15" borderId="0" xfId="0" quotePrefix="1" applyNumberFormat="1" applyFill="1" applyBorder="1" applyAlignment="1">
      <alignment horizontal="right"/>
    </xf>
    <xf numFmtId="165" fontId="18" fillId="15" borderId="0" xfId="0" applyFont="1" applyFill="1" applyBorder="1"/>
    <xf numFmtId="4" fontId="19" fillId="15" borderId="0" xfId="1" applyNumberFormat="1" applyFont="1" applyFill="1" applyBorder="1"/>
    <xf numFmtId="4" fontId="122" fillId="2" borderId="0" xfId="1" applyNumberFormat="1" applyFont="1" applyFill="1" applyBorder="1"/>
    <xf numFmtId="165" fontId="1" fillId="16" borderId="0" xfId="0" applyFont="1" applyFill="1" applyBorder="1"/>
    <xf numFmtId="9" fontId="4" fillId="0" borderId="0" xfId="0" applyNumberFormat="1" applyFont="1"/>
    <xf numFmtId="14" fontId="0" fillId="0" borderId="0" xfId="0" applyNumberFormat="1"/>
    <xf numFmtId="4" fontId="4" fillId="0" borderId="0" xfId="0" applyNumberFormat="1" applyFont="1" applyAlignment="1">
      <alignment horizontal="right"/>
    </xf>
    <xf numFmtId="164" fontId="18" fillId="0" borderId="37" xfId="1" applyNumberFormat="1" applyFont="1" applyFill="1" applyBorder="1"/>
    <xf numFmtId="164" fontId="18" fillId="0" borderId="37" xfId="1" applyFont="1" applyFill="1" applyBorder="1"/>
    <xf numFmtId="164" fontId="18" fillId="0" borderId="3" xfId="1" applyNumberFormat="1" applyFont="1" applyFill="1" applyBorder="1"/>
    <xf numFmtId="165" fontId="1" fillId="0" borderId="3" xfId="0" applyFont="1" applyFill="1" applyBorder="1"/>
    <xf numFmtId="164" fontId="64" fillId="0" borderId="0" xfId="1" applyFont="1"/>
    <xf numFmtId="4" fontId="19" fillId="4" borderId="0" xfId="1" applyNumberFormat="1" applyFont="1" applyFill="1"/>
    <xf numFmtId="165" fontId="1" fillId="4" borderId="0" xfId="0" applyFont="1" applyFill="1" applyBorder="1"/>
    <xf numFmtId="0" fontId="64" fillId="4" borderId="0" xfId="0" quotePrefix="1" applyNumberFormat="1" applyFont="1" applyFill="1" applyAlignment="1">
      <alignment horizontal="right"/>
    </xf>
    <xf numFmtId="165" fontId="1" fillId="15" borderId="0" xfId="0" applyFont="1" applyFill="1" applyBorder="1"/>
    <xf numFmtId="0" fontId="42" fillId="18" borderId="0" xfId="0" applyNumberFormat="1" applyFont="1" applyFill="1"/>
    <xf numFmtId="4" fontId="26" fillId="18" borderId="0" xfId="1" applyNumberFormat="1" applyFont="1" applyFill="1"/>
    <xf numFmtId="0" fontId="73" fillId="18" borderId="0" xfId="0" quotePrefix="1" applyNumberFormat="1" applyFont="1" applyFill="1" applyBorder="1" applyAlignment="1">
      <alignment horizontal="left"/>
    </xf>
    <xf numFmtId="165" fontId="74" fillId="18" borderId="0" xfId="0" applyFont="1" applyFill="1" applyBorder="1"/>
    <xf numFmtId="4" fontId="75" fillId="18" borderId="0" xfId="1" applyNumberFormat="1" applyFont="1" applyFill="1" applyBorder="1"/>
    <xf numFmtId="0" fontId="28" fillId="18" borderId="0" xfId="0" applyNumberFormat="1" applyFont="1" applyFill="1" applyBorder="1" applyAlignment="1">
      <alignment horizontal="right"/>
    </xf>
    <xf numFmtId="4" fontId="0" fillId="18" borderId="0" xfId="0" applyNumberFormat="1" applyFill="1" applyBorder="1"/>
    <xf numFmtId="0" fontId="40" fillId="18" borderId="0" xfId="0" applyNumberFormat="1" applyFont="1" applyFill="1" applyBorder="1" applyAlignment="1">
      <alignment horizontal="right"/>
    </xf>
    <xf numFmtId="165" fontId="1" fillId="18" borderId="0" xfId="0" applyFont="1" applyFill="1" applyBorder="1"/>
    <xf numFmtId="0" fontId="19" fillId="18" borderId="0" xfId="0" applyNumberFormat="1" applyFont="1" applyFill="1"/>
    <xf numFmtId="4" fontId="38" fillId="0" borderId="19" xfId="0" applyNumberFormat="1" applyFont="1" applyFill="1" applyBorder="1" applyAlignment="1">
      <alignment horizontal="right"/>
    </xf>
    <xf numFmtId="165" fontId="1" fillId="0" borderId="0" xfId="0" applyFont="1" applyFill="1" applyBorder="1"/>
    <xf numFmtId="165" fontId="19" fillId="10" borderId="0" xfId="0" applyFont="1" applyFill="1" applyBorder="1"/>
    <xf numFmtId="49" fontId="123" fillId="0" borderId="3" xfId="0" applyNumberFormat="1" applyFont="1" applyFill="1" applyBorder="1" applyAlignment="1" applyProtection="1">
      <alignment horizontal="right"/>
    </xf>
    <xf numFmtId="4" fontId="123" fillId="0" borderId="3" xfId="0" applyNumberFormat="1" applyFont="1" applyFill="1" applyBorder="1" applyProtection="1"/>
    <xf numFmtId="4" fontId="64" fillId="10" borderId="0" xfId="0" applyNumberFormat="1" applyFont="1" applyFill="1"/>
    <xf numFmtId="4" fontId="108" fillId="0" borderId="3" xfId="0" applyNumberFormat="1" applyFont="1" applyFill="1" applyBorder="1"/>
    <xf numFmtId="164" fontId="92" fillId="0" borderId="3" xfId="1" applyFont="1" applyFill="1" applyBorder="1" applyProtection="1"/>
    <xf numFmtId="164" fontId="22" fillId="0" borderId="3" xfId="1" applyFont="1" applyFill="1" applyBorder="1" applyProtection="1"/>
    <xf numFmtId="164" fontId="48" fillId="0" borderId="0" xfId="1" applyFont="1" applyFill="1" applyBorder="1" applyAlignment="1" applyProtection="1"/>
    <xf numFmtId="49" fontId="124" fillId="0" borderId="0" xfId="0" applyNumberFormat="1" applyFont="1" applyFill="1" applyAlignment="1" applyProtection="1">
      <alignment horizontal="center"/>
    </xf>
    <xf numFmtId="4" fontId="124" fillId="0" borderId="0" xfId="0" applyNumberFormat="1" applyFont="1" applyFill="1" applyBorder="1" applyProtection="1">
      <protection locked="0"/>
    </xf>
    <xf numFmtId="4" fontId="64" fillId="0" borderId="0" xfId="0" applyNumberFormat="1" applyFont="1" applyFill="1" applyBorder="1"/>
    <xf numFmtId="4" fontId="41" fillId="0" borderId="0" xfId="0" applyNumberFormat="1" applyFont="1"/>
    <xf numFmtId="165" fontId="54" fillId="0" borderId="0" xfId="0" applyFont="1" applyFill="1" applyBorder="1" applyProtection="1"/>
    <xf numFmtId="165" fontId="64" fillId="0" borderId="3" xfId="0" applyFont="1" applyFill="1" applyBorder="1"/>
    <xf numFmtId="4" fontId="4" fillId="0" borderId="0" xfId="0" applyNumberFormat="1" applyFont="1" applyFill="1"/>
    <xf numFmtId="164" fontId="0" fillId="0" borderId="0" xfId="1" applyFont="1" applyFill="1"/>
    <xf numFmtId="49" fontId="19" fillId="19" borderId="0" xfId="0" applyNumberFormat="1" applyFont="1" applyFill="1"/>
    <xf numFmtId="165" fontId="19" fillId="19" borderId="0" xfId="0" applyFont="1" applyFill="1" applyBorder="1"/>
    <xf numFmtId="4" fontId="26" fillId="19" borderId="0" xfId="1" applyNumberFormat="1" applyFont="1" applyFill="1"/>
    <xf numFmtId="49" fontId="28" fillId="19" borderId="9" xfId="0" applyNumberFormat="1" applyFont="1" applyFill="1" applyBorder="1"/>
    <xf numFmtId="165" fontId="28" fillId="19" borderId="0" xfId="0" applyFont="1" applyFill="1" applyBorder="1"/>
    <xf numFmtId="4" fontId="0" fillId="19" borderId="0" xfId="0" applyNumberFormat="1" applyFill="1"/>
    <xf numFmtId="49" fontId="28" fillId="19" borderId="9" xfId="0" applyNumberFormat="1" applyFont="1" applyFill="1" applyBorder="1" applyAlignment="1">
      <alignment horizontal="right"/>
    </xf>
    <xf numFmtId="165" fontId="53" fillId="19" borderId="0" xfId="0" applyFont="1" applyFill="1" applyBorder="1"/>
    <xf numFmtId="49" fontId="40" fillId="19" borderId="9" xfId="0" applyNumberFormat="1" applyFont="1" applyFill="1" applyBorder="1" applyAlignment="1">
      <alignment horizontal="right"/>
    </xf>
    <xf numFmtId="165" fontId="40" fillId="19" borderId="0" xfId="0" applyFont="1" applyFill="1" applyBorder="1"/>
    <xf numFmtId="164" fontId="4" fillId="15" borderId="3" xfId="1" applyFont="1" applyFill="1" applyBorder="1" applyAlignment="1">
      <alignment horizontal="right"/>
    </xf>
    <xf numFmtId="43" fontId="18" fillId="0" borderId="3" xfId="0" applyNumberFormat="1" applyFont="1" applyBorder="1"/>
    <xf numFmtId="43" fontId="4" fillId="0" borderId="3" xfId="0" applyNumberFormat="1" applyFont="1" applyFill="1" applyBorder="1"/>
    <xf numFmtId="43" fontId="18" fillId="15" borderId="3" xfId="0" applyNumberFormat="1" applyFont="1" applyFill="1" applyBorder="1"/>
    <xf numFmtId="43" fontId="125" fillId="0" borderId="3" xfId="0" applyNumberFormat="1" applyFont="1" applyBorder="1"/>
    <xf numFmtId="164" fontId="4" fillId="0" borderId="3" xfId="1" applyFont="1" applyFill="1" applyBorder="1" applyAlignment="1">
      <alignment horizontal="right"/>
    </xf>
    <xf numFmtId="164" fontId="18" fillId="20" borderId="3" xfId="0" applyNumberFormat="1" applyFont="1" applyFill="1" applyBorder="1" applyAlignment="1">
      <alignment horizontal="right"/>
    </xf>
    <xf numFmtId="4" fontId="4" fillId="20" borderId="3" xfId="0" applyNumberFormat="1" applyFont="1" applyFill="1" applyBorder="1"/>
    <xf numFmtId="164" fontId="4" fillId="20" borderId="3" xfId="0" applyNumberFormat="1" applyFont="1" applyFill="1" applyBorder="1"/>
    <xf numFmtId="43" fontId="18" fillId="20" borderId="3" xfId="0" applyNumberFormat="1" applyFont="1" applyFill="1" applyBorder="1"/>
    <xf numFmtId="43" fontId="18" fillId="0" borderId="3" xfId="0" applyNumberFormat="1" applyFont="1" applyFill="1" applyBorder="1"/>
    <xf numFmtId="43" fontId="125" fillId="0" borderId="3" xfId="0" applyNumberFormat="1" applyFont="1" applyFill="1" applyBorder="1"/>
    <xf numFmtId="43" fontId="4" fillId="20" borderId="3" xfId="0" applyNumberFormat="1" applyFont="1" applyFill="1" applyBorder="1"/>
    <xf numFmtId="4" fontId="42" fillId="17" borderId="0" xfId="0" applyNumberFormat="1" applyFont="1" applyFill="1"/>
    <xf numFmtId="49" fontId="0" fillId="17" borderId="0" xfId="0" applyNumberFormat="1" applyFill="1"/>
    <xf numFmtId="49" fontId="28" fillId="17" borderId="9" xfId="0" applyNumberFormat="1" applyFont="1" applyFill="1" applyBorder="1" applyAlignment="1">
      <alignment horizontal="right"/>
    </xf>
    <xf numFmtId="165" fontId="53" fillId="17" borderId="0" xfId="0" applyFont="1" applyFill="1" applyBorder="1"/>
    <xf numFmtId="4" fontId="0" fillId="17" borderId="0" xfId="0" applyNumberFormat="1" applyFill="1"/>
    <xf numFmtId="49" fontId="40" fillId="17" borderId="9" xfId="0" applyNumberFormat="1" applyFont="1" applyFill="1" applyBorder="1" applyAlignment="1">
      <alignment horizontal="right"/>
    </xf>
    <xf numFmtId="165" fontId="40" fillId="17" borderId="0" xfId="0" applyFont="1" applyFill="1" applyBorder="1"/>
    <xf numFmtId="164" fontId="42" fillId="17" borderId="0" xfId="1" applyFont="1" applyFill="1" applyBorder="1"/>
    <xf numFmtId="49" fontId="0" fillId="17" borderId="0" xfId="0" applyNumberFormat="1" applyFill="1" applyAlignment="1">
      <alignment horizontal="right"/>
    </xf>
    <xf numFmtId="164" fontId="0" fillId="17" borderId="0" xfId="1" applyFont="1" applyFill="1" applyBorder="1"/>
    <xf numFmtId="49" fontId="28" fillId="21" borderId="9" xfId="0" quotePrefix="1" applyNumberFormat="1" applyFont="1" applyFill="1" applyBorder="1" applyAlignment="1">
      <alignment horizontal="right"/>
    </xf>
    <xf numFmtId="165" fontId="53" fillId="21" borderId="0" xfId="0" applyFont="1" applyFill="1" applyBorder="1"/>
    <xf numFmtId="4" fontId="42" fillId="21" borderId="0" xfId="1" applyNumberFormat="1" applyFont="1" applyFill="1"/>
    <xf numFmtId="49" fontId="28" fillId="21" borderId="9" xfId="0" applyNumberFormat="1" applyFont="1" applyFill="1" applyBorder="1" applyAlignment="1">
      <alignment horizontal="right"/>
    </xf>
    <xf numFmtId="4" fontId="0" fillId="21" borderId="0" xfId="0" applyNumberFormat="1" applyFill="1"/>
    <xf numFmtId="49" fontId="40" fillId="21" borderId="9" xfId="0" applyNumberFormat="1" applyFont="1" applyFill="1" applyBorder="1" applyAlignment="1">
      <alignment horizontal="right"/>
    </xf>
    <xf numFmtId="165" fontId="40" fillId="21" borderId="0" xfId="0" applyFont="1" applyFill="1" applyBorder="1"/>
    <xf numFmtId="165" fontId="53" fillId="21" borderId="0" xfId="0" applyFont="1" applyFill="1" applyBorder="1" applyAlignment="1">
      <alignment horizontal="justify"/>
    </xf>
    <xf numFmtId="49" fontId="17" fillId="21" borderId="0" xfId="0" applyNumberFormat="1" applyFont="1" applyFill="1" applyBorder="1" applyAlignment="1">
      <alignment horizontal="right"/>
    </xf>
    <xf numFmtId="165" fontId="17" fillId="21" borderId="0" xfId="0" applyFont="1" applyFill="1" applyBorder="1"/>
    <xf numFmtId="49" fontId="28" fillId="21" borderId="0" xfId="0" applyNumberFormat="1" applyFont="1" applyFill="1" applyBorder="1" applyAlignment="1">
      <alignment horizontal="right"/>
    </xf>
    <xf numFmtId="165" fontId="28" fillId="21" borderId="0" xfId="0" applyFont="1" applyFill="1" applyBorder="1"/>
    <xf numFmtId="49" fontId="27" fillId="21" borderId="0" xfId="0" applyNumberFormat="1" applyFont="1" applyFill="1" applyBorder="1" applyAlignment="1">
      <alignment horizontal="right"/>
    </xf>
    <xf numFmtId="165" fontId="45" fillId="21" borderId="0" xfId="0" applyFont="1" applyFill="1" applyBorder="1" applyAlignment="1">
      <alignment horizontal="justify"/>
    </xf>
    <xf numFmtId="4" fontId="19" fillId="21" borderId="0" xfId="0" applyNumberFormat="1" applyFont="1" applyFill="1"/>
    <xf numFmtId="165" fontId="25" fillId="0" borderId="74" xfId="0" applyFont="1" applyBorder="1" applyAlignment="1">
      <alignment horizontal="right" vertical="center"/>
    </xf>
    <xf numFmtId="165" fontId="16" fillId="0" borderId="34" xfId="0" applyFont="1" applyBorder="1" applyAlignment="1">
      <alignment horizontal="right" vertical="center"/>
    </xf>
    <xf numFmtId="49" fontId="19" fillId="22" borderId="0" xfId="0" applyNumberFormat="1" applyFont="1" applyFill="1"/>
    <xf numFmtId="165" fontId="19" fillId="22" borderId="0" xfId="0" applyFont="1" applyFill="1" applyBorder="1"/>
    <xf numFmtId="4" fontId="26" fillId="22" borderId="0" xfId="1" applyNumberFormat="1" applyFont="1" applyFill="1"/>
    <xf numFmtId="49" fontId="28" fillId="22" borderId="9" xfId="0" applyNumberFormat="1" applyFont="1" applyFill="1" applyBorder="1"/>
    <xf numFmtId="165" fontId="28" fillId="22" borderId="0" xfId="0" applyFont="1" applyFill="1" applyBorder="1"/>
    <xf numFmtId="4" fontId="0" fillId="22" borderId="0" xfId="0" applyNumberFormat="1" applyFill="1"/>
    <xf numFmtId="49" fontId="28" fillId="22" borderId="9" xfId="0" applyNumberFormat="1" applyFont="1" applyFill="1" applyBorder="1" applyAlignment="1">
      <alignment horizontal="right"/>
    </xf>
    <xf numFmtId="165" fontId="53" fillId="22" borderId="0" xfId="0" applyFont="1" applyFill="1" applyBorder="1"/>
    <xf numFmtId="49" fontId="40" fillId="22" borderId="9" xfId="0" applyNumberFormat="1" applyFont="1" applyFill="1" applyBorder="1" applyAlignment="1">
      <alignment horizontal="right"/>
    </xf>
    <xf numFmtId="165" fontId="40" fillId="22" borderId="0" xfId="0" applyFont="1" applyFill="1" applyBorder="1"/>
    <xf numFmtId="164" fontId="126" fillId="0" borderId="3" xfId="1" applyFont="1" applyFill="1" applyBorder="1" applyAlignment="1" applyProtection="1"/>
    <xf numFmtId="164" fontId="126" fillId="0" borderId="3" xfId="1" applyFont="1" applyFill="1" applyBorder="1" applyProtection="1"/>
    <xf numFmtId="164" fontId="126" fillId="0" borderId="3" xfId="1" applyFont="1" applyBorder="1" applyProtection="1"/>
    <xf numFmtId="10" fontId="126" fillId="0" borderId="3" xfId="2" applyNumberFormat="1" applyFont="1" applyBorder="1"/>
    <xf numFmtId="164" fontId="23" fillId="15" borderId="3" xfId="1" applyFont="1" applyFill="1" applyBorder="1" applyProtection="1"/>
    <xf numFmtId="164" fontId="23" fillId="15" borderId="3" xfId="1" applyFont="1" applyFill="1" applyBorder="1" applyAlignment="1" applyProtection="1">
      <protection locked="0"/>
    </xf>
    <xf numFmtId="4" fontId="128" fillId="0" borderId="0" xfId="0" applyNumberFormat="1" applyFont="1" applyFill="1" applyBorder="1" applyProtection="1">
      <protection locked="0"/>
    </xf>
    <xf numFmtId="165" fontId="128" fillId="0" borderId="0" xfId="0" applyFont="1" applyFill="1" applyBorder="1"/>
    <xf numFmtId="49" fontId="19" fillId="23" borderId="0" xfId="0" applyNumberFormat="1" applyFont="1" applyFill="1"/>
    <xf numFmtId="165" fontId="19" fillId="23" borderId="0" xfId="0" applyFont="1" applyFill="1" applyBorder="1"/>
    <xf numFmtId="4" fontId="26" fillId="23" borderId="0" xfId="1" applyNumberFormat="1" applyFont="1" applyFill="1"/>
    <xf numFmtId="49" fontId="28" fillId="23" borderId="9" xfId="0" applyNumberFormat="1" applyFont="1" applyFill="1" applyBorder="1"/>
    <xf numFmtId="165" fontId="28" fillId="23" borderId="0" xfId="0" applyFont="1" applyFill="1" applyBorder="1"/>
    <xf numFmtId="4" fontId="0" fillId="23" borderId="0" xfId="0" applyNumberFormat="1" applyFill="1"/>
    <xf numFmtId="49" fontId="28" fillId="23" borderId="9" xfId="0" applyNumberFormat="1" applyFont="1" applyFill="1" applyBorder="1" applyAlignment="1">
      <alignment horizontal="right"/>
    </xf>
    <xf numFmtId="165" fontId="53" fillId="23" borderId="0" xfId="0" applyFont="1" applyFill="1" applyBorder="1"/>
    <xf numFmtId="49" fontId="40" fillId="23" borderId="9" xfId="0" applyNumberFormat="1" applyFont="1" applyFill="1" applyBorder="1" applyAlignment="1">
      <alignment horizontal="right"/>
    </xf>
    <xf numFmtId="165" fontId="40" fillId="23" borderId="0" xfId="0" applyFont="1" applyFill="1" applyBorder="1"/>
    <xf numFmtId="49" fontId="28" fillId="16" borderId="9" xfId="0" applyNumberFormat="1" applyFont="1" applyFill="1" applyBorder="1"/>
    <xf numFmtId="165" fontId="28" fillId="16" borderId="0" xfId="0" applyFont="1" applyFill="1" applyBorder="1"/>
    <xf numFmtId="4" fontId="0" fillId="16" borderId="0" xfId="0" applyNumberFormat="1" applyFill="1"/>
    <xf numFmtId="49" fontId="18" fillId="16" borderId="0" xfId="0" applyNumberFormat="1" applyFont="1" applyFill="1" applyBorder="1" applyAlignment="1">
      <alignment horizontal="left"/>
    </xf>
    <xf numFmtId="49" fontId="4" fillId="16" borderId="0" xfId="0" applyNumberFormat="1" applyFont="1" applyFill="1" applyBorder="1" applyAlignment="1">
      <alignment horizontal="right"/>
    </xf>
    <xf numFmtId="49" fontId="4" fillId="16" borderId="0" xfId="0" applyNumberFormat="1" applyFont="1" applyFill="1" applyBorder="1" applyAlignment="1">
      <alignment horizontal="left"/>
    </xf>
    <xf numFmtId="4" fontId="19" fillId="16" borderId="0" xfId="0" applyNumberFormat="1" applyFont="1" applyFill="1"/>
    <xf numFmtId="49" fontId="28" fillId="24" borderId="9" xfId="0" quotePrefix="1" applyNumberFormat="1" applyFont="1" applyFill="1" applyBorder="1" applyAlignment="1">
      <alignment horizontal="right"/>
    </xf>
    <xf numFmtId="165" fontId="53" fillId="24" borderId="0" xfId="0" applyFont="1" applyFill="1" applyBorder="1"/>
    <xf numFmtId="4" fontId="42" fillId="24" borderId="0" xfId="1" applyNumberFormat="1" applyFont="1" applyFill="1"/>
    <xf numFmtId="49" fontId="28" fillId="24" borderId="9" xfId="0" applyNumberFormat="1" applyFont="1" applyFill="1" applyBorder="1" applyAlignment="1">
      <alignment horizontal="right"/>
    </xf>
    <xf numFmtId="4" fontId="0" fillId="24" borderId="0" xfId="0" applyNumberFormat="1" applyFill="1"/>
    <xf numFmtId="49" fontId="40" fillId="24" borderId="9" xfId="0" applyNumberFormat="1" applyFont="1" applyFill="1" applyBorder="1" applyAlignment="1">
      <alignment horizontal="right"/>
    </xf>
    <xf numFmtId="165" fontId="40" fillId="24" borderId="0" xfId="0" applyFont="1" applyFill="1" applyBorder="1"/>
    <xf numFmtId="4" fontId="42" fillId="24" borderId="0" xfId="0" applyNumberFormat="1" applyFont="1" applyFill="1"/>
    <xf numFmtId="49" fontId="56" fillId="24" borderId="9" xfId="0" applyNumberFormat="1" applyFont="1" applyFill="1" applyBorder="1" applyAlignment="1">
      <alignment horizontal="right"/>
    </xf>
    <xf numFmtId="165" fontId="4" fillId="0" borderId="16" xfId="0" applyFont="1" applyFill="1" applyBorder="1" applyAlignment="1" applyProtection="1">
      <alignment horizontal="justify" vertical="top" wrapText="1"/>
      <protection locked="0"/>
    </xf>
    <xf numFmtId="165" fontId="25" fillId="0" borderId="0" xfId="0" applyFont="1" applyBorder="1" applyAlignment="1">
      <alignment horizontal="right" vertical="center"/>
    </xf>
    <xf numFmtId="165" fontId="16" fillId="0" borderId="0" xfId="0" applyFont="1" applyBorder="1" applyAlignment="1">
      <alignment horizontal="right" vertical="center"/>
    </xf>
    <xf numFmtId="165" fontId="17" fillId="0" borderId="0" xfId="0" applyFont="1" applyBorder="1" applyAlignment="1">
      <alignment horizontal="right" vertical="center"/>
    </xf>
    <xf numFmtId="49" fontId="18" fillId="6" borderId="0" xfId="0" applyNumberFormat="1" applyFont="1" applyFill="1"/>
    <xf numFmtId="4" fontId="35" fillId="6" borderId="0" xfId="1" applyNumberFormat="1" applyFont="1" applyFill="1"/>
    <xf numFmtId="49" fontId="4" fillId="6" borderId="0" xfId="0" applyNumberFormat="1" applyFont="1" applyFill="1"/>
    <xf numFmtId="4" fontId="4" fillId="6" borderId="0" xfId="0" applyNumberFormat="1" applyFont="1" applyFill="1"/>
    <xf numFmtId="49" fontId="4" fillId="6" borderId="0" xfId="0" quotePrefix="1" applyNumberFormat="1" applyFont="1" applyFill="1"/>
    <xf numFmtId="4" fontId="18" fillId="6" borderId="0" xfId="1" applyNumberFormat="1" applyFont="1" applyFill="1"/>
    <xf numFmtId="49" fontId="4" fillId="6" borderId="0" xfId="0" quotePrefix="1" applyNumberFormat="1" applyFont="1" applyFill="1" applyAlignment="1">
      <alignment horizontal="right"/>
    </xf>
    <xf numFmtId="4" fontId="4" fillId="6" borderId="0" xfId="1" applyNumberFormat="1" applyFont="1" applyFill="1"/>
    <xf numFmtId="165" fontId="0" fillId="15" borderId="0" xfId="0" applyFill="1"/>
    <xf numFmtId="165" fontId="0" fillId="0" borderId="0" xfId="0" applyAlignment="1">
      <alignment horizontal="right"/>
    </xf>
    <xf numFmtId="165" fontId="130" fillId="0" borderId="0" xfId="0" applyFont="1"/>
    <xf numFmtId="10" fontId="4" fillId="0" borderId="0" xfId="2" applyNumberFormat="1" applyFont="1"/>
    <xf numFmtId="4" fontId="18" fillId="6" borderId="0" xfId="0" applyNumberFormat="1" applyFont="1" applyFill="1"/>
    <xf numFmtId="49" fontId="18" fillId="6" borderId="9" xfId="0" applyNumberFormat="1" applyFont="1" applyFill="1" applyBorder="1" applyAlignment="1">
      <alignment horizontal="right"/>
    </xf>
    <xf numFmtId="165" fontId="35" fillId="6" borderId="0" xfId="0" applyFont="1" applyFill="1" applyBorder="1"/>
    <xf numFmtId="49" fontId="4" fillId="6" borderId="9" xfId="0" applyNumberFormat="1" applyFont="1" applyFill="1" applyBorder="1" applyAlignment="1">
      <alignment horizontal="right"/>
    </xf>
    <xf numFmtId="165" fontId="4" fillId="7" borderId="0" xfId="0" applyFont="1" applyFill="1" applyBorder="1"/>
    <xf numFmtId="165" fontId="4" fillId="0" borderId="0" xfId="0" applyFont="1" applyAlignment="1">
      <alignment horizontal="right"/>
    </xf>
    <xf numFmtId="164" fontId="18" fillId="6" borderId="0" xfId="1" applyFont="1" applyFill="1" applyBorder="1"/>
    <xf numFmtId="49" fontId="4" fillId="6" borderId="0" xfId="0" applyNumberFormat="1" applyFont="1" applyFill="1" applyAlignment="1">
      <alignment horizontal="right"/>
    </xf>
    <xf numFmtId="164" fontId="4" fillId="6" borderId="0" xfId="1" applyFont="1" applyFill="1" applyBorder="1"/>
    <xf numFmtId="165" fontId="4" fillId="6" borderId="0" xfId="0" applyFont="1" applyFill="1" applyBorder="1" applyAlignment="1">
      <alignment horizontal="justify"/>
    </xf>
    <xf numFmtId="49" fontId="18" fillId="6" borderId="9" xfId="0" quotePrefix="1" applyNumberFormat="1" applyFont="1" applyFill="1" applyBorder="1" applyAlignment="1">
      <alignment horizontal="right"/>
    </xf>
    <xf numFmtId="165" fontId="35" fillId="6" borderId="0" xfId="0" applyFont="1" applyFill="1" applyBorder="1" applyAlignment="1">
      <alignment horizontal="justify"/>
    </xf>
    <xf numFmtId="49" fontId="12" fillId="6" borderId="9" xfId="0" applyNumberFormat="1" applyFont="1" applyFill="1" applyBorder="1" applyAlignment="1">
      <alignment horizontal="right"/>
    </xf>
    <xf numFmtId="49" fontId="18" fillId="6" borderId="9" xfId="0" applyNumberFormat="1" applyFont="1" applyFill="1" applyBorder="1"/>
    <xf numFmtId="1" fontId="4" fillId="7" borderId="9" xfId="0" applyNumberFormat="1" applyFont="1" applyFill="1" applyBorder="1" applyAlignment="1">
      <alignment horizontal="right"/>
    </xf>
    <xf numFmtId="165" fontId="4" fillId="7" borderId="0" xfId="0" applyFont="1" applyFill="1" applyBorder="1" applyAlignment="1">
      <alignment horizontal="justify"/>
    </xf>
    <xf numFmtId="165" fontId="48" fillId="6" borderId="0" xfId="0" applyFont="1" applyFill="1" applyBorder="1"/>
    <xf numFmtId="49" fontId="4" fillId="7" borderId="0" xfId="0" applyNumberFormat="1" applyFont="1" applyFill="1" applyBorder="1" applyAlignment="1">
      <alignment horizontal="right"/>
    </xf>
    <xf numFmtId="165" fontId="48" fillId="7" borderId="0" xfId="0" applyFont="1" applyFill="1" applyBorder="1"/>
    <xf numFmtId="49" fontId="4" fillId="0" borderId="0" xfId="0" applyNumberFormat="1" applyFont="1"/>
    <xf numFmtId="0" fontId="16" fillId="0" borderId="0" xfId="0" applyNumberFormat="1" applyFont="1"/>
    <xf numFmtId="0" fontId="25" fillId="0" borderId="0" xfId="0" applyNumberFormat="1" applyFont="1" applyAlignment="1">
      <alignment horizontal="center"/>
    </xf>
    <xf numFmtId="0" fontId="25" fillId="0" borderId="0" xfId="0" applyNumberFormat="1" applyFont="1" applyAlignment="1">
      <alignment horizontal="center" wrapText="1"/>
    </xf>
    <xf numFmtId="0" fontId="25" fillId="0" borderId="0" xfId="0" applyNumberFormat="1" applyFont="1" applyAlignment="1">
      <alignment horizontal="center" vertical="center" wrapText="1"/>
    </xf>
    <xf numFmtId="0" fontId="25" fillId="0" borderId="3" xfId="0" applyNumberFormat="1" applyFont="1" applyBorder="1" applyAlignment="1">
      <alignment horizontal="center"/>
    </xf>
    <xf numFmtId="0" fontId="25" fillId="0" borderId="0" xfId="0" applyNumberFormat="1" applyFont="1"/>
    <xf numFmtId="4" fontId="25" fillId="0" borderId="0" xfId="0" applyNumberFormat="1" applyFont="1" applyFill="1"/>
    <xf numFmtId="4" fontId="25" fillId="0" borderId="0" xfId="0" applyNumberFormat="1" applyFont="1"/>
    <xf numFmtId="175" fontId="25" fillId="0" borderId="3" xfId="4" applyNumberFormat="1" applyFont="1" applyBorder="1"/>
    <xf numFmtId="43" fontId="16" fillId="0" borderId="0" xfId="0" applyNumberFormat="1" applyFont="1"/>
    <xf numFmtId="10" fontId="16" fillId="0" borderId="3" xfId="0" applyNumberFormat="1" applyFont="1" applyBorder="1"/>
    <xf numFmtId="4" fontId="16" fillId="0" borderId="0" xfId="0" applyNumberFormat="1" applyFont="1" applyFill="1"/>
    <xf numFmtId="10" fontId="16" fillId="0" borderId="3" xfId="2" applyNumberFormat="1" applyFont="1" applyBorder="1"/>
    <xf numFmtId="0" fontId="16" fillId="0" borderId="3" xfId="0" applyNumberFormat="1" applyFont="1" applyBorder="1"/>
    <xf numFmtId="0" fontId="16" fillId="0" borderId="0" xfId="0" applyNumberFormat="1" applyFont="1" applyFill="1"/>
    <xf numFmtId="4" fontId="25" fillId="0" borderId="3" xfId="0" applyNumberFormat="1" applyFont="1" applyFill="1" applyBorder="1"/>
    <xf numFmtId="176" fontId="16" fillId="0" borderId="0" xfId="4" applyNumberFormat="1" applyFont="1" applyFill="1"/>
    <xf numFmtId="4" fontId="25" fillId="0" borderId="59" xfId="0" applyNumberFormat="1" applyFont="1" applyBorder="1"/>
    <xf numFmtId="43" fontId="16" fillId="0" borderId="0" xfId="0" applyNumberFormat="1" applyFont="1" applyFill="1"/>
    <xf numFmtId="0" fontId="25" fillId="0" borderId="3" xfId="0" applyNumberFormat="1" applyFont="1" applyBorder="1" applyAlignment="1">
      <alignment horizontal="left"/>
    </xf>
    <xf numFmtId="176" fontId="16" fillId="0" borderId="0" xfId="4" applyNumberFormat="1" applyFont="1"/>
    <xf numFmtId="176" fontId="16" fillId="0" borderId="0" xfId="0" applyNumberFormat="1" applyFont="1"/>
    <xf numFmtId="176" fontId="16" fillId="0" borderId="3" xfId="4" applyNumberFormat="1" applyFont="1" applyBorder="1"/>
    <xf numFmtId="1" fontId="1" fillId="8" borderId="0" xfId="0" applyNumberFormat="1" applyFont="1" applyFill="1" applyBorder="1" applyAlignment="1">
      <alignment horizontal="right"/>
    </xf>
    <xf numFmtId="4" fontId="41" fillId="0" borderId="3" xfId="0" applyNumberFormat="1" applyFont="1" applyFill="1" applyBorder="1" applyAlignment="1" applyProtection="1">
      <alignment horizontal="center" wrapText="1"/>
    </xf>
    <xf numFmtId="165" fontId="85" fillId="0" borderId="3" xfId="0" applyFont="1" applyBorder="1" applyAlignment="1">
      <alignment horizontal="center" wrapText="1"/>
    </xf>
    <xf numFmtId="164" fontId="48" fillId="0" borderId="3" xfId="1" applyFont="1" applyFill="1" applyBorder="1"/>
    <xf numFmtId="165" fontId="127" fillId="0" borderId="3" xfId="0" applyFont="1" applyBorder="1"/>
    <xf numFmtId="4" fontId="4" fillId="15" borderId="74" xfId="0" applyNumberFormat="1" applyFont="1" applyFill="1" applyBorder="1" applyAlignment="1" applyProtection="1">
      <alignment horizontal="justify" vertical="top"/>
      <protection locked="0"/>
    </xf>
    <xf numFmtId="4" fontId="4" fillId="15" borderId="23" xfId="0" applyNumberFormat="1" applyFont="1" applyFill="1" applyBorder="1" applyAlignment="1" applyProtection="1">
      <alignment horizontal="justify" vertical="top"/>
      <protection locked="0"/>
    </xf>
    <xf numFmtId="4" fontId="4" fillId="15" borderId="87" xfId="0" applyNumberFormat="1" applyFont="1" applyFill="1" applyBorder="1" applyAlignment="1" applyProtection="1">
      <alignment horizontal="justify" vertical="top"/>
      <protection locked="0"/>
    </xf>
    <xf numFmtId="165" fontId="4" fillId="15" borderId="41" xfId="0" applyFont="1" applyFill="1" applyBorder="1" applyAlignment="1" applyProtection="1">
      <alignment horizontal="justify" vertical="top"/>
      <protection locked="0"/>
    </xf>
    <xf numFmtId="4" fontId="4" fillId="15" borderId="3" xfId="0" applyNumberFormat="1" applyFont="1" applyFill="1" applyBorder="1" applyAlignment="1" applyProtection="1">
      <alignment horizontal="justify" vertical="top"/>
      <protection locked="0"/>
    </xf>
    <xf numFmtId="0" fontId="4" fillId="15" borderId="3" xfId="0" applyNumberFormat="1" applyFont="1" applyFill="1" applyBorder="1" applyAlignment="1" applyProtection="1">
      <alignment horizontal="center" vertical="top"/>
      <protection locked="0"/>
    </xf>
    <xf numFmtId="165" fontId="4" fillId="15" borderId="3" xfId="0" applyFont="1" applyFill="1" applyBorder="1" applyAlignment="1" applyProtection="1">
      <alignment horizontal="justify" vertical="top"/>
      <protection locked="0"/>
    </xf>
    <xf numFmtId="165" fontId="4" fillId="15" borderId="16" xfId="0" applyFont="1" applyFill="1" applyBorder="1" applyAlignment="1" applyProtection="1">
      <alignment horizontal="justify" vertical="top"/>
      <protection locked="0"/>
    </xf>
    <xf numFmtId="9" fontId="4" fillId="15" borderId="3" xfId="2" applyFont="1" applyFill="1" applyBorder="1" applyAlignment="1" applyProtection="1">
      <alignment horizontal="center" vertical="top"/>
    </xf>
    <xf numFmtId="49" fontId="4" fillId="15" borderId="3" xfId="0" applyNumberFormat="1" applyFont="1" applyFill="1" applyBorder="1" applyAlignment="1" applyProtection="1">
      <alignment horizontal="justify" vertical="top"/>
      <protection locked="0"/>
    </xf>
    <xf numFmtId="4" fontId="4" fillId="15" borderId="16" xfId="0" applyNumberFormat="1" applyFont="1" applyFill="1" applyBorder="1" applyAlignment="1" applyProtection="1">
      <alignment horizontal="right" vertical="top"/>
      <protection locked="0"/>
    </xf>
    <xf numFmtId="171" fontId="31" fillId="0" borderId="3" xfId="2" applyNumberFormat="1" applyFont="1" applyFill="1" applyBorder="1" applyProtection="1"/>
    <xf numFmtId="171" fontId="29" fillId="0" borderId="3" xfId="0" applyNumberFormat="1" applyFont="1" applyFill="1" applyBorder="1" applyProtection="1"/>
    <xf numFmtId="171" fontId="22" fillId="0" borderId="3" xfId="0" applyNumberFormat="1" applyFont="1" applyFill="1" applyBorder="1" applyProtection="1"/>
    <xf numFmtId="171" fontId="29" fillId="0" borderId="0" xfId="0" applyNumberFormat="1" applyFont="1" applyFill="1" applyProtection="1"/>
    <xf numFmtId="171" fontId="22" fillId="0" borderId="0" xfId="0" applyNumberFormat="1" applyFont="1" applyFill="1" applyProtection="1"/>
    <xf numFmtId="176" fontId="0" fillId="0" borderId="3" xfId="4" applyNumberFormat="1" applyFont="1" applyBorder="1"/>
    <xf numFmtId="165" fontId="4" fillId="0" borderId="3" xfId="0" applyFont="1" applyFill="1" applyBorder="1" applyAlignment="1" applyProtection="1">
      <alignment horizontal="justify" vertical="top" wrapText="1"/>
      <protection locked="0"/>
    </xf>
    <xf numFmtId="4" fontId="64" fillId="0" borderId="37" xfId="0" applyNumberFormat="1" applyFont="1" applyFill="1" applyBorder="1"/>
    <xf numFmtId="4" fontId="26" fillId="0" borderId="3" xfId="0" applyNumberFormat="1" applyFont="1" applyFill="1" applyBorder="1"/>
    <xf numFmtId="165" fontId="26" fillId="0" borderId="3" xfId="0" applyFont="1" applyFill="1" applyBorder="1"/>
    <xf numFmtId="165" fontId="87" fillId="0" borderId="24" xfId="0" applyFont="1" applyFill="1" applyBorder="1" applyAlignment="1">
      <alignment horizontal="center"/>
    </xf>
    <xf numFmtId="165" fontId="87" fillId="0" borderId="41" xfId="0" applyFont="1" applyFill="1" applyBorder="1" applyAlignment="1">
      <alignment horizontal="center"/>
    </xf>
    <xf numFmtId="4" fontId="41" fillId="0" borderId="0" xfId="0" applyNumberFormat="1" applyFont="1" applyFill="1" applyBorder="1" applyAlignment="1" applyProtection="1">
      <alignment horizontal="center"/>
    </xf>
    <xf numFmtId="165" fontId="0" fillId="0" borderId="0" xfId="0" applyAlignment="1">
      <alignment horizontal="center"/>
    </xf>
    <xf numFmtId="165" fontId="0" fillId="0" borderId="0" xfId="0" applyBorder="1" applyAlignment="1">
      <alignment horizontal="center"/>
    </xf>
    <xf numFmtId="165" fontId="4" fillId="0" borderId="11" xfId="0" applyNumberFormat="1" applyFont="1" applyFill="1" applyBorder="1" applyAlignment="1" applyProtection="1">
      <alignment horizontal="center" wrapText="1"/>
    </xf>
    <xf numFmtId="165" fontId="4" fillId="0" borderId="7" xfId="0" applyNumberFormat="1" applyFont="1" applyFill="1" applyBorder="1" applyAlignment="1" applyProtection="1">
      <alignment horizontal="center" wrapText="1"/>
    </xf>
    <xf numFmtId="0" fontId="25" fillId="0" borderId="3" xfId="0" applyNumberFormat="1" applyFont="1" applyBorder="1" applyAlignment="1">
      <alignment horizontal="center"/>
    </xf>
    <xf numFmtId="0" fontId="25" fillId="0" borderId="3" xfId="0" applyNumberFormat="1" applyFont="1" applyBorder="1" applyAlignment="1">
      <alignment horizontal="left"/>
    </xf>
    <xf numFmtId="0" fontId="107" fillId="0" borderId="0" xfId="0" applyNumberFormat="1" applyFont="1" applyAlignment="1">
      <alignment horizontal="center"/>
    </xf>
    <xf numFmtId="0" fontId="25" fillId="0" borderId="0" xfId="0" applyNumberFormat="1" applyFont="1" applyAlignment="1">
      <alignment horizontal="center"/>
    </xf>
    <xf numFmtId="165" fontId="17" fillId="0" borderId="24" xfId="0" applyFont="1" applyBorder="1" applyAlignment="1">
      <alignment horizontal="left" wrapText="1"/>
    </xf>
    <xf numFmtId="165" fontId="16" fillId="0" borderId="41" xfId="0" applyFont="1" applyBorder="1" applyAlignment="1">
      <alignment horizontal="left" wrapText="1"/>
    </xf>
    <xf numFmtId="165" fontId="46" fillId="0" borderId="12" xfId="0" applyFont="1" applyFill="1" applyBorder="1" applyAlignment="1">
      <alignment horizontal="center"/>
    </xf>
    <xf numFmtId="165" fontId="46" fillId="0" borderId="13" xfId="0" applyFont="1" applyFill="1" applyBorder="1" applyAlignment="1">
      <alignment horizontal="center"/>
    </xf>
    <xf numFmtId="165" fontId="10" fillId="0" borderId="3" xfId="0" applyFont="1" applyBorder="1" applyAlignment="1">
      <alignment horizontal="center"/>
    </xf>
    <xf numFmtId="165" fontId="17" fillId="0" borderId="41" xfId="0" applyFont="1" applyBorder="1" applyAlignment="1">
      <alignment horizontal="left" wrapText="1"/>
    </xf>
    <xf numFmtId="165" fontId="9" fillId="0" borderId="3" xfId="0" applyFont="1" applyBorder="1" applyAlignment="1">
      <alignment horizontal="center"/>
    </xf>
    <xf numFmtId="166" fontId="8" fillId="0" borderId="24" xfId="0" applyNumberFormat="1" applyFont="1" applyBorder="1" applyAlignment="1" applyProtection="1">
      <alignment horizontal="left" vertical="justify"/>
    </xf>
    <xf numFmtId="166" fontId="8" fillId="0" borderId="23" xfId="0" applyNumberFormat="1" applyFont="1" applyBorder="1" applyAlignment="1" applyProtection="1">
      <alignment horizontal="left" vertical="justify"/>
    </xf>
    <xf numFmtId="166" fontId="8" fillId="0" borderId="41" xfId="0" applyNumberFormat="1" applyFont="1" applyBorder="1" applyAlignment="1" applyProtection="1">
      <alignment horizontal="left" vertical="justify"/>
    </xf>
    <xf numFmtId="165" fontId="17" fillId="0" borderId="29" xfId="0" applyFont="1" applyBorder="1" applyAlignment="1">
      <alignment horizontal="center" wrapText="1"/>
    </xf>
    <xf numFmtId="165" fontId="17" fillId="0" borderId="24" xfId="0" applyFont="1" applyBorder="1" applyAlignment="1">
      <alignment horizontal="center" wrapText="1"/>
    </xf>
    <xf numFmtId="165" fontId="17" fillId="0" borderId="41" xfId="0" applyFont="1" applyBorder="1" applyAlignment="1">
      <alignment horizontal="center" wrapText="1"/>
    </xf>
    <xf numFmtId="165" fontId="43" fillId="0" borderId="12" xfId="0" applyFont="1" applyBorder="1" applyAlignment="1">
      <alignment horizontal="center" wrapText="1"/>
    </xf>
    <xf numFmtId="165" fontId="43" fillId="0" borderId="13" xfId="0" applyFont="1" applyBorder="1" applyAlignment="1">
      <alignment horizontal="center" wrapText="1"/>
    </xf>
    <xf numFmtId="165" fontId="43" fillId="0" borderId="20" xfId="0" applyFont="1" applyBorder="1" applyAlignment="1">
      <alignment horizontal="center" wrapText="1"/>
    </xf>
    <xf numFmtId="166" fontId="44" fillId="0" borderId="24" xfId="0" applyNumberFormat="1" applyFont="1" applyBorder="1" applyAlignment="1" applyProtection="1">
      <alignment horizontal="left" vertical="justify"/>
    </xf>
    <xf numFmtId="166" fontId="44" fillId="0" borderId="23" xfId="0" applyNumberFormat="1" applyFont="1" applyBorder="1" applyAlignment="1" applyProtection="1">
      <alignment horizontal="left" vertical="justify"/>
    </xf>
    <xf numFmtId="166" fontId="44" fillId="0" borderId="41" xfId="0" applyNumberFormat="1" applyFont="1" applyBorder="1" applyAlignment="1" applyProtection="1">
      <alignment horizontal="left" vertical="justify"/>
    </xf>
    <xf numFmtId="1" fontId="55" fillId="0" borderId="0" xfId="0" applyNumberFormat="1" applyFont="1" applyBorder="1" applyAlignment="1">
      <alignment horizontal="left"/>
    </xf>
    <xf numFmtId="165" fontId="54" fillId="0" borderId="0" xfId="0" applyFont="1" applyAlignment="1">
      <alignment horizontal="center"/>
    </xf>
    <xf numFmtId="165" fontId="54" fillId="0" borderId="0" xfId="0" applyFont="1" applyAlignment="1">
      <alignment horizontal="left"/>
    </xf>
    <xf numFmtId="1" fontId="55" fillId="0" borderId="42" xfId="0" applyNumberFormat="1" applyFont="1" applyBorder="1" applyAlignment="1">
      <alignment horizontal="center"/>
    </xf>
    <xf numFmtId="165" fontId="55" fillId="0" borderId="0" xfId="0" applyFont="1" applyAlignment="1">
      <alignment horizontal="center" wrapText="1"/>
    </xf>
    <xf numFmtId="165" fontId="55" fillId="0" borderId="0" xfId="0" applyFont="1" applyAlignment="1">
      <alignment horizontal="left" wrapText="1"/>
    </xf>
    <xf numFmtId="165" fontId="10" fillId="0" borderId="31" xfId="0" applyFont="1" applyBorder="1" applyAlignment="1">
      <alignment horizontal="center"/>
    </xf>
    <xf numFmtId="165" fontId="10" fillId="0" borderId="32" xfId="0" applyFont="1" applyBorder="1" applyAlignment="1">
      <alignment horizontal="center"/>
    </xf>
    <xf numFmtId="1" fontId="54" fillId="0" borderId="0" xfId="0" applyNumberFormat="1" applyFont="1" applyBorder="1" applyAlignment="1">
      <alignment horizontal="center"/>
    </xf>
    <xf numFmtId="165" fontId="103" fillId="0" borderId="0" xfId="0" applyFont="1" applyAlignment="1">
      <alignment horizontal="justify" wrapText="1"/>
    </xf>
    <xf numFmtId="165" fontId="55" fillId="0" borderId="0" xfId="0" applyFont="1" applyAlignment="1">
      <alignment horizontal="justify" wrapText="1"/>
    </xf>
    <xf numFmtId="1" fontId="54" fillId="0" borderId="22" xfId="0" applyNumberFormat="1" applyFont="1" applyBorder="1" applyAlignment="1">
      <alignment horizontal="left"/>
    </xf>
    <xf numFmtId="1" fontId="54" fillId="0" borderId="0" xfId="0" applyNumberFormat="1" applyFont="1" applyBorder="1" applyAlignment="1">
      <alignment horizontal="left"/>
    </xf>
    <xf numFmtId="165" fontId="38" fillId="0" borderId="0" xfId="0" applyFont="1" applyAlignment="1">
      <alignment horizontal="center"/>
    </xf>
    <xf numFmtId="165" fontId="28" fillId="0" borderId="0" xfId="0" applyFont="1" applyFill="1" applyAlignment="1" applyProtection="1">
      <alignment horizontal="center"/>
    </xf>
    <xf numFmtId="49" fontId="22" fillId="0" borderId="0" xfId="0" applyNumberFormat="1" applyFont="1" applyFill="1" applyAlignment="1" applyProtection="1">
      <alignment horizontal="center"/>
    </xf>
    <xf numFmtId="165" fontId="42" fillId="0" borderId="0" xfId="0" applyFont="1" applyAlignment="1">
      <alignment horizontal="center"/>
    </xf>
    <xf numFmtId="165" fontId="54" fillId="5" borderId="10" xfId="0" applyFont="1" applyFill="1" applyBorder="1" applyAlignment="1" applyProtection="1">
      <alignment horizontal="center"/>
    </xf>
    <xf numFmtId="165" fontId="54" fillId="5" borderId="1" xfId="0" applyFont="1" applyFill="1" applyBorder="1" applyAlignment="1" applyProtection="1">
      <alignment horizontal="center"/>
    </xf>
    <xf numFmtId="165" fontId="54" fillId="5" borderId="2" xfId="0" applyFont="1" applyFill="1" applyBorder="1" applyAlignment="1" applyProtection="1">
      <alignment horizontal="center"/>
    </xf>
    <xf numFmtId="165" fontId="38" fillId="5" borderId="12" xfId="0" applyFont="1" applyFill="1" applyBorder="1" applyAlignment="1" applyProtection="1">
      <alignment horizontal="center"/>
    </xf>
    <xf numFmtId="165" fontId="38" fillId="5" borderId="13" xfId="0" applyFont="1" applyFill="1" applyBorder="1" applyAlignment="1" applyProtection="1">
      <alignment horizontal="center"/>
    </xf>
    <xf numFmtId="165" fontId="38" fillId="5" borderId="20" xfId="0" applyFont="1" applyFill="1" applyBorder="1" applyAlignment="1" applyProtection="1">
      <alignment horizontal="center"/>
    </xf>
    <xf numFmtId="165" fontId="0" fillId="6" borderId="9" xfId="0" applyFill="1" applyBorder="1" applyAlignment="1" applyProtection="1">
      <alignment horizontal="justify" vertical="center"/>
    </xf>
    <xf numFmtId="165" fontId="0" fillId="6" borderId="27" xfId="0" applyFill="1" applyBorder="1" applyAlignment="1" applyProtection="1">
      <alignment horizontal="justify" vertical="center"/>
    </xf>
    <xf numFmtId="165" fontId="87" fillId="0" borderId="1" xfId="0" applyFont="1" applyFill="1" applyBorder="1" applyAlignment="1" applyProtection="1">
      <alignment horizontal="center"/>
    </xf>
    <xf numFmtId="1" fontId="38" fillId="0" borderId="0" xfId="0" applyNumberFormat="1" applyFont="1" applyFill="1" applyAlignment="1" applyProtection="1">
      <alignment horizontal="center"/>
    </xf>
    <xf numFmtId="165" fontId="38" fillId="0" borderId="0" xfId="0" applyFont="1" applyFill="1" applyAlignment="1" applyProtection="1">
      <alignment horizontal="center"/>
    </xf>
    <xf numFmtId="165" fontId="87" fillId="5" borderId="12" xfId="0" applyFont="1" applyFill="1" applyBorder="1" applyAlignment="1" applyProtection="1">
      <alignment horizontal="center"/>
    </xf>
    <xf numFmtId="165" fontId="87" fillId="5" borderId="13" xfId="0" applyFont="1" applyFill="1" applyBorder="1" applyAlignment="1" applyProtection="1">
      <alignment horizontal="center"/>
    </xf>
    <xf numFmtId="165" fontId="87" fillId="5" borderId="20" xfId="0" applyFont="1" applyFill="1" applyBorder="1" applyAlignment="1" applyProtection="1">
      <alignment horizontal="center"/>
    </xf>
    <xf numFmtId="165" fontId="28" fillId="2" borderId="11" xfId="0" applyFont="1" applyFill="1" applyBorder="1" applyAlignment="1" applyProtection="1">
      <alignment horizontal="center"/>
    </xf>
    <xf numFmtId="165" fontId="28" fillId="2" borderId="7" xfId="0" applyFont="1" applyFill="1" applyBorder="1" applyAlignment="1" applyProtection="1">
      <alignment horizontal="center"/>
    </xf>
    <xf numFmtId="165" fontId="38" fillId="5" borderId="11" xfId="0" applyFont="1" applyFill="1" applyBorder="1" applyAlignment="1" applyProtection="1">
      <alignment horizontal="center"/>
    </xf>
    <xf numFmtId="165" fontId="38" fillId="5" borderId="6" xfId="0" applyFont="1" applyFill="1" applyBorder="1" applyAlignment="1" applyProtection="1">
      <alignment horizontal="center"/>
    </xf>
    <xf numFmtId="165" fontId="38" fillId="5" borderId="7" xfId="0" applyFont="1" applyFill="1" applyBorder="1" applyAlignment="1" applyProtection="1">
      <alignment horizontal="center"/>
    </xf>
    <xf numFmtId="165" fontId="38" fillId="6" borderId="9" xfId="0" applyFont="1" applyFill="1" applyBorder="1" applyAlignment="1" applyProtection="1">
      <alignment horizontal="center"/>
    </xf>
    <xf numFmtId="165" fontId="38" fillId="6" borderId="0" xfId="0" applyFont="1" applyFill="1" applyBorder="1" applyAlignment="1" applyProtection="1">
      <alignment horizontal="center"/>
    </xf>
    <xf numFmtId="165" fontId="38" fillId="6" borderId="8" xfId="0" applyFont="1" applyFill="1" applyBorder="1" applyAlignment="1" applyProtection="1">
      <alignment horizontal="center"/>
    </xf>
    <xf numFmtId="4" fontId="39" fillId="0" borderId="9" xfId="0" applyNumberFormat="1" applyFont="1" applyFill="1" applyBorder="1" applyAlignment="1" applyProtection="1">
      <alignment horizontal="left" vertical="justify"/>
      <protection locked="0"/>
    </xf>
    <xf numFmtId="4" fontId="39" fillId="0" borderId="27" xfId="0" applyNumberFormat="1" applyFont="1" applyFill="1" applyBorder="1" applyAlignment="1" applyProtection="1">
      <alignment horizontal="left" vertical="justify"/>
      <protection locked="0"/>
    </xf>
    <xf numFmtId="2" fontId="38" fillId="0" borderId="0" xfId="0" applyNumberFormat="1" applyFont="1" applyFill="1" applyAlignment="1">
      <alignment horizontal="center"/>
    </xf>
    <xf numFmtId="4" fontId="0" fillId="6" borderId="3" xfId="0" applyNumberFormat="1" applyFill="1" applyBorder="1" applyAlignment="1">
      <alignment horizontal="center"/>
    </xf>
    <xf numFmtId="4" fontId="0" fillId="6" borderId="3" xfId="0" applyNumberFormat="1" applyFill="1" applyBorder="1" applyAlignment="1">
      <alignment horizontal="right"/>
    </xf>
    <xf numFmtId="165" fontId="38" fillId="5" borderId="12" xfId="0" applyFont="1" applyFill="1" applyBorder="1" applyAlignment="1" applyProtection="1">
      <alignment horizontal="center" vertical="justify"/>
    </xf>
    <xf numFmtId="165" fontId="38" fillId="5" borderId="13" xfId="0" applyFont="1" applyFill="1" applyBorder="1" applyAlignment="1" applyProtection="1">
      <alignment horizontal="center" vertical="justify"/>
    </xf>
    <xf numFmtId="165" fontId="38" fillId="5" borderId="20" xfId="0" applyFont="1" applyFill="1" applyBorder="1" applyAlignment="1" applyProtection="1">
      <alignment horizontal="center" vertical="justify"/>
    </xf>
    <xf numFmtId="165" fontId="28" fillId="0" borderId="0" xfId="0" applyFont="1" applyBorder="1" applyAlignment="1">
      <alignment horizontal="center"/>
    </xf>
    <xf numFmtId="165" fontId="28" fillId="0" borderId="1" xfId="0" applyFont="1" applyBorder="1" applyAlignment="1">
      <alignment horizontal="center"/>
    </xf>
    <xf numFmtId="165" fontId="18" fillId="10" borderId="71" xfId="0" applyFont="1" applyFill="1" applyBorder="1" applyAlignment="1">
      <alignment horizontal="justify"/>
    </xf>
    <xf numFmtId="165" fontId="18" fillId="10" borderId="15" xfId="0" applyFont="1" applyFill="1" applyBorder="1" applyAlignment="1">
      <alignment horizontal="justify"/>
    </xf>
    <xf numFmtId="169" fontId="35" fillId="0" borderId="0" xfId="0" applyNumberFormat="1" applyFont="1" applyAlignment="1" applyProtection="1">
      <alignment horizontal="center"/>
    </xf>
    <xf numFmtId="165" fontId="28" fillId="4" borderId="6" xfId="0" applyFont="1" applyFill="1" applyBorder="1" applyAlignment="1">
      <alignment horizontal="justify"/>
    </xf>
    <xf numFmtId="165" fontId="39" fillId="5" borderId="12" xfId="0" applyFont="1" applyFill="1" applyBorder="1" applyAlignment="1">
      <alignment horizontal="justify" vertical="top"/>
    </xf>
    <xf numFmtId="165" fontId="39" fillId="5" borderId="13" xfId="0" applyFont="1" applyFill="1" applyBorder="1" applyAlignment="1">
      <alignment horizontal="justify" vertical="top"/>
    </xf>
    <xf numFmtId="165" fontId="39" fillId="5" borderId="20" xfId="0" applyFont="1" applyFill="1" applyBorder="1" applyAlignment="1">
      <alignment horizontal="justify" vertical="top"/>
    </xf>
    <xf numFmtId="165" fontId="22" fillId="14" borderId="12" xfId="0" applyFont="1" applyFill="1" applyBorder="1" applyAlignment="1" applyProtection="1">
      <alignment horizontal="center" vertical="justify"/>
      <protection hidden="1"/>
    </xf>
    <xf numFmtId="165" fontId="22" fillId="14" borderId="13" xfId="0" applyFont="1" applyFill="1" applyBorder="1" applyAlignment="1" applyProtection="1">
      <alignment horizontal="center" vertical="justify"/>
      <protection hidden="1"/>
    </xf>
    <xf numFmtId="165" fontId="22" fillId="14" borderId="20" xfId="0" applyFont="1" applyFill="1" applyBorder="1" applyAlignment="1" applyProtection="1">
      <alignment horizontal="center" vertical="justify"/>
      <protection hidden="1"/>
    </xf>
    <xf numFmtId="0" fontId="22" fillId="0" borderId="0" xfId="0" applyNumberFormat="1" applyFont="1" applyFill="1" applyAlignment="1" applyProtection="1">
      <alignment horizontal="left"/>
      <protection locked="0"/>
    </xf>
    <xf numFmtId="4" fontId="22" fillId="0" borderId="0" xfId="0" applyNumberFormat="1" applyFont="1" applyFill="1" applyAlignment="1" applyProtection="1">
      <alignment horizontal="left"/>
      <protection locked="0"/>
    </xf>
    <xf numFmtId="165" fontId="22" fillId="0" borderId="0" xfId="0" applyFont="1" applyAlignment="1" applyProtection="1">
      <alignment horizontal="justify" vertical="center"/>
      <protection locked="0"/>
    </xf>
    <xf numFmtId="165" fontId="22" fillId="10" borderId="4" xfId="0" applyFont="1" applyFill="1" applyBorder="1" applyAlignment="1" applyProtection="1">
      <alignment horizontal="center" vertical="center"/>
      <protection hidden="1"/>
    </xf>
    <xf numFmtId="165" fontId="22" fillId="10" borderId="5" xfId="0" applyFont="1" applyFill="1" applyBorder="1" applyAlignment="1" applyProtection="1">
      <alignment horizontal="center" vertical="center"/>
      <protection hidden="1"/>
    </xf>
    <xf numFmtId="165" fontId="22" fillId="10" borderId="34" xfId="0" applyFont="1" applyFill="1" applyBorder="1" applyAlignment="1" applyProtection="1">
      <alignment horizontal="center" vertical="center"/>
      <protection hidden="1"/>
    </xf>
    <xf numFmtId="165" fontId="22" fillId="6" borderId="4" xfId="0" applyFont="1" applyFill="1" applyBorder="1" applyAlignment="1" applyProtection="1">
      <alignment horizontal="center" vertical="center" wrapText="1"/>
      <protection hidden="1"/>
    </xf>
    <xf numFmtId="165" fontId="22" fillId="6" borderId="34" xfId="0" applyFont="1" applyFill="1" applyBorder="1" applyAlignment="1" applyProtection="1">
      <alignment horizontal="center" vertical="center" wrapText="1"/>
      <protection hidden="1"/>
    </xf>
    <xf numFmtId="165" fontId="22" fillId="10" borderId="82" xfId="0" applyFont="1" applyFill="1" applyBorder="1" applyAlignment="1" applyProtection="1">
      <alignment horizontal="center" vertical="center" wrapText="1"/>
      <protection hidden="1"/>
    </xf>
    <xf numFmtId="165" fontId="22" fillId="10" borderId="48" xfId="0" applyFont="1" applyFill="1" applyBorder="1" applyAlignment="1" applyProtection="1">
      <alignment horizontal="center" vertical="center" wrapText="1"/>
      <protection hidden="1"/>
    </xf>
    <xf numFmtId="165" fontId="22" fillId="10" borderId="83" xfId="0" applyFont="1" applyFill="1" applyBorder="1" applyAlignment="1" applyProtection="1">
      <alignment horizontal="center" vertical="center" wrapText="1"/>
      <protection hidden="1"/>
    </xf>
    <xf numFmtId="165" fontId="22" fillId="10" borderId="4" xfId="0" applyFont="1" applyFill="1" applyBorder="1" applyAlignment="1" applyProtection="1">
      <alignment horizontal="center" vertical="center" wrapText="1"/>
      <protection hidden="1"/>
    </xf>
    <xf numFmtId="165" fontId="22" fillId="10" borderId="5" xfId="0" applyFont="1" applyFill="1" applyBorder="1" applyAlignment="1" applyProtection="1">
      <alignment horizontal="center" vertical="center" wrapText="1"/>
      <protection hidden="1"/>
    </xf>
    <xf numFmtId="165" fontId="22" fillId="10" borderId="34" xfId="0" applyFont="1" applyFill="1" applyBorder="1" applyAlignment="1" applyProtection="1">
      <alignment horizontal="center" vertical="center" wrapText="1"/>
      <protection hidden="1"/>
    </xf>
    <xf numFmtId="165" fontId="22" fillId="10" borderId="11" xfId="0" applyFont="1" applyFill="1" applyBorder="1" applyAlignment="1" applyProtection="1">
      <alignment horizontal="center" vertical="center" wrapText="1"/>
      <protection hidden="1"/>
    </xf>
    <xf numFmtId="165" fontId="22" fillId="10" borderId="7" xfId="0" applyFont="1" applyFill="1" applyBorder="1" applyAlignment="1" applyProtection="1">
      <alignment horizontal="center" vertical="center" wrapText="1"/>
      <protection hidden="1"/>
    </xf>
    <xf numFmtId="165" fontId="22" fillId="6" borderId="11" xfId="0" applyFont="1" applyFill="1" applyBorder="1" applyAlignment="1" applyProtection="1">
      <alignment horizontal="center" vertical="center" wrapText="1"/>
      <protection hidden="1"/>
    </xf>
    <xf numFmtId="165" fontId="22" fillId="6" borderId="7" xfId="0" applyFont="1" applyFill="1" applyBorder="1" applyAlignment="1" applyProtection="1">
      <alignment horizontal="center" vertical="center" wrapText="1"/>
      <protection hidden="1"/>
    </xf>
    <xf numFmtId="165" fontId="22" fillId="10" borderId="25" xfId="0" applyFont="1" applyFill="1" applyBorder="1" applyAlignment="1" applyProtection="1">
      <alignment horizontal="center" vertical="center" textRotation="90"/>
      <protection hidden="1"/>
    </xf>
    <xf numFmtId="165" fontId="22" fillId="10" borderId="73" xfId="0" applyFont="1" applyFill="1" applyBorder="1" applyAlignment="1" applyProtection="1">
      <alignment horizontal="center" vertical="center" textRotation="90"/>
      <protection hidden="1"/>
    </xf>
    <xf numFmtId="165" fontId="22" fillId="5" borderId="4" xfId="0" applyFont="1" applyFill="1" applyBorder="1" applyAlignment="1" applyProtection="1">
      <alignment horizontal="center" vertical="justify"/>
    </xf>
    <xf numFmtId="165" fontId="22" fillId="5" borderId="34" xfId="0" applyFont="1" applyFill="1" applyBorder="1" applyAlignment="1" applyProtection="1">
      <alignment horizontal="center" vertical="justify"/>
    </xf>
    <xf numFmtId="165" fontId="22" fillId="5" borderId="11" xfId="0" applyFont="1" applyFill="1" applyBorder="1" applyAlignment="1" applyProtection="1">
      <alignment horizontal="center" vertical="justify"/>
    </xf>
    <xf numFmtId="165" fontId="22" fillId="5" borderId="9" xfId="0" applyFont="1" applyFill="1" applyBorder="1" applyAlignment="1" applyProtection="1">
      <alignment horizontal="center" vertical="justify"/>
    </xf>
    <xf numFmtId="165" fontId="22" fillId="5" borderId="10" xfId="0" applyFont="1" applyFill="1" applyBorder="1" applyAlignment="1" applyProtection="1">
      <alignment horizontal="center" vertical="justify"/>
    </xf>
    <xf numFmtId="165" fontId="22" fillId="5" borderId="5" xfId="0" applyFont="1" applyFill="1" applyBorder="1" applyAlignment="1" applyProtection="1">
      <alignment horizontal="center" vertical="justify"/>
    </xf>
    <xf numFmtId="165" fontId="22" fillId="10" borderId="8" xfId="0" applyFont="1" applyFill="1" applyBorder="1" applyAlignment="1" applyProtection="1">
      <alignment horizontal="center" vertical="center" wrapText="1"/>
      <protection hidden="1"/>
    </xf>
    <xf numFmtId="165" fontId="22" fillId="10" borderId="2" xfId="0" applyFont="1" applyFill="1" applyBorder="1" applyAlignment="1" applyProtection="1">
      <alignment horizontal="center" vertical="center" wrapText="1"/>
      <protection hidden="1"/>
    </xf>
    <xf numFmtId="165" fontId="22" fillId="10" borderId="11" xfId="0" applyFont="1" applyFill="1" applyBorder="1" applyAlignment="1" applyProtection="1">
      <alignment horizontal="center" vertical="center"/>
      <protection hidden="1"/>
    </xf>
    <xf numFmtId="165" fontId="22" fillId="10" borderId="6" xfId="0" applyFont="1" applyFill="1" applyBorder="1" applyAlignment="1" applyProtection="1">
      <alignment horizontal="center" vertical="center"/>
      <protection hidden="1"/>
    </xf>
    <xf numFmtId="165" fontId="22" fillId="10" borderId="7" xfId="0" applyFont="1" applyFill="1" applyBorder="1" applyAlignment="1" applyProtection="1">
      <alignment horizontal="center" vertical="center"/>
      <protection hidden="1"/>
    </xf>
    <xf numFmtId="165" fontId="22" fillId="10" borderId="10" xfId="0" applyFont="1" applyFill="1" applyBorder="1" applyAlignment="1" applyProtection="1">
      <alignment horizontal="center" vertical="center"/>
      <protection hidden="1"/>
    </xf>
    <xf numFmtId="165" fontId="22" fillId="10" borderId="1" xfId="0" applyFont="1" applyFill="1" applyBorder="1" applyAlignment="1" applyProtection="1">
      <alignment horizontal="center" vertical="center"/>
      <protection hidden="1"/>
    </xf>
    <xf numFmtId="165" fontId="22" fillId="10" borderId="2" xfId="0" applyFont="1" applyFill="1" applyBorder="1" applyAlignment="1" applyProtection="1">
      <alignment horizontal="center" vertical="center"/>
      <protection hidden="1"/>
    </xf>
    <xf numFmtId="165" fontId="22" fillId="6" borderId="70" xfId="0" applyFont="1" applyFill="1" applyBorder="1" applyAlignment="1" applyProtection="1">
      <alignment horizontal="center" vertical="center" wrapText="1"/>
      <protection hidden="1"/>
    </xf>
    <xf numFmtId="165" fontId="22" fillId="6" borderId="62" xfId="0" applyFont="1" applyFill="1" applyBorder="1" applyAlignment="1" applyProtection="1">
      <alignment horizontal="center" vertical="center" wrapText="1"/>
      <protection hidden="1"/>
    </xf>
    <xf numFmtId="165" fontId="22" fillId="10" borderId="26" xfId="0" applyFont="1" applyFill="1" applyBorder="1" applyAlignment="1" applyProtection="1">
      <alignment horizontal="justify" vertical="center"/>
      <protection hidden="1"/>
    </xf>
    <xf numFmtId="165" fontId="22" fillId="10" borderId="64" xfId="0" applyFont="1" applyFill="1" applyBorder="1" applyAlignment="1" applyProtection="1">
      <alignment horizontal="justify" vertical="center"/>
      <protection hidden="1"/>
    </xf>
    <xf numFmtId="165" fontId="22" fillId="6" borderId="25" xfId="0" applyFont="1" applyFill="1" applyBorder="1" applyAlignment="1" applyProtection="1">
      <alignment horizontal="center" vertical="center" textRotation="90"/>
      <protection hidden="1"/>
    </xf>
    <xf numFmtId="165" fontId="22" fillId="6" borderId="72" xfId="0" applyFont="1" applyFill="1" applyBorder="1" applyAlignment="1" applyProtection="1">
      <alignment horizontal="center" vertical="center" textRotation="90"/>
      <protection hidden="1"/>
    </xf>
    <xf numFmtId="165" fontId="22" fillId="6" borderId="64" xfId="0" applyFont="1" applyFill="1" applyBorder="1" applyAlignment="1" applyProtection="1">
      <alignment horizontal="center" vertical="center" wrapText="1"/>
      <protection hidden="1"/>
    </xf>
    <xf numFmtId="165" fontId="22" fillId="6" borderId="6" xfId="0" applyFont="1" applyFill="1" applyBorder="1" applyAlignment="1" applyProtection="1">
      <alignment horizontal="center" vertical="center" wrapText="1"/>
      <protection hidden="1"/>
    </xf>
    <xf numFmtId="165" fontId="22" fillId="6" borderId="60" xfId="0" applyFont="1" applyFill="1" applyBorder="1" applyAlignment="1" applyProtection="1">
      <alignment horizontal="center" vertical="center" wrapText="1"/>
      <protection hidden="1"/>
    </xf>
    <xf numFmtId="165" fontId="22" fillId="6" borderId="5" xfId="0" applyFont="1" applyFill="1" applyBorder="1" applyAlignment="1" applyProtection="1">
      <alignment horizontal="center" vertical="center" wrapText="1"/>
      <protection hidden="1"/>
    </xf>
    <xf numFmtId="4" fontId="18" fillId="0" borderId="0" xfId="0" applyNumberFormat="1" applyFont="1" applyFill="1" applyAlignment="1" applyProtection="1">
      <alignment horizontal="left"/>
      <protection locked="0"/>
    </xf>
    <xf numFmtId="165" fontId="18" fillId="14" borderId="12" xfId="0" applyFont="1" applyFill="1" applyBorder="1" applyAlignment="1" applyProtection="1">
      <alignment horizontal="center" vertical="justify"/>
      <protection hidden="1"/>
    </xf>
    <xf numFmtId="165" fontId="18" fillId="14" borderId="13" xfId="0" applyFont="1" applyFill="1" applyBorder="1" applyAlignment="1" applyProtection="1">
      <alignment horizontal="center" vertical="justify"/>
      <protection hidden="1"/>
    </xf>
    <xf numFmtId="165" fontId="18" fillId="14" borderId="20" xfId="0" applyFont="1" applyFill="1" applyBorder="1" applyAlignment="1" applyProtection="1">
      <alignment horizontal="center" vertical="justify"/>
      <protection hidden="1"/>
    </xf>
    <xf numFmtId="165" fontId="18" fillId="10" borderId="11" xfId="0" applyFont="1" applyFill="1" applyBorder="1" applyAlignment="1" applyProtection="1">
      <alignment horizontal="center" vertical="center" wrapText="1"/>
      <protection hidden="1"/>
    </xf>
    <xf numFmtId="165" fontId="18" fillId="10" borderId="7" xfId="0" applyFont="1" applyFill="1" applyBorder="1" applyAlignment="1" applyProtection="1">
      <alignment horizontal="center" vertical="center" wrapText="1"/>
      <protection hidden="1"/>
    </xf>
    <xf numFmtId="165" fontId="18" fillId="5" borderId="4" xfId="0" applyFont="1" applyFill="1" applyBorder="1" applyAlignment="1" applyProtection="1">
      <alignment horizontal="center" vertical="justify"/>
    </xf>
    <xf numFmtId="165" fontId="18" fillId="5" borderId="34" xfId="0" applyFont="1" applyFill="1" applyBorder="1" applyAlignment="1" applyProtection="1">
      <alignment horizontal="center" vertical="justify"/>
    </xf>
    <xf numFmtId="165" fontId="18" fillId="5" borderId="5" xfId="0" applyFont="1" applyFill="1" applyBorder="1" applyAlignment="1" applyProtection="1">
      <alignment horizontal="center" vertical="justify"/>
    </xf>
    <xf numFmtId="165" fontId="18" fillId="10" borderId="4" xfId="0" applyFont="1" applyFill="1" applyBorder="1" applyAlignment="1" applyProtection="1">
      <alignment horizontal="center" vertical="center" wrapText="1"/>
      <protection hidden="1"/>
    </xf>
    <xf numFmtId="165" fontId="18" fillId="10" borderId="5" xfId="0" applyFont="1" applyFill="1" applyBorder="1" applyAlignment="1" applyProtection="1">
      <alignment horizontal="center" vertical="center" wrapText="1"/>
      <protection hidden="1"/>
    </xf>
    <xf numFmtId="165" fontId="18" fillId="10" borderId="11" xfId="0" applyFont="1" applyFill="1" applyBorder="1" applyAlignment="1" applyProtection="1">
      <alignment horizontal="center" vertical="center"/>
      <protection hidden="1"/>
    </xf>
    <xf numFmtId="165" fontId="18" fillId="10" borderId="6" xfId="0" applyFont="1" applyFill="1" applyBorder="1" applyAlignment="1" applyProtection="1">
      <alignment horizontal="center" vertical="center"/>
      <protection hidden="1"/>
    </xf>
    <xf numFmtId="165" fontId="18" fillId="10" borderId="7" xfId="0" applyFont="1" applyFill="1" applyBorder="1" applyAlignment="1" applyProtection="1">
      <alignment horizontal="center" vertical="center"/>
      <protection hidden="1"/>
    </xf>
    <xf numFmtId="165" fontId="18" fillId="10" borderId="10" xfId="0" applyFont="1" applyFill="1" applyBorder="1" applyAlignment="1" applyProtection="1">
      <alignment horizontal="center" vertical="center"/>
      <protection hidden="1"/>
    </xf>
    <xf numFmtId="165" fontId="18" fillId="10" borderId="1" xfId="0" applyFont="1" applyFill="1" applyBorder="1" applyAlignment="1" applyProtection="1">
      <alignment horizontal="center" vertical="center"/>
      <protection hidden="1"/>
    </xf>
    <xf numFmtId="165" fontId="18" fillId="10" borderId="2" xfId="0" applyFont="1" applyFill="1" applyBorder="1" applyAlignment="1" applyProtection="1">
      <alignment horizontal="center" vertical="center"/>
      <protection hidden="1"/>
    </xf>
    <xf numFmtId="165" fontId="18" fillId="10" borderId="4" xfId="0" applyFont="1" applyFill="1" applyBorder="1" applyAlignment="1" applyProtection="1">
      <alignment horizontal="center" vertical="center"/>
      <protection hidden="1"/>
    </xf>
    <xf numFmtId="165" fontId="18" fillId="10" borderId="5" xfId="0" applyFont="1" applyFill="1" applyBorder="1" applyAlignment="1" applyProtection="1">
      <alignment horizontal="center" vertical="center"/>
      <protection hidden="1"/>
    </xf>
    <xf numFmtId="165" fontId="18" fillId="10" borderId="82" xfId="0" applyFont="1" applyFill="1" applyBorder="1" applyAlignment="1" applyProtection="1">
      <alignment horizontal="center" vertical="center" wrapText="1"/>
      <protection hidden="1"/>
    </xf>
    <xf numFmtId="165" fontId="18" fillId="10" borderId="48" xfId="0" applyFont="1" applyFill="1" applyBorder="1" applyAlignment="1" applyProtection="1">
      <alignment horizontal="center" vertical="center" wrapText="1"/>
      <protection hidden="1"/>
    </xf>
    <xf numFmtId="165" fontId="18" fillId="10" borderId="83" xfId="0" applyFont="1" applyFill="1" applyBorder="1" applyAlignment="1" applyProtection="1">
      <alignment horizontal="center" vertical="center" wrapText="1"/>
      <protection hidden="1"/>
    </xf>
    <xf numFmtId="165" fontId="18" fillId="6" borderId="70" xfId="0" applyFont="1" applyFill="1" applyBorder="1" applyAlignment="1" applyProtection="1">
      <alignment horizontal="center" vertical="center" wrapText="1"/>
      <protection hidden="1"/>
    </xf>
    <xf numFmtId="165" fontId="18" fillId="6" borderId="62" xfId="0" applyFont="1" applyFill="1" applyBorder="1" applyAlignment="1" applyProtection="1">
      <alignment horizontal="center" vertical="center" wrapText="1"/>
      <protection hidden="1"/>
    </xf>
    <xf numFmtId="165" fontId="18" fillId="10" borderId="25" xfId="0" applyFont="1" applyFill="1" applyBorder="1" applyAlignment="1" applyProtection="1">
      <alignment horizontal="center" vertical="center" textRotation="90"/>
      <protection hidden="1"/>
    </xf>
    <xf numFmtId="165" fontId="18" fillId="10" borderId="72" xfId="0" applyFont="1" applyFill="1" applyBorder="1" applyAlignment="1" applyProtection="1">
      <alignment horizontal="center" vertical="center" textRotation="90"/>
      <protection hidden="1"/>
    </xf>
    <xf numFmtId="165" fontId="18" fillId="10" borderId="26" xfId="0" applyFont="1" applyFill="1" applyBorder="1" applyAlignment="1" applyProtection="1">
      <alignment horizontal="justify" vertical="center"/>
      <protection hidden="1"/>
    </xf>
    <xf numFmtId="165" fontId="18" fillId="10" borderId="62" xfId="0" applyFont="1" applyFill="1" applyBorder="1" applyAlignment="1" applyProtection="1">
      <alignment horizontal="justify" vertical="center"/>
      <protection hidden="1"/>
    </xf>
    <xf numFmtId="165" fontId="18" fillId="10" borderId="34" xfId="0" applyFont="1" applyFill="1" applyBorder="1" applyAlignment="1" applyProtection="1">
      <alignment horizontal="center" vertical="center" wrapText="1"/>
      <protection hidden="1"/>
    </xf>
    <xf numFmtId="165" fontId="18" fillId="6" borderId="4" xfId="0" applyFont="1" applyFill="1" applyBorder="1" applyAlignment="1" applyProtection="1">
      <alignment horizontal="center" vertical="center" wrapText="1"/>
      <protection hidden="1"/>
    </xf>
    <xf numFmtId="165" fontId="18" fillId="6" borderId="34" xfId="0" applyFont="1" applyFill="1" applyBorder="1" applyAlignment="1" applyProtection="1">
      <alignment horizontal="center" vertical="center" wrapText="1"/>
      <protection hidden="1"/>
    </xf>
    <xf numFmtId="165" fontId="18" fillId="6" borderId="25" xfId="0" applyFont="1" applyFill="1" applyBorder="1" applyAlignment="1" applyProtection="1">
      <alignment horizontal="center" vertical="center" textRotation="90"/>
      <protection hidden="1"/>
    </xf>
    <xf numFmtId="165" fontId="18" fillId="6" borderId="72" xfId="0" applyFont="1" applyFill="1" applyBorder="1" applyAlignment="1" applyProtection="1">
      <alignment horizontal="center" vertical="center" textRotation="90"/>
      <protection hidden="1"/>
    </xf>
    <xf numFmtId="165" fontId="18" fillId="6" borderId="11" xfId="0" applyFont="1" applyFill="1" applyBorder="1" applyAlignment="1" applyProtection="1">
      <alignment horizontal="center" vertical="center" wrapText="1"/>
      <protection hidden="1"/>
    </xf>
    <xf numFmtId="165" fontId="18" fillId="6" borderId="7" xfId="0" applyFont="1" applyFill="1" applyBorder="1" applyAlignment="1" applyProtection="1">
      <alignment horizontal="center" vertical="center" wrapText="1"/>
      <protection hidden="1"/>
    </xf>
    <xf numFmtId="165" fontId="18" fillId="6" borderId="5" xfId="0" applyFont="1" applyFill="1" applyBorder="1" applyAlignment="1" applyProtection="1">
      <alignment horizontal="center" vertical="center" wrapText="1"/>
      <protection hidden="1"/>
    </xf>
    <xf numFmtId="165" fontId="18" fillId="6" borderId="64" xfId="0" applyFont="1" applyFill="1" applyBorder="1" applyAlignment="1" applyProtection="1">
      <alignment horizontal="center" vertical="center" wrapText="1"/>
      <protection hidden="1"/>
    </xf>
    <xf numFmtId="165" fontId="18" fillId="6" borderId="6" xfId="0" applyFont="1" applyFill="1" applyBorder="1" applyAlignment="1" applyProtection="1">
      <alignment horizontal="center" vertical="center" wrapText="1"/>
      <protection hidden="1"/>
    </xf>
    <xf numFmtId="165" fontId="18" fillId="6" borderId="60" xfId="0" applyFont="1" applyFill="1" applyBorder="1" applyAlignment="1" applyProtection="1">
      <alignment horizontal="center" vertical="center" wrapText="1"/>
      <protection hidden="1"/>
    </xf>
    <xf numFmtId="0" fontId="18" fillId="0" borderId="0" xfId="0" applyNumberFormat="1" applyFont="1" applyFill="1" applyAlignment="1" applyProtection="1">
      <alignment horizontal="left"/>
      <protection hidden="1"/>
    </xf>
    <xf numFmtId="165" fontId="18" fillId="10" borderId="34" xfId="0" applyFont="1" applyFill="1" applyBorder="1" applyAlignment="1" applyProtection="1">
      <alignment horizontal="center" vertical="center"/>
      <protection hidden="1"/>
    </xf>
    <xf numFmtId="165" fontId="18" fillId="10" borderId="73" xfId="0" applyFont="1" applyFill="1" applyBorder="1" applyAlignment="1" applyProtection="1">
      <alignment horizontal="center" vertical="center" textRotation="90"/>
      <protection hidden="1"/>
    </xf>
    <xf numFmtId="165" fontId="18" fillId="10" borderId="64" xfId="0" applyFont="1" applyFill="1" applyBorder="1" applyAlignment="1" applyProtection="1">
      <alignment horizontal="justify" vertical="center"/>
      <protection hidden="1"/>
    </xf>
    <xf numFmtId="165" fontId="18" fillId="10" borderId="4" xfId="0" applyFont="1" applyFill="1" applyBorder="1" applyAlignment="1" applyProtection="1">
      <alignment horizontal="center" vertical="center" wrapText="1"/>
    </xf>
    <xf numFmtId="165" fontId="18" fillId="10" borderId="5" xfId="0" applyFont="1" applyFill="1" applyBorder="1" applyAlignment="1" applyProtection="1">
      <alignment horizontal="center" vertical="center" wrapText="1"/>
    </xf>
    <xf numFmtId="165" fontId="18" fillId="10" borderId="34" xfId="0" applyFont="1" applyFill="1" applyBorder="1" applyAlignment="1" applyProtection="1">
      <alignment horizontal="center" vertical="center" wrapText="1"/>
    </xf>
    <xf numFmtId="165" fontId="18" fillId="6" borderId="73" xfId="0" applyFont="1" applyFill="1" applyBorder="1" applyAlignment="1" applyProtection="1">
      <alignment horizontal="center" vertical="center" textRotation="90"/>
      <protection hidden="1"/>
    </xf>
    <xf numFmtId="165" fontId="18" fillId="10" borderId="25" xfId="0" applyFont="1" applyFill="1" applyBorder="1" applyAlignment="1" applyProtection="1">
      <alignment horizontal="center" vertical="center" textRotation="90"/>
    </xf>
    <xf numFmtId="165" fontId="18" fillId="10" borderId="72" xfId="0" applyFont="1" applyFill="1" applyBorder="1" applyAlignment="1" applyProtection="1">
      <alignment horizontal="center" vertical="center" textRotation="90"/>
    </xf>
    <xf numFmtId="165" fontId="18" fillId="10" borderId="11" xfId="0" applyFont="1" applyFill="1" applyBorder="1" applyAlignment="1" applyProtection="1">
      <alignment horizontal="center" vertical="center"/>
    </xf>
    <xf numFmtId="165" fontId="18" fillId="10" borderId="6" xfId="0" applyFont="1" applyFill="1" applyBorder="1" applyAlignment="1" applyProtection="1">
      <alignment horizontal="center" vertical="center"/>
    </xf>
    <xf numFmtId="165" fontId="18" fillId="10" borderId="7" xfId="0" applyFont="1" applyFill="1" applyBorder="1" applyAlignment="1" applyProtection="1">
      <alignment horizontal="center" vertical="center"/>
    </xf>
    <xf numFmtId="165" fontId="18" fillId="10" borderId="10" xfId="0" applyFont="1" applyFill="1" applyBorder="1" applyAlignment="1" applyProtection="1">
      <alignment horizontal="center" vertical="center"/>
    </xf>
    <xf numFmtId="165" fontId="18" fillId="10" borderId="1" xfId="0" applyFont="1" applyFill="1" applyBorder="1" applyAlignment="1" applyProtection="1">
      <alignment horizontal="center" vertical="center"/>
    </xf>
    <xf numFmtId="165" fontId="18" fillId="10" borderId="2" xfId="0" applyFont="1" applyFill="1" applyBorder="1" applyAlignment="1" applyProtection="1">
      <alignment horizontal="center" vertical="center"/>
    </xf>
    <xf numFmtId="165" fontId="18" fillId="10" borderId="4" xfId="0" applyFont="1" applyFill="1" applyBorder="1" applyAlignment="1" applyProtection="1">
      <alignment horizontal="center" vertical="center"/>
    </xf>
    <xf numFmtId="165" fontId="18" fillId="10" borderId="5" xfId="0" applyFont="1" applyFill="1" applyBorder="1" applyAlignment="1" applyProtection="1">
      <alignment horizontal="center" vertical="center"/>
    </xf>
    <xf numFmtId="165" fontId="18" fillId="10" borderId="82" xfId="0" applyFont="1" applyFill="1" applyBorder="1" applyAlignment="1" applyProtection="1">
      <alignment horizontal="center" vertical="center" wrapText="1"/>
    </xf>
    <xf numFmtId="165" fontId="18" fillId="10" borderId="48" xfId="0" applyFont="1" applyFill="1" applyBorder="1" applyAlignment="1" applyProtection="1">
      <alignment horizontal="center" vertical="center" wrapText="1"/>
    </xf>
    <xf numFmtId="165" fontId="18" fillId="10" borderId="83" xfId="0" applyFont="1" applyFill="1" applyBorder="1" applyAlignment="1" applyProtection="1">
      <alignment horizontal="center" vertical="center" wrapText="1"/>
    </xf>
    <xf numFmtId="165" fontId="18" fillId="6" borderId="70" xfId="0" applyFont="1" applyFill="1" applyBorder="1" applyAlignment="1" applyProtection="1">
      <alignment horizontal="center" vertical="center" wrapText="1"/>
    </xf>
    <xf numFmtId="165" fontId="18" fillId="6" borderId="62" xfId="0" applyFont="1" applyFill="1" applyBorder="1" applyAlignment="1" applyProtection="1">
      <alignment horizontal="center" vertical="center" wrapText="1"/>
    </xf>
    <xf numFmtId="165" fontId="18" fillId="10" borderId="26" xfId="0" applyFont="1" applyFill="1" applyBorder="1" applyAlignment="1" applyProtection="1">
      <alignment horizontal="justify" vertical="center"/>
    </xf>
    <xf numFmtId="165" fontId="18" fillId="10" borderId="62" xfId="0" applyFont="1" applyFill="1" applyBorder="1" applyAlignment="1" applyProtection="1">
      <alignment horizontal="justify" vertical="center"/>
    </xf>
    <xf numFmtId="165" fontId="18" fillId="6" borderId="25" xfId="0" applyFont="1" applyFill="1" applyBorder="1" applyAlignment="1" applyProtection="1">
      <alignment horizontal="center" vertical="center" textRotation="90"/>
    </xf>
    <xf numFmtId="165" fontId="18" fillId="6" borderId="72" xfId="0" applyFont="1" applyFill="1" applyBorder="1" applyAlignment="1" applyProtection="1">
      <alignment horizontal="center" vertical="center" textRotation="90"/>
    </xf>
    <xf numFmtId="165" fontId="18" fillId="10" borderId="11" xfId="0" applyFont="1" applyFill="1" applyBorder="1" applyAlignment="1" applyProtection="1">
      <alignment horizontal="center" vertical="center" wrapText="1"/>
    </xf>
    <xf numFmtId="165" fontId="18" fillId="10" borderId="7" xfId="0" applyFont="1" applyFill="1" applyBorder="1" applyAlignment="1" applyProtection="1">
      <alignment horizontal="center" vertical="center" wrapText="1"/>
    </xf>
    <xf numFmtId="165" fontId="18" fillId="6" borderId="11" xfId="0" applyFont="1" applyFill="1" applyBorder="1" applyAlignment="1" applyProtection="1">
      <alignment horizontal="center" vertical="center" wrapText="1"/>
    </xf>
    <xf numFmtId="165" fontId="18" fillId="6" borderId="6" xfId="0" applyFont="1" applyFill="1" applyBorder="1" applyAlignment="1" applyProtection="1">
      <alignment horizontal="center" vertical="center" wrapText="1"/>
    </xf>
    <xf numFmtId="165" fontId="18" fillId="6" borderId="60" xfId="0" applyFont="1" applyFill="1" applyBorder="1" applyAlignment="1" applyProtection="1">
      <alignment horizontal="center" vertical="center" wrapText="1"/>
    </xf>
  </cellXfs>
  <cellStyles count="5">
    <cellStyle name="Millares" xfId="1" builtinId="3"/>
    <cellStyle name="Millares [0]" xfId="4" builtinId="6"/>
    <cellStyle name="Normal" xfId="0" builtinId="0"/>
    <cellStyle name="Normal 2" xfId="3"/>
    <cellStyle name="Porcentaje" xfId="2" builtinId="5"/>
  </cellStyles>
  <dxfs count="0"/>
  <tableStyles count="0" defaultTableStyle="TableStyleMedium9" defaultPivotStyle="PivotStyleLight16"/>
  <colors>
    <mruColors>
      <color rgb="FF99CCFF"/>
      <color rgb="FFCCFFFF"/>
      <color rgb="FFFFFF99"/>
      <color rgb="FFCC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5512D11A-5CC6-11CF-8D67-00AA00BDCE1D}" ax:persistence="persistStream"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85</xdr:row>
          <xdr:rowOff>0</xdr:rowOff>
        </xdr:from>
        <xdr:to>
          <xdr:col>7</xdr:col>
          <xdr:colOff>609600</xdr:colOff>
          <xdr:row>86</xdr:row>
          <xdr:rowOff>66675</xdr:rowOff>
        </xdr:to>
        <xdr:sp macro="" textlink="">
          <xdr:nvSpPr>
            <xdr:cNvPr id="68609" name="Control 1" hidden="1">
              <a:extLst>
                <a:ext uri="{63B3BB69-23CF-44E3-9099-C40C66FF867C}">
                  <a14:compatExt spid="_x0000_s68609"/>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ONTABILIDAD/CONTA2020/PRESUPUESTO%20ORDINARIO%202020/Presupuesto%20Ordinario%202020V3AJUSTAD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INGRESOS c1"/>
      <sheetName val="SA109"/>
      <sheetName val="Serv.Esp."/>
      <sheetName val="OBJETO GASTO c2"/>
      <sheetName val="CLASIFICACION ECO."/>
      <sheetName val="PROG.I c3"/>
      <sheetName val="C.E.PROG1"/>
      <sheetName val="PROG.II c4"/>
      <sheetName val="C.E.PROG2"/>
      <sheetName val="PROG.III c5"/>
      <sheetName val="C.E.PROG3"/>
      <sheetName val="VIAL"/>
      <sheetName val="OTROS CALC."/>
      <sheetName val="ESPECIF."/>
      <sheetName val="ING-GASTO"/>
      <sheetName val="Origen y Aplicación"/>
      <sheetName val="Hoja2"/>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183">
          <cell r="G183">
            <v>0</v>
          </cell>
        </row>
        <row r="242">
          <cell r="G242">
            <v>0</v>
          </cell>
        </row>
        <row r="243">
          <cell r="G243">
            <v>0</v>
          </cell>
        </row>
        <row r="247">
          <cell r="G247">
            <v>0</v>
          </cell>
        </row>
        <row r="248">
          <cell r="G248">
            <v>0</v>
          </cell>
        </row>
        <row r="249">
          <cell r="G249">
            <v>0</v>
          </cell>
        </row>
        <row r="267">
          <cell r="G267">
            <v>0</v>
          </cell>
        </row>
        <row r="268">
          <cell r="G268">
            <v>0</v>
          </cell>
        </row>
        <row r="272">
          <cell r="G272">
            <v>0</v>
          </cell>
        </row>
        <row r="273">
          <cell r="G273">
            <v>0</v>
          </cell>
        </row>
        <row r="358">
          <cell r="G358">
            <v>0</v>
          </cell>
        </row>
      </sheetData>
      <sheetData sheetId="8" refreshError="1"/>
      <sheetData sheetId="9">
        <row r="183">
          <cell r="G183">
            <v>0</v>
          </cell>
        </row>
        <row r="195">
          <cell r="G195">
            <v>0</v>
          </cell>
        </row>
        <row r="211">
          <cell r="G211">
            <v>0</v>
          </cell>
        </row>
        <row r="267">
          <cell r="G267">
            <v>0</v>
          </cell>
        </row>
        <row r="268">
          <cell r="G268">
            <v>0</v>
          </cell>
        </row>
        <row r="272">
          <cell r="G272">
            <v>0</v>
          </cell>
        </row>
        <row r="273">
          <cell r="G273">
            <v>0</v>
          </cell>
        </row>
        <row r="279">
          <cell r="G279">
            <v>0</v>
          </cell>
        </row>
      </sheetData>
      <sheetData sheetId="10" refreshError="1"/>
      <sheetData sheetId="11">
        <row r="11">
          <cell r="G11">
            <v>0</v>
          </cell>
        </row>
        <row r="33">
          <cell r="G33">
            <v>0</v>
          </cell>
        </row>
        <row r="47">
          <cell r="G47">
            <v>0</v>
          </cell>
        </row>
        <row r="165">
          <cell r="G165">
            <v>0</v>
          </cell>
        </row>
        <row r="183">
          <cell r="G183">
            <v>0</v>
          </cell>
        </row>
        <row r="195">
          <cell r="G195">
            <v>0</v>
          </cell>
        </row>
        <row r="211">
          <cell r="G211">
            <v>0</v>
          </cell>
        </row>
        <row r="268">
          <cell r="G268">
            <v>0</v>
          </cell>
        </row>
        <row r="272">
          <cell r="G272">
            <v>0</v>
          </cell>
        </row>
        <row r="273">
          <cell r="G273">
            <v>0</v>
          </cell>
        </row>
        <row r="279">
          <cell r="G279">
            <v>0</v>
          </cell>
        </row>
        <row r="330">
          <cell r="G330">
            <v>0</v>
          </cell>
        </row>
        <row r="358">
          <cell r="G358">
            <v>0</v>
          </cell>
        </row>
      </sheetData>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control" Target="../activeX/activeX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6.vml"/><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7.vml"/><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8.vml"/><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6"/>
  <sheetViews>
    <sheetView topLeftCell="B1" zoomScale="75" workbookViewId="0">
      <selection activeCell="D61" sqref="D61"/>
    </sheetView>
  </sheetViews>
  <sheetFormatPr baseColWidth="10" defaultRowHeight="12.75"/>
  <cols>
    <col min="1" max="1" width="3.125" style="877" customWidth="1"/>
    <col min="2" max="2" width="21" style="877" customWidth="1"/>
    <col min="3" max="3" width="60.75" style="877" customWidth="1"/>
    <col min="4" max="4" width="16.375" style="880" customWidth="1"/>
    <col min="5" max="5" width="7.625" style="877" customWidth="1"/>
    <col min="6" max="6" width="10" style="877" customWidth="1"/>
  </cols>
  <sheetData>
    <row r="1" spans="2:6" ht="18">
      <c r="B1" s="896" t="s">
        <v>674</v>
      </c>
      <c r="C1" s="896" t="s">
        <v>1102</v>
      </c>
      <c r="D1" s="897" t="s">
        <v>222</v>
      </c>
      <c r="E1" s="882" t="s">
        <v>1276</v>
      </c>
    </row>
    <row r="2" spans="2:6" ht="18">
      <c r="B2" s="2332" t="s">
        <v>602</v>
      </c>
      <c r="C2" s="2333"/>
      <c r="D2" s="1360">
        <f>+D3+D64</f>
        <v>29317983.579999998</v>
      </c>
      <c r="E2" s="884">
        <f>+D2/D$2</f>
        <v>1</v>
      </c>
    </row>
    <row r="3" spans="2:6" ht="15">
      <c r="B3" s="1361" t="s">
        <v>1228</v>
      </c>
      <c r="C3" s="1361" t="s">
        <v>603</v>
      </c>
      <c r="D3" s="1360">
        <f>+D4+D29+D56</f>
        <v>9317983.5800000001</v>
      </c>
      <c r="E3" s="884">
        <f t="shared" ref="E3:E69" si="0">+D3/D$2</f>
        <v>0.31782484476035033</v>
      </c>
    </row>
    <row r="4" spans="2:6" ht="15">
      <c r="B4" s="881" t="s">
        <v>1229</v>
      </c>
      <c r="C4" s="881" t="s">
        <v>1230</v>
      </c>
      <c r="D4" s="886">
        <f>+D5+D12+D25</f>
        <v>0</v>
      </c>
      <c r="E4" s="884">
        <f t="shared" si="0"/>
        <v>0</v>
      </c>
    </row>
    <row r="5" spans="2:6" ht="15">
      <c r="B5" s="881" t="s">
        <v>1220</v>
      </c>
      <c r="C5" s="881" t="s">
        <v>1221</v>
      </c>
      <c r="D5" s="886">
        <f>+D6+D8+D10</f>
        <v>0</v>
      </c>
      <c r="E5" s="884">
        <f t="shared" si="0"/>
        <v>0</v>
      </c>
    </row>
    <row r="6" spans="2:6" ht="15">
      <c r="B6" s="887" t="s">
        <v>1384</v>
      </c>
      <c r="C6" s="887" t="s">
        <v>1385</v>
      </c>
      <c r="D6" s="888">
        <f>+D7</f>
        <v>0</v>
      </c>
      <c r="E6" s="884">
        <f t="shared" si="0"/>
        <v>0</v>
      </c>
    </row>
    <row r="7" spans="2:6" ht="15" hidden="1">
      <c r="B7" s="889" t="s">
        <v>795</v>
      </c>
      <c r="C7" s="889" t="s">
        <v>1260</v>
      </c>
      <c r="D7" s="890">
        <f>+'INGRESOS c1'!C10</f>
        <v>0</v>
      </c>
      <c r="E7" s="884">
        <f t="shared" si="0"/>
        <v>0</v>
      </c>
      <c r="F7" s="878"/>
    </row>
    <row r="8" spans="2:6" ht="15">
      <c r="B8" s="887" t="s">
        <v>1382</v>
      </c>
      <c r="C8" s="887" t="s">
        <v>1383</v>
      </c>
      <c r="D8" s="888">
        <f>+D9</f>
        <v>0</v>
      </c>
      <c r="E8" s="884">
        <f t="shared" si="0"/>
        <v>0</v>
      </c>
    </row>
    <row r="9" spans="2:6" ht="15" hidden="1">
      <c r="B9" s="889" t="s">
        <v>1382</v>
      </c>
      <c r="C9" s="889" t="s">
        <v>1261</v>
      </c>
      <c r="D9" s="890">
        <f>+'INGRESOS c1'!C13</f>
        <v>0</v>
      </c>
      <c r="E9" s="884">
        <f t="shared" si="0"/>
        <v>0</v>
      </c>
      <c r="F9" s="878"/>
    </row>
    <row r="10" spans="2:6" ht="15">
      <c r="B10" s="887" t="s">
        <v>1388</v>
      </c>
      <c r="C10" s="887" t="s">
        <v>1389</v>
      </c>
      <c r="D10" s="888">
        <f>+D11</f>
        <v>0</v>
      </c>
      <c r="E10" s="884">
        <f t="shared" si="0"/>
        <v>0</v>
      </c>
    </row>
    <row r="11" spans="2:6" ht="15" hidden="1">
      <c r="B11" s="889" t="s">
        <v>1388</v>
      </c>
      <c r="C11" s="889" t="s">
        <v>1390</v>
      </c>
      <c r="D11" s="890">
        <f>+'INGRESOS c1'!C16</f>
        <v>0</v>
      </c>
      <c r="E11" s="884">
        <f t="shared" si="0"/>
        <v>0</v>
      </c>
      <c r="F11" s="878"/>
    </row>
    <row r="12" spans="2:6" ht="15">
      <c r="B12" s="881" t="s">
        <v>1376</v>
      </c>
      <c r="C12" s="881" t="s">
        <v>1378</v>
      </c>
      <c r="D12" s="886">
        <f>+D13+D20</f>
        <v>0</v>
      </c>
      <c r="E12" s="884">
        <f t="shared" si="0"/>
        <v>0</v>
      </c>
    </row>
    <row r="13" spans="2:6" ht="30">
      <c r="B13" s="881" t="s">
        <v>1233</v>
      </c>
      <c r="C13" s="881" t="s">
        <v>1234</v>
      </c>
      <c r="D13" s="886">
        <f>+D14+D16</f>
        <v>0</v>
      </c>
      <c r="E13" s="884">
        <f t="shared" si="0"/>
        <v>0</v>
      </c>
    </row>
    <row r="14" spans="2:6" ht="15.75" hidden="1" customHeight="1">
      <c r="B14" s="881" t="s">
        <v>1235</v>
      </c>
      <c r="C14" s="881" t="s">
        <v>1236</v>
      </c>
      <c r="D14" s="886">
        <f>+D15</f>
        <v>0</v>
      </c>
      <c r="E14" s="884">
        <f t="shared" si="0"/>
        <v>0</v>
      </c>
    </row>
    <row r="15" spans="2:6" ht="15" hidden="1">
      <c r="B15" s="887" t="s">
        <v>1231</v>
      </c>
      <c r="C15" s="887" t="s">
        <v>1232</v>
      </c>
      <c r="D15" s="888">
        <f>+'INGRESOS c1'!C21</f>
        <v>0</v>
      </c>
      <c r="E15" s="884">
        <f t="shared" si="0"/>
        <v>0</v>
      </c>
      <c r="F15" s="878"/>
    </row>
    <row r="16" spans="2:6" ht="30">
      <c r="B16" s="881" t="s">
        <v>1224</v>
      </c>
      <c r="C16" s="881" t="s">
        <v>1225</v>
      </c>
      <c r="D16" s="886">
        <f>+D17+D19</f>
        <v>0</v>
      </c>
      <c r="E16" s="884">
        <f t="shared" si="0"/>
        <v>0</v>
      </c>
    </row>
    <row r="17" spans="2:6" ht="15">
      <c r="B17" s="887" t="s">
        <v>1258</v>
      </c>
      <c r="C17" s="887" t="s">
        <v>1259</v>
      </c>
      <c r="D17" s="888">
        <f>+D18</f>
        <v>0</v>
      </c>
      <c r="E17" s="884">
        <f t="shared" si="0"/>
        <v>0</v>
      </c>
    </row>
    <row r="18" spans="2:6" ht="15" hidden="1">
      <c r="B18" s="889" t="s">
        <v>1222</v>
      </c>
      <c r="C18" s="889" t="s">
        <v>1223</v>
      </c>
      <c r="D18" s="890">
        <f>+'INGRESOS c1'!C25</f>
        <v>0</v>
      </c>
      <c r="E18" s="884">
        <f t="shared" si="0"/>
        <v>0</v>
      </c>
      <c r="F18" s="878"/>
    </row>
    <row r="19" spans="2:6" ht="28.5">
      <c r="B19" s="887" t="s">
        <v>1244</v>
      </c>
      <c r="C19" s="887" t="s">
        <v>1245</v>
      </c>
      <c r="D19" s="888">
        <f>+'INGRESOS c1'!C26</f>
        <v>0</v>
      </c>
      <c r="E19" s="884">
        <f t="shared" si="0"/>
        <v>0</v>
      </c>
      <c r="F19" s="1359"/>
    </row>
    <row r="20" spans="2:6" ht="15">
      <c r="B20" s="881" t="s">
        <v>1379</v>
      </c>
      <c r="C20" s="881" t="s">
        <v>1380</v>
      </c>
      <c r="D20" s="886">
        <f>+D21</f>
        <v>0</v>
      </c>
      <c r="E20" s="884">
        <f t="shared" si="0"/>
        <v>0</v>
      </c>
    </row>
    <row r="21" spans="2:6" ht="15">
      <c r="B21" s="887" t="s">
        <v>1237</v>
      </c>
      <c r="C21" s="887" t="s">
        <v>1238</v>
      </c>
      <c r="D21" s="888">
        <f>SUM(D22:D24)</f>
        <v>0</v>
      </c>
      <c r="E21" s="884">
        <f t="shared" si="0"/>
        <v>0</v>
      </c>
    </row>
    <row r="22" spans="2:6" ht="15" hidden="1">
      <c r="B22" s="889" t="s">
        <v>1239</v>
      </c>
      <c r="C22" s="889" t="s">
        <v>1241</v>
      </c>
      <c r="D22" s="890">
        <f>+'INGRESOS c1'!C30</f>
        <v>0</v>
      </c>
      <c r="E22" s="884">
        <f t="shared" si="0"/>
        <v>0</v>
      </c>
      <c r="F22" s="878"/>
    </row>
    <row r="23" spans="2:6" ht="15" hidden="1">
      <c r="B23" s="889" t="s">
        <v>1242</v>
      </c>
      <c r="C23" s="889" t="s">
        <v>1243</v>
      </c>
      <c r="D23" s="890">
        <f>+'INGRESOS c1'!C31</f>
        <v>0</v>
      </c>
      <c r="E23" s="884"/>
      <c r="F23" s="878"/>
    </row>
    <row r="24" spans="2:6" ht="15" hidden="1">
      <c r="B24" s="889" t="s">
        <v>1227</v>
      </c>
      <c r="C24" s="889" t="s">
        <v>1226</v>
      </c>
      <c r="D24" s="890">
        <f>+'INGRESOS c1'!C32</f>
        <v>0</v>
      </c>
      <c r="E24" s="884">
        <f t="shared" si="0"/>
        <v>0</v>
      </c>
      <c r="F24" s="878"/>
    </row>
    <row r="25" spans="2:6" ht="15">
      <c r="B25" s="881" t="s">
        <v>1246</v>
      </c>
      <c r="C25" s="881" t="s">
        <v>1247</v>
      </c>
      <c r="D25" s="886">
        <f>+D26</f>
        <v>0</v>
      </c>
      <c r="E25" s="884">
        <f t="shared" si="0"/>
        <v>0</v>
      </c>
    </row>
    <row r="26" spans="2:6" ht="15">
      <c r="B26" s="891" t="s">
        <v>1248</v>
      </c>
      <c r="C26" s="891" t="s">
        <v>1249</v>
      </c>
      <c r="D26" s="892">
        <f>SUM(D27:D28)</f>
        <v>0</v>
      </c>
      <c r="E26" s="884">
        <f t="shared" si="0"/>
        <v>0</v>
      </c>
    </row>
    <row r="27" spans="2:6" ht="15" hidden="1">
      <c r="B27" s="893" t="s">
        <v>1250</v>
      </c>
      <c r="C27" s="889" t="s">
        <v>1251</v>
      </c>
      <c r="D27" s="890">
        <f>+'INGRESOS c1'!C36</f>
        <v>0</v>
      </c>
      <c r="E27" s="884">
        <f t="shared" si="0"/>
        <v>0</v>
      </c>
      <c r="F27" s="878"/>
    </row>
    <row r="28" spans="2:6" ht="15" hidden="1">
      <c r="B28" s="893" t="s">
        <v>1252</v>
      </c>
      <c r="C28" s="889" t="s">
        <v>1253</v>
      </c>
      <c r="D28" s="890">
        <f>+'INGRESOS c1'!C37</f>
        <v>0</v>
      </c>
      <c r="E28" s="884">
        <f t="shared" si="0"/>
        <v>0</v>
      </c>
      <c r="F28" s="878"/>
    </row>
    <row r="29" spans="2:6" ht="15">
      <c r="B29" s="881" t="s">
        <v>1254</v>
      </c>
      <c r="C29" s="881" t="s">
        <v>1255</v>
      </c>
      <c r="D29" s="886">
        <f>+D30+D41+D45+D51</f>
        <v>0</v>
      </c>
      <c r="E29" s="884">
        <f t="shared" si="0"/>
        <v>0</v>
      </c>
    </row>
    <row r="30" spans="2:6" ht="15">
      <c r="B30" s="881" t="s">
        <v>1256</v>
      </c>
      <c r="C30" s="881" t="s">
        <v>1257</v>
      </c>
      <c r="D30" s="886">
        <f>+D31+D33+D37</f>
        <v>0</v>
      </c>
      <c r="E30" s="884">
        <f t="shared" si="0"/>
        <v>0</v>
      </c>
    </row>
    <row r="31" spans="2:6" ht="15" hidden="1">
      <c r="B31" s="881" t="s">
        <v>239</v>
      </c>
      <c r="C31" s="881" t="s">
        <v>1262</v>
      </c>
      <c r="D31" s="886">
        <f>+D32</f>
        <v>0</v>
      </c>
      <c r="E31" s="884">
        <f t="shared" si="0"/>
        <v>0</v>
      </c>
    </row>
    <row r="32" spans="2:6" ht="15" hidden="1">
      <c r="B32" s="887" t="s">
        <v>241</v>
      </c>
      <c r="C32" s="887" t="s">
        <v>242</v>
      </c>
      <c r="D32" s="888">
        <v>0</v>
      </c>
      <c r="E32" s="884">
        <f t="shared" si="0"/>
        <v>0</v>
      </c>
      <c r="F32" s="878"/>
    </row>
    <row r="33" spans="2:6" ht="15">
      <c r="B33" s="881" t="s">
        <v>1277</v>
      </c>
      <c r="C33" s="881" t="s">
        <v>1278</v>
      </c>
      <c r="D33" s="886">
        <f>+D34</f>
        <v>0</v>
      </c>
      <c r="E33" s="884">
        <f t="shared" si="0"/>
        <v>0</v>
      </c>
    </row>
    <row r="34" spans="2:6" ht="15">
      <c r="B34" s="881" t="s">
        <v>1279</v>
      </c>
      <c r="C34" s="881" t="s">
        <v>1280</v>
      </c>
      <c r="D34" s="886">
        <f>+D35</f>
        <v>0</v>
      </c>
      <c r="E34" s="884">
        <f t="shared" si="0"/>
        <v>0</v>
      </c>
    </row>
    <row r="35" spans="2:6" ht="15">
      <c r="B35" s="887" t="s">
        <v>1263</v>
      </c>
      <c r="C35" s="887" t="s">
        <v>1264</v>
      </c>
      <c r="D35" s="888">
        <f>+D36</f>
        <v>0</v>
      </c>
      <c r="E35" s="884">
        <f t="shared" si="0"/>
        <v>0</v>
      </c>
    </row>
    <row r="36" spans="2:6" ht="15" hidden="1">
      <c r="B36" s="889" t="s">
        <v>1281</v>
      </c>
      <c r="C36" s="889" t="s">
        <v>1282</v>
      </c>
      <c r="D36" s="890">
        <f>+'INGRESOS c1'!C46</f>
        <v>0</v>
      </c>
      <c r="E36" s="884">
        <f t="shared" si="0"/>
        <v>0</v>
      </c>
      <c r="F36" s="878"/>
    </row>
    <row r="37" spans="2:6" ht="15">
      <c r="B37" s="881" t="s">
        <v>1290</v>
      </c>
      <c r="C37" s="881" t="s">
        <v>1291</v>
      </c>
      <c r="D37" s="886">
        <f>+D38</f>
        <v>0</v>
      </c>
      <c r="E37" s="884">
        <f t="shared" si="0"/>
        <v>0</v>
      </c>
    </row>
    <row r="38" spans="2:6" ht="15">
      <c r="B38" s="881" t="s">
        <v>1288</v>
      </c>
      <c r="C38" s="881" t="s">
        <v>1289</v>
      </c>
      <c r="D38" s="886">
        <f>+D39</f>
        <v>0</v>
      </c>
      <c r="E38" s="884">
        <f t="shared" si="0"/>
        <v>0</v>
      </c>
    </row>
    <row r="39" spans="2:6" ht="17.25" customHeight="1">
      <c r="B39" s="887" t="s">
        <v>1265</v>
      </c>
      <c r="C39" s="887" t="s">
        <v>1287</v>
      </c>
      <c r="D39" s="888">
        <f>+D40</f>
        <v>0</v>
      </c>
      <c r="E39" s="884">
        <f t="shared" si="0"/>
        <v>0</v>
      </c>
    </row>
    <row r="40" spans="2:6" ht="15">
      <c r="B40" s="889" t="s">
        <v>1266</v>
      </c>
      <c r="C40" s="889" t="s">
        <v>1287</v>
      </c>
      <c r="D40" s="890">
        <f>+'INGRESOS c1'!C51</f>
        <v>0</v>
      </c>
      <c r="E40" s="884">
        <f t="shared" si="0"/>
        <v>0</v>
      </c>
      <c r="F40" s="878"/>
    </row>
    <row r="41" spans="2:6" ht="15">
      <c r="B41" s="881" t="s">
        <v>1295</v>
      </c>
      <c r="C41" s="881" t="s">
        <v>1304</v>
      </c>
      <c r="D41" s="886">
        <f>+D42</f>
        <v>0</v>
      </c>
      <c r="E41" s="884">
        <f t="shared" si="0"/>
        <v>0</v>
      </c>
    </row>
    <row r="42" spans="2:6" ht="15">
      <c r="B42" s="881" t="s">
        <v>1292</v>
      </c>
      <c r="C42" s="881" t="s">
        <v>1293</v>
      </c>
      <c r="D42" s="886">
        <f>+D43</f>
        <v>0</v>
      </c>
      <c r="E42" s="884">
        <f t="shared" si="0"/>
        <v>0</v>
      </c>
    </row>
    <row r="43" spans="2:6" ht="15">
      <c r="B43" s="887" t="s">
        <v>1267</v>
      </c>
      <c r="C43" s="887" t="s">
        <v>1268</v>
      </c>
      <c r="D43" s="888">
        <f>+D44</f>
        <v>0</v>
      </c>
      <c r="E43" s="884">
        <f t="shared" si="0"/>
        <v>0</v>
      </c>
    </row>
    <row r="44" spans="2:6" ht="15">
      <c r="B44" s="889" t="s">
        <v>1294</v>
      </c>
      <c r="C44" s="889" t="s">
        <v>605</v>
      </c>
      <c r="D44" s="890">
        <f>+'INGRESOS c1'!C55</f>
        <v>0</v>
      </c>
      <c r="E44" s="884">
        <f t="shared" si="0"/>
        <v>0</v>
      </c>
      <c r="F44" s="878"/>
    </row>
    <row r="45" spans="2:6" ht="15">
      <c r="B45" s="881" t="s">
        <v>1305</v>
      </c>
      <c r="C45" s="881" t="s">
        <v>1306</v>
      </c>
      <c r="D45" s="886">
        <f>+D46</f>
        <v>0</v>
      </c>
      <c r="E45" s="884">
        <f t="shared" si="0"/>
        <v>0</v>
      </c>
    </row>
    <row r="46" spans="2:6" ht="15">
      <c r="B46" s="881" t="s">
        <v>1307</v>
      </c>
      <c r="C46" s="881" t="s">
        <v>1308</v>
      </c>
      <c r="D46" s="886">
        <f>+D47</f>
        <v>0</v>
      </c>
      <c r="E46" s="884">
        <f t="shared" si="0"/>
        <v>0</v>
      </c>
    </row>
    <row r="47" spans="2:6" ht="15">
      <c r="B47" s="887" t="s">
        <v>1392</v>
      </c>
      <c r="C47" s="887" t="s">
        <v>1393</v>
      </c>
      <c r="D47" s="888">
        <f>+D48</f>
        <v>0</v>
      </c>
      <c r="E47" s="884">
        <f t="shared" si="0"/>
        <v>0</v>
      </c>
    </row>
    <row r="48" spans="2:6" ht="15">
      <c r="B48" s="889" t="s">
        <v>1269</v>
      </c>
      <c r="C48" s="889" t="s">
        <v>1271</v>
      </c>
      <c r="D48" s="890">
        <f>+'INGRESOS c1'!C61</f>
        <v>0</v>
      </c>
      <c r="E48" s="884">
        <f t="shared" si="0"/>
        <v>0</v>
      </c>
      <c r="F48" s="878"/>
    </row>
    <row r="49" spans="2:6" ht="15.75" thickBot="1">
      <c r="B49" s="1334"/>
      <c r="C49" s="1334"/>
      <c r="D49" s="1335"/>
      <c r="E49" s="1336"/>
      <c r="F49" s="878"/>
    </row>
    <row r="50" spans="2:6" ht="18">
      <c r="B50" s="1341" t="s">
        <v>674</v>
      </c>
      <c r="C50" s="1342" t="s">
        <v>1102</v>
      </c>
      <c r="D50" s="1343" t="s">
        <v>222</v>
      </c>
      <c r="E50" s="1344" t="s">
        <v>1276</v>
      </c>
      <c r="F50" s="1359"/>
    </row>
    <row r="51" spans="2:6" ht="15">
      <c r="B51" s="1345" t="s">
        <v>1309</v>
      </c>
      <c r="C51" s="881" t="s">
        <v>1310</v>
      </c>
      <c r="D51" s="886">
        <f>SUM(D52:D53)</f>
        <v>0</v>
      </c>
      <c r="E51" s="1346">
        <f t="shared" si="0"/>
        <v>0</v>
      </c>
    </row>
    <row r="52" spans="2:6" ht="15">
      <c r="B52" s="1347" t="s">
        <v>1311</v>
      </c>
      <c r="C52" s="887" t="s">
        <v>1312</v>
      </c>
      <c r="D52" s="888">
        <f>+'INGRESOS c1'!C64</f>
        <v>0</v>
      </c>
      <c r="E52" s="1346">
        <f t="shared" si="0"/>
        <v>0</v>
      </c>
      <c r="F52" s="1359"/>
    </row>
    <row r="53" spans="2:6" ht="15">
      <c r="B53" s="1347" t="s">
        <v>1313</v>
      </c>
      <c r="C53" s="887" t="s">
        <v>1314</v>
      </c>
      <c r="D53" s="888">
        <f>+'INGRESOS c1'!C65</f>
        <v>0</v>
      </c>
      <c r="E53" s="1346">
        <f t="shared" si="0"/>
        <v>0</v>
      </c>
      <c r="F53" s="1359"/>
    </row>
    <row r="54" spans="2:6" ht="15">
      <c r="B54" s="1347"/>
      <c r="C54" s="887"/>
      <c r="D54" s="888"/>
      <c r="E54" s="1346"/>
      <c r="F54" s="1359"/>
    </row>
    <row r="55" spans="2:6">
      <c r="B55" s="1348"/>
      <c r="C55" s="1349"/>
      <c r="D55" s="1350"/>
      <c r="E55" s="1351"/>
    </row>
    <row r="56" spans="2:6" ht="15">
      <c r="B56" s="1345" t="s">
        <v>1315</v>
      </c>
      <c r="C56" s="881" t="s">
        <v>568</v>
      </c>
      <c r="D56" s="886">
        <f>+D57</f>
        <v>9317983.5800000001</v>
      </c>
      <c r="E56" s="1346">
        <f t="shared" si="0"/>
        <v>0.31782484476035033</v>
      </c>
    </row>
    <row r="57" spans="2:6" ht="15">
      <c r="B57" s="1345" t="s">
        <v>1316</v>
      </c>
      <c r="C57" s="881" t="s">
        <v>1317</v>
      </c>
      <c r="D57" s="886">
        <f>+D58+D60+D62</f>
        <v>9317983.5800000001</v>
      </c>
      <c r="E57" s="1346">
        <f t="shared" si="0"/>
        <v>0.31782484476035033</v>
      </c>
    </row>
    <row r="58" spans="2:6" ht="15">
      <c r="B58" s="1347" t="s">
        <v>1318</v>
      </c>
      <c r="C58" s="887" t="s">
        <v>1319</v>
      </c>
      <c r="D58" s="888">
        <f>+D59</f>
        <v>0</v>
      </c>
      <c r="E58" s="1346">
        <f t="shared" si="0"/>
        <v>0</v>
      </c>
    </row>
    <row r="59" spans="2:6" ht="15">
      <c r="B59" s="1352" t="s">
        <v>1318</v>
      </c>
      <c r="C59" s="889" t="s">
        <v>1270</v>
      </c>
      <c r="D59" s="894">
        <f>+'INGRESOS c1'!C70</f>
        <v>0</v>
      </c>
      <c r="E59" s="1346">
        <f t="shared" si="0"/>
        <v>0</v>
      </c>
      <c r="F59" s="878"/>
    </row>
    <row r="60" spans="2:6" ht="15">
      <c r="B60" s="1347" t="s">
        <v>1321</v>
      </c>
      <c r="C60" s="887" t="s">
        <v>1322</v>
      </c>
      <c r="D60" s="888">
        <f>+D61</f>
        <v>9317983.5800000001</v>
      </c>
      <c r="E60" s="1346">
        <f t="shared" si="0"/>
        <v>0.31782484476035033</v>
      </c>
    </row>
    <row r="61" spans="2:6" ht="15">
      <c r="B61" s="1352" t="s">
        <v>1323</v>
      </c>
      <c r="C61" s="889" t="s">
        <v>1272</v>
      </c>
      <c r="D61" s="890">
        <f>+'INGRESOS c1'!C73</f>
        <v>9317983.5800000001</v>
      </c>
      <c r="E61" s="1346">
        <f t="shared" si="0"/>
        <v>0.31782484476035033</v>
      </c>
      <c r="F61" s="878"/>
    </row>
    <row r="62" spans="2:6" ht="28.5">
      <c r="B62" s="1347" t="s">
        <v>1324</v>
      </c>
      <c r="C62" s="887" t="s">
        <v>1273</v>
      </c>
      <c r="D62" s="888">
        <f>+D63</f>
        <v>0</v>
      </c>
      <c r="E62" s="1346">
        <f t="shared" si="0"/>
        <v>0</v>
      </c>
    </row>
    <row r="63" spans="2:6" ht="15">
      <c r="B63" s="1352" t="s">
        <v>1375</v>
      </c>
      <c r="C63" s="895" t="s">
        <v>607</v>
      </c>
      <c r="D63" s="890">
        <f>+'INGRESOS c1'!C77</f>
        <v>0</v>
      </c>
      <c r="E63" s="1346">
        <f t="shared" si="0"/>
        <v>0</v>
      </c>
      <c r="F63" s="878"/>
    </row>
    <row r="64" spans="2:6" ht="15">
      <c r="B64" s="1353" t="s">
        <v>1330</v>
      </c>
      <c r="C64" s="885" t="s">
        <v>606</v>
      </c>
      <c r="D64" s="883">
        <f>+D65</f>
        <v>20000000</v>
      </c>
      <c r="E64" s="1346">
        <f t="shared" si="0"/>
        <v>0.68217515523964967</v>
      </c>
    </row>
    <row r="65" spans="2:6" ht="15">
      <c r="B65" s="1345" t="s">
        <v>1336</v>
      </c>
      <c r="C65" s="881" t="s">
        <v>1337</v>
      </c>
      <c r="D65" s="886">
        <f>+D66</f>
        <v>20000000</v>
      </c>
      <c r="E65" s="1346">
        <f t="shared" si="0"/>
        <v>0.68217515523964967</v>
      </c>
    </row>
    <row r="66" spans="2:6" ht="15">
      <c r="B66" s="1345" t="s">
        <v>1338</v>
      </c>
      <c r="C66" s="881" t="s">
        <v>1341</v>
      </c>
      <c r="D66" s="886">
        <f>+D67+D69+D71</f>
        <v>20000000</v>
      </c>
      <c r="E66" s="1346">
        <f t="shared" si="0"/>
        <v>0.68217515523964967</v>
      </c>
    </row>
    <row r="67" spans="2:6" ht="15">
      <c r="B67" s="1347" t="s">
        <v>1342</v>
      </c>
      <c r="C67" s="887" t="s">
        <v>1343</v>
      </c>
      <c r="D67" s="888">
        <f>+D68</f>
        <v>20000000</v>
      </c>
      <c r="E67" s="1346">
        <f t="shared" si="0"/>
        <v>0.68217515523964967</v>
      </c>
    </row>
    <row r="68" spans="2:6" ht="15">
      <c r="B68" s="1352" t="s">
        <v>1344</v>
      </c>
      <c r="C68" s="889" t="s">
        <v>1275</v>
      </c>
      <c r="D68" s="890">
        <f>+'INGRESOS c1'!C89</f>
        <v>20000000</v>
      </c>
      <c r="E68" s="1346">
        <f t="shared" si="0"/>
        <v>0.68217515523964967</v>
      </c>
      <c r="F68" s="878"/>
    </row>
    <row r="69" spans="2:6" ht="28.5">
      <c r="B69" s="1347" t="s">
        <v>1346</v>
      </c>
      <c r="C69" s="887" t="s">
        <v>1373</v>
      </c>
      <c r="D69" s="888">
        <f>+D70</f>
        <v>0</v>
      </c>
      <c r="E69" s="1346">
        <f t="shared" si="0"/>
        <v>0</v>
      </c>
    </row>
    <row r="70" spans="2:6" ht="15">
      <c r="B70" s="1352" t="s">
        <v>1374</v>
      </c>
      <c r="C70" s="889" t="s">
        <v>1274</v>
      </c>
      <c r="D70" s="890">
        <f>+'INGRESOS c1'!C92</f>
        <v>0</v>
      </c>
      <c r="E70" s="1346">
        <f>+D70/D$2</f>
        <v>0</v>
      </c>
      <c r="F70" s="878"/>
    </row>
    <row r="71" spans="2:6" ht="15.75" thickBot="1">
      <c r="B71" s="1354" t="s">
        <v>1398</v>
      </c>
      <c r="C71" s="1355" t="s">
        <v>1401</v>
      </c>
      <c r="D71" s="1356">
        <f>+D72</f>
        <v>0</v>
      </c>
      <c r="E71" s="1357">
        <f>+D71/D$2</f>
        <v>0</v>
      </c>
    </row>
    <row r="72" spans="2:6" ht="15">
      <c r="B72" s="1337" t="s">
        <v>1402</v>
      </c>
      <c r="C72" s="1338" t="s">
        <v>999</v>
      </c>
      <c r="D72" s="1339">
        <f>+'INGRESOS c1'!C95</f>
        <v>0</v>
      </c>
      <c r="E72" s="1340">
        <f>+D72/D$2</f>
        <v>0</v>
      </c>
      <c r="F72" s="878"/>
    </row>
    <row r="73" spans="2:6">
      <c r="C73" s="879"/>
    </row>
    <row r="75" spans="2:6">
      <c r="D75" s="880">
        <f>SUM(D7:D72)</f>
        <v>137271934.31999999</v>
      </c>
    </row>
    <row r="76" spans="2:6">
      <c r="D76" s="880">
        <f>+D75-'INGRESOS c1'!C5</f>
        <v>-985034564.28999972</v>
      </c>
    </row>
  </sheetData>
  <mergeCells count="1">
    <mergeCell ref="B2:C2"/>
  </mergeCells>
  <phoneticPr fontId="52" type="noConversion"/>
  <pageMargins left="0.75" right="0.75" top="1" bottom="1" header="0" footer="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
    <pageSetUpPr fitToPage="1"/>
  </sheetPr>
  <dimension ref="A1:J217"/>
  <sheetViews>
    <sheetView zoomScaleNormal="100" workbookViewId="0">
      <selection activeCell="C79" sqref="C79"/>
    </sheetView>
  </sheetViews>
  <sheetFormatPr baseColWidth="10" defaultRowHeight="12"/>
  <cols>
    <col min="1" max="1" width="13.25" customWidth="1"/>
    <col min="2" max="2" width="37" customWidth="1"/>
    <col min="3" max="3" width="15.5" customWidth="1"/>
    <col min="4" max="4" width="13.875" hidden="1" customWidth="1"/>
    <col min="5" max="5" width="14.75" hidden="1" customWidth="1"/>
    <col min="6" max="6" width="8" customWidth="1"/>
    <col min="9" max="9" width="17.5" customWidth="1"/>
    <col min="10" max="10" width="12.875" bestFit="1" customWidth="1"/>
  </cols>
  <sheetData>
    <row r="1" spans="1:6" ht="12.75">
      <c r="A1" s="141" t="s">
        <v>601</v>
      </c>
      <c r="B1" s="220" t="s">
        <v>2312</v>
      </c>
      <c r="C1" s="221" t="s">
        <v>912</v>
      </c>
    </row>
    <row r="2" spans="1:6" ht="12.75">
      <c r="A2" s="2334" t="s">
        <v>904</v>
      </c>
      <c r="B2" s="2334"/>
      <c r="C2" s="2334"/>
    </row>
    <row r="3" spans="1:6" ht="22.5" customHeight="1">
      <c r="A3" s="142"/>
      <c r="B3" s="143"/>
      <c r="C3" s="144"/>
      <c r="D3" s="144" t="s">
        <v>1092</v>
      </c>
    </row>
    <row r="4" spans="1:6" ht="15.75" customHeight="1">
      <c r="A4" s="2307" t="s">
        <v>674</v>
      </c>
      <c r="B4" s="2307" t="s">
        <v>172</v>
      </c>
      <c r="C4" s="2307" t="s">
        <v>222</v>
      </c>
      <c r="D4" s="2307"/>
      <c r="E4" s="147"/>
      <c r="F4" s="2308" t="s">
        <v>173</v>
      </c>
    </row>
    <row r="5" spans="1:6" ht="12.75">
      <c r="A5" s="204"/>
      <c r="B5" s="207" t="s">
        <v>602</v>
      </c>
      <c r="C5" s="206">
        <f>+C6+C79+C100</f>
        <v>1122306498.6099997</v>
      </c>
      <c r="D5" s="206">
        <f>SUM(D6:D95)</f>
        <v>4200998.42</v>
      </c>
      <c r="E5" s="147"/>
      <c r="F5" s="850">
        <f>+C5/C$5</f>
        <v>1</v>
      </c>
    </row>
    <row r="6" spans="1:6" ht="12.75">
      <c r="A6" s="204" t="s">
        <v>1228</v>
      </c>
      <c r="B6" s="205" t="s">
        <v>603</v>
      </c>
      <c r="C6" s="206">
        <f>+C7+C39+C67</f>
        <v>9317983.5800000001</v>
      </c>
      <c r="D6" s="206"/>
      <c r="E6" s="147"/>
      <c r="F6" s="850">
        <f t="shared" ref="F6:F70" si="0">+C6/C$5</f>
        <v>8.302530183635682E-3</v>
      </c>
    </row>
    <row r="7" spans="1:6" ht="12.75" hidden="1">
      <c r="A7" s="204" t="s">
        <v>1229</v>
      </c>
      <c r="B7" s="207" t="s">
        <v>1230</v>
      </c>
      <c r="C7" s="207">
        <f>+C8+C18+C34</f>
        <v>0</v>
      </c>
      <c r="D7" s="207"/>
      <c r="E7" s="147"/>
      <c r="F7" s="850">
        <f t="shared" si="0"/>
        <v>0</v>
      </c>
    </row>
    <row r="8" spans="1:6" ht="12.75" hidden="1">
      <c r="A8" s="204" t="s">
        <v>1220</v>
      </c>
      <c r="B8" s="208" t="s">
        <v>1221</v>
      </c>
      <c r="C8" s="216">
        <f>+C9+C12+C15</f>
        <v>0</v>
      </c>
      <c r="D8" s="851"/>
      <c r="E8" s="147"/>
      <c r="F8" s="850">
        <f t="shared" si="0"/>
        <v>0</v>
      </c>
    </row>
    <row r="9" spans="1:6" ht="12.75" hidden="1">
      <c r="A9" s="204" t="s">
        <v>1384</v>
      </c>
      <c r="B9" s="208" t="s">
        <v>1385</v>
      </c>
      <c r="C9" s="216">
        <f>+C10</f>
        <v>0</v>
      </c>
      <c r="D9" s="216"/>
      <c r="E9" s="147"/>
      <c r="F9" s="850">
        <f t="shared" si="0"/>
        <v>0</v>
      </c>
    </row>
    <row r="10" spans="1:6" ht="13.5" hidden="1">
      <c r="A10" s="204" t="s">
        <v>795</v>
      </c>
      <c r="B10" s="706" t="s">
        <v>796</v>
      </c>
      <c r="C10" s="2090"/>
      <c r="D10" s="853">
        <f>+C10*10%</f>
        <v>0</v>
      </c>
      <c r="E10" s="852">
        <f>+C10</f>
        <v>0</v>
      </c>
      <c r="F10" s="850">
        <f t="shared" si="0"/>
        <v>0</v>
      </c>
    </row>
    <row r="11" spans="1:6" ht="8.25" hidden="1" customHeight="1">
      <c r="A11" s="204"/>
      <c r="B11" s="208"/>
      <c r="C11" s="2090"/>
      <c r="D11" s="853"/>
      <c r="E11" s="147"/>
      <c r="F11" s="850"/>
    </row>
    <row r="12" spans="1:6" ht="12.75" hidden="1" customHeight="1">
      <c r="A12" s="204" t="s">
        <v>1382</v>
      </c>
      <c r="B12" s="208" t="s">
        <v>1383</v>
      </c>
      <c r="C12" s="2090">
        <f>+C13</f>
        <v>0</v>
      </c>
      <c r="D12" s="852"/>
      <c r="E12" s="147"/>
      <c r="F12" s="850">
        <f t="shared" si="0"/>
        <v>0</v>
      </c>
    </row>
    <row r="13" spans="1:6" ht="12.75" hidden="1" customHeight="1">
      <c r="A13" s="204" t="s">
        <v>1387</v>
      </c>
      <c r="B13" s="705" t="s">
        <v>1386</v>
      </c>
      <c r="C13" s="2090"/>
      <c r="D13" s="853">
        <f>+C13</f>
        <v>0</v>
      </c>
      <c r="E13" s="852">
        <f>+C13</f>
        <v>0</v>
      </c>
      <c r="F13" s="850">
        <f t="shared" si="0"/>
        <v>0</v>
      </c>
    </row>
    <row r="14" spans="1:6" ht="7.5" hidden="1" customHeight="1">
      <c r="A14" s="204"/>
      <c r="B14" s="208"/>
      <c r="C14" s="2090"/>
      <c r="D14" s="853"/>
      <c r="E14" s="147"/>
      <c r="F14" s="850"/>
    </row>
    <row r="15" spans="1:6" ht="12.75" hidden="1" customHeight="1">
      <c r="A15" s="204" t="s">
        <v>1388</v>
      </c>
      <c r="B15" s="208" t="s">
        <v>1389</v>
      </c>
      <c r="C15" s="2090">
        <f>+C16</f>
        <v>0</v>
      </c>
      <c r="D15" s="852"/>
      <c r="E15" s="147"/>
      <c r="F15" s="850">
        <f t="shared" si="0"/>
        <v>0</v>
      </c>
    </row>
    <row r="16" spans="1:6" ht="12.75" hidden="1" customHeight="1">
      <c r="A16" s="204" t="s">
        <v>1391</v>
      </c>
      <c r="B16" s="705" t="s">
        <v>1390</v>
      </c>
      <c r="C16" s="2090"/>
      <c r="D16" s="853">
        <f>+C16</f>
        <v>0</v>
      </c>
      <c r="E16" s="852">
        <f>+C16</f>
        <v>0</v>
      </c>
      <c r="F16" s="850">
        <f t="shared" si="0"/>
        <v>0</v>
      </c>
    </row>
    <row r="17" spans="1:10" ht="6.75" hidden="1" customHeight="1">
      <c r="A17" s="204"/>
      <c r="B17" s="208"/>
      <c r="C17" s="2090"/>
      <c r="D17" s="853"/>
      <c r="E17" s="147"/>
      <c r="F17" s="850"/>
    </row>
    <row r="18" spans="1:10" ht="13.5" hidden="1">
      <c r="A18" s="204" t="s">
        <v>1376</v>
      </c>
      <c r="B18" s="208" t="s">
        <v>1378</v>
      </c>
      <c r="C18" s="2090">
        <f>+C19+C28</f>
        <v>0</v>
      </c>
      <c r="D18" s="853"/>
      <c r="E18" s="147"/>
      <c r="F18" s="850">
        <f t="shared" si="0"/>
        <v>0</v>
      </c>
    </row>
    <row r="19" spans="1:10" ht="13.5" hidden="1">
      <c r="A19" s="204" t="s">
        <v>1233</v>
      </c>
      <c r="B19" s="208" t="s">
        <v>1234</v>
      </c>
      <c r="C19" s="2090">
        <f>+C20+C23</f>
        <v>0</v>
      </c>
      <c r="D19" s="853"/>
      <c r="E19" s="147"/>
      <c r="F19" s="850">
        <f t="shared" si="0"/>
        <v>0</v>
      </c>
    </row>
    <row r="20" spans="1:10" ht="13.5" hidden="1">
      <c r="A20" s="204" t="s">
        <v>1235</v>
      </c>
      <c r="B20" s="208" t="s">
        <v>1236</v>
      </c>
      <c r="C20" s="2090">
        <f>+C21</f>
        <v>0</v>
      </c>
      <c r="D20" s="853"/>
      <c r="E20" s="147"/>
      <c r="F20" s="850">
        <f t="shared" si="0"/>
        <v>0</v>
      </c>
    </row>
    <row r="21" spans="1:10" ht="13.5" hidden="1">
      <c r="A21" s="204" t="s">
        <v>1231</v>
      </c>
      <c r="B21" s="705" t="s">
        <v>1232</v>
      </c>
      <c r="C21" s="2090"/>
      <c r="D21" s="854">
        <f>+C21</f>
        <v>0</v>
      </c>
      <c r="E21" s="852">
        <f>+C21</f>
        <v>0</v>
      </c>
      <c r="F21" s="850">
        <f t="shared" si="0"/>
        <v>0</v>
      </c>
    </row>
    <row r="22" spans="1:10" ht="7.5" hidden="1" customHeight="1">
      <c r="A22" s="209"/>
      <c r="B22" s="208"/>
      <c r="C22" s="2090"/>
      <c r="D22" s="854"/>
      <c r="E22" s="147"/>
      <c r="F22" s="850"/>
    </row>
    <row r="23" spans="1:10" ht="12.75" hidden="1">
      <c r="A23" s="204" t="s">
        <v>1224</v>
      </c>
      <c r="B23" s="208" t="s">
        <v>1225</v>
      </c>
      <c r="C23" s="216">
        <f>SUM(C25:C26)</f>
        <v>0</v>
      </c>
      <c r="D23" s="851"/>
      <c r="E23" s="147"/>
      <c r="F23" s="850">
        <f t="shared" si="0"/>
        <v>0</v>
      </c>
    </row>
    <row r="24" spans="1:10" ht="12.75" hidden="1">
      <c r="A24" s="204" t="s">
        <v>1258</v>
      </c>
      <c r="B24" s="208" t="s">
        <v>1259</v>
      </c>
      <c r="C24" s="216">
        <f>+C25</f>
        <v>0</v>
      </c>
      <c r="D24" s="851"/>
      <c r="E24" s="147"/>
      <c r="F24" s="850">
        <f>+C24/C$5</f>
        <v>0</v>
      </c>
    </row>
    <row r="25" spans="1:10" ht="13.5" hidden="1">
      <c r="A25" s="204" t="s">
        <v>1222</v>
      </c>
      <c r="B25" s="706" t="s">
        <v>1223</v>
      </c>
      <c r="C25" s="2090"/>
      <c r="D25" s="854"/>
      <c r="E25" s="852">
        <f>+C25</f>
        <v>0</v>
      </c>
      <c r="F25" s="850">
        <f t="shared" si="0"/>
        <v>0</v>
      </c>
    </row>
    <row r="26" spans="1:10" ht="13.5" hidden="1">
      <c r="A26" s="204" t="s">
        <v>1244</v>
      </c>
      <c r="B26" s="208" t="s">
        <v>1245</v>
      </c>
      <c r="C26" s="2090"/>
      <c r="D26" s="854">
        <f>+C26</f>
        <v>0</v>
      </c>
      <c r="E26" s="852">
        <f>+C26</f>
        <v>0</v>
      </c>
      <c r="F26" s="850">
        <f t="shared" si="0"/>
        <v>0</v>
      </c>
    </row>
    <row r="27" spans="1:10" ht="7.5" hidden="1" customHeight="1">
      <c r="A27" s="204"/>
      <c r="B27" s="208"/>
      <c r="C27" s="2090"/>
      <c r="D27" s="854"/>
      <c r="E27" s="147"/>
      <c r="F27" s="850"/>
    </row>
    <row r="28" spans="1:10" ht="13.5" hidden="1" customHeight="1">
      <c r="A28" s="204" t="s">
        <v>1379</v>
      </c>
      <c r="B28" s="208" t="s">
        <v>1380</v>
      </c>
      <c r="C28" s="2090">
        <f>+C29</f>
        <v>0</v>
      </c>
      <c r="D28" s="854"/>
      <c r="E28" s="147"/>
      <c r="F28" s="850">
        <f t="shared" si="0"/>
        <v>0</v>
      </c>
      <c r="J28">
        <f>599*2</f>
        <v>1198</v>
      </c>
    </row>
    <row r="29" spans="1:10" ht="12.75" hidden="1">
      <c r="A29" s="204" t="s">
        <v>1237</v>
      </c>
      <c r="B29" s="208" t="s">
        <v>1238</v>
      </c>
      <c r="C29" s="216">
        <f>SUM(C30:C32)</f>
        <v>0</v>
      </c>
      <c r="D29" s="705"/>
      <c r="E29" s="147"/>
      <c r="F29" s="850">
        <f t="shared" si="0"/>
        <v>0</v>
      </c>
      <c r="J29">
        <f>J28*563</f>
        <v>674474</v>
      </c>
    </row>
    <row r="30" spans="1:10" ht="13.5" hidden="1">
      <c r="A30" s="204" t="s">
        <v>1239</v>
      </c>
      <c r="B30" s="705" t="s">
        <v>1241</v>
      </c>
      <c r="C30" s="2090"/>
      <c r="D30" s="854">
        <f>+C30</f>
        <v>0</v>
      </c>
      <c r="E30" s="852">
        <f>+C30</f>
        <v>0</v>
      </c>
      <c r="F30" s="850">
        <f t="shared" si="0"/>
        <v>0</v>
      </c>
    </row>
    <row r="31" spans="1:10" ht="13.5" hidden="1">
      <c r="A31" s="204" t="s">
        <v>1242</v>
      </c>
      <c r="B31" s="705" t="s">
        <v>1243</v>
      </c>
      <c r="C31" s="2090"/>
      <c r="D31" s="854">
        <f>+C31</f>
        <v>0</v>
      </c>
      <c r="E31" s="852">
        <f>+C31</f>
        <v>0</v>
      </c>
      <c r="F31" s="850">
        <f t="shared" si="0"/>
        <v>0</v>
      </c>
    </row>
    <row r="32" spans="1:10" ht="13.5" hidden="1">
      <c r="A32" s="204" t="s">
        <v>1227</v>
      </c>
      <c r="B32" s="706" t="s">
        <v>1226</v>
      </c>
      <c r="C32" s="216"/>
      <c r="D32" s="854">
        <f>+C32*49%</f>
        <v>0</v>
      </c>
      <c r="E32" s="852">
        <f>+C32</f>
        <v>0</v>
      </c>
      <c r="F32" s="850">
        <f>+C32/C$5</f>
        <v>0</v>
      </c>
    </row>
    <row r="33" spans="1:6" ht="6.75" hidden="1" customHeight="1">
      <c r="A33" s="204"/>
      <c r="B33" s="208"/>
      <c r="C33" s="2090"/>
      <c r="D33" s="854"/>
      <c r="E33" s="147"/>
      <c r="F33" s="850"/>
    </row>
    <row r="34" spans="1:6" ht="12" hidden="1" customHeight="1">
      <c r="A34" s="204" t="s">
        <v>1246</v>
      </c>
      <c r="B34" s="208" t="s">
        <v>1247</v>
      </c>
      <c r="C34" s="2090">
        <f>+C35</f>
        <v>0</v>
      </c>
      <c r="D34" s="854"/>
      <c r="E34" s="147"/>
      <c r="F34" s="850">
        <f t="shared" si="0"/>
        <v>0</v>
      </c>
    </row>
    <row r="35" spans="1:6" ht="13.5" hidden="1" customHeight="1">
      <c r="A35" s="204" t="s">
        <v>1248</v>
      </c>
      <c r="B35" s="208" t="s">
        <v>1249</v>
      </c>
      <c r="C35" s="216">
        <f>SUM(C36:C37)</f>
        <v>0</v>
      </c>
      <c r="D35" s="851"/>
      <c r="E35" s="147"/>
      <c r="F35" s="850">
        <f t="shared" si="0"/>
        <v>0</v>
      </c>
    </row>
    <row r="36" spans="1:6" ht="13.5" hidden="1">
      <c r="A36" s="204" t="s">
        <v>1250</v>
      </c>
      <c r="B36" s="705" t="s">
        <v>1251</v>
      </c>
      <c r="C36" s="2090"/>
      <c r="D36" s="854">
        <f>+C36</f>
        <v>0</v>
      </c>
      <c r="E36" s="852">
        <f>+C36</f>
        <v>0</v>
      </c>
      <c r="F36" s="850">
        <f t="shared" si="0"/>
        <v>0</v>
      </c>
    </row>
    <row r="37" spans="1:6" ht="11.25" hidden="1" customHeight="1">
      <c r="A37" s="204" t="s">
        <v>1252</v>
      </c>
      <c r="B37" s="706" t="s">
        <v>1253</v>
      </c>
      <c r="C37" s="2090">
        <f>+C31*2%</f>
        <v>0</v>
      </c>
      <c r="D37" s="854"/>
      <c r="E37" s="852">
        <f>+C37</f>
        <v>0</v>
      </c>
      <c r="F37" s="850">
        <f t="shared" si="0"/>
        <v>0</v>
      </c>
    </row>
    <row r="38" spans="1:6" ht="6" hidden="1" customHeight="1">
      <c r="A38" s="204"/>
      <c r="B38" s="208"/>
      <c r="C38" s="2090"/>
      <c r="D38" s="854"/>
      <c r="E38" s="147"/>
      <c r="F38" s="850"/>
    </row>
    <row r="39" spans="1:6" ht="12.75" hidden="1">
      <c r="A39" s="204" t="s">
        <v>1254</v>
      </c>
      <c r="B39" s="207" t="s">
        <v>1255</v>
      </c>
      <c r="C39" s="855">
        <f>+C40+C49+C53+C57+C63</f>
        <v>0</v>
      </c>
      <c r="D39" s="207"/>
      <c r="E39" s="147"/>
      <c r="F39" s="850">
        <f t="shared" si="0"/>
        <v>0</v>
      </c>
    </row>
    <row r="40" spans="1:6" ht="12.75" hidden="1">
      <c r="A40" s="204" t="s">
        <v>1256</v>
      </c>
      <c r="B40" s="208" t="s">
        <v>1257</v>
      </c>
      <c r="C40" s="216">
        <f>+C41+C44</f>
        <v>0</v>
      </c>
      <c r="D40" s="851"/>
      <c r="E40" s="147"/>
      <c r="F40" s="850">
        <f t="shared" si="0"/>
        <v>0</v>
      </c>
    </row>
    <row r="41" spans="1:6" ht="12.75" hidden="1">
      <c r="A41" s="204" t="s">
        <v>239</v>
      </c>
      <c r="B41" s="208" t="s">
        <v>240</v>
      </c>
      <c r="C41" s="216">
        <f>+C42</f>
        <v>0</v>
      </c>
      <c r="D41" s="851"/>
      <c r="E41" s="147"/>
      <c r="F41" s="850">
        <f t="shared" si="0"/>
        <v>0</v>
      </c>
    </row>
    <row r="42" spans="1:6" ht="13.5" hidden="1">
      <c r="A42" s="204" t="s">
        <v>241</v>
      </c>
      <c r="B42" s="706" t="s">
        <v>242</v>
      </c>
      <c r="C42" s="216">
        <v>0</v>
      </c>
      <c r="D42" s="854">
        <f>+C42*49%</f>
        <v>0</v>
      </c>
      <c r="E42" s="852">
        <f>+C42</f>
        <v>0</v>
      </c>
      <c r="F42" s="850">
        <f t="shared" si="0"/>
        <v>0</v>
      </c>
    </row>
    <row r="43" spans="1:6" ht="5.25" hidden="1" customHeight="1">
      <c r="A43" s="204"/>
      <c r="B43" s="208"/>
      <c r="C43" s="216"/>
      <c r="D43" s="851"/>
      <c r="E43" s="147"/>
      <c r="F43" s="850"/>
    </row>
    <row r="44" spans="1:6" ht="12.75" hidden="1">
      <c r="A44" s="204" t="s">
        <v>1277</v>
      </c>
      <c r="B44" s="208" t="s">
        <v>1278</v>
      </c>
      <c r="C44" s="216">
        <f>+C45</f>
        <v>0</v>
      </c>
      <c r="D44" s="851"/>
      <c r="E44" s="147"/>
      <c r="F44" s="850">
        <f t="shared" si="0"/>
        <v>0</v>
      </c>
    </row>
    <row r="45" spans="1:6" ht="12.75" hidden="1">
      <c r="A45" s="204" t="s">
        <v>1279</v>
      </c>
      <c r="B45" s="208" t="s">
        <v>1280</v>
      </c>
      <c r="C45" s="216">
        <f>+C46</f>
        <v>0</v>
      </c>
      <c r="D45" s="851"/>
      <c r="E45" s="147"/>
      <c r="F45" s="850">
        <f t="shared" si="0"/>
        <v>0</v>
      </c>
    </row>
    <row r="46" spans="1:6" ht="13.5" hidden="1">
      <c r="A46" s="204" t="s">
        <v>1281</v>
      </c>
      <c r="B46" s="706" t="s">
        <v>1282</v>
      </c>
      <c r="C46" s="2090"/>
      <c r="D46" s="854">
        <f>4200998.42+'PROG.II c4'!C37+'PROG.II c4'!C90</f>
        <v>4200998.42</v>
      </c>
      <c r="E46" s="852">
        <f>+C46</f>
        <v>0</v>
      </c>
      <c r="F46" s="850">
        <f t="shared" si="0"/>
        <v>0</v>
      </c>
    </row>
    <row r="47" spans="1:6" ht="13.5" hidden="1">
      <c r="A47" s="204" t="s">
        <v>1285</v>
      </c>
      <c r="B47" s="208" t="s">
        <v>1072</v>
      </c>
      <c r="C47" s="2090"/>
      <c r="D47" s="854">
        <f>+C47</f>
        <v>0</v>
      </c>
      <c r="E47" s="147"/>
      <c r="F47" s="850">
        <f t="shared" si="0"/>
        <v>0</v>
      </c>
    </row>
    <row r="48" spans="1:6" ht="6.75" hidden="1" customHeight="1">
      <c r="A48" s="147"/>
      <c r="B48" s="147"/>
      <c r="C48" s="2090"/>
      <c r="D48" s="854"/>
      <c r="E48" s="147"/>
      <c r="F48" s="850"/>
    </row>
    <row r="49" spans="1:6" ht="12.75" hidden="1" customHeight="1">
      <c r="A49" s="204" t="s">
        <v>1290</v>
      </c>
      <c r="B49" s="208" t="s">
        <v>1291</v>
      </c>
      <c r="C49" s="2090">
        <f>+C50</f>
        <v>0</v>
      </c>
      <c r="D49" s="854"/>
      <c r="E49" s="147"/>
      <c r="F49" s="850">
        <f t="shared" si="0"/>
        <v>0</v>
      </c>
    </row>
    <row r="50" spans="1:6" ht="12.75" hidden="1">
      <c r="A50" s="204" t="s">
        <v>1288</v>
      </c>
      <c r="B50" s="208" t="s">
        <v>1289</v>
      </c>
      <c r="C50" s="856">
        <f>+C51</f>
        <v>0</v>
      </c>
      <c r="D50" s="857"/>
      <c r="E50" s="147"/>
      <c r="F50" s="850">
        <f t="shared" si="0"/>
        <v>0</v>
      </c>
    </row>
    <row r="51" spans="1:6" ht="13.5" hidden="1">
      <c r="A51" s="204" t="s">
        <v>1286</v>
      </c>
      <c r="B51" s="705" t="s">
        <v>1287</v>
      </c>
      <c r="C51" s="2090"/>
      <c r="D51" s="854">
        <f>+C51</f>
        <v>0</v>
      </c>
      <c r="E51" s="852">
        <f>+C51</f>
        <v>0</v>
      </c>
      <c r="F51" s="850">
        <f t="shared" si="0"/>
        <v>0</v>
      </c>
    </row>
    <row r="52" spans="1:6" ht="5.25" hidden="1" customHeight="1">
      <c r="A52" s="204"/>
      <c r="B52" s="208"/>
      <c r="C52" s="2090"/>
      <c r="D52" s="854"/>
      <c r="E52" s="147"/>
      <c r="F52" s="850"/>
    </row>
    <row r="53" spans="1:6" ht="13.5" hidden="1" customHeight="1">
      <c r="A53" s="204" t="s">
        <v>1295</v>
      </c>
      <c r="B53" s="208" t="s">
        <v>1304</v>
      </c>
      <c r="C53" s="2090">
        <f>+C54</f>
        <v>0</v>
      </c>
      <c r="D53" s="854"/>
      <c r="E53" s="147"/>
      <c r="F53" s="850">
        <f t="shared" si="0"/>
        <v>0</v>
      </c>
    </row>
    <row r="54" spans="1:6" ht="14.25" hidden="1" customHeight="1">
      <c r="A54" s="204" t="s">
        <v>1292</v>
      </c>
      <c r="B54" s="208" t="s">
        <v>1293</v>
      </c>
      <c r="C54" s="216">
        <f>SUM(C55:C55)</f>
        <v>0</v>
      </c>
      <c r="D54" s="851"/>
      <c r="E54" s="147"/>
      <c r="F54" s="850">
        <f t="shared" si="0"/>
        <v>0</v>
      </c>
    </row>
    <row r="55" spans="1:6" ht="12" hidden="1" customHeight="1">
      <c r="A55" s="204" t="s">
        <v>1294</v>
      </c>
      <c r="B55" s="706" t="s">
        <v>605</v>
      </c>
      <c r="C55" s="2090"/>
      <c r="D55" s="854"/>
      <c r="E55" s="852">
        <f>+C55</f>
        <v>0</v>
      </c>
      <c r="F55" s="850">
        <f t="shared" si="0"/>
        <v>0</v>
      </c>
    </row>
    <row r="56" spans="1:6" ht="5.25" hidden="1" customHeight="1">
      <c r="A56" s="204"/>
      <c r="B56" s="208"/>
      <c r="C56" s="2090"/>
      <c r="D56" s="854"/>
      <c r="E56" s="147"/>
      <c r="F56" s="850"/>
    </row>
    <row r="57" spans="1:6" ht="13.5" hidden="1" customHeight="1">
      <c r="A57" s="209" t="s">
        <v>1305</v>
      </c>
      <c r="B57" s="208" t="s">
        <v>1306</v>
      </c>
      <c r="C57" s="2090">
        <f>+C58</f>
        <v>0</v>
      </c>
      <c r="D57" s="854"/>
      <c r="E57" s="147"/>
      <c r="F57" s="850">
        <f t="shared" si="0"/>
        <v>0</v>
      </c>
    </row>
    <row r="58" spans="1:6" ht="12.75" hidden="1">
      <c r="A58" s="204" t="s">
        <v>1307</v>
      </c>
      <c r="B58" s="208" t="s">
        <v>1308</v>
      </c>
      <c r="C58" s="216">
        <f>+C59</f>
        <v>0</v>
      </c>
      <c r="D58" s="208"/>
      <c r="E58" s="147"/>
      <c r="F58" s="850">
        <f t="shared" si="0"/>
        <v>0</v>
      </c>
    </row>
    <row r="59" spans="1:6" ht="13.5" hidden="1">
      <c r="A59" s="204" t="s">
        <v>1392</v>
      </c>
      <c r="B59" s="208" t="s">
        <v>1393</v>
      </c>
      <c r="C59" s="2090">
        <f>+C60</f>
        <v>0</v>
      </c>
      <c r="D59" s="854"/>
      <c r="E59" s="147"/>
      <c r="F59" s="850">
        <f t="shared" si="0"/>
        <v>0</v>
      </c>
    </row>
    <row r="60" spans="1:6" ht="13.5" hidden="1">
      <c r="A60" s="204" t="s">
        <v>1395</v>
      </c>
      <c r="B60" s="208" t="s">
        <v>1396</v>
      </c>
      <c r="C60" s="2090">
        <f>+C61</f>
        <v>0</v>
      </c>
      <c r="D60" s="854"/>
      <c r="E60" s="147"/>
      <c r="F60" s="850">
        <f t="shared" si="0"/>
        <v>0</v>
      </c>
    </row>
    <row r="61" spans="1:6" ht="13.5" hidden="1">
      <c r="A61" s="204" t="s">
        <v>1397</v>
      </c>
      <c r="B61" s="705" t="s">
        <v>1394</v>
      </c>
      <c r="C61" s="2090"/>
      <c r="D61" s="854">
        <f>+C61</f>
        <v>0</v>
      </c>
      <c r="E61" s="852">
        <f>+C61</f>
        <v>0</v>
      </c>
      <c r="F61" s="850">
        <f t="shared" si="0"/>
        <v>0</v>
      </c>
    </row>
    <row r="62" spans="1:6" ht="6" hidden="1" customHeight="1">
      <c r="A62" s="204"/>
      <c r="B62" s="208"/>
      <c r="C62" s="2090"/>
      <c r="D62" s="854"/>
      <c r="E62" s="147"/>
      <c r="F62" s="850"/>
    </row>
    <row r="63" spans="1:6" ht="13.5" hidden="1">
      <c r="A63" s="204" t="s">
        <v>1309</v>
      </c>
      <c r="B63" s="208" t="s">
        <v>1310</v>
      </c>
      <c r="C63" s="2090">
        <f>SUM(C64:C65)</f>
        <v>0</v>
      </c>
      <c r="D63" s="854"/>
      <c r="E63" s="147"/>
      <c r="F63" s="850">
        <f t="shared" si="0"/>
        <v>0</v>
      </c>
    </row>
    <row r="64" spans="1:6" ht="13.5" hidden="1">
      <c r="A64" s="204" t="s">
        <v>1311</v>
      </c>
      <c r="B64" s="705" t="s">
        <v>1312</v>
      </c>
      <c r="C64" s="2090"/>
      <c r="D64" s="854">
        <f>+C64</f>
        <v>0</v>
      </c>
      <c r="E64" s="852">
        <f>+C64</f>
        <v>0</v>
      </c>
      <c r="F64" s="850">
        <f t="shared" si="0"/>
        <v>0</v>
      </c>
    </row>
    <row r="65" spans="1:6" ht="13.5" hidden="1">
      <c r="A65" s="204" t="s">
        <v>1313</v>
      </c>
      <c r="B65" s="705" t="s">
        <v>1314</v>
      </c>
      <c r="C65" s="2090"/>
      <c r="D65" s="854">
        <f>+C65</f>
        <v>0</v>
      </c>
      <c r="E65" s="852">
        <f>+C65</f>
        <v>0</v>
      </c>
      <c r="F65" s="850">
        <f t="shared" si="0"/>
        <v>0</v>
      </c>
    </row>
    <row r="66" spans="1:6" ht="13.5" hidden="1" customHeight="1">
      <c r="A66" s="204"/>
      <c r="B66" s="208"/>
      <c r="C66" s="2090"/>
      <c r="D66" s="854"/>
      <c r="E66" s="147"/>
      <c r="F66" s="850"/>
    </row>
    <row r="67" spans="1:6" ht="12.75">
      <c r="A67" s="204" t="s">
        <v>1315</v>
      </c>
      <c r="B67" s="207" t="s">
        <v>568</v>
      </c>
      <c r="C67" s="855">
        <f>+C68</f>
        <v>9317983.5800000001</v>
      </c>
      <c r="D67" s="207"/>
      <c r="E67" s="147"/>
      <c r="F67" s="850">
        <f t="shared" si="0"/>
        <v>8.302530183635682E-3</v>
      </c>
    </row>
    <row r="68" spans="1:6" ht="12.75">
      <c r="A68" s="204" t="s">
        <v>1316</v>
      </c>
      <c r="B68" s="208" t="s">
        <v>1317</v>
      </c>
      <c r="C68" s="216">
        <f>+C69+C72+C76</f>
        <v>9317983.5800000001</v>
      </c>
      <c r="D68" s="851"/>
      <c r="E68" s="147"/>
      <c r="F68" s="850">
        <f t="shared" si="0"/>
        <v>8.302530183635682E-3</v>
      </c>
    </row>
    <row r="69" spans="1:6" ht="12.75" hidden="1">
      <c r="A69" s="204" t="s">
        <v>1318</v>
      </c>
      <c r="B69" s="208" t="s">
        <v>1319</v>
      </c>
      <c r="C69" s="216">
        <f>SUM(C70:C70)</f>
        <v>0</v>
      </c>
      <c r="D69" s="851"/>
      <c r="E69" s="147"/>
      <c r="F69" s="850">
        <f t="shared" si="0"/>
        <v>0</v>
      </c>
    </row>
    <row r="70" spans="1:6" ht="13.5" hidden="1">
      <c r="A70" s="204" t="s">
        <v>1320</v>
      </c>
      <c r="B70" s="706" t="s">
        <v>2145</v>
      </c>
      <c r="C70" s="2090">
        <v>0</v>
      </c>
      <c r="D70" s="854"/>
      <c r="E70" s="852">
        <f>+C70</f>
        <v>0</v>
      </c>
      <c r="F70" s="850">
        <f t="shared" si="0"/>
        <v>0</v>
      </c>
    </row>
    <row r="71" spans="1:6" ht="15.75" hidden="1" customHeight="1">
      <c r="A71" s="204"/>
      <c r="B71" s="208"/>
      <c r="C71" s="2090"/>
      <c r="D71" s="854"/>
      <c r="E71" s="147"/>
      <c r="F71" s="850"/>
    </row>
    <row r="72" spans="1:6" ht="12.75">
      <c r="A72" s="204" t="s">
        <v>1321</v>
      </c>
      <c r="B72" s="208" t="s">
        <v>1322</v>
      </c>
      <c r="C72" s="2090">
        <f>SUM(C73:C75)</f>
        <v>9317983.5800000001</v>
      </c>
      <c r="D72" s="852">
        <f>+D73</f>
        <v>0</v>
      </c>
      <c r="E72" s="147"/>
      <c r="F72" s="850">
        <f t="shared" ref="F72:F137" si="1">+C72/C$5</f>
        <v>8.302530183635682E-3</v>
      </c>
    </row>
    <row r="73" spans="1:6" ht="13.5">
      <c r="A73" s="204" t="s">
        <v>1323</v>
      </c>
      <c r="B73" s="706" t="s">
        <v>1610</v>
      </c>
      <c r="C73" s="2090">
        <f>10392320.38-1074336.8</f>
        <v>9317983.5800000001</v>
      </c>
      <c r="D73" s="854"/>
      <c r="E73" s="852">
        <f>+C73</f>
        <v>9317983.5800000001</v>
      </c>
      <c r="F73" s="850">
        <f t="shared" si="1"/>
        <v>8.302530183635682E-3</v>
      </c>
    </row>
    <row r="74" spans="1:6" ht="13.5" hidden="1">
      <c r="A74" s="204" t="s">
        <v>634</v>
      </c>
      <c r="B74" s="706" t="s">
        <v>633</v>
      </c>
      <c r="C74" s="2090"/>
      <c r="D74" s="854"/>
      <c r="E74" s="852"/>
      <c r="F74" s="850">
        <f t="shared" si="1"/>
        <v>0</v>
      </c>
    </row>
    <row r="75" spans="1:6" ht="13.5" hidden="1" customHeight="1">
      <c r="A75" s="204" t="s">
        <v>1817</v>
      </c>
      <c r="B75" s="707" t="s">
        <v>1958</v>
      </c>
      <c r="C75" s="2090">
        <v>0</v>
      </c>
      <c r="D75" s="854"/>
      <c r="E75" s="852"/>
      <c r="F75" s="850">
        <f>+C75/C$5</f>
        <v>0</v>
      </c>
    </row>
    <row r="76" spans="1:6" ht="12.75" hidden="1">
      <c r="A76" s="204" t="s">
        <v>1324</v>
      </c>
      <c r="B76" s="216" t="s">
        <v>1329</v>
      </c>
      <c r="C76" s="216">
        <f>SUM(C77:C77)</f>
        <v>0</v>
      </c>
      <c r="D76" s="851"/>
      <c r="E76" s="147"/>
      <c r="F76" s="850">
        <f t="shared" si="1"/>
        <v>0</v>
      </c>
    </row>
    <row r="77" spans="1:6" ht="13.5" hidden="1">
      <c r="A77" s="204" t="s">
        <v>1375</v>
      </c>
      <c r="B77" s="707" t="s">
        <v>607</v>
      </c>
      <c r="C77" s="2142"/>
      <c r="D77" s="854">
        <f>+C77*49%</f>
        <v>0</v>
      </c>
      <c r="E77" s="852">
        <f>+C77</f>
        <v>0</v>
      </c>
      <c r="F77" s="850">
        <f t="shared" si="1"/>
        <v>0</v>
      </c>
    </row>
    <row r="78" spans="1:6" ht="6.75" hidden="1" customHeight="1">
      <c r="A78" s="204"/>
      <c r="B78" s="208"/>
      <c r="C78" s="2090"/>
      <c r="D78" s="854"/>
      <c r="E78" s="147"/>
      <c r="F78" s="850"/>
    </row>
    <row r="79" spans="1:6" ht="12.75">
      <c r="A79" s="204" t="s">
        <v>1330</v>
      </c>
      <c r="B79" s="206" t="s">
        <v>606</v>
      </c>
      <c r="C79" s="858">
        <f>+C80+C85</f>
        <v>20000000</v>
      </c>
      <c r="D79" s="206"/>
      <c r="E79" s="147"/>
      <c r="F79" s="850">
        <f t="shared" si="1"/>
        <v>1.7820443902597394E-2</v>
      </c>
    </row>
    <row r="80" spans="1:6" ht="12.75" hidden="1">
      <c r="A80" s="204" t="s">
        <v>1331</v>
      </c>
      <c r="B80" s="208" t="s">
        <v>1332</v>
      </c>
      <c r="C80" s="216">
        <f>+C81</f>
        <v>0</v>
      </c>
      <c r="D80" s="206"/>
      <c r="E80" s="147"/>
      <c r="F80" s="850">
        <f t="shared" si="1"/>
        <v>0</v>
      </c>
    </row>
    <row r="81" spans="1:6" ht="12.75" hidden="1">
      <c r="A81" s="204" t="s">
        <v>1333</v>
      </c>
      <c r="B81" s="208" t="s">
        <v>1334</v>
      </c>
      <c r="C81" s="216">
        <f>+C82</f>
        <v>0</v>
      </c>
      <c r="D81" s="206"/>
      <c r="E81" s="147"/>
      <c r="F81" s="850">
        <f t="shared" si="1"/>
        <v>0</v>
      </c>
    </row>
    <row r="82" spans="1:6" ht="13.5" hidden="1">
      <c r="A82" s="204" t="s">
        <v>1335</v>
      </c>
      <c r="B82" s="707" t="s">
        <v>604</v>
      </c>
      <c r="C82" s="2090">
        <v>0</v>
      </c>
      <c r="D82" s="854">
        <f>+C82*49%</f>
        <v>0</v>
      </c>
      <c r="E82" s="147"/>
      <c r="F82" s="850">
        <f t="shared" si="1"/>
        <v>0</v>
      </c>
    </row>
    <row r="83" spans="1:6" ht="12.75" hidden="1">
      <c r="A83" s="204"/>
      <c r="B83" s="206"/>
      <c r="C83" s="858"/>
      <c r="D83" s="206"/>
      <c r="E83" s="147"/>
      <c r="F83" s="850">
        <f t="shared" si="1"/>
        <v>0</v>
      </c>
    </row>
    <row r="84" spans="1:6" ht="12.75" hidden="1">
      <c r="A84" s="204"/>
      <c r="B84" s="206"/>
      <c r="C84" s="858"/>
      <c r="D84" s="206"/>
      <c r="E84" s="147"/>
      <c r="F84" s="850">
        <f t="shared" si="1"/>
        <v>0</v>
      </c>
    </row>
    <row r="85" spans="1:6" ht="12.75">
      <c r="A85" s="204" t="s">
        <v>1336</v>
      </c>
      <c r="B85" s="207" t="s">
        <v>1337</v>
      </c>
      <c r="C85" s="207">
        <f>C86+C97</f>
        <v>20000000</v>
      </c>
      <c r="D85" s="207"/>
      <c r="E85" s="147"/>
      <c r="F85" s="850">
        <f t="shared" si="1"/>
        <v>1.7820443902597394E-2</v>
      </c>
    </row>
    <row r="86" spans="1:6" ht="12.75">
      <c r="A86" s="204" t="s">
        <v>1338</v>
      </c>
      <c r="B86" s="208" t="s">
        <v>1341</v>
      </c>
      <c r="C86" s="208">
        <f>+C87+C91+C94</f>
        <v>20000000</v>
      </c>
      <c r="D86" s="859"/>
      <c r="E86" s="147"/>
      <c r="F86" s="850">
        <f t="shared" si="1"/>
        <v>1.7820443902597394E-2</v>
      </c>
    </row>
    <row r="87" spans="1:6" ht="12.75">
      <c r="A87" s="204" t="s">
        <v>1342</v>
      </c>
      <c r="B87" s="208" t="s">
        <v>1343</v>
      </c>
      <c r="C87" s="208">
        <f>SUM(C88:C90)</f>
        <v>20000000</v>
      </c>
      <c r="D87" s="851"/>
      <c r="E87" s="147"/>
      <c r="F87" s="850">
        <f t="shared" si="1"/>
        <v>1.7820443902597394E-2</v>
      </c>
    </row>
    <row r="88" spans="1:6" ht="11.25" hidden="1" customHeight="1">
      <c r="A88" s="204" t="s">
        <v>1344</v>
      </c>
      <c r="B88" s="208" t="s">
        <v>1080</v>
      </c>
      <c r="C88" s="2090"/>
      <c r="D88" s="854">
        <v>0</v>
      </c>
      <c r="E88" s="147"/>
      <c r="F88" s="850">
        <f t="shared" si="1"/>
        <v>0</v>
      </c>
    </row>
    <row r="89" spans="1:6" ht="12" customHeight="1">
      <c r="A89" s="204" t="s">
        <v>1345</v>
      </c>
      <c r="B89" s="706" t="s">
        <v>1081</v>
      </c>
      <c r="C89" s="2090">
        <v>20000000</v>
      </c>
      <c r="D89" s="854"/>
      <c r="E89" s="852">
        <f>+C89</f>
        <v>20000000</v>
      </c>
      <c r="F89" s="850">
        <f t="shared" si="1"/>
        <v>1.7820443902597394E-2</v>
      </c>
    </row>
    <row r="90" spans="1:6" ht="13.5" hidden="1" customHeight="1">
      <c r="A90" s="204" t="s">
        <v>1820</v>
      </c>
      <c r="B90" s="706" t="s">
        <v>1821</v>
      </c>
      <c r="C90" s="2090"/>
      <c r="D90" s="854"/>
      <c r="E90" s="147"/>
      <c r="F90" s="850"/>
    </row>
    <row r="91" spans="1:6" ht="12.75" hidden="1">
      <c r="A91" s="204" t="s">
        <v>1346</v>
      </c>
      <c r="B91" s="208" t="s">
        <v>1373</v>
      </c>
      <c r="C91" s="216">
        <f>+C92</f>
        <v>0</v>
      </c>
      <c r="D91" s="147"/>
      <c r="E91" s="147"/>
      <c r="F91" s="850">
        <f t="shared" si="1"/>
        <v>0</v>
      </c>
    </row>
    <row r="92" spans="1:6" ht="13.5" hidden="1">
      <c r="A92" s="204" t="s">
        <v>1374</v>
      </c>
      <c r="B92" s="707" t="s">
        <v>1968</v>
      </c>
      <c r="C92" s="2142">
        <v>0</v>
      </c>
      <c r="D92" s="854"/>
      <c r="E92" s="852">
        <f>+C92</f>
        <v>0</v>
      </c>
      <c r="F92" s="850">
        <f t="shared" si="1"/>
        <v>0</v>
      </c>
    </row>
    <row r="93" spans="1:6" ht="6.75" hidden="1" customHeight="1">
      <c r="A93" s="210"/>
      <c r="B93" s="216"/>
      <c r="C93" s="2090"/>
      <c r="D93" s="854"/>
      <c r="E93" s="147"/>
      <c r="F93" s="850"/>
    </row>
    <row r="94" spans="1:6" ht="12.75" hidden="1">
      <c r="A94" s="204" t="s">
        <v>1398</v>
      </c>
      <c r="B94" s="216" t="s">
        <v>1401</v>
      </c>
      <c r="C94" s="216">
        <f>+C95+C96</f>
        <v>0</v>
      </c>
      <c r="D94" s="208"/>
      <c r="E94" s="147"/>
      <c r="F94" s="850">
        <f t="shared" si="1"/>
        <v>0</v>
      </c>
    </row>
    <row r="95" spans="1:6" ht="13.5" hidden="1">
      <c r="A95" s="204" t="s">
        <v>1402</v>
      </c>
      <c r="B95" s="707" t="s">
        <v>2193</v>
      </c>
      <c r="C95" s="2218">
        <v>0</v>
      </c>
      <c r="D95" s="854">
        <f>+C95</f>
        <v>0</v>
      </c>
      <c r="E95" s="852">
        <f>+C95</f>
        <v>0</v>
      </c>
      <c r="F95" s="850">
        <f t="shared" si="1"/>
        <v>0</v>
      </c>
    </row>
    <row r="96" spans="1:6" ht="13.5" hidden="1">
      <c r="A96" s="204" t="s">
        <v>1402</v>
      </c>
      <c r="B96" s="707" t="s">
        <v>2018</v>
      </c>
      <c r="C96" s="856">
        <v>0</v>
      </c>
      <c r="D96" s="854"/>
      <c r="E96" s="852"/>
      <c r="F96" s="850">
        <f t="shared" si="1"/>
        <v>0</v>
      </c>
    </row>
    <row r="97" spans="1:9" ht="14.25" hidden="1" customHeight="1">
      <c r="A97" s="204" t="s">
        <v>2094</v>
      </c>
      <c r="B97" s="208" t="s">
        <v>2095</v>
      </c>
      <c r="C97" s="856">
        <f>C98</f>
        <v>0</v>
      </c>
      <c r="D97" s="2309"/>
      <c r="E97" s="2090"/>
      <c r="F97" s="850">
        <f t="shared" si="1"/>
        <v>0</v>
      </c>
    </row>
    <row r="98" spans="1:9" ht="13.5" hidden="1">
      <c r="A98" s="204" t="s">
        <v>2096</v>
      </c>
      <c r="B98" s="208" t="s">
        <v>2097</v>
      </c>
      <c r="C98" s="856">
        <v>0</v>
      </c>
      <c r="D98" s="2309"/>
      <c r="E98" s="2090"/>
      <c r="F98" s="850">
        <f t="shared" si="1"/>
        <v>0</v>
      </c>
    </row>
    <row r="99" spans="1:9" ht="13.5" hidden="1">
      <c r="A99" s="204" t="s">
        <v>2098</v>
      </c>
      <c r="B99" s="707" t="s">
        <v>2147</v>
      </c>
      <c r="C99" s="2218">
        <v>0</v>
      </c>
      <c r="D99" s="2309"/>
      <c r="E99" s="2090"/>
      <c r="F99" s="850">
        <f t="shared" si="1"/>
        <v>0</v>
      </c>
      <c r="G99" s="331" t="s">
        <v>2099</v>
      </c>
      <c r="H99">
        <v>612.41999999999996</v>
      </c>
      <c r="I99" s="2114">
        <v>43511</v>
      </c>
    </row>
    <row r="100" spans="1:9" ht="13.5">
      <c r="A100" s="14" t="s">
        <v>615</v>
      </c>
      <c r="B100" s="206" t="s">
        <v>616</v>
      </c>
      <c r="C100" s="2143">
        <f>+C107+C101</f>
        <v>1092988515.0299997</v>
      </c>
      <c r="D100" s="147"/>
      <c r="E100" s="147"/>
      <c r="F100" s="850">
        <f>+C100/C$5</f>
        <v>0.97387702591376701</v>
      </c>
    </row>
    <row r="101" spans="1:9" ht="13.5">
      <c r="A101" s="14" t="s">
        <v>617</v>
      </c>
      <c r="B101" s="207" t="s">
        <v>618</v>
      </c>
      <c r="C101" s="2090">
        <f>C102</f>
        <v>103050000</v>
      </c>
      <c r="D101" s="147"/>
      <c r="E101" s="147"/>
      <c r="F101" s="850">
        <f>+C101/C$5</f>
        <v>9.1819837208133082E-2</v>
      </c>
    </row>
    <row r="102" spans="1:9" ht="13.5">
      <c r="A102" s="14" t="s">
        <v>619</v>
      </c>
      <c r="B102" s="207" t="s">
        <v>620</v>
      </c>
      <c r="C102" s="2090">
        <f>C103+C105</f>
        <v>103050000</v>
      </c>
      <c r="D102" s="147"/>
      <c r="E102" s="147"/>
      <c r="F102" s="850">
        <f t="shared" si="1"/>
        <v>9.1819837208133082E-2</v>
      </c>
    </row>
    <row r="103" spans="1:9" ht="13.5" hidden="1">
      <c r="A103" s="14" t="s">
        <v>621</v>
      </c>
      <c r="B103" s="208" t="s">
        <v>622</v>
      </c>
      <c r="C103" s="2090">
        <v>0</v>
      </c>
      <c r="D103" s="147"/>
      <c r="E103" s="147"/>
      <c r="F103" s="850">
        <f t="shared" si="1"/>
        <v>0</v>
      </c>
    </row>
    <row r="104" spans="1:9" ht="13.5" hidden="1">
      <c r="A104" s="14" t="s">
        <v>623</v>
      </c>
      <c r="B104" s="216" t="s">
        <v>624</v>
      </c>
      <c r="C104" s="2090">
        <v>0</v>
      </c>
      <c r="D104" s="147"/>
      <c r="E104" s="147"/>
      <c r="F104" s="850">
        <f t="shared" si="1"/>
        <v>0</v>
      </c>
    </row>
    <row r="105" spans="1:9" ht="15" customHeight="1">
      <c r="A105" s="14" t="s">
        <v>2014</v>
      </c>
      <c r="B105" s="216" t="s">
        <v>2015</v>
      </c>
      <c r="C105" s="2090">
        <v>103050000</v>
      </c>
      <c r="D105" s="147"/>
      <c r="E105" s="147"/>
      <c r="F105" s="850">
        <f>+C105/C$5</f>
        <v>9.1819837208133082E-2</v>
      </c>
      <c r="I105">
        <f>8000+8500+6500+5500+5500+5500+5500+5500+6000+6000+5000+6000+6000+6500+7000+6500+5000+48639.71</f>
        <v>153139.71</v>
      </c>
    </row>
    <row r="106" spans="1:9" ht="13.5" hidden="1">
      <c r="A106" s="14" t="s">
        <v>2016</v>
      </c>
      <c r="B106" s="216" t="s">
        <v>2017</v>
      </c>
      <c r="C106" s="2217">
        <f>105300000</f>
        <v>105300000</v>
      </c>
      <c r="D106" s="147"/>
      <c r="E106" s="147"/>
      <c r="F106" s="850">
        <f>+C106/C$5</f>
        <v>9.3824637147175288E-2</v>
      </c>
    </row>
    <row r="107" spans="1:9" ht="13.5">
      <c r="A107" s="14" t="s">
        <v>625</v>
      </c>
      <c r="B107" s="206" t="s">
        <v>626</v>
      </c>
      <c r="C107" s="2143">
        <f>+C109+C108</f>
        <v>989938515.02999985</v>
      </c>
      <c r="D107" s="147"/>
      <c r="E107" s="147"/>
      <c r="F107" s="850">
        <f>+C107/C$5</f>
        <v>0.88205718870563399</v>
      </c>
    </row>
    <row r="108" spans="1:9" ht="13.5">
      <c r="A108" s="14" t="s">
        <v>627</v>
      </c>
      <c r="B108" s="208" t="s">
        <v>628</v>
      </c>
      <c r="C108" s="2090">
        <v>47364093.170000002</v>
      </c>
      <c r="D108" s="147"/>
      <c r="E108" s="147"/>
      <c r="F108" s="850">
        <f t="shared" si="1"/>
        <v>4.2202458266669074E-2</v>
      </c>
    </row>
    <row r="109" spans="1:9" ht="13.5">
      <c r="A109" s="14" t="s">
        <v>629</v>
      </c>
      <c r="B109" s="208" t="s">
        <v>630</v>
      </c>
      <c r="C109" s="2143">
        <f>SUM(C110:C138)</f>
        <v>942574421.8599999</v>
      </c>
      <c r="D109" s="147"/>
      <c r="E109" s="147"/>
      <c r="F109" s="850">
        <f>+C109/C$5</f>
        <v>0.83985473043896497</v>
      </c>
    </row>
    <row r="110" spans="1:9" ht="13.5">
      <c r="A110" s="14" t="s">
        <v>1884</v>
      </c>
      <c r="B110" s="216" t="s">
        <v>1885</v>
      </c>
      <c r="C110" s="2090">
        <v>591186.54</v>
      </c>
      <c r="D110" s="147"/>
      <c r="E110" s="147"/>
      <c r="F110" s="850">
        <f t="shared" si="1"/>
        <v>5.2676032860203255E-4</v>
      </c>
    </row>
    <row r="111" spans="1:9" ht="13.5">
      <c r="A111" s="14" t="s">
        <v>1886</v>
      </c>
      <c r="B111" s="216" t="s">
        <v>1887</v>
      </c>
      <c r="C111" s="2090">
        <v>1970621.8</v>
      </c>
      <c r="D111" s="147"/>
      <c r="E111" s="852">
        <v>2567127.06</v>
      </c>
      <c r="F111" s="850">
        <f t="shared" si="1"/>
        <v>1.7558677620067751E-3</v>
      </c>
    </row>
    <row r="112" spans="1:9" ht="13.5">
      <c r="A112" s="14" t="s">
        <v>1888</v>
      </c>
      <c r="B112" s="216" t="s">
        <v>1889</v>
      </c>
      <c r="C112" s="2090">
        <v>197062.18</v>
      </c>
      <c r="D112" s="147"/>
      <c r="E112" s="147"/>
      <c r="F112" s="850">
        <f t="shared" si="1"/>
        <v>1.755867762006775E-4</v>
      </c>
    </row>
    <row r="113" spans="1:9" ht="13.5" hidden="1">
      <c r="A113" s="14" t="s">
        <v>1890</v>
      </c>
      <c r="B113" s="216" t="s">
        <v>1891</v>
      </c>
      <c r="C113" s="2090">
        <v>0</v>
      </c>
      <c r="D113" s="147"/>
      <c r="E113" s="147"/>
      <c r="F113" s="850">
        <f t="shared" si="1"/>
        <v>0</v>
      </c>
    </row>
    <row r="114" spans="1:9" ht="13.5" hidden="1">
      <c r="A114" s="14" t="s">
        <v>1892</v>
      </c>
      <c r="B114" s="216" t="s">
        <v>1893</v>
      </c>
      <c r="C114" s="2090"/>
      <c r="D114" s="147"/>
      <c r="E114" s="852"/>
      <c r="F114" s="850">
        <f t="shared" si="1"/>
        <v>0</v>
      </c>
    </row>
    <row r="115" spans="1:9" ht="13.5">
      <c r="A115" s="14" t="s">
        <v>1894</v>
      </c>
      <c r="B115" s="216" t="s">
        <v>1895</v>
      </c>
      <c r="C115" s="2090">
        <v>21113115.870000001</v>
      </c>
      <c r="D115" s="147"/>
      <c r="E115" s="852"/>
      <c r="F115" s="850">
        <f t="shared" si="1"/>
        <v>1.881225484851869E-2</v>
      </c>
    </row>
    <row r="116" spans="1:9" ht="13.5" hidden="1">
      <c r="A116" s="14" t="s">
        <v>1896</v>
      </c>
      <c r="B116" s="216" t="s">
        <v>1897</v>
      </c>
      <c r="C116" s="2090"/>
      <c r="D116" s="147"/>
      <c r="E116" s="852"/>
      <c r="F116" s="850">
        <f t="shared" si="1"/>
        <v>0</v>
      </c>
    </row>
    <row r="117" spans="1:9" ht="13.5" hidden="1">
      <c r="A117" s="14" t="s">
        <v>1898</v>
      </c>
      <c r="B117" s="216" t="s">
        <v>1899</v>
      </c>
      <c r="C117" s="2090"/>
      <c r="D117" s="147"/>
      <c r="E117" s="852"/>
      <c r="F117" s="850">
        <f t="shared" si="1"/>
        <v>0</v>
      </c>
    </row>
    <row r="118" spans="1:9" ht="13.5">
      <c r="A118" s="14" t="s">
        <v>1900</v>
      </c>
      <c r="B118" s="216" t="s">
        <v>1901</v>
      </c>
      <c r="C118" s="2090">
        <v>20946484.149999999</v>
      </c>
      <c r="D118" s="147"/>
      <c r="E118" s="852"/>
      <c r="F118" s="850">
        <f t="shared" si="1"/>
        <v>1.8663782287586021E-2</v>
      </c>
    </row>
    <row r="119" spans="1:9" ht="13.5">
      <c r="A119" s="14" t="s">
        <v>1902</v>
      </c>
      <c r="B119" s="216" t="s">
        <v>2311</v>
      </c>
      <c r="C119" s="2090">
        <v>385300.61</v>
      </c>
      <c r="D119" s="147"/>
      <c r="E119" s="852"/>
      <c r="F119" s="850">
        <f t="shared" si="1"/>
        <v>3.4331139530707782E-4</v>
      </c>
    </row>
    <row r="120" spans="1:9" ht="13.5" hidden="1">
      <c r="A120" s="14" t="s">
        <v>1903</v>
      </c>
      <c r="B120" s="216" t="s">
        <v>1904</v>
      </c>
      <c r="C120" s="2090"/>
      <c r="D120" s="147"/>
      <c r="E120" s="852"/>
      <c r="F120" s="850">
        <f t="shared" si="1"/>
        <v>0</v>
      </c>
    </row>
    <row r="121" spans="1:9" ht="13.5">
      <c r="A121" s="14" t="s">
        <v>1905</v>
      </c>
      <c r="B121" s="216" t="s">
        <v>1906</v>
      </c>
      <c r="C121" s="2090">
        <v>86722.1</v>
      </c>
      <c r="D121" s="147"/>
      <c r="E121" s="852"/>
      <c r="F121" s="850">
        <f t="shared" si="1"/>
        <v>7.7271315908272089E-5</v>
      </c>
    </row>
    <row r="122" spans="1:9" ht="13.5">
      <c r="A122" s="14" t="s">
        <v>1907</v>
      </c>
      <c r="B122" s="216" t="s">
        <v>1908</v>
      </c>
      <c r="C122" s="2090">
        <v>546349.21</v>
      </c>
      <c r="D122" s="147"/>
      <c r="E122" s="852"/>
      <c r="F122" s="850">
        <f t="shared" si="1"/>
        <v>4.8680927240167017E-4</v>
      </c>
      <c r="H122" s="2144"/>
      <c r="I122" s="319"/>
    </row>
    <row r="123" spans="1:9" ht="13.5" hidden="1">
      <c r="A123" s="14" t="s">
        <v>631</v>
      </c>
      <c r="B123" s="216" t="s">
        <v>1909</v>
      </c>
      <c r="C123" s="2090"/>
      <c r="D123" s="147"/>
      <c r="E123" s="852"/>
      <c r="F123" s="850">
        <f t="shared" si="1"/>
        <v>0</v>
      </c>
      <c r="H123" s="2144"/>
      <c r="I123" s="319"/>
    </row>
    <row r="124" spans="1:9" ht="13.5">
      <c r="A124" s="14" t="s">
        <v>632</v>
      </c>
      <c r="B124" s="216" t="s">
        <v>1910</v>
      </c>
      <c r="C124" s="2090">
        <v>148806.51</v>
      </c>
      <c r="D124" s="147"/>
      <c r="E124" s="852"/>
      <c r="F124" s="850">
        <f t="shared" si="1"/>
        <v>1.3258990318981492E-4</v>
      </c>
      <c r="H124" s="2144"/>
      <c r="I124" s="319"/>
    </row>
    <row r="125" spans="1:9" ht="13.5">
      <c r="A125" s="14" t="s">
        <v>1911</v>
      </c>
      <c r="B125" s="216" t="s">
        <v>1616</v>
      </c>
      <c r="C125" s="2090">
        <v>628645469.38</v>
      </c>
      <c r="D125" s="147"/>
      <c r="E125" s="852"/>
      <c r="F125" s="850">
        <f t="shared" si="1"/>
        <v>0.56013706608541491</v>
      </c>
      <c r="H125" s="2144"/>
      <c r="I125" s="319"/>
    </row>
    <row r="126" spans="1:9" ht="13.5" hidden="1">
      <c r="A126" s="14" t="s">
        <v>1673</v>
      </c>
      <c r="B126" s="216" t="s">
        <v>1912</v>
      </c>
      <c r="C126" s="2090">
        <v>0</v>
      </c>
      <c r="D126" s="147"/>
      <c r="E126" s="852"/>
      <c r="F126" s="850">
        <f t="shared" si="1"/>
        <v>0</v>
      </c>
      <c r="H126" s="2144"/>
      <c r="I126" s="319"/>
    </row>
    <row r="127" spans="1:9" ht="15.75" customHeight="1">
      <c r="A127" s="14" t="s">
        <v>1913</v>
      </c>
      <c r="B127" s="216" t="s">
        <v>1914</v>
      </c>
      <c r="C127" s="2090">
        <v>1100645.49</v>
      </c>
      <c r="D127" s="147"/>
      <c r="E127" s="852"/>
      <c r="F127" s="850">
        <f t="shared" si="1"/>
        <v>9.8069956055959117E-4</v>
      </c>
      <c r="H127" s="2144"/>
      <c r="I127" s="319"/>
    </row>
    <row r="128" spans="1:9" ht="13.5">
      <c r="A128" s="14" t="s">
        <v>1915</v>
      </c>
      <c r="B128" s="2213" t="s">
        <v>1674</v>
      </c>
      <c r="C128" s="2214">
        <v>10684030.74</v>
      </c>
      <c r="D128" s="2310"/>
      <c r="E128" s="2215"/>
      <c r="F128" s="2216">
        <f t="shared" si="1"/>
        <v>9.5197085227898062E-3</v>
      </c>
      <c r="H128" s="2144"/>
      <c r="I128" s="319"/>
    </row>
    <row r="129" spans="1:9" ht="13.5" customHeight="1">
      <c r="A129" s="14" t="s">
        <v>1916</v>
      </c>
      <c r="B129" s="216" t="s">
        <v>2147</v>
      </c>
      <c r="C129" s="2090">
        <v>482947.43</v>
      </c>
      <c r="D129" s="147"/>
      <c r="E129" s="852"/>
      <c r="F129" s="850">
        <f t="shared" si="1"/>
        <v>4.3031687921092908E-4</v>
      </c>
      <c r="H129" s="2144"/>
      <c r="I129" s="319"/>
    </row>
    <row r="130" spans="1:9" ht="13.5" customHeight="1">
      <c r="A130" s="14" t="s">
        <v>1918</v>
      </c>
      <c r="B130" s="216" t="s">
        <v>2316</v>
      </c>
      <c r="C130" s="2090">
        <v>3107723.15</v>
      </c>
      <c r="D130" s="147"/>
      <c r="E130" s="852"/>
      <c r="F130" s="850">
        <f t="shared" si="1"/>
        <v>2.7690503029689133E-3</v>
      </c>
      <c r="H130" s="2144"/>
      <c r="I130" s="319"/>
    </row>
    <row r="131" spans="1:9" ht="13.5" hidden="1">
      <c r="A131" s="14" t="s">
        <v>1920</v>
      </c>
      <c r="B131" s="216" t="s">
        <v>1917</v>
      </c>
      <c r="C131" s="2090">
        <v>0</v>
      </c>
      <c r="D131" s="147"/>
      <c r="E131" s="852"/>
      <c r="F131" s="850">
        <f t="shared" si="1"/>
        <v>0</v>
      </c>
      <c r="H131" s="2144"/>
      <c r="I131" s="319"/>
    </row>
    <row r="132" spans="1:9" ht="13.5">
      <c r="A132" s="14" t="s">
        <v>1922</v>
      </c>
      <c r="B132" s="216" t="s">
        <v>1919</v>
      </c>
      <c r="C132" s="2090">
        <v>24105030.649999999</v>
      </c>
      <c r="D132" s="147"/>
      <c r="E132" s="852"/>
      <c r="F132" s="850">
        <f t="shared" si="1"/>
        <v>2.147811732343579E-2</v>
      </c>
      <c r="H132" s="2144"/>
      <c r="I132" s="319"/>
    </row>
    <row r="133" spans="1:9" ht="13.5">
      <c r="A133" s="14" t="s">
        <v>1969</v>
      </c>
      <c r="B133" s="216" t="s">
        <v>2164</v>
      </c>
      <c r="C133" s="2090">
        <v>1441000</v>
      </c>
      <c r="D133" s="147"/>
      <c r="E133" s="852"/>
      <c r="F133" s="850">
        <f t="shared" si="1"/>
        <v>1.2839629831821423E-3</v>
      </c>
      <c r="H133" s="2144"/>
      <c r="I133" s="319"/>
    </row>
    <row r="134" spans="1:9" ht="13.5">
      <c r="A134" s="14" t="s">
        <v>1970</v>
      </c>
      <c r="B134" s="216" t="s">
        <v>1921</v>
      </c>
      <c r="C134" s="2090">
        <v>45931.05</v>
      </c>
      <c r="D134" s="147"/>
      <c r="E134" s="852"/>
      <c r="F134" s="850">
        <f t="shared" si="1"/>
        <v>4.0925584995619809E-5</v>
      </c>
      <c r="H134" s="2144"/>
      <c r="I134" s="319"/>
    </row>
    <row r="135" spans="1:9" ht="13.5">
      <c r="A135" s="14" t="s">
        <v>1996</v>
      </c>
      <c r="B135" s="216" t="s">
        <v>1995</v>
      </c>
      <c r="C135" s="2090">
        <v>215720995</v>
      </c>
      <c r="D135" s="147"/>
      <c r="E135" s="852"/>
      <c r="F135" s="850">
        <f t="shared" si="1"/>
        <v>0.19221219450049964</v>
      </c>
      <c r="H135" s="2144"/>
      <c r="I135" s="319"/>
    </row>
    <row r="136" spans="1:9" ht="13.5">
      <c r="A136" s="14" t="s">
        <v>2190</v>
      </c>
      <c r="B136" s="216" t="s">
        <v>1994</v>
      </c>
      <c r="C136" s="2090">
        <v>11000000</v>
      </c>
      <c r="D136" s="147"/>
      <c r="E136" s="852"/>
      <c r="F136" s="850">
        <f t="shared" si="1"/>
        <v>9.8012441464285678E-3</v>
      </c>
      <c r="H136" s="2144"/>
      <c r="I136" s="319"/>
    </row>
    <row r="137" spans="1:9" ht="13.5" hidden="1">
      <c r="A137" s="14" t="s">
        <v>2191</v>
      </c>
      <c r="B137" s="216" t="s">
        <v>2231</v>
      </c>
      <c r="C137" s="2090">
        <v>0</v>
      </c>
      <c r="D137" s="147"/>
      <c r="E137" s="852"/>
      <c r="F137" s="850">
        <f t="shared" si="1"/>
        <v>0</v>
      </c>
      <c r="H137" s="2144"/>
      <c r="I137" s="319"/>
    </row>
    <row r="138" spans="1:9" ht="13.5">
      <c r="A138" s="14" t="s">
        <v>2192</v>
      </c>
      <c r="B138" s="216" t="s">
        <v>1997</v>
      </c>
      <c r="C138" s="2090">
        <v>255000</v>
      </c>
      <c r="D138" s="147"/>
      <c r="E138" s="852"/>
      <c r="F138" s="850">
        <f>+C138/C$5</f>
        <v>2.2721065975811678E-4</v>
      </c>
      <c r="H138" s="2144"/>
      <c r="I138" s="319"/>
    </row>
    <row r="140" spans="1:9">
      <c r="I140">
        <v>133656.81960000005</v>
      </c>
    </row>
    <row r="141" spans="1:9">
      <c r="I141">
        <v>445522.73199999705</v>
      </c>
    </row>
    <row r="142" spans="1:9">
      <c r="C142" s="77"/>
      <c r="I142">
        <v>44552.273199999705</v>
      </c>
    </row>
    <row r="143" spans="1:9" ht="16.5">
      <c r="B143" s="1854" t="s">
        <v>1923</v>
      </c>
      <c r="C143" s="1855"/>
      <c r="I143">
        <v>25492217.933200002</v>
      </c>
    </row>
    <row r="144" spans="1:9" ht="16.5">
      <c r="B144" s="1854" t="s">
        <v>1878</v>
      </c>
      <c r="C144" s="1855">
        <v>3136252</v>
      </c>
      <c r="I144">
        <v>158510.6</v>
      </c>
    </row>
    <row r="145" spans="2:9" ht="16.5">
      <c r="B145" s="1854" t="s">
        <v>1879</v>
      </c>
      <c r="C145" s="1855">
        <v>1515931</v>
      </c>
      <c r="I145">
        <v>133383488.05</v>
      </c>
    </row>
    <row r="146" spans="2:9" ht="16.5">
      <c r="B146" s="1854" t="s">
        <v>1880</v>
      </c>
      <c r="C146" s="1855">
        <v>703796.5</v>
      </c>
      <c r="I146">
        <v>223609.51</v>
      </c>
    </row>
    <row r="147" spans="2:9" ht="16.5">
      <c r="B147" s="1854" t="s">
        <v>1881</v>
      </c>
      <c r="C147" s="1855">
        <f>SUM(C144:C146)</f>
        <v>5355979.5</v>
      </c>
      <c r="I147">
        <v>2095989.49</v>
      </c>
    </row>
    <row r="148" spans="2:9" ht="16.5">
      <c r="B148" s="1854" t="s">
        <v>1882</v>
      </c>
      <c r="C148" s="1855">
        <v>2262452</v>
      </c>
      <c r="I148">
        <v>625072.88999999966</v>
      </c>
    </row>
    <row r="149" spans="2:9" ht="16.5">
      <c r="B149" s="1854" t="s">
        <v>1883</v>
      </c>
      <c r="C149" s="1855">
        <f>+C147-C148</f>
        <v>3093527.5</v>
      </c>
      <c r="I149">
        <v>165736890.13</v>
      </c>
    </row>
    <row r="150" spans="2:9" ht="16.5">
      <c r="B150" s="1854" t="s">
        <v>1926</v>
      </c>
      <c r="C150" s="1855">
        <f>+C149-C146</f>
        <v>2389731</v>
      </c>
      <c r="I150">
        <v>11000169.76</v>
      </c>
    </row>
    <row r="151" spans="2:9" ht="16.5">
      <c r="B151" s="1854"/>
      <c r="C151" s="1855"/>
      <c r="I151">
        <v>288838245</v>
      </c>
    </row>
    <row r="152" spans="2:9" ht="16.5">
      <c r="B152" s="1854"/>
      <c r="C152" s="1855"/>
      <c r="I152">
        <v>14600000</v>
      </c>
    </row>
    <row r="153" spans="2:9" ht="16.5">
      <c r="B153" s="1854" t="s">
        <v>1924</v>
      </c>
      <c r="C153" s="1855"/>
      <c r="I153">
        <v>14012478.57</v>
      </c>
    </row>
    <row r="154" spans="2:9" ht="16.5">
      <c r="B154" s="1854" t="s">
        <v>1925</v>
      </c>
      <c r="C154" s="1855">
        <v>474395418.63999999</v>
      </c>
      <c r="I154">
        <v>698065.71</v>
      </c>
    </row>
    <row r="155" spans="2:9" ht="16.5">
      <c r="B155" s="1854" t="s">
        <v>1879</v>
      </c>
      <c r="C155" s="1855">
        <v>0</v>
      </c>
      <c r="I155">
        <v>15239306.880000001</v>
      </c>
    </row>
    <row r="156" spans="2:9" ht="16.5">
      <c r="B156" s="1854" t="s">
        <v>1880</v>
      </c>
      <c r="C156" s="1855">
        <v>64554744.850000001</v>
      </c>
    </row>
    <row r="157" spans="2:9" ht="16.5">
      <c r="B157" s="1854" t="s">
        <v>1881</v>
      </c>
      <c r="C157" s="1855">
        <f>SUM(C154:C156)</f>
        <v>538950163.49000001</v>
      </c>
    </row>
    <row r="158" spans="2:9" ht="16.5">
      <c r="B158" s="1854" t="s">
        <v>1882</v>
      </c>
      <c r="C158" s="1855">
        <v>460000000</v>
      </c>
    </row>
    <row r="159" spans="2:9" ht="16.5">
      <c r="B159" s="1854" t="s">
        <v>1883</v>
      </c>
      <c r="C159" s="1855">
        <f>+C157-C158</f>
        <v>78950163.49000001</v>
      </c>
    </row>
    <row r="160" spans="2:9" ht="16.5">
      <c r="B160" s="1854" t="s">
        <v>1964</v>
      </c>
      <c r="C160" s="1855">
        <f>+C159-C156</f>
        <v>14395418.640000008</v>
      </c>
    </row>
    <row r="163" spans="2:4" ht="12.75">
      <c r="B163" s="327"/>
      <c r="C163" s="328"/>
      <c r="D163" s="76"/>
    </row>
    <row r="164" spans="2:4" ht="12.75">
      <c r="B164" s="327"/>
      <c r="C164" s="328"/>
      <c r="D164" s="76"/>
    </row>
    <row r="165" spans="2:4" ht="12.75">
      <c r="B165" s="329"/>
      <c r="C165" s="330"/>
      <c r="D165" s="76"/>
    </row>
    <row r="166" spans="2:4" ht="12.75">
      <c r="B166" s="327"/>
      <c r="C166" s="328"/>
      <c r="D166" s="76"/>
    </row>
    <row r="167" spans="2:4" ht="12.75">
      <c r="B167" s="327"/>
      <c r="C167" s="328"/>
      <c r="D167" s="76"/>
    </row>
    <row r="168" spans="2:4" ht="12.75">
      <c r="B168" s="327"/>
      <c r="C168" s="328"/>
      <c r="D168" s="76"/>
    </row>
    <row r="169" spans="2:4" ht="12.75">
      <c r="B169" s="327"/>
      <c r="C169" s="328"/>
      <c r="D169" s="76"/>
    </row>
    <row r="170" spans="2:4" ht="12.75">
      <c r="B170" s="327"/>
      <c r="C170" s="328"/>
      <c r="D170" s="76"/>
    </row>
    <row r="171" spans="2:4" ht="12.75">
      <c r="B171" s="327"/>
      <c r="C171" s="328"/>
      <c r="D171" s="328">
        <v>750000</v>
      </c>
    </row>
    <row r="172" spans="2:4" ht="12.75">
      <c r="B172" s="327"/>
      <c r="C172" s="328"/>
      <c r="D172" s="76"/>
    </row>
    <row r="173" spans="2:4" ht="12.75">
      <c r="B173" s="331"/>
      <c r="C173" s="76"/>
      <c r="D173" s="76"/>
    </row>
    <row r="174" spans="2:4" ht="12.75">
      <c r="B174" s="331"/>
      <c r="C174" s="76"/>
      <c r="D174" s="76"/>
    </row>
    <row r="175" spans="2:4" ht="12.75">
      <c r="B175" s="331"/>
      <c r="C175" s="76"/>
      <c r="D175" s="76"/>
    </row>
    <row r="176" spans="2:4" ht="12.75">
      <c r="B176" s="331"/>
      <c r="C176" s="76"/>
      <c r="D176" s="76"/>
    </row>
    <row r="177" spans="2:4" ht="12.75">
      <c r="B177" s="331"/>
      <c r="C177" s="76"/>
      <c r="D177" s="76"/>
    </row>
    <row r="178" spans="2:4" ht="12.75">
      <c r="C178" s="76"/>
      <c r="D178" s="76"/>
    </row>
    <row r="179" spans="2:4" ht="12.75">
      <c r="C179" s="76"/>
      <c r="D179" s="76"/>
    </row>
    <row r="180" spans="2:4" ht="12.75">
      <c r="C180" s="76"/>
      <c r="D180" s="76"/>
    </row>
    <row r="181" spans="2:4" ht="12.75">
      <c r="C181" s="76"/>
      <c r="D181" s="76"/>
    </row>
    <row r="182" spans="2:4" ht="12.75">
      <c r="C182" s="76"/>
      <c r="D182" s="76"/>
    </row>
    <row r="183" spans="2:4" ht="12.75">
      <c r="B183" s="332"/>
      <c r="C183" s="333"/>
      <c r="D183" s="76"/>
    </row>
    <row r="184" spans="2:4" ht="12.75">
      <c r="B184" s="332"/>
      <c r="C184" s="333"/>
      <c r="D184" s="76"/>
    </row>
    <row r="185" spans="2:4" ht="12.75">
      <c r="B185" s="332"/>
      <c r="C185" s="76"/>
      <c r="D185" s="76"/>
    </row>
    <row r="186" spans="2:4" ht="12.75">
      <c r="B186" s="332"/>
      <c r="C186" s="76"/>
      <c r="D186" s="76"/>
    </row>
    <row r="187" spans="2:4" ht="12.75">
      <c r="B187" s="332"/>
      <c r="C187" s="76"/>
      <c r="D187" s="76"/>
    </row>
    <row r="188" spans="2:4" ht="12.75">
      <c r="C188" s="76"/>
      <c r="D188" s="76"/>
    </row>
    <row r="189" spans="2:4" ht="12.75">
      <c r="C189" s="76"/>
      <c r="D189" s="76"/>
    </row>
    <row r="190" spans="2:4" ht="12.75">
      <c r="C190" s="76"/>
      <c r="D190" s="76"/>
    </row>
    <row r="191" spans="2:4" ht="12.75">
      <c r="C191" s="76"/>
      <c r="D191" s="76"/>
    </row>
    <row r="192" spans="2:4" ht="12.75">
      <c r="C192" s="76"/>
      <c r="D192" s="76"/>
    </row>
    <row r="193" spans="2:4" ht="12.75">
      <c r="C193" s="76"/>
      <c r="D193" s="76"/>
    </row>
    <row r="194" spans="2:4" ht="12.75">
      <c r="C194" s="76"/>
      <c r="D194" s="76"/>
    </row>
    <row r="195" spans="2:4" ht="12.75">
      <c r="C195" s="76"/>
      <c r="D195" s="76"/>
    </row>
    <row r="196" spans="2:4" ht="12.75">
      <c r="C196" s="76"/>
      <c r="D196" s="76"/>
    </row>
    <row r="197" spans="2:4" ht="12.75">
      <c r="C197" s="76"/>
      <c r="D197" s="76"/>
    </row>
    <row r="198" spans="2:4" ht="12.75">
      <c r="C198" s="76"/>
      <c r="D198" s="76"/>
    </row>
    <row r="199" spans="2:4" ht="12.75">
      <c r="C199" s="76"/>
      <c r="D199" s="76"/>
    </row>
    <row r="200" spans="2:4" ht="12.75">
      <c r="C200" s="76"/>
      <c r="D200" s="76"/>
    </row>
    <row r="201" spans="2:4" ht="12.75">
      <c r="C201" s="76"/>
      <c r="D201" s="76"/>
    </row>
    <row r="202" spans="2:4" ht="12.75">
      <c r="C202" s="76"/>
      <c r="D202" s="76"/>
    </row>
    <row r="203" spans="2:4" ht="12.75">
      <c r="C203" s="76"/>
      <c r="D203" s="76"/>
    </row>
    <row r="204" spans="2:4" ht="12.75">
      <c r="C204" s="76"/>
      <c r="D204" s="76"/>
    </row>
    <row r="205" spans="2:4" ht="12.75">
      <c r="C205" s="76"/>
      <c r="D205" s="76"/>
    </row>
    <row r="206" spans="2:4" ht="12.75">
      <c r="C206" s="76"/>
      <c r="D206" s="76"/>
    </row>
    <row r="207" spans="2:4" ht="12.75">
      <c r="B207" t="s">
        <v>1381</v>
      </c>
      <c r="C207" s="76">
        <f>SUM(C157:C206)</f>
        <v>1092295745.6200001</v>
      </c>
      <c r="D207" s="76"/>
    </row>
    <row r="208" spans="2:4" ht="12.75">
      <c r="B208" t="s">
        <v>174</v>
      </c>
      <c r="C208" s="76">
        <f>+C156-C207</f>
        <v>-1027741000.7700001</v>
      </c>
      <c r="D208" s="325">
        <f>+D155-D157-D158-D159-D160-D161-D174-D175-D171</f>
        <v>-750000</v>
      </c>
    </row>
    <row r="209" spans="3:4" ht="12.75">
      <c r="C209" s="76"/>
      <c r="D209" s="76"/>
    </row>
    <row r="210" spans="3:4" ht="12.75">
      <c r="C210" s="76"/>
      <c r="D210" s="76"/>
    </row>
    <row r="211" spans="3:4" ht="12.75">
      <c r="C211" s="76"/>
      <c r="D211" s="76"/>
    </row>
    <row r="212" spans="3:4" ht="12.75">
      <c r="C212" s="76"/>
      <c r="D212" s="76"/>
    </row>
    <row r="213" spans="3:4" ht="12.75">
      <c r="C213" s="76"/>
      <c r="D213" s="76"/>
    </row>
    <row r="214" spans="3:4" ht="12.75">
      <c r="C214" s="76"/>
      <c r="D214" s="76"/>
    </row>
    <row r="215" spans="3:4" ht="12.75">
      <c r="C215" s="76"/>
      <c r="D215" s="76"/>
    </row>
    <row r="216" spans="3:4" ht="12.75">
      <c r="C216" s="76"/>
      <c r="D216" s="76"/>
    </row>
    <row r="217" spans="3:4" ht="12.75">
      <c r="C217" s="76"/>
      <c r="D217" s="76"/>
    </row>
  </sheetData>
  <mergeCells count="1">
    <mergeCell ref="A2:C2"/>
  </mergeCells>
  <phoneticPr fontId="0" type="noConversion"/>
  <pageMargins left="1.4" right="0.75" top="0.28000000000000003" bottom="0.54" header="0" footer="0"/>
  <pageSetup scale="29" orientation="portrait" horizontalDpi="200" verticalDpi="200" r:id="rId1"/>
  <headerFooter alignWithMargins="0"/>
  <drawing r:id="rId2"/>
  <legacyDrawing r:id="rId3"/>
  <controls>
    <mc:AlternateContent xmlns:mc="http://schemas.openxmlformats.org/markup-compatibility/2006">
      <mc:Choice Requires="x14">
        <control shapeId="68609" r:id="rId4" name="Control 1">
          <controlPr defaultSize="0" r:id="rId5">
            <anchor moveWithCells="1">
              <from>
                <xdr:col>6</xdr:col>
                <xdr:colOff>0</xdr:colOff>
                <xdr:row>85</xdr:row>
                <xdr:rowOff>0</xdr:rowOff>
              </from>
              <to>
                <xdr:col>7</xdr:col>
                <xdr:colOff>609600</xdr:colOff>
                <xdr:row>86</xdr:row>
                <xdr:rowOff>66675</xdr:rowOff>
              </to>
            </anchor>
          </controlPr>
        </control>
      </mc:Choice>
      <mc:Fallback>
        <control shapeId="68609" r:id="rId4" name="Control 1"/>
      </mc:Fallback>
    </mc:AlternateContent>
  </control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9"/>
  <sheetViews>
    <sheetView zoomScale="75" workbookViewId="0">
      <selection activeCell="E11" activeCellId="3" sqref="E6 E7 E8 E11"/>
    </sheetView>
  </sheetViews>
  <sheetFormatPr baseColWidth="10" defaultRowHeight="12"/>
  <cols>
    <col min="1" max="1" width="9.875" style="87" customWidth="1"/>
    <col min="2" max="2" width="48.375" customWidth="1"/>
    <col min="3" max="3" width="15.375" style="305" customWidth="1"/>
    <col min="4" max="4" width="17" style="305" customWidth="1"/>
    <col min="5" max="5" width="17.375" style="305" customWidth="1"/>
    <col min="6" max="6" width="16.5" style="305" hidden="1" customWidth="1"/>
    <col min="7" max="7" width="17.25" style="305" customWidth="1"/>
    <col min="8" max="8" width="7.125" style="568" customWidth="1"/>
    <col min="9" max="9" width="17" bestFit="1" customWidth="1"/>
    <col min="10" max="10" width="18" bestFit="1" customWidth="1"/>
    <col min="11" max="11" width="17.25" bestFit="1" customWidth="1"/>
    <col min="12" max="12" width="16" bestFit="1" customWidth="1"/>
  </cols>
  <sheetData>
    <row r="1" spans="1:11">
      <c r="A1" s="2335" t="s">
        <v>913</v>
      </c>
      <c r="B1" s="2335"/>
      <c r="C1" s="2335"/>
      <c r="D1" s="2335"/>
      <c r="E1" s="2335"/>
      <c r="F1" s="2335"/>
      <c r="G1" s="2335"/>
      <c r="H1" s="2335"/>
    </row>
    <row r="2" spans="1:11">
      <c r="A2" s="2336" t="s">
        <v>673</v>
      </c>
      <c r="B2" s="2336"/>
      <c r="C2" s="2336"/>
      <c r="D2" s="2336"/>
      <c r="E2" s="2336"/>
      <c r="F2" s="2336"/>
      <c r="G2" s="2336"/>
      <c r="H2" s="2336"/>
    </row>
    <row r="3" spans="1:11">
      <c r="A3" s="1988"/>
      <c r="B3" s="1988"/>
      <c r="C3" s="1989" t="s">
        <v>982</v>
      </c>
      <c r="D3" s="1989" t="s">
        <v>983</v>
      </c>
      <c r="E3" s="1989" t="s">
        <v>984</v>
      </c>
      <c r="F3" s="1989" t="s">
        <v>1672</v>
      </c>
      <c r="G3" s="1989" t="s">
        <v>185</v>
      </c>
      <c r="H3" s="1988"/>
    </row>
    <row r="4" spans="1:11" ht="15.75">
      <c r="A4" s="1531"/>
      <c r="B4" s="1532" t="s">
        <v>150</v>
      </c>
      <c r="C4" s="1990">
        <f t="shared" ref="C4:H4" si="0">SUM(C6:C15)</f>
        <v>8647902.7950999998</v>
      </c>
      <c r="D4" s="1990">
        <f t="shared" si="0"/>
        <v>57128690.460000001</v>
      </c>
      <c r="E4" s="1990">
        <f t="shared" si="0"/>
        <v>1056529905.3502486</v>
      </c>
      <c r="F4" s="1990">
        <f t="shared" si="0"/>
        <v>0</v>
      </c>
      <c r="G4" s="1990">
        <f t="shared" si="0"/>
        <v>1122306498.6053486</v>
      </c>
      <c r="H4" s="1991">
        <f t="shared" si="0"/>
        <v>1</v>
      </c>
      <c r="J4" s="2135">
        <f>G4-'INGRESOS c1'!C5</f>
        <v>-4.6510696411132813E-3</v>
      </c>
      <c r="K4" s="77"/>
    </row>
    <row r="5" spans="1:11" ht="15.75" hidden="1">
      <c r="A5" s="1992"/>
      <c r="B5" s="1993"/>
      <c r="C5" s="1990"/>
      <c r="D5" s="1990"/>
      <c r="E5" s="1990"/>
      <c r="F5" s="1990"/>
      <c r="G5" s="1990"/>
      <c r="H5" s="1991"/>
      <c r="J5" s="77"/>
    </row>
    <row r="6" spans="1:11" ht="15">
      <c r="A6" s="1994">
        <v>0</v>
      </c>
      <c r="B6" s="1535" t="s">
        <v>151</v>
      </c>
      <c r="C6" s="1995">
        <f>+C20</f>
        <v>0</v>
      </c>
      <c r="D6" s="1995">
        <f>+D20</f>
        <v>0</v>
      </c>
      <c r="E6" s="1995">
        <f>+E20</f>
        <v>52390983.986507654</v>
      </c>
      <c r="F6" s="1995">
        <f>+F20</f>
        <v>0</v>
      </c>
      <c r="G6" s="1995">
        <f>+G20</f>
        <v>52390983.986507654</v>
      </c>
      <c r="H6" s="1996">
        <f>+G6/G$4</f>
        <v>4.6681529556865359E-2</v>
      </c>
      <c r="J6" s="77"/>
    </row>
    <row r="7" spans="1:11" ht="15">
      <c r="A7" s="1994">
        <v>1</v>
      </c>
      <c r="B7" s="1535" t="s">
        <v>152</v>
      </c>
      <c r="C7" s="1995">
        <f>+C41</f>
        <v>3000000</v>
      </c>
      <c r="D7" s="1995">
        <f>+D41</f>
        <v>15339629.07</v>
      </c>
      <c r="E7" s="1995">
        <f>+E41</f>
        <v>430609035.58374101</v>
      </c>
      <c r="F7" s="1995">
        <f>+F41</f>
        <v>0</v>
      </c>
      <c r="G7" s="1995">
        <f>+G41</f>
        <v>448948664.653741</v>
      </c>
      <c r="H7" s="1996">
        <f t="shared" ref="H7:H15" si="1">+G7/G$4</f>
        <v>0.40002322468205787</v>
      </c>
      <c r="J7" s="77"/>
    </row>
    <row r="8" spans="1:11" ht="15">
      <c r="A8" s="1994">
        <v>2</v>
      </c>
      <c r="B8" s="1535" t="s">
        <v>683</v>
      </c>
      <c r="C8" s="1995">
        <f>+C85</f>
        <v>0</v>
      </c>
      <c r="D8" s="1995">
        <f>+D85</f>
        <v>34789061.390000001</v>
      </c>
      <c r="E8" s="1995">
        <f>+E85</f>
        <v>339203264.32999998</v>
      </c>
      <c r="F8" s="1995">
        <f>+F85</f>
        <v>0</v>
      </c>
      <c r="G8" s="1995">
        <f>+G85</f>
        <v>373992325.71999997</v>
      </c>
      <c r="H8" s="1996">
        <f t="shared" si="1"/>
        <v>0.3332354630261406</v>
      </c>
      <c r="J8" s="77"/>
    </row>
    <row r="9" spans="1:11" ht="15" hidden="1">
      <c r="A9" s="1994">
        <v>3</v>
      </c>
      <c r="B9" s="1535" t="s">
        <v>1587</v>
      </c>
      <c r="C9" s="1995">
        <f>+C117</f>
        <v>0</v>
      </c>
      <c r="D9" s="1995">
        <f>+D117</f>
        <v>0</v>
      </c>
      <c r="E9" s="1995">
        <f>+E117</f>
        <v>0</v>
      </c>
      <c r="F9" s="1995">
        <f>+F117</f>
        <v>0</v>
      </c>
      <c r="G9" s="1995">
        <f>+G117</f>
        <v>0</v>
      </c>
      <c r="H9" s="1996">
        <f t="shared" si="1"/>
        <v>0</v>
      </c>
      <c r="J9" s="77"/>
    </row>
    <row r="10" spans="1:11" ht="15" hidden="1">
      <c r="A10" s="1994">
        <v>4</v>
      </c>
      <c r="B10" s="1535" t="s">
        <v>1593</v>
      </c>
      <c r="C10" s="1995">
        <f>+C121</f>
        <v>0</v>
      </c>
      <c r="D10" s="1995">
        <f>+D121</f>
        <v>0</v>
      </c>
      <c r="E10" s="1995">
        <f>+E121</f>
        <v>0</v>
      </c>
      <c r="F10" s="1995">
        <f>+F121</f>
        <v>0</v>
      </c>
      <c r="G10" s="1995">
        <f>+G121</f>
        <v>0</v>
      </c>
      <c r="H10" s="1996">
        <f t="shared" si="1"/>
        <v>0</v>
      </c>
      <c r="J10" s="77"/>
    </row>
    <row r="11" spans="1:11" ht="15">
      <c r="A11" s="1994">
        <v>5</v>
      </c>
      <c r="B11" s="1535" t="s">
        <v>1598</v>
      </c>
      <c r="C11" s="1995">
        <f>+C124</f>
        <v>148806.51</v>
      </c>
      <c r="D11" s="1995">
        <f>+D124</f>
        <v>7000000</v>
      </c>
      <c r="E11" s="1995">
        <f>+E124</f>
        <v>234326621.44999999</v>
      </c>
      <c r="F11" s="1995">
        <f>+F124</f>
        <v>0</v>
      </c>
      <c r="G11" s="1995">
        <f>+G124</f>
        <v>241475427.96000001</v>
      </c>
      <c r="H11" s="1996">
        <f t="shared" si="1"/>
        <v>0.21515996589173561</v>
      </c>
      <c r="J11" s="77"/>
    </row>
    <row r="12" spans="1:11" ht="15">
      <c r="A12" s="1994">
        <v>6</v>
      </c>
      <c r="B12" s="1535" t="s">
        <v>568</v>
      </c>
      <c r="C12" s="1995">
        <f>+C150</f>
        <v>4906816.0251000002</v>
      </c>
      <c r="D12" s="1995">
        <f>+D150</f>
        <v>0</v>
      </c>
      <c r="E12" s="1995">
        <f>+E150</f>
        <v>0</v>
      </c>
      <c r="F12" s="1995">
        <f>+F150</f>
        <v>0</v>
      </c>
      <c r="G12" s="1995">
        <f>+G150</f>
        <v>4906816.0251000002</v>
      </c>
      <c r="H12" s="1996">
        <f t="shared" si="1"/>
        <v>4.3720819858011429E-3</v>
      </c>
      <c r="J12" s="77"/>
    </row>
    <row r="13" spans="1:11" ht="15">
      <c r="A13" s="1994">
        <v>7</v>
      </c>
      <c r="B13" s="1535" t="s">
        <v>1337</v>
      </c>
      <c r="C13" s="1995">
        <f>+C185</f>
        <v>592280.26</v>
      </c>
      <c r="D13" s="1995">
        <f>+D185</f>
        <v>0</v>
      </c>
      <c r="E13" s="1995">
        <f>+E185</f>
        <v>0</v>
      </c>
      <c r="F13" s="1995">
        <f>+F185</f>
        <v>0</v>
      </c>
      <c r="G13" s="1995">
        <f>+G185</f>
        <v>592280.26</v>
      </c>
      <c r="H13" s="1996">
        <f t="shared" si="1"/>
        <v>5.2773485739947702E-4</v>
      </c>
      <c r="J13" s="77"/>
    </row>
    <row r="14" spans="1:11" ht="15" hidden="1">
      <c r="A14" s="1994">
        <v>8</v>
      </c>
      <c r="B14" s="1535" t="s">
        <v>130</v>
      </c>
      <c r="C14" s="1995">
        <f>+C198</f>
        <v>0</v>
      </c>
      <c r="D14" s="1995">
        <f>+D198</f>
        <v>0</v>
      </c>
      <c r="E14" s="1995">
        <f>+E198</f>
        <v>0</v>
      </c>
      <c r="F14" s="1995">
        <f>+F198</f>
        <v>0</v>
      </c>
      <c r="G14" s="1995">
        <f>+G198</f>
        <v>0</v>
      </c>
      <c r="H14" s="1996">
        <f t="shared" si="1"/>
        <v>0</v>
      </c>
    </row>
    <row r="15" spans="1:11" ht="15.75" hidden="1" thickBot="1">
      <c r="A15" s="560">
        <v>9</v>
      </c>
      <c r="B15" s="556" t="s">
        <v>136</v>
      </c>
      <c r="C15" s="572">
        <f>+C202</f>
        <v>0</v>
      </c>
      <c r="D15" s="572">
        <f>+D202</f>
        <v>0</v>
      </c>
      <c r="E15" s="572">
        <f>+E202</f>
        <v>0</v>
      </c>
      <c r="F15" s="572">
        <f>+F202</f>
        <v>0</v>
      </c>
      <c r="G15" s="572">
        <f>+G202</f>
        <v>0</v>
      </c>
      <c r="H15" s="565">
        <f t="shared" si="1"/>
        <v>0</v>
      </c>
    </row>
    <row r="16" spans="1:11">
      <c r="A16" s="561"/>
      <c r="B16" s="552"/>
      <c r="C16" s="573"/>
      <c r="D16" s="573"/>
      <c r="E16" s="573"/>
      <c r="F16" s="573"/>
      <c r="G16" s="573"/>
      <c r="H16" s="566"/>
    </row>
    <row r="17" spans="1:10">
      <c r="A17" s="534" t="s">
        <v>674</v>
      </c>
      <c r="B17" s="86" t="s">
        <v>675</v>
      </c>
      <c r="C17" s="574" t="s">
        <v>676</v>
      </c>
      <c r="D17" s="574" t="s">
        <v>676</v>
      </c>
      <c r="E17" s="574" t="s">
        <v>676</v>
      </c>
      <c r="F17" s="574" t="s">
        <v>676</v>
      </c>
      <c r="G17" s="574" t="s">
        <v>676</v>
      </c>
      <c r="H17" s="567" t="s">
        <v>677</v>
      </c>
    </row>
    <row r="18" spans="1:10" ht="14.25" thickBot="1">
      <c r="A18" s="1455"/>
      <c r="B18" s="1456" t="s">
        <v>185</v>
      </c>
      <c r="C18" s="1457">
        <f t="shared" ref="C18:H18" si="2">+C20+C41+C85+C117+C121+C124+C150+C185+C198+C202</f>
        <v>8647902.7950999998</v>
      </c>
      <c r="D18" s="1457">
        <f t="shared" si="2"/>
        <v>57128690.460000001</v>
      </c>
      <c r="E18" s="1457">
        <f t="shared" si="2"/>
        <v>1056529905.3502486</v>
      </c>
      <c r="F18" s="1457">
        <f t="shared" si="2"/>
        <v>0</v>
      </c>
      <c r="G18" s="1457">
        <f t="shared" si="2"/>
        <v>1122306498.6053486</v>
      </c>
      <c r="H18" s="1458">
        <f t="shared" si="2"/>
        <v>1</v>
      </c>
    </row>
    <row r="19" spans="1:10" ht="14.25" thickTop="1">
      <c r="A19" s="1459"/>
      <c r="B19" s="1460"/>
      <c r="C19" s="1461"/>
      <c r="D19" s="1461"/>
      <c r="E19" s="1461"/>
      <c r="F19" s="1461"/>
      <c r="G19" s="1461"/>
      <c r="H19" s="1462"/>
      <c r="J19" s="320"/>
    </row>
    <row r="20" spans="1:10" ht="13.5">
      <c r="A20" s="1463" t="s">
        <v>1428</v>
      </c>
      <c r="B20" s="1464" t="s">
        <v>1438</v>
      </c>
      <c r="C20" s="1465">
        <f t="shared" ref="C20:H20" si="3">+C21+C26+C29+C37+C34</f>
        <v>0</v>
      </c>
      <c r="D20" s="1465">
        <f t="shared" si="3"/>
        <v>0</v>
      </c>
      <c r="E20" s="1465">
        <f t="shared" si="3"/>
        <v>52390983.986507654</v>
      </c>
      <c r="F20" s="1465">
        <f t="shared" si="3"/>
        <v>0</v>
      </c>
      <c r="G20" s="1465">
        <f t="shared" si="3"/>
        <v>52390983.986507654</v>
      </c>
      <c r="H20" s="1466">
        <f t="shared" si="3"/>
        <v>4.6681529556865366E-2</v>
      </c>
      <c r="I20" s="1465"/>
    </row>
    <row r="21" spans="1:10" ht="13.5" hidden="1">
      <c r="A21" s="1463" t="s">
        <v>1437</v>
      </c>
      <c r="B21" s="1464" t="s">
        <v>1403</v>
      </c>
      <c r="C21" s="1465">
        <f>SUM(C22:C25)</f>
        <v>0</v>
      </c>
      <c r="D21" s="1465">
        <f>SUM(D22:D25)</f>
        <v>0</v>
      </c>
      <c r="E21" s="1465">
        <f>SUM(E22:E25)</f>
        <v>0</v>
      </c>
      <c r="F21" s="1465">
        <f>SUM(F22:F25)</f>
        <v>0</v>
      </c>
      <c r="G21" s="1465">
        <f>SUM(G22:G25)</f>
        <v>0</v>
      </c>
      <c r="H21" s="318">
        <f>+G21/G$18</f>
        <v>0</v>
      </c>
      <c r="J21" s="77"/>
    </row>
    <row r="22" spans="1:10" ht="13.5" hidden="1">
      <c r="A22" s="1467" t="s">
        <v>1405</v>
      </c>
      <c r="B22" s="1468" t="s">
        <v>1404</v>
      </c>
      <c r="C22" s="1469">
        <f>+'PROG.I c3'!C35+'PROG.I c3'!C233</f>
        <v>0</v>
      </c>
      <c r="D22" s="1469">
        <f>+'PROG.II c4'!C39+'PROG.II c4'!C265+'PROG.II c4'!C462+'PROG.II c4'!C659+'PROG.II c4'!C857</f>
        <v>0</v>
      </c>
      <c r="E22" s="1469">
        <f>+'PROG.III c5'!C180+'PROG.III c5'!C374+'PROG.III c5'!C570+'PROG.III c5'!C763+'PROG.III c5'!C1133+'PROG.III c5'!C1329</f>
        <v>0</v>
      </c>
      <c r="F22" s="1469">
        <f>+'PROG. IV c6'!D134</f>
        <v>0</v>
      </c>
      <c r="G22" s="1469">
        <f>SUM(C22:F22)</f>
        <v>0</v>
      </c>
      <c r="H22" s="321">
        <f t="shared" ref="H22:H86" si="4">+G22/G$18</f>
        <v>0</v>
      </c>
    </row>
    <row r="23" spans="1:10" ht="13.5" hidden="1">
      <c r="A23" s="1467" t="s">
        <v>1406</v>
      </c>
      <c r="B23" s="1468" t="s">
        <v>1407</v>
      </c>
      <c r="C23" s="1469">
        <f>+'PROG.I c3'!C36+'PROG.I c3'!C234</f>
        <v>0</v>
      </c>
      <c r="D23" s="1469">
        <f>+'PROG.II c4'!C40+'PROG.II c4'!C266+'PROG.II c4'!C463+'PROG.II c4'!C660+'PROG.II c4'!C858</f>
        <v>0</v>
      </c>
      <c r="E23" s="1469">
        <f>+'PROG.III c5'!C181+'PROG.III c5'!C375+'PROG.III c5'!C571+'PROG.III c5'!C764+'PROG.III c5'!C1134+'PROG.III c5'!C1330</f>
        <v>0</v>
      </c>
      <c r="F23" s="1469">
        <f>+'PROG. IV c6'!D135</f>
        <v>0</v>
      </c>
      <c r="G23" s="1469">
        <f t="shared" ref="G23:G40" si="5">SUM(C23:F23)</f>
        <v>0</v>
      </c>
      <c r="H23" s="321">
        <f t="shared" si="4"/>
        <v>0</v>
      </c>
    </row>
    <row r="24" spans="1:10" ht="13.5" hidden="1">
      <c r="A24" s="1467" t="s">
        <v>1408</v>
      </c>
      <c r="B24" s="1468" t="s">
        <v>1409</v>
      </c>
      <c r="C24" s="1469">
        <f>+'PROG.I c3'!C37+'PROG.I c3'!C235</f>
        <v>0</v>
      </c>
      <c r="D24" s="1469">
        <f>+'PROG.II c4'!C41+'PROG.II c4'!C267+'PROG.II c4'!C464+'PROG.II c4'!C661+'PROG.II c4'!C859</f>
        <v>0</v>
      </c>
      <c r="E24" s="1469">
        <f>+'PROG.III c5'!C182+'PROG.III c5'!C376+'PROG.III c5'!C572+'PROG.III c5'!C765+'PROG.III c5'!C1135+'PROG.III c5'!C1331</f>
        <v>0</v>
      </c>
      <c r="F24" s="1469">
        <f>+'PROG. IV c6'!D136</f>
        <v>0</v>
      </c>
      <c r="G24" s="1469">
        <f t="shared" si="5"/>
        <v>0</v>
      </c>
      <c r="H24" s="321">
        <f t="shared" si="4"/>
        <v>0</v>
      </c>
    </row>
    <row r="25" spans="1:10" ht="13.5" hidden="1">
      <c r="A25" s="1467" t="s">
        <v>1633</v>
      </c>
      <c r="B25" s="1468" t="s">
        <v>1634</v>
      </c>
      <c r="C25" s="1469">
        <v>0</v>
      </c>
      <c r="D25" s="1469">
        <f>'PROG.II c4'!C42</f>
        <v>0</v>
      </c>
      <c r="E25" s="1469">
        <v>0</v>
      </c>
      <c r="F25" s="1469">
        <v>0</v>
      </c>
      <c r="G25" s="1469">
        <f t="shared" si="5"/>
        <v>0</v>
      </c>
      <c r="H25" s="321">
        <f t="shared" si="4"/>
        <v>0</v>
      </c>
    </row>
    <row r="26" spans="1:10" ht="13.5">
      <c r="A26" s="1467" t="s">
        <v>1410</v>
      </c>
      <c r="B26" s="1464" t="s">
        <v>1411</v>
      </c>
      <c r="C26" s="1465">
        <f>SUM(C27:C28)</f>
        <v>0</v>
      </c>
      <c r="D26" s="1465">
        <f>SUM(D27:D28)</f>
        <v>0</v>
      </c>
      <c r="E26" s="1465">
        <f>SUM(E27:E28)</f>
        <v>41038395.769999996</v>
      </c>
      <c r="F26" s="1465">
        <f>SUM(F27:F28)</f>
        <v>0</v>
      </c>
      <c r="G26" s="1465">
        <f>SUM(G27:G28)</f>
        <v>41038395.769999996</v>
      </c>
      <c r="H26" s="318">
        <f t="shared" si="4"/>
        <v>3.6566121483745294E-2</v>
      </c>
    </row>
    <row r="27" spans="1:10" ht="13.5">
      <c r="A27" s="1467" t="s">
        <v>1412</v>
      </c>
      <c r="B27" s="1468" t="s">
        <v>1413</v>
      </c>
      <c r="C27" s="1469">
        <f>+'PROG.I c3'!C39+'PROG.I c3'!C237</f>
        <v>0</v>
      </c>
      <c r="D27" s="1469">
        <f>+'PROG.II c4'!C44+'PROG.II c4'!C269+'PROG.II c4'!C466+'PROG.II c4'!C663+'PROG.II c4'!C861</f>
        <v>0</v>
      </c>
      <c r="E27" s="1469">
        <f>+'PROG.III c5'!C184+'PROG.III c5'!C378+'PROG.III c5'!C574+'PROG.III c5'!C767+'PROG.III c5'!C1137+'PROG.III c5'!C1333+'PROG.III c5'!C1020</f>
        <v>41038395.769999996</v>
      </c>
      <c r="F27" s="1469">
        <f>+'PROG. IV c6'!D138</f>
        <v>0</v>
      </c>
      <c r="G27" s="1469">
        <f t="shared" si="5"/>
        <v>41038395.769999996</v>
      </c>
      <c r="H27" s="321">
        <f t="shared" si="4"/>
        <v>3.6566121483745294E-2</v>
      </c>
      <c r="J27" s="77"/>
    </row>
    <row r="28" spans="1:10" ht="13.5" hidden="1">
      <c r="A28" s="1467" t="s">
        <v>1414</v>
      </c>
      <c r="B28" s="1468" t="s">
        <v>269</v>
      </c>
      <c r="C28" s="1469">
        <f>+'PROG.I c3'!C40+'PROG.I c3'!C238</f>
        <v>0</v>
      </c>
      <c r="D28" s="1469">
        <f>+'PROG.II c4'!C45+'PROG.II c4'!C270+'PROG.II c4'!C467+'PROG.II c4'!C664+'PROG.II c4'!C862</f>
        <v>0</v>
      </c>
      <c r="E28" s="1469">
        <f>+'PROG.III c5'!C185+'PROG.III c5'!C379+'PROG.III c5'!C575+'PROG.III c5'!C768+'PROG.III c5'!C1138+'PROG.III c5'!C1334</f>
        <v>0</v>
      </c>
      <c r="F28" s="1469">
        <f>+'PROG. IV c6'!D139</f>
        <v>0</v>
      </c>
      <c r="G28" s="1469">
        <f t="shared" si="5"/>
        <v>0</v>
      </c>
      <c r="H28" s="321">
        <f t="shared" si="4"/>
        <v>0</v>
      </c>
      <c r="J28" s="305"/>
    </row>
    <row r="29" spans="1:10" ht="13.5">
      <c r="A29" s="1467" t="s">
        <v>1415</v>
      </c>
      <c r="B29" s="1464" t="s">
        <v>1416</v>
      </c>
      <c r="C29" s="1465">
        <f>SUM(C30:C33)</f>
        <v>0</v>
      </c>
      <c r="D29" s="1465">
        <f>SUM(D30:D33)</f>
        <v>0</v>
      </c>
      <c r="E29" s="1465">
        <f>SUM(E30:E33)</f>
        <v>3419866.3141666665</v>
      </c>
      <c r="F29" s="1465">
        <f>SUM(F30:F33)</f>
        <v>0</v>
      </c>
      <c r="G29" s="1465">
        <f>SUM(G30:G33)</f>
        <v>3419866.3141666665</v>
      </c>
      <c r="H29" s="318">
        <f t="shared" si="4"/>
        <v>3.0471767903121083E-3</v>
      </c>
    </row>
    <row r="30" spans="1:10" ht="13.5" hidden="1">
      <c r="A30" s="1467" t="s">
        <v>1417</v>
      </c>
      <c r="B30" s="1468" t="s">
        <v>1418</v>
      </c>
      <c r="C30" s="1469">
        <f>+'PROG.I c3'!C42+'PROG.I c3'!C240</f>
        <v>0</v>
      </c>
      <c r="D30" s="1469">
        <f>+'PROG.II c4'!C47+'PROG.II c4'!C272+'PROG.II c4'!C469+'PROG.II c4'!C666+'PROG.II c4'!C864</f>
        <v>0</v>
      </c>
      <c r="E30" s="1469">
        <f>+'PROG.III c5'!C187+'PROG.III c5'!C381+'PROG.III c5'!C577+'PROG.III c5'!C770+'PROG.III c5'!C1140+'PROG.III c5'!C1336</f>
        <v>0</v>
      </c>
      <c r="F30" s="1469">
        <f>+'PROG. IV c6'!D141</f>
        <v>0</v>
      </c>
      <c r="G30" s="1469">
        <f t="shared" si="5"/>
        <v>0</v>
      </c>
      <c r="H30" s="321">
        <f t="shared" si="4"/>
        <v>0</v>
      </c>
    </row>
    <row r="31" spans="1:10" ht="13.5" hidden="1">
      <c r="A31" s="1467" t="s">
        <v>1419</v>
      </c>
      <c r="B31" s="1468" t="s">
        <v>1420</v>
      </c>
      <c r="C31" s="1469">
        <f>+'PROG.I c3'!C43+'PROG.I c3'!C241</f>
        <v>0</v>
      </c>
      <c r="D31" s="1469">
        <f>+'PROG.II c4'!C48+'PROG.II c4'!C273+'PROG.II c4'!C470+'PROG.II c4'!C667+'PROG.II c4'!C865</f>
        <v>0</v>
      </c>
      <c r="E31" s="1469">
        <f>+'PROG.III c5'!C188+'PROG.III c5'!C382+'PROG.III c5'!C578+'PROG.III c5'!C771+'PROG.III c5'!C1141+'PROG.III c5'!C1337</f>
        <v>0</v>
      </c>
      <c r="F31" s="1469">
        <f>+'PROG. IV c6'!D142</f>
        <v>0</v>
      </c>
      <c r="G31" s="1469">
        <f t="shared" si="5"/>
        <v>0</v>
      </c>
      <c r="H31" s="321">
        <f t="shared" si="4"/>
        <v>0</v>
      </c>
    </row>
    <row r="32" spans="1:10" ht="13.5">
      <c r="A32" s="1467" t="s">
        <v>1421</v>
      </c>
      <c r="B32" s="1468" t="s">
        <v>600</v>
      </c>
      <c r="C32" s="1469">
        <f>+'PROG.I c3'!C44+'PROG.I c3'!C242</f>
        <v>0</v>
      </c>
      <c r="D32" s="1469">
        <f>+'PROG.II c4'!C49+'PROG.II c4'!C274+'PROG.II c4'!C471+'PROG.II c4'!C668+'PROG.II c4'!C866</f>
        <v>0</v>
      </c>
      <c r="E32" s="1469">
        <f>+'PROG.III c5'!C189+'PROG.III c5'!C383+'PROG.III c5'!C579+'PROG.III c5'!C772+'PROG.III c5'!C1142+'PROG.III c5'!C1338+'PROG.III c5'!C1025</f>
        <v>3419866.3141666665</v>
      </c>
      <c r="F32" s="1469">
        <f>+'PROG. IV c6'!D143</f>
        <v>0</v>
      </c>
      <c r="G32" s="1469">
        <f t="shared" si="5"/>
        <v>3419866.3141666665</v>
      </c>
      <c r="H32" s="321">
        <f t="shared" si="4"/>
        <v>3.0471767903121083E-3</v>
      </c>
    </row>
    <row r="33" spans="1:8" ht="13.5" hidden="1">
      <c r="A33" s="1467" t="s">
        <v>1422</v>
      </c>
      <c r="B33" s="1468" t="s">
        <v>978</v>
      </c>
      <c r="C33" s="1469">
        <f>+'PROG.I c3'!C45+'PROG.I c3'!C243</f>
        <v>0</v>
      </c>
      <c r="D33" s="1469">
        <f>+'PROG.II c4'!C50+'PROG.II c4'!C275+'PROG.II c4'!C472+'PROG.II c4'!C669+'PROG.II c4'!C867</f>
        <v>0</v>
      </c>
      <c r="E33" s="1469">
        <f>+'PROG.III c5'!C190+'PROG.III c5'!C384+'PROG.III c5'!C580+'PROG.III c5'!C773+'PROG.III c5'!C1143+'PROG.III c5'!C1339</f>
        <v>0</v>
      </c>
      <c r="F33" s="1469">
        <f>+'PROG. IV c6'!D144</f>
        <v>0</v>
      </c>
      <c r="G33" s="1469">
        <f t="shared" si="5"/>
        <v>0</v>
      </c>
      <c r="H33" s="321">
        <f t="shared" si="4"/>
        <v>0</v>
      </c>
    </row>
    <row r="34" spans="1:8" ht="13.5">
      <c r="A34" s="1467" t="s">
        <v>160</v>
      </c>
      <c r="B34" s="1464" t="s">
        <v>161</v>
      </c>
      <c r="C34" s="1465">
        <f>SUM(C35:C36)</f>
        <v>0</v>
      </c>
      <c r="D34" s="1465">
        <f>SUM(D35:D36)</f>
        <v>0</v>
      </c>
      <c r="E34" s="1465">
        <f>SUM(E35:E36)</f>
        <v>4001243.5875749998</v>
      </c>
      <c r="F34" s="1465">
        <f>SUM(F35:F36)</f>
        <v>0</v>
      </c>
      <c r="G34" s="1465">
        <f>SUM(G35:G36)</f>
        <v>4001243.5875749998</v>
      </c>
      <c r="H34" s="318">
        <f t="shared" si="4"/>
        <v>3.5651968446651664E-3</v>
      </c>
    </row>
    <row r="35" spans="1:8" ht="13.5">
      <c r="A35" s="1470" t="s">
        <v>162</v>
      </c>
      <c r="B35" s="1468" t="s">
        <v>164</v>
      </c>
      <c r="C35" s="1469">
        <f>+'PROG.I c3'!C47+'PROG.I c3'!C245</f>
        <v>0</v>
      </c>
      <c r="D35" s="1469">
        <f>+'PROG.II c4'!C52+'PROG.II c4'!C277+'PROG.II c4'!C474+'PROG.II c4'!C671+'PROG.II c4'!C869</f>
        <v>0</v>
      </c>
      <c r="E35" s="1469">
        <f>+'PROG.III c5'!C192+'PROG.III c5'!C386+'PROG.III c5'!C1145+'PROG.III c5'!C1028</f>
        <v>3796051.6087249997</v>
      </c>
      <c r="F35" s="1469">
        <f>+'PROG. IV c6'!D146</f>
        <v>0</v>
      </c>
      <c r="G35" s="1469">
        <f t="shared" si="5"/>
        <v>3796051.6087249997</v>
      </c>
      <c r="H35" s="321">
        <f t="shared" si="4"/>
        <v>3.3823662372464399E-3</v>
      </c>
    </row>
    <row r="36" spans="1:8" ht="13.5">
      <c r="A36" s="1470" t="s">
        <v>163</v>
      </c>
      <c r="B36" s="1468" t="s">
        <v>165</v>
      </c>
      <c r="C36" s="1469">
        <f>+'PROG.I c3'!C48+'PROG.I c3'!C246</f>
        <v>0</v>
      </c>
      <c r="D36" s="1469">
        <f>+'PROG.II c4'!C53+'PROG.II c4'!C278+'PROG.II c4'!C475+'PROG.II c4'!C672+'PROG.II c4'!C870</f>
        <v>0</v>
      </c>
      <c r="E36" s="1469">
        <f>+'PROG.III c5'!C193+'PROG.III c5'!C387+'PROG.III c5'!C1146+'PROG.III c5'!C1029</f>
        <v>205191.97884999998</v>
      </c>
      <c r="F36" s="1469">
        <f>+'PROG. IV c6'!D147</f>
        <v>0</v>
      </c>
      <c r="G36" s="1469">
        <f t="shared" si="5"/>
        <v>205191.97884999998</v>
      </c>
      <c r="H36" s="321">
        <f t="shared" si="4"/>
        <v>1.8283060741872649E-4</v>
      </c>
    </row>
    <row r="37" spans="1:8" ht="13.5">
      <c r="A37" s="1467" t="s">
        <v>1423</v>
      </c>
      <c r="B37" s="1464" t="s">
        <v>1424</v>
      </c>
      <c r="C37" s="1465">
        <f>SUM(C38:C40)</f>
        <v>0</v>
      </c>
      <c r="D37" s="1465">
        <f>SUM(D38:D40)</f>
        <v>0</v>
      </c>
      <c r="E37" s="1465">
        <f>SUM(E38:E40)</f>
        <v>3931478.3147659991</v>
      </c>
      <c r="F37" s="1465">
        <f>SUM(F38:F40)</f>
        <v>0</v>
      </c>
      <c r="G37" s="1465">
        <f>SUM(G38:G40)</f>
        <v>3931478.3147659991</v>
      </c>
      <c r="H37" s="318">
        <f t="shared" si="4"/>
        <v>3.5030344381427989E-3</v>
      </c>
    </row>
    <row r="38" spans="1:8" ht="13.5">
      <c r="A38" s="1467" t="s">
        <v>1425</v>
      </c>
      <c r="B38" s="1468" t="s">
        <v>1436</v>
      </c>
      <c r="C38" s="1469">
        <f>+'PROG.I c3'!$C50+'PROG.I c3'!$C248</f>
        <v>0</v>
      </c>
      <c r="D38" s="1469">
        <f>+'PROG.II c4'!$C55+'PROG.II c4'!$C280+'PROG.II c4'!$C477+'PROG.II c4'!$C674+'PROG.II c4'!$C869</f>
        <v>0</v>
      </c>
      <c r="E38" s="1469">
        <f>+'PROG.III c5'!$C195+'PROG.III c5'!$C389+'PROG.III c5'!$C582+'PROG.III c5'!$C775+'PROG.III c5'!$C1148+'PROG.III c5'!$C1344+'PROG.III c5'!C1031</f>
        <v>2084750.5051159996</v>
      </c>
      <c r="F38" s="1469">
        <f>+'PROG. IV c6'!D149</f>
        <v>0</v>
      </c>
      <c r="G38" s="1469">
        <f t="shared" si="5"/>
        <v>2084750.5051159996</v>
      </c>
      <c r="H38" s="321">
        <f t="shared" si="4"/>
        <v>1.8575589713742608E-3</v>
      </c>
    </row>
    <row r="39" spans="1:8" ht="13.5">
      <c r="A39" s="1467" t="s">
        <v>1426</v>
      </c>
      <c r="B39" s="1468" t="s">
        <v>1433</v>
      </c>
      <c r="C39" s="1469">
        <f>+'PROG.I c3'!$C51+'PROG.I c3'!$C249</f>
        <v>0</v>
      </c>
      <c r="D39" s="1469">
        <f>+'PROG.II c4'!$C56+'PROG.II c4'!$C281+'PROG.II c4'!$C478+'PROG.II c4'!$C675+'PROG.II c4'!$C870</f>
        <v>0</v>
      </c>
      <c r="E39" s="1469">
        <f>+'PROG.III c5'!$C196+'PROG.III c5'!$C390+'PROG.III c5'!$C583+'PROG.III c5'!$C776+'PROG.III c5'!$C1149+'PROG.III c5'!$C1345+'PROG.III c5'!C1032</f>
        <v>615575.93654999987</v>
      </c>
      <c r="F39" s="1469">
        <f>+'PROG. IV c6'!D150</f>
        <v>0</v>
      </c>
      <c r="G39" s="1469">
        <f t="shared" si="5"/>
        <v>615575.93654999987</v>
      </c>
      <c r="H39" s="321">
        <f t="shared" si="4"/>
        <v>5.4849182225617939E-4</v>
      </c>
    </row>
    <row r="40" spans="1:8" ht="13.5">
      <c r="A40" s="1467" t="s">
        <v>1427</v>
      </c>
      <c r="B40" s="1468" t="s">
        <v>1434</v>
      </c>
      <c r="C40" s="1469">
        <f>+'PROG.I c3'!$C52+'PROG.I c3'!$C250</f>
        <v>0</v>
      </c>
      <c r="D40" s="1469">
        <f>+'PROG.II c4'!$C57+'PROG.II c4'!$C282+'PROG.II c4'!$C479+'PROG.II c4'!$C676+'PROG.II c4'!$C871</f>
        <v>0</v>
      </c>
      <c r="E40" s="1469">
        <f>+'PROG.III c5'!$C197+'PROG.III c5'!$C391+'PROG.III c5'!$C584+'PROG.III c5'!$C777+'PROG.III c5'!$C1150+'PROG.III c5'!$C1346+'PROG.III c5'!C1033</f>
        <v>1231151.8730999997</v>
      </c>
      <c r="F40" s="1469">
        <f>+'PROG. IV c6'!D151</f>
        <v>0</v>
      </c>
      <c r="G40" s="1469">
        <f t="shared" si="5"/>
        <v>1231151.8730999997</v>
      </c>
      <c r="H40" s="321">
        <f t="shared" si="4"/>
        <v>1.0969836445123588E-3</v>
      </c>
    </row>
    <row r="41" spans="1:8" ht="13.5">
      <c r="A41" s="1463" t="s">
        <v>688</v>
      </c>
      <c r="B41" s="1471" t="s">
        <v>1439</v>
      </c>
      <c r="C41" s="1472">
        <f>+C42+C45+C51+C56+C64+C69+C72+C76</f>
        <v>3000000</v>
      </c>
      <c r="D41" s="1472">
        <f>+D42+D45+D51+D56+D64+D69+D72+D76</f>
        <v>15339629.07</v>
      </c>
      <c r="E41" s="1472">
        <f>+E42+E45+E51+E56+E64+E69+E72+E76</f>
        <v>430609035.58374101</v>
      </c>
      <c r="F41" s="1472">
        <f>+F42+F45+F51+F56+F64+F69+F72+F76</f>
        <v>0</v>
      </c>
      <c r="G41" s="1472">
        <f>+G42+G45+G51+G56+G64+G69+G72+G76</f>
        <v>448948664.653741</v>
      </c>
      <c r="H41" s="318">
        <f t="shared" si="4"/>
        <v>0.40002322468205787</v>
      </c>
    </row>
    <row r="42" spans="1:8" ht="13.5">
      <c r="A42" s="1473" t="s">
        <v>1441</v>
      </c>
      <c r="B42" s="1471" t="s">
        <v>1442</v>
      </c>
      <c r="C42" s="1472">
        <f>SUM(C43:C44)</f>
        <v>0</v>
      </c>
      <c r="D42" s="1472">
        <f>SUM(D43:D44)</f>
        <v>0</v>
      </c>
      <c r="E42" s="1472">
        <f>SUM(E43:E44)</f>
        <v>100000000</v>
      </c>
      <c r="F42" s="1472">
        <f>SUM(F43:F44)</f>
        <v>0</v>
      </c>
      <c r="G42" s="1472">
        <f>SUM(G43:G44)</f>
        <v>100000000</v>
      </c>
      <c r="H42" s="318">
        <f t="shared" si="4"/>
        <v>8.9102219513356229E-2</v>
      </c>
    </row>
    <row r="43" spans="1:8" ht="13.5" hidden="1">
      <c r="A43" s="1470" t="s">
        <v>1340</v>
      </c>
      <c r="B43" s="1468" t="s">
        <v>1339</v>
      </c>
      <c r="C43" s="1469">
        <f>+'PROG.I c3'!$C58+'PROG.I c3'!$C256</f>
        <v>0</v>
      </c>
      <c r="D43" s="1469">
        <f>+'PROG.II c4'!$C63+'PROG.II c4'!$C288+'PROG.II c4'!$C485+'PROG.II c4'!$C682+'PROG.II c4'!$C877</f>
        <v>0</v>
      </c>
      <c r="E43" s="1469">
        <f>++'PROG.III c5'!$C203+'PROG.III c5'!$C397+'PROG.III c5'!$C590+'PROG.III c5'!$C783+'PROG.III c5'!$C1156+'PROG.III c5'!$C1352</f>
        <v>0</v>
      </c>
      <c r="F43" s="1469">
        <f>+'PROG. IV c6'!D153</f>
        <v>0</v>
      </c>
      <c r="G43" s="1469">
        <f>SUM(C43:F43)</f>
        <v>0</v>
      </c>
      <c r="H43" s="321">
        <f t="shared" si="4"/>
        <v>0</v>
      </c>
    </row>
    <row r="44" spans="1:8" ht="13.5">
      <c r="A44" s="1470" t="s">
        <v>1443</v>
      </c>
      <c r="B44" s="1468" t="s">
        <v>1444</v>
      </c>
      <c r="C44" s="1469">
        <f>+'PROG.I c3'!$C59+'PROG.I c3'!$C257</f>
        <v>0</v>
      </c>
      <c r="D44" s="1469">
        <f>+'PROG.II c4'!$C64+'PROG.II c4'!$C289+'PROG.II c4'!$C486+'PROG.II c4'!$C683+'PROG.II c4'!$C878</f>
        <v>0</v>
      </c>
      <c r="E44" s="1469">
        <f>++'PROG.III c5'!$C204+'PROG.III c5'!$C398+'PROG.III c5'!$C591+'PROG.III c5'!$C784+'PROG.III c5'!$C1157+'PROG.III c5'!$C1353+'PROG.III c5'!C1038</f>
        <v>100000000</v>
      </c>
      <c r="F44" s="1469">
        <f>+'PROG. IV c6'!D156</f>
        <v>0</v>
      </c>
      <c r="G44" s="1469">
        <f>SUM(C44:F44)</f>
        <v>100000000</v>
      </c>
      <c r="H44" s="321">
        <f t="shared" si="4"/>
        <v>8.9102219513356229E-2</v>
      </c>
    </row>
    <row r="45" spans="1:8" ht="13.5">
      <c r="A45" s="1473" t="s">
        <v>1445</v>
      </c>
      <c r="B45" s="1471" t="s">
        <v>1446</v>
      </c>
      <c r="C45" s="1472">
        <f>SUM(C46:C50)</f>
        <v>0</v>
      </c>
      <c r="D45" s="1472">
        <f>SUM(D46:D50)</f>
        <v>480000</v>
      </c>
      <c r="E45" s="1472">
        <f>SUM(E46:E50)</f>
        <v>0</v>
      </c>
      <c r="F45" s="1472">
        <f>SUM(F46:F50)</f>
        <v>0</v>
      </c>
      <c r="G45" s="1472">
        <f>SUM(G46:G50)</f>
        <v>480000</v>
      </c>
      <c r="H45" s="318">
        <f t="shared" si="4"/>
        <v>4.2769065366410992E-4</v>
      </c>
    </row>
    <row r="46" spans="1:8" ht="13.5">
      <c r="A46" s="1470" t="s">
        <v>1447</v>
      </c>
      <c r="B46" s="1468" t="s">
        <v>1448</v>
      </c>
      <c r="C46" s="1469">
        <f>+'PROG.I c3'!$C61+'PROG.I c3'!$C259</f>
        <v>0</v>
      </c>
      <c r="D46" s="1469">
        <f>+'PROG.II c4'!$C66+'PROG.II c4'!$C291+'PROG.II c4'!$C488+'PROG.II c4'!$C685+'PROG.II c4'!$C880+'PROG.II c4'!C1072</f>
        <v>180000</v>
      </c>
      <c r="E46" s="1469">
        <f>++'PROG.III c5'!$C206+'PROG.III c5'!$C400+'PROG.III c5'!$C593+'PROG.III c5'!$C786+'PROG.III c5'!$C1159+'PROG.III c5'!$C1355</f>
        <v>0</v>
      </c>
      <c r="F46" s="1469">
        <f>+'PROG. IV c6'!D158</f>
        <v>0</v>
      </c>
      <c r="G46" s="1469">
        <f>SUM(C46:F46)</f>
        <v>180000</v>
      </c>
      <c r="H46" s="321">
        <f t="shared" si="4"/>
        <v>1.6038399512404122E-4</v>
      </c>
    </row>
    <row r="47" spans="1:8" ht="13.5">
      <c r="A47" s="1470" t="s">
        <v>1449</v>
      </c>
      <c r="B47" s="1468" t="s">
        <v>1450</v>
      </c>
      <c r="C47" s="1469">
        <f>+'PROG.I c3'!$C62+'PROG.I c3'!$C260</f>
        <v>0</v>
      </c>
      <c r="D47" s="1469">
        <f>+'PROG.II c4'!$C67+'PROG.II c4'!$C292+'PROG.II c4'!$C489+'PROG.II c4'!$C686+'PROG.II c4'!$C881+'PROG.II c4'!C1073</f>
        <v>300000</v>
      </c>
      <c r="E47" s="1469">
        <f>++'PROG.III c5'!$C207+'PROG.III c5'!$C401+'PROG.III c5'!$C594+'PROG.III c5'!$C787+'PROG.III c5'!$C1160+'PROG.III c5'!$C1356</f>
        <v>0</v>
      </c>
      <c r="F47" s="1469">
        <f>+'PROG. IV c6'!D159</f>
        <v>0</v>
      </c>
      <c r="G47" s="1469">
        <f>SUM(C47:F47)</f>
        <v>300000</v>
      </c>
      <c r="H47" s="321">
        <f t="shared" si="4"/>
        <v>2.673066585400687E-4</v>
      </c>
    </row>
    <row r="48" spans="1:8" ht="13.5" hidden="1">
      <c r="A48" s="1470" t="s">
        <v>1451</v>
      </c>
      <c r="B48" s="1468" t="s">
        <v>1452</v>
      </c>
      <c r="C48" s="1469">
        <f>+'PROG.I c3'!$C63+'PROG.I c3'!$C261</f>
        <v>0</v>
      </c>
      <c r="D48" s="1469">
        <f>+'PROG.II c4'!$C68+'PROG.II c4'!$C293+'PROG.II c4'!$C490+'PROG.II c4'!$C687+'PROG.II c4'!$C882</f>
        <v>0</v>
      </c>
      <c r="E48" s="1469">
        <f>++'PROG.III c5'!$C208+'PROG.III c5'!$C402+'PROG.III c5'!$C595+'PROG.III c5'!$C788+'PROG.III c5'!$C1161+'PROG.III c5'!$C1357</f>
        <v>0</v>
      </c>
      <c r="F48" s="1469">
        <f>+'PROG. IV c6'!D160</f>
        <v>0</v>
      </c>
      <c r="G48" s="1469">
        <f>SUM(C48:F48)</f>
        <v>0</v>
      </c>
      <c r="H48" s="321">
        <f t="shared" si="4"/>
        <v>0</v>
      </c>
    </row>
    <row r="49" spans="1:8" ht="13.5" hidden="1">
      <c r="A49" s="1470" t="s">
        <v>1453</v>
      </c>
      <c r="B49" s="1468" t="s">
        <v>1454</v>
      </c>
      <c r="C49" s="1469">
        <f>+'PROG.I c3'!$C64+'PROG.I c3'!$C262</f>
        <v>0</v>
      </c>
      <c r="D49" s="1469">
        <f>+'PROG.II c4'!$C69+'PROG.II c4'!$C294+'PROG.II c4'!$C491+'PROG.II c4'!$C688+'PROG.II c4'!$C883</f>
        <v>0</v>
      </c>
      <c r="E49" s="1469">
        <f>++'PROG.III c5'!$C209+'PROG.III c5'!$C403+'PROG.III c5'!$C596+'PROG.III c5'!$C789+'PROG.III c5'!$C1162+'PROG.III c5'!$C1358</f>
        <v>0</v>
      </c>
      <c r="F49" s="1469">
        <f>+'PROG. IV c6'!D161</f>
        <v>0</v>
      </c>
      <c r="G49" s="1469">
        <f>SUM(C49:F49)</f>
        <v>0</v>
      </c>
      <c r="H49" s="321">
        <f t="shared" si="4"/>
        <v>0</v>
      </c>
    </row>
    <row r="50" spans="1:8" ht="13.5" hidden="1">
      <c r="A50" s="1470" t="s">
        <v>1455</v>
      </c>
      <c r="B50" s="1468" t="s">
        <v>1456</v>
      </c>
      <c r="C50" s="1469">
        <f>+'PROG.I c3'!$C65+'PROG.I c3'!$C263</f>
        <v>0</v>
      </c>
      <c r="D50" s="1469">
        <f>+'PROG.II c4'!$C70+'PROG.II c4'!$C295+'PROG.II c4'!$C492+'PROG.II c4'!$C689+'PROG.II c4'!$C884</f>
        <v>0</v>
      </c>
      <c r="E50" s="1469">
        <f>++'PROG.III c5'!$C210+'PROG.III c5'!$C404+'PROG.III c5'!$C597+'PROG.III c5'!$C790+'PROG.III c5'!$C1163+'PROG.III c5'!$C1359</f>
        <v>0</v>
      </c>
      <c r="F50" s="1469">
        <f>+'PROG. IV c6'!D162</f>
        <v>0</v>
      </c>
      <c r="G50" s="1469">
        <f>SUM(C50:F50)</f>
        <v>0</v>
      </c>
      <c r="H50" s="321">
        <f t="shared" si="4"/>
        <v>0</v>
      </c>
    </row>
    <row r="51" spans="1:8" ht="13.5">
      <c r="A51" s="1473" t="s">
        <v>1457</v>
      </c>
      <c r="B51" s="1471" t="s">
        <v>1458</v>
      </c>
      <c r="C51" s="1472">
        <f>SUM(C52:C55)</f>
        <v>0</v>
      </c>
      <c r="D51" s="1472">
        <f>SUM(D52:D55)</f>
        <v>0</v>
      </c>
      <c r="E51" s="1472">
        <f>SUM(E52:E55)</f>
        <v>14928870</v>
      </c>
      <c r="F51" s="1472">
        <f>SUM(F52:F55)</f>
        <v>0</v>
      </c>
      <c r="G51" s="1472">
        <f>SUM(G52:G55)</f>
        <v>14928870</v>
      </c>
      <c r="H51" s="318">
        <f t="shared" si="4"/>
        <v>1.3301954518263584E-2</v>
      </c>
    </row>
    <row r="52" spans="1:8" ht="13.5">
      <c r="A52" s="1470" t="s">
        <v>1459</v>
      </c>
      <c r="B52" s="1468" t="s">
        <v>1460</v>
      </c>
      <c r="C52" s="1469">
        <f>+'PROG.I c3'!$C67+'PROG.I c3'!$C265</f>
        <v>0</v>
      </c>
      <c r="D52" s="1469">
        <f>+'PROG.II c4'!$C72+'PROG.II c4'!$C297+'PROG.II c4'!$C494+'PROG.II c4'!$C691+'PROG.II c4'!$C886</f>
        <v>0</v>
      </c>
      <c r="E52" s="1469">
        <f>++'PROG.III c5'!$C212+'PROG.III c5'!$C406+'PROG.III c5'!$C599+'PROG.III c5'!$C792+'PROG.III c5'!$C1165+'PROG.III c5'!$C1361+'PROG.III c5'!C1570</f>
        <v>500000</v>
      </c>
      <c r="F52" s="1469">
        <f>+'PROG. IV c6'!D164</f>
        <v>0</v>
      </c>
      <c r="G52" s="1469">
        <f>SUM(C52:F52)</f>
        <v>500000</v>
      </c>
      <c r="H52" s="321">
        <f t="shared" si="4"/>
        <v>4.4551109756678115E-4</v>
      </c>
    </row>
    <row r="53" spans="1:8" ht="13.5">
      <c r="A53" s="1470" t="s">
        <v>1461</v>
      </c>
      <c r="B53" s="1468" t="s">
        <v>1462</v>
      </c>
      <c r="C53" s="1469">
        <f>+'PROG.I c3'!$C68+'PROG.I c3'!$C266</f>
        <v>0</v>
      </c>
      <c r="D53" s="1469">
        <f>+'PROG.II c4'!$C73+'PROG.II c4'!$C298+'PROG.II c4'!$C495+'PROG.II c4'!$C692+'PROG.II c4'!$C887</f>
        <v>0</v>
      </c>
      <c r="E53" s="1469">
        <f>++'PROG.III c5'!$C213+'PROG.III c5'!$C407+'PROG.III c5'!$C600+'PROG.III c5'!$C793+'PROG.III c5'!$C1166+'PROG.III c5'!$C1362+'PROG.III c5'!C1765+'PROG.III c5'!C1571</f>
        <v>7428870</v>
      </c>
      <c r="F53" s="1469">
        <f>+'PROG. IV c6'!D165</f>
        <v>0</v>
      </c>
      <c r="G53" s="1469">
        <f>SUM(C53:F53)</f>
        <v>7428870</v>
      </c>
      <c r="H53" s="321">
        <f t="shared" si="4"/>
        <v>6.619288054761867E-3</v>
      </c>
    </row>
    <row r="54" spans="1:8" ht="13.5">
      <c r="A54" s="1470" t="s">
        <v>1463</v>
      </c>
      <c r="B54" s="1468" t="s">
        <v>1464</v>
      </c>
      <c r="C54" s="1469">
        <f>+'PROG.I c3'!$C69+'PROG.I c3'!$C267</f>
        <v>0</v>
      </c>
      <c r="D54" s="1469">
        <f>+'PROG.II c4'!$C74+'PROG.II c4'!$C299+'PROG.II c4'!$C496+'PROG.II c4'!$C693+'PROG.II c4'!$C888</f>
        <v>0</v>
      </c>
      <c r="E54" s="1469">
        <f>++'PROG.III c5'!$C214+'PROG.III c5'!$C408+'PROG.III c5'!$C601+'PROG.III c5'!$C794+'PROG.III c5'!$C1167+'PROG.III c5'!$C1363+'PROG.III c5'!C1766+'PROG.III c5'!C1572</f>
        <v>7000000</v>
      </c>
      <c r="F54" s="1469">
        <f>+'PROG. IV c6'!D166</f>
        <v>0</v>
      </c>
      <c r="G54" s="1469">
        <f>SUM(C54:F54)</f>
        <v>7000000</v>
      </c>
      <c r="H54" s="321">
        <f t="shared" si="4"/>
        <v>6.2371553659349363E-3</v>
      </c>
    </row>
    <row r="55" spans="1:8" ht="13.5" hidden="1">
      <c r="A55" s="1470" t="s">
        <v>1465</v>
      </c>
      <c r="B55" s="1468" t="s">
        <v>1466</v>
      </c>
      <c r="C55" s="1469">
        <f>+'PROG.I c3'!$C70+'PROG.I c3'!$C268</f>
        <v>0</v>
      </c>
      <c r="D55" s="1469">
        <f>+'PROG.II c4'!$C75+'PROG.II c4'!$C300+'PROG.II c4'!$C497+'PROG.II c4'!$C694+'PROG.II c4'!$C889</f>
        <v>0</v>
      </c>
      <c r="E55" s="1469">
        <f>++'PROG.III c5'!$C215+'PROG.III c5'!$C409+'PROG.III c5'!$C602+'PROG.III c5'!$C795+'PROG.III c5'!$C1168+'PROG.III c5'!$C1364</f>
        <v>0</v>
      </c>
      <c r="F55" s="1469">
        <f>+'PROG. IV c6'!D167</f>
        <v>0</v>
      </c>
      <c r="G55" s="1469">
        <f>SUM(C55:F55)</f>
        <v>0</v>
      </c>
      <c r="H55" s="321">
        <f t="shared" si="4"/>
        <v>0</v>
      </c>
    </row>
    <row r="56" spans="1:8" ht="13.5">
      <c r="A56" s="1473" t="s">
        <v>1467</v>
      </c>
      <c r="B56" s="1471" t="s">
        <v>1468</v>
      </c>
      <c r="C56" s="1472">
        <f>SUM(C57:C63)</f>
        <v>2500000</v>
      </c>
      <c r="D56" s="1472">
        <f>SUM(D57:D63)</f>
        <v>1441000</v>
      </c>
      <c r="E56" s="1472">
        <f>SUM(E57:E63)</f>
        <v>210836155.63</v>
      </c>
      <c r="F56" s="1472">
        <f>SUM(F57:F63)</f>
        <v>0</v>
      </c>
      <c r="G56" s="1472">
        <f>SUM(G57:G63)</f>
        <v>214777155.63</v>
      </c>
      <c r="H56" s="318">
        <f t="shared" si="4"/>
        <v>0.19137121267398535</v>
      </c>
    </row>
    <row r="57" spans="1:8" ht="13.5" hidden="1">
      <c r="A57" s="1470" t="s">
        <v>1469</v>
      </c>
      <c r="B57" s="1468" t="s">
        <v>1470</v>
      </c>
      <c r="C57" s="1469">
        <f>+'PROG.I c3'!$C72+'PROG.I c3'!$C270</f>
        <v>0</v>
      </c>
      <c r="D57" s="1469">
        <f>+'PROG.II c4'!$C77+'PROG.II c4'!$C302+'PROG.II c4'!$C499+'PROG.II c4'!$C696+'PROG.II c4'!$C891</f>
        <v>0</v>
      </c>
      <c r="E57" s="1469">
        <f>++'PROG.III c5'!$C217+'PROG.III c5'!$C411+'PROG.III c5'!$C604+'PROG.III c5'!$C797+'PROG.III c5'!$C1170+'PROG.III c5'!$C1366</f>
        <v>0</v>
      </c>
      <c r="F57" s="1469">
        <f>+'PROG. IV c6'!D169</f>
        <v>0</v>
      </c>
      <c r="G57" s="1469">
        <f t="shared" ref="G57:G63" si="6">SUM(C57:F57)</f>
        <v>0</v>
      </c>
      <c r="H57" s="321">
        <f t="shared" si="4"/>
        <v>0</v>
      </c>
    </row>
    <row r="58" spans="1:8" ht="13.5" hidden="1">
      <c r="A58" s="1470" t="s">
        <v>1471</v>
      </c>
      <c r="B58" s="1468" t="s">
        <v>1472</v>
      </c>
      <c r="C58" s="1469">
        <f>+'PROG.I c3'!$C73+'PROG.I c3'!$C271</f>
        <v>0</v>
      </c>
      <c r="D58" s="1469">
        <f>+'PROG.II c4'!$C78+'PROG.II c4'!$C303+'PROG.II c4'!$C500+'PROG.II c4'!$C697+'PROG.II c4'!$C892</f>
        <v>0</v>
      </c>
      <c r="E58" s="1469">
        <f>++'PROG.III c5'!$C218+'PROG.III c5'!$C412+'PROG.III c5'!$C605+'PROG.III c5'!$C798+'PROG.III c5'!$C1171+'PROG.III c5'!$C1367</f>
        <v>0</v>
      </c>
      <c r="F58" s="1469">
        <f>+'PROG. IV c6'!D170</f>
        <v>0</v>
      </c>
      <c r="G58" s="1469">
        <f t="shared" si="6"/>
        <v>0</v>
      </c>
      <c r="H58" s="321">
        <f t="shared" si="4"/>
        <v>0</v>
      </c>
    </row>
    <row r="59" spans="1:8" ht="13.5">
      <c r="A59" s="1470" t="s">
        <v>1473</v>
      </c>
      <c r="B59" s="1468" t="s">
        <v>1474</v>
      </c>
      <c r="C59" s="1469">
        <f>+'PROG.I c3'!$C74+'PROG.I c3'!$C272</f>
        <v>0</v>
      </c>
      <c r="D59" s="1469">
        <f>+'PROG.II c4'!$C79+'PROG.II c4'!$C304+'PROG.II c4'!$C501+'PROG.II c4'!$C698+'PROG.II c4'!$C893</f>
        <v>0</v>
      </c>
      <c r="E59" s="1469">
        <f>++'PROG.III c5'!$C219+'PROG.III c5'!$C413+'PROG.III c5'!$C606+'PROG.III c5'!$C799+'PROG.III c5'!$C1172+'PROG.III c5'!$C1368</f>
        <v>15000000</v>
      </c>
      <c r="F59" s="1469">
        <f>+'PROG. IV c6'!D171</f>
        <v>0</v>
      </c>
      <c r="G59" s="1469">
        <f t="shared" si="6"/>
        <v>15000000</v>
      </c>
      <c r="H59" s="321">
        <f t="shared" si="4"/>
        <v>1.3365332927003435E-2</v>
      </c>
    </row>
    <row r="60" spans="1:8" ht="13.5" hidden="1">
      <c r="A60" s="1470" t="s">
        <v>1475</v>
      </c>
      <c r="B60" s="1468" t="s">
        <v>1476</v>
      </c>
      <c r="C60" s="1469">
        <f>+'PROG.I c3'!$C75+'PROG.I c3'!$C273</f>
        <v>0</v>
      </c>
      <c r="D60" s="1469">
        <f>+'PROG.II c4'!$C80+'PROG.II c4'!$C305+'PROG.II c4'!$C502+'PROG.II c4'!$C699+'PROG.II c4'!$C894</f>
        <v>0</v>
      </c>
      <c r="E60" s="1469">
        <f>++'PROG.III c5'!$C220+'PROG.III c5'!$C414+'PROG.III c5'!$C607+'PROG.III c5'!$C800+'PROG.III c5'!$C1173+'PROG.III c5'!$C1369</f>
        <v>0</v>
      </c>
      <c r="F60" s="1469">
        <f>+'PROG. IV c6'!D172</f>
        <v>0</v>
      </c>
      <c r="G60" s="1469">
        <f t="shared" si="6"/>
        <v>0</v>
      </c>
      <c r="H60" s="321">
        <f t="shared" si="4"/>
        <v>0</v>
      </c>
    </row>
    <row r="61" spans="1:8" ht="13.5">
      <c r="A61" s="1470" t="s">
        <v>1477</v>
      </c>
      <c r="B61" s="1468" t="s">
        <v>1478</v>
      </c>
      <c r="C61" s="1469">
        <f>+'PROG.I c3'!$C76+'PROG.I c3'!$C274</f>
        <v>0</v>
      </c>
      <c r="D61" s="1469">
        <f>+'PROG.II c4'!$C81+'PROG.II c4'!$C306+'PROG.II c4'!$C503+'PROG.II c4'!$C700+'PROG.II c4'!$C895</f>
        <v>0</v>
      </c>
      <c r="E61" s="1469">
        <f>++'PROG.III c5'!$C221+'PROG.III c5'!$C415+'PROG.III c5'!$C608+'PROG.III c5'!$C801+'PROG.III c5'!$C1174+'PROG.III c5'!$C1370+'PROG.III c5'!C1579</f>
        <v>5636155.6299999999</v>
      </c>
      <c r="F61" s="1469">
        <f>+'PROG. IV c6'!D173</f>
        <v>0</v>
      </c>
      <c r="G61" s="1469">
        <f t="shared" si="6"/>
        <v>5636155.6299999999</v>
      </c>
      <c r="H61" s="321">
        <f t="shared" si="4"/>
        <v>5.0219397615569854E-3</v>
      </c>
    </row>
    <row r="62" spans="1:8" ht="13.5">
      <c r="A62" s="1470" t="s">
        <v>1479</v>
      </c>
      <c r="B62" s="1468" t="s">
        <v>1480</v>
      </c>
      <c r="C62" s="1469">
        <f>+'PROG.I c3'!$C77+'PROG.I c3'!$C275</f>
        <v>0</v>
      </c>
      <c r="D62" s="1469">
        <f>+'PROG.II c4'!$C82+'PROG.II c4'!$C307+'PROG.II c4'!$C504+'PROG.II c4'!$C701+'PROG.II c4'!$C896</f>
        <v>1441000</v>
      </c>
      <c r="E62" s="1469">
        <f>++'PROG.III c5'!$C222+'PROG.III c5'!$C416+'PROG.III c5'!$C609+'PROG.III c5'!$C802+'PROG.III c5'!$C1175+'PROG.III c5'!$C1371+'PROG.III c5'!C1774</f>
        <v>181200000</v>
      </c>
      <c r="F62" s="1469">
        <f>+'PROG. IV c6'!D174</f>
        <v>0</v>
      </c>
      <c r="G62" s="1469">
        <f t="shared" si="6"/>
        <v>182641000</v>
      </c>
      <c r="H62" s="321">
        <f t="shared" si="4"/>
        <v>0.16273718474138896</v>
      </c>
    </row>
    <row r="63" spans="1:8" ht="13.5">
      <c r="A63" s="1470" t="s">
        <v>1481</v>
      </c>
      <c r="B63" s="1468" t="s">
        <v>1482</v>
      </c>
      <c r="C63" s="1469">
        <f>+'PROG.I c3'!$C78+'PROG.I c3'!$C276</f>
        <v>2500000</v>
      </c>
      <c r="D63" s="1469">
        <f>+'PROG.II c4'!$C83+'PROG.II c4'!$C308+'PROG.II c4'!$C505+'PROG.II c4'!$C702+'PROG.II c4'!$C897</f>
        <v>0</v>
      </c>
      <c r="E63" s="1469">
        <f>++'PROG.III c5'!$C223+'PROG.III c5'!$C417+'PROG.III c5'!$C610+'PROG.III c5'!$C803+'PROG.III c5'!$C1176+'PROG.III c5'!$C1372+'PROG.III c5'!C1775+'PROG.III c5'!C2120+'PROG.III c5'!C1581</f>
        <v>9000000</v>
      </c>
      <c r="F63" s="1469">
        <f>+'PROG. IV c6'!D175</f>
        <v>0</v>
      </c>
      <c r="G63" s="1469">
        <f t="shared" si="6"/>
        <v>11500000</v>
      </c>
      <c r="H63" s="321">
        <f t="shared" si="4"/>
        <v>1.0246755244035967E-2</v>
      </c>
    </row>
    <row r="64" spans="1:8" ht="13.5">
      <c r="A64" s="1473" t="s">
        <v>1483</v>
      </c>
      <c r="B64" s="1471" t="s">
        <v>1484</v>
      </c>
      <c r="C64" s="1472">
        <f>SUM(C65:C68)</f>
        <v>0</v>
      </c>
      <c r="D64" s="1472">
        <f>SUM(D65:D68)</f>
        <v>0</v>
      </c>
      <c r="E64" s="1472">
        <f>SUM(E65:E68)</f>
        <v>44800000</v>
      </c>
      <c r="F64" s="1472">
        <f>SUM(F65:F68)</f>
        <v>0</v>
      </c>
      <c r="G64" s="1472">
        <f>SUM(G65:G68)</f>
        <v>44800000</v>
      </c>
      <c r="H64" s="318">
        <f t="shared" si="4"/>
        <v>3.9917794341983594E-2</v>
      </c>
    </row>
    <row r="65" spans="1:10" ht="13.5" hidden="1">
      <c r="A65" s="1470" t="s">
        <v>1485</v>
      </c>
      <c r="B65" s="1468" t="s">
        <v>1486</v>
      </c>
      <c r="C65" s="1469">
        <f>+'PROG.I c3'!$C80+'PROG.I c3'!$C278</f>
        <v>0</v>
      </c>
      <c r="D65" s="1469">
        <f>+'PROG.II c4'!$C85+'PROG.II c4'!$C310+'PROG.II c4'!$C507+'PROG.II c4'!$C704+'PROG.II c4'!$C899</f>
        <v>0</v>
      </c>
      <c r="E65" s="1469">
        <f>++'PROG.III c5'!$C225+'PROG.III c5'!$C419+'PROG.III c5'!$C612+'PROG.III c5'!$C805+'PROG.III c5'!$C1178+'PROG.III c5'!$C1374</f>
        <v>0</v>
      </c>
      <c r="F65" s="1469">
        <f>+'PROG. IV c6'!D177</f>
        <v>0</v>
      </c>
      <c r="G65" s="1469">
        <f>SUM(C65:F65)</f>
        <v>0</v>
      </c>
      <c r="H65" s="321">
        <f t="shared" si="4"/>
        <v>0</v>
      </c>
    </row>
    <row r="66" spans="1:10" ht="13.5">
      <c r="A66" s="1470" t="s">
        <v>1487</v>
      </c>
      <c r="B66" s="1468" t="s">
        <v>1488</v>
      </c>
      <c r="C66" s="1469">
        <f>+'PROG.I c3'!$C81+'PROG.I c3'!$C279</f>
        <v>0</v>
      </c>
      <c r="D66" s="1469">
        <f>+'PROG.II c4'!$C86+'PROG.II c4'!$C311+'PROG.II c4'!$C508+'PROG.II c4'!$C705+'PROG.II c4'!$C900</f>
        <v>0</v>
      </c>
      <c r="E66" s="1469">
        <f>++'PROG.III c5'!$C226+'PROG.III c5'!$C420+'PROG.III c5'!$C613+'PROG.III c5'!$C806+'PROG.III c5'!$C1179+'PROG.III c5'!$C1375+'PROG.III c5'!C1060</f>
        <v>44800000</v>
      </c>
      <c r="F66" s="1469">
        <f>+'PROG. IV c6'!D178</f>
        <v>0</v>
      </c>
      <c r="G66" s="1469">
        <f>SUM(C66:F66)</f>
        <v>44800000</v>
      </c>
      <c r="H66" s="321">
        <f t="shared" si="4"/>
        <v>3.9917794341983594E-2</v>
      </c>
    </row>
    <row r="67" spans="1:10" ht="13.5" hidden="1">
      <c r="A67" s="1470" t="s">
        <v>1489</v>
      </c>
      <c r="B67" s="1468" t="s">
        <v>1490</v>
      </c>
      <c r="C67" s="1469">
        <f>+'PROG.I c3'!$C82+'PROG.I c3'!$C280</f>
        <v>0</v>
      </c>
      <c r="D67" s="1469">
        <f>+'PROG.II c4'!$C87+'PROG.II c4'!$C312+'PROG.II c4'!$C509+'PROG.II c4'!$C706+'PROG.II c4'!$C901</f>
        <v>0</v>
      </c>
      <c r="E67" s="1469">
        <f>++'PROG.III c5'!$C227+'PROG.III c5'!$C421+'PROG.III c5'!$C614+'PROG.III c5'!$C807+'PROG.III c5'!$C1180+'PROG.III c5'!$C1376</f>
        <v>0</v>
      </c>
      <c r="F67" s="1469">
        <f>+'PROG. IV c6'!D179</f>
        <v>0</v>
      </c>
      <c r="G67" s="1469">
        <f>SUM(C67:F67)</f>
        <v>0</v>
      </c>
      <c r="H67" s="321">
        <f t="shared" si="4"/>
        <v>0</v>
      </c>
    </row>
    <row r="68" spans="1:10" ht="13.5" hidden="1">
      <c r="A68" s="1470" t="s">
        <v>1491</v>
      </c>
      <c r="B68" s="1468" t="s">
        <v>1492</v>
      </c>
      <c r="C68" s="1469">
        <f>+'PROG.I c3'!$C83+'PROG.I c3'!$C281</f>
        <v>0</v>
      </c>
      <c r="D68" s="1469">
        <f>+'PROG.II c4'!$C88+'PROG.II c4'!$C313+'PROG.II c4'!$C510+'PROG.II c4'!$C707+'PROG.II c4'!$C902</f>
        <v>0</v>
      </c>
      <c r="E68" s="1469">
        <f>++'PROG.III c5'!$C228+'PROG.III c5'!$C422+'PROG.III c5'!$C615+'PROG.III c5'!$C808+'PROG.III c5'!$C1181+'PROG.III c5'!$C1377</f>
        <v>0</v>
      </c>
      <c r="F68" s="1469">
        <f>+'PROG. IV c6'!D180</f>
        <v>0</v>
      </c>
      <c r="G68" s="1469">
        <f>SUM(C68:F68)</f>
        <v>0</v>
      </c>
      <c r="H68" s="321">
        <f t="shared" si="4"/>
        <v>0</v>
      </c>
    </row>
    <row r="69" spans="1:10" ht="13.5">
      <c r="A69" s="1473" t="s">
        <v>1429</v>
      </c>
      <c r="B69" s="1474" t="s">
        <v>1430</v>
      </c>
      <c r="C69" s="1465">
        <f>+C70</f>
        <v>0</v>
      </c>
      <c r="D69" s="1465">
        <f>+D70</f>
        <v>0</v>
      </c>
      <c r="E69" s="1465">
        <f>+E70</f>
        <v>1908989.953741</v>
      </c>
      <c r="F69" s="1465">
        <f>+F70</f>
        <v>0</v>
      </c>
      <c r="G69" s="1465">
        <f>+G70</f>
        <v>1908989.953741</v>
      </c>
      <c r="H69" s="318">
        <f t="shared" si="4"/>
        <v>1.7009524190702236E-3</v>
      </c>
    </row>
    <row r="70" spans="1:10" ht="13.5">
      <c r="A70" s="1470" t="s">
        <v>1431</v>
      </c>
      <c r="B70" s="1475" t="s">
        <v>1432</v>
      </c>
      <c r="C70" s="1469">
        <f>+'PROG.I c3'!$C85+'PROG.I c3'!$C283</f>
        <v>0</v>
      </c>
      <c r="D70" s="1469">
        <f>+'PROG.II c4'!$C90+'PROG.II c4'!$C315+'PROG.II c4'!$C512+'PROG.II c4'!$C709+'PROG.II c4'!$C904</f>
        <v>0</v>
      </c>
      <c r="E70" s="1469">
        <f>++'PROG.III c5'!$C230+'PROG.III c5'!$C424+'PROG.III c5'!$C617+'PROG.III c5'!$C810+'PROG.III c5'!$C1183+'PROG.III c5'!$C1379+'PROG.III c5'!C1064+'PROG.III c5'!C1588</f>
        <v>1908989.953741</v>
      </c>
      <c r="F70" s="1469">
        <f>+'PROG. IV c6'!D182</f>
        <v>0</v>
      </c>
      <c r="G70" s="1469">
        <f>SUM(C70:F70)</f>
        <v>1908989.953741</v>
      </c>
      <c r="H70" s="321">
        <f t="shared" si="4"/>
        <v>1.7009524190702236E-3</v>
      </c>
      <c r="J70" s="77"/>
    </row>
    <row r="71" spans="1:10" ht="13.5" hidden="1">
      <c r="A71" s="1470" t="s">
        <v>2162</v>
      </c>
      <c r="B71" s="1468" t="s">
        <v>906</v>
      </c>
      <c r="C71" s="1469">
        <v>0</v>
      </c>
      <c r="D71" s="1469">
        <v>0</v>
      </c>
      <c r="E71" s="1469">
        <v>0</v>
      </c>
      <c r="F71" s="1469">
        <f>+'PROG. IV c6'!D183</f>
        <v>0</v>
      </c>
      <c r="G71" s="1469">
        <f>SUM(C71:F71)</f>
        <v>0</v>
      </c>
      <c r="H71" s="321">
        <f t="shared" si="4"/>
        <v>0</v>
      </c>
    </row>
    <row r="72" spans="1:10" ht="13.5">
      <c r="A72" s="1473" t="s">
        <v>1493</v>
      </c>
      <c r="B72" s="1471" t="s">
        <v>1494</v>
      </c>
      <c r="C72" s="1472">
        <f>SUM(C73:C75)</f>
        <v>500000</v>
      </c>
      <c r="D72" s="1472">
        <f>SUM(D73:D75)</f>
        <v>12317983.58</v>
      </c>
      <c r="E72" s="1472">
        <f>SUM(E73:E75)</f>
        <v>15750000</v>
      </c>
      <c r="F72" s="1472">
        <f>SUM(F73:F75)</f>
        <v>0</v>
      </c>
      <c r="G72" s="1472">
        <f>SUM(G73:G75)</f>
        <v>28567983.579999998</v>
      </c>
      <c r="H72" s="318">
        <f t="shared" si="4"/>
        <v>2.5454707439991162E-2</v>
      </c>
    </row>
    <row r="73" spans="1:10" ht="13.5">
      <c r="A73" s="1470" t="s">
        <v>1495</v>
      </c>
      <c r="B73" s="1468" t="s">
        <v>1496</v>
      </c>
      <c r="C73" s="1469">
        <f>+'PROG.I c3'!$C89+'PROG.I c3'!$C287</f>
        <v>500000</v>
      </c>
      <c r="D73" s="1469">
        <f>+'PROG.II c4'!$C94+'PROG.II c4'!$C319+'PROG.II c4'!$C516+'PROG.II c4'!$C713+'PROG.II c4'!$C908</f>
        <v>0</v>
      </c>
      <c r="E73" s="1469">
        <f>++'PROG.III c5'!$C234+'PROG.III c5'!$C428+'PROG.III c5'!$C621+'PROG.III c5'!$C814+'PROG.III c5'!$C1187+'PROG.III c5'!$C1383+'PROG.III c5'!C1786+'PROG.III c5'!C2074+'PROG.III c5'!C2122+'PROG.III c5'!C1592</f>
        <v>14250000</v>
      </c>
      <c r="F73" s="1469">
        <f>+'PROG. IV c6'!D179</f>
        <v>0</v>
      </c>
      <c r="G73" s="1469">
        <f>SUM(C73:F73)</f>
        <v>14750000</v>
      </c>
      <c r="H73" s="321">
        <f t="shared" si="4"/>
        <v>1.3142577378220045E-2</v>
      </c>
    </row>
    <row r="74" spans="1:10" ht="13.5">
      <c r="A74" s="1470" t="s">
        <v>1497</v>
      </c>
      <c r="B74" s="1468" t="s">
        <v>1498</v>
      </c>
      <c r="C74" s="1469">
        <f>+'PROG.I c3'!$C90+'PROG.I c3'!$C288</f>
        <v>0</v>
      </c>
      <c r="D74" s="1469">
        <f>+'PROG.II c4'!$C95+'PROG.II c4'!$C320+'PROG.II c4'!$C517+'PROG.II c4'!$C714+'PROG.II c4'!$C909+'PROG.II c4'!C236</f>
        <v>12317983.58</v>
      </c>
      <c r="E74" s="1469">
        <f>++'PROG.III c5'!$C235+'PROG.III c5'!$C429+'PROG.III c5'!$C622+'PROG.III c5'!$C815+'PROG.III c5'!$C1188+'PROG.III c5'!$C1384+'PROG.III c5'!C1593</f>
        <v>1500000</v>
      </c>
      <c r="F74" s="1469">
        <f>+'PROG. IV c6'!D180</f>
        <v>0</v>
      </c>
      <c r="G74" s="1469">
        <f>SUM(C74:F74)</f>
        <v>13817983.58</v>
      </c>
      <c r="H74" s="321">
        <f t="shared" si="4"/>
        <v>1.231213006177112E-2</v>
      </c>
    </row>
    <row r="75" spans="1:10" ht="13.5" hidden="1">
      <c r="A75" s="1470" t="s">
        <v>1499</v>
      </c>
      <c r="B75" s="1468" t="s">
        <v>1500</v>
      </c>
      <c r="C75" s="1469">
        <f>+'PROG.I c3'!$C91+'PROG.I c3'!$C289</f>
        <v>0</v>
      </c>
      <c r="D75" s="1469">
        <f>+'PROG.II c4'!$C96+'PROG.II c4'!$C321+'PROG.II c4'!$C518+'PROG.II c4'!$C715+'PROG.II c4'!$C910</f>
        <v>0</v>
      </c>
      <c r="E75" s="1469">
        <f>++'PROG.III c5'!$C236+'PROG.III c5'!$C430+'PROG.III c5'!$C623+'PROG.III c5'!$C816+'PROG.III c5'!$C1189+'PROG.III c5'!$C1385</f>
        <v>0</v>
      </c>
      <c r="F75" s="1469">
        <v>0</v>
      </c>
      <c r="G75" s="1469">
        <f>SUM(C75:F75)</f>
        <v>0</v>
      </c>
      <c r="H75" s="321">
        <f t="shared" si="4"/>
        <v>0</v>
      </c>
    </row>
    <row r="76" spans="1:10" ht="13.5">
      <c r="A76" s="1473" t="s">
        <v>1501</v>
      </c>
      <c r="B76" s="1471" t="s">
        <v>1502</v>
      </c>
      <c r="C76" s="1465">
        <f>SUM(C77:C84)</f>
        <v>0</v>
      </c>
      <c r="D76" s="1465">
        <f>SUM(D77:D84)</f>
        <v>1100645.49</v>
      </c>
      <c r="E76" s="1465">
        <f>SUM(E77:E84)</f>
        <v>42385020</v>
      </c>
      <c r="F76" s="1465">
        <f>SUM(F77:F84)</f>
        <v>0</v>
      </c>
      <c r="G76" s="1465">
        <f>SUM(G77:G84)</f>
        <v>43485665.489999995</v>
      </c>
      <c r="H76" s="321">
        <f t="shared" si="4"/>
        <v>3.8746693121743593E-2</v>
      </c>
    </row>
    <row r="77" spans="1:10" ht="13.5">
      <c r="A77" s="1470" t="s">
        <v>1503</v>
      </c>
      <c r="B77" s="1468" t="s">
        <v>1504</v>
      </c>
      <c r="C77" s="1469">
        <f>+'PROG.I c3'!$C93+'PROG.I c3'!$C291</f>
        <v>0</v>
      </c>
      <c r="D77" s="1469">
        <f>+'PROG.II c4'!$C98+'PROG.II c4'!$C323+'PROG.II c4'!$C520+'PROG.II c4'!$C717+'PROG.II c4'!$C912</f>
        <v>1100645.49</v>
      </c>
      <c r="E77" s="1469">
        <f>++'PROG.III c5'!$C238+'PROG.III c5'!$C432+'PROG.III c5'!$C625+'PROG.III c5'!$C818+'PROG.III c5'!$C1191+'PROG.III c5'!$C1387+'PROG.III c5'!C116</f>
        <v>0</v>
      </c>
      <c r="F77" s="1469">
        <f>+'PROG. IV c6'!D183</f>
        <v>0</v>
      </c>
      <c r="G77" s="1469">
        <f t="shared" ref="G77:G84" si="7">SUM(C77:F77)</f>
        <v>1100645.49</v>
      </c>
      <c r="H77" s="321">
        <f t="shared" si="4"/>
        <v>9.8069956056365541E-4</v>
      </c>
    </row>
    <row r="78" spans="1:10" ht="13.5" hidden="1">
      <c r="A78" s="1470" t="s">
        <v>1505</v>
      </c>
      <c r="B78" s="1468" t="s">
        <v>1506</v>
      </c>
      <c r="C78" s="1469">
        <f>+'PROG.I c3'!$C94+'PROG.I c3'!$C292</f>
        <v>0</v>
      </c>
      <c r="D78" s="1469">
        <f>+'PROG.II c4'!$C99+'PROG.II c4'!$C324+'PROG.II c4'!$C521+'PROG.II c4'!$C718+'PROG.II c4'!$C913</f>
        <v>0</v>
      </c>
      <c r="E78" s="1469">
        <f>++'PROG.III c5'!$C239+'PROG.III c5'!$C433+'PROG.III c5'!$C626+'PROG.III c5'!$C819+'PROG.III c5'!$C1192+'PROG.III c5'!$C1388</f>
        <v>0</v>
      </c>
      <c r="F78" s="1469">
        <f>+'PROG. IV c6'!D184</f>
        <v>0</v>
      </c>
      <c r="G78" s="1469">
        <f t="shared" si="7"/>
        <v>0</v>
      </c>
      <c r="H78" s="321">
        <f t="shared" si="4"/>
        <v>0</v>
      </c>
    </row>
    <row r="79" spans="1:10" ht="13.5" hidden="1">
      <c r="A79" s="1470" t="s">
        <v>1507</v>
      </c>
      <c r="B79" s="1468" t="s">
        <v>1513</v>
      </c>
      <c r="C79" s="1469">
        <f>+'PROG.I c3'!$C95+'PROG.I c3'!$C293</f>
        <v>0</v>
      </c>
      <c r="D79" s="1469">
        <f>+'PROG.II c4'!$C100+'PROG.II c4'!$C325+'PROG.II c4'!$C522+'PROG.II c4'!$C719+'PROG.II c4'!$C914</f>
        <v>0</v>
      </c>
      <c r="E79" s="1469">
        <f>++'PROG.III c5'!$C240+'PROG.III c5'!$C434+'PROG.III c5'!$C627+'PROG.III c5'!$C820+'PROG.III c5'!$C1193+'PROG.III c5'!$C1389</f>
        <v>0</v>
      </c>
      <c r="F79" s="1469">
        <f>+'PROG. IV c6'!D185</f>
        <v>0</v>
      </c>
      <c r="G79" s="1469">
        <f t="shared" si="7"/>
        <v>0</v>
      </c>
      <c r="H79" s="321">
        <f t="shared" si="4"/>
        <v>0</v>
      </c>
    </row>
    <row r="80" spans="1:10" ht="13.5">
      <c r="A80" s="1470" t="s">
        <v>1514</v>
      </c>
      <c r="B80" s="1468" t="s">
        <v>1515</v>
      </c>
      <c r="C80" s="1469">
        <f>+'PROG.I c3'!$C96+'PROG.I c3'!$C294</f>
        <v>0</v>
      </c>
      <c r="D80" s="1469">
        <f>+'PROG.II c4'!$C101+'PROG.II c4'!$C326+'PROG.II c4'!$C523+'PROG.II c4'!$C720+'PROG.II c4'!$C915</f>
        <v>0</v>
      </c>
      <c r="E80" s="1469">
        <f>++'PROG.III c5'!$C241+'PROG.III c5'!$C435+'PROG.III c5'!$C628+'PROG.III c5'!$C821+'PROG.III c5'!$C1194+'PROG.III c5'!$C1390</f>
        <v>20000000</v>
      </c>
      <c r="F80" s="1469">
        <f>+'PROG. IV c6'!D186</f>
        <v>0</v>
      </c>
      <c r="G80" s="1469">
        <f t="shared" si="7"/>
        <v>20000000</v>
      </c>
      <c r="H80" s="321">
        <f t="shared" si="4"/>
        <v>1.7820443902671245E-2</v>
      </c>
    </row>
    <row r="81" spans="1:8" ht="13.5">
      <c r="A81" s="1470" t="s">
        <v>1516</v>
      </c>
      <c r="B81" s="1468" t="s">
        <v>1517</v>
      </c>
      <c r="C81" s="1469">
        <f>+'PROG.I c3'!$C97+'PROG.I c3'!$C295</f>
        <v>0</v>
      </c>
      <c r="D81" s="1469">
        <f>+'PROG.II c4'!$C102+'PROG.II c4'!$C327+'PROG.II c4'!$C524+'PROG.II c4'!$C721+'PROG.II c4'!$C916</f>
        <v>0</v>
      </c>
      <c r="E81" s="1469">
        <f>++'PROG.III c5'!$C242+'PROG.III c5'!$C436+'PROG.III c5'!$C629+'PROG.III c5'!$C822+'PROG.III c5'!$C1195+'PROG.III c5'!$C1391+'PROG.III c5'!C1794+'PROG.III c5'!C1600</f>
        <v>22385020</v>
      </c>
      <c r="F81" s="1469">
        <f>+'PROG. IV c6'!D187</f>
        <v>0</v>
      </c>
      <c r="G81" s="1469">
        <f t="shared" si="7"/>
        <v>22385020</v>
      </c>
      <c r="H81" s="321">
        <f t="shared" si="4"/>
        <v>1.9945549658508695E-2</v>
      </c>
    </row>
    <row r="82" spans="1:8" ht="13.5" hidden="1">
      <c r="A82" s="1470" t="s">
        <v>1518</v>
      </c>
      <c r="B82" s="1468" t="s">
        <v>1519</v>
      </c>
      <c r="C82" s="1469">
        <f>+'PROG.I c3'!$C98+'PROG.I c3'!$C296</f>
        <v>0</v>
      </c>
      <c r="D82" s="1469">
        <f>+'PROG.II c4'!$C103+'PROG.II c4'!$C328+'PROG.II c4'!$C525+'PROG.II c4'!$C722+'PROG.II c4'!$C917</f>
        <v>0</v>
      </c>
      <c r="E82" s="1469">
        <f>++'PROG.III c5'!$C243+'PROG.III c5'!$C437+'PROG.III c5'!$C630+'PROG.III c5'!$C823+'PROG.III c5'!$C1196+'PROG.III c5'!$C1392</f>
        <v>0</v>
      </c>
      <c r="F82" s="1469">
        <f>++'PROG.III c5'!$C243+'PROG.III c5'!$C437+'PROG.III c5'!$C630+'PROG.III c5'!$C823+'PROG.III c5'!$C1196+'PROG.III c5'!$C1392</f>
        <v>0</v>
      </c>
      <c r="G82" s="1469">
        <f t="shared" si="7"/>
        <v>0</v>
      </c>
      <c r="H82" s="321">
        <f t="shared" si="4"/>
        <v>0</v>
      </c>
    </row>
    <row r="83" spans="1:8" ht="13.5" hidden="1">
      <c r="A83" s="1470" t="s">
        <v>1520</v>
      </c>
      <c r="B83" s="1476" t="s">
        <v>1521</v>
      </c>
      <c r="C83" s="1469">
        <f>+'PROG.I c3'!$C99+'PROG.I c3'!$C297</f>
        <v>0</v>
      </c>
      <c r="D83" s="1469">
        <f>+'PROG.II c4'!$C104+'PROG.II c4'!$C329+'PROG.II c4'!$C526+'PROG.II c4'!$C723+'PROG.II c4'!$C918</f>
        <v>0</v>
      </c>
      <c r="E83" s="1469">
        <f>++'PROG.III c5'!$C244+'PROG.III c5'!$C438+'PROG.III c5'!$C631+'PROG.III c5'!$C824+'PROG.III c5'!$C1197+'PROG.III c5'!$C1393</f>
        <v>0</v>
      </c>
      <c r="F83" s="1469">
        <f>++'PROG.III c5'!$C244+'PROG.III c5'!$C438+'PROG.III c5'!$C631+'PROG.III c5'!$C824+'PROG.III c5'!$C1197+'PROG.III c5'!$C1393</f>
        <v>0</v>
      </c>
      <c r="G83" s="1469">
        <f t="shared" si="7"/>
        <v>0</v>
      </c>
      <c r="H83" s="321">
        <f t="shared" si="4"/>
        <v>0</v>
      </c>
    </row>
    <row r="84" spans="1:8" ht="13.5" hidden="1">
      <c r="A84" s="1470" t="s">
        <v>1522</v>
      </c>
      <c r="B84" s="1468" t="s">
        <v>1523</v>
      </c>
      <c r="C84" s="1469">
        <f>+'PROG.I c3'!$C100+'PROG.I c3'!$C298</f>
        <v>0</v>
      </c>
      <c r="D84" s="1469">
        <f>+'PROG.II c4'!$C105+'PROG.II c4'!$C330+'PROG.II c4'!$C527+'PROG.II c4'!$C724+'PROG.II c4'!$C919</f>
        <v>0</v>
      </c>
      <c r="E84" s="1469">
        <f>++'PROG.III c5'!$C245+'PROG.III c5'!$C439+'PROG.III c5'!$C632+'PROG.III c5'!$C825+'PROG.III c5'!$C1198+'PROG.III c5'!$C1394</f>
        <v>0</v>
      </c>
      <c r="F84" s="1469">
        <f>++'PROG.III c5'!$C245+'PROG.III c5'!$C439+'PROG.III c5'!$C632+'PROG.III c5'!$C825+'PROG.III c5'!$C1198+'PROG.III c5'!$C1394</f>
        <v>0</v>
      </c>
      <c r="G84" s="1469">
        <f t="shared" si="7"/>
        <v>0</v>
      </c>
      <c r="H84" s="321">
        <f t="shared" si="4"/>
        <v>0</v>
      </c>
    </row>
    <row r="85" spans="1:8" ht="13.5">
      <c r="A85" s="1477" t="s">
        <v>680</v>
      </c>
      <c r="B85" s="1471" t="s">
        <v>683</v>
      </c>
      <c r="C85" s="1465">
        <f>+C86+C92+C97+C105+C108</f>
        <v>0</v>
      </c>
      <c r="D85" s="1465">
        <f>+D86+D92+D97+D105+D108</f>
        <v>34789061.390000001</v>
      </c>
      <c r="E85" s="1465">
        <f>+E86+E92+E97+E105+E108</f>
        <v>339203264.32999998</v>
      </c>
      <c r="F85" s="1465">
        <f>+F86+F92+F97+F105+F108</f>
        <v>0</v>
      </c>
      <c r="G85" s="1465">
        <f>+G86+G92+G97+G105+G108</f>
        <v>373992325.71999997</v>
      </c>
      <c r="H85" s="318">
        <f t="shared" si="4"/>
        <v>0.3332354630261406</v>
      </c>
    </row>
    <row r="86" spans="1:8" ht="13.5">
      <c r="A86" s="1473" t="s">
        <v>1524</v>
      </c>
      <c r="B86" s="1471" t="s">
        <v>1525</v>
      </c>
      <c r="C86" s="1472">
        <f>SUM(C87:C91)</f>
        <v>0</v>
      </c>
      <c r="D86" s="1472">
        <f>SUM(D87:D91)</f>
        <v>10684030.74</v>
      </c>
      <c r="E86" s="1472">
        <f>SUM(E87:E91)</f>
        <v>207334870.44</v>
      </c>
      <c r="F86" s="1472">
        <f>SUM(F87:F91)</f>
        <v>0</v>
      </c>
      <c r="G86" s="1472">
        <f>SUM(G87:G91)</f>
        <v>218018901.18000001</v>
      </c>
      <c r="H86" s="318">
        <f t="shared" si="4"/>
        <v>0.19425967991001081</v>
      </c>
    </row>
    <row r="87" spans="1:8" ht="13.5">
      <c r="A87" s="1470" t="s">
        <v>1526</v>
      </c>
      <c r="B87" s="1468" t="s">
        <v>1528</v>
      </c>
      <c r="C87" s="1469">
        <f>+'PROG.I c3'!$C103+'PROG.I c3'!$C301</f>
        <v>0</v>
      </c>
      <c r="D87" s="1469">
        <f>'PROG.II c4'!C108+'PROG.II c4'!C530+'PROG.II c4'!C245</f>
        <v>10684030.74</v>
      </c>
      <c r="E87" s="1469">
        <f>+'PROG.III c5'!C1068+'PROG.III c5'!C1201+'PROG.III c5'!C1800+'PROG.III c5'!C248+'PROG.III c5'!C442+'PROG.III c5'!C1606</f>
        <v>205834870.44</v>
      </c>
      <c r="F87" s="1469">
        <f>+'PROG. IV c6'!D197</f>
        <v>0</v>
      </c>
      <c r="G87" s="1469">
        <f>SUM(C87:F87)</f>
        <v>216518901.18000001</v>
      </c>
      <c r="H87" s="321">
        <f t="shared" ref="H87:H151" si="8">+G87/G$18</f>
        <v>0.19292314661731047</v>
      </c>
    </row>
    <row r="88" spans="1:8" ht="13.5" hidden="1">
      <c r="A88" s="1470" t="s">
        <v>1529</v>
      </c>
      <c r="B88" s="1468" t="s">
        <v>1530</v>
      </c>
      <c r="C88" s="1469">
        <f>+'PROG.I c3'!$C104+'PROG.I c3'!$C302</f>
        <v>0</v>
      </c>
      <c r="D88" s="1469">
        <f>+'PROG.II c4'!$C109+'PROG.II c4'!$C334+'PROG.II c4'!$C531+'PROG.II c4'!$C728+'PROG.II c4'!$C923</f>
        <v>0</v>
      </c>
      <c r="E88" s="1469">
        <f>++'PROG.III c5'!$C249+'PROG.III c5'!$C443+'PROG.III c5'!$C636+'PROG.III c5'!$C829+'PROG.III c5'!$C1202+'PROG.III c5'!$C1398</f>
        <v>0</v>
      </c>
      <c r="F88" s="1469">
        <f>+'PROG. IV c6'!D198</f>
        <v>0</v>
      </c>
      <c r="G88" s="1469">
        <f>SUM(C88:F88)</f>
        <v>0</v>
      </c>
      <c r="H88" s="321">
        <f t="shared" si="8"/>
        <v>0</v>
      </c>
    </row>
    <row r="89" spans="1:8" ht="13.5" hidden="1">
      <c r="A89" s="1470" t="s">
        <v>1531</v>
      </c>
      <c r="B89" s="1468" t="s">
        <v>1532</v>
      </c>
      <c r="C89" s="1469">
        <f>+'PROG.I c3'!$C105+'PROG.I c3'!$C303</f>
        <v>0</v>
      </c>
      <c r="D89" s="1469">
        <f>+'PROG.II c4'!$C110+'PROG.II c4'!$C335+'PROG.II c4'!$C532+'PROG.II c4'!$C729+'PROG.II c4'!$C924</f>
        <v>0</v>
      </c>
      <c r="E89" s="1469">
        <f>++'PROG.III c5'!$C250+'PROG.III c5'!$C444+'PROG.III c5'!$C637+'PROG.III c5'!$C830+'PROG.III c5'!$C1203+'PROG.III c5'!$C1399</f>
        <v>0</v>
      </c>
      <c r="F89" s="1469">
        <f>+'PROG. IV c6'!D199</f>
        <v>0</v>
      </c>
      <c r="G89" s="1469">
        <f>SUM(C89:F89)</f>
        <v>0</v>
      </c>
      <c r="H89" s="321">
        <f t="shared" si="8"/>
        <v>0</v>
      </c>
    </row>
    <row r="90" spans="1:8" ht="13.5">
      <c r="A90" s="1470" t="s">
        <v>1533</v>
      </c>
      <c r="B90" s="1468" t="s">
        <v>1534</v>
      </c>
      <c r="C90" s="1469">
        <f>+'PROG.I c3'!$C106+'PROG.I c3'!$C304</f>
        <v>0</v>
      </c>
      <c r="D90" s="1469">
        <f>+'PROG.II c4'!$C111+'PROG.II c4'!$C336+'PROG.II c4'!$C533+'PROG.II c4'!$C730+'PROG.II c4'!$C925</f>
        <v>0</v>
      </c>
      <c r="E90" s="1469">
        <f>++'PROG.III c5'!$C251+'PROG.III c5'!$C445+'PROG.III c5'!$C638+'PROG.III c5'!$C831+'PROG.III c5'!$C1204+'PROG.III c5'!$C1400+'PROG.III c5'!C1609</f>
        <v>1500000</v>
      </c>
      <c r="F90" s="1469">
        <f>+'PROG. IV c6'!D200</f>
        <v>0</v>
      </c>
      <c r="G90" s="1469">
        <f>SUM(C90:F90)</f>
        <v>1500000</v>
      </c>
      <c r="H90" s="321">
        <f t="shared" si="8"/>
        <v>1.3365332927003436E-3</v>
      </c>
    </row>
    <row r="91" spans="1:8" ht="13.5" hidden="1">
      <c r="A91" s="1470" t="s">
        <v>1535</v>
      </c>
      <c r="B91" s="1468" t="s">
        <v>1536</v>
      </c>
      <c r="C91" s="1469">
        <f>+'PROG.I c3'!$C107+'PROG.I c3'!$C305</f>
        <v>0</v>
      </c>
      <c r="D91" s="1469">
        <f>+'PROG.II c4'!$C112+'PROG.II c4'!$C337+'PROG.II c4'!$C534+'PROG.II c4'!$C731+'PROG.II c4'!$C926</f>
        <v>0</v>
      </c>
      <c r="E91" s="1469">
        <f>++'PROG.III c5'!$C252+'PROG.III c5'!$C446+'PROG.III c5'!$C639+'PROG.III c5'!$C832+'PROG.III c5'!$C1205+'PROG.III c5'!$C1401</f>
        <v>0</v>
      </c>
      <c r="F91" s="1469">
        <f>+'PROG. IV c6'!D201</f>
        <v>0</v>
      </c>
      <c r="G91" s="1469">
        <f>SUM(C91:F91)</f>
        <v>0</v>
      </c>
      <c r="H91" s="321">
        <f t="shared" si="8"/>
        <v>0</v>
      </c>
    </row>
    <row r="92" spans="1:8" ht="13.5">
      <c r="A92" s="1473" t="s">
        <v>1537</v>
      </c>
      <c r="B92" s="1471" t="s">
        <v>1538</v>
      </c>
      <c r="C92" s="1472">
        <f>SUM(C93:C96)</f>
        <v>0</v>
      </c>
      <c r="D92" s="1472">
        <f>SUM(D93:D96)</f>
        <v>24105030.649999999</v>
      </c>
      <c r="E92" s="1472">
        <f>SUM(E93:E96)</f>
        <v>44400</v>
      </c>
      <c r="F92" s="1472">
        <f>SUM(F93:F96)</f>
        <v>0</v>
      </c>
      <c r="G92" s="1472">
        <f>SUM(G93:G96)</f>
        <v>24149430.649999999</v>
      </c>
      <c r="H92" s="318">
        <f t="shared" si="8"/>
        <v>2.1517678708988731E-2</v>
      </c>
    </row>
    <row r="93" spans="1:8" ht="13.5">
      <c r="A93" s="1470" t="s">
        <v>1539</v>
      </c>
      <c r="B93" s="1468" t="s">
        <v>1540</v>
      </c>
      <c r="C93" s="1469">
        <f>+'PROG.I c3'!$C109+'PROG.I c3'!$C307</f>
        <v>0</v>
      </c>
      <c r="D93" s="1469">
        <f>+'PROG.II c4'!$C114+'PROG.II c4'!$C339+'PROG.II c4'!$C536+'PROG.II c4'!$C733+'PROG.II c4'!$C928</f>
        <v>0</v>
      </c>
      <c r="E93" s="1469">
        <f>'PROG.III c5'!C2100</f>
        <v>44400</v>
      </c>
      <c r="F93" s="1469">
        <f>+'PROG. IV c6'!D203</f>
        <v>0</v>
      </c>
      <c r="G93" s="1469">
        <f>SUM(C93:F93)</f>
        <v>44400</v>
      </c>
      <c r="H93" s="321">
        <f t="shared" si="8"/>
        <v>3.9561385463930167E-5</v>
      </c>
    </row>
    <row r="94" spans="1:8" ht="13.5" hidden="1">
      <c r="A94" s="1470" t="s">
        <v>1541</v>
      </c>
      <c r="B94" s="1468" t="s">
        <v>1542</v>
      </c>
      <c r="C94" s="1469">
        <f>+'PROG.I c3'!$C110+'PROG.I c3'!$C308</f>
        <v>0</v>
      </c>
      <c r="D94" s="1469">
        <f>+'PROG.II c4'!$C115+'PROG.II c4'!$C340+'PROG.II c4'!$C537+'PROG.II c4'!$C734+'PROG.II c4'!$C929</f>
        <v>0</v>
      </c>
      <c r="E94" s="1469">
        <f>++'PROG.III c5'!$C255+'PROG.III c5'!$C449+'PROG.III c5'!$C642+'PROG.III c5'!$C835+'PROG.III c5'!$C1208+'PROG.III c5'!$C1404</f>
        <v>0</v>
      </c>
      <c r="F94" s="1469">
        <f>+'PROG. IV c6'!D204</f>
        <v>0</v>
      </c>
      <c r="G94" s="1469">
        <f>SUM(C94:F94)</f>
        <v>0</v>
      </c>
      <c r="H94" s="321">
        <f t="shared" si="8"/>
        <v>0</v>
      </c>
    </row>
    <row r="95" spans="1:8" ht="13.5">
      <c r="A95" s="1470" t="s">
        <v>1543</v>
      </c>
      <c r="B95" s="1468" t="s">
        <v>1544</v>
      </c>
      <c r="C95" s="1469">
        <f>+'PROG.I c3'!$C111+'PROG.I c3'!$C309</f>
        <v>0</v>
      </c>
      <c r="D95" s="1469">
        <f>+'PROG.II c4'!$C116+'PROG.II c4'!$C341+'PROG.II c4'!$C538+'PROG.II c4'!$C735+'PROG.II c4'!$C930</f>
        <v>24105030.649999999</v>
      </c>
      <c r="E95" s="1469">
        <f>++'PROG.III c5'!$C256+'PROG.III c5'!$C450+'PROG.III c5'!$C643+'PROG.III c5'!$C836+'PROG.III c5'!$C1209+'PROG.III c5'!$C1405</f>
        <v>0</v>
      </c>
      <c r="F95" s="1469">
        <f>+'PROG. IV c6'!D205</f>
        <v>0</v>
      </c>
      <c r="G95" s="1469">
        <f>SUM(C95:F95)</f>
        <v>24105030.649999999</v>
      </c>
      <c r="H95" s="321">
        <f t="shared" si="8"/>
        <v>2.1478117323524799E-2</v>
      </c>
    </row>
    <row r="96" spans="1:8" ht="13.5" hidden="1">
      <c r="A96" s="1470" t="s">
        <v>1545</v>
      </c>
      <c r="B96" s="1468" t="s">
        <v>1546</v>
      </c>
      <c r="C96" s="1469">
        <f>+'PROG.I c3'!$C112+'PROG.I c3'!$C310</f>
        <v>0</v>
      </c>
      <c r="D96" s="1469">
        <f>+'PROG.II c4'!$C117+'PROG.II c4'!$C342+'PROG.II c4'!$C539+'PROG.II c4'!$C736+'PROG.II c4'!$C931</f>
        <v>0</v>
      </c>
      <c r="E96" s="1469">
        <f>++'PROG.III c5'!$C257+'PROG.III c5'!$C451+'PROG.III c5'!$C644+'PROG.III c5'!$C837+'PROG.III c5'!$C1210+'PROG.III c5'!$C1406</f>
        <v>0</v>
      </c>
      <c r="F96" s="1469">
        <f>+'PROG. IV c6'!D206</f>
        <v>0</v>
      </c>
      <c r="G96" s="1469">
        <f>SUM(C96:F96)</f>
        <v>0</v>
      </c>
      <c r="H96" s="321">
        <f t="shared" si="8"/>
        <v>0</v>
      </c>
    </row>
    <row r="97" spans="1:8" ht="27">
      <c r="A97" s="1473" t="s">
        <v>1547</v>
      </c>
      <c r="B97" s="1478" t="s">
        <v>1548</v>
      </c>
      <c r="C97" s="1472">
        <f>SUM(C98:C104)</f>
        <v>0</v>
      </c>
      <c r="D97" s="1472">
        <f>SUM(D98:D104)</f>
        <v>0</v>
      </c>
      <c r="E97" s="1472">
        <f>SUM(E98:E104)</f>
        <v>105927014.73999999</v>
      </c>
      <c r="F97" s="1472">
        <f>SUM(F98:F104)</f>
        <v>0</v>
      </c>
      <c r="G97" s="1472">
        <f>SUM(G98:G104)</f>
        <v>105927014.73999999</v>
      </c>
      <c r="H97" s="318">
        <f t="shared" si="8"/>
        <v>9.4383321197580014E-2</v>
      </c>
    </row>
    <row r="98" spans="1:8" ht="13.5">
      <c r="A98" s="1470" t="s">
        <v>1549</v>
      </c>
      <c r="B98" s="1468" t="s">
        <v>1550</v>
      </c>
      <c r="C98" s="1469">
        <f>+'PROG.I c3'!$C114+'PROG.I c3'!$C312</f>
        <v>0</v>
      </c>
      <c r="D98" s="1469">
        <f>+'PROG.II c4'!$C119+'PROG.II c4'!$C344+'PROG.II c4'!$C541+'PROG.II c4'!$C738+'PROG.II c4'!$C933</f>
        <v>0</v>
      </c>
      <c r="E98" s="1469">
        <f>++'PROG.III c5'!$C259+'PROG.III c5'!$C453+'PROG.III c5'!$C646+'PROG.III c5'!$C839+'PROG.III c5'!$C1212+'PROG.III c5'!$C1408+'PROG.III c5'!C1093+'PROG.III c5'!C991+'PROG.III c5'!C1008</f>
        <v>15000000</v>
      </c>
      <c r="F98" s="1469">
        <f>+'PROG. IV c6'!D208</f>
        <v>0</v>
      </c>
      <c r="G98" s="1469">
        <f t="shared" ref="G98:G104" si="9">SUM(C98:F98)</f>
        <v>15000000</v>
      </c>
      <c r="H98" s="321">
        <f t="shared" si="8"/>
        <v>1.3365332927003435E-2</v>
      </c>
    </row>
    <row r="99" spans="1:8" ht="13.5">
      <c r="A99" s="1470" t="s">
        <v>1551</v>
      </c>
      <c r="B99" s="1468" t="s">
        <v>1552</v>
      </c>
      <c r="C99" s="1469">
        <f>+'PROG.I c3'!$C115+'PROG.I c3'!$C313</f>
        <v>0</v>
      </c>
      <c r="D99" s="1469">
        <f>+'PROG.II c4'!$C120+'PROG.II c4'!$C345+'PROG.II c4'!$C542+'PROG.II c4'!$C739+'PROG.II c4'!$C934</f>
        <v>0</v>
      </c>
      <c r="E99" s="1469">
        <f>'PROG.III c5'!C1094+'PROG.III c5'!C454+'PROG.III c5'!C965+'PROG.III c5'!C992+'PROG.III c5'!C1009</f>
        <v>85000000</v>
      </c>
      <c r="F99" s="1469">
        <f>+'PROG. IV c6'!D209</f>
        <v>0</v>
      </c>
      <c r="G99" s="1469">
        <f t="shared" si="9"/>
        <v>85000000</v>
      </c>
      <c r="H99" s="321">
        <f t="shared" si="8"/>
        <v>7.5736886586352803E-2</v>
      </c>
    </row>
    <row r="100" spans="1:8" ht="13.5" hidden="1">
      <c r="A100" s="1470" t="s">
        <v>1553</v>
      </c>
      <c r="B100" s="1468" t="s">
        <v>1554</v>
      </c>
      <c r="C100" s="1469">
        <f>+'PROG.I c3'!$C116+'PROG.I c3'!$C314</f>
        <v>0</v>
      </c>
      <c r="D100" s="1469">
        <f>+'PROG.II c4'!$C121+'PROG.II c4'!$C346+'PROG.II c4'!$C543+'PROG.II c4'!$C740+'PROG.II c4'!$C935</f>
        <v>0</v>
      </c>
      <c r="E100" s="1469">
        <f>'PROG.III c5'!C1095</f>
        <v>0</v>
      </c>
      <c r="F100" s="1469">
        <f>+'PROG. IV c6'!D210</f>
        <v>0</v>
      </c>
      <c r="G100" s="1469">
        <f t="shared" si="9"/>
        <v>0</v>
      </c>
      <c r="H100" s="321">
        <f t="shared" si="8"/>
        <v>0</v>
      </c>
    </row>
    <row r="101" spans="1:8" ht="13.5" hidden="1">
      <c r="A101" s="1470" t="s">
        <v>1555</v>
      </c>
      <c r="B101" s="1468" t="s">
        <v>1556</v>
      </c>
      <c r="C101" s="1469">
        <f>+'PROG.I c3'!$C117+'PROG.I c3'!$C315</f>
        <v>0</v>
      </c>
      <c r="D101" s="1469">
        <f>+'PROG.II c4'!$C122+'PROG.II c4'!$C347+'PROG.II c4'!$C544+'PROG.II c4'!$C741+'PROG.II c4'!$C936</f>
        <v>0</v>
      </c>
      <c r="E101" s="1469">
        <f>++'PROG.III c5'!$C262+'PROG.III c5'!$C456+'PROG.III c5'!$C649+'PROG.III c5'!$C842+'PROG.III c5'!$C1215+'PROG.III c5'!$C1411+'PROG.III c5'!C117</f>
        <v>0</v>
      </c>
      <c r="F101" s="1469">
        <f>+'PROG. IV c6'!D211</f>
        <v>0</v>
      </c>
      <c r="G101" s="1469">
        <f t="shared" si="9"/>
        <v>0</v>
      </c>
      <c r="H101" s="321">
        <f t="shared" si="8"/>
        <v>0</v>
      </c>
    </row>
    <row r="102" spans="1:8" ht="13.5" hidden="1">
      <c r="A102" s="1470" t="s">
        <v>1557</v>
      </c>
      <c r="B102" s="1468" t="s">
        <v>1558</v>
      </c>
      <c r="C102" s="1469">
        <f>+'PROG.I c3'!$C118+'PROG.I c3'!$C316</f>
        <v>0</v>
      </c>
      <c r="D102" s="1469">
        <f>+'PROG.II c4'!$C123+'PROG.II c4'!$C348+'PROG.II c4'!$C545+'PROG.II c4'!$C742+'PROG.II c4'!$C937</f>
        <v>0</v>
      </c>
      <c r="E102" s="1469">
        <f>++'PROG.III c5'!$C263+'PROG.III c5'!$C457+'PROG.III c5'!$C650+'PROG.III c5'!$C843+'PROG.III c5'!$C1216+'PROG.III c5'!$C1412</f>
        <v>0</v>
      </c>
      <c r="F102" s="1469">
        <f>+'PROG. IV c6'!D212</f>
        <v>0</v>
      </c>
      <c r="G102" s="1469">
        <f t="shared" si="9"/>
        <v>0</v>
      </c>
      <c r="H102" s="321">
        <f t="shared" si="8"/>
        <v>0</v>
      </c>
    </row>
    <row r="103" spans="1:8" ht="13.5" hidden="1">
      <c r="A103" s="1470" t="s">
        <v>1559</v>
      </c>
      <c r="B103" s="1468" t="s">
        <v>1560</v>
      </c>
      <c r="C103" s="1469">
        <f>+'PROG.I c3'!$C119+'PROG.I c3'!$C317</f>
        <v>0</v>
      </c>
      <c r="D103" s="1469">
        <f>+'PROG.II c4'!$C124+'PROG.II c4'!$C349+'PROG.II c4'!$C546+'PROG.II c4'!$C743+'PROG.II c4'!$C938</f>
        <v>0</v>
      </c>
      <c r="E103" s="1469">
        <f>++'PROG.III c5'!$C264+'PROG.III c5'!$C458+'PROG.III c5'!$C651+'PROG.III c5'!$C844+'PROG.III c5'!$C1217+'PROG.III c5'!$C1413</f>
        <v>0</v>
      </c>
      <c r="F103" s="1469">
        <f>+'PROG. IV c6'!D213</f>
        <v>0</v>
      </c>
      <c r="G103" s="1469">
        <f t="shared" si="9"/>
        <v>0</v>
      </c>
      <c r="H103" s="321">
        <f t="shared" si="8"/>
        <v>0</v>
      </c>
    </row>
    <row r="104" spans="1:8" ht="13.5">
      <c r="A104" s="1470" t="s">
        <v>1561</v>
      </c>
      <c r="B104" s="1468" t="s">
        <v>1562</v>
      </c>
      <c r="C104" s="1469">
        <f>+'PROG.I c3'!$C120+'PROG.I c3'!$C318</f>
        <v>0</v>
      </c>
      <c r="D104" s="1469">
        <f>+'PROG.II c4'!$C125+'PROG.II c4'!$C350+'PROG.II c4'!$C547+'PROG.II c4'!$C744+'PROG.II c4'!$C939</f>
        <v>0</v>
      </c>
      <c r="E104" s="1469">
        <f>++'PROG.III c5'!$C265+'PROG.III c5'!$C459+'PROG.III c5'!$C652+'PROG.III c5'!$C845+'PROG.III c5'!$C1218+'PROG.III c5'!$C1414+'PROG.III c5'!C135</f>
        <v>5927014.7400000002</v>
      </c>
      <c r="F104" s="1469">
        <f>+'PROG. IV c6'!D214</f>
        <v>0</v>
      </c>
      <c r="G104" s="1469">
        <f t="shared" si="9"/>
        <v>5927014.7400000002</v>
      </c>
      <c r="H104" s="321">
        <f t="shared" si="8"/>
        <v>5.2811016842237808E-3</v>
      </c>
    </row>
    <row r="105" spans="1:8" ht="13.5">
      <c r="A105" s="1473" t="s">
        <v>1563</v>
      </c>
      <c r="B105" s="1471" t="s">
        <v>1564</v>
      </c>
      <c r="C105" s="1472">
        <f>SUM(C106:C107)</f>
        <v>0</v>
      </c>
      <c r="D105" s="1472">
        <f>SUM(D106:D107)</f>
        <v>0</v>
      </c>
      <c r="E105" s="1472">
        <f>SUM(E106:E107)</f>
        <v>2215980</v>
      </c>
      <c r="F105" s="1472">
        <f>SUM(F106:F107)</f>
        <v>0</v>
      </c>
      <c r="G105" s="1472">
        <f>SUM(G106:G107)</f>
        <v>2215980</v>
      </c>
      <c r="H105" s="318">
        <f t="shared" si="8"/>
        <v>1.9744873639720713E-3</v>
      </c>
    </row>
    <row r="106" spans="1:8" ht="13.5" hidden="1">
      <c r="A106" s="1470" t="s">
        <v>1565</v>
      </c>
      <c r="B106" s="1468" t="s">
        <v>1566</v>
      </c>
      <c r="C106" s="1469">
        <f>+'PROG.I c3'!$C122+'PROG.I c3'!$C320</f>
        <v>0</v>
      </c>
      <c r="D106" s="1469">
        <f>+'PROG.II c4'!$C127+'PROG.II c4'!$C352+'PROG.II c4'!$C549+'PROG.II c4'!$C746+'PROG.II c4'!$C941</f>
        <v>0</v>
      </c>
      <c r="E106" s="1469">
        <f>++'PROG.III c5'!$C267+'PROG.III c5'!$C461+'PROG.III c5'!$C654+'PROG.III c5'!$C847+'PROG.III c5'!$C1220+'PROG.III c5'!$C1416</f>
        <v>0</v>
      </c>
      <c r="F106" s="1469">
        <f>+'PROG. IV c6'!D216</f>
        <v>0</v>
      </c>
      <c r="G106" s="1469">
        <f>SUM(C106:F106)</f>
        <v>0</v>
      </c>
      <c r="H106" s="321">
        <f t="shared" si="8"/>
        <v>0</v>
      </c>
    </row>
    <row r="107" spans="1:8" ht="13.5">
      <c r="A107" s="1470" t="s">
        <v>1567</v>
      </c>
      <c r="B107" s="1468" t="s">
        <v>1568</v>
      </c>
      <c r="C107" s="1469">
        <f>+'PROG.I c3'!$C123+'PROG.I c3'!$C321</f>
        <v>0</v>
      </c>
      <c r="D107" s="1469">
        <f>'PROG.II c4'!C128+'PROG.II c4'!C249</f>
        <v>0</v>
      </c>
      <c r="E107" s="1469">
        <f>+'PROG.III c5'!C1088+'PROG.III c5'!C1221+'PROG.III c5'!C1820+'PROG.III c5'!C462+'PROG.III c5'!C1626</f>
        <v>2215980</v>
      </c>
      <c r="F107" s="1469">
        <f>+'PROG. IV c6'!D217</f>
        <v>0</v>
      </c>
      <c r="G107" s="1469">
        <f>SUM(C107:F107)</f>
        <v>2215980</v>
      </c>
      <c r="H107" s="321">
        <f t="shared" si="8"/>
        <v>1.9744873639720713E-3</v>
      </c>
    </row>
    <row r="108" spans="1:8" ht="13.5">
      <c r="A108" s="1473" t="s">
        <v>1569</v>
      </c>
      <c r="B108" s="1471" t="s">
        <v>1570</v>
      </c>
      <c r="C108" s="1472">
        <f>SUM(C109:C116)</f>
        <v>0</v>
      </c>
      <c r="D108" s="1472">
        <f>SUM(D109:D116)</f>
        <v>0</v>
      </c>
      <c r="E108" s="1472">
        <f>SUM(E109:E116)</f>
        <v>23680999.149999999</v>
      </c>
      <c r="F108" s="1472">
        <f>SUM(F109:F116)</f>
        <v>0</v>
      </c>
      <c r="G108" s="1472">
        <f>SUM(G109:G116)</f>
        <v>23680999.149999999</v>
      </c>
      <c r="H108" s="318">
        <f t="shared" si="8"/>
        <v>2.110029584558902E-2</v>
      </c>
    </row>
    <row r="109" spans="1:8" ht="13.5">
      <c r="A109" s="1470" t="s">
        <v>1571</v>
      </c>
      <c r="B109" s="1468" t="s">
        <v>1572</v>
      </c>
      <c r="C109" s="1469">
        <f>+'PROG.I c3'!$C125+'PROG.I c3'!$C323</f>
        <v>0</v>
      </c>
      <c r="D109" s="1469">
        <f>+'PROG.II c4'!$C130+'PROG.II c4'!$C355+'PROG.II c4'!$C552+'PROG.II c4'!$C749+'PROG.II c4'!$C944</f>
        <v>0</v>
      </c>
      <c r="E109" s="1469">
        <f>++'PROG.III c5'!$C270+'PROG.III c5'!$C464+'PROG.III c5'!$C657+'PROG.III c5'!$C850+'PROG.III c5'!$C1223+'PROG.III c5'!$C1419+'PROG.III c5'!C1628</f>
        <v>1000000</v>
      </c>
      <c r="F109" s="1469">
        <f>+'PROG. IV c6'!D219</f>
        <v>0</v>
      </c>
      <c r="G109" s="1469">
        <f t="shared" ref="G109:G116" si="10">SUM(C109:F109)</f>
        <v>1000000</v>
      </c>
      <c r="H109" s="321">
        <f t="shared" si="8"/>
        <v>8.910221951335623E-4</v>
      </c>
    </row>
    <row r="110" spans="1:8" ht="13.5" hidden="1">
      <c r="A110" s="1470" t="s">
        <v>1573</v>
      </c>
      <c r="B110" s="1468" t="s">
        <v>1574</v>
      </c>
      <c r="C110" s="1469">
        <f>+'PROG.I c3'!$C126+'PROG.I c3'!$C324</f>
        <v>0</v>
      </c>
      <c r="D110" s="1469">
        <f>+'PROG.II c4'!$C131+'PROG.II c4'!$C356+'PROG.II c4'!$C553+'PROG.II c4'!$C750+'PROG.II c4'!$C945</f>
        <v>0</v>
      </c>
      <c r="E110" s="1469">
        <f>++'PROG.III c5'!$C271+'PROG.III c5'!$C465+'PROG.III c5'!$C658+'PROG.III c5'!$C851+'PROG.III c5'!$C1224+'PROG.III c5'!$C1420</f>
        <v>0</v>
      </c>
      <c r="F110" s="1469">
        <f>+'PROG. IV c6'!D220</f>
        <v>0</v>
      </c>
      <c r="G110" s="1469">
        <f t="shared" si="10"/>
        <v>0</v>
      </c>
      <c r="H110" s="321">
        <f t="shared" si="8"/>
        <v>0</v>
      </c>
    </row>
    <row r="111" spans="1:8" ht="13.5">
      <c r="A111" s="1479" t="s">
        <v>1575</v>
      </c>
      <c r="B111" s="1468" t="s">
        <v>1576</v>
      </c>
      <c r="C111" s="1469">
        <f>+'PROG.I c3'!$C127+'PROG.I c3'!$C325</f>
        <v>0</v>
      </c>
      <c r="D111" s="1469">
        <f>+'PROG.II c4'!$C132+'PROG.II c4'!$C357+'PROG.II c4'!$C554+'PROG.II c4'!$C751+'PROG.II c4'!$C946</f>
        <v>0</v>
      </c>
      <c r="E111" s="1469">
        <f>++'PROG.III c5'!$C272+'PROG.III c5'!$C466+'PROG.III c5'!$C659+'PROG.III c5'!$C852+'PROG.III c5'!$C1225+'PROG.III c5'!$C1421+'PROG.III c5'!C1630</f>
        <v>1500000</v>
      </c>
      <c r="F111" s="1469">
        <f>+'PROG. IV c6'!D221</f>
        <v>0</v>
      </c>
      <c r="G111" s="1469">
        <f t="shared" si="10"/>
        <v>1500000</v>
      </c>
      <c r="H111" s="321">
        <f t="shared" si="8"/>
        <v>1.3365332927003436E-3</v>
      </c>
    </row>
    <row r="112" spans="1:8" ht="13.5">
      <c r="A112" s="1470" t="s">
        <v>1577</v>
      </c>
      <c r="B112" s="1468" t="s">
        <v>1578</v>
      </c>
      <c r="C112" s="1469">
        <f>+'PROG.I c3'!$C128+'PROG.I c3'!$C326</f>
        <v>0</v>
      </c>
      <c r="D112" s="1469">
        <f>+'PROG.II c4'!$C133+'PROG.II c4'!$C358+'PROG.II c4'!$C555+'PROG.II c4'!$C752+'PROG.II c4'!$C947</f>
        <v>0</v>
      </c>
      <c r="E112" s="1469">
        <f>++'PROG.III c5'!$C273+'PROG.III c5'!$C467+'PROG.III c5'!$C660+'PROG.III c5'!$C853+'PROG.III c5'!$C1226+'PROG.III c5'!$C1422+'PROG.III c5'!C2080+'PROG.III c5'!C2103</f>
        <v>234515</v>
      </c>
      <c r="F112" s="1469">
        <f>+'PROG. IV c6'!D222</f>
        <v>0</v>
      </c>
      <c r="G112" s="1469">
        <f t="shared" si="10"/>
        <v>234515</v>
      </c>
      <c r="H112" s="321">
        <f t="shared" si="8"/>
        <v>2.0895807009174738E-4</v>
      </c>
    </row>
    <row r="113" spans="1:8" ht="13.5" hidden="1">
      <c r="A113" s="1470" t="s">
        <v>1579</v>
      </c>
      <c r="B113" s="1468" t="s">
        <v>1580</v>
      </c>
      <c r="C113" s="1469">
        <f>+'PROG.I c3'!$C129+'PROG.I c3'!$C327</f>
        <v>0</v>
      </c>
      <c r="D113" s="1469">
        <f>+'PROG.II c4'!$C134+'PROG.II c4'!$C359+'PROG.II c4'!$C556+'PROG.II c4'!$C753+'PROG.II c4'!$C948</f>
        <v>0</v>
      </c>
      <c r="E113" s="1469">
        <f>++'PROG.III c5'!$C274+'PROG.III c5'!$C468+'PROG.III c5'!$C661+'PROG.III c5'!$C854+'PROG.III c5'!$C1227+'PROG.III c5'!$C1423</f>
        <v>0</v>
      </c>
      <c r="F113" s="1469">
        <f>+'PROG. IV c6'!D223</f>
        <v>0</v>
      </c>
      <c r="G113" s="1469">
        <f t="shared" si="10"/>
        <v>0</v>
      </c>
      <c r="H113" s="321">
        <f t="shared" si="8"/>
        <v>0</v>
      </c>
    </row>
    <row r="114" spans="1:8" ht="13.5">
      <c r="A114" s="1470" t="s">
        <v>1581</v>
      </c>
      <c r="B114" s="1468" t="s">
        <v>1582</v>
      </c>
      <c r="C114" s="1469">
        <f>+'PROG.I c3'!$C130+'PROG.I c3'!$C328</f>
        <v>0</v>
      </c>
      <c r="D114" s="1469">
        <f>+'PROG.II c4'!$C135+'PROG.II c4'!$C360+'PROG.II c4'!$C557+'PROG.II c4'!$C754+'PROG.II c4'!$C949</f>
        <v>0</v>
      </c>
      <c r="E114" s="1469">
        <f>++'PROG.III c5'!$C275+'PROG.III c5'!$C469+'PROG.III c5'!$C662+'PROG.III c5'!$C855+'PROG.III c5'!$C1228+'PROG.III c5'!$C1424+'PROG.III c5'!C1121</f>
        <v>20946484.149999999</v>
      </c>
      <c r="F114" s="1469">
        <f>+'PROG. IV c6'!D224</f>
        <v>0</v>
      </c>
      <c r="G114" s="1469">
        <f t="shared" si="10"/>
        <v>20946484.149999999</v>
      </c>
      <c r="H114" s="321">
        <f t="shared" si="8"/>
        <v>1.8663782287663369E-2</v>
      </c>
    </row>
    <row r="115" spans="1:8" ht="13.5" hidden="1">
      <c r="A115" s="1470" t="s">
        <v>1583</v>
      </c>
      <c r="B115" s="1468" t="s">
        <v>1584</v>
      </c>
      <c r="C115" s="1469">
        <f>+'PROG.I c3'!$C131+'PROG.I c3'!$C329</f>
        <v>0</v>
      </c>
      <c r="D115" s="1469">
        <f>+'PROG.II c4'!$C136+'PROG.II c4'!$C361+'PROG.II c4'!$C558+'PROG.II c4'!$C755+'PROG.II c4'!$C950</f>
        <v>0</v>
      </c>
      <c r="E115" s="1469">
        <f>++'PROG.III c5'!$C276+'PROG.III c5'!$C470+'PROG.III c5'!$C663+'PROG.III c5'!$C856+'PROG.III c5'!$C1229+'PROG.III c5'!$C1425</f>
        <v>0</v>
      </c>
      <c r="F115" s="1469">
        <f>+'PROG. IV c6'!D225</f>
        <v>0</v>
      </c>
      <c r="G115" s="1469">
        <f t="shared" si="10"/>
        <v>0</v>
      </c>
      <c r="H115" s="321">
        <f t="shared" si="8"/>
        <v>0</v>
      </c>
    </row>
    <row r="116" spans="1:8" ht="13.5" hidden="1">
      <c r="A116" s="1470" t="s">
        <v>1585</v>
      </c>
      <c r="B116" s="1468" t="s">
        <v>1586</v>
      </c>
      <c r="C116" s="1469">
        <f>+'PROG.I c3'!$C132+'PROG.I c3'!$C330</f>
        <v>0</v>
      </c>
      <c r="D116" s="1469">
        <f>+'PROG.II c4'!$C137+'PROG.II c4'!$C362+'PROG.II c4'!$C559+'PROG.II c4'!$C756+'PROG.II c4'!$C951</f>
        <v>0</v>
      </c>
      <c r="E116" s="1469">
        <f>++'PROG.III c5'!$C277+'PROG.III c5'!$C471+'PROG.III c5'!$C664+'PROG.III c5'!$C857+'PROG.III c5'!$C1230+'PROG.III c5'!$C1426</f>
        <v>0</v>
      </c>
      <c r="F116" s="1469">
        <f>+'PROG. IV c6'!D226</f>
        <v>0</v>
      </c>
      <c r="G116" s="1469">
        <f t="shared" si="10"/>
        <v>0</v>
      </c>
      <c r="H116" s="321">
        <f t="shared" si="8"/>
        <v>0</v>
      </c>
    </row>
    <row r="117" spans="1:8" ht="13.5" hidden="1">
      <c r="A117" s="1480">
        <v>3</v>
      </c>
      <c r="B117" s="1471" t="s">
        <v>1587</v>
      </c>
      <c r="C117" s="1472">
        <f t="shared" ref="C117:G118" si="11">+C118</f>
        <v>0</v>
      </c>
      <c r="D117" s="1472">
        <f t="shared" si="11"/>
        <v>0</v>
      </c>
      <c r="E117" s="1472">
        <f t="shared" si="11"/>
        <v>0</v>
      </c>
      <c r="F117" s="1472">
        <f t="shared" si="11"/>
        <v>0</v>
      </c>
      <c r="G117" s="1472">
        <f t="shared" si="11"/>
        <v>0</v>
      </c>
      <c r="H117" s="318">
        <f t="shared" si="8"/>
        <v>0</v>
      </c>
    </row>
    <row r="118" spans="1:8" ht="13.5" hidden="1">
      <c r="A118" s="1473" t="s">
        <v>1588</v>
      </c>
      <c r="B118" s="1471" t="s">
        <v>1589</v>
      </c>
      <c r="C118" s="1472">
        <f t="shared" si="11"/>
        <v>0</v>
      </c>
      <c r="D118" s="1472">
        <f t="shared" si="11"/>
        <v>0</v>
      </c>
      <c r="E118" s="1472">
        <f t="shared" si="11"/>
        <v>0</v>
      </c>
      <c r="F118" s="1472">
        <f t="shared" si="11"/>
        <v>0</v>
      </c>
      <c r="G118" s="1472">
        <f t="shared" si="11"/>
        <v>0</v>
      </c>
      <c r="H118" s="318">
        <f t="shared" si="8"/>
        <v>0</v>
      </c>
    </row>
    <row r="119" spans="1:8" ht="13.5" hidden="1">
      <c r="A119" s="1470" t="s">
        <v>1590</v>
      </c>
      <c r="B119" s="1476" t="s">
        <v>1592</v>
      </c>
      <c r="C119" s="1469">
        <f>+'PROG.I c3'!$C135+'PROG.I c3'!$C333</f>
        <v>0</v>
      </c>
      <c r="D119" s="1469">
        <f>+'PROG.II c4'!$C140+'PROG.II c4'!$C365+'PROG.II c4'!$C562+'PROG.II c4'!$C759+'PROG.II c4'!$C954</f>
        <v>0</v>
      </c>
      <c r="E119" s="1469">
        <f>++'PROG.III c5'!$C280+'PROG.III c5'!$C474+'PROG.III c5'!$C667+'PROG.III c5'!$C860+'PROG.III c5'!$C1233+'PROG.III c5'!$C1429</f>
        <v>0</v>
      </c>
      <c r="F119" s="1469">
        <f>+'PROG. IV c6'!D229</f>
        <v>0</v>
      </c>
      <c r="G119" s="1469">
        <f>SUM(C119:F119)</f>
        <v>0</v>
      </c>
      <c r="H119" s="321">
        <f t="shared" si="8"/>
        <v>0</v>
      </c>
    </row>
    <row r="120" spans="1:8" ht="13.5" hidden="1">
      <c r="A120" s="1481" t="s">
        <v>658</v>
      </c>
      <c r="B120" s="1482" t="s">
        <v>41</v>
      </c>
      <c r="C120" s="1469">
        <f>+'PROG.I c3'!$C136+'PROG.I c3'!$C334</f>
        <v>0</v>
      </c>
      <c r="D120" s="1469">
        <f>+'PROG.II c4'!$C141+'PROG.II c4'!$C366+'PROG.II c4'!$C563+'PROG.II c4'!$C760+'PROG.II c4'!$C955</f>
        <v>0</v>
      </c>
      <c r="E120" s="1469">
        <f>++'PROG.III c5'!$C281+'PROG.III c5'!$C475+'PROG.III c5'!$C668+'PROG.III c5'!$C861+'PROG.III c5'!$C1234+'PROG.III c5'!$C1430</f>
        <v>0</v>
      </c>
      <c r="F120" s="1469">
        <f>+'PROG. IV c6'!D230</f>
        <v>0</v>
      </c>
      <c r="G120" s="1469">
        <f>SUM(C120:F120)</f>
        <v>0</v>
      </c>
      <c r="H120" s="321"/>
    </row>
    <row r="121" spans="1:8" ht="13.5" hidden="1">
      <c r="A121" s="1473">
        <v>4</v>
      </c>
      <c r="B121" s="1471" t="s">
        <v>1593</v>
      </c>
      <c r="C121" s="1472">
        <f t="shared" ref="C121:G122" si="12">+C122</f>
        <v>0</v>
      </c>
      <c r="D121" s="1472">
        <f t="shared" si="12"/>
        <v>0</v>
      </c>
      <c r="E121" s="1472">
        <f t="shared" si="12"/>
        <v>0</v>
      </c>
      <c r="F121" s="1472">
        <f t="shared" si="12"/>
        <v>0</v>
      </c>
      <c r="G121" s="1472">
        <f t="shared" si="12"/>
        <v>0</v>
      </c>
      <c r="H121" s="318">
        <f t="shared" si="8"/>
        <v>0</v>
      </c>
    </row>
    <row r="122" spans="1:8" ht="13.5" hidden="1">
      <c r="A122" s="1473" t="s">
        <v>1594</v>
      </c>
      <c r="B122" s="1471" t="s">
        <v>1595</v>
      </c>
      <c r="C122" s="1472">
        <f t="shared" si="12"/>
        <v>0</v>
      </c>
      <c r="D122" s="1472">
        <f t="shared" si="12"/>
        <v>0</v>
      </c>
      <c r="E122" s="1472">
        <f t="shared" si="12"/>
        <v>0</v>
      </c>
      <c r="F122" s="1472">
        <f t="shared" si="12"/>
        <v>0</v>
      </c>
      <c r="G122" s="1472">
        <f t="shared" si="12"/>
        <v>0</v>
      </c>
      <c r="H122" s="318">
        <f t="shared" si="8"/>
        <v>0</v>
      </c>
    </row>
    <row r="123" spans="1:8" ht="13.5" hidden="1">
      <c r="A123" s="1470" t="s">
        <v>1596</v>
      </c>
      <c r="B123" s="1468" t="s">
        <v>1597</v>
      </c>
      <c r="C123" s="1469">
        <f>+'PROG.I c3'!$C139+'PROG.I c3'!$C337</f>
        <v>0</v>
      </c>
      <c r="D123" s="1469">
        <f>+'PROG.II c4'!$C144+'PROG.II c4'!$C369+'PROG.II c4'!$C566+'PROG.II c4'!$C763+'PROG.II c4'!$C958</f>
        <v>0</v>
      </c>
      <c r="E123" s="1469">
        <f>++'PROG.III c5'!$C284+'PROG.III c5'!$C478+'PROG.III c5'!$C671+'PROG.III c5'!$C864+'PROG.III c5'!$C1237+'PROG.III c5'!$C1433</f>
        <v>0</v>
      </c>
      <c r="F123" s="1469">
        <f>+'PROG. IV c6'!D233</f>
        <v>0</v>
      </c>
      <c r="G123" s="1469">
        <f>SUM(C123:F123)</f>
        <v>0</v>
      </c>
      <c r="H123" s="321">
        <f t="shared" si="8"/>
        <v>0</v>
      </c>
    </row>
    <row r="124" spans="1:8" ht="13.5">
      <c r="A124" s="1480">
        <v>5</v>
      </c>
      <c r="B124" s="1464" t="s">
        <v>1598</v>
      </c>
      <c r="C124" s="1472">
        <f>+C125+C134+C143+C145</f>
        <v>148806.51</v>
      </c>
      <c r="D124" s="1472">
        <f>+D125+D134+D143+D145</f>
        <v>7000000</v>
      </c>
      <c r="E124" s="1472">
        <f>+E125+E134+E143+E145</f>
        <v>234326621.44999999</v>
      </c>
      <c r="F124" s="1472">
        <f>+F125+F134+F143+F145</f>
        <v>0</v>
      </c>
      <c r="G124" s="1472">
        <f>+G125+G134+G143+G145</f>
        <v>241475427.96000001</v>
      </c>
      <c r="H124" s="318">
        <f t="shared" si="8"/>
        <v>0.21515996589173561</v>
      </c>
    </row>
    <row r="125" spans="1:8" ht="13.5">
      <c r="A125" s="1473" t="s">
        <v>1599</v>
      </c>
      <c r="B125" s="1471" t="s">
        <v>1600</v>
      </c>
      <c r="C125" s="1472">
        <f>SUM(C126:C133)</f>
        <v>148806.51</v>
      </c>
      <c r="D125" s="1472">
        <f>SUM(D126:D133)</f>
        <v>7000000</v>
      </c>
      <c r="E125" s="1472">
        <f>SUM(E126:E133)</f>
        <v>112009473.15000001</v>
      </c>
      <c r="F125" s="1472">
        <f>SUM(F126:F133)</f>
        <v>0</v>
      </c>
      <c r="G125" s="1472">
        <f>SUM(G126:G133)</f>
        <v>119158279.66000001</v>
      </c>
      <c r="H125" s="318">
        <f t="shared" si="8"/>
        <v>0.10617267191099213</v>
      </c>
    </row>
    <row r="126" spans="1:8" ht="13.5" hidden="1">
      <c r="A126" s="1470" t="s">
        <v>1601</v>
      </c>
      <c r="B126" s="1468" t="s">
        <v>1602</v>
      </c>
      <c r="C126" s="1469">
        <f>+'PROG.I c3'!$C142+'PROG.I c3'!$C340</f>
        <v>0</v>
      </c>
      <c r="D126" s="1469">
        <f>+'PROG.II c4'!$C147+'PROG.II c4'!$C372+'PROG.II c4'!$C569+'PROG.II c4'!$C766+'PROG.II c4'!$C961+'PROG.II c4'!C252</f>
        <v>0</v>
      </c>
      <c r="E126" s="1469">
        <f>++'PROG.III c5'!$C287+'PROG.III c5'!$C481+'PROG.III c5'!$C674+'PROG.III c5'!$C867+'PROG.III c5'!$C1240+'PROG.III c5'!$C1436+'PROG.III c5'!C2083</f>
        <v>0</v>
      </c>
      <c r="F126" s="1469">
        <f>+'PROG. IV c6'!D236</f>
        <v>0</v>
      </c>
      <c r="G126" s="1469">
        <f t="shared" ref="G126:G133" si="13">SUM(C126:F126)</f>
        <v>0</v>
      </c>
      <c r="H126" s="321">
        <f t="shared" si="8"/>
        <v>0</v>
      </c>
    </row>
    <row r="127" spans="1:8" ht="13.5">
      <c r="A127" s="1470" t="s">
        <v>1603</v>
      </c>
      <c r="B127" s="1468" t="s">
        <v>1604</v>
      </c>
      <c r="C127" s="1469">
        <f>+'PROG.I c3'!$C143+'PROG.I c3'!$C341</f>
        <v>0</v>
      </c>
      <c r="D127" s="1469">
        <f>+'PROG.II c4'!$C148+'PROG.II c4'!$C373+'PROG.II c4'!$C570+'PROG.II c4'!$C767+'PROG.II c4'!$C962+'PROG.II c4'!C253</f>
        <v>0</v>
      </c>
      <c r="E127" s="1469">
        <f>'PROG.III c5'!C2129</f>
        <v>103050000</v>
      </c>
      <c r="F127" s="1469">
        <f>+'PROG. IV c6'!D237</f>
        <v>0</v>
      </c>
      <c r="G127" s="1469">
        <f t="shared" si="13"/>
        <v>103050000</v>
      </c>
      <c r="H127" s="321">
        <f t="shared" si="8"/>
        <v>9.1819837208513597E-2</v>
      </c>
    </row>
    <row r="128" spans="1:8" ht="13.5" hidden="1">
      <c r="A128" s="1470" t="s">
        <v>1605</v>
      </c>
      <c r="B128" s="1468" t="s">
        <v>1606</v>
      </c>
      <c r="C128" s="1469">
        <f>+'PROG.I c3'!$C144+'PROG.I c3'!$C342</f>
        <v>0</v>
      </c>
      <c r="D128" s="1469">
        <f>+'PROG.II c4'!$C149+'PROG.II c4'!$C374+'PROG.II c4'!$C571+'PROG.II c4'!$C768+'PROG.II c4'!$C963</f>
        <v>0</v>
      </c>
      <c r="E128" s="1469">
        <f>++'PROG.III c5'!$C289+'PROG.III c5'!$C483+'PROG.III c5'!$C676+'PROG.III c5'!$C869+'PROG.III c5'!$C1242+'PROG.III c5'!$C1438+'PROG.III c5'!C123</f>
        <v>0</v>
      </c>
      <c r="F128" s="1469">
        <f>+'PROG. IV c6'!D238</f>
        <v>0</v>
      </c>
      <c r="G128" s="1469">
        <f t="shared" si="13"/>
        <v>0</v>
      </c>
      <c r="H128" s="321">
        <f t="shared" si="8"/>
        <v>0</v>
      </c>
    </row>
    <row r="129" spans="1:8" ht="13.5">
      <c r="A129" s="1470" t="s">
        <v>1607</v>
      </c>
      <c r="B129" s="1468" t="s">
        <v>1608</v>
      </c>
      <c r="C129" s="1469">
        <f>+'PROG.I c3'!$C145+'PROG.I c3'!$C343</f>
        <v>0</v>
      </c>
      <c r="D129" s="1469">
        <f>+'PROG.II c4'!$C150+'PROG.II c4'!$C375+'PROG.II c4'!$C572+'PROG.II c4'!$C769+'PROG.II c4'!$C964</f>
        <v>0</v>
      </c>
      <c r="E129" s="1469">
        <f>++'PROG.III c5'!$C290+'PROG.III c5'!$C484+'PROG.III c5'!$C677+'PROG.III c5'!$C870+'PROG.III c5'!$C1243+'PROG.III c5'!$C1439+'PROG.III c5'!C124+'PROG.III c5'!C1842+'PROG.III c5'!C2086</f>
        <v>3500000</v>
      </c>
      <c r="F129" s="1469">
        <f>+'PROG. IV c6'!D239</f>
        <v>0</v>
      </c>
      <c r="G129" s="1469">
        <f t="shared" si="13"/>
        <v>3500000</v>
      </c>
      <c r="H129" s="321">
        <f t="shared" si="8"/>
        <v>3.1185776829674682E-3</v>
      </c>
    </row>
    <row r="130" spans="1:8" ht="13.5">
      <c r="A130" s="1470" t="s">
        <v>1609</v>
      </c>
      <c r="B130" s="1468" t="s">
        <v>0</v>
      </c>
      <c r="C130" s="1469">
        <f>+'PROG.I c3'!$C146+'PROG.I c3'!$C344</f>
        <v>148806.51</v>
      </c>
      <c r="D130" s="1469">
        <f>+'PROG.II c4'!$C151+'PROG.II c4'!$C376+'PROG.II c4'!$C573+'PROG.II c4'!$C770+'PROG.II c4'!$C965</f>
        <v>0</v>
      </c>
      <c r="E130" s="1469">
        <f>++'PROG.III c5'!$C291+'PROG.III c5'!$C485+'PROG.III c5'!$C678+'PROG.III c5'!$C871+'PROG.III c5'!$C1244+'PROG.III c5'!$C1440+'PROG.III c5'!C1843+'PROG.III c5'!C2087</f>
        <v>851750</v>
      </c>
      <c r="F130" s="1469">
        <f>+'PROG. IV c6'!D240</f>
        <v>0</v>
      </c>
      <c r="G130" s="1469">
        <f t="shared" si="13"/>
        <v>1000556.51</v>
      </c>
      <c r="H130" s="321">
        <f t="shared" si="8"/>
        <v>8.915180578953761E-4</v>
      </c>
    </row>
    <row r="131" spans="1:8" ht="13.5" hidden="1">
      <c r="A131" s="1470" t="s">
        <v>1</v>
      </c>
      <c r="B131" s="1468" t="s">
        <v>2</v>
      </c>
      <c r="C131" s="1469">
        <f>+'PROG.I c3'!$C147+'PROG.I c3'!$C345</f>
        <v>0</v>
      </c>
      <c r="D131" s="1469">
        <f>+'PROG.II c4'!$C152+'PROG.II c4'!$C377+'PROG.II c4'!$C574+'PROG.II c4'!$C771+'PROG.II c4'!$C966</f>
        <v>0</v>
      </c>
      <c r="E131" s="1469">
        <f>++'PROG.III c5'!$C292+'PROG.III c5'!$C486+'PROG.III c5'!$C679+'PROG.III c5'!$C872+'PROG.III c5'!$C1245+'PROG.III c5'!$C1441</f>
        <v>0</v>
      </c>
      <c r="F131" s="1469">
        <f>+'PROG. IV c6'!D241</f>
        <v>0</v>
      </c>
      <c r="G131" s="1469">
        <f t="shared" si="13"/>
        <v>0</v>
      </c>
      <c r="H131" s="321">
        <f t="shared" si="8"/>
        <v>0</v>
      </c>
    </row>
    <row r="132" spans="1:8" ht="13.5">
      <c r="A132" s="1470" t="s">
        <v>3</v>
      </c>
      <c r="B132" s="1468" t="s">
        <v>4</v>
      </c>
      <c r="C132" s="1469">
        <f>+'PROG.I c3'!$C148+'PROG.I c3'!$C346</f>
        <v>0</v>
      </c>
      <c r="D132" s="1469">
        <f>+'PROG.II c4'!$C153+'PROG.II c4'!$C378+'PROG.II c4'!$C575+'PROG.II c4'!$C772+'PROG.II c4'!$C967+'PROG.II c4'!C241</f>
        <v>7000000</v>
      </c>
      <c r="E132" s="1469">
        <f>++'PROG.III c5'!$C293+'PROG.III c5'!$C487+'PROG.III c5'!$C680+'PROG.III c5'!$C873+'PROG.III c5'!$C1246+'PROG.III c5'!$C1442+'PROG.III c5'!C1845+'PROG.III c5'!C126+'PROG.III c5'!C127+'PROG.III c5'!C2089</f>
        <v>4607723.1500000004</v>
      </c>
      <c r="F132" s="1469">
        <f>+'PROG. IV c6'!D242</f>
        <v>0</v>
      </c>
      <c r="G132" s="1469">
        <f t="shared" si="13"/>
        <v>11607723.15</v>
      </c>
      <c r="H132" s="321">
        <f t="shared" si="8"/>
        <v>1.034273896161567E-2</v>
      </c>
    </row>
    <row r="133" spans="1:8" ht="13.5">
      <c r="A133" s="1470" t="s">
        <v>5</v>
      </c>
      <c r="B133" s="1468" t="s">
        <v>6</v>
      </c>
      <c r="C133" s="1469">
        <f>+'PROG.I c3'!$C149+'PROG.I c3'!$C347</f>
        <v>0</v>
      </c>
      <c r="D133" s="1469">
        <f>+'PROG.II c4'!$C154+'PROG.II c4'!$C379+'PROG.II c4'!$C576+'PROG.II c4'!$C773+'PROG.II c4'!$C968</f>
        <v>0</v>
      </c>
      <c r="E133" s="1469">
        <f>++'PROG.III c5'!$C294+'PROG.III c5'!$C488+'PROG.III c5'!$C681+'PROG.III c5'!$C874+'PROG.III c5'!$C1247+'PROG.III c5'!$C1443+'PROG.III c5'!C128+'PROG.III c5'!C142+'PROG.III c5'!C2090</f>
        <v>0</v>
      </c>
      <c r="F133" s="1469">
        <f>+'PROG. IV c6'!D243</f>
        <v>0</v>
      </c>
      <c r="G133" s="1469">
        <f t="shared" si="13"/>
        <v>0</v>
      </c>
      <c r="H133" s="321">
        <f t="shared" si="8"/>
        <v>0</v>
      </c>
    </row>
    <row r="134" spans="1:8" ht="13.5">
      <c r="A134" s="1473" t="s">
        <v>7</v>
      </c>
      <c r="B134" s="1471" t="s">
        <v>8</v>
      </c>
      <c r="C134" s="1472">
        <f>SUM(C135:C142)</f>
        <v>0</v>
      </c>
      <c r="D134" s="1472">
        <f>SUM(D135:D142)</f>
        <v>0</v>
      </c>
      <c r="E134" s="1472">
        <f>SUM(E135:E142)</f>
        <v>109517148.3</v>
      </c>
      <c r="F134" s="1472">
        <f>SUM(F135:F142)</f>
        <v>0</v>
      </c>
      <c r="G134" s="1472">
        <f>SUM(G135:G142)</f>
        <v>109517148.3</v>
      </c>
      <c r="H134" s="318">
        <f t="shared" si="8"/>
        <v>9.7582209883033885E-2</v>
      </c>
    </row>
    <row r="135" spans="1:8" ht="13.5">
      <c r="A135" s="1470" t="s">
        <v>9</v>
      </c>
      <c r="B135" s="1468" t="s">
        <v>10</v>
      </c>
      <c r="C135" s="1469">
        <f>+'PROG.I c3'!$C151+'PROG.I c3'!$C349</f>
        <v>0</v>
      </c>
      <c r="D135" s="1469">
        <f>+'PROG.II c4'!$C156+'PROG.II c4'!$C381+'PROG.II c4'!$C578+'PROG.II c4'!$C775+'PROG.II c4'!$C970</f>
        <v>0</v>
      </c>
      <c r="E135" s="1469">
        <f>+'PROG.III c5'!$C296+'PROG.III c5'!$C490+'PROG.III c5'!$C683+'PROG.III c5'!$C876+'PROG.III c5'!$C1249+'PROG.III c5'!$C1445+'PROG.III c5'!$C130+'PROG.III c5'!$C1524+'PROG.III c5'!C115+'PROG.III c5'!C144+'PROG.III c5'!C158+'PROG.III c5'!C172</f>
        <v>0</v>
      </c>
      <c r="F135" s="1469">
        <f>+'PROG. IV c6'!D245</f>
        <v>0</v>
      </c>
      <c r="G135" s="1469">
        <f t="shared" ref="G135:G142" si="14">SUM(C135:F135)</f>
        <v>0</v>
      </c>
      <c r="H135" s="321">
        <f t="shared" si="8"/>
        <v>0</v>
      </c>
    </row>
    <row r="136" spans="1:8" ht="13.5">
      <c r="A136" s="1470" t="s">
        <v>11</v>
      </c>
      <c r="B136" s="1468" t="s">
        <v>12</v>
      </c>
      <c r="C136" s="1469">
        <f>+'PROG.I c3'!$C152+'PROG.I c3'!$C350</f>
        <v>0</v>
      </c>
      <c r="D136" s="1469">
        <f>+'PROG.II c4'!$C157+'PROG.II c4'!$C382+'PROG.II c4'!$C579+'PROG.II c4'!$C776+'PROG.II c4'!$C971</f>
        <v>0</v>
      </c>
      <c r="E136" s="1469">
        <f>'PROG.III c5'!C975+'PROG.III c5'!C1004+'PROG.III c5'!C1011+'PROG.III c5'!C1101+'PROG.III c5'!C1105+'PROG.III c5'!C1109+'PROG.III c5'!C1113+'PROG.III c5'!C1117</f>
        <v>90000000</v>
      </c>
      <c r="F136" s="1469">
        <f>+'PROG. IV c6'!D246</f>
        <v>0</v>
      </c>
      <c r="G136" s="1469">
        <f t="shared" si="14"/>
        <v>90000000</v>
      </c>
      <c r="H136" s="321">
        <f t="shared" si="8"/>
        <v>8.0191997562020612E-2</v>
      </c>
    </row>
    <row r="137" spans="1:8" ht="13.5" hidden="1">
      <c r="A137" s="1470" t="s">
        <v>13</v>
      </c>
      <c r="B137" s="1468" t="s">
        <v>14</v>
      </c>
      <c r="C137" s="1469">
        <f>+'PROG.I c3'!$C153+'PROG.I c3'!$C351</f>
        <v>0</v>
      </c>
      <c r="D137" s="1469">
        <f>+'PROG.II c4'!$C158+'PROG.II c4'!$C383+'PROG.II c4'!$C580+'PROG.II c4'!$C777+'PROG.II c4'!$C972</f>
        <v>0</v>
      </c>
      <c r="E137" s="1469">
        <f>+'PROG.III c5'!$C298+'PROG.III c5'!$C492+'PROG.III c5'!$C685+'PROG.III c5'!$C878+'PROG.III c5'!$C1251+'PROG.III c5'!$C1447+'PROG.III c5'!$C122+'PROG.III c5'!$C1526</f>
        <v>0</v>
      </c>
      <c r="F137" s="1469">
        <f>+'PROG. IV c6'!D247</f>
        <v>0</v>
      </c>
      <c r="G137" s="1469">
        <f t="shared" si="14"/>
        <v>0</v>
      </c>
      <c r="H137" s="321">
        <f t="shared" si="8"/>
        <v>0</v>
      </c>
    </row>
    <row r="138" spans="1:8" ht="13.5" hidden="1">
      <c r="A138" s="1470" t="s">
        <v>15</v>
      </c>
      <c r="B138" s="1468" t="s">
        <v>16</v>
      </c>
      <c r="C138" s="1469">
        <f>+'PROG.I c3'!$C154+'PROG.I c3'!$C352</f>
        <v>0</v>
      </c>
      <c r="D138" s="1469">
        <f>+'PROG.II c4'!$C159+'PROG.II c4'!$C384+'PROG.II c4'!$C581+'PROG.II c4'!$C778+'PROG.II c4'!$C973</f>
        <v>0</v>
      </c>
      <c r="E138" s="1469">
        <v>0</v>
      </c>
      <c r="F138" s="1469">
        <f>+'PROG. IV c6'!D248</f>
        <v>0</v>
      </c>
      <c r="G138" s="1469">
        <f t="shared" si="14"/>
        <v>0</v>
      </c>
      <c r="H138" s="321">
        <f t="shared" si="8"/>
        <v>0</v>
      </c>
    </row>
    <row r="139" spans="1:8" ht="13.5" hidden="1">
      <c r="A139" s="1470" t="s">
        <v>17</v>
      </c>
      <c r="B139" s="1468" t="s">
        <v>18</v>
      </c>
      <c r="C139" s="1469">
        <f>+'PROG.I c3'!$C155+'PROG.I c3'!$C353</f>
        <v>0</v>
      </c>
      <c r="D139" s="1469">
        <f>+'PROG.II c4'!$C160+'PROG.II c4'!$C385+'PROG.II c4'!$C582+'PROG.II c4'!$C779+'PROG.II c4'!$C974</f>
        <v>0</v>
      </c>
      <c r="E139" s="1469">
        <v>0</v>
      </c>
      <c r="F139" s="1469">
        <f>+'PROG. IV c6'!D249</f>
        <v>0</v>
      </c>
      <c r="G139" s="1469">
        <f t="shared" si="14"/>
        <v>0</v>
      </c>
      <c r="H139" s="321">
        <f t="shared" si="8"/>
        <v>0</v>
      </c>
    </row>
    <row r="140" spans="1:8" ht="13.5" hidden="1">
      <c r="A140" s="1470" t="s">
        <v>19</v>
      </c>
      <c r="B140" s="1468" t="s">
        <v>20</v>
      </c>
      <c r="C140" s="1469">
        <f>+'PROG.I c3'!$C156+'PROG.I c3'!$C354</f>
        <v>0</v>
      </c>
      <c r="D140" s="1469">
        <f>+'PROG.II c4'!$C161+'PROG.II c4'!$C386+'PROG.II c4'!$C583+'PROG.II c4'!$C780+'PROG.II c4'!$C975</f>
        <v>0</v>
      </c>
      <c r="E140" s="1469">
        <f>+'PROG.III c5'!$C301+'PROG.III c5'!$C495+'PROG.III c5'!$C688+'PROG.III c5'!$C881+'PROG.III c5'!$C1254+'PROG.III c5'!$C1450+'PROG.III c5'!$C125+'PROG.III c5'!$C1529</f>
        <v>0</v>
      </c>
      <c r="F140" s="1469">
        <f>+'PROG. IV c6'!D250</f>
        <v>0</v>
      </c>
      <c r="G140" s="1469">
        <f t="shared" si="14"/>
        <v>0</v>
      </c>
      <c r="H140" s="321">
        <f t="shared" si="8"/>
        <v>0</v>
      </c>
    </row>
    <row r="141" spans="1:8" ht="13.5">
      <c r="A141" s="1470" t="s">
        <v>21</v>
      </c>
      <c r="B141" s="1468" t="s">
        <v>22</v>
      </c>
      <c r="C141" s="1469">
        <f>+'PROG.I c3'!$C157+'PROG.I c3'!$C355</f>
        <v>0</v>
      </c>
      <c r="D141" s="1469">
        <f>+'PROG.II c4'!$C162+'PROG.II c4'!$C387+'PROG.II c4'!$C584+'PROG.II c4'!$C781+'PROG.II c4'!$C976</f>
        <v>0</v>
      </c>
      <c r="E141" s="1469">
        <f>+'PROG.III c5'!C1530</f>
        <v>0</v>
      </c>
      <c r="F141" s="1469">
        <f>+'PROG. IV c6'!D251</f>
        <v>0</v>
      </c>
      <c r="G141" s="1469">
        <f t="shared" si="14"/>
        <v>0</v>
      </c>
      <c r="H141" s="321">
        <f t="shared" si="8"/>
        <v>0</v>
      </c>
    </row>
    <row r="142" spans="1:8" ht="13.5">
      <c r="A142" s="1470" t="s">
        <v>23</v>
      </c>
      <c r="B142" s="1468" t="s">
        <v>24</v>
      </c>
      <c r="C142" s="1469">
        <f>+'PROG.I c3'!$C158+'PROG.I c3'!$C356</f>
        <v>0</v>
      </c>
      <c r="D142" s="1469">
        <f>+'PROG.II c4'!$C163+'PROG.II c4'!$C388+'PROG.II c4'!$C585+'PROG.II c4'!$C782+'PROG.II c4'!$C977</f>
        <v>0</v>
      </c>
      <c r="E142" s="1469">
        <f>'PROG.III c5'!C1926+'PROG.III c5'!C1931+'PROG.III c5'!C1936+'PROG.III c5'!C1941+'PROG.III c5'!C1946+'PROG.III c5'!C1951+'PROG.III c5'!C1956+'PROG.III c5'!C1961+'PROG.III c5'!C1966+'PROG.III c5'!C1971+'PROG.III c5'!C1976+'PROG.III c5'!C1981+'PROG.III c5'!C1986+'PROG.III c5'!C1991+'PROG.III c5'!C1996+'PROG.III c5'!C2001+'PROG.III c5'!C2006+'PROG.III c5'!C2011+'PROG.III c5'!C2016+'PROG.III c5'!C2021+'PROG.III c5'!C2026+'PROG.III c5'!C2031+'PROG.III c5'!C2036</f>
        <v>19517148.299999997</v>
      </c>
      <c r="F142" s="1469">
        <f>+'PROG. IV c6'!D252</f>
        <v>0</v>
      </c>
      <c r="G142" s="1469">
        <f t="shared" si="14"/>
        <v>19517148.299999997</v>
      </c>
      <c r="H142" s="321">
        <f t="shared" si="8"/>
        <v>1.739021232101327E-2</v>
      </c>
    </row>
    <row r="143" spans="1:8" ht="13.5">
      <c r="A143" s="1473" t="s">
        <v>25</v>
      </c>
      <c r="B143" s="1471" t="s">
        <v>26</v>
      </c>
      <c r="C143" s="1472">
        <f>+C144</f>
        <v>0</v>
      </c>
      <c r="D143" s="1472">
        <f>+D144</f>
        <v>0</v>
      </c>
      <c r="E143" s="1472">
        <f>+E144</f>
        <v>12800000</v>
      </c>
      <c r="F143" s="1472">
        <f>+F144</f>
        <v>0</v>
      </c>
      <c r="G143" s="1472">
        <f>+G144</f>
        <v>12800000</v>
      </c>
      <c r="H143" s="318">
        <f t="shared" si="8"/>
        <v>1.1405084097709598E-2</v>
      </c>
    </row>
    <row r="144" spans="1:8" ht="13.5">
      <c r="A144" s="1470" t="s">
        <v>27</v>
      </c>
      <c r="B144" s="1468" t="s">
        <v>28</v>
      </c>
      <c r="C144" s="1469">
        <f>+'PROG.I c3'!$C160+'PROG.I c3'!$C358</f>
        <v>0</v>
      </c>
      <c r="D144" s="1469">
        <f>+'PROG.II c4'!$C165+'PROG.II c4'!$C390+'PROG.II c4'!$C587+'PROG.II c4'!$C784+'PROG.II c4'!$C979</f>
        <v>0</v>
      </c>
      <c r="E144" s="1469">
        <f>++'PROG.III c5'!$C305+'PROG.III c5'!$C499+'PROG.III c5'!$C692+'PROG.III c5'!$C885+'PROG.III c5'!$C1258+'PROG.III c5'!$C1454+'PROG.III c5'!C2060+'PROG.III c5'!C2124</f>
        <v>12800000</v>
      </c>
      <c r="F144" s="1469">
        <f>+'PROG. IV c6'!D254</f>
        <v>0</v>
      </c>
      <c r="G144" s="1469">
        <f>SUM(C144:F144)</f>
        <v>12800000</v>
      </c>
      <c r="H144" s="321">
        <f t="shared" si="8"/>
        <v>1.1405084097709598E-2</v>
      </c>
    </row>
    <row r="145" spans="1:10" ht="13.5" hidden="1">
      <c r="A145" s="1473" t="s">
        <v>29</v>
      </c>
      <c r="B145" s="1471" t="s">
        <v>30</v>
      </c>
      <c r="C145" s="1472">
        <f>SUM(C146:C149)</f>
        <v>0</v>
      </c>
      <c r="D145" s="1472">
        <f>SUM(D146:D149)</f>
        <v>0</v>
      </c>
      <c r="E145" s="1472">
        <f>SUM(E146:E149)</f>
        <v>0</v>
      </c>
      <c r="F145" s="1472">
        <f>SUM(F146:F149)</f>
        <v>0</v>
      </c>
      <c r="G145" s="1472">
        <f>SUM(G146:G149)</f>
        <v>0</v>
      </c>
      <c r="H145" s="318">
        <f t="shared" si="8"/>
        <v>0</v>
      </c>
    </row>
    <row r="146" spans="1:10" ht="13.5" hidden="1">
      <c r="A146" s="1470" t="s">
        <v>31</v>
      </c>
      <c r="B146" s="1468" t="s">
        <v>32</v>
      </c>
      <c r="C146" s="1469">
        <f>+'PROG.I c3'!$C162+'PROG.I c3'!$C360</f>
        <v>0</v>
      </c>
      <c r="D146" s="1469">
        <f>+'PROG.II c4'!$C167+'PROG.II c4'!$C392+'PROG.II c4'!$C589+'PROG.II c4'!$C786+'PROG.II c4'!$C981</f>
        <v>0</v>
      </c>
      <c r="E146" s="1469">
        <f>++'PROG.III c5'!$C307+'PROG.III c5'!$C501+'PROG.III c5'!$C694+'PROG.III c5'!$C887+'PROG.III c5'!$C1260+'PROG.III c5'!$C1456</f>
        <v>0</v>
      </c>
      <c r="F146" s="1469">
        <f>+'PROG. IV c6'!D256</f>
        <v>0</v>
      </c>
      <c r="G146" s="1469">
        <f>SUM(C146:F146)</f>
        <v>0</v>
      </c>
      <c r="H146" s="321">
        <f t="shared" si="8"/>
        <v>0</v>
      </c>
    </row>
    <row r="147" spans="1:10" ht="13.5" hidden="1">
      <c r="A147" s="1470" t="s">
        <v>33</v>
      </c>
      <c r="B147" s="1468" t="s">
        <v>34</v>
      </c>
      <c r="C147" s="1469">
        <f>+'PROG.I c3'!$C163+'PROG.I c3'!$C361</f>
        <v>0</v>
      </c>
      <c r="D147" s="1469">
        <f>+'PROG.II c4'!$C168+'PROG.II c4'!$C393+'PROG.II c4'!$C590+'PROG.II c4'!$C787+'PROG.II c4'!$C982</f>
        <v>0</v>
      </c>
      <c r="E147" s="1469">
        <f>++'PROG.III c5'!$C308+'PROG.III c5'!$C502+'PROG.III c5'!$C695+'PROG.III c5'!$C888+'PROG.III c5'!$C1261+'PROG.III c5'!$C1457</f>
        <v>0</v>
      </c>
      <c r="F147" s="1469">
        <f>+'PROG. IV c6'!D257</f>
        <v>0</v>
      </c>
      <c r="G147" s="1469">
        <f>SUM(C147:F147)</f>
        <v>0</v>
      </c>
      <c r="H147" s="321">
        <f t="shared" si="8"/>
        <v>0</v>
      </c>
    </row>
    <row r="148" spans="1:10" ht="13.5" hidden="1">
      <c r="A148" s="1470" t="s">
        <v>35</v>
      </c>
      <c r="B148" s="1468" t="s">
        <v>36</v>
      </c>
      <c r="C148" s="1469">
        <f>+'PROG.I c3'!$C164+'PROG.I c3'!$C362</f>
        <v>0</v>
      </c>
      <c r="D148" s="1469">
        <f>+'PROG.II c4'!$C169+'PROG.II c4'!$C394+'PROG.II c4'!$C591+'PROG.II c4'!$C788+'PROG.II c4'!$C983</f>
        <v>0</v>
      </c>
      <c r="E148" s="1469">
        <f>++'PROG.III c5'!$C309+'PROG.III c5'!$C503+'PROG.III c5'!$C696+'PROG.III c5'!$C889+'PROG.III c5'!$C1262+'PROG.III c5'!$C1458</f>
        <v>0</v>
      </c>
      <c r="F148" s="1469">
        <f>+'PROG. IV c6'!D258</f>
        <v>0</v>
      </c>
      <c r="G148" s="1469">
        <f>SUM(C148:F148)</f>
        <v>0</v>
      </c>
      <c r="H148" s="321">
        <f t="shared" si="8"/>
        <v>0</v>
      </c>
    </row>
    <row r="149" spans="1:10" ht="13.5" hidden="1">
      <c r="A149" s="1470" t="s">
        <v>37</v>
      </c>
      <c r="B149" s="1468" t="s">
        <v>38</v>
      </c>
      <c r="C149" s="1469">
        <f>+'PROG.I c3'!$C165+'PROG.I c3'!$C363</f>
        <v>0</v>
      </c>
      <c r="D149" s="1469">
        <f>+'PROG.II c4'!$C170+'PROG.II c4'!$C395+'PROG.II c4'!$C592+'PROG.II c4'!$C789+'PROG.II c4'!$C984</f>
        <v>0</v>
      </c>
      <c r="E149" s="1469">
        <f>++'PROG.III c5'!$C310+'PROG.III c5'!$C504+'PROG.III c5'!$C697+'PROG.III c5'!$C890+'PROG.III c5'!$C1263+'PROG.III c5'!$C1459</f>
        <v>0</v>
      </c>
      <c r="F149" s="1469">
        <f>+'PROG. IV c6'!D259</f>
        <v>0</v>
      </c>
      <c r="G149" s="1469">
        <f>SUM(C149:F149)</f>
        <v>0</v>
      </c>
      <c r="H149" s="321">
        <f t="shared" si="8"/>
        <v>0</v>
      </c>
    </row>
    <row r="150" spans="1:10" ht="13.5">
      <c r="A150" s="1473">
        <v>6</v>
      </c>
      <c r="B150" s="1471" t="s">
        <v>568</v>
      </c>
      <c r="C150" s="1472">
        <f>+C151+C166+C170+C172+C177+C179+C182</f>
        <v>4906816.0251000002</v>
      </c>
      <c r="D150" s="1472">
        <f>+D151+D166+D170+D172+D177+D179+D182</f>
        <v>0</v>
      </c>
      <c r="E150" s="1472">
        <f>+E151+E166+E170+E172+E177+E179+E182</f>
        <v>0</v>
      </c>
      <c r="F150" s="1472">
        <f>+F151+F166+F170+F172+F177+F179+F182</f>
        <v>0</v>
      </c>
      <c r="G150" s="1472">
        <f>+G151+G166+G170+G172+G177+G179+G182</f>
        <v>4906816.0251000002</v>
      </c>
      <c r="H150" s="318">
        <f t="shared" si="8"/>
        <v>4.3720819858011429E-3</v>
      </c>
      <c r="J150">
        <f>+C150+C186+C166</f>
        <v>5499096.2851</v>
      </c>
    </row>
    <row r="151" spans="1:10" ht="13.5">
      <c r="A151" s="1473" t="s">
        <v>42</v>
      </c>
      <c r="B151" s="1471" t="s">
        <v>43</v>
      </c>
      <c r="C151" s="1472">
        <f>+C152+C154+C157+C160+C164+C165</f>
        <v>4906816.0251000002</v>
      </c>
      <c r="D151" s="1472">
        <f>+D152+D154+D157+D160+D164+D165</f>
        <v>0</v>
      </c>
      <c r="E151" s="1472">
        <f>+E152+E154+E157+E160+E164+E165</f>
        <v>0</v>
      </c>
      <c r="F151" s="1472">
        <f>+F152+F154+F157+F160+F164+F165</f>
        <v>0</v>
      </c>
      <c r="G151" s="1472">
        <f>+G152+G154+G157+G160+G164+G165</f>
        <v>4906816.0251000002</v>
      </c>
      <c r="H151" s="318">
        <f t="shared" si="8"/>
        <v>4.3720819858011429E-3</v>
      </c>
    </row>
    <row r="152" spans="1:10" ht="13.5">
      <c r="A152" s="1470" t="s">
        <v>44</v>
      </c>
      <c r="B152" s="1468" t="s">
        <v>45</v>
      </c>
      <c r="C152" s="1469">
        <f>+'PROG.I c3'!$C168+'PROG.I c3'!$C366</f>
        <v>452062.18</v>
      </c>
      <c r="D152" s="1469">
        <f>+'PROG.II c4'!$C173+'PROG.II c4'!$C398+'PROG.II c4'!$C595+'PROG.II c4'!$C792+'PROG.II c4'!$C987</f>
        <v>0</v>
      </c>
      <c r="E152" s="1469">
        <f>++'PROG.III c5'!$C313+'PROG.III c5'!$C507+'PROG.III c5'!$C700+'PROG.III c5'!$C893+'PROG.III c5'!$C1266+'PROG.III c5'!$C1462</f>
        <v>0</v>
      </c>
      <c r="F152" s="1469">
        <f>+'PROG. IV c6'!D262</f>
        <v>0</v>
      </c>
      <c r="G152" s="1469">
        <f t="shared" ref="G152:G165" si="15">SUM(C152:F152)</f>
        <v>452062.18</v>
      </c>
      <c r="H152" s="321">
        <f t="shared" ref="H152:H212" si="16">+G152/G$18</f>
        <v>4.0279743596046357E-4</v>
      </c>
    </row>
    <row r="153" spans="1:10" ht="13.5" hidden="1">
      <c r="A153" s="1470"/>
      <c r="B153" s="1483" t="s">
        <v>167</v>
      </c>
      <c r="C153" s="1469">
        <f>+'PROG.I c3'!$C169+'PROG.I c3'!$C367</f>
        <v>197062.18</v>
      </c>
      <c r="D153" s="1469">
        <f>+'PROG.II c4'!$C174+'PROG.II c4'!$C399+'PROG.II c4'!$C596+'PROG.II c4'!$C793+'PROG.II c4'!$C988</f>
        <v>0</v>
      </c>
      <c r="E153" s="1469">
        <f>++'PROG.III c5'!$C314+'PROG.III c5'!$C508+'PROG.III c5'!$C701+'PROG.III c5'!$C894+'PROG.III c5'!$C1267+'PROG.III c5'!$C1463</f>
        <v>0</v>
      </c>
      <c r="F153" s="1469">
        <f>+'PROG. IV c6'!D263</f>
        <v>0</v>
      </c>
      <c r="G153" s="1469">
        <f t="shared" si="15"/>
        <v>197062.18</v>
      </c>
      <c r="H153" s="321">
        <f t="shared" si="16"/>
        <v>1.7558677620140519E-4</v>
      </c>
    </row>
    <row r="154" spans="1:10" ht="13.5">
      <c r="A154" s="1470" t="s">
        <v>46</v>
      </c>
      <c r="B154" s="1468" t="s">
        <v>47</v>
      </c>
      <c r="C154" s="1469">
        <f>+'PROG.I c3'!$C171+'PROG.I c3'!$C368</f>
        <v>2098831.4350999999</v>
      </c>
      <c r="D154" s="1469">
        <f>+'PROG.II c4'!$C175+'PROG.II c4'!$C400+'PROG.II c4'!$C597+'PROG.II c4'!$C794+'PROG.II c4'!$C989</f>
        <v>0</v>
      </c>
      <c r="E154" s="1469">
        <f>++'PROG.III c5'!$C315+'PROG.III c5'!$C509+'PROG.III c5'!$C702+'PROG.III c5'!$C895+'PROG.III c5'!$C1268+'PROG.III c5'!$C1464</f>
        <v>0</v>
      </c>
      <c r="F154" s="1469">
        <f>+'PROG. IV c6'!D264</f>
        <v>0</v>
      </c>
      <c r="G154" s="1469">
        <f t="shared" si="15"/>
        <v>2098831.4350999999</v>
      </c>
      <c r="H154" s="321">
        <f t="shared" si="16"/>
        <v>1.8701053925181267E-3</v>
      </c>
    </row>
    <row r="155" spans="1:10" ht="13.5" hidden="1">
      <c r="A155" s="1470"/>
      <c r="B155" s="1483" t="s">
        <v>149</v>
      </c>
      <c r="C155" s="1469">
        <f>+'PROG.I c3'!$C172+'PROG.I c3'!$C369</f>
        <v>591186.54</v>
      </c>
      <c r="D155" s="1469">
        <f>+'PROG.II c4'!$C176+'PROG.II c4'!$C401+'PROG.II c4'!$C598+'PROG.II c4'!$C795+'PROG.II c4'!$C990</f>
        <v>0</v>
      </c>
      <c r="E155" s="1469">
        <f>++'PROG.III c5'!$C316+'PROG.III c5'!$C510+'PROG.III c5'!$C703+'PROG.III c5'!$C896+'PROG.III c5'!$C1269+'PROG.III c5'!$C1465</f>
        <v>0</v>
      </c>
      <c r="F155" s="1469">
        <f>+'PROG. IV c6'!D265</f>
        <v>0</v>
      </c>
      <c r="G155" s="1469">
        <f t="shared" si="15"/>
        <v>591186.54</v>
      </c>
      <c r="H155" s="321">
        <f t="shared" si="16"/>
        <v>5.2676032860421559E-4</v>
      </c>
    </row>
    <row r="156" spans="1:10" ht="13.5" hidden="1">
      <c r="A156" s="1470"/>
      <c r="B156" s="1483" t="s">
        <v>659</v>
      </c>
      <c r="C156" s="1469">
        <f>+'PROG.I c3'!$C173+'PROG.I c3'!$C370</f>
        <v>86722.1</v>
      </c>
      <c r="D156" s="1469">
        <f>+'PROG.II c4'!$C177+'PROG.II c4'!$C402+'PROG.II c4'!$C599+'PROG.II c4'!$C796+'PROG.II c4'!$C991</f>
        <v>0</v>
      </c>
      <c r="E156" s="1469">
        <f>++'PROG.III c5'!$C317+'PROG.III c5'!$C511+'PROG.III c5'!$C704+'PROG.III c5'!$C897+'PROG.III c5'!$C1270+'PROG.III c5'!$C1466</f>
        <v>0</v>
      </c>
      <c r="F156" s="1469">
        <f>+'PROG. IV c6'!D266</f>
        <v>0</v>
      </c>
      <c r="G156" s="1469">
        <f t="shared" si="15"/>
        <v>86722.1</v>
      </c>
      <c r="H156" s="321">
        <f t="shared" si="16"/>
        <v>7.7271315908592308E-5</v>
      </c>
    </row>
    <row r="157" spans="1:10" ht="13.5">
      <c r="A157" s="1470" t="s">
        <v>48</v>
      </c>
      <c r="B157" s="1476" t="s">
        <v>49</v>
      </c>
      <c r="C157" s="1469">
        <f>+'PROG.I c3'!$C175+'PROG.I c3'!$C371</f>
        <v>1970621.8</v>
      </c>
      <c r="D157" s="1469">
        <f>+'PROG.II c4'!$C178+'PROG.II c4'!$C403+'PROG.II c4'!$C600+'PROG.II c4'!$C797+'PROG.II c4'!$C992</f>
        <v>0</v>
      </c>
      <c r="E157" s="1469">
        <f>++'PROG.III c5'!$C318+'PROG.III c5'!$C512+'PROG.III c5'!$C705+'PROG.III c5'!$C898+'PROG.III c5'!$C1271+'PROG.III c5'!$C1467</f>
        <v>0</v>
      </c>
      <c r="F157" s="1469">
        <f>+'PROG. IV c6'!D267</f>
        <v>0</v>
      </c>
      <c r="G157" s="1469">
        <f t="shared" si="15"/>
        <v>1970621.8</v>
      </c>
      <c r="H157" s="321">
        <f t="shared" si="16"/>
        <v>1.7558677620140518E-3</v>
      </c>
    </row>
    <row r="158" spans="1:10" ht="13.5" hidden="1">
      <c r="A158" s="1470"/>
      <c r="B158" s="1483" t="s">
        <v>146</v>
      </c>
      <c r="C158" s="1469">
        <f>+'PROG.I c3'!$C176+'PROG.I c3'!$C372</f>
        <v>1970621.8</v>
      </c>
      <c r="D158" s="1469">
        <f>+'PROG.II c4'!$C179+'PROG.II c4'!$C404+'PROG.II c4'!$C601+'PROG.II c4'!$C798+'PROG.II c4'!$C993</f>
        <v>0</v>
      </c>
      <c r="E158" s="1469">
        <f>++'PROG.III c5'!$C319+'PROG.III c5'!$C513+'PROG.III c5'!$C706+'PROG.III c5'!$C899+'PROG.III c5'!$C1272+'PROG.III c5'!$C1468</f>
        <v>0</v>
      </c>
      <c r="F158" s="1469">
        <f>+'PROG. IV c6'!D268</f>
        <v>0</v>
      </c>
      <c r="G158" s="1469">
        <f t="shared" si="15"/>
        <v>1970621.8</v>
      </c>
      <c r="H158" s="321">
        <f t="shared" si="16"/>
        <v>1.7558677620140518E-3</v>
      </c>
    </row>
    <row r="159" spans="1:10" ht="13.5" hidden="1">
      <c r="A159" s="1470"/>
      <c r="B159" s="1483" t="s">
        <v>147</v>
      </c>
      <c r="C159" s="1469">
        <f>+'PROG.I c3'!$C177+'PROG.I c3'!$C373</f>
        <v>0</v>
      </c>
      <c r="D159" s="1469">
        <f>+'PROG.II c4'!$C180+'PROG.II c4'!$C405+'PROG.II c4'!$C602+'PROG.II c4'!$C799+'PROG.II c4'!$C994</f>
        <v>0</v>
      </c>
      <c r="E159" s="1469">
        <f>++'PROG.III c5'!$C320+'PROG.III c5'!$C514+'PROG.III c5'!$C707+'PROG.III c5'!$C900+'PROG.III c5'!$C1273+'PROG.III c5'!$C1469</f>
        <v>0</v>
      </c>
      <c r="F159" s="1469">
        <f>+'PROG. IV c6'!D269</f>
        <v>0</v>
      </c>
      <c r="G159" s="1469">
        <f t="shared" si="15"/>
        <v>0</v>
      </c>
      <c r="H159" s="321">
        <f t="shared" si="16"/>
        <v>0</v>
      </c>
    </row>
    <row r="160" spans="1:10" ht="13.5">
      <c r="A160" s="1470" t="s">
        <v>50</v>
      </c>
      <c r="B160" s="1468" t="s">
        <v>51</v>
      </c>
      <c r="C160" s="1469">
        <f>+'PROG.I c3'!$C178+'PROG.I c3'!$C374</f>
        <v>385300.61</v>
      </c>
      <c r="D160" s="1469">
        <f>+'PROG.II c4'!$C181+'PROG.II c4'!$C406+'PROG.II c4'!$C603+'PROG.II c4'!$C800+'PROG.II c4'!$C995</f>
        <v>0</v>
      </c>
      <c r="E160" s="1469">
        <f>++'PROG.III c5'!$C321+'PROG.III c5'!$C515+'PROG.III c5'!$C708+'PROG.III c5'!$C901+'PROG.III c5'!$C1274+'PROG.III c5'!$C1470</f>
        <v>0</v>
      </c>
      <c r="F160" s="1469">
        <f>+'PROG. IV c6'!D270</f>
        <v>0</v>
      </c>
      <c r="G160" s="1469">
        <f t="shared" si="15"/>
        <v>385300.61</v>
      </c>
      <c r="H160" s="321">
        <f t="shared" si="16"/>
        <v>3.4331139530850057E-4</v>
      </c>
    </row>
    <row r="161" spans="1:8" ht="13.5" hidden="1">
      <c r="A161" s="1470"/>
      <c r="B161" s="1483" t="s">
        <v>158</v>
      </c>
      <c r="C161" s="1469">
        <f>+'PROG.I c3'!$C179+'PROG.I c3'!$C375</f>
        <v>0</v>
      </c>
      <c r="D161" s="1469">
        <f>+'PROG.II c4'!$C182+'PROG.II c4'!$C407+'PROG.II c4'!$C604+'PROG.II c4'!$C801+'PROG.II c4'!$C996</f>
        <v>0</v>
      </c>
      <c r="E161" s="1469">
        <f>++'PROG.III c5'!$C322+'PROG.III c5'!$C516+'PROG.III c5'!$C709+'PROG.III c5'!$C902+'PROG.III c5'!$C1275+'PROG.III c5'!$C1471</f>
        <v>0</v>
      </c>
      <c r="F161" s="1469">
        <f>+'PROG. IV c6'!D271</f>
        <v>0</v>
      </c>
      <c r="G161" s="1469">
        <f t="shared" si="15"/>
        <v>0</v>
      </c>
      <c r="H161" s="321">
        <f t="shared" si="16"/>
        <v>0</v>
      </c>
    </row>
    <row r="162" spans="1:8" ht="13.5" hidden="1">
      <c r="A162" s="1470"/>
      <c r="B162" s="1483" t="s">
        <v>159</v>
      </c>
      <c r="C162" s="1469">
        <f>+'PROG.I c3'!$C180+'PROG.I c3'!$C376</f>
        <v>385300.61</v>
      </c>
      <c r="D162" s="1469">
        <f>+'PROG.II c4'!$C183+'PROG.II c4'!$C408+'PROG.II c4'!$C605+'PROG.II c4'!$C802+'PROG.II c4'!$C997</f>
        <v>0</v>
      </c>
      <c r="E162" s="1469">
        <f>++'PROG.III c5'!$C323+'PROG.III c5'!$C517+'PROG.III c5'!$C710+'PROG.III c5'!$C903+'PROG.III c5'!$C1276+'PROG.III c5'!$C1472</f>
        <v>0</v>
      </c>
      <c r="F162" s="1469">
        <f>+'PROG. IV c6'!D272</f>
        <v>0</v>
      </c>
      <c r="G162" s="1469">
        <f t="shared" si="15"/>
        <v>385300.61</v>
      </c>
      <c r="H162" s="321">
        <f t="shared" si="16"/>
        <v>3.4331139530850057E-4</v>
      </c>
    </row>
    <row r="163" spans="1:8" ht="13.5" hidden="1">
      <c r="A163" s="1470"/>
      <c r="B163" s="1483" t="s">
        <v>727</v>
      </c>
      <c r="C163" s="1469">
        <f>+'PROG.I c3'!$C181+'PROG.I c3'!$C377</f>
        <v>0</v>
      </c>
      <c r="D163" s="1469">
        <f>+'PROG.II c4'!$C184+'PROG.II c4'!$C409+'PROG.II c4'!$C606+'PROG.II c4'!$C803+'PROG.II c4'!$C998</f>
        <v>0</v>
      </c>
      <c r="E163" s="1469">
        <f>++'PROG.III c5'!$C324+'PROG.III c5'!$C518+'PROG.III c5'!$C711+'PROG.III c5'!$C904+'PROG.III c5'!$C1277+'PROG.III c5'!$C1473</f>
        <v>0</v>
      </c>
      <c r="F163" s="1469">
        <f>+'PROG. IV c6'!D273</f>
        <v>0</v>
      </c>
      <c r="G163" s="1469">
        <f t="shared" si="15"/>
        <v>0</v>
      </c>
      <c r="H163" s="321">
        <f t="shared" si="16"/>
        <v>0</v>
      </c>
    </row>
    <row r="164" spans="1:8" ht="13.5" hidden="1">
      <c r="A164" s="1470" t="s">
        <v>52</v>
      </c>
      <c r="B164" s="1468" t="s">
        <v>53</v>
      </c>
      <c r="C164" s="1469">
        <f>+'PROG.I c3'!$C182+'PROG.I c3'!$C378</f>
        <v>0</v>
      </c>
      <c r="D164" s="1469">
        <f>+'PROG.II c4'!$C185+'PROG.II c4'!$C410+'PROG.II c4'!$C607+'PROG.II c4'!$C804+'PROG.II c4'!$C999</f>
        <v>0</v>
      </c>
      <c r="E164" s="1469">
        <f>++'PROG.III c5'!$C325+'PROG.III c5'!$C519+'PROG.III c5'!$C712+'PROG.III c5'!$C905+'PROG.III c5'!$C1278+'PROG.III c5'!$C1474</f>
        <v>0</v>
      </c>
      <c r="F164" s="1469">
        <f>+'PROG. IV c6'!D274</f>
        <v>0</v>
      </c>
      <c r="G164" s="1469">
        <f t="shared" si="15"/>
        <v>0</v>
      </c>
      <c r="H164" s="321">
        <f t="shared" si="16"/>
        <v>0</v>
      </c>
    </row>
    <row r="165" spans="1:8" ht="13.5" hidden="1">
      <c r="A165" s="1470" t="s">
        <v>54</v>
      </c>
      <c r="B165" s="1468" t="s">
        <v>73</v>
      </c>
      <c r="C165" s="1469">
        <f>+'PROG.I c3'!$C183+'PROG.I c3'!$C379</f>
        <v>0</v>
      </c>
      <c r="D165" s="1469">
        <f>+'PROG.II c4'!$C186+'PROG.II c4'!$C411+'PROG.II c4'!$C608+'PROG.II c4'!$C805+'PROG.II c4'!$C1000</f>
        <v>0</v>
      </c>
      <c r="E165" s="1469">
        <f>++'PROG.III c5'!$C326+'PROG.III c5'!$C520+'PROG.III c5'!$C713+'PROG.III c5'!$C906+'PROG.III c5'!$C1279+'PROG.III c5'!$C1475</f>
        <v>0</v>
      </c>
      <c r="F165" s="1469">
        <f>+'PROG. IV c6'!D275</f>
        <v>0</v>
      </c>
      <c r="G165" s="1469">
        <f t="shared" si="15"/>
        <v>0</v>
      </c>
      <c r="H165" s="321">
        <f t="shared" si="16"/>
        <v>0</v>
      </c>
    </row>
    <row r="166" spans="1:8" ht="13.5" hidden="1">
      <c r="A166" s="1473" t="s">
        <v>74</v>
      </c>
      <c r="B166" s="1471" t="s">
        <v>75</v>
      </c>
      <c r="C166" s="1472">
        <f>+C168+C167</f>
        <v>0</v>
      </c>
      <c r="D166" s="1472">
        <f>+D168+D167</f>
        <v>0</v>
      </c>
      <c r="E166" s="1472">
        <f>+E168+E167</f>
        <v>0</v>
      </c>
      <c r="F166" s="1472">
        <f>+F168+F167</f>
        <v>0</v>
      </c>
      <c r="G166" s="1472">
        <f>+G168+G167</f>
        <v>0</v>
      </c>
      <c r="H166" s="318">
        <f t="shared" si="16"/>
        <v>0</v>
      </c>
    </row>
    <row r="167" spans="1:8" ht="13.5" hidden="1">
      <c r="A167" s="1470" t="s">
        <v>532</v>
      </c>
      <c r="B167" s="1468" t="s">
        <v>533</v>
      </c>
      <c r="C167" s="1469">
        <f>+'PROG.I c3'!$C185+'PROG.I c3'!$C381</f>
        <v>0</v>
      </c>
      <c r="D167" s="1469">
        <f>+'PROG.II c4'!$C188+'PROG.II c4'!$C413+'PROG.II c4'!$C610+'PROG.II c4'!$C807+'PROG.II c4'!$C1002</f>
        <v>0</v>
      </c>
      <c r="E167" s="1469">
        <f>++'PROG.III c5'!$C328+'PROG.III c5'!$C522+'PROG.III c5'!$C715+'PROG.III c5'!$C908+'PROG.III c5'!$C1281+'PROG.III c5'!$C1477</f>
        <v>0</v>
      </c>
      <c r="F167" s="1469">
        <f>+'PROG. IV c6'!D277</f>
        <v>0</v>
      </c>
      <c r="G167" s="1469">
        <f>SUM(C167:F167)</f>
        <v>0</v>
      </c>
      <c r="H167" s="321">
        <f t="shared" si="16"/>
        <v>0</v>
      </c>
    </row>
    <row r="168" spans="1:8" ht="13.5" hidden="1">
      <c r="A168" s="1470" t="s">
        <v>76</v>
      </c>
      <c r="B168" s="1468" t="s">
        <v>77</v>
      </c>
      <c r="C168" s="1469">
        <f>+'PROG.I c3'!$C186+'PROG.I c3'!$C382</f>
        <v>0</v>
      </c>
      <c r="D168" s="1469">
        <f>+'PROG.II c4'!$C189+'PROG.II c4'!$C414+'PROG.II c4'!$C611+'PROG.II c4'!$C808+'PROG.II c4'!$C1003</f>
        <v>0</v>
      </c>
      <c r="E168" s="1469">
        <f>++'PROG.III c5'!$C329+'PROG.III c5'!$C523+'PROG.III c5'!$C716+'PROG.III c5'!$C909+'PROG.III c5'!$C1282+'PROG.III c5'!$C1478</f>
        <v>0</v>
      </c>
      <c r="F168" s="1469">
        <f>+'PROG. IV c6'!D278</f>
        <v>0</v>
      </c>
      <c r="G168" s="1469">
        <f>SUM(C168:F168)</f>
        <v>0</v>
      </c>
      <c r="H168" s="321">
        <f t="shared" si="16"/>
        <v>0</v>
      </c>
    </row>
    <row r="169" spans="1:8" ht="13.5" hidden="1">
      <c r="A169" s="1470"/>
      <c r="B169" s="1483" t="s">
        <v>689</v>
      </c>
      <c r="C169" s="1469">
        <f>+'PROG.I c3'!$C187+'PROG.I c3'!$C383</f>
        <v>0</v>
      </c>
      <c r="D169" s="1469">
        <f>+'PROG.II c4'!$C190+'PROG.II c4'!$C415+'PROG.II c4'!$C612+'PROG.II c4'!$C809+'PROG.II c4'!$C1004</f>
        <v>0</v>
      </c>
      <c r="E169" s="1469">
        <f>++'PROG.III c5'!$C330+'PROG.III c5'!$C524+'PROG.III c5'!$C717+'PROG.III c5'!$C910+'PROG.III c5'!$C1283+'PROG.III c5'!$C1479</f>
        <v>0</v>
      </c>
      <c r="F169" s="1469">
        <f>+'PROG. IV c6'!D279</f>
        <v>0</v>
      </c>
      <c r="G169" s="1469">
        <f>SUM(C169:F169)</f>
        <v>0</v>
      </c>
      <c r="H169" s="321">
        <f t="shared" si="16"/>
        <v>0</v>
      </c>
    </row>
    <row r="170" spans="1:8" ht="13.5" hidden="1">
      <c r="A170" s="1473" t="s">
        <v>78</v>
      </c>
      <c r="B170" s="1471" t="s">
        <v>79</v>
      </c>
      <c r="C170" s="1469">
        <f>+'PROG.I c3'!$C188+'PROG.I c3'!$C384</f>
        <v>0</v>
      </c>
      <c r="D170" s="1469">
        <f>+'PROG.II c4'!$C191+'PROG.II c4'!$C416+'PROG.II c4'!$C613+'PROG.II c4'!$C810+'PROG.II c4'!$C1005</f>
        <v>0</v>
      </c>
      <c r="E170" s="1469">
        <f>++'PROG.III c5'!$C331+'PROG.III c5'!$C525+'PROG.III c5'!$C718+'PROG.III c5'!$C911+'PROG.III c5'!$C1284+'PROG.III c5'!$C1480</f>
        <v>0</v>
      </c>
      <c r="F170" s="1469">
        <f>+'PROG. IV c6'!D280</f>
        <v>0</v>
      </c>
      <c r="G170" s="1469">
        <f>SUM(C170:F170)</f>
        <v>0</v>
      </c>
      <c r="H170" s="321">
        <f t="shared" si="16"/>
        <v>0</v>
      </c>
    </row>
    <row r="171" spans="1:8" ht="13.5" hidden="1">
      <c r="A171" s="1470" t="s">
        <v>80</v>
      </c>
      <c r="B171" s="1468" t="s">
        <v>81</v>
      </c>
      <c r="C171" s="1469">
        <f>+'PROG.I c3'!$C189+'PROG.I c3'!$C385</f>
        <v>0</v>
      </c>
      <c r="D171" s="1469">
        <f>+'PROG.II c4'!$C192+'PROG.II c4'!$C417+'PROG.II c4'!$C614+'PROG.II c4'!$C811+'PROG.II c4'!$C1006</f>
        <v>0</v>
      </c>
      <c r="E171" s="1469">
        <f>++'PROG.III c5'!$C332+'PROG.III c5'!$C526+'PROG.III c5'!$C719+'PROG.III c5'!$C912+'PROG.III c5'!$C1285+'PROG.III c5'!$C1481</f>
        <v>0</v>
      </c>
      <c r="F171" s="1469">
        <f>+'PROG. IV c6'!D281</f>
        <v>0</v>
      </c>
      <c r="G171" s="1469">
        <f>SUM(C171:F171)</f>
        <v>0</v>
      </c>
      <c r="H171" s="321">
        <f t="shared" si="16"/>
        <v>0</v>
      </c>
    </row>
    <row r="172" spans="1:8" ht="27" hidden="1">
      <c r="A172" s="1473" t="s">
        <v>82</v>
      </c>
      <c r="B172" s="1478" t="s">
        <v>83</v>
      </c>
      <c r="C172" s="1472">
        <f>+C173+C174+C175+C176</f>
        <v>0</v>
      </c>
      <c r="D172" s="1472">
        <f>+D173+D174+D175+D176</f>
        <v>0</v>
      </c>
      <c r="E172" s="1472">
        <f>+E173+E174+E175+E176</f>
        <v>0</v>
      </c>
      <c r="F172" s="1472">
        <f>+F173+F174+F175+F176</f>
        <v>0</v>
      </c>
      <c r="G172" s="1472">
        <f>+G173+G174+G175+G176</f>
        <v>0</v>
      </c>
      <c r="H172" s="318">
        <f t="shared" si="16"/>
        <v>0</v>
      </c>
    </row>
    <row r="173" spans="1:8" ht="13.5" hidden="1">
      <c r="A173" s="1470" t="s">
        <v>84</v>
      </c>
      <c r="B173" s="1468" t="s">
        <v>85</v>
      </c>
      <c r="C173" s="1469">
        <f>+'PROG.I c3'!$C191+'PROG.I c3'!$C387</f>
        <v>0</v>
      </c>
      <c r="D173" s="1469">
        <f>+'PROG.II c4'!$C194+'PROG.II c4'!$C419+'PROG.II c4'!$C616+'PROG.II c4'!$C813+'PROG.II c4'!$C1008</f>
        <v>0</v>
      </c>
      <c r="E173" s="1469">
        <f>++'PROG.III c5'!$C334+'PROG.III c5'!$C528+'PROG.III c5'!$C721+'PROG.III c5'!$C914+'PROG.III c5'!$C1287+'PROG.III c5'!$C1483</f>
        <v>0</v>
      </c>
      <c r="F173" s="1469">
        <f>+'PROG. IV c6'!D283</f>
        <v>0</v>
      </c>
      <c r="G173" s="1469">
        <f>SUM(C173:F173)</f>
        <v>0</v>
      </c>
      <c r="H173" s="321">
        <f t="shared" si="16"/>
        <v>0</v>
      </c>
    </row>
    <row r="174" spans="1:8" ht="13.5" hidden="1">
      <c r="A174" s="1470" t="s">
        <v>86</v>
      </c>
      <c r="B174" s="1468" t="s">
        <v>87</v>
      </c>
      <c r="C174" s="1469">
        <f>+'PROG.I c3'!$C192+'PROG.I c3'!$C388</f>
        <v>0</v>
      </c>
      <c r="D174" s="1469">
        <f>+'PROG.II c4'!$C195+'PROG.II c4'!$C420+'PROG.II c4'!$C617+'PROG.II c4'!$C814+'PROG.II c4'!$C1009</f>
        <v>0</v>
      </c>
      <c r="E174" s="1469">
        <f>++'PROG.III c5'!$C335+'PROG.III c5'!$C529+'PROG.III c5'!$C722+'PROG.III c5'!$C915+'PROG.III c5'!$C1288+'PROG.III c5'!$C1484</f>
        <v>0</v>
      </c>
      <c r="F174" s="1469">
        <f>+'PROG. IV c6'!D284</f>
        <v>0</v>
      </c>
      <c r="G174" s="1469">
        <f>SUM(C174:F174)</f>
        <v>0</v>
      </c>
      <c r="H174" s="321">
        <f t="shared" si="16"/>
        <v>0</v>
      </c>
    </row>
    <row r="175" spans="1:8" ht="13.5" hidden="1">
      <c r="A175" s="1470" t="s">
        <v>88</v>
      </c>
      <c r="B175" s="1468" t="s">
        <v>89</v>
      </c>
      <c r="C175" s="1469">
        <f>+'PROG.I c3'!$C193+'PROG.I c3'!$C389</f>
        <v>0</v>
      </c>
      <c r="D175" s="1469">
        <f>+'PROG.II c4'!$C196+'PROG.II c4'!$C421+'PROG.II c4'!$C618+'PROG.II c4'!$C815+'PROG.II c4'!$C1010</f>
        <v>0</v>
      </c>
      <c r="E175" s="1469">
        <f>++'PROG.III c5'!$C336+'PROG.III c5'!$C530+'PROG.III c5'!$C723+'PROG.III c5'!$C916+'PROG.III c5'!$C1289+'PROG.III c5'!$C1485</f>
        <v>0</v>
      </c>
      <c r="F175" s="1469">
        <f>+'PROG. IV c6'!D285</f>
        <v>0</v>
      </c>
      <c r="G175" s="1469">
        <f>SUM(C175:F175)</f>
        <v>0</v>
      </c>
      <c r="H175" s="321">
        <f t="shared" si="16"/>
        <v>0</v>
      </c>
    </row>
    <row r="176" spans="1:8" ht="13.5" hidden="1">
      <c r="A176" s="1470" t="s">
        <v>90</v>
      </c>
      <c r="B176" s="1476" t="s">
        <v>91</v>
      </c>
      <c r="C176" s="1469">
        <f>+'PROG.I c3'!$C194+'PROG.I c3'!$C390</f>
        <v>0</v>
      </c>
      <c r="D176" s="1469">
        <f>+'PROG.II c4'!$C197+'PROG.II c4'!$C422+'PROG.II c4'!$C619+'PROG.II c4'!$C816+'PROG.II c4'!$C1011</f>
        <v>0</v>
      </c>
      <c r="E176" s="1469">
        <f>++'PROG.III c5'!$C337+'PROG.III c5'!$C531+'PROG.III c5'!$C724+'PROG.III c5'!$C917+'PROG.III c5'!$C1290+'PROG.III c5'!$C1486</f>
        <v>0</v>
      </c>
      <c r="F176" s="1469">
        <f>+'PROG. IV c6'!D286</f>
        <v>0</v>
      </c>
      <c r="G176" s="1469">
        <f>SUM(C176:F176)</f>
        <v>0</v>
      </c>
      <c r="H176" s="321">
        <f t="shared" si="16"/>
        <v>0</v>
      </c>
    </row>
    <row r="177" spans="1:8" ht="13.5" hidden="1">
      <c r="A177" s="1473" t="s">
        <v>92</v>
      </c>
      <c r="B177" s="1478" t="s">
        <v>93</v>
      </c>
      <c r="C177" s="1472">
        <f>+C178</f>
        <v>0</v>
      </c>
      <c r="D177" s="1472">
        <f>+D178</f>
        <v>0</v>
      </c>
      <c r="E177" s="1472">
        <f>+E178</f>
        <v>0</v>
      </c>
      <c r="F177" s="1472">
        <f>+F178</f>
        <v>0</v>
      </c>
      <c r="G177" s="1472">
        <f>+G178</f>
        <v>0</v>
      </c>
      <c r="H177" s="318">
        <f t="shared" si="16"/>
        <v>0</v>
      </c>
    </row>
    <row r="178" spans="1:8" ht="13.5" hidden="1">
      <c r="A178" s="1470" t="s">
        <v>94</v>
      </c>
      <c r="B178" s="1468" t="s">
        <v>95</v>
      </c>
      <c r="C178" s="1469">
        <f>+'PROG.I c3'!$C196+'PROG.I c3'!$C392</f>
        <v>0</v>
      </c>
      <c r="D178" s="1469">
        <f>+'PROG.II c4'!$C199+'PROG.II c4'!$C424+'PROG.II c4'!$C621+'PROG.II c4'!$C818+'PROG.II c4'!$C1013</f>
        <v>0</v>
      </c>
      <c r="E178" s="1469">
        <f>++'PROG.III c5'!$C339+'PROG.III c5'!$C533+'PROG.III c5'!$C726+'PROG.III c5'!$C919+'PROG.III c5'!$C1292+'PROG.III c5'!$C1488</f>
        <v>0</v>
      </c>
      <c r="F178" s="1469">
        <f>+'PROG. IV c6'!D288</f>
        <v>0</v>
      </c>
      <c r="G178" s="1469">
        <f>SUM(C178:F178)</f>
        <v>0</v>
      </c>
      <c r="H178" s="321">
        <f t="shared" si="16"/>
        <v>0</v>
      </c>
    </row>
    <row r="179" spans="1:8" ht="13.5" hidden="1">
      <c r="A179" s="1473" t="s">
        <v>96</v>
      </c>
      <c r="B179" s="1478" t="s">
        <v>97</v>
      </c>
      <c r="C179" s="1472">
        <f>+C180+C181</f>
        <v>0</v>
      </c>
      <c r="D179" s="1472">
        <f>+D180+D181</f>
        <v>0</v>
      </c>
      <c r="E179" s="1472">
        <f>+E180+E181</f>
        <v>0</v>
      </c>
      <c r="F179" s="1472">
        <f>+F180+F181</f>
        <v>0</v>
      </c>
      <c r="G179" s="1472">
        <f>+G180+G181</f>
        <v>0</v>
      </c>
      <c r="H179" s="318">
        <f t="shared" si="16"/>
        <v>0</v>
      </c>
    </row>
    <row r="180" spans="1:8" ht="13.5" hidden="1">
      <c r="A180" s="1470" t="s">
        <v>98</v>
      </c>
      <c r="B180" s="1468" t="s">
        <v>99</v>
      </c>
      <c r="C180" s="1469">
        <f>+'PROG.I c3'!$C198+'PROG.I c3'!$C394</f>
        <v>0</v>
      </c>
      <c r="D180" s="1469">
        <f>+'PROG.II c4'!$C201+'PROG.II c4'!$C426+'PROG.II c4'!$C623+'PROG.II c4'!$C820+'PROG.II c4'!$C1015</f>
        <v>0</v>
      </c>
      <c r="E180" s="1469">
        <f>++'PROG.III c5'!$C341+'PROG.III c5'!$C535+'PROG.III c5'!$C728+'PROG.III c5'!$C921+'PROG.III c5'!$C1294+'PROG.III c5'!$C1490</f>
        <v>0</v>
      </c>
      <c r="F180" s="1469">
        <f>+'PROG. IV c6'!D290</f>
        <v>0</v>
      </c>
      <c r="G180" s="1469">
        <f>SUM(C180:F180)</f>
        <v>0</v>
      </c>
      <c r="H180" s="321">
        <f t="shared" si="16"/>
        <v>0</v>
      </c>
    </row>
    <row r="181" spans="1:8" ht="13.5" hidden="1">
      <c r="A181" s="1470" t="s">
        <v>100</v>
      </c>
      <c r="B181" s="1468" t="s">
        <v>101</v>
      </c>
      <c r="C181" s="1469">
        <f>+'PROG.I c3'!$C199+'PROG.I c3'!$C395</f>
        <v>0</v>
      </c>
      <c r="D181" s="1469">
        <f>+'PROG.II c4'!$C202+'PROG.II c4'!$C427+'PROG.II c4'!$C624+'PROG.II c4'!$C821+'PROG.II c4'!$C1016</f>
        <v>0</v>
      </c>
      <c r="E181" s="1469">
        <f>++'PROG.III c5'!$C342+'PROG.III c5'!$C536+'PROG.III c5'!$C729+'PROG.III c5'!$C922+'PROG.III c5'!$C1295+'PROG.III c5'!$C1491</f>
        <v>0</v>
      </c>
      <c r="F181" s="1469">
        <f>+'PROG. IV c6'!D291</f>
        <v>0</v>
      </c>
      <c r="G181" s="1469">
        <f>SUM(C181:F181)</f>
        <v>0</v>
      </c>
      <c r="H181" s="321">
        <f t="shared" si="16"/>
        <v>0</v>
      </c>
    </row>
    <row r="182" spans="1:8" ht="13.5" hidden="1">
      <c r="A182" s="1473" t="s">
        <v>102</v>
      </c>
      <c r="B182" s="1478" t="s">
        <v>103</v>
      </c>
      <c r="C182" s="1472">
        <f>+C183+C184</f>
        <v>0</v>
      </c>
      <c r="D182" s="1472">
        <f>+D183+D184</f>
        <v>0</v>
      </c>
      <c r="E182" s="1472">
        <f>+E183+E184</f>
        <v>0</v>
      </c>
      <c r="F182" s="1472">
        <f>+F183+F184</f>
        <v>0</v>
      </c>
      <c r="G182" s="1472">
        <f>+G183+G184</f>
        <v>0</v>
      </c>
      <c r="H182" s="318">
        <f t="shared" si="16"/>
        <v>0</v>
      </c>
    </row>
    <row r="183" spans="1:8" ht="13.5" hidden="1">
      <c r="A183" s="1470" t="s">
        <v>104</v>
      </c>
      <c r="B183" s="1468" t="s">
        <v>105</v>
      </c>
      <c r="C183" s="1469">
        <f>+'PROG.I c3'!$C201+'PROG.I c3'!$C397</f>
        <v>0</v>
      </c>
      <c r="D183" s="1469">
        <f>+'PROG.II c4'!$C204+'PROG.II c4'!$C429+'PROG.II c4'!$C626+'PROG.II c4'!$C823+'PROG.II c4'!$C1018</f>
        <v>0</v>
      </c>
      <c r="E183" s="1469">
        <f>++'PROG.III c5'!$C344+'PROG.III c5'!$C538+'PROG.III c5'!$C731+'PROG.III c5'!$C924+'PROG.III c5'!$C1297+'PROG.III c5'!$C1493</f>
        <v>0</v>
      </c>
      <c r="F183" s="1469">
        <f>+'PROG. IV c6'!D293</f>
        <v>0</v>
      </c>
      <c r="G183" s="1469">
        <f>SUM(C183:F183)</f>
        <v>0</v>
      </c>
      <c r="H183" s="321">
        <f t="shared" si="16"/>
        <v>0</v>
      </c>
    </row>
    <row r="184" spans="1:8" ht="13.5" hidden="1">
      <c r="A184" s="1470" t="s">
        <v>106</v>
      </c>
      <c r="B184" s="1468" t="s">
        <v>107</v>
      </c>
      <c r="C184" s="1469">
        <f>+'PROG.I c3'!$C202+'PROG.I c3'!$C398</f>
        <v>0</v>
      </c>
      <c r="D184" s="1469">
        <f>+'PROG.II c4'!$C205+'PROG.II c4'!$C430+'PROG.II c4'!$C627+'PROG.II c4'!$C824+'PROG.II c4'!$C1019</f>
        <v>0</v>
      </c>
      <c r="E184" s="1469">
        <f>++'PROG.III c5'!$C345+'PROG.III c5'!$C539+'PROG.III c5'!$C732+'PROG.III c5'!$C925+'PROG.III c5'!$C1298+'PROG.III c5'!$C1494</f>
        <v>0</v>
      </c>
      <c r="F184" s="1469">
        <f>+'PROG. IV c6'!D294</f>
        <v>0</v>
      </c>
      <c r="G184" s="1469">
        <f>SUM(C184:F184)</f>
        <v>0</v>
      </c>
      <c r="H184" s="321">
        <f t="shared" si="16"/>
        <v>0</v>
      </c>
    </row>
    <row r="185" spans="1:8" ht="13.5">
      <c r="A185" s="1473">
        <v>7</v>
      </c>
      <c r="B185" s="1471" t="s">
        <v>1337</v>
      </c>
      <c r="C185" s="1472">
        <f>+C186+C193</f>
        <v>592280.26</v>
      </c>
      <c r="D185" s="1472">
        <f>+D186+D193</f>
        <v>0</v>
      </c>
      <c r="E185" s="1472">
        <f>+E186+E193</f>
        <v>0</v>
      </c>
      <c r="F185" s="1472">
        <f>+F186+F193</f>
        <v>0</v>
      </c>
      <c r="G185" s="1472">
        <f>+G186+G193</f>
        <v>592280.26</v>
      </c>
      <c r="H185" s="318">
        <f t="shared" si="16"/>
        <v>5.2773485739947702E-4</v>
      </c>
    </row>
    <row r="186" spans="1:8" ht="29.25" customHeight="1">
      <c r="A186" s="1473" t="s">
        <v>108</v>
      </c>
      <c r="B186" s="1478" t="s">
        <v>109</v>
      </c>
      <c r="C186" s="1472">
        <f>+C187+C188+C190+C191+C192</f>
        <v>592280.26</v>
      </c>
      <c r="D186" s="1472">
        <f t="shared" ref="D186:G186" si="17">+D187+D188+D190+D191+D192</f>
        <v>0</v>
      </c>
      <c r="E186" s="1472">
        <f t="shared" si="17"/>
        <v>0</v>
      </c>
      <c r="F186" s="1472">
        <f t="shared" si="17"/>
        <v>0</v>
      </c>
      <c r="G186" s="1472">
        <f t="shared" si="17"/>
        <v>592280.26</v>
      </c>
      <c r="H186" s="318">
        <f t="shared" si="16"/>
        <v>5.2773485739947702E-4</v>
      </c>
    </row>
    <row r="187" spans="1:8" ht="13.5" hidden="1">
      <c r="A187" s="1470" t="s">
        <v>110</v>
      </c>
      <c r="B187" s="1468" t="s">
        <v>111</v>
      </c>
      <c r="C187" s="1469">
        <f>+'PROG.I c3'!$C205+'PROG.I c3'!$C401</f>
        <v>0</v>
      </c>
      <c r="D187" s="1469">
        <f>+'PROG.II c4'!$C208+'PROG.II c4'!$C433+'PROG.II c4'!$C630+'PROG.II c4'!$C827+'PROG.II c4'!$C1022</f>
        <v>0</v>
      </c>
      <c r="E187" s="1469">
        <f>++'PROG.III c5'!$C348+'PROG.III c5'!$C542+'PROG.III c5'!$C735+'PROG.III c5'!$C928+'PROG.III c5'!$C1301+'PROG.III c5'!$C1497</f>
        <v>0</v>
      </c>
      <c r="F187" s="1469">
        <f>+'PROG. IV c6'!D297</f>
        <v>0</v>
      </c>
      <c r="G187" s="1469">
        <f t="shared" ref="G187:G192" si="18">SUM(C187:F187)</f>
        <v>0</v>
      </c>
      <c r="H187" s="321">
        <f t="shared" si="16"/>
        <v>0</v>
      </c>
    </row>
    <row r="188" spans="1:8" ht="13.5">
      <c r="A188" s="1470" t="s">
        <v>112</v>
      </c>
      <c r="B188" s="1468" t="s">
        <v>114</v>
      </c>
      <c r="C188" s="1469">
        <f>+'PROG.I c3'!$C206+'PROG.I c3'!$C402</f>
        <v>546349.21</v>
      </c>
      <c r="D188" s="1469">
        <f>+'PROG.II c4'!$C209+'PROG.II c4'!$C434+'PROG.II c4'!$C631+'PROG.II c4'!$C828+'PROG.II c4'!$C1023</f>
        <v>0</v>
      </c>
      <c r="E188" s="1469">
        <f>++'PROG.III c5'!$C349+'PROG.III c5'!$C543+'PROG.III c5'!$C736+'PROG.III c5'!$C929+'PROG.III c5'!$C1302+'PROG.III c5'!$C1498</f>
        <v>0</v>
      </c>
      <c r="F188" s="1469">
        <f>+'PROG. IV c6'!D298</f>
        <v>0</v>
      </c>
      <c r="G188" s="1469">
        <f t="shared" si="18"/>
        <v>546349.21</v>
      </c>
      <c r="H188" s="321">
        <f t="shared" si="16"/>
        <v>4.868092724036876E-4</v>
      </c>
    </row>
    <row r="189" spans="1:8" ht="13.5" hidden="1">
      <c r="A189" s="1470"/>
      <c r="B189" s="1483" t="s">
        <v>157</v>
      </c>
      <c r="C189" s="1469">
        <f>+'PROG.I c3'!$C207+'PROG.I c3'!$C403</f>
        <v>546349.21</v>
      </c>
      <c r="D189" s="1469">
        <f>+'PROG.II c4'!$C210+'PROG.II c4'!$C435+'PROG.II c4'!$C632+'PROG.II c4'!$C829+'PROG.II c4'!$C1024</f>
        <v>0</v>
      </c>
      <c r="E189" s="1469">
        <f>++'PROG.III c5'!$C350+'PROG.III c5'!$C544+'PROG.III c5'!$C737+'PROG.III c5'!$C930+'PROG.III c5'!$C1303+'PROG.III c5'!$C1499</f>
        <v>0</v>
      </c>
      <c r="F189" s="1469">
        <f>+'PROG. IV c6'!D299</f>
        <v>0</v>
      </c>
      <c r="G189" s="1469">
        <f t="shared" si="18"/>
        <v>546349.21</v>
      </c>
      <c r="H189" s="321">
        <f t="shared" si="16"/>
        <v>4.868092724036876E-4</v>
      </c>
    </row>
    <row r="190" spans="1:8" ht="13.5" hidden="1">
      <c r="A190" s="1470" t="s">
        <v>115</v>
      </c>
      <c r="B190" s="1476" t="s">
        <v>117</v>
      </c>
      <c r="C190" s="1469">
        <f>+'PROG.I c3'!$C208+'PROG.I c3'!$C404</f>
        <v>0</v>
      </c>
      <c r="D190" s="1469">
        <f>+'PROG.II c4'!$C211+'PROG.II c4'!$C436+'PROG.II c4'!$C633+'PROG.II c4'!$C830+'PROG.II c4'!$C1025</f>
        <v>0</v>
      </c>
      <c r="E190" s="1469">
        <f>++'PROG.III c5'!$C351+'PROG.III c5'!$C545+'PROG.III c5'!$C738+'PROG.III c5'!$C931+'PROG.III c5'!$C1304+'PROG.III c5'!$C1500</f>
        <v>0</v>
      </c>
      <c r="F190" s="1469">
        <f>+'PROG. IV c6'!D300</f>
        <v>0</v>
      </c>
      <c r="G190" s="1469">
        <f t="shared" si="18"/>
        <v>0</v>
      </c>
      <c r="H190" s="321">
        <f t="shared" si="16"/>
        <v>0</v>
      </c>
    </row>
    <row r="191" spans="1:8" ht="13.5" hidden="1">
      <c r="A191" s="1470" t="s">
        <v>118</v>
      </c>
      <c r="B191" s="1468" t="s">
        <v>119</v>
      </c>
      <c r="C191" s="1469">
        <f>+'PROG.I c3'!$C209+'PROG.I c3'!$C405</f>
        <v>0</v>
      </c>
      <c r="D191" s="1469">
        <f>+'PROG.II c4'!$C212+'PROG.II c4'!$C437+'PROG.II c4'!$C634+'PROG.II c4'!$C831+'PROG.II c4'!$C1026</f>
        <v>0</v>
      </c>
      <c r="E191" s="1469">
        <f>++'PROG.III c5'!$C352+'PROG.III c5'!$C546+'PROG.III c5'!$C739+'PROG.III c5'!$C932+'PROG.III c5'!$C1305+'PROG.III c5'!$C1501</f>
        <v>0</v>
      </c>
      <c r="F191" s="1469">
        <f>+'PROG. IV c6'!D301</f>
        <v>0</v>
      </c>
      <c r="G191" s="1469">
        <f t="shared" si="18"/>
        <v>0</v>
      </c>
      <c r="H191" s="321">
        <f t="shared" si="16"/>
        <v>0</v>
      </c>
    </row>
    <row r="192" spans="1:8" ht="13.5">
      <c r="A192" s="1470" t="s">
        <v>2408</v>
      </c>
      <c r="B192" s="1468" t="s">
        <v>2409</v>
      </c>
      <c r="C192" s="1469">
        <f>+'PROG.I c3'!$C210+'PROG.I c3'!$C406</f>
        <v>45931.05</v>
      </c>
      <c r="D192" s="1469">
        <f>+'PROG.II c4'!$C213+'PROG.II c4'!$C438+'PROG.II c4'!$C635+'PROG.II c4'!$C832+'PROG.II c4'!$C1027</f>
        <v>0</v>
      </c>
      <c r="E192" s="1469">
        <f>++'PROG.III c5'!$C353+'PROG.III c5'!$C547+'PROG.III c5'!$C740+'PROG.III c5'!$C933+'PROG.III c5'!$C1306+'PROG.III c5'!$C1502</f>
        <v>0</v>
      </c>
      <c r="F192" s="1469">
        <f>+'PROG. IV c6'!D302</f>
        <v>0</v>
      </c>
      <c r="G192" s="1469">
        <f t="shared" si="18"/>
        <v>45931.05</v>
      </c>
      <c r="H192" s="321">
        <f t="shared" ref="H192" si="19">+G192/G$18</f>
        <v>4.0925584995789412E-5</v>
      </c>
    </row>
    <row r="193" spans="1:8" ht="27" hidden="1">
      <c r="A193" s="1473" t="s">
        <v>120</v>
      </c>
      <c r="B193" s="1478" t="s">
        <v>121</v>
      </c>
      <c r="C193" s="1472">
        <f>+C194+C195+C196+C197</f>
        <v>0</v>
      </c>
      <c r="D193" s="1472">
        <f>+D194+D195+D196+D197</f>
        <v>0</v>
      </c>
      <c r="E193" s="1472">
        <f>+E194+E195+E196+E197</f>
        <v>0</v>
      </c>
      <c r="F193" s="1472">
        <f>+F194+F195+F196+F197</f>
        <v>0</v>
      </c>
      <c r="G193" s="1472">
        <f>+G194+G195+G196+G197</f>
        <v>0</v>
      </c>
      <c r="H193" s="318">
        <f t="shared" si="16"/>
        <v>0</v>
      </c>
    </row>
    <row r="194" spans="1:8" ht="13.5" hidden="1">
      <c r="A194" s="1470" t="s">
        <v>122</v>
      </c>
      <c r="B194" s="1468" t="s">
        <v>123</v>
      </c>
      <c r="C194" s="1469">
        <f>+'PROG.I c3'!$C213+'PROG.I c3'!$C407</f>
        <v>0</v>
      </c>
      <c r="D194" s="1469">
        <f>+'PROG.II c4'!$C214+'PROG.II c4'!$C439+'PROG.II c4'!$C636+'PROG.II c4'!$C833+'PROG.II c4'!$C1028</f>
        <v>0</v>
      </c>
      <c r="E194" s="1469">
        <f>++'PROG.III c5'!$C354+'PROG.III c5'!$C548+'PROG.III c5'!$C741+'PROG.III c5'!$C934+'PROG.III c5'!$C1307+'PROG.III c5'!$C1503</f>
        <v>0</v>
      </c>
      <c r="F194" s="1469">
        <f>+'PROG. IV c6'!D303</f>
        <v>0</v>
      </c>
      <c r="G194" s="1469">
        <f>SUM(C194:F194)</f>
        <v>0</v>
      </c>
      <c r="H194" s="321">
        <f t="shared" si="16"/>
        <v>0</v>
      </c>
    </row>
    <row r="195" spans="1:8" ht="13.5" hidden="1">
      <c r="A195" s="1470" t="s">
        <v>124</v>
      </c>
      <c r="B195" s="1468" t="s">
        <v>125</v>
      </c>
      <c r="C195" s="1469">
        <f>+'PROG.I c3'!$C214+'PROG.I c3'!$C410</f>
        <v>0</v>
      </c>
      <c r="D195" s="1469">
        <f>+'PROG.II c4'!$C215+'PROG.II c4'!$C440+'PROG.II c4'!$C637+'PROG.II c4'!$C834+'PROG.II c4'!$C1029</f>
        <v>0</v>
      </c>
      <c r="E195" s="1469">
        <f>++'PROG.III c5'!$C355+'PROG.III c5'!$C549+'PROG.III c5'!$C742+'PROG.III c5'!$C935+'PROG.III c5'!$C1308+'PROG.III c5'!$C1504</f>
        <v>0</v>
      </c>
      <c r="F195" s="1469">
        <f>+'PROG. IV c6'!D304</f>
        <v>0</v>
      </c>
      <c r="G195" s="1469">
        <f>SUM(C195:F195)</f>
        <v>0</v>
      </c>
      <c r="H195" s="321">
        <f t="shared" si="16"/>
        <v>0</v>
      </c>
    </row>
    <row r="196" spans="1:8" ht="13.5" hidden="1">
      <c r="A196" s="1470" t="s">
        <v>126</v>
      </c>
      <c r="B196" s="1468" t="s">
        <v>127</v>
      </c>
      <c r="C196" s="1469">
        <f>+'PROG.I c3'!$C215+'PROG.I c3'!$C411</f>
        <v>0</v>
      </c>
      <c r="D196" s="1469">
        <f>+'PROG.II c4'!$C216+'PROG.II c4'!$C441+'PROG.II c4'!$C638+'PROG.II c4'!$C835+'PROG.II c4'!$C1030</f>
        <v>0</v>
      </c>
      <c r="E196" s="1469">
        <f>++'PROG.III c5'!$C356+'PROG.III c5'!$C550+'PROG.III c5'!$C743+'PROG.III c5'!$C936+'PROG.III c5'!$C1309+'PROG.III c5'!$C1505</f>
        <v>0</v>
      </c>
      <c r="F196" s="1469">
        <f>+'PROG. IV c6'!D305</f>
        <v>0</v>
      </c>
      <c r="G196" s="1469">
        <f>SUM(C196:F196)</f>
        <v>0</v>
      </c>
      <c r="H196" s="321">
        <f t="shared" si="16"/>
        <v>0</v>
      </c>
    </row>
    <row r="197" spans="1:8" ht="13.5" hidden="1">
      <c r="A197" s="1470" t="s">
        <v>128</v>
      </c>
      <c r="B197" s="1476" t="s">
        <v>129</v>
      </c>
      <c r="C197" s="1469">
        <f>+'PROG.I c3'!$C216+'PROG.I c3'!$C412</f>
        <v>0</v>
      </c>
      <c r="D197" s="1469">
        <f>+'PROG.II c4'!$C217+'PROG.II c4'!$C442+'PROG.II c4'!$C639+'PROG.II c4'!$C836+'PROG.II c4'!$C1031</f>
        <v>0</v>
      </c>
      <c r="E197" s="1469">
        <f>++'PROG.III c5'!$C357+'PROG.III c5'!$C551+'PROG.III c5'!$C744+'PROG.III c5'!$C937+'PROG.III c5'!$C1310+'PROG.III c5'!$C1506</f>
        <v>0</v>
      </c>
      <c r="F197" s="1469">
        <f>+'PROG. IV c6'!D306</f>
        <v>0</v>
      </c>
      <c r="G197" s="1469">
        <f>SUM(C197:F197)</f>
        <v>0</v>
      </c>
      <c r="H197" s="321">
        <f t="shared" si="16"/>
        <v>0</v>
      </c>
    </row>
    <row r="198" spans="1:8" ht="13.5" hidden="1">
      <c r="A198" s="1473">
        <v>8</v>
      </c>
      <c r="B198" s="1464" t="s">
        <v>130</v>
      </c>
      <c r="C198" s="1472">
        <f t="shared" ref="C198:G199" si="20">+C199</f>
        <v>0</v>
      </c>
      <c r="D198" s="1472">
        <f t="shared" si="20"/>
        <v>0</v>
      </c>
      <c r="E198" s="1472">
        <f t="shared" si="20"/>
        <v>0</v>
      </c>
      <c r="F198" s="1472">
        <f t="shared" si="20"/>
        <v>0</v>
      </c>
      <c r="G198" s="1472">
        <f t="shared" si="20"/>
        <v>0</v>
      </c>
      <c r="H198" s="318">
        <f t="shared" si="16"/>
        <v>0</v>
      </c>
    </row>
    <row r="199" spans="1:8" ht="13.5" hidden="1">
      <c r="A199" s="1473" t="s">
        <v>131</v>
      </c>
      <c r="B199" s="1471" t="s">
        <v>133</v>
      </c>
      <c r="C199" s="1472">
        <f t="shared" si="20"/>
        <v>0</v>
      </c>
      <c r="D199" s="1472">
        <f t="shared" si="20"/>
        <v>0</v>
      </c>
      <c r="E199" s="1472">
        <f t="shared" si="20"/>
        <v>0</v>
      </c>
      <c r="F199" s="1472">
        <f t="shared" si="20"/>
        <v>0</v>
      </c>
      <c r="G199" s="1472">
        <f t="shared" si="20"/>
        <v>0</v>
      </c>
      <c r="H199" s="318">
        <f t="shared" si="16"/>
        <v>0</v>
      </c>
    </row>
    <row r="200" spans="1:8" ht="13.5" hidden="1">
      <c r="A200" s="1470" t="s">
        <v>134</v>
      </c>
      <c r="B200" s="1476" t="s">
        <v>135</v>
      </c>
      <c r="C200" s="1469">
        <f>+'PROG.I c3'!$C219+'PROG.I c3'!$C415</f>
        <v>0</v>
      </c>
      <c r="D200" s="1469">
        <f>+'PROG.II c4'!$C220+'PROG.II c4'!$C445+'PROG.II c4'!$C642+'PROG.II c4'!$C839+'PROG.II c4'!$C1034</f>
        <v>0</v>
      </c>
      <c r="E200" s="1469">
        <f>++'PROG.III c5'!$C360+'PROG.III c5'!$C554+'PROG.III c5'!$C747+'PROG.III c5'!$C940+'PROG.III c5'!$C1313+'PROG.III c5'!$C1509</f>
        <v>0</v>
      </c>
      <c r="F200" s="1469">
        <f>+'PROG. IV c6'!D309</f>
        <v>0</v>
      </c>
      <c r="G200" s="1469">
        <f>SUM(C200:F200)</f>
        <v>0</v>
      </c>
      <c r="H200" s="321">
        <f t="shared" si="16"/>
        <v>0</v>
      </c>
    </row>
    <row r="201" spans="1:8" ht="13.5" hidden="1">
      <c r="A201" s="1481" t="s">
        <v>658</v>
      </c>
      <c r="B201" s="1482" t="s">
        <v>41</v>
      </c>
      <c r="C201" s="1469">
        <f>+'PROG.I c3'!$C220+'PROG.I c3'!$C416</f>
        <v>0</v>
      </c>
      <c r="D201" s="1469">
        <f>+'PROG.II c4'!$C221+'PROG.II c4'!$C446+'PROG.II c4'!$C643+'PROG.II c4'!$C840+'PROG.II c4'!$C1035</f>
        <v>0</v>
      </c>
      <c r="E201" s="1469">
        <f>++'PROG.III c5'!$C361+'PROG.III c5'!$C555+'PROG.III c5'!$C748+'PROG.III c5'!$C941+'PROG.III c5'!$C1314+'PROG.III c5'!$C1510</f>
        <v>0</v>
      </c>
      <c r="F201" s="1469">
        <f>+'PROG. IV c6'!D310</f>
        <v>0</v>
      </c>
      <c r="G201" s="1469">
        <f>SUM(C201:F201)</f>
        <v>0</v>
      </c>
      <c r="H201" s="321"/>
    </row>
    <row r="202" spans="1:8" ht="13.5" hidden="1">
      <c r="A202" s="1473">
        <v>9</v>
      </c>
      <c r="B202" s="1464" t="s">
        <v>136</v>
      </c>
      <c r="C202" s="1472">
        <f>+C203</f>
        <v>0</v>
      </c>
      <c r="D202" s="1472">
        <f>+D203</f>
        <v>0</v>
      </c>
      <c r="E202" s="1472">
        <f>+E203</f>
        <v>0</v>
      </c>
      <c r="F202" s="1472">
        <f>+F203</f>
        <v>0</v>
      </c>
      <c r="G202" s="1472">
        <f>+G203</f>
        <v>0</v>
      </c>
      <c r="H202" s="318">
        <f t="shared" si="16"/>
        <v>0</v>
      </c>
    </row>
    <row r="203" spans="1:8" ht="13.5" hidden="1">
      <c r="A203" s="1473" t="s">
        <v>137</v>
      </c>
      <c r="B203" s="1471" t="s">
        <v>138</v>
      </c>
      <c r="C203" s="1472">
        <f>SUM(C204:C205)</f>
        <v>0</v>
      </c>
      <c r="D203" s="1472">
        <f>SUM(D204:D205)</f>
        <v>0</v>
      </c>
      <c r="E203" s="1472">
        <f>SUM(E204:E205)</f>
        <v>0</v>
      </c>
      <c r="F203" s="1472">
        <f>SUM(F204:F205)</f>
        <v>0</v>
      </c>
      <c r="G203" s="1472">
        <f>SUM(G204:G205)</f>
        <v>0</v>
      </c>
      <c r="H203" s="318">
        <f t="shared" si="16"/>
        <v>0</v>
      </c>
    </row>
    <row r="204" spans="1:8" ht="13.5" hidden="1">
      <c r="A204" s="1470" t="s">
        <v>139</v>
      </c>
      <c r="B204" s="1468" t="s">
        <v>141</v>
      </c>
      <c r="C204" s="1469">
        <f>+'PROG.I c3'!$C223+'PROG.I c3'!$C421</f>
        <v>0</v>
      </c>
      <c r="D204" s="1469">
        <f>+'PROG.II c4'!$C226+'PROG.II c4'!$C451+'PROG.II c4'!$C648+'PROG.II c4'!$C845+'PROG.II c4'!$C1040+'PROG.II c4'!$C1232</f>
        <v>0</v>
      </c>
      <c r="E204" s="1469">
        <f>++'PROG.III c5'!$C366+'PROG.III c5'!$C560+'PROG.III c5'!$C753+'PROG.III c5'!$C946+'PROG.III c5'!$C1319+'PROG.III c5'!$C1515+'PROG.III c5'!$C2063</f>
        <v>0</v>
      </c>
      <c r="F204" s="1469">
        <f>+'PROG. IV c6'!D313</f>
        <v>0</v>
      </c>
      <c r="G204" s="1469">
        <f t="shared" ref="G204:G212" si="21">SUM(C204:F204)</f>
        <v>0</v>
      </c>
      <c r="H204" s="321">
        <f t="shared" si="16"/>
        <v>0</v>
      </c>
    </row>
    <row r="205" spans="1:8" ht="13.5" hidden="1">
      <c r="A205" s="1470" t="s">
        <v>142</v>
      </c>
      <c r="B205" s="1468" t="s">
        <v>143</v>
      </c>
      <c r="C205" s="1469">
        <f>SUM(C206:C212)</f>
        <v>0</v>
      </c>
      <c r="D205" s="1469">
        <f>SUM(D206:D212)</f>
        <v>0</v>
      </c>
      <c r="E205" s="1469">
        <f>SUM(E206:E212)+'PROG.III c5'!C754</f>
        <v>0</v>
      </c>
      <c r="F205" s="1469">
        <f>+'PROG. IV c6'!D314</f>
        <v>0</v>
      </c>
      <c r="G205" s="1469">
        <f t="shared" si="21"/>
        <v>0</v>
      </c>
      <c r="H205" s="321">
        <f t="shared" si="16"/>
        <v>0</v>
      </c>
    </row>
    <row r="206" spans="1:8" ht="13.5" hidden="1">
      <c r="A206" s="709"/>
      <c r="B206" s="448" t="s">
        <v>1087</v>
      </c>
      <c r="C206" s="320">
        <f>+'PROG.I c3'!C228+'PROG.I c3'!C424</f>
        <v>0</v>
      </c>
      <c r="D206" s="320">
        <f>+'PROG.II c4'!C453+'PROG.II c4'!C650+'PROG.II c4'!C847+'PROG.II c4'!C1234</f>
        <v>0</v>
      </c>
      <c r="E206" s="320">
        <v>0</v>
      </c>
      <c r="F206" s="1469">
        <f>+'PROG. IV c6'!D315</f>
        <v>0</v>
      </c>
      <c r="G206" s="1469">
        <f t="shared" si="21"/>
        <v>0</v>
      </c>
      <c r="H206" s="321">
        <f t="shared" si="16"/>
        <v>0</v>
      </c>
    </row>
    <row r="207" spans="1:8" ht="13.5" hidden="1">
      <c r="A207" s="709"/>
      <c r="B207" s="448" t="s">
        <v>1962</v>
      </c>
      <c r="C207" s="320">
        <f>'PROG.I c3'!C225</f>
        <v>0</v>
      </c>
      <c r="D207" s="320">
        <f>+'PROG.II c4'!C228</f>
        <v>0</v>
      </c>
      <c r="E207" s="320">
        <v>0</v>
      </c>
      <c r="F207" s="1469">
        <v>0</v>
      </c>
      <c r="G207" s="1469">
        <f t="shared" si="21"/>
        <v>0</v>
      </c>
      <c r="H207" s="321">
        <f t="shared" si="16"/>
        <v>0</v>
      </c>
    </row>
    <row r="208" spans="1:8" ht="13.5" hidden="1">
      <c r="A208" s="709"/>
      <c r="B208" s="441" t="s">
        <v>237</v>
      </c>
      <c r="C208" s="320">
        <v>0</v>
      </c>
      <c r="D208" s="320">
        <v>0</v>
      </c>
      <c r="E208" s="320">
        <f>+'PROG.III c5'!C2066</f>
        <v>0</v>
      </c>
      <c r="F208" s="1469">
        <f>+'PROG. IV c6'!D316</f>
        <v>0</v>
      </c>
      <c r="G208" s="1469">
        <f t="shared" si="21"/>
        <v>0</v>
      </c>
      <c r="H208" s="321">
        <f t="shared" si="16"/>
        <v>0</v>
      </c>
    </row>
    <row r="209" spans="1:8" ht="13.5" hidden="1">
      <c r="A209" s="709"/>
      <c r="B209" s="441" t="s">
        <v>238</v>
      </c>
      <c r="C209" s="320">
        <v>0</v>
      </c>
      <c r="D209" s="320">
        <v>0</v>
      </c>
      <c r="E209" s="320">
        <f>+'PROG.III c5'!C2067</f>
        <v>0</v>
      </c>
      <c r="F209" s="1469">
        <f>+'PROG. IV c6'!D317</f>
        <v>0</v>
      </c>
      <c r="G209" s="1469">
        <f t="shared" si="21"/>
        <v>0</v>
      </c>
      <c r="H209" s="321">
        <f t="shared" si="16"/>
        <v>0</v>
      </c>
    </row>
    <row r="210" spans="1:8" ht="13.5" hidden="1">
      <c r="A210" s="709"/>
      <c r="B210" s="448" t="s">
        <v>1082</v>
      </c>
      <c r="C210" s="320">
        <v>0</v>
      </c>
      <c r="D210" s="320">
        <v>0</v>
      </c>
      <c r="E210" s="320">
        <f>+'PROG.III c5'!C2068+'PROG.III c5'!C368</f>
        <v>0</v>
      </c>
      <c r="F210" s="1469">
        <f>+'PROG. IV c6'!D318</f>
        <v>0</v>
      </c>
      <c r="G210" s="1469">
        <f t="shared" si="21"/>
        <v>0</v>
      </c>
      <c r="H210" s="321">
        <f t="shared" si="16"/>
        <v>0</v>
      </c>
    </row>
    <row r="211" spans="1:8" ht="13.5" hidden="1">
      <c r="A211" s="709"/>
      <c r="B211" s="448" t="s">
        <v>1963</v>
      </c>
      <c r="C211" s="320"/>
      <c r="D211" s="320"/>
      <c r="E211" s="320">
        <f>+'PROG.III c5'!C2069</f>
        <v>0</v>
      </c>
      <c r="F211" s="1469"/>
      <c r="G211" s="1469">
        <f t="shared" si="21"/>
        <v>0</v>
      </c>
      <c r="H211" s="321">
        <f t="shared" si="16"/>
        <v>0</v>
      </c>
    </row>
    <row r="212" spans="1:8" ht="13.5" hidden="1">
      <c r="A212" s="709"/>
      <c r="B212" s="448" t="s">
        <v>576</v>
      </c>
      <c r="C212" s="320">
        <v>0</v>
      </c>
      <c r="D212" s="320">
        <f>+'PROG.II c4'!C1042</f>
        <v>0</v>
      </c>
      <c r="E212" s="320">
        <v>0</v>
      </c>
      <c r="F212" s="1469">
        <f>+'PROG. IV c6'!D319</f>
        <v>0</v>
      </c>
      <c r="G212" s="1469">
        <f t="shared" si="21"/>
        <v>0</v>
      </c>
      <c r="H212" s="321">
        <f t="shared" si="16"/>
        <v>0</v>
      </c>
    </row>
    <row r="213" spans="1:8" ht="13.5" thickBot="1">
      <c r="C213" s="89"/>
      <c r="D213" s="89"/>
      <c r="E213" s="89"/>
      <c r="F213" s="89"/>
      <c r="G213" s="89"/>
    </row>
    <row r="214" spans="1:8" ht="12.75">
      <c r="B214" s="131" t="s">
        <v>723</v>
      </c>
      <c r="C214" s="132">
        <f>+'PROG.I c3'!C4</f>
        <v>8647902.7950999998</v>
      </c>
      <c r="D214" s="132">
        <f>+'PROG.II c4'!C4</f>
        <v>57128690.460000001</v>
      </c>
      <c r="E214" s="132">
        <f>+'PROG.III c5'!C4</f>
        <v>1056529905.3502486</v>
      </c>
      <c r="F214" s="132">
        <f>+'PROG. IV c6'!D5</f>
        <v>0</v>
      </c>
      <c r="G214" s="132">
        <f>+'PROG.I c3'!C4+'PROG.II c4'!C4+'PROG.III c5'!C4+'PROG. IV c6'!D5</f>
        <v>1122306498.6053486</v>
      </c>
    </row>
    <row r="215" spans="1:8" ht="12.75">
      <c r="B215" s="133" t="s">
        <v>724</v>
      </c>
      <c r="C215" s="134">
        <f>+C18</f>
        <v>8647902.7950999998</v>
      </c>
      <c r="D215" s="134">
        <f>+D18</f>
        <v>57128690.460000001</v>
      </c>
      <c r="E215" s="134">
        <f>+E18</f>
        <v>1056529905.3502486</v>
      </c>
      <c r="F215" s="134">
        <f>+F18</f>
        <v>0</v>
      </c>
      <c r="G215" s="134">
        <f>+G18</f>
        <v>1122306498.6053486</v>
      </c>
    </row>
    <row r="216" spans="1:8" ht="13.5" thickBot="1">
      <c r="B216" s="135" t="s">
        <v>725</v>
      </c>
      <c r="C216" s="136">
        <f>+C214-C215</f>
        <v>0</v>
      </c>
      <c r="D216" s="136">
        <f>+D214-D215</f>
        <v>0</v>
      </c>
      <c r="E216" s="136">
        <f>+E214-E215</f>
        <v>0</v>
      </c>
      <c r="F216" s="136">
        <f>+F214-F215</f>
        <v>0</v>
      </c>
      <c r="G216" s="136">
        <f>+G214-G215</f>
        <v>0</v>
      </c>
    </row>
    <row r="217" spans="1:8" ht="12.75">
      <c r="C217" s="89"/>
      <c r="D217" s="89"/>
      <c r="E217" s="89"/>
      <c r="F217" s="89"/>
      <c r="G217" s="89">
        <f>+'INGRESOS c1'!C5-'OBJETO GASTO c2'!G215</f>
        <v>4.6510696411132813E-3</v>
      </c>
    </row>
    <row r="218" spans="1:8" ht="12.75">
      <c r="C218" s="89"/>
      <c r="D218" s="89"/>
      <c r="E218" s="89"/>
      <c r="F218" s="89"/>
      <c r="G218" s="89">
        <f>+'INGRESOS c1'!C5-'OBJETO GASTO c2'!G4</f>
        <v>4.6510696411132813E-3</v>
      </c>
    </row>
    <row r="219" spans="1:8" ht="12.75">
      <c r="C219" s="89"/>
      <c r="D219" s="89"/>
      <c r="E219" s="89"/>
      <c r="F219" s="89"/>
      <c r="G219" s="89">
        <v>43652224.170000002</v>
      </c>
    </row>
    <row r="220" spans="1:8" ht="12.75">
      <c r="C220" s="89"/>
      <c r="D220" s="89"/>
      <c r="E220" s="89"/>
      <c r="F220" s="89"/>
      <c r="G220" s="89"/>
    </row>
    <row r="221" spans="1:8">
      <c r="G221" s="305">
        <f>G218-G219</f>
        <v>-43652224.165348932</v>
      </c>
    </row>
    <row r="229" spans="2:12" ht="13.5">
      <c r="B229" s="67" t="s">
        <v>2044</v>
      </c>
      <c r="C229" s="67" t="s">
        <v>2045</v>
      </c>
      <c r="D229" s="67" t="s">
        <v>2046</v>
      </c>
      <c r="E229" s="67" t="s">
        <v>2047</v>
      </c>
      <c r="F229" s="67" t="s">
        <v>2048</v>
      </c>
      <c r="G229" s="67" t="s">
        <v>2049</v>
      </c>
      <c r="H229" s="67" t="s">
        <v>2050</v>
      </c>
      <c r="I229" s="67" t="s">
        <v>2051</v>
      </c>
      <c r="J229" s="67" t="s">
        <v>2052</v>
      </c>
      <c r="K229" s="77"/>
      <c r="L229" s="77" t="s">
        <v>2053</v>
      </c>
    </row>
    <row r="230" spans="2:12" ht="13.5">
      <c r="B230" s="67" t="s">
        <v>151</v>
      </c>
      <c r="C230" s="67"/>
      <c r="D230" s="67"/>
      <c r="E230" s="67"/>
      <c r="F230" s="67"/>
      <c r="G230" s="67"/>
      <c r="H230" s="67"/>
      <c r="I230" s="67"/>
      <c r="J230" s="67"/>
      <c r="K230" s="77"/>
      <c r="L230" s="77"/>
    </row>
    <row r="231" spans="2:12" ht="13.5">
      <c r="B231" s="67" t="s">
        <v>1404</v>
      </c>
      <c r="C231" s="67"/>
      <c r="D231" s="67"/>
      <c r="E231" s="67"/>
      <c r="F231" s="67"/>
      <c r="G231" s="67"/>
      <c r="H231" s="67"/>
      <c r="I231" s="67"/>
      <c r="J231" s="67"/>
      <c r="K231" s="77"/>
      <c r="L231" s="77" t="s">
        <v>1405</v>
      </c>
    </row>
    <row r="232" spans="2:12" ht="13.5">
      <c r="B232" s="67" t="s">
        <v>1407</v>
      </c>
      <c r="C232" s="67"/>
      <c r="D232" s="67"/>
      <c r="E232" s="67"/>
      <c r="F232" s="67"/>
      <c r="G232" s="67"/>
      <c r="H232" s="67"/>
      <c r="I232" s="67"/>
      <c r="J232" s="67"/>
      <c r="K232" s="77"/>
      <c r="L232" s="77" t="s">
        <v>1406</v>
      </c>
    </row>
    <row r="233" spans="2:12" ht="13.5">
      <c r="B233" s="67" t="s">
        <v>1409</v>
      </c>
      <c r="C233" s="67"/>
      <c r="D233" s="67"/>
      <c r="E233" s="67"/>
      <c r="F233" s="67"/>
      <c r="G233" s="67"/>
      <c r="H233" s="67"/>
      <c r="I233" s="67"/>
      <c r="J233" s="67"/>
      <c r="K233" s="77"/>
      <c r="L233" s="77" t="s">
        <v>1408</v>
      </c>
    </row>
    <row r="234" spans="2:12" ht="13.5">
      <c r="B234" s="67" t="s">
        <v>1634</v>
      </c>
      <c r="C234" s="67"/>
      <c r="D234" s="67"/>
      <c r="E234" s="67"/>
      <c r="F234" s="67"/>
      <c r="G234" s="67"/>
      <c r="H234" s="67"/>
      <c r="I234" s="67"/>
      <c r="J234" s="67"/>
      <c r="K234" s="77"/>
      <c r="L234" s="77" t="s">
        <v>1633</v>
      </c>
    </row>
    <row r="235" spans="2:12" ht="13.5">
      <c r="B235" s="67" t="s">
        <v>1413</v>
      </c>
      <c r="C235" s="67"/>
      <c r="D235" s="67"/>
      <c r="E235" s="67"/>
      <c r="F235" s="67"/>
      <c r="G235" s="67"/>
      <c r="H235" s="67"/>
      <c r="I235" s="67"/>
      <c r="J235" s="67"/>
      <c r="K235" s="77"/>
      <c r="L235" s="77" t="s">
        <v>1412</v>
      </c>
    </row>
    <row r="236" spans="2:12" ht="13.5">
      <c r="B236" s="67" t="s">
        <v>2054</v>
      </c>
      <c r="C236" s="67"/>
      <c r="D236" s="67"/>
      <c r="E236" s="67"/>
      <c r="F236" s="67"/>
      <c r="G236" s="67"/>
      <c r="H236" s="67"/>
      <c r="I236" s="67"/>
      <c r="J236" s="67"/>
      <c r="K236" s="77"/>
      <c r="L236" s="77" t="s">
        <v>2055</v>
      </c>
    </row>
    <row r="237" spans="2:12" ht="13.5">
      <c r="B237" s="67" t="s">
        <v>1418</v>
      </c>
      <c r="C237" s="67"/>
      <c r="D237" s="67"/>
      <c r="E237" s="67"/>
      <c r="F237" s="67"/>
      <c r="G237" s="67"/>
      <c r="H237" s="67"/>
      <c r="I237" s="67"/>
      <c r="J237" s="67"/>
      <c r="K237" s="77"/>
      <c r="L237" s="77" t="s">
        <v>1417</v>
      </c>
    </row>
    <row r="238" spans="2:12" ht="13.5">
      <c r="B238" s="67" t="s">
        <v>1420</v>
      </c>
      <c r="C238" s="67"/>
      <c r="D238" s="67"/>
      <c r="E238" s="67"/>
      <c r="F238" s="67"/>
      <c r="G238" s="67"/>
      <c r="H238" s="67"/>
      <c r="I238" s="67"/>
      <c r="J238" s="67"/>
      <c r="K238" s="77"/>
      <c r="L238" s="77" t="s">
        <v>1419</v>
      </c>
    </row>
    <row r="239" spans="2:12" ht="13.5">
      <c r="B239" s="67" t="s">
        <v>600</v>
      </c>
      <c r="C239" s="67"/>
      <c r="D239" s="67"/>
      <c r="E239" s="67"/>
      <c r="F239" s="67"/>
      <c r="G239" s="67"/>
      <c r="H239" s="67"/>
      <c r="I239" s="67"/>
      <c r="J239" s="67"/>
      <c r="K239" s="77"/>
      <c r="L239" s="77" t="s">
        <v>1421</v>
      </c>
    </row>
    <row r="240" spans="2:12" ht="13.5">
      <c r="B240" s="67" t="s">
        <v>978</v>
      </c>
      <c r="C240" s="67"/>
      <c r="D240" s="67"/>
      <c r="E240" s="67"/>
      <c r="F240" s="67"/>
      <c r="G240" s="67"/>
      <c r="H240" s="67"/>
      <c r="I240" s="67"/>
      <c r="J240" s="67"/>
      <c r="K240" s="77"/>
      <c r="L240" s="77" t="s">
        <v>1422</v>
      </c>
    </row>
    <row r="241" spans="2:12" ht="13.5">
      <c r="B241" s="67" t="s">
        <v>2056</v>
      </c>
      <c r="C241" s="67"/>
      <c r="D241" s="67"/>
      <c r="E241" s="67"/>
      <c r="F241" s="67"/>
      <c r="G241" s="67"/>
      <c r="H241" s="67"/>
      <c r="I241" s="67"/>
      <c r="J241" s="67"/>
      <c r="K241" s="77"/>
      <c r="L241" s="77" t="s">
        <v>2057</v>
      </c>
    </row>
    <row r="242" spans="2:12" ht="13.5">
      <c r="B242" s="67"/>
      <c r="C242" s="67"/>
      <c r="D242" s="67"/>
      <c r="E242" s="67"/>
      <c r="F242" s="67"/>
      <c r="G242" s="67"/>
      <c r="H242" s="67"/>
      <c r="I242" s="67"/>
      <c r="J242" s="67"/>
      <c r="K242" s="77"/>
      <c r="L242" s="77"/>
    </row>
    <row r="243" spans="2:12" ht="13.5">
      <c r="B243" s="67"/>
      <c r="C243" s="67"/>
      <c r="D243" s="67"/>
      <c r="E243" s="67"/>
      <c r="F243" s="67"/>
      <c r="G243" s="67"/>
      <c r="H243" s="67"/>
      <c r="I243" s="67"/>
      <c r="J243" s="67"/>
      <c r="K243" s="77"/>
      <c r="L243" s="77"/>
    </row>
    <row r="244" spans="2:12" ht="13.5">
      <c r="B244" s="67"/>
      <c r="C244" s="67"/>
      <c r="D244" s="67"/>
      <c r="E244" s="67"/>
      <c r="F244" s="67"/>
      <c r="G244" s="67"/>
      <c r="H244" s="67"/>
      <c r="I244" s="67"/>
      <c r="J244" s="67"/>
      <c r="K244" s="77"/>
      <c r="L244" s="77"/>
    </row>
    <row r="245" spans="2:12" ht="13.5">
      <c r="B245" s="67"/>
      <c r="C245" s="67"/>
      <c r="D245" s="67"/>
      <c r="E245" s="67"/>
      <c r="F245" s="67"/>
      <c r="G245" s="67"/>
      <c r="H245" s="67"/>
      <c r="I245" s="67"/>
      <c r="J245" s="67"/>
      <c r="K245" s="77"/>
      <c r="L245" s="77"/>
    </row>
    <row r="246" spans="2:12" ht="13.5">
      <c r="B246" s="67" t="s">
        <v>164</v>
      </c>
      <c r="C246" s="67"/>
      <c r="D246" s="67"/>
      <c r="E246" s="67"/>
      <c r="F246" s="67"/>
      <c r="G246" s="67"/>
      <c r="H246" s="67"/>
      <c r="I246" s="67"/>
      <c r="J246" s="67"/>
      <c r="K246" s="77"/>
      <c r="L246" s="77" t="s">
        <v>162</v>
      </c>
    </row>
    <row r="247" spans="2:12" ht="13.5">
      <c r="B247" s="67" t="s">
        <v>165</v>
      </c>
      <c r="C247" s="67"/>
      <c r="D247" s="67"/>
      <c r="E247" s="67"/>
      <c r="F247" s="67"/>
      <c r="G247" s="67"/>
      <c r="H247" s="67"/>
      <c r="I247" s="67"/>
      <c r="J247" s="67"/>
      <c r="K247" s="77"/>
      <c r="L247" s="77" t="s">
        <v>163</v>
      </c>
    </row>
    <row r="248" spans="2:12" ht="13.5">
      <c r="B248" s="67" t="s">
        <v>1436</v>
      </c>
      <c r="C248" s="67"/>
      <c r="D248" s="67"/>
      <c r="E248" s="67"/>
      <c r="F248" s="67"/>
      <c r="G248" s="67"/>
      <c r="H248" s="67"/>
      <c r="I248" s="67"/>
      <c r="J248" s="67"/>
      <c r="K248" s="77"/>
      <c r="L248" s="77" t="s">
        <v>1425</v>
      </c>
    </row>
    <row r="249" spans="2:12" ht="13.5">
      <c r="B249" s="67" t="s">
        <v>1433</v>
      </c>
      <c r="C249" s="67"/>
      <c r="D249" s="67"/>
      <c r="E249" s="67"/>
      <c r="F249" s="67"/>
      <c r="G249" s="67"/>
      <c r="H249" s="67"/>
      <c r="I249" s="67"/>
      <c r="J249" s="67"/>
      <c r="K249" s="77"/>
      <c r="L249" s="77" t="s">
        <v>1426</v>
      </c>
    </row>
    <row r="250" spans="2:12" ht="13.5">
      <c r="B250" s="67" t="s">
        <v>1434</v>
      </c>
      <c r="C250" s="67"/>
      <c r="D250" s="67"/>
      <c r="E250" s="67"/>
      <c r="F250" s="67"/>
      <c r="G250" s="67"/>
      <c r="H250" s="67"/>
      <c r="I250" s="67"/>
      <c r="J250" s="67"/>
      <c r="K250" s="77"/>
      <c r="L250" s="77" t="s">
        <v>1427</v>
      </c>
    </row>
    <row r="251" spans="2:12" ht="13.5">
      <c r="B251" s="67" t="s">
        <v>2058</v>
      </c>
      <c r="C251" s="67"/>
      <c r="D251" s="67"/>
      <c r="E251" s="67"/>
      <c r="F251" s="67"/>
      <c r="G251" s="67"/>
      <c r="H251" s="67"/>
      <c r="I251" s="67"/>
      <c r="J251" s="67"/>
      <c r="K251" s="77"/>
      <c r="L251" s="77" t="s">
        <v>1431</v>
      </c>
    </row>
    <row r="252" spans="2:12" ht="13.5">
      <c r="B252" s="67" t="s">
        <v>506</v>
      </c>
      <c r="C252" s="67"/>
      <c r="D252" s="67"/>
      <c r="E252" s="67"/>
      <c r="F252" s="67"/>
      <c r="G252" s="67"/>
      <c r="H252" s="67"/>
      <c r="I252" s="67"/>
      <c r="J252" s="67"/>
      <c r="K252" s="77"/>
      <c r="L252" s="77"/>
    </row>
    <row r="253" spans="2:12" ht="13.5">
      <c r="B253" s="67" t="s">
        <v>185</v>
      </c>
      <c r="C253" s="67"/>
      <c r="D253" s="67"/>
      <c r="E253" s="67"/>
      <c r="F253" s="67"/>
      <c r="G253" s="67"/>
      <c r="H253" s="67"/>
      <c r="I253" s="67"/>
      <c r="J253" s="67"/>
      <c r="K253" s="77"/>
      <c r="L253" s="77"/>
    </row>
    <row r="254" spans="2:12" ht="13.5">
      <c r="B254" s="67"/>
      <c r="C254" s="67"/>
      <c r="D254" s="67"/>
      <c r="E254" s="67"/>
      <c r="F254" s="67"/>
      <c r="G254" s="67"/>
      <c r="H254" s="67"/>
      <c r="I254" s="67"/>
      <c r="J254" s="67"/>
      <c r="K254" s="77"/>
      <c r="L254" s="77"/>
    </row>
    <row r="255" spans="2:12" ht="13.5">
      <c r="B255" s="3"/>
      <c r="C255" s="29"/>
      <c r="D255" s="29"/>
      <c r="E255" s="29"/>
      <c r="F255" s="29"/>
      <c r="G255" s="29"/>
      <c r="H255" s="2113"/>
      <c r="I255" s="3"/>
      <c r="J255" s="67"/>
    </row>
    <row r="256" spans="2:12" ht="13.5">
      <c r="B256" s="3"/>
      <c r="C256" s="29"/>
      <c r="D256" s="29"/>
      <c r="E256" s="29"/>
      <c r="F256" s="29"/>
      <c r="G256" s="29"/>
      <c r="H256" s="2113"/>
      <c r="I256" s="3"/>
      <c r="J256" s="67"/>
    </row>
    <row r="257" spans="2:11" ht="13.5">
      <c r="B257" s="3"/>
      <c r="C257" s="29"/>
      <c r="D257" s="29"/>
      <c r="E257" s="29"/>
      <c r="F257" s="29"/>
      <c r="G257" s="29"/>
      <c r="H257" s="2113"/>
      <c r="I257" s="3"/>
      <c r="J257" s="67"/>
    </row>
    <row r="258" spans="2:11" ht="13.5">
      <c r="J258" s="67"/>
    </row>
    <row r="259" spans="2:11" ht="14.25" thickBot="1">
      <c r="I259" t="s">
        <v>2088</v>
      </c>
      <c r="J259" s="67">
        <f>+'INGRESOS c1'!C108</f>
        <v>47364093.170000002</v>
      </c>
    </row>
    <row r="260" spans="2:11" ht="13.5">
      <c r="B260" s="2337" t="s">
        <v>639</v>
      </c>
      <c r="C260" s="2338"/>
      <c r="I260" t="s">
        <v>1057</v>
      </c>
      <c r="J260" s="67">
        <f>+J257</f>
        <v>0</v>
      </c>
      <c r="K260">
        <f>+J253-J254</f>
        <v>0</v>
      </c>
    </row>
    <row r="261" spans="2:11" ht="13.5">
      <c r="B261" s="1396"/>
      <c r="C261" s="1397"/>
      <c r="I261" t="s">
        <v>2089</v>
      </c>
      <c r="J261" s="67">
        <f>+J259-J260</f>
        <v>47364093.170000002</v>
      </c>
    </row>
    <row r="262" spans="2:11" ht="13.5">
      <c r="B262" s="1400" t="s">
        <v>2085</v>
      </c>
      <c r="C262" s="1398" t="s">
        <v>2086</v>
      </c>
      <c r="J262" s="67"/>
    </row>
    <row r="263" spans="2:11" ht="13.5">
      <c r="B263" s="1400" t="s">
        <v>641</v>
      </c>
      <c r="C263" s="1401">
        <v>38537</v>
      </c>
      <c r="J263" s="67"/>
    </row>
    <row r="264" spans="2:11" ht="13.5">
      <c r="B264" s="1398" t="s">
        <v>642</v>
      </c>
      <c r="C264" s="1402">
        <v>42014</v>
      </c>
      <c r="J264" s="67"/>
    </row>
    <row r="265" spans="2:11" ht="13.5">
      <c r="B265" s="1398"/>
      <c r="C265" s="1403"/>
      <c r="J265" s="67"/>
    </row>
    <row r="266" spans="2:11" ht="13.5">
      <c r="B266" s="1398" t="s">
        <v>643</v>
      </c>
      <c r="C266" s="1399">
        <v>715292.82499999995</v>
      </c>
    </row>
    <row r="267" spans="2:11" ht="13.5">
      <c r="B267" s="1404" t="s">
        <v>644</v>
      </c>
      <c r="C267" s="1405">
        <v>0</v>
      </c>
    </row>
    <row r="268" spans="2:11" ht="13.5">
      <c r="B268" s="1406" t="s">
        <v>645</v>
      </c>
      <c r="C268" s="1399">
        <v>0</v>
      </c>
    </row>
    <row r="269" spans="2:11" ht="13.5">
      <c r="B269" s="1406" t="s">
        <v>646</v>
      </c>
      <c r="C269" s="1399">
        <v>457501.29086999991</v>
      </c>
    </row>
    <row r="270" spans="2:11">
      <c r="B270" s="1283"/>
      <c r="C270" s="1282"/>
    </row>
    <row r="271" spans="2:11">
      <c r="B271" s="1283"/>
      <c r="C271" s="1282"/>
    </row>
    <row r="272" spans="2:11" ht="13.5">
      <c r="B272" s="1398" t="s">
        <v>647</v>
      </c>
      <c r="C272" s="1399">
        <v>0</v>
      </c>
    </row>
    <row r="273" spans="2:3" ht="13.5">
      <c r="B273" s="1398" t="s">
        <v>600</v>
      </c>
      <c r="C273" s="1399">
        <v>59583.892322499996</v>
      </c>
    </row>
    <row r="274" spans="2:3" ht="13.5">
      <c r="B274" s="1398" t="s">
        <v>648</v>
      </c>
      <c r="C274" s="1399">
        <v>0</v>
      </c>
    </row>
    <row r="275" spans="2:3" ht="13.5">
      <c r="B275" s="1398" t="s">
        <v>2087</v>
      </c>
      <c r="C275" s="1399">
        <v>4575012.9086999986</v>
      </c>
    </row>
    <row r="276" spans="2:3" ht="13.5">
      <c r="B276" s="1398" t="s">
        <v>1071</v>
      </c>
      <c r="C276" s="1399">
        <v>59583.892322499996</v>
      </c>
    </row>
    <row r="277" spans="2:3" ht="13.5">
      <c r="B277" s="1404" t="s">
        <v>650</v>
      </c>
      <c r="C277" s="1399">
        <v>5958.3892322499996</v>
      </c>
    </row>
    <row r="278" spans="2:3">
      <c r="B278" s="1283"/>
      <c r="C278" s="1282"/>
    </row>
    <row r="279" spans="2:3" ht="14.25" thickBot="1">
      <c r="B279" s="1407" t="s">
        <v>651</v>
      </c>
      <c r="C279" s="1408">
        <v>4688222.3041127492</v>
      </c>
    </row>
  </sheetData>
  <mergeCells count="3">
    <mergeCell ref="A1:H1"/>
    <mergeCell ref="A2:H2"/>
    <mergeCell ref="B260:C260"/>
  </mergeCells>
  <phoneticPr fontId="0" type="noConversion"/>
  <pageMargins left="1.78" right="0.75" top="0.23" bottom="0.64" header="0" footer="0"/>
  <pageSetup scale="31" orientation="portrait" horizontalDpi="200" verticalDpi="2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2"/>
  <sheetViews>
    <sheetView topLeftCell="C1" workbookViewId="0">
      <selection activeCell="H27" sqref="H27"/>
    </sheetView>
  </sheetViews>
  <sheetFormatPr baseColWidth="10" defaultRowHeight="12.75"/>
  <cols>
    <col min="1" max="1" width="3.25" style="2283" customWidth="1"/>
    <col min="2" max="2" width="4.75" style="2283" customWidth="1"/>
    <col min="3" max="3" width="5.875" style="2283" customWidth="1"/>
    <col min="4" max="4" width="8.375" style="2283" customWidth="1"/>
    <col min="5" max="5" width="35.375" style="2283" customWidth="1"/>
    <col min="6" max="6" width="13.375" style="2297" customWidth="1"/>
    <col min="7" max="7" width="12.5" style="2283" customWidth="1"/>
    <col min="8" max="9" width="11.375" style="2283" bestFit="1" customWidth="1"/>
    <col min="10" max="10" width="11" style="2283"/>
    <col min="11" max="11" width="22.375" style="2283" customWidth="1"/>
    <col min="12" max="12" width="14.125" style="2283" bestFit="1" customWidth="1"/>
    <col min="13" max="13" width="14.875" style="2283" customWidth="1"/>
    <col min="14" max="14" width="15.5" style="2283" customWidth="1"/>
    <col min="15" max="15" width="16.125" style="2283" customWidth="1"/>
    <col min="16" max="16" width="11.25" style="2283" bestFit="1" customWidth="1"/>
    <col min="17" max="16384" width="11" style="2283"/>
  </cols>
  <sheetData>
    <row r="1" spans="1:16" ht="16.5">
      <c r="A1" s="2341" t="s">
        <v>904</v>
      </c>
      <c r="B1" s="2341"/>
      <c r="C1" s="2341"/>
      <c r="D1" s="2341"/>
      <c r="E1" s="2341"/>
      <c r="F1" s="2341"/>
      <c r="G1" s="2341"/>
      <c r="H1" s="2341"/>
      <c r="I1" s="2341"/>
    </row>
    <row r="2" spans="1:16">
      <c r="A2" s="2342" t="s">
        <v>2325</v>
      </c>
      <c r="B2" s="2342"/>
      <c r="C2" s="2342"/>
      <c r="D2" s="2342"/>
      <c r="E2" s="2342"/>
      <c r="F2" s="2342"/>
      <c r="G2" s="2342"/>
      <c r="H2" s="2342"/>
      <c r="I2" s="2342"/>
    </row>
    <row r="3" spans="1:16">
      <c r="A3" s="2342" t="s">
        <v>2326</v>
      </c>
      <c r="B3" s="2342"/>
      <c r="C3" s="2342"/>
      <c r="D3" s="2342"/>
      <c r="E3" s="2342"/>
      <c r="F3" s="2342"/>
      <c r="G3" s="2342"/>
      <c r="H3" s="2342"/>
      <c r="I3" s="2342"/>
    </row>
    <row r="4" spans="1:16">
      <c r="A4" s="2342" t="s">
        <v>2396</v>
      </c>
      <c r="B4" s="2342"/>
      <c r="C4" s="2342"/>
      <c r="D4" s="2342"/>
      <c r="E4" s="2342"/>
      <c r="F4" s="2342"/>
      <c r="G4" s="2342"/>
      <c r="H4" s="2342"/>
      <c r="I4" s="2342"/>
    </row>
    <row r="5" spans="1:16" ht="51">
      <c r="A5" s="2284"/>
      <c r="B5" s="2284"/>
      <c r="C5" s="2284"/>
      <c r="D5" s="2284"/>
      <c r="E5" s="2284"/>
      <c r="F5" s="2285" t="s">
        <v>690</v>
      </c>
      <c r="G5" s="2286" t="s">
        <v>2327</v>
      </c>
      <c r="H5" s="2286" t="s">
        <v>2328</v>
      </c>
      <c r="I5" s="2286" t="s">
        <v>2329</v>
      </c>
      <c r="L5" s="2339" t="s">
        <v>2330</v>
      </c>
      <c r="M5" s="2339"/>
      <c r="N5" s="2339"/>
      <c r="O5" s="2339"/>
    </row>
    <row r="6" spans="1:16">
      <c r="F6" s="2283"/>
      <c r="L6" s="2287" t="s">
        <v>982</v>
      </c>
      <c r="M6" s="2287" t="s">
        <v>983</v>
      </c>
      <c r="N6" s="2287" t="s">
        <v>984</v>
      </c>
      <c r="O6" s="2287" t="s">
        <v>185</v>
      </c>
    </row>
    <row r="7" spans="1:16">
      <c r="A7" s="2288">
        <v>1</v>
      </c>
      <c r="B7" s="2288" t="s">
        <v>2331</v>
      </c>
      <c r="C7" s="2288"/>
      <c r="D7" s="2288"/>
      <c r="E7" s="2288"/>
      <c r="F7" s="2289">
        <f>F8+F13+F16</f>
        <v>7906816.0251000002</v>
      </c>
      <c r="G7" s="2289">
        <f>G8+G13+G16</f>
        <v>37864014.229999997</v>
      </c>
      <c r="H7" s="2289">
        <f>H8+H13+H16</f>
        <v>0</v>
      </c>
      <c r="I7" s="2290">
        <f>F7+G7+H7</f>
        <v>45770830.255099997</v>
      </c>
      <c r="K7" s="2287" t="s">
        <v>2332</v>
      </c>
      <c r="L7" s="2291">
        <v>845453260.11975658</v>
      </c>
      <c r="M7" s="2291">
        <v>538422393.71811378</v>
      </c>
      <c r="N7" s="2291">
        <v>14102083.68</v>
      </c>
      <c r="O7" s="2291">
        <f>SUM(L7:N7)</f>
        <v>1397977737.5178704</v>
      </c>
      <c r="P7" s="2292"/>
    </row>
    <row r="8" spans="1:16">
      <c r="B8" s="2288">
        <v>1.1000000000000001</v>
      </c>
      <c r="C8" s="2288" t="s">
        <v>2333</v>
      </c>
      <c r="D8" s="2288"/>
      <c r="E8" s="2288"/>
      <c r="F8" s="2289">
        <f>F9+F12</f>
        <v>3000000</v>
      </c>
      <c r="G8" s="2289">
        <f>G9+G12</f>
        <v>37864014.229999997</v>
      </c>
      <c r="H8" s="2289">
        <f>H9+H12</f>
        <v>0</v>
      </c>
      <c r="I8" s="2290">
        <f t="shared" ref="I8:I48" si="0">F8+G8+H8</f>
        <v>40864014.229999997</v>
      </c>
      <c r="K8" s="2287" t="s">
        <v>2334</v>
      </c>
      <c r="L8" s="2293">
        <v>4.6699999999999998E-2</v>
      </c>
      <c r="M8" s="2293">
        <v>4.6699999999999998E-2</v>
      </c>
      <c r="N8" s="2293">
        <v>4.6699999999999998E-2</v>
      </c>
      <c r="O8" s="2293">
        <v>4.6699999999999998E-2</v>
      </c>
    </row>
    <row r="9" spans="1:16">
      <c r="C9" s="2283" t="s">
        <v>2335</v>
      </c>
      <c r="D9" s="2283" t="s">
        <v>151</v>
      </c>
      <c r="F9" s="2294">
        <f>F10+F11</f>
        <v>0</v>
      </c>
      <c r="G9" s="2294">
        <f>G10+G11</f>
        <v>0</v>
      </c>
      <c r="H9" s="2294">
        <f>[1]C.E.PROG3!G11</f>
        <v>0</v>
      </c>
      <c r="I9" s="89">
        <f t="shared" si="0"/>
        <v>0</v>
      </c>
      <c r="K9" s="2287" t="s">
        <v>2336</v>
      </c>
      <c r="L9" s="2291">
        <f>L7*L8</f>
        <v>39482667.247592628</v>
      </c>
      <c r="M9" s="2291">
        <f>M7*M8</f>
        <v>25144325.786635913</v>
      </c>
      <c r="N9" s="2291">
        <f>N7*N8</f>
        <v>658567.30785599991</v>
      </c>
      <c r="O9" s="2291">
        <f>O7*O8</f>
        <v>65285560.342084549</v>
      </c>
    </row>
    <row r="10" spans="1:16">
      <c r="D10" s="2283" t="s">
        <v>2337</v>
      </c>
      <c r="E10" s="2283" t="s">
        <v>2338</v>
      </c>
      <c r="F10" s="2294">
        <v>0</v>
      </c>
      <c r="G10" s="2294">
        <v>0</v>
      </c>
      <c r="H10" s="2294">
        <f>[1]C.E.PROG3!G33</f>
        <v>0</v>
      </c>
      <c r="I10" s="89">
        <f t="shared" si="0"/>
        <v>0</v>
      </c>
    </row>
    <row r="11" spans="1:16">
      <c r="D11" s="2283" t="s">
        <v>2339</v>
      </c>
      <c r="E11" s="2283" t="s">
        <v>2340</v>
      </c>
      <c r="F11" s="2294">
        <v>0</v>
      </c>
      <c r="G11" s="2294">
        <v>0</v>
      </c>
      <c r="H11" s="2294">
        <f>[1]C.E.PROG3!G33</f>
        <v>0</v>
      </c>
      <c r="I11" s="89">
        <f t="shared" si="0"/>
        <v>0</v>
      </c>
      <c r="L11" s="2339" t="s">
        <v>2341</v>
      </c>
      <c r="M11" s="2339"/>
      <c r="N11" s="2339"/>
      <c r="O11" s="2339"/>
    </row>
    <row r="12" spans="1:16">
      <c r="C12" s="2283" t="s">
        <v>2342</v>
      </c>
      <c r="D12" s="2283" t="s">
        <v>2343</v>
      </c>
      <c r="F12" s="2294">
        <f>'PROG.I c3'!C253</f>
        <v>3000000</v>
      </c>
      <c r="G12" s="2294">
        <f>'PROG.II c4'!C482+'PROG.II c4'!C528</f>
        <v>37864014.229999997</v>
      </c>
      <c r="H12" s="2294">
        <f>[1]C.E.PROG3!G47</f>
        <v>0</v>
      </c>
      <c r="I12" s="89">
        <f t="shared" si="0"/>
        <v>40864014.229999997</v>
      </c>
      <c r="L12" s="2287" t="s">
        <v>982</v>
      </c>
      <c r="M12" s="2287" t="s">
        <v>983</v>
      </c>
      <c r="N12" s="2287" t="s">
        <v>984</v>
      </c>
      <c r="O12" s="2287" t="s">
        <v>185</v>
      </c>
    </row>
    <row r="13" spans="1:16">
      <c r="B13" s="2288">
        <v>1.2</v>
      </c>
      <c r="C13" s="2288" t="s">
        <v>2344</v>
      </c>
      <c r="D13" s="2288"/>
      <c r="E13" s="2288"/>
      <c r="F13" s="2289">
        <f>F14+F15</f>
        <v>0</v>
      </c>
      <c r="G13" s="2289">
        <f>G14+G15</f>
        <v>0</v>
      </c>
      <c r="H13" s="2289">
        <f>H14+H15</f>
        <v>0</v>
      </c>
      <c r="I13" s="2290">
        <f t="shared" si="0"/>
        <v>0</v>
      </c>
      <c r="K13" s="2287" t="s">
        <v>2397</v>
      </c>
      <c r="L13" s="2291">
        <v>913921001.71802187</v>
      </c>
      <c r="M13" s="2291">
        <v>549342296.1436336</v>
      </c>
      <c r="N13" s="2291">
        <v>0</v>
      </c>
      <c r="O13" s="2291">
        <v>1463263297.8616555</v>
      </c>
    </row>
    <row r="14" spans="1:16">
      <c r="C14" s="2283" t="s">
        <v>2345</v>
      </c>
      <c r="D14" s="2283" t="s">
        <v>2346</v>
      </c>
      <c r="F14" s="2294">
        <v>0</v>
      </c>
      <c r="G14" s="2294">
        <v>0</v>
      </c>
      <c r="H14" s="2294">
        <f>[1]C.E.PROG3!G165</f>
        <v>0</v>
      </c>
      <c r="I14" s="89">
        <f t="shared" si="0"/>
        <v>0</v>
      </c>
      <c r="K14" s="2296" t="s">
        <v>2406</v>
      </c>
      <c r="L14" s="2305">
        <v>0</v>
      </c>
      <c r="M14" s="2305">
        <v>0</v>
      </c>
      <c r="N14" s="2305">
        <v>0</v>
      </c>
      <c r="O14" s="2291">
        <f t="shared" ref="O14:O16" si="1">SUM(L14:N14)</f>
        <v>0</v>
      </c>
    </row>
    <row r="15" spans="1:16" hidden="1">
      <c r="C15" s="2283" t="s">
        <v>2348</v>
      </c>
      <c r="D15" s="2283" t="s">
        <v>2349</v>
      </c>
      <c r="F15" s="2294">
        <f>[1]C.E.PROG1!G183</f>
        <v>0</v>
      </c>
      <c r="G15" s="2294">
        <f>[1]C.E.PROG2!G183</f>
        <v>0</v>
      </c>
      <c r="H15" s="2294">
        <f>[1]C.E.PROG3!G183</f>
        <v>0</v>
      </c>
      <c r="I15" s="89">
        <f t="shared" si="0"/>
        <v>0</v>
      </c>
      <c r="K15" s="2296"/>
      <c r="L15" s="2305"/>
      <c r="M15" s="2305"/>
      <c r="N15" s="2305"/>
      <c r="O15" s="2291">
        <f t="shared" si="1"/>
        <v>0</v>
      </c>
    </row>
    <row r="16" spans="1:16">
      <c r="B16" s="2283">
        <v>1.3</v>
      </c>
      <c r="C16" s="2288" t="s">
        <v>568</v>
      </c>
      <c r="D16" s="2288"/>
      <c r="E16" s="2288"/>
      <c r="F16" s="2289">
        <f>F17+F18+F19</f>
        <v>4906816.0251000002</v>
      </c>
      <c r="G16" s="2289">
        <f>G17+G18+G19</f>
        <v>0</v>
      </c>
      <c r="H16" s="2289">
        <f>H17+H18+H19</f>
        <v>0</v>
      </c>
      <c r="I16" s="2290">
        <f t="shared" si="0"/>
        <v>4906816.0251000002</v>
      </c>
      <c r="K16" s="2296" t="s">
        <v>2407</v>
      </c>
      <c r="L16" s="2305"/>
      <c r="M16" s="2305">
        <v>-11000000</v>
      </c>
      <c r="N16" s="2305">
        <v>0</v>
      </c>
      <c r="O16" s="2291">
        <f t="shared" si="1"/>
        <v>-11000000</v>
      </c>
    </row>
    <row r="17" spans="1:15">
      <c r="C17" s="2283" t="s">
        <v>2351</v>
      </c>
      <c r="D17" s="2283" t="s">
        <v>2352</v>
      </c>
      <c r="F17" s="2294">
        <f>'OBJETO GASTO c2'!C151</f>
        <v>4906816.0251000002</v>
      </c>
      <c r="G17" s="2294">
        <f>[1]C.E.PROG2!G195</f>
        <v>0</v>
      </c>
      <c r="H17" s="2294">
        <f>[1]C.E.PROG3!G195</f>
        <v>0</v>
      </c>
      <c r="I17" s="89">
        <f t="shared" si="0"/>
        <v>4906816.0251000002</v>
      </c>
      <c r="K17" s="2302" t="s">
        <v>2405</v>
      </c>
      <c r="L17" s="2291">
        <f>F7</f>
        <v>7906816.0251000002</v>
      </c>
      <c r="M17" s="2291">
        <f>G7</f>
        <v>37864014.229999997</v>
      </c>
      <c r="N17" s="2291">
        <f>H8</f>
        <v>0</v>
      </c>
      <c r="O17" s="2291">
        <f>SUM(L17:N17)</f>
        <v>45770830.255099997</v>
      </c>
    </row>
    <row r="18" spans="1:15">
      <c r="C18" s="2283" t="s">
        <v>2353</v>
      </c>
      <c r="D18" s="2283" t="s">
        <v>2354</v>
      </c>
      <c r="F18" s="2294">
        <v>0</v>
      </c>
      <c r="G18" s="2294">
        <f>[1]C.E.PROG2!G211</f>
        <v>0</v>
      </c>
      <c r="H18" s="2294">
        <f>[1]C.E.PROG3!G211</f>
        <v>0</v>
      </c>
      <c r="I18" s="89">
        <f t="shared" si="0"/>
        <v>0</v>
      </c>
    </row>
    <row r="19" spans="1:15" hidden="1">
      <c r="C19" s="2283" t="s">
        <v>2356</v>
      </c>
      <c r="D19" s="2283" t="s">
        <v>2357</v>
      </c>
      <c r="F19" s="2294">
        <f>[1]C.E.PROG1!G234</f>
        <v>0</v>
      </c>
      <c r="G19" s="2294">
        <f>[1]C.E.PROG2!G234</f>
        <v>0</v>
      </c>
      <c r="H19" s="2294">
        <f>[1]C.E.PROG3!G234</f>
        <v>0</v>
      </c>
      <c r="I19" s="89">
        <f t="shared" si="0"/>
        <v>0</v>
      </c>
      <c r="K19" s="2287" t="s">
        <v>2347</v>
      </c>
      <c r="L19" s="2295">
        <f>L21/L7</f>
        <v>9.0335635600419822E-2</v>
      </c>
      <c r="M19" s="2295">
        <f>M21/M7</f>
        <v>7.0175232487267744E-2</v>
      </c>
      <c r="N19" s="2295">
        <f>N21/N7</f>
        <v>-1</v>
      </c>
      <c r="O19" s="2295">
        <f>O21/O7</f>
        <v>7.1572234602631526E-2</v>
      </c>
    </row>
    <row r="20" spans="1:15">
      <c r="A20" s="2288">
        <v>2</v>
      </c>
      <c r="B20" s="2288" t="s">
        <v>2358</v>
      </c>
      <c r="C20" s="2288"/>
      <c r="D20" s="2288"/>
      <c r="E20" s="2288"/>
      <c r="F20" s="2289">
        <f>F21+F27+F33</f>
        <v>741086.77</v>
      </c>
      <c r="G20" s="2289">
        <f>G21+G27+G33</f>
        <v>19264676.23</v>
      </c>
      <c r="H20" s="2289">
        <f>H21+H27+H33</f>
        <v>1056529905.3502487</v>
      </c>
      <c r="I20" s="2290">
        <f t="shared" si="0"/>
        <v>1076535668.3502488</v>
      </c>
      <c r="K20" s="2296"/>
      <c r="L20" s="2296"/>
      <c r="M20" s="2296"/>
      <c r="N20" s="2296"/>
      <c r="O20" s="2296"/>
    </row>
    <row r="21" spans="1:15">
      <c r="B21" s="2288">
        <v>2.1</v>
      </c>
      <c r="C21" s="2288" t="s">
        <v>2359</v>
      </c>
      <c r="D21" s="2288"/>
      <c r="E21" s="2288"/>
      <c r="F21" s="2289">
        <f>SUM(F22:F26)</f>
        <v>0</v>
      </c>
      <c r="G21" s="2289">
        <f>SUM(G22:G26)</f>
        <v>12264676.23</v>
      </c>
      <c r="H21" s="2289">
        <f>SUM(H22:H26)</f>
        <v>937572182.20024872</v>
      </c>
      <c r="I21" s="2290">
        <f t="shared" si="0"/>
        <v>949836858.43024874</v>
      </c>
      <c r="K21" s="2287" t="s">
        <v>2350</v>
      </c>
      <c r="L21" s="2291">
        <f>L13+L17+L14+L16-L7</f>
        <v>76374557.623365283</v>
      </c>
      <c r="M21" s="2291">
        <f>M13+M17+M14+M16-M7</f>
        <v>37783916.655519843</v>
      </c>
      <c r="N21" s="2291">
        <f>N13+N17+N14+N16-N7</f>
        <v>-14102083.68</v>
      </c>
      <c r="O21" s="2291">
        <f>O13+O17+O14+O16-O7</f>
        <v>100056390.59888506</v>
      </c>
    </row>
    <row r="22" spans="1:15">
      <c r="C22" s="2283" t="s">
        <v>2360</v>
      </c>
      <c r="D22" s="2283" t="s">
        <v>2361</v>
      </c>
      <c r="F22" s="2294">
        <f>[1]C.E.PROG1!G242</f>
        <v>0</v>
      </c>
      <c r="G22" s="2294">
        <f>'PROG.II c4'!C24</f>
        <v>1100645.49</v>
      </c>
      <c r="H22" s="2294">
        <v>0</v>
      </c>
      <c r="I22" s="89">
        <f t="shared" si="0"/>
        <v>1100645.49</v>
      </c>
      <c r="K22" s="2296"/>
      <c r="L22" s="2296"/>
      <c r="M22" s="2296"/>
      <c r="N22" s="2296"/>
      <c r="O22" s="2296"/>
    </row>
    <row r="23" spans="1:15">
      <c r="C23" s="2283" t="s">
        <v>2362</v>
      </c>
      <c r="D23" s="2283" t="s">
        <v>1645</v>
      </c>
      <c r="F23" s="2294">
        <f>[1]C.E.PROG1!G243</f>
        <v>0</v>
      </c>
      <c r="G23" s="2294">
        <f>'PROG.II c4'!C23</f>
        <v>10684030.74</v>
      </c>
      <c r="H23" s="2294">
        <f>'PROG.III c5'!C31</f>
        <v>669591953.53024864</v>
      </c>
      <c r="I23" s="89">
        <f t="shared" si="0"/>
        <v>680275984.27024865</v>
      </c>
      <c r="K23" s="2287" t="s">
        <v>2355</v>
      </c>
      <c r="L23" s="2291">
        <f>L21-L9</f>
        <v>36891890.375772655</v>
      </c>
      <c r="M23" s="2291">
        <f>M21-M9</f>
        <v>12639590.86888393</v>
      </c>
      <c r="N23" s="2291">
        <f>N21-N9</f>
        <v>-14760650.987855999</v>
      </c>
      <c r="O23" s="2291">
        <f>O21-O9</f>
        <v>34770830.25680051</v>
      </c>
    </row>
    <row r="24" spans="1:15">
      <c r="C24" s="2283" t="s">
        <v>2363</v>
      </c>
      <c r="D24" s="2283" t="s">
        <v>2364</v>
      </c>
      <c r="F24" s="2294">
        <f>[1]C.E.PROG1!G247</f>
        <v>0</v>
      </c>
      <c r="G24" s="2294">
        <f>[1]C.E.PROG2!G247</f>
        <v>0</v>
      </c>
      <c r="H24" s="2294">
        <f>[1]C.E.PROG3!G247</f>
        <v>0</v>
      </c>
      <c r="I24" s="89">
        <f t="shared" si="0"/>
        <v>0</v>
      </c>
      <c r="L24" s="2292"/>
    </row>
    <row r="25" spans="1:15">
      <c r="C25" s="2283" t="s">
        <v>2365</v>
      </c>
      <c r="D25" s="2283" t="s">
        <v>708</v>
      </c>
      <c r="F25" s="2294">
        <f>[1]C.E.PROG1!G248</f>
        <v>0</v>
      </c>
      <c r="G25" s="2294">
        <f>[1]C.E.PROG2!G248</f>
        <v>0</v>
      </c>
      <c r="H25" s="2294">
        <v>0</v>
      </c>
      <c r="I25" s="89">
        <f t="shared" si="0"/>
        <v>0</v>
      </c>
      <c r="L25" s="2292"/>
      <c r="M25" s="2292"/>
    </row>
    <row r="26" spans="1:15">
      <c r="C26" s="2283" t="s">
        <v>2366</v>
      </c>
      <c r="D26" s="2283" t="s">
        <v>2367</v>
      </c>
      <c r="F26" s="2294">
        <f>[1]C.E.PROG1!G249</f>
        <v>0</v>
      </c>
      <c r="G26" s="2294">
        <f>'PROG.II c4'!C29</f>
        <v>480000</v>
      </c>
      <c r="H26" s="2294">
        <f>'PROG.III c5'!C73+'PROG.III c5'!C81+'PROG.III c5'!C82+'PROG.III c5'!C83+'PROG.III c5'!C84+'PROG.III c5'!C108+'PROG.III c5'!C85+'PROG.III c5'!C86+'PROG.III c5'!C87+'PROG.III c5'!C90+'PROG.III c5'!C1971+'PROG.III c5'!C1976+'PROG.III c5'!C1981+'PROG.III c5'!C1986+'PROG.III c5'!C1991+'PROG.III c5'!C132+'PROG.III c5'!C96</f>
        <v>267980228.67000005</v>
      </c>
      <c r="I26" s="89">
        <f t="shared" si="0"/>
        <v>268460228.67000008</v>
      </c>
      <c r="L26" s="2292"/>
      <c r="N26" s="2288" t="s">
        <v>2398</v>
      </c>
    </row>
    <row r="27" spans="1:15" ht="20.25" customHeight="1">
      <c r="B27" s="2288">
        <v>2.2000000000000002</v>
      </c>
      <c r="C27" s="2288" t="s">
        <v>2368</v>
      </c>
      <c r="D27" s="2288"/>
      <c r="E27" s="2288"/>
      <c r="F27" s="2289">
        <f>SUM(F28:F32)</f>
        <v>148806.51</v>
      </c>
      <c r="G27" s="2289">
        <f>SUM(G28:G32)</f>
        <v>7000000</v>
      </c>
      <c r="H27" s="2289">
        <f>SUM(H28:H32)</f>
        <v>118957723.15000001</v>
      </c>
      <c r="I27" s="2290">
        <f t="shared" si="0"/>
        <v>126106529.66000001</v>
      </c>
      <c r="N27" s="2283" t="s">
        <v>2401</v>
      </c>
      <c r="O27" s="2303">
        <v>5500000</v>
      </c>
    </row>
    <row r="28" spans="1:15">
      <c r="C28" s="2283" t="s">
        <v>2369</v>
      </c>
      <c r="D28" s="2283" t="s">
        <v>2370</v>
      </c>
      <c r="F28" s="2294">
        <f>'OBJETO GASTO c2'!C125</f>
        <v>148806.51</v>
      </c>
      <c r="G28" s="2294">
        <f>'PROG.II c4'!C238</f>
        <v>7000000</v>
      </c>
      <c r="H28" s="2294">
        <f>'PROG.III c5'!C110+'PROG.III c5'!C107</f>
        <v>106157723.15000001</v>
      </c>
      <c r="I28" s="89">
        <f t="shared" si="0"/>
        <v>113306529.66000001</v>
      </c>
      <c r="N28" s="2283" t="s">
        <v>2399</v>
      </c>
      <c r="O28" s="2303">
        <v>24105030.649999999</v>
      </c>
    </row>
    <row r="29" spans="1:15">
      <c r="C29" s="2283" t="s">
        <v>2371</v>
      </c>
      <c r="D29" s="2283" t="s">
        <v>2372</v>
      </c>
      <c r="F29" s="2294">
        <f>[1]C.E.PROG1!G267</f>
        <v>0</v>
      </c>
      <c r="G29" s="2294">
        <f>[1]C.E.PROG2!G267</f>
        <v>0</v>
      </c>
      <c r="H29" s="2294">
        <f>'PROG.III c5'!C106+'PROG.III c5'!C109</f>
        <v>12800000</v>
      </c>
      <c r="I29" s="89">
        <f t="shared" si="0"/>
        <v>12800000</v>
      </c>
      <c r="N29" s="2283" t="s">
        <v>2400</v>
      </c>
      <c r="O29" s="2303">
        <f>'INGRESOS c1'!C73</f>
        <v>9317983.5800000001</v>
      </c>
    </row>
    <row r="30" spans="1:15" hidden="1">
      <c r="C30" s="2283" t="s">
        <v>2373</v>
      </c>
      <c r="D30" s="2283" t="s">
        <v>569</v>
      </c>
      <c r="F30" s="2294">
        <f>[1]C.E.PROG1!G268</f>
        <v>0</v>
      </c>
      <c r="G30" s="2294">
        <f>[1]C.E.PROG2!G268</f>
        <v>0</v>
      </c>
      <c r="H30" s="2294">
        <f>[1]C.E.PROG3!G268</f>
        <v>0</v>
      </c>
      <c r="I30" s="89">
        <f t="shared" si="0"/>
        <v>0</v>
      </c>
      <c r="N30" s="2283" t="s">
        <v>2402</v>
      </c>
      <c r="O30" s="2303"/>
    </row>
    <row r="31" spans="1:15" hidden="1">
      <c r="C31" s="2283" t="s">
        <v>2374</v>
      </c>
      <c r="D31" s="2283" t="s">
        <v>2375</v>
      </c>
      <c r="F31" s="2294">
        <f>[1]C.E.PROG1!G272</f>
        <v>0</v>
      </c>
      <c r="G31" s="2294">
        <f>[1]C.E.PROG2!G272</f>
        <v>0</v>
      </c>
      <c r="H31" s="2294">
        <f>[1]C.E.PROG3!G272</f>
        <v>0</v>
      </c>
      <c r="I31" s="89">
        <f t="shared" si="0"/>
        <v>0</v>
      </c>
      <c r="N31" s="2283" t="s">
        <v>2404</v>
      </c>
      <c r="O31" s="2303"/>
    </row>
    <row r="32" spans="1:15" hidden="1">
      <c r="C32" s="2283" t="s">
        <v>2376</v>
      </c>
      <c r="D32" s="2283" t="s">
        <v>2377</v>
      </c>
      <c r="F32" s="2294">
        <f>[1]C.E.PROG1!G273</f>
        <v>0</v>
      </c>
      <c r="G32" s="2294">
        <f>[1]C.E.PROG2!G273</f>
        <v>0</v>
      </c>
      <c r="H32" s="2294">
        <f>[1]C.E.PROG3!G273</f>
        <v>0</v>
      </c>
      <c r="I32" s="89">
        <f t="shared" si="0"/>
        <v>0</v>
      </c>
      <c r="N32" s="2283" t="s">
        <v>2403</v>
      </c>
      <c r="O32" s="2303"/>
    </row>
    <row r="33" spans="1:15">
      <c r="B33" s="2288">
        <v>2.2999999999999998</v>
      </c>
      <c r="C33" s="2288" t="s">
        <v>1337</v>
      </c>
      <c r="D33" s="2288"/>
      <c r="E33" s="2288"/>
      <c r="F33" s="2289">
        <f>SUM(F34:F36)</f>
        <v>592280.26</v>
      </c>
      <c r="G33" s="2289">
        <f>SUM(G34:G36)</f>
        <v>0</v>
      </c>
      <c r="H33" s="2289">
        <f>SUM(H34:H36)</f>
        <v>0</v>
      </c>
      <c r="I33" s="2290">
        <f t="shared" si="0"/>
        <v>592280.26</v>
      </c>
      <c r="N33" s="2283" t="s">
        <v>2402</v>
      </c>
      <c r="O33" s="2304">
        <v>3000000</v>
      </c>
    </row>
    <row r="34" spans="1:15">
      <c r="C34" s="2283" t="s">
        <v>2378</v>
      </c>
      <c r="D34" s="2283" t="s">
        <v>2379</v>
      </c>
      <c r="F34" s="2294">
        <f>'OBJETO GASTO c2'!C186</f>
        <v>592280.26</v>
      </c>
      <c r="G34" s="2294">
        <f>[1]C.E.PROG2!G279</f>
        <v>0</v>
      </c>
      <c r="H34" s="2294">
        <f>[1]C.E.PROG3!G279</f>
        <v>0</v>
      </c>
      <c r="I34" s="89">
        <f t="shared" si="0"/>
        <v>592280.26</v>
      </c>
      <c r="N34" s="2283" t="s">
        <v>2404</v>
      </c>
      <c r="O34" s="2304">
        <v>1441000</v>
      </c>
    </row>
    <row r="35" spans="1:15" hidden="1">
      <c r="C35" s="2283" t="s">
        <v>2380</v>
      </c>
      <c r="D35" s="2283" t="s">
        <v>2381</v>
      </c>
      <c r="F35" s="2294">
        <f>[1]C.E.PROG1!G288</f>
        <v>0</v>
      </c>
      <c r="G35" s="2294">
        <f>[1]C.E.PROG2!G288</f>
        <v>0</v>
      </c>
      <c r="H35" s="2294">
        <f>[1]C.E.PROG3!G288</f>
        <v>0</v>
      </c>
      <c r="I35" s="89">
        <f t="shared" si="0"/>
        <v>0</v>
      </c>
      <c r="O35" s="2304"/>
    </row>
    <row r="36" spans="1:15" hidden="1">
      <c r="C36" s="2283" t="s">
        <v>2382</v>
      </c>
      <c r="D36" s="2283" t="s">
        <v>2383</v>
      </c>
      <c r="F36" s="2294">
        <f>[1]C.E.PROG1!G301</f>
        <v>0</v>
      </c>
      <c r="G36" s="2294">
        <f>[1]C.E.PROG2!G301</f>
        <v>0</v>
      </c>
      <c r="H36" s="2294">
        <f>[1]C.E.PROG3!G301</f>
        <v>0</v>
      </c>
      <c r="I36" s="89">
        <f t="shared" si="0"/>
        <v>0</v>
      </c>
      <c r="O36" s="2304"/>
    </row>
    <row r="37" spans="1:15">
      <c r="A37" s="2288">
        <v>3</v>
      </c>
      <c r="B37" s="2288" t="s">
        <v>2384</v>
      </c>
      <c r="C37" s="2288"/>
      <c r="D37" s="2288"/>
      <c r="E37" s="2288"/>
      <c r="F37" s="2289">
        <f>F38+F39+F40+F43</f>
        <v>0</v>
      </c>
      <c r="G37" s="2289">
        <f>G38+G39+G40+G43</f>
        <v>0</v>
      </c>
      <c r="H37" s="2289">
        <f>H38+H39+H40+H43</f>
        <v>0</v>
      </c>
      <c r="I37" s="2290">
        <f t="shared" si="0"/>
        <v>0</v>
      </c>
      <c r="N37" s="2283" t="s">
        <v>2403</v>
      </c>
      <c r="O37" s="2304">
        <f>F16</f>
        <v>4906816.0251000002</v>
      </c>
    </row>
    <row r="38" spans="1:15" hidden="1">
      <c r="B38" s="2288">
        <v>3.1</v>
      </c>
      <c r="C38" s="2288" t="s">
        <v>2385</v>
      </c>
      <c r="D38" s="2288"/>
      <c r="E38" s="2288"/>
      <c r="F38" s="2289">
        <f>[1]C.E.PROG1!G308</f>
        <v>0</v>
      </c>
      <c r="G38" s="2289">
        <f>[1]C.E.PROG2!G308</f>
        <v>0</v>
      </c>
      <c r="H38" s="2289">
        <f>[1]C.E.PROG3!G308</f>
        <v>0</v>
      </c>
      <c r="I38" s="2290">
        <f t="shared" si="0"/>
        <v>0</v>
      </c>
    </row>
    <row r="39" spans="1:15" hidden="1">
      <c r="B39" s="2288">
        <v>3.2</v>
      </c>
      <c r="C39" s="2288" t="s">
        <v>2386</v>
      </c>
      <c r="D39" s="2288"/>
      <c r="E39" s="2288"/>
      <c r="F39" s="2289">
        <f>[1]C.E.PROG1!G318</f>
        <v>0</v>
      </c>
      <c r="G39" s="2289">
        <f>[1]C.E.PROG2!G318</f>
        <v>0</v>
      </c>
      <c r="H39" s="2289">
        <f>[1]C.E.PROG3!G318</f>
        <v>0</v>
      </c>
      <c r="I39" s="2290">
        <f t="shared" si="0"/>
        <v>0</v>
      </c>
    </row>
    <row r="40" spans="1:15">
      <c r="B40" s="2288">
        <v>3.3</v>
      </c>
      <c r="C40" s="2288" t="s">
        <v>2387</v>
      </c>
      <c r="D40" s="2288"/>
      <c r="E40" s="2288"/>
      <c r="F40" s="2289">
        <f>SUM(F41:F42)</f>
        <v>0</v>
      </c>
      <c r="G40" s="2289">
        <f>SUM(G41:G42)</f>
        <v>0</v>
      </c>
      <c r="H40" s="2289">
        <f>SUM(H41:H42)</f>
        <v>0</v>
      </c>
      <c r="I40" s="2290">
        <f t="shared" si="0"/>
        <v>0</v>
      </c>
      <c r="O40" s="2304">
        <f>SUM(O27:O37)</f>
        <v>48270830.255099997</v>
      </c>
    </row>
    <row r="41" spans="1:15">
      <c r="C41" s="2283" t="s">
        <v>2388</v>
      </c>
      <c r="D41" s="2283" t="s">
        <v>2389</v>
      </c>
      <c r="F41" s="2294">
        <v>0</v>
      </c>
      <c r="G41" s="2294">
        <v>0</v>
      </c>
      <c r="H41" s="2294">
        <f>[1]C.E.PROG3!G330</f>
        <v>0</v>
      </c>
      <c r="I41" s="89">
        <f t="shared" si="0"/>
        <v>0</v>
      </c>
    </row>
    <row r="42" spans="1:15" hidden="1">
      <c r="C42" s="2283" t="s">
        <v>2390</v>
      </c>
      <c r="D42" s="2283" t="s">
        <v>2391</v>
      </c>
      <c r="F42" s="2294">
        <f>[1]C.E.PROG1!G345</f>
        <v>0</v>
      </c>
      <c r="G42" s="2294">
        <f>[1]C.E.PROG2!G345</f>
        <v>0</v>
      </c>
      <c r="H42" s="2294">
        <f>[1]C.E.PROG3!G345</f>
        <v>0</v>
      </c>
      <c r="I42" s="89">
        <f t="shared" si="0"/>
        <v>0</v>
      </c>
    </row>
    <row r="43" spans="1:15" hidden="1">
      <c r="B43" s="2288">
        <v>3.4</v>
      </c>
      <c r="C43" s="2288" t="s">
        <v>2392</v>
      </c>
      <c r="D43" s="2288"/>
      <c r="E43" s="2288"/>
      <c r="F43" s="2294">
        <f>[1]C.E.PROG1!G352</f>
        <v>0</v>
      </c>
      <c r="G43" s="2294">
        <f>[1]C.E.PROG2!G352</f>
        <v>0</v>
      </c>
      <c r="H43" s="2294">
        <f>[1]C.E.PROG3!G352</f>
        <v>0</v>
      </c>
      <c r="I43" s="89">
        <f t="shared" si="0"/>
        <v>0</v>
      </c>
    </row>
    <row r="44" spans="1:15">
      <c r="A44" s="2288">
        <v>4</v>
      </c>
      <c r="B44" s="2288" t="s">
        <v>2393</v>
      </c>
      <c r="C44" s="2288"/>
      <c r="D44" s="2288"/>
      <c r="E44" s="2288"/>
      <c r="F44" s="2289">
        <f>F45+F46</f>
        <v>0</v>
      </c>
      <c r="G44" s="2289">
        <f>G45+G46</f>
        <v>0</v>
      </c>
      <c r="H44" s="2289">
        <f>H45+H46</f>
        <v>0</v>
      </c>
      <c r="I44" s="2290">
        <f t="shared" si="0"/>
        <v>0</v>
      </c>
    </row>
    <row r="45" spans="1:15">
      <c r="B45" s="2288">
        <v>4.0999999999999996</v>
      </c>
      <c r="C45" s="2288" t="s">
        <v>2394</v>
      </c>
      <c r="D45" s="2288"/>
      <c r="E45" s="2288"/>
      <c r="F45" s="2294">
        <f>[1]C.E.PROG1!G358</f>
        <v>0</v>
      </c>
      <c r="G45" s="2294">
        <f>[1]C.E.PROG2!G358</f>
        <v>0</v>
      </c>
      <c r="H45" s="2294">
        <f>[1]C.E.PROG3!G358</f>
        <v>0</v>
      </c>
      <c r="I45" s="89">
        <f t="shared" si="0"/>
        <v>0</v>
      </c>
    </row>
    <row r="46" spans="1:15">
      <c r="B46" s="2288">
        <v>4.2</v>
      </c>
      <c r="C46" s="2288" t="s">
        <v>2395</v>
      </c>
      <c r="D46" s="2288"/>
      <c r="E46" s="2288"/>
      <c r="F46" s="2294">
        <f>[1]C.E.PROG1!G359</f>
        <v>0</v>
      </c>
      <c r="G46" s="2294">
        <f>[1]C.E.PROG2!G359</f>
        <v>0</v>
      </c>
      <c r="H46" s="2294">
        <v>0</v>
      </c>
      <c r="I46" s="89">
        <f t="shared" si="0"/>
        <v>0</v>
      </c>
    </row>
    <row r="47" spans="1:15">
      <c r="G47" s="2297"/>
      <c r="H47" s="2297"/>
      <c r="I47" s="89">
        <f t="shared" si="0"/>
        <v>0</v>
      </c>
    </row>
    <row r="48" spans="1:15">
      <c r="B48" s="2340" t="s">
        <v>598</v>
      </c>
      <c r="C48" s="2340"/>
      <c r="D48" s="2340"/>
      <c r="E48" s="2340"/>
      <c r="F48" s="2298">
        <f>F7+F20+F37+F44</f>
        <v>8647902.7950999998</v>
      </c>
      <c r="G48" s="2298">
        <f>G7+G20+G37+G44</f>
        <v>57128690.459999993</v>
      </c>
      <c r="H48" s="2298">
        <f>H7+H20+H37+H44</f>
        <v>1056529905.3502487</v>
      </c>
      <c r="I48" s="2298">
        <f t="shared" si="0"/>
        <v>1122306498.6053486</v>
      </c>
    </row>
    <row r="50" spans="6:9" ht="13.5" thickBot="1">
      <c r="F50" s="2299"/>
      <c r="I50" s="2300">
        <f>'OBJETO GASTO c2'!G4</f>
        <v>1122306498.6053486</v>
      </c>
    </row>
    <row r="51" spans="6:9">
      <c r="F51" s="2301"/>
    </row>
    <row r="52" spans="6:9">
      <c r="F52" s="2294"/>
      <c r="H52" s="89"/>
      <c r="I52" s="89">
        <f>I48-I50</f>
        <v>0</v>
      </c>
    </row>
  </sheetData>
  <mergeCells count="7">
    <mergeCell ref="L5:O5"/>
    <mergeCell ref="L11:O11"/>
    <mergeCell ref="B48:E48"/>
    <mergeCell ref="A1:I1"/>
    <mergeCell ref="A2:I2"/>
    <mergeCell ref="A3:I3"/>
    <mergeCell ref="A4:I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9"/>
  <sheetViews>
    <sheetView topLeftCell="A70" workbookViewId="0">
      <selection activeCell="B87" sqref="B87"/>
    </sheetView>
  </sheetViews>
  <sheetFormatPr baseColWidth="10" defaultRowHeight="12"/>
  <cols>
    <col min="1" max="1" width="23.375" customWidth="1"/>
    <col min="2" max="2" width="10.875" customWidth="1"/>
    <col min="3" max="3" width="9.625" customWidth="1"/>
    <col min="4" max="4" width="10.875" customWidth="1"/>
    <col min="6" max="6" width="9.5" customWidth="1"/>
    <col min="10" max="10" width="11.875" customWidth="1"/>
    <col min="11" max="11" width="9" customWidth="1"/>
    <col min="13" max="13" width="9.125" customWidth="1"/>
    <col min="14" max="14" width="4.125" customWidth="1"/>
    <col min="15" max="15" width="10.125" customWidth="1"/>
    <col min="16" max="16" width="10" customWidth="1"/>
    <col min="17" max="17" width="10.25" customWidth="1"/>
    <col min="18" max="18" width="7.75" customWidth="1"/>
    <col min="19" max="19" width="10" customWidth="1"/>
    <col min="20" max="20" width="9.375" customWidth="1"/>
  </cols>
  <sheetData>
    <row r="1" spans="1:21" ht="15.75" customHeight="1" thickBot="1">
      <c r="A1" s="63" t="s">
        <v>591</v>
      </c>
      <c r="B1" s="149">
        <v>0</v>
      </c>
      <c r="C1" s="63" t="s">
        <v>608</v>
      </c>
      <c r="D1" s="79">
        <v>0</v>
      </c>
      <c r="E1" s="149">
        <v>0</v>
      </c>
      <c r="F1" s="6"/>
      <c r="G1" s="6"/>
      <c r="H1" s="6"/>
      <c r="I1" s="7"/>
      <c r="J1" s="6"/>
      <c r="K1" s="6"/>
      <c r="L1" s="6"/>
      <c r="M1" s="2356" t="s">
        <v>1296</v>
      </c>
      <c r="N1" s="2357"/>
      <c r="O1" s="2357"/>
      <c r="P1" s="2357"/>
      <c r="Q1" s="2357"/>
      <c r="R1" s="2357"/>
      <c r="S1" s="2357"/>
      <c r="T1" s="2357"/>
      <c r="U1" s="2358"/>
    </row>
    <row r="2" spans="1:21" ht="15">
      <c r="A2" s="63" t="s">
        <v>591</v>
      </c>
      <c r="B2" s="149">
        <v>0</v>
      </c>
      <c r="C2" s="23" t="s">
        <v>220</v>
      </c>
      <c r="D2" s="23" t="s">
        <v>221</v>
      </c>
      <c r="E2" s="25" t="s">
        <v>183</v>
      </c>
      <c r="F2" s="23" t="s">
        <v>184</v>
      </c>
      <c r="G2" s="23" t="s">
        <v>222</v>
      </c>
      <c r="H2" s="23" t="s">
        <v>921</v>
      </c>
      <c r="I2" s="23" t="s">
        <v>185</v>
      </c>
      <c r="J2" s="23" t="s">
        <v>185</v>
      </c>
      <c r="K2" s="23" t="s">
        <v>185</v>
      </c>
      <c r="L2" s="23"/>
      <c r="M2" s="40" t="s">
        <v>179</v>
      </c>
      <c r="N2" s="42" t="s">
        <v>180</v>
      </c>
      <c r="O2" s="40" t="s">
        <v>181</v>
      </c>
      <c r="P2" s="42" t="s">
        <v>182</v>
      </c>
      <c r="Q2" s="42" t="s">
        <v>183</v>
      </c>
      <c r="R2" s="42" t="s">
        <v>184</v>
      </c>
      <c r="S2" s="42" t="s">
        <v>180</v>
      </c>
      <c r="T2" s="42" t="s">
        <v>185</v>
      </c>
      <c r="U2" s="42" t="s">
        <v>186</v>
      </c>
    </row>
    <row r="3" spans="1:21" ht="14.25" thickBot="1">
      <c r="A3" s="23" t="s">
        <v>223</v>
      </c>
      <c r="B3" s="23" t="s">
        <v>224</v>
      </c>
      <c r="C3" s="23" t="s">
        <v>224</v>
      </c>
      <c r="D3" s="23" t="s">
        <v>225</v>
      </c>
      <c r="E3" s="25" t="s">
        <v>191</v>
      </c>
      <c r="F3" s="23" t="s">
        <v>192</v>
      </c>
      <c r="G3" s="23" t="s">
        <v>195</v>
      </c>
      <c r="H3" s="23" t="s">
        <v>922</v>
      </c>
      <c r="I3" s="23" t="s">
        <v>226</v>
      </c>
      <c r="J3" s="23" t="s">
        <v>194</v>
      </c>
      <c r="K3" s="23" t="s">
        <v>227</v>
      </c>
      <c r="L3" s="23"/>
      <c r="M3" s="41" t="s">
        <v>187</v>
      </c>
      <c r="N3" s="43" t="s">
        <v>188</v>
      </c>
      <c r="O3" s="41" t="s">
        <v>189</v>
      </c>
      <c r="P3" s="43" t="s">
        <v>190</v>
      </c>
      <c r="Q3" s="43" t="s">
        <v>191</v>
      </c>
      <c r="R3" s="43" t="s">
        <v>192</v>
      </c>
      <c r="S3" s="43" t="s">
        <v>193</v>
      </c>
      <c r="T3" s="43" t="s">
        <v>194</v>
      </c>
      <c r="U3" s="43" t="s">
        <v>195</v>
      </c>
    </row>
    <row r="4" spans="1:21" ht="13.5">
      <c r="A4" s="26" t="s">
        <v>228</v>
      </c>
      <c r="B4" s="26" t="s">
        <v>229</v>
      </c>
      <c r="C4" s="28" t="s">
        <v>557</v>
      </c>
      <c r="D4" s="4">
        <v>354860.7</v>
      </c>
      <c r="E4" s="4">
        <f t="shared" ref="E4:E10" si="0">TRUNC((+D4*$B$1)/0.05+0.5)*0.05</f>
        <v>0</v>
      </c>
      <c r="F4" s="29">
        <f>+E4+D4</f>
        <v>354860.7</v>
      </c>
      <c r="G4" s="4">
        <f t="shared" ref="G4:G18" si="1">+E4*3%</f>
        <v>0</v>
      </c>
      <c r="H4" s="4">
        <v>0</v>
      </c>
      <c r="I4" s="1">
        <f>G4*14*2+G4*15*4.5</f>
        <v>0</v>
      </c>
      <c r="J4" s="4">
        <f>+E4*D1</f>
        <v>0</v>
      </c>
      <c r="K4" s="4">
        <f>J4+I4+H4</f>
        <v>0</v>
      </c>
      <c r="L4" s="30"/>
      <c r="M4" s="56" t="s">
        <v>196</v>
      </c>
      <c r="N4" s="45"/>
      <c r="O4" s="44" t="s">
        <v>197</v>
      </c>
      <c r="P4" s="45"/>
      <c r="Q4" s="45"/>
      <c r="R4" s="45"/>
      <c r="S4" s="45"/>
      <c r="T4" s="45"/>
      <c r="U4" s="46"/>
    </row>
    <row r="5" spans="1:21" ht="13.5">
      <c r="A5" s="26" t="s">
        <v>711</v>
      </c>
      <c r="B5" s="26" t="s">
        <v>244</v>
      </c>
      <c r="C5" s="28" t="s">
        <v>935</v>
      </c>
      <c r="D5" s="4">
        <v>318020.65000000002</v>
      </c>
      <c r="E5" s="4">
        <f t="shared" si="0"/>
        <v>0</v>
      </c>
      <c r="F5" s="29">
        <f t="shared" ref="F5:F18" si="2">+E5+D5</f>
        <v>318020.65000000002</v>
      </c>
      <c r="G5" s="4">
        <f t="shared" si="1"/>
        <v>0</v>
      </c>
      <c r="H5" s="4">
        <v>0</v>
      </c>
      <c r="I5" s="1">
        <f>G5*3*6.5</f>
        <v>0</v>
      </c>
      <c r="J5" s="4">
        <f>+E5*D1</f>
        <v>0</v>
      </c>
      <c r="K5" s="4">
        <f t="shared" ref="K5:K18" si="3">J5+I5+H5</f>
        <v>0</v>
      </c>
      <c r="L5" s="4"/>
      <c r="M5" s="51"/>
      <c r="N5" s="57">
        <v>1</v>
      </c>
      <c r="O5" s="47" t="s">
        <v>198</v>
      </c>
      <c r="P5" s="48">
        <v>0</v>
      </c>
      <c r="Q5" s="48">
        <v>0</v>
      </c>
      <c r="R5" s="48">
        <f t="shared" ref="R5:R16" si="4">Q5+P5</f>
        <v>0</v>
      </c>
      <c r="S5" s="48">
        <v>6</v>
      </c>
      <c r="T5" s="48">
        <f t="shared" ref="T5:T16" si="5">N5*Q5*S5</f>
        <v>0</v>
      </c>
      <c r="U5" s="49">
        <f>R5*0.03</f>
        <v>0</v>
      </c>
    </row>
    <row r="6" spans="1:21" ht="13.5">
      <c r="A6" s="31" t="s">
        <v>245</v>
      </c>
      <c r="B6" s="31" t="s">
        <v>246</v>
      </c>
      <c r="C6" s="32" t="s">
        <v>556</v>
      </c>
      <c r="D6" s="33">
        <v>428855.9</v>
      </c>
      <c r="E6" s="4">
        <f t="shared" si="0"/>
        <v>0</v>
      </c>
      <c r="F6" s="29">
        <f t="shared" si="2"/>
        <v>428855.9</v>
      </c>
      <c r="G6" s="4">
        <f t="shared" si="1"/>
        <v>0</v>
      </c>
      <c r="H6" s="4">
        <v>0</v>
      </c>
      <c r="I6" s="8">
        <f>((G6*19*1.5)+(G6*20*5))</f>
        <v>0</v>
      </c>
      <c r="J6" s="4">
        <f>+E6*D1</f>
        <v>0</v>
      </c>
      <c r="K6" s="4">
        <f t="shared" si="3"/>
        <v>0</v>
      </c>
      <c r="L6" s="33"/>
      <c r="M6" s="51"/>
      <c r="N6" s="57">
        <v>1</v>
      </c>
      <c r="O6" s="47" t="s">
        <v>199</v>
      </c>
      <c r="P6" s="48">
        <v>428855.9</v>
      </c>
      <c r="Q6" s="48">
        <f>+E6</f>
        <v>0</v>
      </c>
      <c r="R6" s="48">
        <f t="shared" si="4"/>
        <v>428855.9</v>
      </c>
      <c r="S6" s="48">
        <f>+D1</f>
        <v>0</v>
      </c>
      <c r="T6" s="48">
        <f t="shared" si="5"/>
        <v>0</v>
      </c>
      <c r="U6" s="49">
        <f t="shared" ref="U6:U16" si="6">R6*0.03</f>
        <v>12865.677</v>
      </c>
    </row>
    <row r="7" spans="1:21" ht="13.5">
      <c r="A7" s="26" t="s">
        <v>1012</v>
      </c>
      <c r="B7" s="26" t="s">
        <v>244</v>
      </c>
      <c r="C7" s="203">
        <v>38075</v>
      </c>
      <c r="D7" s="4">
        <v>318020.65000000002</v>
      </c>
      <c r="E7" s="4">
        <f t="shared" si="0"/>
        <v>0</v>
      </c>
      <c r="F7" s="29">
        <f t="shared" si="2"/>
        <v>318020.65000000002</v>
      </c>
      <c r="G7" s="4">
        <f t="shared" si="1"/>
        <v>0</v>
      </c>
      <c r="H7" s="4">
        <v>0</v>
      </c>
      <c r="I7" s="1">
        <f>+G7*2*6.5</f>
        <v>0</v>
      </c>
      <c r="J7" s="4">
        <f>+E7*D1</f>
        <v>0</v>
      </c>
      <c r="K7" s="4">
        <f t="shared" si="3"/>
        <v>0</v>
      </c>
      <c r="L7" s="4"/>
      <c r="M7" s="51"/>
      <c r="N7" s="57">
        <v>2</v>
      </c>
      <c r="O7" s="47" t="s">
        <v>200</v>
      </c>
      <c r="P7" s="48">
        <v>330300.79999999999</v>
      </c>
      <c r="Q7" s="48">
        <f>+E10</f>
        <v>0</v>
      </c>
      <c r="R7" s="48">
        <f t="shared" si="4"/>
        <v>330300.79999999999</v>
      </c>
      <c r="S7" s="48">
        <f>+D1</f>
        <v>0</v>
      </c>
      <c r="T7" s="48">
        <f t="shared" si="5"/>
        <v>0</v>
      </c>
      <c r="U7" s="49">
        <f t="shared" si="6"/>
        <v>9909.0239999999994</v>
      </c>
    </row>
    <row r="8" spans="1:21" ht="13.5">
      <c r="A8" s="26" t="s">
        <v>742</v>
      </c>
      <c r="B8" s="26" t="s">
        <v>247</v>
      </c>
      <c r="C8" s="28" t="s">
        <v>744</v>
      </c>
      <c r="D8" s="4">
        <v>330300.79500000004</v>
      </c>
      <c r="E8" s="4">
        <f t="shared" si="0"/>
        <v>0</v>
      </c>
      <c r="F8" s="29">
        <f t="shared" si="2"/>
        <v>330300.79500000004</v>
      </c>
      <c r="G8" s="4">
        <f t="shared" si="1"/>
        <v>0</v>
      </c>
      <c r="H8" s="4">
        <v>0</v>
      </c>
      <c r="I8" s="1">
        <f>G8*1*6.5</f>
        <v>0</v>
      </c>
      <c r="J8" s="4">
        <f>+E8*D1</f>
        <v>0</v>
      </c>
      <c r="K8" s="4">
        <f t="shared" si="3"/>
        <v>0</v>
      </c>
      <c r="L8" s="4"/>
      <c r="M8" s="51"/>
      <c r="N8" s="57">
        <v>1</v>
      </c>
      <c r="O8" s="47" t="s">
        <v>201</v>
      </c>
      <c r="P8" s="48">
        <v>158520.9</v>
      </c>
      <c r="Q8" s="48">
        <f>+E9</f>
        <v>0</v>
      </c>
      <c r="R8" s="48">
        <f t="shared" si="4"/>
        <v>158520.9</v>
      </c>
      <c r="S8" s="48">
        <f>+D1</f>
        <v>0</v>
      </c>
      <c r="T8" s="48">
        <f t="shared" si="5"/>
        <v>0</v>
      </c>
      <c r="U8" s="49">
        <f t="shared" si="6"/>
        <v>4755.6269999999995</v>
      </c>
    </row>
    <row r="9" spans="1:21" ht="13.5">
      <c r="A9" s="26" t="s">
        <v>1172</v>
      </c>
      <c r="B9" s="26" t="s">
        <v>248</v>
      </c>
      <c r="C9" s="293">
        <v>37872</v>
      </c>
      <c r="D9" s="4">
        <v>158520.9</v>
      </c>
      <c r="E9" s="4">
        <f t="shared" si="0"/>
        <v>0</v>
      </c>
      <c r="F9" s="29">
        <f t="shared" si="2"/>
        <v>158520.9</v>
      </c>
      <c r="G9" s="4">
        <f t="shared" si="1"/>
        <v>0</v>
      </c>
      <c r="H9" s="4">
        <v>0</v>
      </c>
      <c r="I9" s="1">
        <f>G9*2*2.5+G9*3*4</f>
        <v>0</v>
      </c>
      <c r="J9" s="4">
        <f>+E9*D1</f>
        <v>0</v>
      </c>
      <c r="K9" s="4">
        <f t="shared" si="3"/>
        <v>0</v>
      </c>
      <c r="L9" s="4"/>
      <c r="M9" s="51"/>
      <c r="N9" s="57">
        <v>1</v>
      </c>
      <c r="O9" s="47" t="s">
        <v>202</v>
      </c>
      <c r="P9" s="48">
        <v>354860.7</v>
      </c>
      <c r="Q9" s="48">
        <f>+E4</f>
        <v>0</v>
      </c>
      <c r="R9" s="48">
        <f t="shared" si="4"/>
        <v>354860.7</v>
      </c>
      <c r="S9" s="48">
        <f>+D1</f>
        <v>0</v>
      </c>
      <c r="T9" s="48">
        <f t="shared" si="5"/>
        <v>0</v>
      </c>
      <c r="U9" s="49">
        <f t="shared" si="6"/>
        <v>10645.821</v>
      </c>
    </row>
    <row r="10" spans="1:21" ht="13.5">
      <c r="A10" s="26" t="s">
        <v>713</v>
      </c>
      <c r="B10" s="26" t="s">
        <v>247</v>
      </c>
      <c r="C10" s="28" t="s">
        <v>555</v>
      </c>
      <c r="D10" s="4">
        <v>330300.79999999999</v>
      </c>
      <c r="E10" s="4">
        <f t="shared" si="0"/>
        <v>0</v>
      </c>
      <c r="F10" s="29">
        <f t="shared" si="2"/>
        <v>330300.79999999999</v>
      </c>
      <c r="G10" s="4">
        <f t="shared" si="1"/>
        <v>0</v>
      </c>
      <c r="H10" s="4">
        <v>0</v>
      </c>
      <c r="I10" s="1">
        <f>+G10*6*6.5</f>
        <v>0</v>
      </c>
      <c r="J10" s="4">
        <f>+E10*D1</f>
        <v>0</v>
      </c>
      <c r="K10" s="4">
        <f t="shared" si="3"/>
        <v>0</v>
      </c>
      <c r="L10" s="4"/>
      <c r="M10" s="51"/>
      <c r="N10" s="57">
        <v>1</v>
      </c>
      <c r="O10" s="47" t="s">
        <v>203</v>
      </c>
      <c r="P10" s="48">
        <v>324947.84999999998</v>
      </c>
      <c r="Q10" s="48">
        <f>+E16</f>
        <v>0</v>
      </c>
      <c r="R10" s="48">
        <f t="shared" si="4"/>
        <v>324947.84999999998</v>
      </c>
      <c r="S10" s="48">
        <f>+D1</f>
        <v>0</v>
      </c>
      <c r="T10" s="48">
        <f t="shared" si="5"/>
        <v>0</v>
      </c>
      <c r="U10" s="49">
        <f t="shared" si="6"/>
        <v>9748.4354999999996</v>
      </c>
    </row>
    <row r="11" spans="1:21" ht="13.5">
      <c r="A11" s="34" t="s">
        <v>923</v>
      </c>
      <c r="B11" s="34" t="s">
        <v>249</v>
      </c>
      <c r="C11" s="35" t="s">
        <v>1173</v>
      </c>
      <c r="D11" s="36">
        <v>0</v>
      </c>
      <c r="E11" s="4">
        <v>0</v>
      </c>
      <c r="F11" s="29">
        <f t="shared" si="2"/>
        <v>0</v>
      </c>
      <c r="G11" s="4">
        <f t="shared" si="1"/>
        <v>0</v>
      </c>
      <c r="H11" s="4">
        <v>0</v>
      </c>
      <c r="I11" s="1">
        <f>(+H11)*6*0</f>
        <v>0</v>
      </c>
      <c r="J11" s="4">
        <f>+E11*6</f>
        <v>0</v>
      </c>
      <c r="K11" s="4">
        <f t="shared" si="3"/>
        <v>0</v>
      </c>
      <c r="L11" s="36"/>
      <c r="M11" s="51"/>
      <c r="N11" s="57">
        <v>1</v>
      </c>
      <c r="O11" s="47" t="s">
        <v>204</v>
      </c>
      <c r="P11" s="48">
        <v>324947.84999999998</v>
      </c>
      <c r="Q11" s="48">
        <f>Q10</f>
        <v>0</v>
      </c>
      <c r="R11" s="48">
        <f t="shared" si="4"/>
        <v>324947.84999999998</v>
      </c>
      <c r="S11" s="48">
        <f>+D1</f>
        <v>0</v>
      </c>
      <c r="T11" s="48">
        <f t="shared" si="5"/>
        <v>0</v>
      </c>
      <c r="U11" s="49">
        <f t="shared" si="6"/>
        <v>9748.4354999999996</v>
      </c>
    </row>
    <row r="12" spans="1:21" ht="13.5">
      <c r="A12" s="26" t="s">
        <v>1013</v>
      </c>
      <c r="B12" s="26" t="s">
        <v>250</v>
      </c>
      <c r="C12" s="28" t="s">
        <v>1174</v>
      </c>
      <c r="D12" s="4">
        <v>303630</v>
      </c>
      <c r="E12" s="4">
        <f t="shared" ref="E12:E18" si="7">TRUNC((+D12*$B$1)/0.05+0.5)*0.05</f>
        <v>0</v>
      </c>
      <c r="F12" s="29">
        <f t="shared" si="2"/>
        <v>303630</v>
      </c>
      <c r="G12" s="4">
        <f t="shared" si="1"/>
        <v>0</v>
      </c>
      <c r="H12" s="4">
        <f>+(((E72)))*6</f>
        <v>0</v>
      </c>
      <c r="I12" s="1">
        <f>(G12*6)</f>
        <v>0</v>
      </c>
      <c r="J12" s="4">
        <f>+E12*6</f>
        <v>0</v>
      </c>
      <c r="K12" s="4">
        <f t="shared" si="3"/>
        <v>0</v>
      </c>
      <c r="L12" s="4"/>
      <c r="M12" s="51"/>
      <c r="N12" s="57">
        <v>3</v>
      </c>
      <c r="O12" s="47" t="s">
        <v>205</v>
      </c>
      <c r="P12" s="48">
        <v>318020.65000000002</v>
      </c>
      <c r="Q12" s="48">
        <f>+E5</f>
        <v>0</v>
      </c>
      <c r="R12" s="48">
        <f t="shared" si="4"/>
        <v>318020.65000000002</v>
      </c>
      <c r="S12" s="48">
        <f>+D1</f>
        <v>0</v>
      </c>
      <c r="T12" s="48">
        <f t="shared" si="5"/>
        <v>0</v>
      </c>
      <c r="U12" s="49">
        <f t="shared" si="6"/>
        <v>9540.6195000000007</v>
      </c>
    </row>
    <row r="13" spans="1:21" ht="13.5">
      <c r="A13" s="26" t="s">
        <v>1011</v>
      </c>
      <c r="B13" s="26" t="s">
        <v>964</v>
      </c>
      <c r="C13" s="203">
        <v>38054</v>
      </c>
      <c r="D13" s="4">
        <v>199055.8</v>
      </c>
      <c r="E13" s="4">
        <f t="shared" si="7"/>
        <v>0</v>
      </c>
      <c r="F13" s="29">
        <f>+E13+D13</f>
        <v>199055.8</v>
      </c>
      <c r="G13" s="4">
        <f>+E13*3%</f>
        <v>0</v>
      </c>
      <c r="H13" s="4">
        <v>0</v>
      </c>
      <c r="I13" s="1">
        <f>+G13*2*6.5</f>
        <v>0</v>
      </c>
      <c r="J13" s="4">
        <f>+E13*D1</f>
        <v>0</v>
      </c>
      <c r="K13" s="4">
        <f t="shared" si="3"/>
        <v>0</v>
      </c>
      <c r="L13" s="4"/>
      <c r="M13" s="51"/>
      <c r="N13" s="57">
        <v>1</v>
      </c>
      <c r="O13" s="47" t="s">
        <v>965</v>
      </c>
      <c r="P13" s="48">
        <v>199055.85</v>
      </c>
      <c r="Q13" s="48">
        <f>+E13</f>
        <v>0</v>
      </c>
      <c r="R13" s="48">
        <f>Q13+P13</f>
        <v>199055.85</v>
      </c>
      <c r="S13" s="48">
        <f>+D1</f>
        <v>0</v>
      </c>
      <c r="T13" s="48">
        <f t="shared" si="5"/>
        <v>0</v>
      </c>
      <c r="U13" s="49">
        <f>R13*0.03</f>
        <v>5971.6755000000003</v>
      </c>
    </row>
    <row r="14" spans="1:21" ht="13.5">
      <c r="A14" s="26" t="s">
        <v>905</v>
      </c>
      <c r="B14" s="26" t="s">
        <v>1073</v>
      </c>
      <c r="C14" s="203">
        <v>38978</v>
      </c>
      <c r="D14" s="4">
        <v>0</v>
      </c>
      <c r="E14" s="4">
        <f t="shared" si="7"/>
        <v>0</v>
      </c>
      <c r="F14" s="29">
        <f>+E14+D14</f>
        <v>0</v>
      </c>
      <c r="G14" s="4">
        <f>+E14*3%</f>
        <v>0</v>
      </c>
      <c r="H14" s="4">
        <v>0</v>
      </c>
      <c r="I14" s="1">
        <f>+G14*0*6.5</f>
        <v>0</v>
      </c>
      <c r="J14" s="4">
        <f>+E14*6</f>
        <v>0</v>
      </c>
      <c r="K14" s="4">
        <f>J14+I14+H14</f>
        <v>0</v>
      </c>
      <c r="L14" s="4"/>
      <c r="M14" s="51"/>
      <c r="N14" s="57">
        <v>1</v>
      </c>
      <c r="O14" s="47" t="s">
        <v>1073</v>
      </c>
      <c r="P14" s="48">
        <v>205950.2</v>
      </c>
      <c r="Q14" s="48">
        <f>+E14</f>
        <v>0</v>
      </c>
      <c r="R14" s="48">
        <f>Q14+P14</f>
        <v>205950.2</v>
      </c>
      <c r="S14" s="48">
        <v>6</v>
      </c>
      <c r="T14" s="48">
        <f t="shared" si="5"/>
        <v>0</v>
      </c>
      <c r="U14" s="49">
        <f>R14*0.03</f>
        <v>6178.5060000000003</v>
      </c>
    </row>
    <row r="15" spans="1:21" ht="13.5">
      <c r="A15" s="26" t="s">
        <v>934</v>
      </c>
      <c r="B15" s="26" t="s">
        <v>734</v>
      </c>
      <c r="C15" s="203">
        <v>37623</v>
      </c>
      <c r="D15" s="4">
        <v>203626.95</v>
      </c>
      <c r="E15" s="4">
        <f t="shared" si="7"/>
        <v>0</v>
      </c>
      <c r="F15" s="29">
        <f>+E15+D15</f>
        <v>203626.95</v>
      </c>
      <c r="G15" s="4">
        <f t="shared" si="1"/>
        <v>0</v>
      </c>
      <c r="H15" s="4">
        <v>0</v>
      </c>
      <c r="I15" s="1">
        <f>+G15*3*6.5</f>
        <v>0</v>
      </c>
      <c r="J15" s="4">
        <f>+E15*D1</f>
        <v>0</v>
      </c>
      <c r="K15" s="4">
        <f t="shared" si="3"/>
        <v>0</v>
      </c>
      <c r="L15" s="4"/>
      <c r="M15" s="51"/>
      <c r="N15" s="57">
        <v>1</v>
      </c>
      <c r="O15" s="47" t="s">
        <v>735</v>
      </c>
      <c r="P15" s="48">
        <v>203626.95</v>
      </c>
      <c r="Q15" s="48">
        <f>+E15</f>
        <v>0</v>
      </c>
      <c r="R15" s="48">
        <f>Q15+P15</f>
        <v>203626.95</v>
      </c>
      <c r="S15" s="48">
        <f>+D1</f>
        <v>0</v>
      </c>
      <c r="T15" s="48">
        <f t="shared" si="5"/>
        <v>0</v>
      </c>
      <c r="U15" s="49">
        <f t="shared" si="6"/>
        <v>6108.8085000000001</v>
      </c>
    </row>
    <row r="16" spans="1:21" ht="13.5">
      <c r="A16" s="26" t="s">
        <v>712</v>
      </c>
      <c r="B16" s="26" t="s">
        <v>251</v>
      </c>
      <c r="C16" s="28" t="s">
        <v>1014</v>
      </c>
      <c r="D16" s="4">
        <v>324947.84999999998</v>
      </c>
      <c r="E16" s="4">
        <f t="shared" si="7"/>
        <v>0</v>
      </c>
      <c r="F16" s="29">
        <f t="shared" si="2"/>
        <v>324947.84999999998</v>
      </c>
      <c r="G16" s="4">
        <f t="shared" si="1"/>
        <v>0</v>
      </c>
      <c r="H16" s="4">
        <v>0</v>
      </c>
      <c r="I16" s="1">
        <f>+G16*4*6.5</f>
        <v>0</v>
      </c>
      <c r="J16" s="4">
        <f>+E16*D1</f>
        <v>0</v>
      </c>
      <c r="K16" s="4">
        <f t="shared" si="3"/>
        <v>0</v>
      </c>
      <c r="L16" s="4"/>
      <c r="M16" s="51"/>
      <c r="N16" s="57">
        <v>1</v>
      </c>
      <c r="O16" s="47" t="s">
        <v>206</v>
      </c>
      <c r="P16" s="48">
        <v>303630</v>
      </c>
      <c r="Q16" s="48">
        <f>+E12</f>
        <v>0</v>
      </c>
      <c r="R16" s="48">
        <f t="shared" si="4"/>
        <v>303630</v>
      </c>
      <c r="S16" s="48">
        <v>6</v>
      </c>
      <c r="T16" s="48">
        <f t="shared" si="5"/>
        <v>0</v>
      </c>
      <c r="U16" s="49">
        <f t="shared" si="6"/>
        <v>9108.9</v>
      </c>
    </row>
    <row r="17" spans="1:21" ht="13.5">
      <c r="A17" s="26" t="s">
        <v>252</v>
      </c>
      <c r="B17" s="26" t="s">
        <v>253</v>
      </c>
      <c r="C17" s="28" t="s">
        <v>558</v>
      </c>
      <c r="D17" s="4">
        <v>324947.84999999998</v>
      </c>
      <c r="E17" s="4">
        <f t="shared" si="7"/>
        <v>0</v>
      </c>
      <c r="F17" s="29">
        <f t="shared" si="2"/>
        <v>324947.84999999998</v>
      </c>
      <c r="G17" s="4">
        <f t="shared" si="1"/>
        <v>0</v>
      </c>
      <c r="H17" s="4">
        <v>0</v>
      </c>
      <c r="I17" s="1">
        <f>G17*10*1.5+G17*11*5</f>
        <v>0</v>
      </c>
      <c r="J17" s="4">
        <f>+E17*D1</f>
        <v>0</v>
      </c>
      <c r="K17" s="4">
        <f t="shared" si="3"/>
        <v>0</v>
      </c>
      <c r="L17" s="4"/>
      <c r="M17" s="51"/>
      <c r="N17" s="57">
        <f>SUM(N5:N16)</f>
        <v>15</v>
      </c>
      <c r="O17" s="47" t="s">
        <v>207</v>
      </c>
      <c r="P17" s="48"/>
      <c r="Q17" s="50" t="s">
        <v>208</v>
      </c>
      <c r="R17" s="48"/>
      <c r="S17" s="48"/>
      <c r="T17" s="48"/>
      <c r="U17" s="49"/>
    </row>
    <row r="18" spans="1:21" ht="13.5">
      <c r="A18" s="26" t="s">
        <v>254</v>
      </c>
      <c r="B18" s="26" t="s">
        <v>244</v>
      </c>
      <c r="C18" s="28" t="s">
        <v>559</v>
      </c>
      <c r="D18" s="4">
        <v>318020.65000000002</v>
      </c>
      <c r="E18" s="4">
        <f t="shared" si="7"/>
        <v>0</v>
      </c>
      <c r="F18" s="29">
        <f t="shared" si="2"/>
        <v>318020.65000000002</v>
      </c>
      <c r="G18" s="4">
        <f t="shared" si="1"/>
        <v>0</v>
      </c>
      <c r="H18" s="4">
        <v>0</v>
      </c>
      <c r="I18" s="1">
        <f>+(G18*16)*6.5</f>
        <v>0</v>
      </c>
      <c r="J18" s="4">
        <f>+E18*D1</f>
        <v>0</v>
      </c>
      <c r="K18" s="4">
        <f t="shared" si="3"/>
        <v>0</v>
      </c>
      <c r="L18" s="4"/>
      <c r="M18" s="51"/>
      <c r="N18" s="52"/>
      <c r="O18" s="52"/>
      <c r="P18" s="48"/>
      <c r="Q18" s="50" t="s">
        <v>209</v>
      </c>
      <c r="R18" s="48"/>
      <c r="S18" s="48"/>
      <c r="T18" s="48">
        <f>SUM(T5:T16)</f>
        <v>0</v>
      </c>
      <c r="U18" s="49"/>
    </row>
    <row r="19" spans="1:21" ht="13.5">
      <c r="A19" s="26" t="s">
        <v>255</v>
      </c>
      <c r="B19" s="3"/>
      <c r="C19" s="3"/>
      <c r="D19" s="4">
        <f>SUM(D4:D18)</f>
        <v>3913109.4949999996</v>
      </c>
      <c r="E19" s="4">
        <f>SUM(E4:E18)</f>
        <v>0</v>
      </c>
      <c r="F19" s="4">
        <f t="shared" ref="F19:K19" si="8">SUM(F4:F18)</f>
        <v>3913109.4949999996</v>
      </c>
      <c r="G19" s="4">
        <f t="shared" si="8"/>
        <v>0</v>
      </c>
      <c r="H19" s="4">
        <f t="shared" si="8"/>
        <v>0</v>
      </c>
      <c r="I19" s="1">
        <f t="shared" si="8"/>
        <v>0</v>
      </c>
      <c r="J19" s="1">
        <f>SUM(J4:J18)</f>
        <v>0</v>
      </c>
      <c r="K19" s="4">
        <f t="shared" si="8"/>
        <v>0</v>
      </c>
      <c r="L19" s="4"/>
      <c r="M19" s="51"/>
      <c r="N19" s="52"/>
      <c r="O19" s="52"/>
      <c r="P19" s="48"/>
      <c r="Q19" s="50" t="s">
        <v>924</v>
      </c>
      <c r="R19" s="48"/>
      <c r="S19" s="48"/>
      <c r="T19" s="48">
        <f>+I19+H19</f>
        <v>0</v>
      </c>
      <c r="U19" s="49"/>
    </row>
    <row r="20" spans="1:21" ht="13.5">
      <c r="A20" s="30" t="s">
        <v>256</v>
      </c>
      <c r="B20" s="30" t="s">
        <v>256</v>
      </c>
      <c r="C20" s="30" t="s">
        <v>256</v>
      </c>
      <c r="D20" s="37" t="s">
        <v>256</v>
      </c>
      <c r="E20" s="37" t="s">
        <v>256</v>
      </c>
      <c r="F20" s="37" t="s">
        <v>256</v>
      </c>
      <c r="G20" s="37" t="s">
        <v>256</v>
      </c>
      <c r="H20" s="37"/>
      <c r="I20" s="2" t="s">
        <v>256</v>
      </c>
      <c r="J20" s="37" t="s">
        <v>256</v>
      </c>
      <c r="K20" s="37" t="s">
        <v>256</v>
      </c>
      <c r="L20" s="37"/>
      <c r="M20" s="51"/>
      <c r="N20" s="52"/>
      <c r="O20" s="52"/>
      <c r="P20" s="48"/>
      <c r="Q20" s="50" t="s">
        <v>212</v>
      </c>
      <c r="R20" s="48"/>
      <c r="S20" s="48"/>
      <c r="T20" s="48">
        <f>SUM(T18:T19)</f>
        <v>0</v>
      </c>
      <c r="U20" s="49"/>
    </row>
    <row r="21" spans="1:21" ht="13.5">
      <c r="A21" s="26" t="s">
        <v>1176</v>
      </c>
      <c r="B21" s="26" t="s">
        <v>257</v>
      </c>
      <c r="C21" s="293">
        <v>38083</v>
      </c>
      <c r="D21" s="4">
        <v>263075.09999999998</v>
      </c>
      <c r="E21" s="4">
        <f t="shared" ref="E21:E26" si="9">TRUNC((+D21*$B$1)/0.5+0.5)*0.5</f>
        <v>0</v>
      </c>
      <c r="F21" s="29">
        <f t="shared" ref="F21:F26" si="10">+E21+D21</f>
        <v>263075.09999999998</v>
      </c>
      <c r="G21" s="4">
        <f t="shared" ref="G21:G26" si="11">+E21*3%</f>
        <v>0</v>
      </c>
      <c r="H21" s="4">
        <v>0</v>
      </c>
      <c r="I21" s="1">
        <f>G21*2*6.5</f>
        <v>0</v>
      </c>
      <c r="J21" s="4">
        <f t="shared" ref="J21:J26" si="12">+E21*D$1</f>
        <v>0</v>
      </c>
      <c r="K21" s="4">
        <f t="shared" ref="K21:K26" si="13">J21+I21+H21</f>
        <v>0</v>
      </c>
      <c r="L21" s="4"/>
      <c r="M21" s="165" t="s">
        <v>213</v>
      </c>
      <c r="N21" s="166">
        <v>1</v>
      </c>
      <c r="O21" s="47" t="s">
        <v>972</v>
      </c>
      <c r="P21" s="48">
        <v>158520.9</v>
      </c>
      <c r="Q21" s="48">
        <f>+E23</f>
        <v>0</v>
      </c>
      <c r="R21" s="48">
        <f t="shared" ref="R21:R26" si="14">Q21+P21</f>
        <v>158520.9</v>
      </c>
      <c r="S21" s="48">
        <f>+D1</f>
        <v>0</v>
      </c>
      <c r="T21" s="48">
        <f t="shared" ref="T21:T26" si="15">N21*Q21*S21</f>
        <v>0</v>
      </c>
      <c r="U21" s="49">
        <f t="shared" ref="U21:U26" si="16">R21*0.03</f>
        <v>4755.6269999999995</v>
      </c>
    </row>
    <row r="22" spans="1:21" ht="13.5">
      <c r="A22" s="26" t="s">
        <v>258</v>
      </c>
      <c r="B22" s="26" t="s">
        <v>257</v>
      </c>
      <c r="C22" s="28" t="s">
        <v>560</v>
      </c>
      <c r="D22" s="4">
        <v>263075.09999999998</v>
      </c>
      <c r="E22" s="4">
        <f t="shared" si="9"/>
        <v>0</v>
      </c>
      <c r="F22" s="29">
        <f t="shared" si="10"/>
        <v>263075.09999999998</v>
      </c>
      <c r="G22" s="4">
        <f t="shared" si="11"/>
        <v>0</v>
      </c>
      <c r="H22" s="4">
        <v>0</v>
      </c>
      <c r="I22" s="1">
        <f>G22*10*6.5</f>
        <v>0</v>
      </c>
      <c r="J22" s="4">
        <f t="shared" si="12"/>
        <v>0</v>
      </c>
      <c r="K22" s="4">
        <f t="shared" si="13"/>
        <v>0</v>
      </c>
      <c r="L22" s="4"/>
      <c r="M22" s="165" t="s">
        <v>213</v>
      </c>
      <c r="N22" s="166">
        <v>1</v>
      </c>
      <c r="O22" s="47" t="s">
        <v>670</v>
      </c>
      <c r="P22" s="48">
        <v>299443.45</v>
      </c>
      <c r="Q22" s="48">
        <f>+E26</f>
        <v>0</v>
      </c>
      <c r="R22" s="48">
        <f t="shared" si="14"/>
        <v>299443.45</v>
      </c>
      <c r="S22" s="48">
        <f>+D1</f>
        <v>0</v>
      </c>
      <c r="T22" s="48">
        <f t="shared" si="15"/>
        <v>0</v>
      </c>
      <c r="U22" s="49">
        <f t="shared" si="16"/>
        <v>8983.3035</v>
      </c>
    </row>
    <row r="23" spans="1:21" ht="13.5">
      <c r="A23" s="26" t="s">
        <v>1177</v>
      </c>
      <c r="B23" s="26" t="s">
        <v>257</v>
      </c>
      <c r="C23" s="38" t="s">
        <v>1178</v>
      </c>
      <c r="D23" s="4">
        <v>158520.9</v>
      </c>
      <c r="E23" s="4">
        <f t="shared" si="9"/>
        <v>0</v>
      </c>
      <c r="F23" s="29">
        <f t="shared" si="10"/>
        <v>158520.9</v>
      </c>
      <c r="G23" s="4">
        <f t="shared" si="11"/>
        <v>0</v>
      </c>
      <c r="H23" s="4">
        <v>0</v>
      </c>
      <c r="I23" s="1">
        <f>G23*2*6.5</f>
        <v>0</v>
      </c>
      <c r="J23" s="4">
        <f t="shared" si="12"/>
        <v>0</v>
      </c>
      <c r="K23" s="4">
        <f t="shared" si="13"/>
        <v>0</v>
      </c>
      <c r="L23" s="4"/>
      <c r="M23" s="58" t="s">
        <v>213</v>
      </c>
      <c r="N23" s="57">
        <v>2</v>
      </c>
      <c r="O23" s="47" t="s">
        <v>214</v>
      </c>
      <c r="P23" s="48">
        <v>263075.09999999998</v>
      </c>
      <c r="Q23" s="48">
        <f>+E21</f>
        <v>0</v>
      </c>
      <c r="R23" s="48">
        <f t="shared" si="14"/>
        <v>263075.09999999998</v>
      </c>
      <c r="S23" s="48">
        <f>+D1</f>
        <v>0</v>
      </c>
      <c r="T23" s="48">
        <f t="shared" si="15"/>
        <v>0</v>
      </c>
      <c r="U23" s="49">
        <f t="shared" si="16"/>
        <v>7892.2529999999988</v>
      </c>
    </row>
    <row r="24" spans="1:21" ht="13.5">
      <c r="A24" s="26" t="s">
        <v>1179</v>
      </c>
      <c r="B24" s="26" t="s">
        <v>257</v>
      </c>
      <c r="C24" s="167" t="s">
        <v>963</v>
      </c>
      <c r="D24" s="4">
        <v>0</v>
      </c>
      <c r="E24" s="4">
        <f t="shared" si="9"/>
        <v>0</v>
      </c>
      <c r="F24" s="29">
        <f t="shared" si="10"/>
        <v>0</v>
      </c>
      <c r="G24" s="4">
        <f t="shared" si="11"/>
        <v>0</v>
      </c>
      <c r="H24" s="4">
        <v>0</v>
      </c>
      <c r="I24" s="1">
        <v>0</v>
      </c>
      <c r="J24" s="4">
        <f t="shared" si="12"/>
        <v>0</v>
      </c>
      <c r="K24" s="4">
        <f t="shared" si="13"/>
        <v>0</v>
      </c>
      <c r="L24" s="4"/>
      <c r="M24" s="58" t="s">
        <v>215</v>
      </c>
      <c r="N24" s="57">
        <f>2*0</f>
        <v>0</v>
      </c>
      <c r="O24" s="47" t="s">
        <v>670</v>
      </c>
      <c r="P24" s="48">
        <v>224976.3</v>
      </c>
      <c r="Q24" s="48">
        <f>+E33</f>
        <v>0</v>
      </c>
      <c r="R24" s="48">
        <f t="shared" si="14"/>
        <v>224976.3</v>
      </c>
      <c r="S24" s="48">
        <f>+D1</f>
        <v>0</v>
      </c>
      <c r="T24" s="48">
        <f t="shared" si="15"/>
        <v>0</v>
      </c>
      <c r="U24" s="49">
        <f t="shared" si="16"/>
        <v>6749.2889999999998</v>
      </c>
    </row>
    <row r="25" spans="1:21" ht="13.5">
      <c r="A25" s="26" t="s">
        <v>264</v>
      </c>
      <c r="B25" s="26" t="s">
        <v>262</v>
      </c>
      <c r="C25" s="28" t="s">
        <v>563</v>
      </c>
      <c r="D25" s="4">
        <v>0</v>
      </c>
      <c r="E25" s="4">
        <f t="shared" si="9"/>
        <v>0</v>
      </c>
      <c r="F25" s="29">
        <f t="shared" si="10"/>
        <v>0</v>
      </c>
      <c r="G25" s="4">
        <f t="shared" si="11"/>
        <v>0</v>
      </c>
      <c r="H25" s="4">
        <v>0</v>
      </c>
      <c r="I25" s="1">
        <f>G25*12*1.5+G25*13*5</f>
        <v>0</v>
      </c>
      <c r="J25" s="4">
        <f t="shared" si="12"/>
        <v>0</v>
      </c>
      <c r="K25" s="4">
        <f t="shared" si="13"/>
        <v>0</v>
      </c>
      <c r="L25" s="4"/>
      <c r="M25" s="58" t="s">
        <v>215</v>
      </c>
      <c r="N25" s="57">
        <v>0</v>
      </c>
      <c r="O25" s="47" t="s">
        <v>216</v>
      </c>
      <c r="P25" s="48">
        <v>228879.6</v>
      </c>
      <c r="Q25" s="48">
        <f>+E31</f>
        <v>0</v>
      </c>
      <c r="R25" s="48">
        <f t="shared" si="14"/>
        <v>228879.6</v>
      </c>
      <c r="S25" s="48">
        <f>+D1</f>
        <v>0</v>
      </c>
      <c r="T25" s="48">
        <f t="shared" si="15"/>
        <v>0</v>
      </c>
      <c r="U25" s="49">
        <f t="shared" si="16"/>
        <v>6866.3879999999999</v>
      </c>
    </row>
    <row r="26" spans="1:21" ht="13.5">
      <c r="A26" s="26" t="s">
        <v>932</v>
      </c>
      <c r="B26" s="26" t="s">
        <v>262</v>
      </c>
      <c r="C26" s="203">
        <v>37726</v>
      </c>
      <c r="D26" s="4">
        <v>299443.40000000002</v>
      </c>
      <c r="E26" s="4">
        <f t="shared" si="9"/>
        <v>0</v>
      </c>
      <c r="F26" s="29">
        <f t="shared" si="10"/>
        <v>299443.40000000002</v>
      </c>
      <c r="G26" s="4">
        <f t="shared" si="11"/>
        <v>0</v>
      </c>
      <c r="H26" s="4">
        <v>0</v>
      </c>
      <c r="I26" s="1">
        <f>G26*3*6.5</f>
        <v>0</v>
      </c>
      <c r="J26" s="4">
        <f t="shared" si="12"/>
        <v>0</v>
      </c>
      <c r="K26" s="4">
        <f t="shared" si="13"/>
        <v>0</v>
      </c>
      <c r="L26" s="4"/>
      <c r="M26" s="197" t="s">
        <v>687</v>
      </c>
      <c r="N26" s="198">
        <v>1</v>
      </c>
      <c r="O26" s="173" t="s">
        <v>1003</v>
      </c>
      <c r="P26" s="48">
        <v>303630</v>
      </c>
      <c r="Q26" s="48">
        <f>+E29</f>
        <v>0</v>
      </c>
      <c r="R26" s="48">
        <f t="shared" si="14"/>
        <v>303630</v>
      </c>
      <c r="S26" s="48">
        <v>6</v>
      </c>
      <c r="T26" s="48">
        <f t="shared" si="15"/>
        <v>0</v>
      </c>
      <c r="U26" s="49">
        <f t="shared" si="16"/>
        <v>9108.9</v>
      </c>
    </row>
    <row r="27" spans="1:21" ht="13.5">
      <c r="A27" s="26" t="s">
        <v>259</v>
      </c>
      <c r="B27" s="3"/>
      <c r="C27" s="3"/>
      <c r="D27" s="130">
        <f>SUM(D21:D26)</f>
        <v>984114.5</v>
      </c>
      <c r="E27" s="130">
        <f>SUM(E21:E26)</f>
        <v>0</v>
      </c>
      <c r="F27" s="4">
        <f t="shared" ref="F27:K27" si="17">SUM(F21:F26)</f>
        <v>984114.5</v>
      </c>
      <c r="G27" s="4">
        <f t="shared" si="17"/>
        <v>0</v>
      </c>
      <c r="H27" s="4">
        <f t="shared" si="17"/>
        <v>0</v>
      </c>
      <c r="I27" s="4">
        <f t="shared" si="17"/>
        <v>0</v>
      </c>
      <c r="J27" s="4">
        <f t="shared" si="17"/>
        <v>0</v>
      </c>
      <c r="K27" s="4">
        <f t="shared" si="17"/>
        <v>0</v>
      </c>
      <c r="L27" s="4"/>
      <c r="M27" s="58"/>
      <c r="N27" s="57">
        <f>SUM(N21:N26)</f>
        <v>5</v>
      </c>
      <c r="O27" s="47" t="s">
        <v>207</v>
      </c>
      <c r="P27" s="48"/>
      <c r="Q27" s="50" t="s">
        <v>208</v>
      </c>
      <c r="R27" s="48"/>
      <c r="S27" s="48"/>
      <c r="T27" s="48"/>
      <c r="U27" s="49"/>
    </row>
    <row r="28" spans="1:21" ht="13.5">
      <c r="A28" s="30" t="s">
        <v>256</v>
      </c>
      <c r="B28" s="30" t="s">
        <v>256</v>
      </c>
      <c r="C28" s="30" t="s">
        <v>256</v>
      </c>
      <c r="D28" s="30" t="s">
        <v>256</v>
      </c>
      <c r="E28" s="30" t="s">
        <v>256</v>
      </c>
      <c r="F28" s="30" t="s">
        <v>256</v>
      </c>
      <c r="G28" s="30" t="s">
        <v>256</v>
      </c>
      <c r="H28" s="30"/>
      <c r="I28" s="30" t="s">
        <v>256</v>
      </c>
      <c r="J28" s="30" t="s">
        <v>256</v>
      </c>
      <c r="K28" s="30" t="s">
        <v>256</v>
      </c>
      <c r="L28" s="30" t="s">
        <v>256</v>
      </c>
      <c r="M28" s="51"/>
      <c r="N28" s="52"/>
      <c r="O28" s="52"/>
      <c r="P28" s="48"/>
      <c r="Q28" s="50" t="s">
        <v>217</v>
      </c>
      <c r="R28" s="48"/>
      <c r="S28" s="48"/>
      <c r="T28" s="48">
        <f>SUM(T21:T27)</f>
        <v>0</v>
      </c>
      <c r="U28" s="49"/>
    </row>
    <row r="29" spans="1:21" ht="13.5">
      <c r="A29" s="170" t="s">
        <v>1180</v>
      </c>
      <c r="B29" s="170" t="s">
        <v>1002</v>
      </c>
      <c r="C29" s="170" t="s">
        <v>1181</v>
      </c>
      <c r="D29" s="4">
        <v>303630</v>
      </c>
      <c r="E29" s="4">
        <f>TRUNC((+D29*$B$1)/0.5+0.5)*0.5</f>
        <v>0</v>
      </c>
      <c r="F29" s="29">
        <f>+E29+D29</f>
        <v>303630</v>
      </c>
      <c r="G29" s="4">
        <f>+E29*3%</f>
        <v>0</v>
      </c>
      <c r="H29" s="4">
        <v>0</v>
      </c>
      <c r="I29" s="1">
        <f>G29*1*6</f>
        <v>0</v>
      </c>
      <c r="J29" s="4">
        <f>+E29*6</f>
        <v>0</v>
      </c>
      <c r="K29" s="4">
        <f>J29+I29+H29</f>
        <v>0</v>
      </c>
      <c r="L29" s="4"/>
      <c r="M29" s="51"/>
      <c r="N29" s="52"/>
      <c r="O29" s="52"/>
      <c r="P29" s="48"/>
      <c r="Q29" s="50" t="s">
        <v>211</v>
      </c>
      <c r="R29" s="48"/>
      <c r="S29" s="48"/>
      <c r="T29" s="48">
        <f>+I36+I29</f>
        <v>0</v>
      </c>
      <c r="U29" s="174"/>
    </row>
    <row r="30" spans="1:21" ht="13.5">
      <c r="A30" s="30" t="s">
        <v>256</v>
      </c>
      <c r="B30" s="30" t="s">
        <v>256</v>
      </c>
      <c r="C30" s="30" t="s">
        <v>256</v>
      </c>
      <c r="D30" s="37" t="s">
        <v>256</v>
      </c>
      <c r="E30" s="37" t="s">
        <v>256</v>
      </c>
      <c r="F30" s="37" t="s">
        <v>256</v>
      </c>
      <c r="G30" s="37" t="s">
        <v>256</v>
      </c>
      <c r="H30" s="37"/>
      <c r="I30" s="2" t="s">
        <v>256</v>
      </c>
      <c r="J30" s="37" t="s">
        <v>256</v>
      </c>
      <c r="K30" s="37" t="s">
        <v>256</v>
      </c>
      <c r="L30" s="37"/>
      <c r="M30" s="51"/>
      <c r="N30" s="52"/>
      <c r="O30" s="52"/>
      <c r="P30" s="48"/>
      <c r="Q30" s="50" t="s">
        <v>218</v>
      </c>
      <c r="R30" s="48"/>
      <c r="S30" s="48"/>
      <c r="T30" s="48">
        <f>SUM(T28:T29)</f>
        <v>0</v>
      </c>
      <c r="U30" s="174"/>
    </row>
    <row r="31" spans="1:21" ht="13.5">
      <c r="A31" s="26" t="s">
        <v>260</v>
      </c>
      <c r="B31" s="26" t="s">
        <v>261</v>
      </c>
      <c r="C31" s="28" t="s">
        <v>561</v>
      </c>
      <c r="D31" s="4">
        <v>0</v>
      </c>
      <c r="E31" s="4">
        <f>TRUNC((+D31*$B$1)/0.5+0.5)*0.5</f>
        <v>0</v>
      </c>
      <c r="F31" s="29">
        <f>+E31+D31</f>
        <v>0</v>
      </c>
      <c r="G31" s="4">
        <f>+E31*3%</f>
        <v>0</v>
      </c>
      <c r="H31" s="4"/>
      <c r="I31" s="1">
        <f>G31*14*6.5</f>
        <v>0</v>
      </c>
      <c r="J31" s="4">
        <f>+E31*D1</f>
        <v>0</v>
      </c>
      <c r="K31" s="4">
        <f>J31+I31+H31</f>
        <v>0</v>
      </c>
      <c r="L31" s="4"/>
      <c r="M31" s="179" t="s">
        <v>970</v>
      </c>
      <c r="N31" s="180"/>
      <c r="O31" s="181" t="s">
        <v>998</v>
      </c>
      <c r="P31" s="182"/>
      <c r="Q31" s="183"/>
      <c r="R31" s="183"/>
      <c r="S31" s="183"/>
      <c r="T31" s="183"/>
      <c r="U31" s="184"/>
    </row>
    <row r="32" spans="1:21" ht="13.5">
      <c r="A32" s="26" t="s">
        <v>590</v>
      </c>
      <c r="B32" s="26" t="s">
        <v>261</v>
      </c>
      <c r="C32" s="28" t="s">
        <v>592</v>
      </c>
      <c r="D32" s="4">
        <v>0</v>
      </c>
      <c r="E32" s="4">
        <f>TRUNC((+D32*$B$1)/0.5+0.5)*0.5</f>
        <v>0</v>
      </c>
      <c r="F32" s="29">
        <f>+E32+D32</f>
        <v>0</v>
      </c>
      <c r="G32" s="4">
        <f>+E32*3%</f>
        <v>0</v>
      </c>
      <c r="H32" s="4"/>
      <c r="I32" s="1">
        <f>+G32*3*6.5</f>
        <v>0</v>
      </c>
      <c r="J32" s="4">
        <f>+E32*D$1</f>
        <v>0</v>
      </c>
      <c r="K32" s="4">
        <f>J32+I32+H32</f>
        <v>0</v>
      </c>
      <c r="L32" s="4"/>
      <c r="M32" s="185" t="s">
        <v>995</v>
      </c>
      <c r="N32" s="166">
        <v>2</v>
      </c>
      <c r="O32" s="47" t="s">
        <v>216</v>
      </c>
      <c r="P32" s="48">
        <v>304638.7</v>
      </c>
      <c r="Q32" s="48">
        <f>+E39</f>
        <v>0</v>
      </c>
      <c r="R32" s="48">
        <f>Q32+P32</f>
        <v>304638.7</v>
      </c>
      <c r="S32" s="48">
        <v>6.5</v>
      </c>
      <c r="T32" s="48">
        <f>N32*Q32*S32</f>
        <v>0</v>
      </c>
      <c r="U32" s="174">
        <f>R32*0.03</f>
        <v>9139.1610000000001</v>
      </c>
    </row>
    <row r="33" spans="1:21" ht="13.5">
      <c r="A33" s="26" t="s">
        <v>931</v>
      </c>
      <c r="B33" s="26" t="s">
        <v>262</v>
      </c>
      <c r="C33" s="28" t="s">
        <v>933</v>
      </c>
      <c r="D33" s="4">
        <v>0</v>
      </c>
      <c r="E33" s="4">
        <f>TRUNC((+D33*$B$1)/0.5+0.5)*0.5</f>
        <v>0</v>
      </c>
      <c r="F33" s="29">
        <f>+E33+D33</f>
        <v>0</v>
      </c>
      <c r="G33" s="4">
        <f>+E33*3%</f>
        <v>0</v>
      </c>
      <c r="H33" s="4"/>
      <c r="I33" s="1">
        <f>+G33*1*6.5</f>
        <v>0</v>
      </c>
      <c r="J33" s="4">
        <f>+E33*D1</f>
        <v>0</v>
      </c>
      <c r="K33" s="4">
        <f>J33+I33+H33</f>
        <v>0</v>
      </c>
      <c r="L33" s="4"/>
      <c r="M33" s="185" t="s">
        <v>995</v>
      </c>
      <c r="N33" s="57">
        <v>3</v>
      </c>
      <c r="O33" s="47" t="s">
        <v>670</v>
      </c>
      <c r="P33" s="48">
        <v>299443.45</v>
      </c>
      <c r="Q33" s="48">
        <f>+E40</f>
        <v>0</v>
      </c>
      <c r="R33" s="48">
        <f>Q33+P33</f>
        <v>299443.45</v>
      </c>
      <c r="S33" s="48">
        <v>6.5</v>
      </c>
      <c r="T33" s="48">
        <f>N33*Q33*S33</f>
        <v>0</v>
      </c>
      <c r="U33" s="174">
        <f>R33*0.03</f>
        <v>8983.3035</v>
      </c>
    </row>
    <row r="34" spans="1:21" ht="13.5">
      <c r="A34" s="26" t="s">
        <v>263</v>
      </c>
      <c r="B34" s="26" t="s">
        <v>262</v>
      </c>
      <c r="C34" s="28" t="s">
        <v>562</v>
      </c>
      <c r="D34" s="4">
        <v>0</v>
      </c>
      <c r="E34" s="4">
        <f>TRUNC((+D34*$B$1)/0.5+0.5)*0.5</f>
        <v>0</v>
      </c>
      <c r="F34" s="29">
        <f>+E34+D34</f>
        <v>0</v>
      </c>
      <c r="G34" s="4">
        <f>+E34*3%</f>
        <v>0</v>
      </c>
      <c r="H34" s="4"/>
      <c r="I34" s="1">
        <f>+G34*5*6.5</f>
        <v>0</v>
      </c>
      <c r="J34" s="4">
        <f>+E34*D1</f>
        <v>0</v>
      </c>
      <c r="K34" s="4">
        <f>J34+I34+H34</f>
        <v>0</v>
      </c>
      <c r="L34" s="4"/>
      <c r="M34" s="185" t="s">
        <v>995</v>
      </c>
      <c r="N34" s="166">
        <v>0</v>
      </c>
      <c r="O34" s="47" t="s">
        <v>1075</v>
      </c>
      <c r="P34" s="48">
        <v>0</v>
      </c>
      <c r="Q34" s="48">
        <v>0</v>
      </c>
      <c r="R34" s="48">
        <f>Q34+P34</f>
        <v>0</v>
      </c>
      <c r="S34" s="48">
        <v>6</v>
      </c>
      <c r="T34" s="48">
        <f>N34*Q34*S34</f>
        <v>0</v>
      </c>
      <c r="U34" s="174">
        <f>R34*0.03</f>
        <v>0</v>
      </c>
    </row>
    <row r="35" spans="1:21" ht="13.5">
      <c r="A35" s="26" t="s">
        <v>265</v>
      </c>
      <c r="B35" s="3"/>
      <c r="C35" s="3"/>
      <c r="D35" s="4">
        <f>SUM(D31:D34)</f>
        <v>0</v>
      </c>
      <c r="E35" s="4">
        <f>SUM(E31:E34)</f>
        <v>0</v>
      </c>
      <c r="F35" s="4">
        <f t="shared" ref="F35:K35" si="18">SUM(F31:F34)</f>
        <v>0</v>
      </c>
      <c r="G35" s="4">
        <f t="shared" si="18"/>
        <v>0</v>
      </c>
      <c r="H35" s="4">
        <f t="shared" si="18"/>
        <v>0</v>
      </c>
      <c r="I35" s="4">
        <f t="shared" si="18"/>
        <v>0</v>
      </c>
      <c r="J35" s="4">
        <f t="shared" si="18"/>
        <v>0</v>
      </c>
      <c r="K35" s="4">
        <f t="shared" si="18"/>
        <v>0</v>
      </c>
      <c r="L35" s="4"/>
      <c r="M35" s="185" t="s">
        <v>995</v>
      </c>
      <c r="N35" s="57">
        <v>0</v>
      </c>
      <c r="O35" s="47" t="s">
        <v>996</v>
      </c>
      <c r="P35" s="48">
        <v>0</v>
      </c>
      <c r="Q35" s="48">
        <v>0</v>
      </c>
      <c r="R35" s="48">
        <f>Q35+P35</f>
        <v>0</v>
      </c>
      <c r="S35" s="48">
        <v>6</v>
      </c>
      <c r="T35" s="48">
        <f>N35*Q35*S35</f>
        <v>0</v>
      </c>
      <c r="U35" s="174">
        <f>R35*0.03</f>
        <v>0</v>
      </c>
    </row>
    <row r="36" spans="1:21" ht="13.5">
      <c r="A36" s="150" t="s">
        <v>925</v>
      </c>
      <c r="B36" s="150" t="s">
        <v>268</v>
      </c>
      <c r="C36" s="150" t="s">
        <v>268</v>
      </c>
      <c r="D36" s="151">
        <f>+D27+D29+D35</f>
        <v>1287744.5</v>
      </c>
      <c r="E36" s="151">
        <f>+E27+E29+E35</f>
        <v>0</v>
      </c>
      <c r="F36" s="151">
        <f t="shared" ref="F36:K36" si="19">+F35+F27</f>
        <v>984114.5</v>
      </c>
      <c r="G36" s="151">
        <f t="shared" si="19"/>
        <v>0</v>
      </c>
      <c r="H36" s="151">
        <f t="shared" si="19"/>
        <v>0</v>
      </c>
      <c r="I36" s="151">
        <f t="shared" si="19"/>
        <v>0</v>
      </c>
      <c r="J36" s="151">
        <f t="shared" si="19"/>
        <v>0</v>
      </c>
      <c r="K36" s="151">
        <f t="shared" si="19"/>
        <v>0</v>
      </c>
      <c r="L36" s="4"/>
      <c r="M36" s="185" t="s">
        <v>995</v>
      </c>
      <c r="N36" s="57">
        <v>1</v>
      </c>
      <c r="O36" s="47" t="s">
        <v>1076</v>
      </c>
      <c r="P36" s="48">
        <v>158520.9</v>
      </c>
      <c r="Q36" s="48">
        <f>+E43</f>
        <v>0</v>
      </c>
      <c r="R36" s="48">
        <f>Q36+P36</f>
        <v>158520.9</v>
      </c>
      <c r="S36" s="48">
        <v>6.5</v>
      </c>
      <c r="T36" s="48">
        <f>N36*Q36*S36</f>
        <v>0</v>
      </c>
      <c r="U36" s="174">
        <f>R36*0.03</f>
        <v>4755.6269999999995</v>
      </c>
    </row>
    <row r="37" spans="1:21" ht="13.5">
      <c r="A37" s="170" t="s">
        <v>962</v>
      </c>
      <c r="B37" s="170" t="s">
        <v>994</v>
      </c>
      <c r="C37" s="170" t="s">
        <v>968</v>
      </c>
      <c r="D37" s="4">
        <v>0</v>
      </c>
      <c r="E37" s="4">
        <f t="shared" ref="E37:E43" si="20">TRUNC((+D37*$B$1)/0.5+0.5)*0.5</f>
        <v>0</v>
      </c>
      <c r="F37" s="29">
        <f t="shared" ref="F37:F43" si="21">+E37+D37</f>
        <v>0</v>
      </c>
      <c r="G37" s="4">
        <f t="shared" ref="G37:G43" si="22">+E37*3%</f>
        <v>0</v>
      </c>
      <c r="H37" s="4">
        <v>0</v>
      </c>
      <c r="I37" s="1">
        <v>0</v>
      </c>
      <c r="J37" s="4">
        <f t="shared" ref="J37:J43" si="23">+E37*D$1</f>
        <v>0</v>
      </c>
      <c r="K37" s="4">
        <f t="shared" ref="K37:K43" si="24">J37+I37+H37</f>
        <v>0</v>
      </c>
      <c r="L37" s="4"/>
      <c r="M37" s="186"/>
      <c r="N37" s="57">
        <f>SUM(N32:N36)</f>
        <v>6</v>
      </c>
      <c r="O37" s="173" t="s">
        <v>207</v>
      </c>
      <c r="P37" s="48"/>
      <c r="Q37" s="50" t="s">
        <v>208</v>
      </c>
      <c r="R37" s="48"/>
      <c r="S37" s="48"/>
      <c r="T37" s="48"/>
      <c r="U37" s="175"/>
    </row>
    <row r="38" spans="1:21" ht="13.5">
      <c r="A38" s="26" t="s">
        <v>260</v>
      </c>
      <c r="B38" s="26" t="s">
        <v>261</v>
      </c>
      <c r="C38" s="28" t="s">
        <v>561</v>
      </c>
      <c r="D38" s="4">
        <v>304638.7</v>
      </c>
      <c r="E38" s="4">
        <f t="shared" si="20"/>
        <v>0</v>
      </c>
      <c r="F38" s="29">
        <f t="shared" si="21"/>
        <v>304638.7</v>
      </c>
      <c r="G38" s="4">
        <f>+E38*3%</f>
        <v>0</v>
      </c>
      <c r="H38" s="4"/>
      <c r="I38" s="1">
        <f>G38*16*6.5</f>
        <v>0</v>
      </c>
      <c r="J38" s="4">
        <f t="shared" si="23"/>
        <v>0</v>
      </c>
      <c r="K38" s="4">
        <f>J38+I38+H38</f>
        <v>0</v>
      </c>
      <c r="L38" s="4"/>
      <c r="M38" s="186"/>
      <c r="N38" s="57"/>
      <c r="O38" s="173"/>
      <c r="P38" s="187"/>
      <c r="Q38" s="50" t="s">
        <v>217</v>
      </c>
      <c r="R38" s="48"/>
      <c r="S38" s="48"/>
      <c r="T38" s="48">
        <f>SUM(T32:T36)</f>
        <v>0</v>
      </c>
      <c r="U38" s="175"/>
    </row>
    <row r="39" spans="1:21" ht="13.5">
      <c r="A39" s="26" t="s">
        <v>590</v>
      </c>
      <c r="B39" s="26" t="s">
        <v>261</v>
      </c>
      <c r="C39" s="28" t="s">
        <v>592</v>
      </c>
      <c r="D39" s="4">
        <v>304638.7</v>
      </c>
      <c r="E39" s="4">
        <f t="shared" si="20"/>
        <v>0</v>
      </c>
      <c r="F39" s="29">
        <f t="shared" si="21"/>
        <v>304638.7</v>
      </c>
      <c r="G39" s="4">
        <f t="shared" si="22"/>
        <v>0</v>
      </c>
      <c r="H39" s="4">
        <v>0</v>
      </c>
      <c r="I39" s="1">
        <f>+G39*5*6.5</f>
        <v>0</v>
      </c>
      <c r="J39" s="4">
        <f t="shared" si="23"/>
        <v>0</v>
      </c>
      <c r="K39" s="4">
        <f t="shared" si="24"/>
        <v>0</v>
      </c>
      <c r="L39" s="4"/>
      <c r="M39" s="186"/>
      <c r="N39" s="57"/>
      <c r="O39" s="173"/>
      <c r="P39" s="187"/>
      <c r="Q39" s="50" t="s">
        <v>211</v>
      </c>
      <c r="R39" s="48"/>
      <c r="S39" s="48"/>
      <c r="T39" s="48">
        <f>+I44</f>
        <v>0</v>
      </c>
      <c r="U39" s="175"/>
    </row>
    <row r="40" spans="1:21" ht="13.5">
      <c r="A40" s="26" t="s">
        <v>931</v>
      </c>
      <c r="B40" s="26" t="s">
        <v>262</v>
      </c>
      <c r="C40" s="28" t="s">
        <v>933</v>
      </c>
      <c r="D40" s="4">
        <v>299443.40000000002</v>
      </c>
      <c r="E40" s="4">
        <f t="shared" si="20"/>
        <v>0</v>
      </c>
      <c r="F40" s="29">
        <f t="shared" si="21"/>
        <v>299443.40000000002</v>
      </c>
      <c r="G40" s="4">
        <f t="shared" si="22"/>
        <v>0</v>
      </c>
      <c r="H40" s="4">
        <v>0</v>
      </c>
      <c r="I40" s="1">
        <f>+G40*3*6.5</f>
        <v>0</v>
      </c>
      <c r="J40" s="4">
        <f t="shared" si="23"/>
        <v>0</v>
      </c>
      <c r="K40" s="4">
        <f t="shared" si="24"/>
        <v>0</v>
      </c>
      <c r="L40" s="4"/>
      <c r="M40" s="186"/>
      <c r="N40" s="57"/>
      <c r="O40" s="173"/>
      <c r="P40" s="187"/>
      <c r="Q40" s="50" t="s">
        <v>971</v>
      </c>
      <c r="R40" s="48"/>
      <c r="S40" s="48"/>
      <c r="T40" s="48">
        <f>SUM(T38:T39)</f>
        <v>0</v>
      </c>
      <c r="U40" s="175"/>
    </row>
    <row r="41" spans="1:21" ht="13.5">
      <c r="A41" s="26" t="s">
        <v>263</v>
      </c>
      <c r="B41" s="26" t="s">
        <v>262</v>
      </c>
      <c r="C41" s="28" t="s">
        <v>562</v>
      </c>
      <c r="D41" s="4">
        <v>299443.40000000002</v>
      </c>
      <c r="E41" s="4">
        <f t="shared" si="20"/>
        <v>0</v>
      </c>
      <c r="F41" s="29">
        <f t="shared" si="21"/>
        <v>299443.40000000002</v>
      </c>
      <c r="G41" s="4">
        <f t="shared" si="22"/>
        <v>0</v>
      </c>
      <c r="H41" s="4">
        <v>0</v>
      </c>
      <c r="I41" s="1">
        <f>+G41*7*6.5</f>
        <v>0</v>
      </c>
      <c r="J41" s="4">
        <f t="shared" si="23"/>
        <v>0</v>
      </c>
      <c r="K41" s="4">
        <f t="shared" si="24"/>
        <v>0</v>
      </c>
      <c r="L41" s="4"/>
      <c r="M41" s="186"/>
      <c r="N41" s="57"/>
      <c r="O41" s="173"/>
      <c r="P41" s="187"/>
      <c r="Q41" s="50"/>
      <c r="R41" s="48"/>
      <c r="S41" s="48"/>
      <c r="T41" s="48"/>
      <c r="U41" s="175"/>
    </row>
    <row r="42" spans="1:21" ht="13.5">
      <c r="A42" s="26" t="s">
        <v>264</v>
      </c>
      <c r="B42" s="26" t="s">
        <v>262</v>
      </c>
      <c r="C42" s="28" t="s">
        <v>563</v>
      </c>
      <c r="D42" s="4">
        <v>299443.40000000002</v>
      </c>
      <c r="E42" s="4">
        <f t="shared" si="20"/>
        <v>0</v>
      </c>
      <c r="F42" s="29">
        <f t="shared" si="21"/>
        <v>299443.40000000002</v>
      </c>
      <c r="G42" s="4">
        <f t="shared" si="22"/>
        <v>0</v>
      </c>
      <c r="H42" s="4">
        <v>0</v>
      </c>
      <c r="I42" s="1">
        <f>G42*13*1.5+G42*14*5</f>
        <v>0</v>
      </c>
      <c r="J42" s="4">
        <f t="shared" si="23"/>
        <v>0</v>
      </c>
      <c r="K42" s="4">
        <f t="shared" si="24"/>
        <v>0</v>
      </c>
      <c r="L42" s="4"/>
      <c r="M42" s="186"/>
      <c r="N42" s="57"/>
      <c r="O42" s="173"/>
      <c r="P42" s="187"/>
      <c r="Q42" s="50"/>
      <c r="R42" s="48"/>
      <c r="S42" s="48"/>
      <c r="T42" s="48"/>
      <c r="U42" s="175"/>
    </row>
    <row r="43" spans="1:21" ht="13.5">
      <c r="A43" s="26" t="s">
        <v>1179</v>
      </c>
      <c r="B43" s="26" t="s">
        <v>257</v>
      </c>
      <c r="C43" s="167" t="s">
        <v>963</v>
      </c>
      <c r="D43" s="4">
        <v>158520.9</v>
      </c>
      <c r="E43" s="4">
        <f t="shared" si="20"/>
        <v>0</v>
      </c>
      <c r="F43" s="29">
        <f t="shared" si="21"/>
        <v>158520.9</v>
      </c>
      <c r="G43" s="4">
        <f t="shared" si="22"/>
        <v>0</v>
      </c>
      <c r="H43" s="4">
        <v>0</v>
      </c>
      <c r="I43" s="1">
        <f>+G43*1*4</f>
        <v>0</v>
      </c>
      <c r="J43" s="4">
        <f t="shared" si="23"/>
        <v>0</v>
      </c>
      <c r="K43" s="4">
        <f t="shared" si="24"/>
        <v>0</v>
      </c>
      <c r="L43" s="4"/>
      <c r="M43" s="188"/>
      <c r="N43" s="189"/>
      <c r="O43" s="189"/>
      <c r="P43" s="189"/>
      <c r="Q43" s="189"/>
      <c r="R43" s="189"/>
      <c r="S43" s="189"/>
      <c r="T43" s="189"/>
      <c r="U43" s="190"/>
    </row>
    <row r="44" spans="1:21" ht="14.25" thickBot="1">
      <c r="A44" s="171" t="s">
        <v>997</v>
      </c>
      <c r="B44" s="150"/>
      <c r="C44" s="150"/>
      <c r="D44" s="151">
        <f>SUM(D37:D43)</f>
        <v>1666128.5</v>
      </c>
      <c r="E44" s="151">
        <f>SUM(E37:E43)</f>
        <v>0</v>
      </c>
      <c r="F44" s="151">
        <f t="shared" ref="F44:K44" si="25">SUM(F37:F43)</f>
        <v>1666128.5</v>
      </c>
      <c r="G44" s="151">
        <f t="shared" si="25"/>
        <v>0</v>
      </c>
      <c r="H44" s="151">
        <f t="shared" si="25"/>
        <v>0</v>
      </c>
      <c r="I44" s="151">
        <f t="shared" si="25"/>
        <v>0</v>
      </c>
      <c r="J44" s="151">
        <f t="shared" si="25"/>
        <v>0</v>
      </c>
      <c r="K44" s="151">
        <f t="shared" si="25"/>
        <v>0</v>
      </c>
      <c r="L44" s="4"/>
      <c r="M44" s="53"/>
      <c r="N44" s="176">
        <f>N27+N17+N37</f>
        <v>26</v>
      </c>
      <c r="O44" s="177" t="s">
        <v>207</v>
      </c>
      <c r="P44" s="54"/>
      <c r="Q44" s="178" t="s">
        <v>219</v>
      </c>
      <c r="R44" s="54"/>
      <c r="S44" s="54"/>
      <c r="T44" s="54">
        <f>+T20+T30+T40</f>
        <v>0</v>
      </c>
      <c r="U44" s="55"/>
    </row>
    <row r="45" spans="1:21" ht="14.25" thickBot="1">
      <c r="A45" s="170" t="s">
        <v>679</v>
      </c>
      <c r="B45" s="170" t="s">
        <v>966</v>
      </c>
      <c r="C45" s="170" t="s">
        <v>968</v>
      </c>
      <c r="D45" s="4">
        <v>0</v>
      </c>
      <c r="E45" s="4">
        <f>TRUNC((+D45*$B$1)/0.5+0.5)*0.5</f>
        <v>0</v>
      </c>
      <c r="F45" s="29">
        <f>+E45+D45</f>
        <v>0</v>
      </c>
      <c r="G45" s="4">
        <f>+E45*3%</f>
        <v>0</v>
      </c>
      <c r="H45" s="4">
        <v>0</v>
      </c>
      <c r="I45" s="1">
        <v>0</v>
      </c>
      <c r="J45" s="4">
        <f>+E45*D$1</f>
        <v>0</v>
      </c>
      <c r="K45" s="4">
        <f>J45+I45+H45</f>
        <v>0</v>
      </c>
      <c r="L45" s="4"/>
      <c r="T45" s="54">
        <f>+T44-K49</f>
        <v>0</v>
      </c>
    </row>
    <row r="46" spans="1:21" ht="13.5">
      <c r="A46" s="170" t="s">
        <v>679</v>
      </c>
      <c r="B46" s="170" t="s">
        <v>967</v>
      </c>
      <c r="C46" s="170" t="s">
        <v>969</v>
      </c>
      <c r="D46" s="4">
        <v>0</v>
      </c>
      <c r="E46" s="4">
        <f>TRUNC((+D46*$B$1)/0.5+0.5)*0.5</f>
        <v>0</v>
      </c>
      <c r="F46" s="29">
        <f>+E46+D46</f>
        <v>0</v>
      </c>
      <c r="G46" s="4">
        <f>+E46*3%</f>
        <v>0</v>
      </c>
      <c r="H46" s="4">
        <v>0</v>
      </c>
      <c r="I46" s="1">
        <v>0</v>
      </c>
      <c r="J46" s="4">
        <f>+E46*D$1</f>
        <v>0</v>
      </c>
      <c r="K46" s="4">
        <f>J46+I46+H46</f>
        <v>0</v>
      </c>
      <c r="L46" s="4"/>
      <c r="T46" s="67"/>
    </row>
    <row r="47" spans="1:21" ht="13.5">
      <c r="A47" s="171" t="s">
        <v>993</v>
      </c>
      <c r="B47" s="150"/>
      <c r="C47" s="150"/>
      <c r="D47" s="151">
        <f>SUM(D45:D46)</f>
        <v>0</v>
      </c>
      <c r="E47" s="151">
        <f>SUM(E45:E46)</f>
        <v>0</v>
      </c>
      <c r="F47" s="151">
        <f t="shared" ref="F47:K47" si="26">SUM(F45:F46)</f>
        <v>0</v>
      </c>
      <c r="G47" s="151">
        <f t="shared" si="26"/>
        <v>0</v>
      </c>
      <c r="H47" s="151">
        <f t="shared" si="26"/>
        <v>0</v>
      </c>
      <c r="I47" s="151">
        <f t="shared" si="26"/>
        <v>0</v>
      </c>
      <c r="J47" s="151">
        <f t="shared" si="26"/>
        <v>0</v>
      </c>
      <c r="K47" s="151">
        <f t="shared" si="26"/>
        <v>0</v>
      </c>
      <c r="L47" s="4"/>
      <c r="T47" s="67"/>
    </row>
    <row r="48" spans="1:21" ht="13.5">
      <c r="A48" s="170" t="s">
        <v>911</v>
      </c>
      <c r="B48" s="168"/>
      <c r="C48" s="168"/>
      <c r="D48" s="169">
        <f>+D47+D44</f>
        <v>1666128.5</v>
      </c>
      <c r="E48" s="169">
        <f>+E47+E44</f>
        <v>0</v>
      </c>
      <c r="F48" s="169">
        <f t="shared" ref="F48:K48" si="27">+F47+F44</f>
        <v>1666128.5</v>
      </c>
      <c r="G48" s="169">
        <f t="shared" si="27"/>
        <v>0</v>
      </c>
      <c r="H48" s="169">
        <f t="shared" si="27"/>
        <v>0</v>
      </c>
      <c r="I48" s="169">
        <f t="shared" si="27"/>
        <v>0</v>
      </c>
      <c r="J48" s="169">
        <f t="shared" si="27"/>
        <v>0</v>
      </c>
      <c r="K48" s="169">
        <f t="shared" si="27"/>
        <v>0</v>
      </c>
      <c r="L48" s="4"/>
      <c r="T48" s="67"/>
    </row>
    <row r="49" spans="1:13" ht="13.5">
      <c r="A49" s="26" t="s">
        <v>266</v>
      </c>
      <c r="B49" s="3"/>
      <c r="C49" s="3"/>
      <c r="D49" s="4">
        <f>D35+D27+D19+D47+D44+D29</f>
        <v>6866982.4949999992</v>
      </c>
      <c r="E49" s="4">
        <f>E35+E27+E19+E47+E44+E29</f>
        <v>0</v>
      </c>
      <c r="F49" s="4">
        <f t="shared" ref="F49:K49" si="28">F35+F27+F19+F47+F44+F29</f>
        <v>6866982.4949999992</v>
      </c>
      <c r="G49" s="4">
        <f t="shared" si="28"/>
        <v>0</v>
      </c>
      <c r="H49" s="4">
        <f t="shared" si="28"/>
        <v>0</v>
      </c>
      <c r="I49" s="4">
        <f t="shared" si="28"/>
        <v>0</v>
      </c>
      <c r="J49" s="4">
        <f t="shared" si="28"/>
        <v>0</v>
      </c>
      <c r="K49" s="4">
        <f t="shared" si="28"/>
        <v>0</v>
      </c>
      <c r="L49" s="37"/>
    </row>
    <row r="50" spans="1:13" ht="13.5">
      <c r="A50" s="26" t="s">
        <v>672</v>
      </c>
      <c r="B50" s="26" t="s">
        <v>671</v>
      </c>
      <c r="C50" s="28"/>
      <c r="D50" s="4">
        <v>0</v>
      </c>
      <c r="E50" s="4">
        <v>0</v>
      </c>
      <c r="F50" s="4">
        <v>0</v>
      </c>
      <c r="G50" s="4">
        <f>+E50*3%</f>
        <v>0</v>
      </c>
      <c r="H50" s="4"/>
      <c r="I50" s="4">
        <v>0</v>
      </c>
      <c r="J50" s="4">
        <f>+E50*D$1</f>
        <v>0</v>
      </c>
      <c r="K50" s="4">
        <v>0</v>
      </c>
      <c r="L50" s="4"/>
      <c r="M50" s="4"/>
    </row>
    <row r="51" spans="1:13" ht="14.25" thickBot="1">
      <c r="J51" s="5" t="s">
        <v>267</v>
      </c>
      <c r="K51" s="4">
        <f>+I89</f>
        <v>0</v>
      </c>
      <c r="L51" s="4"/>
    </row>
    <row r="52" spans="1:13" ht="16.5" thickBot="1">
      <c r="A52" s="2349" t="s">
        <v>565</v>
      </c>
      <c r="B52" s="2349"/>
      <c r="C52" s="2349"/>
      <c r="D52" s="2349"/>
      <c r="E52" s="2349"/>
      <c r="I52" s="61" t="s">
        <v>589</v>
      </c>
      <c r="J52" s="62"/>
      <c r="K52" s="78">
        <f>+K51+K49</f>
        <v>0</v>
      </c>
      <c r="L52" s="4"/>
    </row>
    <row r="53" spans="1:13" ht="24" customHeight="1">
      <c r="A53" s="27" t="s">
        <v>582</v>
      </c>
      <c r="B53" s="2359" t="s">
        <v>1005</v>
      </c>
      <c r="C53" s="2360"/>
      <c r="D53" s="2360"/>
      <c r="E53" s="2361"/>
      <c r="J53" s="5"/>
      <c r="K53" s="4"/>
      <c r="L53" s="4"/>
    </row>
    <row r="54" spans="1:13" ht="27" customHeight="1">
      <c r="A54" s="152" t="s">
        <v>1300</v>
      </c>
      <c r="B54" s="13">
        <f>+B75</f>
        <v>740634.13930000016</v>
      </c>
      <c r="C54" s="2343" t="s">
        <v>1006</v>
      </c>
      <c r="D54" s="2344"/>
      <c r="E54" s="13">
        <f>+E75</f>
        <v>754786.38400000008</v>
      </c>
      <c r="J54" s="5"/>
      <c r="K54" s="4"/>
      <c r="L54" s="4"/>
    </row>
    <row r="55" spans="1:13" ht="24" customHeight="1">
      <c r="A55" s="152" t="s">
        <v>564</v>
      </c>
      <c r="B55" s="13">
        <f>+B54*10%</f>
        <v>74063.413930000024</v>
      </c>
      <c r="C55" s="2343" t="s">
        <v>564</v>
      </c>
      <c r="D55" s="2344"/>
      <c r="E55" s="13">
        <f>+E54*10%</f>
        <v>75478.638400000011</v>
      </c>
      <c r="J55" s="5"/>
      <c r="K55" s="4"/>
      <c r="L55" s="4"/>
    </row>
    <row r="56" spans="1:13" ht="13.5" customHeight="1">
      <c r="A56" s="152" t="s">
        <v>926</v>
      </c>
      <c r="B56" s="13">
        <f>+B55+B54</f>
        <v>814697.55323000019</v>
      </c>
      <c r="C56" s="2354" t="s">
        <v>926</v>
      </c>
      <c r="D56" s="2355"/>
      <c r="E56" s="13">
        <f>+E55+E54</f>
        <v>830265.02240000013</v>
      </c>
      <c r="F56" s="39"/>
      <c r="J56" s="5"/>
      <c r="K56" s="4"/>
      <c r="L56" s="4"/>
    </row>
    <row r="57" spans="1:13" ht="13.5" customHeight="1">
      <c r="A57" s="152" t="s">
        <v>1185</v>
      </c>
      <c r="B57" s="13">
        <f>+B56*65%</f>
        <v>529553.40959950013</v>
      </c>
      <c r="C57" s="2354" t="s">
        <v>1185</v>
      </c>
      <c r="D57" s="2355"/>
      <c r="E57" s="13">
        <f>+E56*65%</f>
        <v>539672.26456000016</v>
      </c>
      <c r="J57" s="5"/>
      <c r="K57" s="4"/>
      <c r="L57" s="4"/>
    </row>
    <row r="58" spans="1:13" ht="13.5" customHeight="1">
      <c r="A58" s="152" t="s">
        <v>927</v>
      </c>
      <c r="B58" s="13">
        <f>+B56+B57</f>
        <v>1344250.9628295004</v>
      </c>
      <c r="C58" s="2354" t="s">
        <v>927</v>
      </c>
      <c r="D58" s="2355"/>
      <c r="E58" s="13">
        <f>+E56+E57</f>
        <v>1369937.2869600002</v>
      </c>
      <c r="J58" s="5"/>
      <c r="K58" s="4"/>
      <c r="L58" s="4"/>
    </row>
    <row r="59" spans="1:13" ht="13.5" customHeight="1">
      <c r="A59" s="159" t="s">
        <v>944</v>
      </c>
      <c r="B59" s="153">
        <v>0</v>
      </c>
      <c r="C59" s="2353" t="s">
        <v>944</v>
      </c>
      <c r="D59" s="2353"/>
      <c r="E59" s="153">
        <v>0</v>
      </c>
      <c r="J59" s="5"/>
      <c r="K59" s="4"/>
      <c r="L59" s="4"/>
    </row>
    <row r="60" spans="1:13" ht="12.75" customHeight="1">
      <c r="A60" s="159" t="s">
        <v>945</v>
      </c>
      <c r="B60" s="153">
        <f>+B56-B59</f>
        <v>814697.55323000019</v>
      </c>
      <c r="C60" s="2353" t="s">
        <v>945</v>
      </c>
      <c r="D60" s="2353"/>
      <c r="E60" s="153">
        <f>+E56-E59</f>
        <v>830265.02240000013</v>
      </c>
      <c r="J60" s="5"/>
      <c r="K60" s="4"/>
      <c r="L60" s="4"/>
    </row>
    <row r="61" spans="1:13" ht="13.5" customHeight="1">
      <c r="A61" s="159" t="s">
        <v>946</v>
      </c>
      <c r="B61" s="153">
        <f>+B60*65%</f>
        <v>529553.40959950013</v>
      </c>
      <c r="C61" s="2353" t="s">
        <v>946</v>
      </c>
      <c r="D61" s="2353"/>
      <c r="E61" s="153">
        <f>+E60*65%</f>
        <v>539672.26456000016</v>
      </c>
      <c r="J61" s="5"/>
      <c r="K61" s="4"/>
      <c r="L61" s="4"/>
    </row>
    <row r="62" spans="1:13" ht="13.5" customHeight="1">
      <c r="A62" s="159" t="s">
        <v>951</v>
      </c>
      <c r="B62" s="153">
        <f>+B59+B60</f>
        <v>814697.55323000019</v>
      </c>
      <c r="C62" s="160"/>
      <c r="D62" s="160"/>
      <c r="E62" s="153">
        <f>+E59+E60</f>
        <v>830265.02240000013</v>
      </c>
      <c r="J62" s="5"/>
      <c r="K62" s="4"/>
      <c r="L62" s="4"/>
    </row>
    <row r="63" spans="1:13" ht="13.5" customHeight="1" thickBot="1">
      <c r="A63" s="156" t="s">
        <v>1015</v>
      </c>
      <c r="B63" s="9"/>
      <c r="C63" s="10"/>
      <c r="D63" s="11"/>
      <c r="E63" s="12">
        <f>+((B60+B61)*2)+((E60+E61)*4)</f>
        <v>8168251.0734990016</v>
      </c>
      <c r="J63" s="5"/>
      <c r="K63" s="4"/>
      <c r="L63" s="4"/>
    </row>
    <row r="64" spans="1:13" ht="27" customHeight="1" thickBot="1">
      <c r="A64" s="2345" t="s">
        <v>743</v>
      </c>
      <c r="B64" s="2346"/>
      <c r="C64" s="2346"/>
      <c r="D64" s="2346"/>
      <c r="E64" s="157">
        <f>+E63/6</f>
        <v>1361375.1789165002</v>
      </c>
      <c r="J64" s="5"/>
      <c r="K64" s="4"/>
      <c r="L64" s="4"/>
    </row>
    <row r="65" spans="1:12" ht="13.5">
      <c r="A65" s="154"/>
      <c r="B65" s="154"/>
      <c r="C65" s="154"/>
      <c r="D65" s="154"/>
      <c r="E65" s="155"/>
      <c r="J65" s="5"/>
      <c r="K65" s="4"/>
      <c r="L65" s="4"/>
    </row>
    <row r="66" spans="1:12" ht="15.75">
      <c r="A66" s="2349" t="s">
        <v>1204</v>
      </c>
      <c r="B66" s="2349"/>
      <c r="C66" s="2349"/>
      <c r="D66" s="2349"/>
      <c r="E66" s="2349"/>
      <c r="J66" s="5"/>
      <c r="K66" s="4"/>
      <c r="L66" s="4"/>
    </row>
    <row r="67" spans="1:12" ht="24" customHeight="1">
      <c r="A67" s="27" t="s">
        <v>582</v>
      </c>
      <c r="B67" s="2350" t="s">
        <v>1004</v>
      </c>
      <c r="C67" s="2351"/>
      <c r="D67" s="2351"/>
      <c r="E67" s="2352"/>
      <c r="J67" s="5"/>
      <c r="K67" s="4"/>
      <c r="L67" s="4"/>
    </row>
    <row r="68" spans="1:12" ht="13.5" customHeight="1">
      <c r="A68" s="158" t="s">
        <v>936</v>
      </c>
      <c r="B68" s="13">
        <f>+P6</f>
        <v>428855.9</v>
      </c>
      <c r="C68" s="148"/>
      <c r="D68" s="148"/>
      <c r="E68" s="13">
        <f>+B68</f>
        <v>428855.9</v>
      </c>
      <c r="J68" s="5"/>
      <c r="K68" s="4"/>
      <c r="L68" s="4"/>
    </row>
    <row r="69" spans="1:12" ht="13.5" customHeight="1">
      <c r="A69" s="152" t="s">
        <v>937</v>
      </c>
      <c r="B69" s="4">
        <f>+B68*10%</f>
        <v>42885.590000000004</v>
      </c>
      <c r="C69" s="2343" t="s">
        <v>928</v>
      </c>
      <c r="D69" s="2344"/>
      <c r="E69" s="4">
        <f>+E68*10%</f>
        <v>42885.590000000004</v>
      </c>
      <c r="F69" s="4"/>
      <c r="J69" s="5"/>
      <c r="K69" s="4"/>
      <c r="L69" s="4"/>
    </row>
    <row r="70" spans="1:12" ht="13.5" customHeight="1">
      <c r="A70" s="152" t="s">
        <v>938</v>
      </c>
      <c r="B70" s="13">
        <f>+B68+B69</f>
        <v>471741.49000000005</v>
      </c>
      <c r="C70" s="2343" t="s">
        <v>938</v>
      </c>
      <c r="D70" s="2344"/>
      <c r="E70" s="13">
        <f>+E68+E69</f>
        <v>471741.49000000005</v>
      </c>
      <c r="J70" s="5"/>
      <c r="K70" s="4"/>
      <c r="L70" s="4"/>
    </row>
    <row r="71" spans="1:12" ht="13.5">
      <c r="A71" s="152" t="s">
        <v>939</v>
      </c>
      <c r="B71" s="13">
        <f>+B69*3%</f>
        <v>1286.5677000000001</v>
      </c>
      <c r="C71" s="2343" t="s">
        <v>939</v>
      </c>
      <c r="D71" s="2344"/>
      <c r="E71" s="13">
        <f>+E69*3%</f>
        <v>1286.5677000000001</v>
      </c>
      <c r="J71" s="5"/>
      <c r="K71" s="4"/>
      <c r="L71" s="4"/>
    </row>
    <row r="72" spans="1:12" ht="13.5" customHeight="1">
      <c r="A72" s="152" t="s">
        <v>940</v>
      </c>
      <c r="B72" s="13">
        <f>+B69*0%</f>
        <v>0</v>
      </c>
      <c r="C72" s="2343" t="s">
        <v>940</v>
      </c>
      <c r="D72" s="2344"/>
      <c r="E72" s="13">
        <f>+E69*0%</f>
        <v>0</v>
      </c>
      <c r="J72" s="5"/>
      <c r="K72" s="4"/>
      <c r="L72" s="4"/>
    </row>
    <row r="73" spans="1:12" ht="13.5">
      <c r="A73" s="152" t="s">
        <v>941</v>
      </c>
      <c r="B73" s="13">
        <f>+B71*19</f>
        <v>24444.7863</v>
      </c>
      <c r="C73" s="2343" t="s">
        <v>942</v>
      </c>
      <c r="D73" s="2348"/>
      <c r="E73" s="13">
        <f>+E71*20</f>
        <v>25731.353999999999</v>
      </c>
      <c r="J73" s="5"/>
      <c r="K73" s="4"/>
      <c r="L73" s="4"/>
    </row>
    <row r="74" spans="1:12" ht="13.5">
      <c r="A74" s="152" t="s">
        <v>943</v>
      </c>
      <c r="B74" s="13">
        <f>+B69+B73</f>
        <v>67330.376300000004</v>
      </c>
      <c r="C74" s="2343" t="s">
        <v>943</v>
      </c>
      <c r="D74" s="2344"/>
      <c r="E74" s="13">
        <f>+E73+E72+E69</f>
        <v>68616.944000000003</v>
      </c>
      <c r="J74" s="5"/>
      <c r="K74" s="4"/>
      <c r="L74" s="4"/>
    </row>
    <row r="75" spans="1:12" ht="13.5" customHeight="1">
      <c r="A75" s="152" t="s">
        <v>927</v>
      </c>
      <c r="B75" s="13">
        <f>+B70+((B70*3%)*19)</f>
        <v>740634.13930000016</v>
      </c>
      <c r="C75" s="2343" t="s">
        <v>927</v>
      </c>
      <c r="D75" s="2344"/>
      <c r="E75" s="13">
        <f>+E70+((E70*3%)*20)</f>
        <v>754786.38400000008</v>
      </c>
      <c r="J75" s="5"/>
      <c r="K75" s="4"/>
      <c r="L75" s="4"/>
    </row>
    <row r="76" spans="1:12" ht="14.25" thickBot="1">
      <c r="A76" s="156" t="s">
        <v>1199</v>
      </c>
      <c r="B76" s="9"/>
      <c r="C76" s="10"/>
      <c r="D76" s="11"/>
      <c r="E76" s="12">
        <f>+((E74*5)+(B74*1.5))</f>
        <v>444080.28445000004</v>
      </c>
      <c r="J76" s="5"/>
      <c r="K76" s="4"/>
      <c r="L76" s="4"/>
    </row>
    <row r="77" spans="1:12" ht="15" thickBot="1">
      <c r="A77" s="2345" t="s">
        <v>1301</v>
      </c>
      <c r="B77" s="2346"/>
      <c r="C77" s="2346"/>
      <c r="D77" s="2346"/>
      <c r="E77" s="157">
        <f>+E76/6</f>
        <v>74013.380741666668</v>
      </c>
      <c r="J77" s="5"/>
      <c r="K77" s="4"/>
      <c r="L77" s="4"/>
    </row>
    <row r="78" spans="1:12" ht="13.5" customHeight="1">
      <c r="J78" s="5"/>
      <c r="K78" s="4"/>
      <c r="L78" s="4"/>
    </row>
    <row r="79" spans="1:12" ht="15.75">
      <c r="A79" s="2347" t="s">
        <v>566</v>
      </c>
      <c r="B79" s="2347"/>
      <c r="C79" s="2347"/>
      <c r="D79" s="2347"/>
      <c r="E79" s="2347"/>
      <c r="F79" s="2347"/>
      <c r="G79" s="2347"/>
      <c r="H79" s="2347"/>
      <c r="I79" s="2347"/>
      <c r="J79" s="5"/>
      <c r="K79" s="5"/>
      <c r="L79" s="5"/>
    </row>
    <row r="80" spans="1:12" ht="38.25">
      <c r="A80" s="18" t="s">
        <v>584</v>
      </c>
      <c r="B80" s="19" t="s">
        <v>552</v>
      </c>
      <c r="C80" s="19" t="s">
        <v>553</v>
      </c>
      <c r="D80" s="19" t="s">
        <v>554</v>
      </c>
      <c r="E80" s="19" t="s">
        <v>578</v>
      </c>
      <c r="F80" s="19" t="s">
        <v>579</v>
      </c>
      <c r="G80" s="19" t="s">
        <v>580</v>
      </c>
      <c r="H80" s="213" t="s">
        <v>1077</v>
      </c>
      <c r="I80" s="19" t="s">
        <v>581</v>
      </c>
      <c r="J80" s="3" t="s">
        <v>570</v>
      </c>
      <c r="K80" s="3"/>
      <c r="L80" s="3"/>
    </row>
    <row r="81" spans="1:12" ht="13.5">
      <c r="A81" s="20" t="s">
        <v>585</v>
      </c>
      <c r="B81" s="60">
        <f>+K19-B82</f>
        <v>0</v>
      </c>
      <c r="C81" s="60">
        <f>B81*14/100</f>
        <v>0</v>
      </c>
      <c r="D81" s="60">
        <f>B81*0.5/100</f>
        <v>0</v>
      </c>
      <c r="E81" s="60">
        <f>B81*1.5/100</f>
        <v>0</v>
      </c>
      <c r="F81" s="214">
        <f>B81*3/100</f>
        <v>0</v>
      </c>
      <c r="G81" s="21">
        <f>C81+D81+E81+F81</f>
        <v>0</v>
      </c>
      <c r="H81" s="22">
        <f>+B81*1.33%</f>
        <v>0</v>
      </c>
      <c r="I81" s="22">
        <f>+B81/12</f>
        <v>0</v>
      </c>
      <c r="J81" s="22">
        <f>SUM(G81:I81)</f>
        <v>0</v>
      </c>
      <c r="K81" s="3"/>
      <c r="L81" s="3"/>
    </row>
    <row r="82" spans="1:12" ht="13.5">
      <c r="A82" s="20" t="s">
        <v>1210</v>
      </c>
      <c r="B82" s="60">
        <f>+K12</f>
        <v>0</v>
      </c>
      <c r="C82" s="60">
        <f>B82*14/100</f>
        <v>0</v>
      </c>
      <c r="D82" s="60">
        <f>B82*0.5/100</f>
        <v>0</v>
      </c>
      <c r="E82" s="60">
        <f>B82*1.5/100</f>
        <v>0</v>
      </c>
      <c r="F82" s="214">
        <f>B82*3/100</f>
        <v>0</v>
      </c>
      <c r="G82" s="21">
        <f>C82+D82+E82+F82</f>
        <v>0</v>
      </c>
      <c r="H82" s="22">
        <f>+B82*1.33%</f>
        <v>0</v>
      </c>
      <c r="I82" s="22">
        <f>+B82/12</f>
        <v>0</v>
      </c>
      <c r="J82" s="22">
        <f>SUM(G82:I82)</f>
        <v>0</v>
      </c>
      <c r="K82" s="3"/>
      <c r="L82" s="3"/>
    </row>
    <row r="83" spans="1:12" ht="13.5">
      <c r="A83" s="20" t="s">
        <v>586</v>
      </c>
      <c r="B83" s="15">
        <f>+K27</f>
        <v>0</v>
      </c>
      <c r="C83" s="15">
        <f>B83*14/100</f>
        <v>0</v>
      </c>
      <c r="D83" s="15">
        <f>B83*0.5/100</f>
        <v>0</v>
      </c>
      <c r="E83" s="15">
        <f>B83*1.5/100</f>
        <v>0</v>
      </c>
      <c r="F83" s="16">
        <f>B83*3/100</f>
        <v>0</v>
      </c>
      <c r="G83" s="21">
        <f>C83+D83+E83+F83</f>
        <v>0</v>
      </c>
      <c r="H83" s="22">
        <f>+B83*1.33%</f>
        <v>0</v>
      </c>
      <c r="I83" s="22">
        <f>+B83/12</f>
        <v>0</v>
      </c>
      <c r="J83" s="22">
        <f>SUM(G83:I83)</f>
        <v>0</v>
      </c>
      <c r="K83" s="3"/>
      <c r="L83" s="3"/>
    </row>
    <row r="84" spans="1:12" ht="13.5">
      <c r="A84" s="20" t="s">
        <v>1211</v>
      </c>
      <c r="B84" s="15">
        <f>+K29</f>
        <v>0</v>
      </c>
      <c r="C84" s="15">
        <f>B84*14/100</f>
        <v>0</v>
      </c>
      <c r="D84" s="15">
        <f>B84*0.5/100</f>
        <v>0</v>
      </c>
      <c r="E84" s="15">
        <f>B84*1.5/100</f>
        <v>0</v>
      </c>
      <c r="F84" s="16">
        <f>B84*3/100</f>
        <v>0</v>
      </c>
      <c r="G84" s="21">
        <f>C84+D84+E84+F84</f>
        <v>0</v>
      </c>
      <c r="H84" s="22">
        <f>+B84*1.33%</f>
        <v>0</v>
      </c>
      <c r="I84" s="22">
        <f>+B84/12</f>
        <v>0</v>
      </c>
      <c r="J84" s="22">
        <f>SUM(G84:I84)</f>
        <v>0</v>
      </c>
      <c r="K84" s="3"/>
      <c r="L84" s="3"/>
    </row>
    <row r="85" spans="1:12" ht="13.5">
      <c r="A85" s="20" t="s">
        <v>567</v>
      </c>
      <c r="B85" s="15">
        <f>+K35</f>
        <v>0</v>
      </c>
      <c r="C85" s="15">
        <f>B85*14/100</f>
        <v>0</v>
      </c>
      <c r="D85" s="15">
        <f>B85*0.5/100</f>
        <v>0</v>
      </c>
      <c r="E85" s="15">
        <f>B85*1.5/100</f>
        <v>0</v>
      </c>
      <c r="F85" s="16">
        <f>B85*3/100</f>
        <v>0</v>
      </c>
      <c r="G85" s="21">
        <f>C85+D85+E85+F85</f>
        <v>0</v>
      </c>
      <c r="H85" s="22">
        <f>+B85*1.33%</f>
        <v>0</v>
      </c>
      <c r="I85" s="22">
        <f>+B85/12</f>
        <v>0</v>
      </c>
      <c r="J85" s="22"/>
      <c r="K85" s="3"/>
      <c r="L85" s="3"/>
    </row>
    <row r="86" spans="1:12" ht="13.5">
      <c r="A86" s="20" t="s">
        <v>1163</v>
      </c>
      <c r="B86" s="60">
        <f>SUM(B83:B85)</f>
        <v>0</v>
      </c>
      <c r="C86" s="60">
        <f t="shared" ref="C86:J86" si="29">SUM(C83:C85)</f>
        <v>0</v>
      </c>
      <c r="D86" s="60">
        <f t="shared" si="29"/>
        <v>0</v>
      </c>
      <c r="E86" s="60">
        <f t="shared" si="29"/>
        <v>0</v>
      </c>
      <c r="F86" s="60">
        <f t="shared" si="29"/>
        <v>0</v>
      </c>
      <c r="G86" s="60">
        <f t="shared" si="29"/>
        <v>0</v>
      </c>
      <c r="H86" s="60">
        <f>SUM(H83:H85)</f>
        <v>0</v>
      </c>
      <c r="I86" s="60">
        <f t="shared" si="29"/>
        <v>0</v>
      </c>
      <c r="J86" s="60">
        <f t="shared" si="29"/>
        <v>0</v>
      </c>
      <c r="K86" s="3"/>
      <c r="L86" s="3"/>
    </row>
    <row r="87" spans="1:12" ht="13.5">
      <c r="A87" s="20" t="s">
        <v>1208</v>
      </c>
      <c r="B87" s="60">
        <f>+K44</f>
        <v>0</v>
      </c>
      <c r="C87" s="60"/>
      <c r="D87" s="15">
        <f>B87*0.5/100</f>
        <v>0</v>
      </c>
      <c r="E87" s="15">
        <f>B87*1.5/100</f>
        <v>0</v>
      </c>
      <c r="F87" s="16">
        <f>B87*3/100</f>
        <v>0</v>
      </c>
      <c r="G87" s="21">
        <f>C87+D87+E87+F87</f>
        <v>0</v>
      </c>
      <c r="H87" s="22">
        <f>+B87*1.33%</f>
        <v>0</v>
      </c>
      <c r="I87" s="22">
        <f>+B87/12</f>
        <v>0</v>
      </c>
      <c r="J87" s="22">
        <f>SUM(G87:I87)</f>
        <v>0</v>
      </c>
      <c r="K87" s="3"/>
      <c r="L87" s="3"/>
    </row>
    <row r="88" spans="1:12" ht="13.5">
      <c r="A88" s="18" t="s">
        <v>588</v>
      </c>
      <c r="B88" s="60">
        <f>+B86+B81+B82+B87</f>
        <v>0</v>
      </c>
      <c r="C88" s="60">
        <f t="shared" ref="C88:J88" si="30">+C86+C81+C82+C87</f>
        <v>0</v>
      </c>
      <c r="D88" s="60">
        <f t="shared" si="30"/>
        <v>0</v>
      </c>
      <c r="E88" s="60">
        <f t="shared" si="30"/>
        <v>0</v>
      </c>
      <c r="F88" s="60">
        <f t="shared" si="30"/>
        <v>0</v>
      </c>
      <c r="G88" s="60">
        <f t="shared" si="30"/>
        <v>0</v>
      </c>
      <c r="H88" s="60">
        <f>+H86+H81+H87+H82</f>
        <v>0</v>
      </c>
      <c r="I88" s="60">
        <f t="shared" si="30"/>
        <v>0</v>
      </c>
      <c r="J88" s="60">
        <f t="shared" si="30"/>
        <v>0</v>
      </c>
      <c r="K88" s="3"/>
      <c r="L88" s="3"/>
    </row>
    <row r="89" spans="1:12" ht="13.5">
      <c r="A89" s="4"/>
      <c r="B89" s="4"/>
      <c r="C89" s="4"/>
      <c r="D89" s="4"/>
      <c r="E89" s="4"/>
      <c r="F89" s="4"/>
      <c r="G89" s="3" t="s">
        <v>583</v>
      </c>
      <c r="H89" s="3"/>
      <c r="I89" s="67">
        <f>+I88+G88+H88</f>
        <v>0</v>
      </c>
      <c r="J89" s="67"/>
      <c r="K89" s="3"/>
      <c r="L89" s="3"/>
    </row>
  </sheetData>
  <mergeCells count="23">
    <mergeCell ref="C55:D55"/>
    <mergeCell ref="C56:D56"/>
    <mergeCell ref="C57:D57"/>
    <mergeCell ref="C58:D58"/>
    <mergeCell ref="M1:U1"/>
    <mergeCell ref="A52:E52"/>
    <mergeCell ref="B53:E53"/>
    <mergeCell ref="C54:D54"/>
    <mergeCell ref="A66:E66"/>
    <mergeCell ref="B67:E67"/>
    <mergeCell ref="C69:D69"/>
    <mergeCell ref="C70:D70"/>
    <mergeCell ref="C59:D59"/>
    <mergeCell ref="C60:D60"/>
    <mergeCell ref="C61:D61"/>
    <mergeCell ref="A64:D64"/>
    <mergeCell ref="C75:D75"/>
    <mergeCell ref="A77:D77"/>
    <mergeCell ref="A79:I79"/>
    <mergeCell ref="C71:D71"/>
    <mergeCell ref="C72:D72"/>
    <mergeCell ref="C73:D73"/>
    <mergeCell ref="C74:D74"/>
  </mergeCells>
  <phoneticPr fontId="52" type="noConversion"/>
  <pageMargins left="0.75" right="0.75" top="1" bottom="1" header="0" footer="0"/>
  <pageSetup orientation="portrait" horizontalDpi="4294967293" verticalDpi="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8"/>
  <sheetViews>
    <sheetView workbookViewId="0">
      <selection activeCell="K29" sqref="K29"/>
    </sheetView>
  </sheetViews>
  <sheetFormatPr baseColWidth="10" defaultRowHeight="12"/>
  <cols>
    <col min="1" max="1" width="4.625" customWidth="1"/>
    <col min="2" max="2" width="4.125" customWidth="1"/>
    <col min="3" max="3" width="17.75" customWidth="1"/>
    <col min="4" max="4" width="11.375" customWidth="1"/>
    <col min="5" max="5" width="6" hidden="1" customWidth="1"/>
    <col min="6" max="6" width="12.25" customWidth="1"/>
    <col min="7" max="7" width="9.875" customWidth="1"/>
    <col min="8" max="8" width="7.25" customWidth="1"/>
    <col min="9" max="9" width="5" customWidth="1"/>
    <col min="10" max="10" width="7.5" customWidth="1"/>
    <col min="11" max="11" width="11.75" customWidth="1"/>
  </cols>
  <sheetData>
    <row r="1" spans="1:11" ht="12.75">
      <c r="A1" s="2363" t="s">
        <v>904</v>
      </c>
      <c r="B1" s="2363"/>
      <c r="C1" s="2363"/>
      <c r="D1" s="2363"/>
      <c r="E1" s="2363"/>
      <c r="F1" s="2363"/>
      <c r="G1" s="2363"/>
      <c r="H1" s="2363"/>
      <c r="I1" s="2363"/>
      <c r="J1" s="235"/>
      <c r="K1" s="236"/>
    </row>
    <row r="2" spans="1:11" ht="12.75">
      <c r="A2" s="2364" t="s">
        <v>1094</v>
      </c>
      <c r="B2" s="2364"/>
      <c r="C2" s="2364"/>
      <c r="D2" s="2364"/>
      <c r="E2" s="2364"/>
      <c r="F2" s="2364"/>
      <c r="G2" s="2364"/>
      <c r="H2" s="2364"/>
      <c r="I2" s="2364"/>
      <c r="J2" s="2364"/>
      <c r="K2" s="2364"/>
    </row>
    <row r="3" spans="1:11" ht="12.75">
      <c r="A3" s="237"/>
      <c r="B3" s="237"/>
      <c r="C3" s="236"/>
      <c r="D3" s="236"/>
      <c r="E3" s="236"/>
      <c r="F3" s="236"/>
      <c r="G3" s="236"/>
      <c r="H3" s="236"/>
      <c r="I3" s="236"/>
      <c r="J3" s="236"/>
      <c r="K3" s="236"/>
    </row>
    <row r="4" spans="1:11" ht="12.75">
      <c r="A4" s="237" t="s">
        <v>1007</v>
      </c>
      <c r="B4" s="237"/>
      <c r="C4" s="236"/>
      <c r="D4" s="236"/>
      <c r="E4" s="236"/>
      <c r="F4" s="236"/>
      <c r="G4" s="236"/>
      <c r="H4" s="236"/>
      <c r="I4" s="236"/>
      <c r="J4" s="236"/>
      <c r="K4" s="236"/>
    </row>
    <row r="5" spans="1:11" ht="12.75">
      <c r="A5" s="236"/>
      <c r="B5" s="236"/>
      <c r="C5" s="236"/>
      <c r="D5" s="236"/>
      <c r="E5" s="236"/>
      <c r="F5" s="236"/>
      <c r="G5" s="236"/>
      <c r="H5" s="236"/>
      <c r="I5" s="236"/>
      <c r="J5" s="236"/>
      <c r="K5" s="236"/>
    </row>
    <row r="6" spans="1:11" ht="12.75">
      <c r="A6" s="237" t="s">
        <v>1150</v>
      </c>
      <c r="B6" s="237"/>
      <c r="C6" s="236"/>
      <c r="D6" s="236"/>
      <c r="E6" s="236"/>
      <c r="F6" s="236"/>
      <c r="G6" s="236"/>
      <c r="H6" s="236"/>
      <c r="I6" s="236"/>
      <c r="J6" s="236"/>
      <c r="K6" s="236"/>
    </row>
    <row r="7" spans="1:11" ht="32.25" customHeight="1">
      <c r="A7" s="289" t="s">
        <v>1100</v>
      </c>
      <c r="B7" s="289" t="s">
        <v>1101</v>
      </c>
      <c r="C7" s="289" t="s">
        <v>1153</v>
      </c>
      <c r="D7" s="289" t="s">
        <v>1154</v>
      </c>
      <c r="E7" s="289" t="s">
        <v>1164</v>
      </c>
      <c r="F7" s="289" t="s">
        <v>1157</v>
      </c>
      <c r="G7" s="289" t="s">
        <v>1158</v>
      </c>
      <c r="H7" s="289" t="s">
        <v>1165</v>
      </c>
      <c r="I7" s="289" t="s">
        <v>1166</v>
      </c>
      <c r="J7" s="289" t="s">
        <v>1167</v>
      </c>
      <c r="K7" s="289" t="s">
        <v>1162</v>
      </c>
    </row>
    <row r="8" spans="1:11" ht="12.75">
      <c r="A8" s="247"/>
      <c r="B8" s="248"/>
      <c r="C8" s="253" t="s">
        <v>1112</v>
      </c>
      <c r="D8" s="249"/>
      <c r="E8" s="249"/>
      <c r="F8" s="249"/>
      <c r="G8" s="250"/>
      <c r="H8" s="250"/>
      <c r="I8" s="251"/>
      <c r="J8" s="251"/>
      <c r="K8" s="252"/>
    </row>
    <row r="9" spans="1:11" ht="13.5">
      <c r="A9" s="57">
        <v>1</v>
      </c>
      <c r="B9" s="248" t="s">
        <v>685</v>
      </c>
      <c r="C9" s="47" t="s">
        <v>1115</v>
      </c>
      <c r="D9" s="250">
        <f>+'Salario 2-2006'!P5</f>
        <v>0</v>
      </c>
      <c r="E9" s="251" t="s">
        <v>268</v>
      </c>
      <c r="F9" s="250">
        <f>+'Salario 2-2006'!Q5</f>
        <v>0</v>
      </c>
      <c r="G9" s="250">
        <f>+F9+D9</f>
        <v>0</v>
      </c>
      <c r="H9" s="250">
        <v>0</v>
      </c>
      <c r="I9" s="254" t="s">
        <v>268</v>
      </c>
      <c r="J9" s="278">
        <v>6</v>
      </c>
      <c r="K9" s="252">
        <f>SUM((F9*A9*0)+((F9*A9*6)))</f>
        <v>0</v>
      </c>
    </row>
    <row r="10" spans="1:11" ht="13.5">
      <c r="A10" s="57">
        <v>1</v>
      </c>
      <c r="B10" s="248" t="s">
        <v>685</v>
      </c>
      <c r="C10" s="47" t="s">
        <v>199</v>
      </c>
      <c r="D10" s="250">
        <f>+'Salario 2-2006'!P6</f>
        <v>428855.9</v>
      </c>
      <c r="E10" s="254">
        <v>100</v>
      </c>
      <c r="F10" s="250">
        <f>+'Salario 2-2006'!Q6</f>
        <v>0</v>
      </c>
      <c r="G10" s="250">
        <f t="shared" ref="G10:G25" si="0">+F10+D10</f>
        <v>428855.9</v>
      </c>
      <c r="H10" s="250">
        <v>0</v>
      </c>
      <c r="I10" s="254">
        <v>100</v>
      </c>
      <c r="J10" s="278">
        <v>6.5</v>
      </c>
      <c r="K10" s="252">
        <f>SUM((F10*A10*J10))</f>
        <v>0</v>
      </c>
    </row>
    <row r="11" spans="1:11" ht="13.5">
      <c r="A11" s="57">
        <v>2</v>
      </c>
      <c r="B11" s="248" t="s">
        <v>685</v>
      </c>
      <c r="C11" s="47" t="s">
        <v>200</v>
      </c>
      <c r="D11" s="250">
        <f>+'Salario 2-2006'!P7</f>
        <v>330300.79999999999</v>
      </c>
      <c r="E11" s="254">
        <v>100</v>
      </c>
      <c r="F11" s="250">
        <f>+'Salario 2-2006'!Q7</f>
        <v>0</v>
      </c>
      <c r="G11" s="250">
        <f t="shared" si="0"/>
        <v>330300.79999999999</v>
      </c>
      <c r="H11" s="250">
        <v>0</v>
      </c>
      <c r="I11" s="254">
        <v>100</v>
      </c>
      <c r="J11" s="278">
        <v>6.5</v>
      </c>
      <c r="K11" s="252">
        <f t="shared" ref="K11:K25" si="1">SUM((F11*A11*J11))</f>
        <v>0</v>
      </c>
    </row>
    <row r="12" spans="1:11" ht="13.5">
      <c r="A12" s="57">
        <v>1</v>
      </c>
      <c r="B12" s="248" t="s">
        <v>685</v>
      </c>
      <c r="C12" s="47" t="s">
        <v>201</v>
      </c>
      <c r="D12" s="250">
        <f>+'Salario 2-2006'!P8</f>
        <v>158520.9</v>
      </c>
      <c r="E12" s="254">
        <v>100</v>
      </c>
      <c r="F12" s="250">
        <f>+'Salario 2-2006'!Q8</f>
        <v>0</v>
      </c>
      <c r="G12" s="250">
        <f t="shared" si="0"/>
        <v>158520.9</v>
      </c>
      <c r="H12" s="250">
        <v>0</v>
      </c>
      <c r="I12" s="254">
        <v>100</v>
      </c>
      <c r="J12" s="278">
        <v>6.5</v>
      </c>
      <c r="K12" s="252">
        <f t="shared" si="1"/>
        <v>0</v>
      </c>
    </row>
    <row r="13" spans="1:11" ht="13.5">
      <c r="A13" s="57">
        <v>1</v>
      </c>
      <c r="B13" s="248" t="s">
        <v>685</v>
      </c>
      <c r="C13" s="47" t="s">
        <v>202</v>
      </c>
      <c r="D13" s="250">
        <f>+'Salario 2-2006'!P9</f>
        <v>354860.7</v>
      </c>
      <c r="E13" s="254">
        <v>100</v>
      </c>
      <c r="F13" s="250">
        <f>+'Salario 2-2006'!Q9</f>
        <v>0</v>
      </c>
      <c r="G13" s="250">
        <f t="shared" si="0"/>
        <v>354860.7</v>
      </c>
      <c r="H13" s="250">
        <v>0</v>
      </c>
      <c r="I13" s="254">
        <v>100</v>
      </c>
      <c r="J13" s="278">
        <v>6.5</v>
      </c>
      <c r="K13" s="252">
        <f t="shared" si="1"/>
        <v>0</v>
      </c>
    </row>
    <row r="14" spans="1:11" ht="13.5">
      <c r="A14" s="57">
        <v>1</v>
      </c>
      <c r="B14" s="248" t="s">
        <v>685</v>
      </c>
      <c r="C14" s="47" t="s">
        <v>203</v>
      </c>
      <c r="D14" s="250">
        <f>+'Salario 2-2006'!P10</f>
        <v>324947.84999999998</v>
      </c>
      <c r="E14" s="254">
        <v>100</v>
      </c>
      <c r="F14" s="250">
        <f>+'Salario 2-2006'!Q10</f>
        <v>0</v>
      </c>
      <c r="G14" s="250">
        <f t="shared" si="0"/>
        <v>324947.84999999998</v>
      </c>
      <c r="H14" s="250">
        <v>0</v>
      </c>
      <c r="I14" s="254">
        <v>100</v>
      </c>
      <c r="J14" s="278">
        <v>6.5</v>
      </c>
      <c r="K14" s="252">
        <f t="shared" si="1"/>
        <v>0</v>
      </c>
    </row>
    <row r="15" spans="1:11" ht="13.5">
      <c r="A15" s="57">
        <v>1</v>
      </c>
      <c r="B15" s="248" t="s">
        <v>685</v>
      </c>
      <c r="C15" s="47" t="s">
        <v>204</v>
      </c>
      <c r="D15" s="250">
        <f>+'Salario 2-2006'!P11</f>
        <v>324947.84999999998</v>
      </c>
      <c r="E15" s="254">
        <v>100</v>
      </c>
      <c r="F15" s="250">
        <f>+'Salario 2-2006'!Q11</f>
        <v>0</v>
      </c>
      <c r="G15" s="250">
        <f t="shared" si="0"/>
        <v>324947.84999999998</v>
      </c>
      <c r="H15" s="250">
        <v>0</v>
      </c>
      <c r="I15" s="254">
        <v>100</v>
      </c>
      <c r="J15" s="278">
        <v>6.5</v>
      </c>
      <c r="K15" s="252">
        <f t="shared" si="1"/>
        <v>0</v>
      </c>
    </row>
    <row r="16" spans="1:11" ht="13.5">
      <c r="A16" s="57">
        <v>3</v>
      </c>
      <c r="B16" s="248" t="s">
        <v>685</v>
      </c>
      <c r="C16" s="47" t="s">
        <v>205</v>
      </c>
      <c r="D16" s="250">
        <f>+'Salario 2-2006'!P12</f>
        <v>318020.65000000002</v>
      </c>
      <c r="E16" s="254">
        <v>100</v>
      </c>
      <c r="F16" s="250">
        <f>+'Salario 2-2006'!Q12</f>
        <v>0</v>
      </c>
      <c r="G16" s="250">
        <f t="shared" si="0"/>
        <v>318020.65000000002</v>
      </c>
      <c r="H16" s="250">
        <v>0</v>
      </c>
      <c r="I16" s="254">
        <v>100</v>
      </c>
      <c r="J16" s="278">
        <v>6.5</v>
      </c>
      <c r="K16" s="252">
        <f t="shared" si="1"/>
        <v>0</v>
      </c>
    </row>
    <row r="17" spans="1:11" ht="13.5">
      <c r="A17" s="57">
        <v>1</v>
      </c>
      <c r="B17" s="248" t="s">
        <v>685</v>
      </c>
      <c r="C17" s="47" t="s">
        <v>965</v>
      </c>
      <c r="D17" s="250">
        <f>+'Salario 2-2006'!P13</f>
        <v>199055.85</v>
      </c>
      <c r="E17" s="254">
        <v>100</v>
      </c>
      <c r="F17" s="250">
        <f>+'Salario 2-2006'!Q13</f>
        <v>0</v>
      </c>
      <c r="G17" s="250">
        <f t="shared" si="0"/>
        <v>199055.85</v>
      </c>
      <c r="H17" s="250">
        <v>0</v>
      </c>
      <c r="I17" s="254">
        <v>100</v>
      </c>
      <c r="J17" s="278">
        <v>6.5</v>
      </c>
      <c r="K17" s="252">
        <f t="shared" si="1"/>
        <v>0</v>
      </c>
    </row>
    <row r="18" spans="1:11" ht="13.5">
      <c r="A18" s="57">
        <v>1</v>
      </c>
      <c r="B18" s="248" t="s">
        <v>685</v>
      </c>
      <c r="C18" s="47" t="s">
        <v>1191</v>
      </c>
      <c r="D18" s="250">
        <f>+'Salario 2-2006'!P14</f>
        <v>205950.2</v>
      </c>
      <c r="E18" s="254">
        <v>101</v>
      </c>
      <c r="F18" s="250">
        <f>+'Salario 2-2006'!Q14</f>
        <v>0</v>
      </c>
      <c r="G18" s="250">
        <f>+F18+D18</f>
        <v>205950.2</v>
      </c>
      <c r="H18" s="250">
        <v>0</v>
      </c>
      <c r="I18" s="254">
        <v>100</v>
      </c>
      <c r="J18" s="278">
        <v>6</v>
      </c>
      <c r="K18" s="252">
        <f>SUM((F18*A18*J18))</f>
        <v>0</v>
      </c>
    </row>
    <row r="19" spans="1:11" ht="13.5">
      <c r="A19" s="57">
        <v>1</v>
      </c>
      <c r="B19" s="248" t="s">
        <v>685</v>
      </c>
      <c r="C19" s="47" t="s">
        <v>735</v>
      </c>
      <c r="D19" s="250">
        <f>+'Salario 2-2006'!P15</f>
        <v>203626.95</v>
      </c>
      <c r="E19" s="254"/>
      <c r="F19" s="250">
        <f>+'Salario 2-2006'!Q15</f>
        <v>0</v>
      </c>
      <c r="G19" s="250">
        <f t="shared" si="0"/>
        <v>203626.95</v>
      </c>
      <c r="H19" s="250">
        <v>0</v>
      </c>
      <c r="I19" s="254"/>
      <c r="J19" s="278">
        <v>6.5</v>
      </c>
      <c r="K19" s="252">
        <f t="shared" si="1"/>
        <v>0</v>
      </c>
    </row>
    <row r="20" spans="1:11" ht="13.5">
      <c r="A20" s="57">
        <v>1</v>
      </c>
      <c r="B20" s="248" t="s">
        <v>685</v>
      </c>
      <c r="C20" s="47" t="s">
        <v>206</v>
      </c>
      <c r="D20" s="250">
        <f>+'Salario 2-2006'!P16</f>
        <v>303630</v>
      </c>
      <c r="E20" s="254"/>
      <c r="F20" s="250">
        <f>+'Salario 2-2006'!Q16</f>
        <v>0</v>
      </c>
      <c r="G20" s="250">
        <f t="shared" si="0"/>
        <v>303630</v>
      </c>
      <c r="H20" s="250">
        <v>0</v>
      </c>
      <c r="I20" s="254"/>
      <c r="J20" s="278">
        <v>6</v>
      </c>
      <c r="K20" s="252">
        <f t="shared" si="1"/>
        <v>0</v>
      </c>
    </row>
    <row r="21" spans="1:11" ht="13.5">
      <c r="A21" s="166">
        <v>2</v>
      </c>
      <c r="B21" s="248" t="s">
        <v>685</v>
      </c>
      <c r="C21" s="47" t="s">
        <v>972</v>
      </c>
      <c r="D21" s="250">
        <f>+'Salario 2-2006'!P21</f>
        <v>158520.9</v>
      </c>
      <c r="E21" s="254"/>
      <c r="F21" s="250">
        <f>+'Salario 2-2006'!Q21</f>
        <v>0</v>
      </c>
      <c r="G21" s="250">
        <f t="shared" si="0"/>
        <v>158520.9</v>
      </c>
      <c r="H21" s="250">
        <v>0</v>
      </c>
      <c r="I21" s="254"/>
      <c r="J21" s="278">
        <v>6.5</v>
      </c>
      <c r="K21" s="252">
        <f t="shared" si="1"/>
        <v>0</v>
      </c>
    </row>
    <row r="22" spans="1:11" ht="13.5">
      <c r="A22" s="166">
        <v>2</v>
      </c>
      <c r="B22" s="248" t="s">
        <v>685</v>
      </c>
      <c r="C22" s="47" t="s">
        <v>670</v>
      </c>
      <c r="D22" s="250">
        <f>+'Salario 2-2006'!P22</f>
        <v>299443.45</v>
      </c>
      <c r="E22" s="254"/>
      <c r="F22" s="250">
        <f>+'Salario 2-2006'!Q22</f>
        <v>0</v>
      </c>
      <c r="G22" s="250">
        <f>+F22+D21</f>
        <v>158520.9</v>
      </c>
      <c r="H22" s="250">
        <v>0</v>
      </c>
      <c r="I22" s="254"/>
      <c r="J22" s="278">
        <v>6.5</v>
      </c>
      <c r="K22" s="252">
        <f t="shared" si="1"/>
        <v>0</v>
      </c>
    </row>
    <row r="23" spans="1:11" ht="13.5">
      <c r="A23" s="57">
        <v>2</v>
      </c>
      <c r="B23" s="248" t="s">
        <v>685</v>
      </c>
      <c r="C23" s="47" t="s">
        <v>214</v>
      </c>
      <c r="D23" s="250">
        <f>+'Salario 2-2006'!P23</f>
        <v>263075.09999999998</v>
      </c>
      <c r="E23" s="254"/>
      <c r="F23" s="250">
        <f>+'Salario 2-2006'!Q23</f>
        <v>0</v>
      </c>
      <c r="G23" s="250">
        <f t="shared" si="0"/>
        <v>263075.09999999998</v>
      </c>
      <c r="H23" s="250">
        <v>0</v>
      </c>
      <c r="I23" s="254"/>
      <c r="J23" s="278">
        <v>6.5</v>
      </c>
      <c r="K23" s="252">
        <f t="shared" si="1"/>
        <v>0</v>
      </c>
    </row>
    <row r="24" spans="1:11" ht="13.5">
      <c r="A24" s="57">
        <f>2</f>
        <v>2</v>
      </c>
      <c r="B24" s="248" t="s">
        <v>685</v>
      </c>
      <c r="C24" s="47" t="s">
        <v>670</v>
      </c>
      <c r="D24" s="250">
        <f>+'Salario 2-2006'!P33</f>
        <v>299443.45</v>
      </c>
      <c r="E24" s="254"/>
      <c r="F24" s="250">
        <f>+'Salario 2-2006'!Q33</f>
        <v>0</v>
      </c>
      <c r="G24" s="250">
        <f t="shared" si="0"/>
        <v>299443.45</v>
      </c>
      <c r="H24" s="250">
        <v>0</v>
      </c>
      <c r="I24" s="254"/>
      <c r="J24" s="278">
        <v>6.5</v>
      </c>
      <c r="K24" s="252">
        <f t="shared" si="1"/>
        <v>0</v>
      </c>
    </row>
    <row r="25" spans="1:11" ht="13.5">
      <c r="A25" s="57">
        <v>2</v>
      </c>
      <c r="B25" s="248" t="s">
        <v>685</v>
      </c>
      <c r="C25" s="47" t="s">
        <v>216</v>
      </c>
      <c r="D25" s="250">
        <f>+'Salario 2-2006'!P32</f>
        <v>304638.7</v>
      </c>
      <c r="E25" s="254"/>
      <c r="F25" s="250">
        <f>+'Salario 2-2006'!Q32</f>
        <v>0</v>
      </c>
      <c r="G25" s="250">
        <f t="shared" si="0"/>
        <v>304638.7</v>
      </c>
      <c r="H25" s="250">
        <v>0</v>
      </c>
      <c r="I25" s="254"/>
      <c r="J25" s="278">
        <v>6.5</v>
      </c>
      <c r="K25" s="252">
        <f t="shared" si="1"/>
        <v>0</v>
      </c>
    </row>
    <row r="26" spans="1:11" ht="13.5">
      <c r="A26" s="57">
        <v>1</v>
      </c>
      <c r="B26" s="248" t="s">
        <v>685</v>
      </c>
      <c r="C26" s="47" t="s">
        <v>1003</v>
      </c>
      <c r="D26" s="250">
        <f>+'Salario 2-2006'!P26</f>
        <v>303630</v>
      </c>
      <c r="E26" s="254"/>
      <c r="F26" s="250">
        <f>+'Salario 2-2006'!Q26</f>
        <v>0</v>
      </c>
      <c r="G26" s="250">
        <f>+F26+D26</f>
        <v>303630</v>
      </c>
      <c r="H26" s="250">
        <v>0</v>
      </c>
      <c r="I26" s="254"/>
      <c r="J26" s="278">
        <v>6</v>
      </c>
      <c r="K26" s="252">
        <f>SUM((F26*A26*J26))</f>
        <v>0</v>
      </c>
    </row>
    <row r="27" spans="1:11" ht="12.75">
      <c r="A27" s="256"/>
      <c r="B27" s="249"/>
      <c r="C27" s="236"/>
      <c r="D27" s="2362" t="s">
        <v>1169</v>
      </c>
      <c r="E27" s="2362"/>
      <c r="F27" s="2362"/>
      <c r="G27" s="2362"/>
      <c r="H27" s="2362"/>
      <c r="I27" s="2362"/>
      <c r="J27" s="254"/>
      <c r="K27" s="252">
        <f>SUM(K9:K26)</f>
        <v>0</v>
      </c>
    </row>
    <row r="28" spans="1:11" ht="12.75">
      <c r="A28" s="256"/>
      <c r="B28" s="249"/>
      <c r="C28" s="236"/>
      <c r="D28" s="2362" t="s">
        <v>1168</v>
      </c>
      <c r="E28" s="2362" t="s">
        <v>1118</v>
      </c>
      <c r="F28" s="2362"/>
      <c r="G28" s="2362"/>
      <c r="H28" s="2362"/>
      <c r="I28" s="2362"/>
      <c r="J28" s="254"/>
      <c r="K28" s="252" t="s">
        <v>268</v>
      </c>
    </row>
    <row r="29" spans="1:11" ht="12.75">
      <c r="A29" s="256"/>
      <c r="B29" s="249"/>
      <c r="C29" s="236"/>
      <c r="D29" s="2362" t="s">
        <v>1119</v>
      </c>
      <c r="E29" s="2362"/>
      <c r="F29" s="2362"/>
      <c r="G29" s="2362"/>
      <c r="H29" s="2362"/>
      <c r="I29" s="2362"/>
      <c r="J29" s="254"/>
      <c r="K29" s="252">
        <f>+'Salario 2-2006'!T19+'Salario 2-2006'!T29+'Salario 2-2006'!T39</f>
        <v>0</v>
      </c>
    </row>
    <row r="30" spans="1:11" ht="12.75">
      <c r="A30" s="256"/>
      <c r="B30" s="249"/>
      <c r="C30" s="236"/>
      <c r="D30" s="2362" t="s">
        <v>1120</v>
      </c>
      <c r="E30" s="2362"/>
      <c r="F30" s="2362"/>
      <c r="G30" s="2362"/>
      <c r="H30" s="2362"/>
      <c r="I30" s="2362"/>
      <c r="J30" s="254"/>
      <c r="K30" s="252">
        <f>+'Salario 2-2006'!H60</f>
        <v>0</v>
      </c>
    </row>
    <row r="31" spans="1:11" ht="13.5" thickBot="1">
      <c r="A31" s="256"/>
      <c r="B31" s="249"/>
      <c r="C31" s="236"/>
      <c r="D31" s="2362" t="s">
        <v>1120</v>
      </c>
      <c r="E31" s="2362"/>
      <c r="F31" s="2362"/>
      <c r="G31" s="2362"/>
      <c r="H31" s="2362"/>
      <c r="I31" s="2362"/>
      <c r="J31" s="254"/>
      <c r="K31" s="257">
        <v>0</v>
      </c>
    </row>
    <row r="32" spans="1:11" ht="13.5" hidden="1" thickTop="1">
      <c r="A32" s="256"/>
      <c r="B32" s="249"/>
      <c r="C32" s="237" t="s">
        <v>1122</v>
      </c>
      <c r="D32" s="249"/>
      <c r="E32" s="254"/>
      <c r="F32" s="249"/>
      <c r="G32" s="250"/>
      <c r="H32" s="250"/>
      <c r="I32" s="254"/>
      <c r="J32" s="254"/>
      <c r="K32" s="258"/>
    </row>
    <row r="33" spans="1:11" ht="13.5" hidden="1" thickTop="1">
      <c r="A33" s="256"/>
      <c r="B33" s="249"/>
      <c r="C33" s="237"/>
      <c r="D33" s="249"/>
      <c r="E33" s="254"/>
      <c r="F33" s="249"/>
      <c r="G33" s="250"/>
      <c r="H33" s="250"/>
      <c r="I33" s="254"/>
      <c r="J33" s="254"/>
      <c r="K33" s="258"/>
    </row>
    <row r="34" spans="1:11" ht="14.25" hidden="1" thickTop="1">
      <c r="A34" s="57">
        <v>0</v>
      </c>
      <c r="B34" s="248" t="s">
        <v>685</v>
      </c>
      <c r="C34" s="47" t="s">
        <v>1075</v>
      </c>
      <c r="D34" s="48">
        <v>151020</v>
      </c>
      <c r="E34" s="254">
        <v>100</v>
      </c>
      <c r="F34" s="250">
        <f>+'Salario 2-2006'!Q61</f>
        <v>0</v>
      </c>
      <c r="G34" s="250">
        <f>+F34+D34</f>
        <v>151020</v>
      </c>
      <c r="H34" s="250">
        <v>0</v>
      </c>
      <c r="I34" s="254"/>
      <c r="J34" s="254">
        <v>12</v>
      </c>
      <c r="K34" s="252">
        <f>SUM((G34*A34*J34))</f>
        <v>0</v>
      </c>
    </row>
    <row r="35" spans="1:11" ht="14.25" hidden="1" thickTop="1">
      <c r="A35" s="57"/>
      <c r="B35" s="248"/>
      <c r="C35" s="47"/>
      <c r="D35" s="48"/>
      <c r="E35" s="254"/>
      <c r="F35" s="250"/>
      <c r="G35" s="250"/>
      <c r="H35" s="250"/>
      <c r="I35" s="254"/>
      <c r="J35" s="254"/>
      <c r="K35" s="252"/>
    </row>
    <row r="36" spans="1:11" ht="14.25" hidden="1" thickTop="1">
      <c r="A36" s="57"/>
      <c r="B36" s="248"/>
      <c r="C36" s="249"/>
      <c r="D36" s="250"/>
      <c r="E36" s="254" t="s">
        <v>1117</v>
      </c>
      <c r="F36" s="249"/>
      <c r="G36" s="250"/>
      <c r="H36" s="250"/>
      <c r="I36" s="254"/>
      <c r="J36" s="254"/>
      <c r="K36" s="252">
        <f>+K34</f>
        <v>0</v>
      </c>
    </row>
    <row r="37" spans="1:11" ht="14.25" hidden="1" thickTop="1">
      <c r="A37" s="57"/>
      <c r="B37" s="248"/>
      <c r="C37" s="249"/>
      <c r="D37" s="250"/>
      <c r="E37" s="254" t="s">
        <v>1118</v>
      </c>
      <c r="F37" s="249"/>
      <c r="G37" s="250"/>
      <c r="H37" s="250"/>
      <c r="I37" s="254"/>
      <c r="J37" s="254"/>
      <c r="K37" s="252" t="s">
        <v>268</v>
      </c>
    </row>
    <row r="38" spans="1:11" ht="15" hidden="1" thickTop="1" thickBot="1">
      <c r="A38" s="57"/>
      <c r="B38" s="248"/>
      <c r="C38" s="249"/>
      <c r="D38" s="250"/>
      <c r="E38" s="254" t="s">
        <v>1119</v>
      </c>
      <c r="F38" s="250"/>
      <c r="G38" s="250"/>
      <c r="H38" s="250"/>
      <c r="I38" s="254"/>
      <c r="J38" s="254"/>
      <c r="K38" s="257">
        <v>0</v>
      </c>
    </row>
    <row r="39" spans="1:11" ht="14.25" hidden="1" thickTop="1">
      <c r="A39" s="57">
        <v>0</v>
      </c>
      <c r="B39" s="249"/>
      <c r="C39" s="236"/>
      <c r="D39" s="249"/>
      <c r="E39" s="254"/>
      <c r="F39" s="249"/>
      <c r="G39" s="250"/>
      <c r="H39" s="250"/>
      <c r="I39" s="254"/>
      <c r="J39" s="254"/>
      <c r="K39" s="258"/>
    </row>
    <row r="40" spans="1:11" ht="14.25" hidden="1" thickTop="1">
      <c r="A40" s="57"/>
      <c r="B40" s="249"/>
      <c r="C40" s="236"/>
      <c r="D40" s="249"/>
      <c r="E40" s="254" t="s">
        <v>1123</v>
      </c>
      <c r="F40" s="249"/>
      <c r="G40" s="250"/>
      <c r="H40" s="250"/>
      <c r="I40" s="254"/>
      <c r="J40" s="254"/>
      <c r="K40" s="258">
        <f>SUM(K36:K38)</f>
        <v>0</v>
      </c>
    </row>
    <row r="41" spans="1:11" ht="14.25" hidden="1" thickTop="1">
      <c r="A41" s="57"/>
      <c r="B41" s="249"/>
      <c r="C41" s="236"/>
      <c r="D41" s="249"/>
      <c r="E41" s="254"/>
      <c r="F41" s="249"/>
      <c r="G41" s="250"/>
      <c r="H41" s="250"/>
      <c r="I41" s="254"/>
      <c r="J41" s="254"/>
      <c r="K41" s="258"/>
    </row>
    <row r="42" spans="1:11" ht="14.25" hidden="1" thickTop="1">
      <c r="A42" s="57"/>
      <c r="B42" s="249"/>
      <c r="C42" s="237" t="s">
        <v>679</v>
      </c>
      <c r="D42" s="249"/>
      <c r="E42" s="254"/>
      <c r="F42" s="249"/>
      <c r="G42" s="250"/>
      <c r="H42" s="250"/>
      <c r="I42" s="254"/>
      <c r="J42" s="254"/>
      <c r="K42" s="258"/>
    </row>
    <row r="43" spans="1:11" ht="14.25" hidden="1" thickTop="1">
      <c r="A43" s="57"/>
      <c r="B43" s="249"/>
      <c r="C43" s="237"/>
      <c r="D43" s="249"/>
      <c r="E43" s="254"/>
      <c r="F43" s="249"/>
      <c r="G43" s="250"/>
      <c r="H43" s="250"/>
      <c r="I43" s="254"/>
      <c r="J43" s="254"/>
      <c r="K43" s="258"/>
    </row>
    <row r="44" spans="1:11" ht="14.25" hidden="1" thickTop="1">
      <c r="A44" s="57">
        <v>0</v>
      </c>
      <c r="B44" s="248" t="s">
        <v>685</v>
      </c>
      <c r="C44" s="173" t="s">
        <v>1145</v>
      </c>
      <c r="D44" s="48">
        <v>127700</v>
      </c>
      <c r="E44" s="254">
        <v>100</v>
      </c>
      <c r="F44" s="250">
        <f>+'Salario 2-2006'!Q71</f>
        <v>0</v>
      </c>
      <c r="G44" s="250">
        <f>+F44+D44</f>
        <v>127700</v>
      </c>
      <c r="H44" s="250">
        <v>0</v>
      </c>
      <c r="I44" s="254"/>
      <c r="J44" s="254">
        <v>12</v>
      </c>
      <c r="K44" s="252">
        <f>SUM((G44*A44*J44))</f>
        <v>0</v>
      </c>
    </row>
    <row r="45" spans="1:11" ht="14.25" hidden="1" thickTop="1">
      <c r="A45" s="57">
        <v>0</v>
      </c>
      <c r="B45" s="248" t="s">
        <v>685</v>
      </c>
      <c r="C45" s="173" t="s">
        <v>1078</v>
      </c>
      <c r="D45" s="48">
        <v>127700</v>
      </c>
      <c r="E45" s="254">
        <v>100</v>
      </c>
      <c r="F45" s="250">
        <f>+'Salario 2-2006'!Q72</f>
        <v>0</v>
      </c>
      <c r="G45" s="250">
        <f>+F45+D45</f>
        <v>127700</v>
      </c>
      <c r="H45" s="250">
        <v>0</v>
      </c>
      <c r="I45" s="254"/>
      <c r="J45" s="254">
        <v>12</v>
      </c>
      <c r="K45" s="252">
        <f>SUM((G45*A45*J45))</f>
        <v>0</v>
      </c>
    </row>
    <row r="46" spans="1:11" ht="14.25" hidden="1" thickTop="1">
      <c r="A46" s="57">
        <v>0</v>
      </c>
      <c r="B46" s="249"/>
      <c r="C46" s="236"/>
      <c r="D46" s="249"/>
      <c r="E46" s="254"/>
      <c r="F46" s="249"/>
      <c r="G46" s="250"/>
      <c r="H46" s="250"/>
      <c r="I46" s="254"/>
      <c r="J46" s="254"/>
      <c r="K46" s="258"/>
    </row>
    <row r="47" spans="1:11" ht="14.25" hidden="1" thickTop="1">
      <c r="A47" s="57"/>
      <c r="B47" s="249"/>
      <c r="C47" s="236"/>
      <c r="D47" s="249"/>
      <c r="E47" s="254" t="s">
        <v>1125</v>
      </c>
      <c r="F47" s="249"/>
      <c r="G47" s="250"/>
      <c r="H47" s="250"/>
      <c r="I47" s="254"/>
      <c r="J47" s="254"/>
      <c r="K47" s="258">
        <f>SUM(K44:K45)</f>
        <v>0</v>
      </c>
    </row>
    <row r="48" spans="1:11" ht="15" thickTop="1" thickBot="1">
      <c r="A48" s="57"/>
      <c r="B48" s="259"/>
      <c r="C48" s="260"/>
      <c r="D48" s="260"/>
      <c r="E48" s="260"/>
      <c r="F48" s="260"/>
      <c r="G48" s="261"/>
      <c r="H48" s="261"/>
      <c r="I48" s="261"/>
      <c r="J48" s="261"/>
      <c r="K48" s="262"/>
    </row>
    <row r="49" spans="1:11" ht="14.25" thickTop="1">
      <c r="A49" s="57">
        <f>SUM(A9:A27)</f>
        <v>26</v>
      </c>
      <c r="B49" s="290" t="s">
        <v>1126</v>
      </c>
      <c r="C49" s="291"/>
      <c r="D49" s="2365" t="s">
        <v>1121</v>
      </c>
      <c r="E49" s="2365"/>
      <c r="F49" s="2365"/>
      <c r="G49" s="2365"/>
      <c r="H49" s="2365"/>
      <c r="I49" s="2365"/>
      <c r="J49" s="291"/>
      <c r="K49" s="292">
        <f>+K27+K29</f>
        <v>0</v>
      </c>
    </row>
    <row r="50" spans="1:11" ht="12.75">
      <c r="A50" s="236"/>
      <c r="B50" s="236"/>
      <c r="C50" s="236"/>
      <c r="D50" s="236"/>
      <c r="E50" s="254"/>
      <c r="F50" s="236"/>
      <c r="G50" s="236"/>
      <c r="H50" s="236"/>
      <c r="I50" s="254"/>
      <c r="J50" s="254"/>
      <c r="K50" s="271"/>
    </row>
    <row r="51" spans="1:11" ht="12.75">
      <c r="A51" s="236" t="s">
        <v>1127</v>
      </c>
      <c r="B51" s="236"/>
      <c r="C51" s="236"/>
      <c r="D51" s="249"/>
      <c r="E51" s="254"/>
      <c r="F51" s="236"/>
      <c r="G51" s="236"/>
      <c r="H51" s="236"/>
      <c r="I51" s="254"/>
      <c r="J51" s="254"/>
      <c r="K51" s="236"/>
    </row>
    <row r="52" spans="1:11" ht="12.75">
      <c r="A52" s="236" t="s">
        <v>1128</v>
      </c>
      <c r="B52" s="236"/>
      <c r="C52" s="236"/>
      <c r="D52" s="236"/>
      <c r="E52" s="254"/>
      <c r="F52" s="236"/>
      <c r="G52" s="236"/>
      <c r="H52" s="236"/>
      <c r="I52" s="254"/>
      <c r="J52" s="254"/>
      <c r="K52" s="249"/>
    </row>
    <row r="53" spans="1:11" ht="12.75">
      <c r="A53" s="236" t="s">
        <v>1128</v>
      </c>
      <c r="B53" s="236"/>
      <c r="C53" s="236"/>
      <c r="D53" s="236"/>
      <c r="E53" s="254"/>
      <c r="F53" s="236"/>
      <c r="G53" s="236"/>
      <c r="H53" s="236"/>
      <c r="I53" s="254"/>
      <c r="J53" s="254"/>
      <c r="K53" s="249"/>
    </row>
    <row r="54" spans="1:11" ht="12.75">
      <c r="A54" s="236" t="s">
        <v>1128</v>
      </c>
      <c r="B54" s="236"/>
      <c r="C54" s="236"/>
      <c r="D54" s="236"/>
      <c r="E54" s="254"/>
      <c r="F54" s="236"/>
      <c r="G54" s="236"/>
      <c r="H54" s="236"/>
      <c r="I54" s="254"/>
      <c r="J54" s="254"/>
      <c r="K54" s="249"/>
    </row>
    <row r="55" spans="1:11" ht="12.75">
      <c r="A55" s="236"/>
      <c r="B55" s="236"/>
      <c r="C55" s="236"/>
      <c r="D55" s="236"/>
      <c r="E55" s="254"/>
      <c r="F55" s="236"/>
      <c r="G55" s="236"/>
      <c r="H55" s="236"/>
      <c r="I55" s="254"/>
      <c r="J55" s="254"/>
      <c r="K55" s="249"/>
    </row>
    <row r="56" spans="1:11" ht="12.75">
      <c r="A56" s="265" t="s">
        <v>1129</v>
      </c>
      <c r="B56" s="265"/>
      <c r="C56" s="236" t="s">
        <v>1130</v>
      </c>
      <c r="D56" s="236"/>
      <c r="E56" s="254"/>
      <c r="F56" s="236"/>
      <c r="G56" s="236"/>
      <c r="H56" s="236"/>
      <c r="I56" s="236"/>
      <c r="J56" s="254"/>
      <c r="K56" s="236"/>
    </row>
    <row r="57" spans="1:11" ht="12.75">
      <c r="A57" s="236"/>
      <c r="B57" s="236"/>
      <c r="C57" s="236"/>
      <c r="D57" s="236"/>
      <c r="E57" s="254"/>
      <c r="F57" s="236"/>
      <c r="G57" s="236"/>
      <c r="H57" s="236"/>
      <c r="I57" s="236"/>
      <c r="J57" s="254"/>
      <c r="K57" s="236"/>
    </row>
    <row r="58" spans="1:11" ht="12.75">
      <c r="A58" s="236"/>
      <c r="B58" s="236"/>
      <c r="C58" s="237" t="s">
        <v>1131</v>
      </c>
      <c r="D58" s="236"/>
      <c r="E58" s="254"/>
      <c r="F58" s="236"/>
      <c r="G58" s="236"/>
      <c r="H58" s="236"/>
      <c r="I58" s="236"/>
      <c r="J58" s="254"/>
      <c r="K58" s="236"/>
    </row>
    <row r="59" spans="1:11" ht="13.5">
      <c r="A59" s="236"/>
      <c r="B59" s="236"/>
      <c r="C59" s="236" t="s">
        <v>1206</v>
      </c>
      <c r="D59" s="266" t="s">
        <v>1132</v>
      </c>
      <c r="E59" s="254"/>
      <c r="F59" s="266" t="s">
        <v>1133</v>
      </c>
      <c r="G59" s="236"/>
      <c r="H59" s="236"/>
      <c r="I59" s="236"/>
      <c r="J59" s="254"/>
      <c r="K59" s="236"/>
    </row>
    <row r="60" spans="1:11" ht="12.75">
      <c r="A60" s="236"/>
      <c r="B60" s="236"/>
      <c r="C60" s="236" t="s">
        <v>1134</v>
      </c>
      <c r="D60" s="267">
        <f>+D10</f>
        <v>428855.9</v>
      </c>
      <c r="E60" s="254"/>
      <c r="F60" s="267">
        <f>+D10</f>
        <v>428855.9</v>
      </c>
      <c r="G60" s="236"/>
      <c r="H60" s="236"/>
      <c r="I60" s="236"/>
      <c r="J60" s="254"/>
      <c r="K60" s="236"/>
    </row>
    <row r="61" spans="1:11" ht="12.75">
      <c r="A61" s="236"/>
      <c r="B61" s="236"/>
      <c r="C61" s="236" t="s">
        <v>1146</v>
      </c>
      <c r="D61" s="276">
        <f>+'Salario 2-2006'!B1</f>
        <v>0</v>
      </c>
      <c r="E61" s="276" t="str">
        <f>+'Salario 2-2006'!C1</f>
        <v>MESES CALCULADOS</v>
      </c>
      <c r="F61" s="276">
        <f>+'Salario 2-2006'!B1</f>
        <v>0</v>
      </c>
      <c r="G61" s="236"/>
      <c r="H61" s="236"/>
      <c r="I61" s="236"/>
      <c r="J61" s="254"/>
      <c r="K61" s="236"/>
    </row>
    <row r="62" spans="1:11" ht="12.75">
      <c r="A62" s="236"/>
      <c r="B62" s="236"/>
      <c r="C62" s="236" t="s">
        <v>1147</v>
      </c>
      <c r="D62" s="271">
        <f>+D60+(D61*D60)</f>
        <v>428855.9</v>
      </c>
      <c r="E62" s="254"/>
      <c r="F62" s="271">
        <f>+F60+(F61*F60)</f>
        <v>428855.9</v>
      </c>
      <c r="G62" s="236"/>
      <c r="H62" s="236"/>
      <c r="I62" s="236"/>
      <c r="J62" s="254"/>
      <c r="K62" s="236"/>
    </row>
    <row r="63" spans="1:11" ht="12.75">
      <c r="A63" s="236"/>
      <c r="B63" s="236"/>
      <c r="C63" s="236" t="s">
        <v>1135</v>
      </c>
      <c r="D63" s="268">
        <v>0.56999999999999995</v>
      </c>
      <c r="E63" s="254"/>
      <c r="F63" s="268">
        <v>0.6</v>
      </c>
      <c r="G63" s="236"/>
      <c r="H63" s="236"/>
      <c r="I63" s="236"/>
      <c r="J63" s="254"/>
      <c r="K63" s="236"/>
    </row>
    <row r="64" spans="1:11" ht="13.5" thickBot="1">
      <c r="A64" s="236"/>
      <c r="B64" s="236"/>
      <c r="C64" s="236" t="s">
        <v>1136</v>
      </c>
      <c r="D64" s="272">
        <v>0</v>
      </c>
      <c r="E64" s="254"/>
      <c r="F64" s="272">
        <v>0</v>
      </c>
      <c r="G64" s="236"/>
      <c r="H64" s="236"/>
      <c r="I64" s="236"/>
      <c r="J64" s="254"/>
      <c r="K64" s="236"/>
    </row>
    <row r="65" spans="1:11" ht="13.5" thickTop="1">
      <c r="A65" s="236"/>
      <c r="B65" s="236"/>
      <c r="C65" s="236" t="s">
        <v>1137</v>
      </c>
      <c r="D65" s="267">
        <f>SUM(D62+(D62*(D63)+(D62*D64)))</f>
        <v>673303.76300000004</v>
      </c>
      <c r="E65" s="254"/>
      <c r="F65" s="267">
        <f>SUM(F62+(F62*(F63)+(F62*F64)))</f>
        <v>686169.44000000006</v>
      </c>
      <c r="G65" s="236"/>
      <c r="H65" s="236"/>
      <c r="I65" s="236"/>
      <c r="J65" s="254"/>
      <c r="K65" s="236"/>
    </row>
    <row r="66" spans="1:11" ht="12.75">
      <c r="A66" s="236"/>
      <c r="B66" s="236"/>
      <c r="C66" s="237" t="s">
        <v>1118</v>
      </c>
      <c r="D66" s="267"/>
      <c r="E66" s="254"/>
      <c r="F66" s="267"/>
      <c r="G66" s="236"/>
      <c r="H66" s="236"/>
      <c r="I66" s="236"/>
      <c r="J66" s="254"/>
      <c r="K66" s="236"/>
    </row>
    <row r="67" spans="1:11" ht="12.75">
      <c r="A67" s="236"/>
      <c r="B67" s="236"/>
      <c r="C67" s="236" t="s">
        <v>1138</v>
      </c>
      <c r="D67" s="250">
        <f>+D65*10%</f>
        <v>67330.376300000004</v>
      </c>
      <c r="E67" s="254"/>
      <c r="F67" s="250">
        <f>+F65*10%</f>
        <v>68616.944000000003</v>
      </c>
      <c r="G67" s="236"/>
      <c r="H67" s="236"/>
      <c r="I67" s="236"/>
      <c r="J67" s="254"/>
      <c r="K67" s="236"/>
    </row>
    <row r="68" spans="1:11" ht="13.5" thickBot="1">
      <c r="A68" s="236"/>
      <c r="B68" s="236"/>
      <c r="C68" s="236" t="s">
        <v>1136</v>
      </c>
      <c r="D68" s="272">
        <v>0.65</v>
      </c>
      <c r="E68" s="254"/>
      <c r="F68" s="272">
        <v>0.65</v>
      </c>
      <c r="G68" s="236"/>
      <c r="H68" s="236"/>
      <c r="I68" s="236"/>
      <c r="J68" s="254"/>
      <c r="K68" s="236"/>
    </row>
    <row r="69" spans="1:11" ht="13.5" thickTop="1">
      <c r="A69" s="236"/>
      <c r="B69" s="236"/>
      <c r="C69" s="236" t="s">
        <v>1139</v>
      </c>
      <c r="D69" s="267">
        <f>SUM(D65+D67)+((D65+D67)*D68)</f>
        <v>1222046.3298450001</v>
      </c>
      <c r="E69" s="254"/>
      <c r="F69" s="267">
        <f>SUM(F65+F67)+((F65+F67)*F68)</f>
        <v>1245397.5336000002</v>
      </c>
      <c r="G69" s="236"/>
      <c r="H69" s="236"/>
      <c r="I69" s="236"/>
      <c r="J69" s="254"/>
      <c r="K69" s="236"/>
    </row>
    <row r="70" spans="1:11" ht="12.75">
      <c r="A70" s="236"/>
      <c r="B70" s="236"/>
      <c r="C70" s="236"/>
      <c r="D70" s="267"/>
      <c r="E70" s="254"/>
      <c r="F70" s="267"/>
      <c r="G70" s="236"/>
      <c r="H70" s="236"/>
      <c r="I70" s="236"/>
      <c r="J70" s="254"/>
      <c r="K70" s="236"/>
    </row>
    <row r="71" spans="1:11" ht="12.75" customHeight="1">
      <c r="A71" s="236"/>
      <c r="B71" s="236"/>
      <c r="C71" s="2367" t="s">
        <v>171</v>
      </c>
      <c r="D71" s="2367"/>
      <c r="E71" s="254"/>
      <c r="F71" s="267">
        <f>+((D69*2)+(F69*4))</f>
        <v>7425682.7940900009</v>
      </c>
      <c r="G71" s="236"/>
      <c r="H71" s="236"/>
      <c r="I71" s="236"/>
      <c r="J71" s="254"/>
      <c r="K71" s="236"/>
    </row>
    <row r="72" spans="1:11" ht="12.75" customHeight="1">
      <c r="A72" s="236"/>
      <c r="B72" s="236"/>
      <c r="C72" s="2367" t="s">
        <v>1188</v>
      </c>
      <c r="D72" s="2367"/>
      <c r="E72" s="254"/>
      <c r="F72" s="270">
        <f>SUM(F71:F71)</f>
        <v>7425682.7940900009</v>
      </c>
      <c r="G72" s="236"/>
      <c r="H72" s="236"/>
      <c r="I72" s="236"/>
      <c r="J72" s="254"/>
      <c r="K72" s="236"/>
    </row>
    <row r="73" spans="1:11" ht="27" customHeight="1">
      <c r="A73" s="236"/>
      <c r="B73" s="236"/>
      <c r="C73" s="2367" t="s">
        <v>1303</v>
      </c>
      <c r="D73" s="2367"/>
      <c r="E73" s="254"/>
      <c r="F73" s="270">
        <v>7425682.7999999998</v>
      </c>
      <c r="G73" s="236"/>
      <c r="H73" s="236"/>
      <c r="I73" s="236"/>
      <c r="J73" s="254"/>
      <c r="K73" s="236"/>
    </row>
    <row r="74" spans="1:11" ht="12.75" customHeight="1">
      <c r="A74" s="236"/>
      <c r="B74" s="236"/>
      <c r="C74" s="2367" t="s">
        <v>170</v>
      </c>
      <c r="D74" s="2367"/>
      <c r="E74" s="254"/>
      <c r="F74" s="270">
        <f>+F72-F73</f>
        <v>-5.9099989011883736E-3</v>
      </c>
      <c r="G74" s="236"/>
      <c r="H74" s="236"/>
      <c r="I74" s="236"/>
      <c r="J74" s="254"/>
      <c r="K74" s="236"/>
    </row>
    <row r="75" spans="1:11" ht="12.75">
      <c r="A75" s="236"/>
      <c r="B75" s="236"/>
      <c r="C75" s="2366" t="s">
        <v>1148</v>
      </c>
      <c r="D75" s="2366"/>
      <c r="E75" s="254"/>
      <c r="F75" s="270">
        <f>+F74/6</f>
        <v>-9.8499981686472893E-4</v>
      </c>
      <c r="G75" s="236"/>
      <c r="H75" s="236"/>
      <c r="I75" s="236"/>
      <c r="J75" s="254"/>
      <c r="K75" s="236"/>
    </row>
    <row r="76" spans="1:11" ht="12.75">
      <c r="A76" s="236"/>
      <c r="B76" s="236"/>
      <c r="C76" s="2366" t="s">
        <v>1149</v>
      </c>
      <c r="D76" s="2366"/>
      <c r="E76" s="254"/>
      <c r="F76" s="277">
        <f>+F75*6</f>
        <v>-5.9099989011883736E-3</v>
      </c>
      <c r="G76" s="236"/>
      <c r="H76" s="236"/>
      <c r="I76" s="236"/>
      <c r="J76" s="254"/>
      <c r="K76" s="236"/>
    </row>
    <row r="77" spans="1:11" ht="12.75">
      <c r="A77" s="236"/>
      <c r="B77" s="236"/>
      <c r="C77" s="236"/>
      <c r="D77" s="271"/>
      <c r="E77" s="254"/>
      <c r="F77" s="236"/>
      <c r="G77" s="236"/>
      <c r="H77" s="236"/>
      <c r="I77" s="236"/>
      <c r="J77" s="254"/>
      <c r="K77" s="236"/>
    </row>
    <row r="78" spans="1:11" ht="12.75">
      <c r="A78" s="236"/>
      <c r="B78" s="236"/>
      <c r="C78" s="237" t="s">
        <v>1144</v>
      </c>
      <c r="D78" s="236"/>
      <c r="E78" s="254"/>
      <c r="F78" s="236"/>
      <c r="G78" s="236"/>
      <c r="H78" s="236"/>
      <c r="I78" s="236"/>
      <c r="J78" s="254"/>
      <c r="K78" s="236"/>
    </row>
  </sheetData>
  <mergeCells count="14">
    <mergeCell ref="D31:I31"/>
    <mergeCell ref="D49:I49"/>
    <mergeCell ref="C75:D75"/>
    <mergeCell ref="C76:D76"/>
    <mergeCell ref="C71:D71"/>
    <mergeCell ref="C72:D72"/>
    <mergeCell ref="C73:D73"/>
    <mergeCell ref="C74:D74"/>
    <mergeCell ref="D30:I30"/>
    <mergeCell ref="A1:I1"/>
    <mergeCell ref="A2:K2"/>
    <mergeCell ref="D27:I27"/>
    <mergeCell ref="D28:I28"/>
    <mergeCell ref="D29:I29"/>
  </mergeCells>
  <phoneticPr fontId="52" type="noConversion"/>
  <pageMargins left="0.75" right="0.75" top="1" bottom="1" header="0" footer="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U89"/>
  <sheetViews>
    <sheetView zoomScale="75" workbookViewId="0">
      <pane xSplit="1" ySplit="3" topLeftCell="B76" activePane="bottomRight" state="frozen"/>
      <selection pane="topRight" activeCell="B1" sqref="B1"/>
      <selection pane="bottomLeft" activeCell="A4" sqref="A4"/>
      <selection pane="bottomRight" activeCell="B54" sqref="B54"/>
    </sheetView>
  </sheetViews>
  <sheetFormatPr baseColWidth="10" defaultRowHeight="12"/>
  <cols>
    <col min="1" max="1" width="21.25" customWidth="1"/>
    <col min="2" max="2" width="12.375" customWidth="1"/>
    <col min="3" max="3" width="15" customWidth="1"/>
    <col min="4" max="4" width="10" customWidth="1"/>
    <col min="5" max="5" width="13.125" customWidth="1"/>
    <col min="6" max="6" width="12.25" customWidth="1"/>
    <col min="7" max="7" width="11.875" bestFit="1" customWidth="1"/>
    <col min="8" max="8" width="12.875" bestFit="1" customWidth="1"/>
    <col min="10" max="10" width="11.875" customWidth="1"/>
    <col min="11" max="11" width="13.875" customWidth="1"/>
    <col min="13" max="13" width="3.25" customWidth="1"/>
    <col min="14" max="14" width="4.75" customWidth="1"/>
    <col min="15" max="15" width="9.125" customWidth="1"/>
    <col min="16" max="16" width="10" customWidth="1"/>
    <col min="17" max="18" width="10.25" customWidth="1"/>
    <col min="19" max="19" width="9.25" customWidth="1"/>
    <col min="20" max="20" width="10.25" customWidth="1"/>
  </cols>
  <sheetData>
    <row r="1" spans="1:21" ht="15.75" customHeight="1" thickBot="1">
      <c r="A1" s="63" t="s">
        <v>1182</v>
      </c>
      <c r="B1" s="149">
        <v>0</v>
      </c>
      <c r="C1" s="63" t="s">
        <v>608</v>
      </c>
      <c r="D1" s="79">
        <v>13</v>
      </c>
      <c r="F1" s="6"/>
      <c r="G1" s="6"/>
      <c r="H1" s="6"/>
      <c r="I1" s="7"/>
      <c r="J1" s="6"/>
      <c r="K1" s="6"/>
      <c r="L1" s="6"/>
      <c r="M1" s="2356" t="s">
        <v>1240</v>
      </c>
      <c r="N1" s="2357"/>
      <c r="O1" s="2357"/>
      <c r="P1" s="2357"/>
      <c r="Q1" s="2357"/>
      <c r="R1" s="2357"/>
      <c r="S1" s="2357"/>
      <c r="T1" s="2357"/>
      <c r="U1" s="2358"/>
    </row>
    <row r="2" spans="1:21" ht="15">
      <c r="A2" s="63" t="s">
        <v>1183</v>
      </c>
      <c r="B2" s="1366">
        <v>0</v>
      </c>
      <c r="C2" s="23" t="s">
        <v>220</v>
      </c>
      <c r="D2" s="23" t="s">
        <v>221</v>
      </c>
      <c r="E2" s="25" t="s">
        <v>183</v>
      </c>
      <c r="F2" s="23" t="s">
        <v>184</v>
      </c>
      <c r="G2" s="23" t="s">
        <v>222</v>
      </c>
      <c r="H2" s="23" t="s">
        <v>921</v>
      </c>
      <c r="I2" s="23" t="s">
        <v>185</v>
      </c>
      <c r="J2" s="23" t="s">
        <v>185</v>
      </c>
      <c r="K2" s="23" t="s">
        <v>185</v>
      </c>
      <c r="L2" s="23"/>
      <c r="M2" s="40" t="s">
        <v>179</v>
      </c>
      <c r="N2" s="42" t="s">
        <v>180</v>
      </c>
      <c r="O2" s="40" t="s">
        <v>181</v>
      </c>
      <c r="P2" s="42" t="s">
        <v>182</v>
      </c>
      <c r="Q2" s="42" t="s">
        <v>183</v>
      </c>
      <c r="R2" s="42" t="s">
        <v>184</v>
      </c>
      <c r="S2" s="42" t="s">
        <v>180</v>
      </c>
      <c r="T2" s="42" t="s">
        <v>185</v>
      </c>
      <c r="U2" s="42" t="s">
        <v>186</v>
      </c>
    </row>
    <row r="3" spans="1:21" ht="14.25" thickBot="1">
      <c r="A3" s="23" t="s">
        <v>223</v>
      </c>
      <c r="B3" s="23" t="s">
        <v>224</v>
      </c>
      <c r="C3" s="23" t="s">
        <v>224</v>
      </c>
      <c r="D3" s="23" t="s">
        <v>225</v>
      </c>
      <c r="E3" s="25" t="s">
        <v>191</v>
      </c>
      <c r="F3" s="23" t="s">
        <v>192</v>
      </c>
      <c r="G3" s="23" t="s">
        <v>195</v>
      </c>
      <c r="H3" s="23" t="s">
        <v>922</v>
      </c>
      <c r="I3" s="23" t="s">
        <v>226</v>
      </c>
      <c r="J3" s="23" t="s">
        <v>194</v>
      </c>
      <c r="K3" s="23" t="s">
        <v>227</v>
      </c>
      <c r="L3" s="23"/>
      <c r="M3" s="41" t="s">
        <v>187</v>
      </c>
      <c r="N3" s="43" t="s">
        <v>188</v>
      </c>
      <c r="O3" s="41" t="s">
        <v>189</v>
      </c>
      <c r="P3" s="43" t="s">
        <v>190</v>
      </c>
      <c r="Q3" s="43" t="s">
        <v>191</v>
      </c>
      <c r="R3" s="43" t="s">
        <v>192</v>
      </c>
      <c r="S3" s="43" t="s">
        <v>193</v>
      </c>
      <c r="T3" s="43" t="s">
        <v>194</v>
      </c>
      <c r="U3" s="43" t="s">
        <v>195</v>
      </c>
    </row>
    <row r="4" spans="1:21" ht="13.5">
      <c r="A4" s="26" t="s">
        <v>228</v>
      </c>
      <c r="B4" s="26" t="s">
        <v>229</v>
      </c>
      <c r="C4" s="28" t="s">
        <v>557</v>
      </c>
      <c r="D4" s="4">
        <f>+P9</f>
        <v>354860.7</v>
      </c>
      <c r="E4" s="4">
        <f>+D4*B1</f>
        <v>0</v>
      </c>
      <c r="F4" s="29">
        <f>+E4+D4</f>
        <v>354860.7</v>
      </c>
      <c r="G4" s="4">
        <f>+E4*3%</f>
        <v>0</v>
      </c>
      <c r="H4" s="4">
        <v>0</v>
      </c>
      <c r="I4" s="1">
        <f>G4*15*8.5+G4*16*4.5</f>
        <v>0</v>
      </c>
      <c r="J4" s="4">
        <f>+E4*D1</f>
        <v>0</v>
      </c>
      <c r="K4" s="4">
        <f>J4+I4+H4</f>
        <v>0</v>
      </c>
      <c r="L4" s="30"/>
      <c r="M4" s="56" t="s">
        <v>196</v>
      </c>
      <c r="N4" s="45"/>
      <c r="O4" s="44" t="s">
        <v>197</v>
      </c>
      <c r="P4" s="45"/>
      <c r="Q4" s="45"/>
      <c r="R4" s="45"/>
      <c r="S4" s="45"/>
      <c r="T4" s="45"/>
      <c r="U4" s="46"/>
    </row>
    <row r="5" spans="1:21" ht="13.5">
      <c r="A5" s="26" t="s">
        <v>711</v>
      </c>
      <c r="B5" s="26" t="s">
        <v>244</v>
      </c>
      <c r="C5" s="28" t="s">
        <v>935</v>
      </c>
      <c r="D5" s="4">
        <f>+P12</f>
        <v>318020.65000000002</v>
      </c>
      <c r="E5" s="4">
        <f>+D5*B1</f>
        <v>0</v>
      </c>
      <c r="F5" s="29">
        <f t="shared" ref="F5:F18" si="0">+E5+D5</f>
        <v>318020.65000000002</v>
      </c>
      <c r="G5" s="4">
        <f t="shared" ref="G5:G18" si="1">+E5*3%</f>
        <v>0</v>
      </c>
      <c r="H5" s="4">
        <v>0</v>
      </c>
      <c r="I5" s="1">
        <f>G5*4*13</f>
        <v>0</v>
      </c>
      <c r="J5" s="4">
        <f>+E5*D1</f>
        <v>0</v>
      </c>
      <c r="K5" s="4">
        <f t="shared" ref="K5:K18" si="2">J5+I5+H5</f>
        <v>0</v>
      </c>
      <c r="L5" s="4"/>
      <c r="M5" s="51"/>
      <c r="N5" s="57">
        <v>1</v>
      </c>
      <c r="O5" s="47" t="s">
        <v>198</v>
      </c>
      <c r="P5" s="48">
        <f>+'Salario 2-2006'!R5</f>
        <v>0</v>
      </c>
      <c r="Q5" s="48">
        <f>+E11</f>
        <v>0</v>
      </c>
      <c r="R5" s="48">
        <f t="shared" ref="R5:R16" si="3">Q5+P5</f>
        <v>0</v>
      </c>
      <c r="S5" s="48">
        <v>12</v>
      </c>
      <c r="T5" s="48">
        <f>N5*Q5*S5</f>
        <v>0</v>
      </c>
      <c r="U5" s="49">
        <f>R5*0.03</f>
        <v>0</v>
      </c>
    </row>
    <row r="6" spans="1:21" ht="13.5">
      <c r="A6" s="31" t="s">
        <v>245</v>
      </c>
      <c r="B6" s="31" t="s">
        <v>246</v>
      </c>
      <c r="C6" s="32" t="s">
        <v>556</v>
      </c>
      <c r="D6" s="33">
        <f>+P6</f>
        <v>428855.9</v>
      </c>
      <c r="E6" s="4">
        <f>+D6*B1</f>
        <v>0</v>
      </c>
      <c r="F6" s="29">
        <f t="shared" si="0"/>
        <v>428855.9</v>
      </c>
      <c r="G6" s="4">
        <f t="shared" si="1"/>
        <v>0</v>
      </c>
      <c r="H6" s="4">
        <v>0</v>
      </c>
      <c r="I6" s="8">
        <f>G6*20*8+G6*21*5</f>
        <v>0</v>
      </c>
      <c r="J6" s="4">
        <f>+E6*D1</f>
        <v>0</v>
      </c>
      <c r="K6" s="4">
        <f t="shared" si="2"/>
        <v>0</v>
      </c>
      <c r="L6" s="33"/>
      <c r="M6" s="51"/>
      <c r="N6" s="57">
        <v>1</v>
      </c>
      <c r="O6" s="47" t="s">
        <v>199</v>
      </c>
      <c r="P6" s="48">
        <f>+'Salario 2-2006'!R6</f>
        <v>428855.9</v>
      </c>
      <c r="Q6" s="48">
        <f>+E6</f>
        <v>0</v>
      </c>
      <c r="R6" s="48">
        <f t="shared" si="3"/>
        <v>428855.9</v>
      </c>
      <c r="S6" s="48">
        <f>+D1</f>
        <v>13</v>
      </c>
      <c r="T6" s="48">
        <f t="shared" ref="T6:T16" si="4">N6*Q6*S6</f>
        <v>0</v>
      </c>
      <c r="U6" s="49">
        <f t="shared" ref="U6:U16" si="5">R6*0.03</f>
        <v>12865.677</v>
      </c>
    </row>
    <row r="7" spans="1:21" ht="13.5">
      <c r="A7" s="26" t="s">
        <v>1012</v>
      </c>
      <c r="B7" s="26" t="s">
        <v>244</v>
      </c>
      <c r="C7" s="203">
        <v>38075</v>
      </c>
      <c r="D7" s="4">
        <f>+D5</f>
        <v>318020.65000000002</v>
      </c>
      <c r="E7" s="4">
        <f>+D7*B1</f>
        <v>0</v>
      </c>
      <c r="F7" s="29">
        <f t="shared" si="0"/>
        <v>318020.65000000002</v>
      </c>
      <c r="G7" s="4">
        <f t="shared" si="1"/>
        <v>0</v>
      </c>
      <c r="H7" s="4">
        <v>0</v>
      </c>
      <c r="I7" s="1">
        <f>G7*2*3+G7*3*10</f>
        <v>0</v>
      </c>
      <c r="J7" s="4">
        <f>+E7*D1</f>
        <v>0</v>
      </c>
      <c r="K7" s="4">
        <f t="shared" si="2"/>
        <v>0</v>
      </c>
      <c r="L7" s="4"/>
      <c r="M7" s="51"/>
      <c r="N7" s="57">
        <v>2</v>
      </c>
      <c r="O7" s="47" t="s">
        <v>200</v>
      </c>
      <c r="P7" s="48">
        <f>+'Salario 2-2006'!R7</f>
        <v>330300.79999999999</v>
      </c>
      <c r="Q7" s="48">
        <f>+E10</f>
        <v>0</v>
      </c>
      <c r="R7" s="48">
        <f t="shared" si="3"/>
        <v>330300.79999999999</v>
      </c>
      <c r="S7" s="48">
        <f>+D1</f>
        <v>13</v>
      </c>
      <c r="T7" s="48">
        <f t="shared" si="4"/>
        <v>0</v>
      </c>
      <c r="U7" s="49">
        <f t="shared" si="5"/>
        <v>9909.0239999999994</v>
      </c>
    </row>
    <row r="8" spans="1:21" ht="13.5">
      <c r="A8" s="26" t="s">
        <v>742</v>
      </c>
      <c r="B8" s="26" t="s">
        <v>247</v>
      </c>
      <c r="C8" s="28" t="s">
        <v>744</v>
      </c>
      <c r="D8" s="4">
        <f>+P7</f>
        <v>330300.79999999999</v>
      </c>
      <c r="E8" s="4">
        <f>+D8*B1</f>
        <v>0</v>
      </c>
      <c r="F8" s="29">
        <f t="shared" si="0"/>
        <v>330300.79999999999</v>
      </c>
      <c r="G8" s="4">
        <f t="shared" si="1"/>
        <v>0</v>
      </c>
      <c r="H8" s="4">
        <v>0</v>
      </c>
      <c r="I8" s="1">
        <f>G8*1*13</f>
        <v>0</v>
      </c>
      <c r="J8" s="4">
        <f>+E8*D1</f>
        <v>0</v>
      </c>
      <c r="K8" s="4">
        <f t="shared" si="2"/>
        <v>0</v>
      </c>
      <c r="L8" s="4"/>
      <c r="M8" s="51"/>
      <c r="N8" s="57">
        <v>1</v>
      </c>
      <c r="O8" s="47" t="s">
        <v>201</v>
      </c>
      <c r="P8" s="48">
        <f>+'Salario 2-2006'!R8</f>
        <v>158520.9</v>
      </c>
      <c r="Q8" s="48">
        <f>+E9</f>
        <v>0</v>
      </c>
      <c r="R8" s="48">
        <f t="shared" si="3"/>
        <v>158520.9</v>
      </c>
      <c r="S8" s="48">
        <f>+D1</f>
        <v>13</v>
      </c>
      <c r="T8" s="48">
        <f t="shared" si="4"/>
        <v>0</v>
      </c>
      <c r="U8" s="49">
        <f t="shared" si="5"/>
        <v>4755.6269999999995</v>
      </c>
    </row>
    <row r="9" spans="1:21" ht="13.5">
      <c r="A9" s="26" t="s">
        <v>1172</v>
      </c>
      <c r="B9" s="26" t="s">
        <v>248</v>
      </c>
      <c r="C9" s="293">
        <v>37872</v>
      </c>
      <c r="D9" s="4">
        <f>+P8</f>
        <v>158520.9</v>
      </c>
      <c r="E9" s="4">
        <f>+D9*B1</f>
        <v>0</v>
      </c>
      <c r="F9" s="29">
        <f t="shared" si="0"/>
        <v>158520.9</v>
      </c>
      <c r="G9" s="4">
        <f t="shared" si="1"/>
        <v>0</v>
      </c>
      <c r="H9" s="4">
        <v>0</v>
      </c>
      <c r="I9" s="1">
        <f>G9*3*8+G9*4*5</f>
        <v>0</v>
      </c>
      <c r="J9" s="4">
        <f>+E9*D1</f>
        <v>0</v>
      </c>
      <c r="K9" s="4">
        <f t="shared" si="2"/>
        <v>0</v>
      </c>
      <c r="L9" s="4"/>
      <c r="M9" s="51"/>
      <c r="N9" s="57">
        <v>1</v>
      </c>
      <c r="O9" s="47" t="s">
        <v>202</v>
      </c>
      <c r="P9" s="48">
        <f>+'Salario 2-2006'!R9</f>
        <v>354860.7</v>
      </c>
      <c r="Q9" s="48">
        <f>+E4</f>
        <v>0</v>
      </c>
      <c r="R9" s="48">
        <f t="shared" si="3"/>
        <v>354860.7</v>
      </c>
      <c r="S9" s="48">
        <f>+D1</f>
        <v>13</v>
      </c>
      <c r="T9" s="48">
        <f t="shared" si="4"/>
        <v>0</v>
      </c>
      <c r="U9" s="49">
        <f t="shared" si="5"/>
        <v>10645.821</v>
      </c>
    </row>
    <row r="10" spans="1:21" ht="13.5">
      <c r="A10" s="26" t="s">
        <v>713</v>
      </c>
      <c r="B10" s="26" t="s">
        <v>247</v>
      </c>
      <c r="C10" s="28" t="s">
        <v>555</v>
      </c>
      <c r="D10" s="4">
        <f>+D8</f>
        <v>330300.79999999999</v>
      </c>
      <c r="E10" s="4">
        <f>+D10*B1</f>
        <v>0</v>
      </c>
      <c r="F10" s="29">
        <f t="shared" si="0"/>
        <v>330300.79999999999</v>
      </c>
      <c r="G10" s="4">
        <f t="shared" si="1"/>
        <v>0</v>
      </c>
      <c r="H10" s="4">
        <v>0</v>
      </c>
      <c r="I10" s="1">
        <f>G10*6*4+G10*7*9</f>
        <v>0</v>
      </c>
      <c r="J10" s="4">
        <f>+E10*D1</f>
        <v>0</v>
      </c>
      <c r="K10" s="4">
        <f t="shared" si="2"/>
        <v>0</v>
      </c>
      <c r="L10" s="4"/>
      <c r="M10" s="51"/>
      <c r="N10" s="57">
        <v>1</v>
      </c>
      <c r="O10" s="47" t="s">
        <v>203</v>
      </c>
      <c r="P10" s="48">
        <f>+'Salario 2-2006'!R10</f>
        <v>324947.84999999998</v>
      </c>
      <c r="Q10" s="48">
        <f>+E16</f>
        <v>0</v>
      </c>
      <c r="R10" s="48">
        <f t="shared" si="3"/>
        <v>324947.84999999998</v>
      </c>
      <c r="S10" s="48">
        <f>+D1</f>
        <v>13</v>
      </c>
      <c r="T10" s="48">
        <f t="shared" si="4"/>
        <v>0</v>
      </c>
      <c r="U10" s="49">
        <f t="shared" si="5"/>
        <v>9748.4354999999996</v>
      </c>
    </row>
    <row r="11" spans="1:21" ht="13.5">
      <c r="A11" s="901" t="s">
        <v>923</v>
      </c>
      <c r="B11" s="901" t="s">
        <v>249</v>
      </c>
      <c r="C11" s="902" t="s">
        <v>1173</v>
      </c>
      <c r="D11" s="903">
        <f>+P5</f>
        <v>0</v>
      </c>
      <c r="E11" s="903">
        <v>0</v>
      </c>
      <c r="F11" s="904">
        <f t="shared" si="0"/>
        <v>0</v>
      </c>
      <c r="G11" s="903">
        <f t="shared" si="1"/>
        <v>0</v>
      </c>
      <c r="H11" s="903">
        <v>0</v>
      </c>
      <c r="I11" s="8">
        <f>+H11*0</f>
        <v>0</v>
      </c>
      <c r="J11" s="903">
        <f>+E11*12</f>
        <v>0</v>
      </c>
      <c r="K11" s="903">
        <f t="shared" si="2"/>
        <v>0</v>
      </c>
      <c r="L11" s="36"/>
      <c r="M11" s="51"/>
      <c r="N11" s="57">
        <v>1</v>
      </c>
      <c r="O11" s="47" t="s">
        <v>204</v>
      </c>
      <c r="P11" s="48">
        <f>+'Salario 2-2006'!R11</f>
        <v>324947.84999999998</v>
      </c>
      <c r="Q11" s="48">
        <f>Q10</f>
        <v>0</v>
      </c>
      <c r="R11" s="48">
        <f t="shared" si="3"/>
        <v>324947.84999999998</v>
      </c>
      <c r="S11" s="48">
        <f>+D1</f>
        <v>13</v>
      </c>
      <c r="T11" s="48">
        <f t="shared" si="4"/>
        <v>0</v>
      </c>
      <c r="U11" s="49">
        <f t="shared" si="5"/>
        <v>9748.4354999999996</v>
      </c>
    </row>
    <row r="12" spans="1:21" ht="13.5">
      <c r="A12" s="901" t="s">
        <v>1013</v>
      </c>
      <c r="B12" s="901" t="s">
        <v>250</v>
      </c>
      <c r="C12" s="902" t="s">
        <v>1174</v>
      </c>
      <c r="D12" s="903">
        <f>+P16</f>
        <v>303630</v>
      </c>
      <c r="E12" s="903">
        <f>+Q16</f>
        <v>0</v>
      </c>
      <c r="F12" s="904">
        <f t="shared" si="0"/>
        <v>303630</v>
      </c>
      <c r="G12" s="903">
        <f t="shared" si="1"/>
        <v>0</v>
      </c>
      <c r="H12" s="903">
        <f>+(E12*65%)*12</f>
        <v>0</v>
      </c>
      <c r="I12" s="1">
        <f>G12*6</f>
        <v>0</v>
      </c>
      <c r="J12" s="903">
        <f>+E12*12</f>
        <v>0</v>
      </c>
      <c r="K12" s="903">
        <f t="shared" si="2"/>
        <v>0</v>
      </c>
      <c r="L12" s="4"/>
      <c r="M12" s="51"/>
      <c r="N12" s="57">
        <v>3</v>
      </c>
      <c r="O12" s="47" t="s">
        <v>205</v>
      </c>
      <c r="P12" s="48">
        <f>+'Salario 2-2006'!R12</f>
        <v>318020.65000000002</v>
      </c>
      <c r="Q12" s="48">
        <f>+E5</f>
        <v>0</v>
      </c>
      <c r="R12" s="48">
        <f t="shared" si="3"/>
        <v>318020.65000000002</v>
      </c>
      <c r="S12" s="48">
        <f>+D1</f>
        <v>13</v>
      </c>
      <c r="T12" s="48">
        <f t="shared" si="4"/>
        <v>0</v>
      </c>
      <c r="U12" s="49">
        <f t="shared" si="5"/>
        <v>9540.6195000000007</v>
      </c>
    </row>
    <row r="13" spans="1:21" ht="13.5">
      <c r="A13" s="26" t="s">
        <v>1011</v>
      </c>
      <c r="B13" s="26" t="s">
        <v>964</v>
      </c>
      <c r="C13" s="203">
        <v>38054</v>
      </c>
      <c r="D13" s="4">
        <f>+P13</f>
        <v>199055.85</v>
      </c>
      <c r="E13" s="4">
        <f>+D13*B1</f>
        <v>0</v>
      </c>
      <c r="F13" s="29">
        <f t="shared" si="0"/>
        <v>199055.85</v>
      </c>
      <c r="G13" s="4">
        <f>+E13*3%</f>
        <v>0</v>
      </c>
      <c r="H13" s="4">
        <v>0</v>
      </c>
      <c r="I13" s="1">
        <f>+G13*1*2+G13*2*11</f>
        <v>0</v>
      </c>
      <c r="J13" s="4">
        <f>+E13*D$1</f>
        <v>0</v>
      </c>
      <c r="K13" s="4">
        <f t="shared" si="2"/>
        <v>0</v>
      </c>
      <c r="L13" s="4"/>
      <c r="M13" s="51"/>
      <c r="N13" s="57">
        <v>1</v>
      </c>
      <c r="O13" s="47" t="s">
        <v>965</v>
      </c>
      <c r="P13" s="48">
        <f>+'Salario 2-2006'!R13</f>
        <v>199055.85</v>
      </c>
      <c r="Q13" s="48">
        <f>+E13</f>
        <v>0</v>
      </c>
      <c r="R13" s="48">
        <f>Q13+P13</f>
        <v>199055.85</v>
      </c>
      <c r="S13" s="48">
        <f>+D1</f>
        <v>13</v>
      </c>
      <c r="T13" s="48">
        <f t="shared" si="4"/>
        <v>0</v>
      </c>
      <c r="U13" s="49">
        <f>R13*0.03</f>
        <v>5971.6755000000003</v>
      </c>
    </row>
    <row r="14" spans="1:21" ht="13.5">
      <c r="A14" s="34" t="s">
        <v>905</v>
      </c>
      <c r="B14" s="34" t="s">
        <v>1073</v>
      </c>
      <c r="C14" s="905">
        <v>38978</v>
      </c>
      <c r="D14" s="36">
        <f>+P14</f>
        <v>205950.2</v>
      </c>
      <c r="E14" s="36">
        <f>+D14*B1</f>
        <v>0</v>
      </c>
      <c r="F14" s="899">
        <f t="shared" si="0"/>
        <v>205950.2</v>
      </c>
      <c r="G14" s="36">
        <f t="shared" si="1"/>
        <v>0</v>
      </c>
      <c r="H14" s="36">
        <v>0</v>
      </c>
      <c r="I14" s="1">
        <f>+G14*0</f>
        <v>0</v>
      </c>
      <c r="J14" s="4">
        <f>+E14*D$1</f>
        <v>0</v>
      </c>
      <c r="K14" s="36">
        <f t="shared" si="2"/>
        <v>0</v>
      </c>
      <c r="L14" s="4"/>
      <c r="M14" s="51"/>
      <c r="N14" s="57">
        <v>1</v>
      </c>
      <c r="O14" s="47" t="s">
        <v>1073</v>
      </c>
      <c r="P14" s="48">
        <f>+'Salario 2-2006'!R14</f>
        <v>205950.2</v>
      </c>
      <c r="Q14" s="48">
        <f>+E14</f>
        <v>0</v>
      </c>
      <c r="R14" s="48">
        <f>Q14+P14</f>
        <v>205950.2</v>
      </c>
      <c r="S14" s="48">
        <v>13</v>
      </c>
      <c r="T14" s="48">
        <f t="shared" si="4"/>
        <v>0</v>
      </c>
      <c r="U14" s="49">
        <f>R14*0.03</f>
        <v>6178.5060000000003</v>
      </c>
    </row>
    <row r="15" spans="1:21" ht="13.5">
      <c r="A15" s="26" t="s">
        <v>934</v>
      </c>
      <c r="B15" s="26" t="s">
        <v>734</v>
      </c>
      <c r="C15" s="203">
        <v>37623</v>
      </c>
      <c r="D15" s="4">
        <f>+P15</f>
        <v>203626.95</v>
      </c>
      <c r="E15" s="4">
        <f>+D15*B1</f>
        <v>0</v>
      </c>
      <c r="F15" s="29">
        <f t="shared" si="0"/>
        <v>203626.95</v>
      </c>
      <c r="G15" s="4">
        <f t="shared" si="1"/>
        <v>0</v>
      </c>
      <c r="H15" s="4">
        <v>0</v>
      </c>
      <c r="I15" s="1">
        <f>+G15*3*13</f>
        <v>0</v>
      </c>
      <c r="J15" s="4">
        <f>+E15*D1</f>
        <v>0</v>
      </c>
      <c r="K15" s="4">
        <f t="shared" si="2"/>
        <v>0</v>
      </c>
      <c r="L15" s="4"/>
      <c r="M15" s="51"/>
      <c r="N15" s="57">
        <v>1</v>
      </c>
      <c r="O15" s="47" t="s">
        <v>735</v>
      </c>
      <c r="P15" s="48">
        <f>+'Salario 2-2006'!R15</f>
        <v>203626.95</v>
      </c>
      <c r="Q15" s="48">
        <f>+E15</f>
        <v>0</v>
      </c>
      <c r="R15" s="48">
        <f>Q15+P15</f>
        <v>203626.95</v>
      </c>
      <c r="S15" s="48">
        <f>+D1</f>
        <v>13</v>
      </c>
      <c r="T15" s="48">
        <f t="shared" si="4"/>
        <v>0</v>
      </c>
      <c r="U15" s="49">
        <f t="shared" si="5"/>
        <v>6108.8085000000001</v>
      </c>
    </row>
    <row r="16" spans="1:21" ht="13.5">
      <c r="A16" s="26" t="s">
        <v>712</v>
      </c>
      <c r="B16" s="26" t="s">
        <v>251</v>
      </c>
      <c r="C16" s="28" t="s">
        <v>1014</v>
      </c>
      <c r="D16" s="4">
        <f>+P10</f>
        <v>324947.84999999998</v>
      </c>
      <c r="E16" s="4">
        <f>+D16*B1</f>
        <v>0</v>
      </c>
      <c r="F16" s="29">
        <f t="shared" si="0"/>
        <v>324947.84999999998</v>
      </c>
      <c r="G16" s="4">
        <f t="shared" si="1"/>
        <v>0</v>
      </c>
      <c r="H16" s="4">
        <v>0</v>
      </c>
      <c r="I16" s="1">
        <f>+G16*3*5+G16*4*8</f>
        <v>0</v>
      </c>
      <c r="J16" s="4">
        <f>+E16*D1</f>
        <v>0</v>
      </c>
      <c r="K16" s="4">
        <f t="shared" si="2"/>
        <v>0</v>
      </c>
      <c r="L16" s="4"/>
      <c r="M16" s="51"/>
      <c r="N16" s="57">
        <v>1</v>
      </c>
      <c r="O16" s="47" t="s">
        <v>206</v>
      </c>
      <c r="P16" s="48">
        <f>+'Salario 2-2006'!R16</f>
        <v>303630</v>
      </c>
      <c r="Q16" s="48">
        <f>+P16*B2</f>
        <v>0</v>
      </c>
      <c r="R16" s="48">
        <f t="shared" si="3"/>
        <v>303630</v>
      </c>
      <c r="S16" s="48">
        <v>12</v>
      </c>
      <c r="T16" s="48">
        <f t="shared" si="4"/>
        <v>0</v>
      </c>
      <c r="U16" s="49">
        <f t="shared" si="5"/>
        <v>9108.9</v>
      </c>
    </row>
    <row r="17" spans="1:21" ht="13.5">
      <c r="A17" s="26" t="s">
        <v>252</v>
      </c>
      <c r="B17" s="26" t="s">
        <v>253</v>
      </c>
      <c r="C17" s="28" t="s">
        <v>558</v>
      </c>
      <c r="D17" s="4">
        <f>+D16</f>
        <v>324947.84999999998</v>
      </c>
      <c r="E17" s="4">
        <f>+D17*B1</f>
        <v>0</v>
      </c>
      <c r="F17" s="29">
        <f t="shared" si="0"/>
        <v>324947.84999999998</v>
      </c>
      <c r="G17" s="4">
        <f t="shared" si="1"/>
        <v>0</v>
      </c>
      <c r="H17" s="4">
        <v>0</v>
      </c>
      <c r="I17" s="1">
        <f>G17*10*8+G17*11*5</f>
        <v>0</v>
      </c>
      <c r="J17" s="4">
        <f>+E17*D1</f>
        <v>0</v>
      </c>
      <c r="K17" s="4">
        <f t="shared" si="2"/>
        <v>0</v>
      </c>
      <c r="L17" s="4"/>
      <c r="M17" s="51"/>
      <c r="N17" s="57">
        <f>SUM(N5:N16)</f>
        <v>15</v>
      </c>
      <c r="O17" s="47" t="s">
        <v>207</v>
      </c>
      <c r="P17" s="48"/>
      <c r="Q17" s="50" t="s">
        <v>208</v>
      </c>
      <c r="R17" s="48"/>
      <c r="S17" s="48"/>
      <c r="T17" s="48"/>
      <c r="U17" s="49"/>
    </row>
    <row r="18" spans="1:21" ht="13.5">
      <c r="A18" s="26" t="s">
        <v>254</v>
      </c>
      <c r="B18" s="26" t="s">
        <v>244</v>
      </c>
      <c r="C18" s="28" t="s">
        <v>559</v>
      </c>
      <c r="D18" s="4">
        <f>+D5</f>
        <v>318020.65000000002</v>
      </c>
      <c r="E18" s="4">
        <f>+D18*B1</f>
        <v>0</v>
      </c>
      <c r="F18" s="29">
        <f t="shared" si="0"/>
        <v>318020.65000000002</v>
      </c>
      <c r="G18" s="4">
        <f t="shared" si="1"/>
        <v>0</v>
      </c>
      <c r="H18" s="4">
        <v>0</v>
      </c>
      <c r="I18" s="1">
        <f>G18*17*6+G18*18*7</f>
        <v>0</v>
      </c>
      <c r="J18" s="4">
        <f>+E18*D1</f>
        <v>0</v>
      </c>
      <c r="K18" s="4">
        <f t="shared" si="2"/>
        <v>0</v>
      </c>
      <c r="L18" s="4"/>
      <c r="M18" s="51"/>
      <c r="N18" s="52"/>
      <c r="O18" s="52"/>
      <c r="P18" s="48"/>
      <c r="Q18" s="50" t="s">
        <v>209</v>
      </c>
      <c r="R18" s="48"/>
      <c r="S18" s="48"/>
      <c r="T18" s="48">
        <f>SUM(T5:T16)</f>
        <v>0</v>
      </c>
      <c r="U18" s="49"/>
    </row>
    <row r="19" spans="1:21" ht="13.5">
      <c r="A19" s="26" t="s">
        <v>255</v>
      </c>
      <c r="B19" s="3"/>
      <c r="C19" s="3"/>
      <c r="D19" s="4">
        <f>SUM(D4:D18)</f>
        <v>4119059.7500000005</v>
      </c>
      <c r="E19" s="4">
        <f t="shared" ref="E19:K19" si="6">SUM(E4:E18)</f>
        <v>0</v>
      </c>
      <c r="F19" s="4">
        <f t="shared" si="6"/>
        <v>4119059.7500000005</v>
      </c>
      <c r="G19" s="4">
        <f t="shared" si="6"/>
        <v>0</v>
      </c>
      <c r="H19" s="4">
        <f t="shared" si="6"/>
        <v>0</v>
      </c>
      <c r="I19" s="1">
        <f t="shared" si="6"/>
        <v>0</v>
      </c>
      <c r="J19" s="1">
        <f>SUM(J4:J18)</f>
        <v>0</v>
      </c>
      <c r="K19" s="4">
        <f t="shared" si="6"/>
        <v>0</v>
      </c>
      <c r="L19" s="4"/>
      <c r="M19" s="51"/>
      <c r="N19" s="52"/>
      <c r="O19" s="52"/>
      <c r="P19" s="48"/>
      <c r="Q19" s="50" t="s">
        <v>924</v>
      </c>
      <c r="R19" s="48"/>
      <c r="S19" s="48"/>
      <c r="T19" s="48">
        <f>+I19+H19</f>
        <v>0</v>
      </c>
      <c r="U19" s="49"/>
    </row>
    <row r="20" spans="1:21" ht="13.5">
      <c r="A20" s="30" t="s">
        <v>256</v>
      </c>
      <c r="B20" s="30" t="s">
        <v>256</v>
      </c>
      <c r="C20" s="30" t="s">
        <v>256</v>
      </c>
      <c r="D20" s="37" t="s">
        <v>256</v>
      </c>
      <c r="E20" s="37" t="s">
        <v>256</v>
      </c>
      <c r="F20" s="37" t="s">
        <v>256</v>
      </c>
      <c r="G20" s="37" t="s">
        <v>256</v>
      </c>
      <c r="H20" s="37"/>
      <c r="I20" s="2" t="s">
        <v>256</v>
      </c>
      <c r="J20" s="37" t="s">
        <v>256</v>
      </c>
      <c r="K20" s="37" t="s">
        <v>256</v>
      </c>
      <c r="L20" s="37"/>
      <c r="M20" s="51"/>
      <c r="N20" s="52"/>
      <c r="O20" s="52"/>
      <c r="P20" s="48"/>
      <c r="Q20" s="50" t="s">
        <v>212</v>
      </c>
      <c r="R20" s="48"/>
      <c r="S20" s="48"/>
      <c r="T20" s="48">
        <f>SUM(T18:T19)</f>
        <v>0</v>
      </c>
      <c r="U20" s="49"/>
    </row>
    <row r="21" spans="1:21" ht="13.5">
      <c r="A21" s="26" t="s">
        <v>1176</v>
      </c>
      <c r="B21" s="26" t="s">
        <v>257</v>
      </c>
      <c r="C21" s="293">
        <v>38083</v>
      </c>
      <c r="D21" s="4">
        <f>+P23</f>
        <v>263075.09999999998</v>
      </c>
      <c r="E21" s="4">
        <f>+D21*B1</f>
        <v>0</v>
      </c>
      <c r="F21" s="29">
        <f t="shared" ref="F21:F26" si="7">+E21+D21</f>
        <v>263075.09999999998</v>
      </c>
      <c r="G21" s="4">
        <f t="shared" ref="G21:G26" si="8">+E21*3%</f>
        <v>0</v>
      </c>
      <c r="H21" s="4">
        <v>0</v>
      </c>
      <c r="I21" s="1">
        <f>+G21*1*3+G21*2*10</f>
        <v>0</v>
      </c>
      <c r="J21" s="4">
        <f t="shared" ref="J21:J26" si="9">+E21*D$1</f>
        <v>0</v>
      </c>
      <c r="K21" s="4">
        <f t="shared" ref="K21:K26" si="10">J21+I21+H21</f>
        <v>0</v>
      </c>
      <c r="L21" s="4"/>
      <c r="M21" s="165" t="s">
        <v>213</v>
      </c>
      <c r="N21" s="166">
        <v>1</v>
      </c>
      <c r="O21" s="47" t="s">
        <v>972</v>
      </c>
      <c r="P21" s="48">
        <f>+'Salario 2-2006'!R21</f>
        <v>158520.9</v>
      </c>
      <c r="Q21" s="48">
        <f>+E23</f>
        <v>0</v>
      </c>
      <c r="R21" s="48">
        <f t="shared" ref="R21:R26" si="11">Q21+P21</f>
        <v>158520.9</v>
      </c>
      <c r="S21" s="48">
        <f>+D1</f>
        <v>13</v>
      </c>
      <c r="T21" s="48">
        <f t="shared" ref="T21:T26" si="12">N21*Q21*S21</f>
        <v>0</v>
      </c>
      <c r="U21" s="49">
        <f t="shared" ref="U21:U26" si="13">R21*0.03</f>
        <v>4755.6269999999995</v>
      </c>
    </row>
    <row r="22" spans="1:21" ht="13.5">
      <c r="A22" s="26" t="s">
        <v>258</v>
      </c>
      <c r="B22" s="26" t="s">
        <v>257</v>
      </c>
      <c r="C22" s="28" t="s">
        <v>560</v>
      </c>
      <c r="D22" s="4">
        <f>+D21</f>
        <v>263075.09999999998</v>
      </c>
      <c r="E22" s="4">
        <f>+D22*B1</f>
        <v>0</v>
      </c>
      <c r="F22" s="29">
        <f t="shared" si="7"/>
        <v>263075.09999999998</v>
      </c>
      <c r="G22" s="4">
        <f t="shared" si="8"/>
        <v>0</v>
      </c>
      <c r="H22" s="4">
        <v>0</v>
      </c>
      <c r="I22" s="1">
        <f>G22*9*6+G22*10*7</f>
        <v>0</v>
      </c>
      <c r="J22" s="4">
        <f t="shared" si="9"/>
        <v>0</v>
      </c>
      <c r="K22" s="4">
        <f t="shared" si="10"/>
        <v>0</v>
      </c>
      <c r="L22" s="4"/>
      <c r="M22" s="165" t="s">
        <v>213</v>
      </c>
      <c r="N22" s="166">
        <v>1</v>
      </c>
      <c r="O22" s="47" t="s">
        <v>670</v>
      </c>
      <c r="P22" s="48">
        <f>+'Salario 2-2006'!R22</f>
        <v>299443.45</v>
      </c>
      <c r="Q22" s="48">
        <f>+E26</f>
        <v>0</v>
      </c>
      <c r="R22" s="48">
        <f t="shared" si="11"/>
        <v>299443.45</v>
      </c>
      <c r="S22" s="48">
        <f>+D1</f>
        <v>13</v>
      </c>
      <c r="T22" s="48">
        <f t="shared" si="12"/>
        <v>0</v>
      </c>
      <c r="U22" s="49">
        <f t="shared" si="13"/>
        <v>8983.3035</v>
      </c>
    </row>
    <row r="23" spans="1:21" ht="13.5">
      <c r="A23" s="26" t="s">
        <v>1177</v>
      </c>
      <c r="B23" s="26" t="s">
        <v>257</v>
      </c>
      <c r="C23" s="38" t="s">
        <v>1178</v>
      </c>
      <c r="D23" s="4">
        <f>+P21</f>
        <v>158520.9</v>
      </c>
      <c r="E23" s="4">
        <f>+D23*B1</f>
        <v>0</v>
      </c>
      <c r="F23" s="29">
        <f t="shared" si="7"/>
        <v>158520.9</v>
      </c>
      <c r="G23" s="4">
        <f t="shared" si="8"/>
        <v>0</v>
      </c>
      <c r="H23" s="4">
        <v>0</v>
      </c>
      <c r="I23" s="1">
        <f>+G23*1*1+G23*2*12</f>
        <v>0</v>
      </c>
      <c r="J23" s="4">
        <f t="shared" si="9"/>
        <v>0</v>
      </c>
      <c r="K23" s="4">
        <f t="shared" si="10"/>
        <v>0</v>
      </c>
      <c r="L23" s="4"/>
      <c r="M23" s="58" t="s">
        <v>213</v>
      </c>
      <c r="N23" s="57">
        <v>2</v>
      </c>
      <c r="O23" s="47" t="s">
        <v>214</v>
      </c>
      <c r="P23" s="48">
        <f>+'Salario 2-2006'!R23</f>
        <v>263075.09999999998</v>
      </c>
      <c r="Q23" s="48">
        <f>+E21</f>
        <v>0</v>
      </c>
      <c r="R23" s="48">
        <f t="shared" si="11"/>
        <v>263075.09999999998</v>
      </c>
      <c r="S23" s="48">
        <f>+D1</f>
        <v>13</v>
      </c>
      <c r="T23" s="48">
        <f t="shared" si="12"/>
        <v>0</v>
      </c>
      <c r="U23" s="49">
        <f t="shared" si="13"/>
        <v>7892.2529999999988</v>
      </c>
    </row>
    <row r="24" spans="1:21" ht="13.5">
      <c r="A24" s="34" t="s">
        <v>1179</v>
      </c>
      <c r="B24" s="34" t="s">
        <v>257</v>
      </c>
      <c r="C24" s="898" t="s">
        <v>963</v>
      </c>
      <c r="D24" s="36">
        <v>0</v>
      </c>
      <c r="E24" s="36">
        <f>+D24*B1</f>
        <v>0</v>
      </c>
      <c r="F24" s="899">
        <f t="shared" si="7"/>
        <v>0</v>
      </c>
      <c r="G24" s="36">
        <f t="shared" si="8"/>
        <v>0</v>
      </c>
      <c r="H24" s="36">
        <v>0</v>
      </c>
      <c r="I24" s="1">
        <f>+G24*1*4</f>
        <v>0</v>
      </c>
      <c r="J24" s="36">
        <f t="shared" si="9"/>
        <v>0</v>
      </c>
      <c r="K24" s="36">
        <f t="shared" si="10"/>
        <v>0</v>
      </c>
      <c r="L24" s="4"/>
      <c r="M24" s="58" t="s">
        <v>215</v>
      </c>
      <c r="N24" s="57">
        <f>2*0</f>
        <v>0</v>
      </c>
      <c r="O24" s="47" t="s">
        <v>670</v>
      </c>
      <c r="P24" s="48">
        <f>+'Salario 2-2006'!R24</f>
        <v>224976.3</v>
      </c>
      <c r="Q24" s="48">
        <f>+E33</f>
        <v>0</v>
      </c>
      <c r="R24" s="48">
        <f t="shared" si="11"/>
        <v>224976.3</v>
      </c>
      <c r="S24" s="48">
        <f>+D1</f>
        <v>13</v>
      </c>
      <c r="T24" s="48">
        <f t="shared" si="12"/>
        <v>0</v>
      </c>
      <c r="U24" s="49">
        <f t="shared" si="13"/>
        <v>6749.2889999999998</v>
      </c>
    </row>
    <row r="25" spans="1:21" ht="13.5">
      <c r="A25" s="34" t="s">
        <v>264</v>
      </c>
      <c r="B25" s="34" t="s">
        <v>262</v>
      </c>
      <c r="C25" s="35" t="s">
        <v>563</v>
      </c>
      <c r="D25" s="36">
        <v>0</v>
      </c>
      <c r="E25" s="36">
        <f>+D25*B1</f>
        <v>0</v>
      </c>
      <c r="F25" s="899">
        <f t="shared" si="7"/>
        <v>0</v>
      </c>
      <c r="G25" s="36">
        <f t="shared" si="8"/>
        <v>0</v>
      </c>
      <c r="H25" s="36">
        <v>0</v>
      </c>
      <c r="I25" s="1">
        <f>G25*13*8+G25*14*5</f>
        <v>0</v>
      </c>
      <c r="J25" s="36">
        <f t="shared" si="9"/>
        <v>0</v>
      </c>
      <c r="K25" s="36">
        <f t="shared" si="10"/>
        <v>0</v>
      </c>
      <c r="L25" s="4"/>
      <c r="M25" s="58" t="s">
        <v>215</v>
      </c>
      <c r="N25" s="57">
        <v>0</v>
      </c>
      <c r="O25" s="47" t="s">
        <v>216</v>
      </c>
      <c r="P25" s="48">
        <f>+'Salario 2-2006'!R25</f>
        <v>228879.6</v>
      </c>
      <c r="Q25" s="48">
        <f>+E31</f>
        <v>0</v>
      </c>
      <c r="R25" s="48">
        <f t="shared" si="11"/>
        <v>228879.6</v>
      </c>
      <c r="S25" s="48">
        <f>+D1</f>
        <v>13</v>
      </c>
      <c r="T25" s="48">
        <f t="shared" si="12"/>
        <v>0</v>
      </c>
      <c r="U25" s="49">
        <f t="shared" si="13"/>
        <v>6866.3879999999999</v>
      </c>
    </row>
    <row r="26" spans="1:21" ht="13.5">
      <c r="A26" s="26" t="s">
        <v>932</v>
      </c>
      <c r="B26" s="26" t="s">
        <v>262</v>
      </c>
      <c r="C26" s="203">
        <v>37726</v>
      </c>
      <c r="D26" s="4">
        <f>+P22</f>
        <v>299443.45</v>
      </c>
      <c r="E26" s="4">
        <f>+D26*B1</f>
        <v>0</v>
      </c>
      <c r="F26" s="29">
        <f t="shared" si="7"/>
        <v>299443.45</v>
      </c>
      <c r="G26" s="4">
        <f t="shared" si="8"/>
        <v>0</v>
      </c>
      <c r="H26" s="4">
        <v>0</v>
      </c>
      <c r="I26" s="1">
        <f>G26*2*3.5+G26*3*9.5</f>
        <v>0</v>
      </c>
      <c r="J26" s="4">
        <f t="shared" si="9"/>
        <v>0</v>
      </c>
      <c r="K26" s="4">
        <f t="shared" si="10"/>
        <v>0</v>
      </c>
      <c r="L26" s="4"/>
      <c r="M26" s="197" t="s">
        <v>687</v>
      </c>
      <c r="N26" s="198">
        <v>1</v>
      </c>
      <c r="O26" s="173" t="s">
        <v>1003</v>
      </c>
      <c r="P26" s="48">
        <f>+'Salario 2-2006'!R26</f>
        <v>303630</v>
      </c>
      <c r="Q26" s="48">
        <f>+E29</f>
        <v>0</v>
      </c>
      <c r="R26" s="48">
        <f t="shared" si="11"/>
        <v>303630</v>
      </c>
      <c r="S26" s="48">
        <v>6</v>
      </c>
      <c r="T26" s="48">
        <f t="shared" si="12"/>
        <v>0</v>
      </c>
      <c r="U26" s="49">
        <f t="shared" si="13"/>
        <v>9108.9</v>
      </c>
    </row>
    <row r="27" spans="1:21" ht="13.5">
      <c r="A27" s="26" t="s">
        <v>259</v>
      </c>
      <c r="B27" s="3"/>
      <c r="C27" s="3"/>
      <c r="D27" s="130">
        <f>SUM(D21:D26)</f>
        <v>984114.55</v>
      </c>
      <c r="E27" s="130">
        <f>SUM(E21:E26)</f>
        <v>0</v>
      </c>
      <c r="F27" s="130">
        <f t="shared" ref="F27:K27" si="14">SUM(F21:F26)</f>
        <v>984114.55</v>
      </c>
      <c r="G27" s="130">
        <f t="shared" si="14"/>
        <v>0</v>
      </c>
      <c r="H27" s="130">
        <f t="shared" si="14"/>
        <v>0</v>
      </c>
      <c r="I27" s="130">
        <f t="shared" si="14"/>
        <v>0</v>
      </c>
      <c r="J27" s="130">
        <f t="shared" si="14"/>
        <v>0</v>
      </c>
      <c r="K27" s="130">
        <f t="shared" si="14"/>
        <v>0</v>
      </c>
      <c r="L27" s="4"/>
      <c r="M27" s="58"/>
      <c r="N27" s="57">
        <f>SUM(N21:N26)</f>
        <v>5</v>
      </c>
      <c r="O27" s="47" t="s">
        <v>207</v>
      </c>
      <c r="P27" s="48"/>
      <c r="Q27" s="50" t="s">
        <v>208</v>
      </c>
      <c r="R27" s="48"/>
      <c r="S27" s="48"/>
      <c r="T27" s="48"/>
      <c r="U27" s="49"/>
    </row>
    <row r="28" spans="1:21" ht="13.5">
      <c r="A28" s="30" t="s">
        <v>256</v>
      </c>
      <c r="B28" s="30" t="s">
        <v>256</v>
      </c>
      <c r="C28" s="30" t="s">
        <v>256</v>
      </c>
      <c r="D28" s="30" t="s">
        <v>256</v>
      </c>
      <c r="E28" s="30" t="s">
        <v>256</v>
      </c>
      <c r="F28" s="30" t="s">
        <v>256</v>
      </c>
      <c r="G28" s="30" t="s">
        <v>256</v>
      </c>
      <c r="H28" s="30"/>
      <c r="I28" s="30" t="s">
        <v>256</v>
      </c>
      <c r="J28" s="30" t="s">
        <v>256</v>
      </c>
      <c r="K28" s="30" t="s">
        <v>256</v>
      </c>
      <c r="L28" s="30" t="s">
        <v>256</v>
      </c>
      <c r="M28" s="51"/>
      <c r="N28" s="52"/>
      <c r="O28" s="52"/>
      <c r="P28" s="48"/>
      <c r="Q28" s="50" t="s">
        <v>217</v>
      </c>
      <c r="R28" s="48"/>
      <c r="S28" s="48"/>
      <c r="T28" s="48">
        <f>SUM(T21:T27)</f>
        <v>0</v>
      </c>
      <c r="U28" s="49"/>
    </row>
    <row r="29" spans="1:21" ht="13.5">
      <c r="A29" s="170" t="s">
        <v>1180</v>
      </c>
      <c r="B29" s="170" t="s">
        <v>1002</v>
      </c>
      <c r="C29" s="170" t="s">
        <v>1181</v>
      </c>
      <c r="D29" s="4">
        <f>+P26</f>
        <v>303630</v>
      </c>
      <c r="E29" s="4">
        <f>+D29*B2</f>
        <v>0</v>
      </c>
      <c r="F29" s="29">
        <f>+E29+D29</f>
        <v>303630</v>
      </c>
      <c r="G29" s="4">
        <f>+E29*3%</f>
        <v>0</v>
      </c>
      <c r="H29" s="4">
        <v>0</v>
      </c>
      <c r="I29" s="1">
        <f>+G29*1*6</f>
        <v>0</v>
      </c>
      <c r="J29" s="4">
        <f>+E29*6</f>
        <v>0</v>
      </c>
      <c r="K29" s="4">
        <f>J29+I29</f>
        <v>0</v>
      </c>
      <c r="L29" s="4"/>
      <c r="M29" s="51"/>
      <c r="N29" s="52"/>
      <c r="O29" s="52"/>
      <c r="P29" s="48"/>
      <c r="Q29" s="50" t="s">
        <v>211</v>
      </c>
      <c r="R29" s="48"/>
      <c r="S29" s="48"/>
      <c r="T29" s="48">
        <f>+I36</f>
        <v>0</v>
      </c>
      <c r="U29" s="174"/>
    </row>
    <row r="30" spans="1:21" ht="13.5">
      <c r="A30" s="30" t="s">
        <v>256</v>
      </c>
      <c r="B30" s="30" t="s">
        <v>256</v>
      </c>
      <c r="C30" s="30" t="s">
        <v>256</v>
      </c>
      <c r="D30" s="37" t="s">
        <v>256</v>
      </c>
      <c r="E30" s="37" t="s">
        <v>256</v>
      </c>
      <c r="F30" s="37" t="s">
        <v>256</v>
      </c>
      <c r="G30" s="37" t="s">
        <v>256</v>
      </c>
      <c r="H30" s="37"/>
      <c r="I30" s="2" t="s">
        <v>256</v>
      </c>
      <c r="J30" s="37" t="s">
        <v>256</v>
      </c>
      <c r="K30" s="37" t="s">
        <v>256</v>
      </c>
      <c r="L30" s="37"/>
      <c r="M30" s="51"/>
      <c r="N30" s="52"/>
      <c r="O30" s="52"/>
      <c r="P30" s="48"/>
      <c r="Q30" s="50" t="s">
        <v>218</v>
      </c>
      <c r="R30" s="48"/>
      <c r="S30" s="48"/>
      <c r="T30" s="48">
        <f>SUM(T28:T29)</f>
        <v>0</v>
      </c>
      <c r="U30" s="174"/>
    </row>
    <row r="31" spans="1:21" ht="13.5">
      <c r="A31" s="34" t="s">
        <v>260</v>
      </c>
      <c r="B31" s="34" t="s">
        <v>261</v>
      </c>
      <c r="C31" s="35" t="s">
        <v>561</v>
      </c>
      <c r="D31" s="36">
        <f>+P25*0</f>
        <v>0</v>
      </c>
      <c r="E31" s="36">
        <f>+D31*B1</f>
        <v>0</v>
      </c>
      <c r="F31" s="899">
        <f>+E31+D31</f>
        <v>0</v>
      </c>
      <c r="G31" s="36">
        <f>+E31*3%</f>
        <v>0</v>
      </c>
      <c r="H31" s="36"/>
      <c r="I31" s="1">
        <f>G31*16*13</f>
        <v>0</v>
      </c>
      <c r="J31" s="36">
        <f>+E31*D1</f>
        <v>0</v>
      </c>
      <c r="K31" s="36">
        <f>J31+I31</f>
        <v>0</v>
      </c>
      <c r="L31" s="4"/>
      <c r="M31" s="179" t="s">
        <v>970</v>
      </c>
      <c r="N31" s="180"/>
      <c r="O31" s="181" t="s">
        <v>998</v>
      </c>
      <c r="P31" s="182"/>
      <c r="Q31" s="183"/>
      <c r="R31" s="183"/>
      <c r="S31" s="183"/>
      <c r="T31" s="183"/>
      <c r="U31" s="184"/>
    </row>
    <row r="32" spans="1:21" ht="13.5">
      <c r="A32" s="34" t="s">
        <v>590</v>
      </c>
      <c r="B32" s="34" t="s">
        <v>261</v>
      </c>
      <c r="C32" s="35" t="s">
        <v>592</v>
      </c>
      <c r="D32" s="36">
        <f>+D31*0</f>
        <v>0</v>
      </c>
      <c r="E32" s="36">
        <f>+D32*B1</f>
        <v>0</v>
      </c>
      <c r="F32" s="899">
        <f>+E32+D32</f>
        <v>0</v>
      </c>
      <c r="G32" s="36">
        <f>+E32*3%</f>
        <v>0</v>
      </c>
      <c r="H32" s="36"/>
      <c r="I32" s="1">
        <f>+G32*4*1+G32*5*12</f>
        <v>0</v>
      </c>
      <c r="J32" s="36">
        <f>+E32*D1</f>
        <v>0</v>
      </c>
      <c r="K32" s="36">
        <f>J32+I32</f>
        <v>0</v>
      </c>
      <c r="L32" s="4"/>
      <c r="M32" s="185" t="s">
        <v>995</v>
      </c>
      <c r="N32" s="166">
        <v>2</v>
      </c>
      <c r="O32" s="47" t="s">
        <v>216</v>
      </c>
      <c r="P32" s="48">
        <f>+'Salario 2-2006'!R32</f>
        <v>304638.7</v>
      </c>
      <c r="Q32" s="48">
        <f>+E39</f>
        <v>0</v>
      </c>
      <c r="R32" s="48">
        <f>Q32+P32</f>
        <v>304638.7</v>
      </c>
      <c r="S32" s="48">
        <v>13</v>
      </c>
      <c r="T32" s="48">
        <f>N32*Q32*S32</f>
        <v>0</v>
      </c>
      <c r="U32" s="174">
        <f>R32*0.03</f>
        <v>9139.1610000000001</v>
      </c>
    </row>
    <row r="33" spans="1:21" ht="13.5">
      <c r="A33" s="34" t="s">
        <v>931</v>
      </c>
      <c r="B33" s="34" t="s">
        <v>262</v>
      </c>
      <c r="C33" s="35" t="s">
        <v>933</v>
      </c>
      <c r="D33" s="36">
        <f>+P24*0</f>
        <v>0</v>
      </c>
      <c r="E33" s="36">
        <f>+D33*B1</f>
        <v>0</v>
      </c>
      <c r="F33" s="899">
        <f>+E33+D33</f>
        <v>0</v>
      </c>
      <c r="G33" s="36">
        <f>+E33*3%</f>
        <v>0</v>
      </c>
      <c r="H33" s="36"/>
      <c r="I33" s="1">
        <f>+G33*2*1+G33*3*12</f>
        <v>0</v>
      </c>
      <c r="J33" s="36">
        <f>+E33*D1</f>
        <v>0</v>
      </c>
      <c r="K33" s="36">
        <f>J33+I33</f>
        <v>0</v>
      </c>
      <c r="L33" s="4"/>
      <c r="M33" s="185" t="s">
        <v>995</v>
      </c>
      <c r="N33" s="57">
        <v>3</v>
      </c>
      <c r="O33" s="47" t="s">
        <v>670</v>
      </c>
      <c r="P33" s="48">
        <f>+'Salario 2-2006'!R33</f>
        <v>299443.45</v>
      </c>
      <c r="Q33" s="48">
        <f>+E40</f>
        <v>0</v>
      </c>
      <c r="R33" s="48">
        <f>Q33+P33</f>
        <v>299443.45</v>
      </c>
      <c r="S33" s="48">
        <v>13</v>
      </c>
      <c r="T33" s="48">
        <f>N33*Q33*S33</f>
        <v>0</v>
      </c>
      <c r="U33" s="174">
        <f>R33*0.03</f>
        <v>8983.3035</v>
      </c>
    </row>
    <row r="34" spans="1:21" ht="13.5">
      <c r="A34" s="34" t="s">
        <v>263</v>
      </c>
      <c r="B34" s="34" t="s">
        <v>262</v>
      </c>
      <c r="C34" s="35" t="s">
        <v>562</v>
      </c>
      <c r="D34" s="36">
        <f>+P24*0</f>
        <v>0</v>
      </c>
      <c r="E34" s="36">
        <f>+D34*B1</f>
        <v>0</v>
      </c>
      <c r="F34" s="899">
        <f>+E34+D34</f>
        <v>0</v>
      </c>
      <c r="G34" s="36">
        <f>+E34*3%</f>
        <v>0</v>
      </c>
      <c r="H34" s="36"/>
      <c r="I34" s="1">
        <f>+G34*6*1+G34*7*12</f>
        <v>0</v>
      </c>
      <c r="J34" s="36">
        <f>+E34*D1</f>
        <v>0</v>
      </c>
      <c r="K34" s="36">
        <f>J34+I34</f>
        <v>0</v>
      </c>
      <c r="L34" s="4"/>
      <c r="M34" s="185" t="s">
        <v>995</v>
      </c>
      <c r="N34" s="166">
        <v>0</v>
      </c>
      <c r="O34" s="47" t="s">
        <v>1075</v>
      </c>
      <c r="P34" s="48">
        <f>+'Salario 2-2006'!R34</f>
        <v>0</v>
      </c>
      <c r="Q34" s="48">
        <v>0</v>
      </c>
      <c r="R34" s="48">
        <f>Q34+P34</f>
        <v>0</v>
      </c>
      <c r="S34" s="48">
        <v>12</v>
      </c>
      <c r="T34" s="48">
        <f>N34*Q34*S34</f>
        <v>0</v>
      </c>
      <c r="U34" s="174">
        <f>R34*0.03</f>
        <v>0</v>
      </c>
    </row>
    <row r="35" spans="1:21" ht="13.5">
      <c r="A35" s="26" t="s">
        <v>265</v>
      </c>
      <c r="B35" s="3"/>
      <c r="C35" s="3"/>
      <c r="D35" s="4">
        <f>SUM(D31:D34)</f>
        <v>0</v>
      </c>
      <c r="E35" s="4">
        <f t="shared" ref="E35:K35" si="15">SUM(E31:E34)</f>
        <v>0</v>
      </c>
      <c r="F35" s="4">
        <f t="shared" si="15"/>
        <v>0</v>
      </c>
      <c r="G35" s="4">
        <f t="shared" si="15"/>
        <v>0</v>
      </c>
      <c r="H35" s="4">
        <f t="shared" si="15"/>
        <v>0</v>
      </c>
      <c r="I35" s="4">
        <f>SUM(I31:I34)</f>
        <v>0</v>
      </c>
      <c r="J35" s="4">
        <f t="shared" si="15"/>
        <v>0</v>
      </c>
      <c r="K35" s="4">
        <f t="shared" si="15"/>
        <v>0</v>
      </c>
      <c r="L35" s="4"/>
      <c r="M35" s="185" t="s">
        <v>995</v>
      </c>
      <c r="N35" s="57">
        <v>0</v>
      </c>
      <c r="O35" s="47" t="s">
        <v>996</v>
      </c>
      <c r="P35" s="48">
        <f>+'Salario 2-2006'!R35</f>
        <v>0</v>
      </c>
      <c r="Q35" s="48">
        <v>0</v>
      </c>
      <c r="R35" s="48">
        <f>Q35+P35</f>
        <v>0</v>
      </c>
      <c r="S35" s="48">
        <v>12</v>
      </c>
      <c r="T35" s="48">
        <f>N35*Q35*S35</f>
        <v>0</v>
      </c>
      <c r="U35" s="174">
        <f>R35*0.03</f>
        <v>0</v>
      </c>
    </row>
    <row r="36" spans="1:21" ht="13.5">
      <c r="A36" s="150" t="s">
        <v>925</v>
      </c>
      <c r="B36" s="150" t="s">
        <v>268</v>
      </c>
      <c r="C36" s="150" t="s">
        <v>268</v>
      </c>
      <c r="D36" s="151">
        <f>+D27+D29+D35</f>
        <v>1287744.55</v>
      </c>
      <c r="E36" s="151">
        <f t="shared" ref="E36:K36" si="16">+E27+E29+E35</f>
        <v>0</v>
      </c>
      <c r="F36" s="151">
        <f t="shared" si="16"/>
        <v>1287744.55</v>
      </c>
      <c r="G36" s="151">
        <f t="shared" si="16"/>
        <v>0</v>
      </c>
      <c r="H36" s="151">
        <f t="shared" si="16"/>
        <v>0</v>
      </c>
      <c r="I36" s="151">
        <f t="shared" si="16"/>
        <v>0</v>
      </c>
      <c r="J36" s="151">
        <f t="shared" si="16"/>
        <v>0</v>
      </c>
      <c r="K36" s="151">
        <f t="shared" si="16"/>
        <v>0</v>
      </c>
      <c r="L36" s="4"/>
      <c r="M36" s="185" t="s">
        <v>995</v>
      </c>
      <c r="N36" s="57">
        <v>1</v>
      </c>
      <c r="O36" s="47" t="s">
        <v>1076</v>
      </c>
      <c r="P36" s="48">
        <f>+'Salario 2-2006'!R36</f>
        <v>158520.9</v>
      </c>
      <c r="Q36" s="48">
        <f>+E43</f>
        <v>0</v>
      </c>
      <c r="R36" s="48">
        <f>Q36+P36</f>
        <v>158520.9</v>
      </c>
      <c r="S36" s="48">
        <v>13</v>
      </c>
      <c r="T36" s="48">
        <f>N36*Q36*S36</f>
        <v>0</v>
      </c>
      <c r="U36" s="174">
        <f>R36*0.03</f>
        <v>4755.6269999999995</v>
      </c>
    </row>
    <row r="37" spans="1:21" ht="13.5">
      <c r="A37" s="170" t="s">
        <v>962</v>
      </c>
      <c r="B37" s="170" t="s">
        <v>994</v>
      </c>
      <c r="C37" s="170" t="s">
        <v>968</v>
      </c>
      <c r="D37" s="4">
        <f>+P35*0</f>
        <v>0</v>
      </c>
      <c r="E37" s="4">
        <f>+D37*B$1</f>
        <v>0</v>
      </c>
      <c r="F37" s="29">
        <f t="shared" ref="F37:F43" si="17">+E37+D37</f>
        <v>0</v>
      </c>
      <c r="G37" s="4">
        <f t="shared" ref="G37:G43" si="18">+E37*3%</f>
        <v>0</v>
      </c>
      <c r="H37" s="4"/>
      <c r="I37" s="1">
        <v>0</v>
      </c>
      <c r="J37" s="4">
        <f t="shared" ref="J37:J42" si="19">+E37*D$1</f>
        <v>0</v>
      </c>
      <c r="K37" s="4">
        <f t="shared" ref="K37:K43" si="20">J37+I37+H37</f>
        <v>0</v>
      </c>
      <c r="L37" s="37"/>
      <c r="M37" s="186"/>
      <c r="N37" s="57">
        <f>SUM(N32:N36)</f>
        <v>6</v>
      </c>
      <c r="O37" s="173" t="s">
        <v>207</v>
      </c>
      <c r="P37" s="48"/>
      <c r="Q37" s="50" t="s">
        <v>208</v>
      </c>
      <c r="R37" s="48"/>
      <c r="S37" s="48"/>
      <c r="T37" s="48"/>
      <c r="U37" s="175"/>
    </row>
    <row r="38" spans="1:21" ht="13.5">
      <c r="A38" s="31" t="s">
        <v>260</v>
      </c>
      <c r="B38" s="31" t="s">
        <v>261</v>
      </c>
      <c r="C38" s="32" t="s">
        <v>561</v>
      </c>
      <c r="D38" s="33">
        <f>+P32</f>
        <v>304638.7</v>
      </c>
      <c r="E38" s="33">
        <f>+D38*B$1</f>
        <v>0</v>
      </c>
      <c r="F38" s="900">
        <f t="shared" si="17"/>
        <v>304638.7</v>
      </c>
      <c r="G38" s="33">
        <f>+E38*3%</f>
        <v>0</v>
      </c>
      <c r="H38" s="33"/>
      <c r="I38" s="1">
        <f>G38*16*13</f>
        <v>0</v>
      </c>
      <c r="J38" s="33">
        <f>+E38*D1</f>
        <v>0</v>
      </c>
      <c r="K38" s="33">
        <f>J38+I38</f>
        <v>0</v>
      </c>
      <c r="L38" s="37"/>
      <c r="M38" s="186"/>
      <c r="N38" s="57"/>
      <c r="O38" s="173"/>
      <c r="P38" s="187"/>
      <c r="Q38" s="50" t="s">
        <v>217</v>
      </c>
      <c r="R38" s="48"/>
      <c r="S38" s="48"/>
      <c r="T38" s="48">
        <f>SUM(T32:T36)</f>
        <v>0</v>
      </c>
      <c r="U38" s="175"/>
    </row>
    <row r="39" spans="1:21" ht="13.5">
      <c r="A39" s="31" t="s">
        <v>590</v>
      </c>
      <c r="B39" s="31" t="s">
        <v>261</v>
      </c>
      <c r="C39" s="32" t="s">
        <v>592</v>
      </c>
      <c r="D39" s="33">
        <f>+P32</f>
        <v>304638.7</v>
      </c>
      <c r="E39" s="33">
        <f>+D39*B1</f>
        <v>0</v>
      </c>
      <c r="F39" s="900">
        <f t="shared" si="17"/>
        <v>304638.7</v>
      </c>
      <c r="G39" s="33">
        <f t="shared" si="18"/>
        <v>0</v>
      </c>
      <c r="H39" s="33"/>
      <c r="I39" s="1">
        <f>+G39*4*1+G39*5*12</f>
        <v>0</v>
      </c>
      <c r="J39" s="33">
        <f t="shared" si="19"/>
        <v>0</v>
      </c>
      <c r="K39" s="33">
        <f t="shared" si="20"/>
        <v>0</v>
      </c>
      <c r="L39" s="37"/>
      <c r="M39" s="186"/>
      <c r="N39" s="57"/>
      <c r="O39" s="173"/>
      <c r="P39" s="187"/>
      <c r="Q39" s="50" t="s">
        <v>211</v>
      </c>
      <c r="R39" s="48"/>
      <c r="S39" s="48"/>
      <c r="T39" s="48">
        <f>+I44</f>
        <v>0</v>
      </c>
      <c r="U39" s="175"/>
    </row>
    <row r="40" spans="1:21" ht="13.5">
      <c r="A40" s="31" t="s">
        <v>931</v>
      </c>
      <c r="B40" s="31" t="s">
        <v>262</v>
      </c>
      <c r="C40" s="32" t="s">
        <v>933</v>
      </c>
      <c r="D40" s="33">
        <f>+P33</f>
        <v>299443.45</v>
      </c>
      <c r="E40" s="33">
        <f>+D40*B$1</f>
        <v>0</v>
      </c>
      <c r="F40" s="900">
        <f t="shared" si="17"/>
        <v>299443.45</v>
      </c>
      <c r="G40" s="33">
        <f t="shared" si="18"/>
        <v>0</v>
      </c>
      <c r="H40" s="33"/>
      <c r="I40" s="1">
        <f>+G40*2*1+G40*3*12</f>
        <v>0</v>
      </c>
      <c r="J40" s="33">
        <f t="shared" si="19"/>
        <v>0</v>
      </c>
      <c r="K40" s="33">
        <f t="shared" si="20"/>
        <v>0</v>
      </c>
      <c r="L40" s="37"/>
      <c r="M40" s="186"/>
      <c r="N40" s="57"/>
      <c r="O40" s="173"/>
      <c r="P40" s="187"/>
      <c r="Q40" s="50" t="s">
        <v>971</v>
      </c>
      <c r="R40" s="48"/>
      <c r="S40" s="48"/>
      <c r="T40" s="48">
        <f>SUM(T38:T39)</f>
        <v>0</v>
      </c>
      <c r="U40" s="175"/>
    </row>
    <row r="41" spans="1:21" ht="13.5">
      <c r="A41" s="31" t="s">
        <v>263</v>
      </c>
      <c r="B41" s="31" t="s">
        <v>262</v>
      </c>
      <c r="C41" s="32" t="s">
        <v>562</v>
      </c>
      <c r="D41" s="33">
        <f>+D40</f>
        <v>299443.45</v>
      </c>
      <c r="E41" s="33">
        <f>+D41*B$1</f>
        <v>0</v>
      </c>
      <c r="F41" s="900">
        <f t="shared" si="17"/>
        <v>299443.45</v>
      </c>
      <c r="G41" s="33">
        <f t="shared" si="18"/>
        <v>0</v>
      </c>
      <c r="H41" s="33"/>
      <c r="I41" s="1">
        <f>+G41*6*1+G41*7*12</f>
        <v>0</v>
      </c>
      <c r="J41" s="33">
        <f t="shared" si="19"/>
        <v>0</v>
      </c>
      <c r="K41" s="33">
        <f t="shared" si="20"/>
        <v>0</v>
      </c>
      <c r="L41" s="37"/>
      <c r="M41" s="186"/>
      <c r="N41" s="57"/>
      <c r="O41" s="173"/>
      <c r="P41" s="187"/>
      <c r="Q41" s="50"/>
      <c r="R41" s="48"/>
      <c r="S41" s="48"/>
      <c r="T41" s="48"/>
      <c r="U41" s="175"/>
    </row>
    <row r="42" spans="1:21" ht="13.5">
      <c r="A42" s="31" t="s">
        <v>264</v>
      </c>
      <c r="B42" s="31" t="s">
        <v>262</v>
      </c>
      <c r="C42" s="32" t="s">
        <v>563</v>
      </c>
      <c r="D42" s="33">
        <f>+P22</f>
        <v>299443.45</v>
      </c>
      <c r="E42" s="33">
        <f>+D42*B$1</f>
        <v>0</v>
      </c>
      <c r="F42" s="900">
        <f t="shared" si="17"/>
        <v>299443.45</v>
      </c>
      <c r="G42" s="33">
        <f t="shared" si="18"/>
        <v>0</v>
      </c>
      <c r="H42" s="33">
        <v>0</v>
      </c>
      <c r="I42" s="1">
        <f>G42*13*8+G42*14*5</f>
        <v>0</v>
      </c>
      <c r="J42" s="33">
        <f t="shared" si="19"/>
        <v>0</v>
      </c>
      <c r="K42" s="33">
        <f t="shared" si="20"/>
        <v>0</v>
      </c>
      <c r="L42" s="37"/>
      <c r="M42" s="186"/>
      <c r="N42" s="57"/>
      <c r="O42" s="173"/>
      <c r="P42" s="187"/>
      <c r="Q42" s="50"/>
      <c r="R42" s="48"/>
      <c r="S42" s="48"/>
      <c r="T42" s="48"/>
      <c r="U42" s="175"/>
    </row>
    <row r="43" spans="1:21" ht="13.5">
      <c r="A43" s="31" t="s">
        <v>1179</v>
      </c>
      <c r="B43" s="31" t="s">
        <v>257</v>
      </c>
      <c r="C43" s="32" t="s">
        <v>893</v>
      </c>
      <c r="D43" s="33">
        <f>+P21</f>
        <v>158520.9</v>
      </c>
      <c r="E43" s="33">
        <f>+D43*B$1</f>
        <v>0</v>
      </c>
      <c r="F43" s="900">
        <f t="shared" si="17"/>
        <v>158520.9</v>
      </c>
      <c r="G43" s="33">
        <f t="shared" si="18"/>
        <v>0</v>
      </c>
      <c r="H43" s="33">
        <v>0</v>
      </c>
      <c r="I43" s="1">
        <f>+G43*1*4</f>
        <v>0</v>
      </c>
      <c r="J43" s="33">
        <f>+E43*D$1</f>
        <v>0</v>
      </c>
      <c r="K43" s="33">
        <f t="shared" si="20"/>
        <v>0</v>
      </c>
      <c r="L43" s="37"/>
      <c r="M43" s="188"/>
      <c r="N43" s="189"/>
      <c r="O43" s="189"/>
      <c r="P43" s="189"/>
      <c r="Q43" s="189"/>
      <c r="R43" s="189"/>
      <c r="S43" s="189"/>
      <c r="T43" s="189"/>
      <c r="U43" s="190"/>
    </row>
    <row r="44" spans="1:21" ht="14.25" thickBot="1">
      <c r="A44" s="171" t="s">
        <v>997</v>
      </c>
      <c r="B44" s="150"/>
      <c r="C44" s="150"/>
      <c r="D44" s="151">
        <f t="shared" ref="D44:K44" si="21">SUM(D37:D43)</f>
        <v>1666128.65</v>
      </c>
      <c r="E44" s="151">
        <f t="shared" si="21"/>
        <v>0</v>
      </c>
      <c r="F44" s="151">
        <f t="shared" si="21"/>
        <v>1666128.65</v>
      </c>
      <c r="G44" s="151">
        <f t="shared" si="21"/>
        <v>0</v>
      </c>
      <c r="H44" s="151">
        <f t="shared" si="21"/>
        <v>0</v>
      </c>
      <c r="I44" s="151">
        <f t="shared" si="21"/>
        <v>0</v>
      </c>
      <c r="J44" s="151">
        <f t="shared" si="21"/>
        <v>0</v>
      </c>
      <c r="K44" s="151">
        <f t="shared" si="21"/>
        <v>0</v>
      </c>
      <c r="L44" s="37"/>
      <c r="M44" s="53"/>
      <c r="N44" s="176">
        <f>N27+N17+N37</f>
        <v>26</v>
      </c>
      <c r="O44" s="177" t="s">
        <v>207</v>
      </c>
      <c r="P44" s="54"/>
      <c r="Q44" s="178" t="s">
        <v>219</v>
      </c>
      <c r="R44" s="54"/>
      <c r="S44" s="54"/>
      <c r="T44" s="54">
        <f>+T20+T30+T40</f>
        <v>0</v>
      </c>
      <c r="U44" s="55"/>
    </row>
    <row r="45" spans="1:21" ht="14.25" thickBot="1">
      <c r="A45" s="170" t="s">
        <v>679</v>
      </c>
      <c r="B45" s="170" t="s">
        <v>966</v>
      </c>
      <c r="C45" s="170" t="s">
        <v>968</v>
      </c>
      <c r="D45" s="4">
        <v>0</v>
      </c>
      <c r="E45" s="4">
        <f>+D45*B$1</f>
        <v>0</v>
      </c>
      <c r="F45" s="29">
        <f>+E45+D45</f>
        <v>0</v>
      </c>
      <c r="G45" s="4">
        <f>+E45*3%</f>
        <v>0</v>
      </c>
      <c r="H45" s="4"/>
      <c r="I45" s="1">
        <v>0</v>
      </c>
      <c r="J45" s="4">
        <f>+E45*D$1</f>
        <v>0</v>
      </c>
      <c r="K45" s="4">
        <f>J45+I45+H45</f>
        <v>0</v>
      </c>
      <c r="L45" s="37"/>
      <c r="T45" s="54">
        <f>+T44-K49</f>
        <v>0</v>
      </c>
    </row>
    <row r="46" spans="1:21" ht="13.5">
      <c r="A46" s="170" t="s">
        <v>679</v>
      </c>
      <c r="B46" s="170" t="s">
        <v>967</v>
      </c>
      <c r="C46" s="170" t="s">
        <v>969</v>
      </c>
      <c r="D46" s="4">
        <v>0</v>
      </c>
      <c r="E46" s="4">
        <f>+D46*B$1</f>
        <v>0</v>
      </c>
      <c r="F46" s="29">
        <f>+E46+D46</f>
        <v>0</v>
      </c>
      <c r="G46" s="4">
        <f>+E46*3%</f>
        <v>0</v>
      </c>
      <c r="H46" s="4"/>
      <c r="I46" s="1">
        <v>0</v>
      </c>
      <c r="J46" s="4">
        <f>+E46*D$1</f>
        <v>0</v>
      </c>
      <c r="K46" s="4">
        <f>J46+I46+H46</f>
        <v>0</v>
      </c>
      <c r="L46" s="37"/>
    </row>
    <row r="47" spans="1:21" ht="13.5">
      <c r="A47" s="171" t="s">
        <v>993</v>
      </c>
      <c r="B47" s="150"/>
      <c r="C47" s="150"/>
      <c r="D47" s="151">
        <f>SUM(D45:D46)</f>
        <v>0</v>
      </c>
      <c r="E47" s="151">
        <f t="shared" ref="E47:K47" si="22">SUM(E45:E46)</f>
        <v>0</v>
      </c>
      <c r="F47" s="151">
        <f t="shared" si="22"/>
        <v>0</v>
      </c>
      <c r="G47" s="151">
        <f t="shared" si="22"/>
        <v>0</v>
      </c>
      <c r="H47" s="151">
        <f t="shared" si="22"/>
        <v>0</v>
      </c>
      <c r="I47" s="151">
        <f t="shared" si="22"/>
        <v>0</v>
      </c>
      <c r="J47" s="151">
        <f t="shared" si="22"/>
        <v>0</v>
      </c>
      <c r="K47" s="151">
        <f t="shared" si="22"/>
        <v>0</v>
      </c>
      <c r="L47" s="37"/>
    </row>
    <row r="48" spans="1:21" ht="13.5">
      <c r="A48" s="170" t="s">
        <v>911</v>
      </c>
      <c r="B48" s="168"/>
      <c r="C48" s="168"/>
      <c r="D48" s="169">
        <f>+D47+D44</f>
        <v>1666128.65</v>
      </c>
      <c r="E48" s="169">
        <f t="shared" ref="E48:K48" si="23">+E47+E44</f>
        <v>0</v>
      </c>
      <c r="F48" s="169">
        <f t="shared" si="23"/>
        <v>1666128.65</v>
      </c>
      <c r="G48" s="169">
        <f t="shared" si="23"/>
        <v>0</v>
      </c>
      <c r="H48" s="169">
        <f t="shared" si="23"/>
        <v>0</v>
      </c>
      <c r="I48" s="169">
        <f t="shared" si="23"/>
        <v>0</v>
      </c>
      <c r="J48" s="169">
        <f t="shared" si="23"/>
        <v>0</v>
      </c>
      <c r="K48" s="169">
        <f t="shared" si="23"/>
        <v>0</v>
      </c>
      <c r="L48" s="37"/>
    </row>
    <row r="49" spans="1:14" ht="13.5">
      <c r="A49" s="26" t="s">
        <v>266</v>
      </c>
      <c r="B49" s="3"/>
      <c r="C49" s="3"/>
      <c r="D49" s="4">
        <f t="shared" ref="D49:K49" si="24">D35+D27+D19+D47+D44+D29</f>
        <v>7072932.9500000011</v>
      </c>
      <c r="E49" s="4">
        <f t="shared" si="24"/>
        <v>0</v>
      </c>
      <c r="F49" s="4">
        <f t="shared" si="24"/>
        <v>7072932.9500000011</v>
      </c>
      <c r="G49" s="4">
        <f t="shared" si="24"/>
        <v>0</v>
      </c>
      <c r="H49" s="4">
        <f t="shared" si="24"/>
        <v>0</v>
      </c>
      <c r="I49" s="4">
        <f t="shared" si="24"/>
        <v>0</v>
      </c>
      <c r="J49" s="4">
        <f t="shared" si="24"/>
        <v>0</v>
      </c>
      <c r="K49" s="4">
        <f t="shared" si="24"/>
        <v>0</v>
      </c>
      <c r="L49" s="4"/>
      <c r="M49" s="4">
        <f>+T35-K49</f>
        <v>0</v>
      </c>
    </row>
    <row r="50" spans="1:14" ht="13.5">
      <c r="A50" s="26" t="s">
        <v>672</v>
      </c>
      <c r="B50" s="26" t="s">
        <v>671</v>
      </c>
      <c r="C50" s="28"/>
      <c r="D50" s="4">
        <v>0</v>
      </c>
      <c r="E50" s="4">
        <v>0</v>
      </c>
      <c r="F50" s="4">
        <v>0</v>
      </c>
      <c r="G50" s="4">
        <v>0</v>
      </c>
      <c r="H50" s="4"/>
      <c r="I50" s="4">
        <v>0</v>
      </c>
      <c r="J50" s="4">
        <v>0</v>
      </c>
      <c r="K50" s="4">
        <v>0</v>
      </c>
      <c r="L50" s="4"/>
      <c r="N50" t="s">
        <v>1399</v>
      </c>
    </row>
    <row r="51" spans="1:14" ht="14.25" thickBot="1">
      <c r="J51" s="5" t="s">
        <v>267</v>
      </c>
      <c r="K51" s="4">
        <f>+I89</f>
        <v>0</v>
      </c>
      <c r="L51" s="4"/>
      <c r="N51" t="s">
        <v>1400</v>
      </c>
    </row>
    <row r="52" spans="1:14" ht="16.5" thickBot="1">
      <c r="A52" s="2349" t="s">
        <v>565</v>
      </c>
      <c r="B52" s="2349"/>
      <c r="C52" s="2349"/>
      <c r="D52" s="2349"/>
      <c r="E52" s="2349"/>
      <c r="I52" s="61" t="s">
        <v>589</v>
      </c>
      <c r="J52" s="62"/>
      <c r="K52" s="78">
        <f>+K51+K49</f>
        <v>0</v>
      </c>
      <c r="L52" s="4"/>
    </row>
    <row r="53" spans="1:14" ht="36" customHeight="1">
      <c r="A53" s="27" t="s">
        <v>582</v>
      </c>
      <c r="B53" s="2359" t="s">
        <v>1299</v>
      </c>
      <c r="C53" s="2360"/>
      <c r="D53" s="2360"/>
      <c r="E53" s="2361"/>
      <c r="J53" s="5"/>
      <c r="K53" s="4"/>
      <c r="L53" s="4"/>
    </row>
    <row r="54" spans="1:14" ht="13.5" customHeight="1">
      <c r="A54" s="152" t="s">
        <v>1300</v>
      </c>
      <c r="B54" s="13">
        <f>+B76</f>
        <v>686169.44</v>
      </c>
      <c r="C54" s="2343" t="s">
        <v>950</v>
      </c>
      <c r="D54" s="2344"/>
      <c r="E54" s="13">
        <f>+E76</f>
        <v>699035.11700000009</v>
      </c>
      <c r="J54" s="5"/>
      <c r="K54" s="4"/>
      <c r="L54" s="4"/>
    </row>
    <row r="55" spans="1:14" ht="15" customHeight="1">
      <c r="A55" s="152" t="s">
        <v>564</v>
      </c>
      <c r="B55" s="13">
        <f>+B54*10%</f>
        <v>68616.944000000003</v>
      </c>
      <c r="C55" s="2343" t="s">
        <v>564</v>
      </c>
      <c r="D55" s="2344"/>
      <c r="E55" s="13">
        <f>+E54*10%</f>
        <v>69903.511700000017</v>
      </c>
      <c r="J55" s="5"/>
      <c r="K55" s="4"/>
      <c r="L55" s="4"/>
    </row>
    <row r="56" spans="1:14" ht="13.5" customHeight="1">
      <c r="A56" s="152" t="s">
        <v>926</v>
      </c>
      <c r="B56" s="13">
        <f>+B55+B54</f>
        <v>754786.38399999996</v>
      </c>
      <c r="C56" s="2354" t="s">
        <v>926</v>
      </c>
      <c r="D56" s="2355"/>
      <c r="E56" s="13">
        <f>+E55+E54</f>
        <v>768938.62870000012</v>
      </c>
      <c r="F56" s="4"/>
      <c r="J56" s="5"/>
      <c r="K56" s="4"/>
      <c r="L56" s="4"/>
    </row>
    <row r="57" spans="1:14" ht="13.5" customHeight="1">
      <c r="A57" s="152" t="s">
        <v>1185</v>
      </c>
      <c r="B57" s="13">
        <f>+B56*65%</f>
        <v>490611.1496</v>
      </c>
      <c r="C57" s="2354" t="s">
        <v>1185</v>
      </c>
      <c r="D57" s="2355"/>
      <c r="E57" s="13">
        <f>+E56*65%</f>
        <v>499810.10865500011</v>
      </c>
      <c r="F57" s="4"/>
      <c r="J57" s="5"/>
      <c r="K57" s="4"/>
      <c r="L57" s="4"/>
    </row>
    <row r="58" spans="1:14" ht="27" customHeight="1">
      <c r="A58" s="152" t="s">
        <v>927</v>
      </c>
      <c r="B58" s="13">
        <f>+B56+B57</f>
        <v>1245397.5336</v>
      </c>
      <c r="C58" s="2354" t="s">
        <v>927</v>
      </c>
      <c r="D58" s="2355"/>
      <c r="E58" s="13">
        <f>+E56+E57</f>
        <v>1268748.7373550003</v>
      </c>
      <c r="J58" s="5"/>
      <c r="K58" s="4"/>
      <c r="L58" s="4"/>
    </row>
    <row r="59" spans="1:14" ht="13.5" customHeight="1">
      <c r="A59" s="295" t="s">
        <v>1189</v>
      </c>
      <c r="B59" s="153">
        <f>+B76</f>
        <v>686169.44</v>
      </c>
      <c r="C59" s="2353" t="s">
        <v>944</v>
      </c>
      <c r="D59" s="2353"/>
      <c r="E59" s="153">
        <f>+E76</f>
        <v>699035.11700000009</v>
      </c>
      <c r="J59" s="5"/>
      <c r="K59" s="4"/>
      <c r="L59" s="4"/>
    </row>
    <row r="60" spans="1:14" ht="13.5" customHeight="1">
      <c r="A60" s="295" t="s">
        <v>1190</v>
      </c>
      <c r="B60" s="13">
        <f>+B59*65%</f>
        <v>446010.136</v>
      </c>
      <c r="C60" s="294"/>
      <c r="D60" s="294"/>
      <c r="E60" s="13">
        <f>+E59*65%</f>
        <v>454372.82605000009</v>
      </c>
      <c r="J60" s="5"/>
      <c r="K60" s="4"/>
      <c r="L60" s="4"/>
    </row>
    <row r="61" spans="1:14" ht="13.5" customHeight="1">
      <c r="A61" s="159" t="s">
        <v>945</v>
      </c>
      <c r="B61" s="153">
        <f>+B56-B59</f>
        <v>68616.944000000018</v>
      </c>
      <c r="C61" s="2353" t="s">
        <v>945</v>
      </c>
      <c r="D61" s="2353"/>
      <c r="E61" s="153">
        <f>+E56-E59</f>
        <v>69903.511700000032</v>
      </c>
      <c r="F61" s="153"/>
      <c r="G61" s="77"/>
      <c r="J61" s="5"/>
      <c r="K61" s="4"/>
      <c r="L61" s="4"/>
    </row>
    <row r="62" spans="1:14" ht="27" customHeight="1">
      <c r="A62" s="159" t="s">
        <v>946</v>
      </c>
      <c r="B62" s="153">
        <f>+B57-B60</f>
        <v>44601.013600000006</v>
      </c>
      <c r="C62" s="2353" t="s">
        <v>946</v>
      </c>
      <c r="D62" s="2353"/>
      <c r="E62" s="153">
        <f>+E57-E60</f>
        <v>45437.282605000015</v>
      </c>
      <c r="F62" s="153">
        <f>SUM(F61:G61)/12</f>
        <v>0</v>
      </c>
      <c r="H62" s="153">
        <f>+(E61+E62)*4</f>
        <v>461363.17722000019</v>
      </c>
      <c r="J62" s="5"/>
      <c r="K62" s="4"/>
      <c r="L62" s="4"/>
    </row>
    <row r="63" spans="1:14" ht="13.5">
      <c r="A63" s="295" t="s">
        <v>951</v>
      </c>
      <c r="B63" s="153">
        <f>+(B56+E56)/2</f>
        <v>761862.50635000004</v>
      </c>
      <c r="C63" s="160"/>
      <c r="D63" s="160"/>
      <c r="E63" s="153">
        <f>+(B56+E56)/2</f>
        <v>761862.50635000004</v>
      </c>
      <c r="H63" s="153">
        <f>+(B61+B62)*8</f>
        <v>905743.66080000019</v>
      </c>
      <c r="J63" s="5"/>
      <c r="K63" s="4"/>
      <c r="L63" s="4"/>
    </row>
    <row r="64" spans="1:14" ht="14.25" thickBot="1">
      <c r="A64" s="156" t="s">
        <v>1015</v>
      </c>
      <c r="B64" s="9"/>
      <c r="C64" s="10"/>
      <c r="D64" s="11"/>
      <c r="E64" s="12">
        <f>+((E61+E62)*4)+((B61+B62)*8)</f>
        <v>1367106.8380200004</v>
      </c>
      <c r="G64" t="s">
        <v>1186</v>
      </c>
      <c r="J64" s="5"/>
      <c r="K64" s="4"/>
      <c r="L64" s="4"/>
    </row>
    <row r="65" spans="1:12" ht="15" thickBot="1">
      <c r="A65" s="2345" t="s">
        <v>1215</v>
      </c>
      <c r="B65" s="2346"/>
      <c r="C65" s="2346"/>
      <c r="D65" s="2346"/>
      <c r="E65" s="157">
        <f>+E64/12</f>
        <v>113925.56983500003</v>
      </c>
      <c r="J65" s="5"/>
      <c r="K65" s="4"/>
      <c r="L65" s="4"/>
    </row>
    <row r="66" spans="1:12" ht="13.5">
      <c r="A66" s="154"/>
      <c r="B66" s="154"/>
      <c r="C66" s="154"/>
      <c r="D66" s="154"/>
      <c r="E66" s="155"/>
      <c r="J66" s="5"/>
      <c r="K66" s="4"/>
      <c r="L66" s="4"/>
    </row>
    <row r="67" spans="1:12" ht="36" customHeight="1">
      <c r="A67" s="2349" t="s">
        <v>1204</v>
      </c>
      <c r="B67" s="2349"/>
      <c r="C67" s="2349"/>
      <c r="D67" s="2349"/>
      <c r="E67" s="2349"/>
      <c r="J67" s="5"/>
      <c r="K67" s="4"/>
      <c r="L67" s="4"/>
    </row>
    <row r="68" spans="1:12" ht="24">
      <c r="A68" s="27" t="s">
        <v>582</v>
      </c>
      <c r="B68" s="2350" t="s">
        <v>1298</v>
      </c>
      <c r="C68" s="2351"/>
      <c r="D68" s="2351"/>
      <c r="E68" s="2352"/>
      <c r="J68" s="5"/>
      <c r="K68" s="4"/>
      <c r="L68" s="4"/>
    </row>
    <row r="69" spans="1:12" ht="13.5">
      <c r="A69" s="158" t="s">
        <v>936</v>
      </c>
      <c r="B69" s="13">
        <f>+P6</f>
        <v>428855.9</v>
      </c>
      <c r="C69" s="148"/>
      <c r="D69" s="148"/>
      <c r="E69" s="13">
        <f>+B69</f>
        <v>428855.9</v>
      </c>
      <c r="J69" s="5"/>
      <c r="K69" s="4"/>
      <c r="L69" s="4"/>
    </row>
    <row r="70" spans="1:12" ht="13.5" customHeight="1">
      <c r="A70" s="152" t="s">
        <v>937</v>
      </c>
      <c r="B70" s="13">
        <f>+B69*B1</f>
        <v>0</v>
      </c>
      <c r="C70" s="2343" t="s">
        <v>928</v>
      </c>
      <c r="D70" s="2344"/>
      <c r="E70" s="13">
        <f>+E69*B1</f>
        <v>0</v>
      </c>
      <c r="J70" s="5"/>
      <c r="K70" s="4"/>
      <c r="L70" s="4"/>
    </row>
    <row r="71" spans="1:12" ht="13.5" customHeight="1">
      <c r="A71" s="152" t="s">
        <v>938</v>
      </c>
      <c r="B71" s="13">
        <f>+B69+B70</f>
        <v>428855.9</v>
      </c>
      <c r="C71" s="2343" t="s">
        <v>938</v>
      </c>
      <c r="D71" s="2344"/>
      <c r="E71" s="13">
        <f>+E69+E70</f>
        <v>428855.9</v>
      </c>
      <c r="J71" s="5"/>
      <c r="K71" s="4"/>
      <c r="L71" s="4"/>
    </row>
    <row r="72" spans="1:12" ht="13.5">
      <c r="A72" s="152" t="s">
        <v>939</v>
      </c>
      <c r="B72" s="13">
        <f>+B70*3%</f>
        <v>0</v>
      </c>
      <c r="C72" s="2343" t="s">
        <v>939</v>
      </c>
      <c r="D72" s="2344"/>
      <c r="E72" s="13">
        <f>+E70*3%</f>
        <v>0</v>
      </c>
      <c r="J72" s="5"/>
      <c r="K72" s="4"/>
      <c r="L72" s="4"/>
    </row>
    <row r="73" spans="1:12" ht="27" customHeight="1">
      <c r="A73" s="152" t="s">
        <v>940</v>
      </c>
      <c r="B73" s="13">
        <f>+B70*0%</f>
        <v>0</v>
      </c>
      <c r="C73" s="2343" t="s">
        <v>940</v>
      </c>
      <c r="D73" s="2344"/>
      <c r="E73" s="13">
        <f>+E70*0%</f>
        <v>0</v>
      </c>
      <c r="J73" s="5"/>
      <c r="K73" s="4"/>
      <c r="L73" s="4"/>
    </row>
    <row r="74" spans="1:12" ht="27" customHeight="1">
      <c r="A74" s="152" t="s">
        <v>1187</v>
      </c>
      <c r="B74" s="13">
        <f>+B72*20</f>
        <v>0</v>
      </c>
      <c r="C74" s="2343" t="s">
        <v>942</v>
      </c>
      <c r="D74" s="2348"/>
      <c r="E74" s="13">
        <f>+E72*21</f>
        <v>0</v>
      </c>
      <c r="J74" s="5"/>
      <c r="K74" s="4"/>
      <c r="L74" s="4"/>
    </row>
    <row r="75" spans="1:12" ht="27">
      <c r="A75" s="152" t="s">
        <v>943</v>
      </c>
      <c r="B75" s="13">
        <f>+B74+B73+B70</f>
        <v>0</v>
      </c>
      <c r="C75" s="2343" t="s">
        <v>943</v>
      </c>
      <c r="D75" s="2344"/>
      <c r="E75" s="13">
        <f>+E74+E73+E70</f>
        <v>0</v>
      </c>
      <c r="J75" s="5"/>
      <c r="K75" s="4"/>
      <c r="L75" s="4"/>
    </row>
    <row r="76" spans="1:12" ht="13.5">
      <c r="A76" s="152" t="s">
        <v>927</v>
      </c>
      <c r="B76" s="13">
        <f>+B71+((B71*3%)*20)</f>
        <v>686169.44</v>
      </c>
      <c r="C76" s="2343" t="s">
        <v>927</v>
      </c>
      <c r="D76" s="2344"/>
      <c r="E76" s="13">
        <f>+E71+((E71*3%)*21)</f>
        <v>699035.11700000009</v>
      </c>
      <c r="J76" s="5"/>
      <c r="K76" s="4"/>
      <c r="L76" s="4"/>
    </row>
    <row r="77" spans="1:12" ht="30" customHeight="1" thickBot="1">
      <c r="A77" s="156" t="s">
        <v>930</v>
      </c>
      <c r="B77" s="9"/>
      <c r="C77" s="10"/>
      <c r="D77" s="11"/>
      <c r="E77" s="12">
        <f>+(B75*8)+(E75*5)</f>
        <v>0</v>
      </c>
      <c r="J77" s="5"/>
      <c r="K77" s="4"/>
      <c r="L77" s="4"/>
    </row>
    <row r="78" spans="1:12" ht="15" thickBot="1">
      <c r="A78" s="2345" t="s">
        <v>1301</v>
      </c>
      <c r="B78" s="2346"/>
      <c r="C78" s="2346"/>
      <c r="D78" s="2346"/>
      <c r="E78" s="157">
        <f>+E77/12</f>
        <v>0</v>
      </c>
      <c r="J78" s="5"/>
      <c r="K78" s="4"/>
      <c r="L78" s="4"/>
    </row>
    <row r="79" spans="1:12" ht="15.75">
      <c r="A79" s="2347" t="s">
        <v>566</v>
      </c>
      <c r="B79" s="2347"/>
      <c r="C79" s="2347"/>
      <c r="D79" s="2347"/>
      <c r="E79" s="2347"/>
      <c r="F79" s="2347"/>
      <c r="G79" s="2347"/>
      <c r="H79" s="2347"/>
      <c r="I79" s="2347"/>
      <c r="J79" s="5"/>
      <c r="K79" s="5"/>
      <c r="L79" s="5"/>
    </row>
    <row r="80" spans="1:12" ht="25.5">
      <c r="A80" s="18" t="s">
        <v>584</v>
      </c>
      <c r="B80" s="19" t="s">
        <v>552</v>
      </c>
      <c r="C80" s="19" t="s">
        <v>553</v>
      </c>
      <c r="D80" s="19" t="s">
        <v>554</v>
      </c>
      <c r="E80" s="19" t="s">
        <v>578</v>
      </c>
      <c r="F80" s="19" t="s">
        <v>579</v>
      </c>
      <c r="G80" s="19" t="s">
        <v>580</v>
      </c>
      <c r="H80" s="213" t="s">
        <v>1077</v>
      </c>
      <c r="I80" s="19" t="s">
        <v>581</v>
      </c>
      <c r="J80" s="19" t="s">
        <v>571</v>
      </c>
      <c r="K80" s="3"/>
      <c r="L80" s="3"/>
    </row>
    <row r="81" spans="1:12" ht="13.5">
      <c r="A81" s="20" t="s">
        <v>585</v>
      </c>
      <c r="B81" s="15">
        <f>+K19-K12</f>
        <v>0</v>
      </c>
      <c r="C81" s="15">
        <f>B81*14/100</f>
        <v>0</v>
      </c>
      <c r="D81" s="15">
        <f>B81*0.5/100</f>
        <v>0</v>
      </c>
      <c r="E81" s="15">
        <f>B81*1.5/100</f>
        <v>0</v>
      </c>
      <c r="F81" s="16">
        <f t="shared" ref="F81:F87" si="25">B81*3/100</f>
        <v>0</v>
      </c>
      <c r="G81" s="21">
        <f>C81+D81+E81+F81</f>
        <v>0</v>
      </c>
      <c r="H81" s="22">
        <f>+B81*1.33%</f>
        <v>0</v>
      </c>
      <c r="I81" s="22">
        <f>+B81/12</f>
        <v>0</v>
      </c>
      <c r="J81" s="22">
        <f>SUM(G81:I81)</f>
        <v>0</v>
      </c>
      <c r="K81" s="3"/>
      <c r="L81" s="3"/>
    </row>
    <row r="82" spans="1:12" ht="13.5">
      <c r="A82" s="20" t="s">
        <v>1210</v>
      </c>
      <c r="B82" s="15">
        <f>+K12</f>
        <v>0</v>
      </c>
      <c r="C82" s="15">
        <f>B82*14/100</f>
        <v>0</v>
      </c>
      <c r="D82" s="15">
        <f>B82*0.5/100</f>
        <v>0</v>
      </c>
      <c r="E82" s="15">
        <f>B82*1.5/100</f>
        <v>0</v>
      </c>
      <c r="F82" s="16">
        <f t="shared" si="25"/>
        <v>0</v>
      </c>
      <c r="G82" s="21">
        <f>C82+D82+E82+F82</f>
        <v>0</v>
      </c>
      <c r="H82" s="22">
        <f>+B82*1.33%</f>
        <v>0</v>
      </c>
      <c r="I82" s="22">
        <f>+B82/12</f>
        <v>0</v>
      </c>
      <c r="J82" s="22">
        <f t="shared" ref="J82:J87" si="26">SUM(G82:I82)</f>
        <v>0</v>
      </c>
      <c r="K82" s="3"/>
      <c r="L82" s="3"/>
    </row>
    <row r="83" spans="1:12" ht="13.5">
      <c r="A83" s="20" t="s">
        <v>586</v>
      </c>
      <c r="B83" s="15">
        <f>+K27</f>
        <v>0</v>
      </c>
      <c r="C83" s="15">
        <f>B83*14/100</f>
        <v>0</v>
      </c>
      <c r="D83" s="15">
        <f>B83*0.5/100</f>
        <v>0</v>
      </c>
      <c r="E83" s="15">
        <f>B83*1.5/100</f>
        <v>0</v>
      </c>
      <c r="F83" s="16">
        <f t="shared" si="25"/>
        <v>0</v>
      </c>
      <c r="G83" s="21">
        <f>C83+D83+E83+F83</f>
        <v>0</v>
      </c>
      <c r="H83" s="22">
        <f>+B83*1.33%</f>
        <v>0</v>
      </c>
      <c r="I83" s="22">
        <f>+B83/12</f>
        <v>0</v>
      </c>
      <c r="J83" s="22">
        <f t="shared" si="26"/>
        <v>0</v>
      </c>
      <c r="K83" s="3"/>
      <c r="L83" s="3"/>
    </row>
    <row r="84" spans="1:12" ht="13.5">
      <c r="A84" s="20" t="s">
        <v>1209</v>
      </c>
      <c r="B84" s="15">
        <f>+K29</f>
        <v>0</v>
      </c>
      <c r="C84" s="15">
        <f>B84*14/100</f>
        <v>0</v>
      </c>
      <c r="D84" s="15">
        <f>B84*0.5/100</f>
        <v>0</v>
      </c>
      <c r="E84" s="15">
        <f>B84*1.5/100</f>
        <v>0</v>
      </c>
      <c r="F84" s="16">
        <f t="shared" si="25"/>
        <v>0</v>
      </c>
      <c r="G84" s="21">
        <f>C84+D84+E84+F84</f>
        <v>0</v>
      </c>
      <c r="H84" s="22">
        <f>+B84*1.33%</f>
        <v>0</v>
      </c>
      <c r="I84" s="22">
        <f>+B84/12</f>
        <v>0</v>
      </c>
      <c r="J84" s="22">
        <f t="shared" si="26"/>
        <v>0</v>
      </c>
      <c r="K84" s="3"/>
      <c r="L84" s="3"/>
    </row>
    <row r="85" spans="1:12" ht="13.5">
      <c r="A85" s="20" t="s">
        <v>567</v>
      </c>
      <c r="B85" s="15">
        <f>+K35</f>
        <v>0</v>
      </c>
      <c r="C85" s="15">
        <f>B85*14/100</f>
        <v>0</v>
      </c>
      <c r="D85" s="15">
        <f>B85*0.5/100</f>
        <v>0</v>
      </c>
      <c r="E85" s="15">
        <f>B85*1.5/100</f>
        <v>0</v>
      </c>
      <c r="F85" s="16">
        <f t="shared" si="25"/>
        <v>0</v>
      </c>
      <c r="G85" s="21">
        <f>C85+D85+E85+F85</f>
        <v>0</v>
      </c>
      <c r="H85" s="22">
        <f>+B85*1.33%</f>
        <v>0</v>
      </c>
      <c r="I85" s="22">
        <f>+B85/12</f>
        <v>0</v>
      </c>
      <c r="J85" s="22">
        <f t="shared" si="26"/>
        <v>0</v>
      </c>
      <c r="K85" s="3"/>
      <c r="L85" s="3"/>
    </row>
    <row r="86" spans="1:12" ht="13.5">
      <c r="A86" s="20" t="s">
        <v>587</v>
      </c>
      <c r="B86" s="15">
        <f>SUM(B83:B85)</f>
        <v>0</v>
      </c>
      <c r="C86" s="15">
        <f>SUM(C83:C85)</f>
        <v>0</v>
      </c>
      <c r="D86" s="15">
        <f>SUM(D83:D85)</f>
        <v>0</v>
      </c>
      <c r="E86" s="15">
        <f>SUM(E83:E85)</f>
        <v>0</v>
      </c>
      <c r="F86" s="16">
        <f t="shared" si="25"/>
        <v>0</v>
      </c>
      <c r="G86" s="15">
        <f>SUM(G83:G85)</f>
        <v>0</v>
      </c>
      <c r="H86" s="60">
        <f>SUM(H83:H85)</f>
        <v>0</v>
      </c>
      <c r="I86" s="60">
        <f>SUM(I83:I85)</f>
        <v>0</v>
      </c>
      <c r="J86" s="60">
        <f>SUM(J83:J85)</f>
        <v>0</v>
      </c>
      <c r="K86" s="3"/>
      <c r="L86" s="3"/>
    </row>
    <row r="87" spans="1:12" ht="13.5">
      <c r="A87" s="20" t="s">
        <v>166</v>
      </c>
      <c r="B87" s="15">
        <f>+K44</f>
        <v>0</v>
      </c>
      <c r="C87" s="15">
        <f>B87*14/100</f>
        <v>0</v>
      </c>
      <c r="D87" s="15">
        <f>B87*0.5/100</f>
        <v>0</v>
      </c>
      <c r="E87" s="15">
        <f>B87*1.5/100</f>
        <v>0</v>
      </c>
      <c r="F87" s="16">
        <f t="shared" si="25"/>
        <v>0</v>
      </c>
      <c r="G87" s="21">
        <f>C87+D87+E87+F87</f>
        <v>0</v>
      </c>
      <c r="H87" s="22">
        <f>+B87*1.33%</f>
        <v>0</v>
      </c>
      <c r="I87" s="22">
        <f>+B87/12</f>
        <v>0</v>
      </c>
      <c r="J87" s="22">
        <f t="shared" si="26"/>
        <v>0</v>
      </c>
      <c r="K87" s="3"/>
      <c r="L87" s="3"/>
    </row>
    <row r="88" spans="1:12" ht="13.5">
      <c r="A88" s="18" t="s">
        <v>588</v>
      </c>
      <c r="B88" s="60">
        <f>+B86+B81+B82+B87</f>
        <v>0</v>
      </c>
      <c r="C88" s="60">
        <f t="shared" ref="C88:J88" si="27">+C86+C81+C82+C87</f>
        <v>0</v>
      </c>
      <c r="D88" s="60">
        <f t="shared" si="27"/>
        <v>0</v>
      </c>
      <c r="E88" s="60">
        <f t="shared" si="27"/>
        <v>0</v>
      </c>
      <c r="F88" s="60">
        <f t="shared" si="27"/>
        <v>0</v>
      </c>
      <c r="G88" s="60">
        <f t="shared" si="27"/>
        <v>0</v>
      </c>
      <c r="H88" s="60">
        <f>+H86+H81+H87+H82</f>
        <v>0</v>
      </c>
      <c r="I88" s="60">
        <f t="shared" si="27"/>
        <v>0</v>
      </c>
      <c r="J88" s="60">
        <f t="shared" si="27"/>
        <v>0</v>
      </c>
      <c r="K88" s="3"/>
      <c r="L88" s="3"/>
    </row>
    <row r="89" spans="1:12" ht="13.5">
      <c r="A89" s="4"/>
      <c r="B89" s="4"/>
      <c r="C89" s="4"/>
      <c r="D89" s="4"/>
      <c r="E89" s="4"/>
      <c r="F89" s="4"/>
      <c r="G89" s="3" t="s">
        <v>583</v>
      </c>
      <c r="H89" s="3"/>
      <c r="I89" s="67">
        <f>+I88+G88+H88</f>
        <v>0</v>
      </c>
      <c r="J89" s="3"/>
      <c r="K89" s="3"/>
      <c r="L89" s="3"/>
    </row>
  </sheetData>
  <mergeCells count="23">
    <mergeCell ref="A78:D78"/>
    <mergeCell ref="A79:I79"/>
    <mergeCell ref="C59:D59"/>
    <mergeCell ref="C61:D61"/>
    <mergeCell ref="C62:D62"/>
    <mergeCell ref="C72:D72"/>
    <mergeCell ref="C73:D73"/>
    <mergeCell ref="C74:D74"/>
    <mergeCell ref="C75:D75"/>
    <mergeCell ref="C70:D70"/>
    <mergeCell ref="C71:D71"/>
    <mergeCell ref="A65:D65"/>
    <mergeCell ref="A67:E67"/>
    <mergeCell ref="B68:E68"/>
    <mergeCell ref="C76:D76"/>
    <mergeCell ref="C58:D58"/>
    <mergeCell ref="M1:U1"/>
    <mergeCell ref="A52:E52"/>
    <mergeCell ref="B53:E53"/>
    <mergeCell ref="C54:D54"/>
    <mergeCell ref="C55:D55"/>
    <mergeCell ref="C56:D56"/>
    <mergeCell ref="C57:D57"/>
  </mergeCells>
  <phoneticPr fontId="0" type="noConversion"/>
  <pageMargins left="0.34" right="0.75" top="2.04" bottom="1" header="0" footer="0"/>
  <pageSetup orientation="portrait" horizontalDpi="200" verticalDpi="2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6"/>
  <sheetViews>
    <sheetView zoomScale="75" workbookViewId="0">
      <selection activeCell="J24" sqref="J24"/>
    </sheetView>
  </sheetViews>
  <sheetFormatPr baseColWidth="10" defaultRowHeight="12"/>
  <cols>
    <col min="1" max="1" width="6" customWidth="1"/>
    <col min="2" max="2" width="4.125" customWidth="1"/>
    <col min="3" max="3" width="17.75" customWidth="1"/>
    <col min="4" max="4" width="11.375" customWidth="1"/>
    <col min="5" max="5" width="0.875" customWidth="1"/>
    <col min="6" max="6" width="12.75" customWidth="1"/>
    <col min="7" max="7" width="9.875" customWidth="1"/>
    <col min="8" max="8" width="7.25" customWidth="1"/>
    <col min="9" max="9" width="5" customWidth="1"/>
    <col min="10" max="10" width="7.5" customWidth="1"/>
    <col min="11" max="11" width="13.75" customWidth="1"/>
  </cols>
  <sheetData>
    <row r="1" spans="1:11" ht="12.75">
      <c r="A1" s="2363" t="s">
        <v>904</v>
      </c>
      <c r="B1" s="2363"/>
      <c r="C1" s="2363"/>
      <c r="D1" s="2363"/>
      <c r="E1" s="2363"/>
      <c r="F1" s="2363"/>
      <c r="G1" s="2363"/>
      <c r="H1" s="2363"/>
      <c r="I1" s="2363"/>
      <c r="J1" s="235"/>
      <c r="K1" s="236"/>
    </row>
    <row r="2" spans="1:11" ht="12.75">
      <c r="A2" s="2364" t="s">
        <v>1094</v>
      </c>
      <c r="B2" s="2364"/>
      <c r="C2" s="2364"/>
      <c r="D2" s="2364"/>
      <c r="E2" s="2364"/>
      <c r="F2" s="2364"/>
      <c r="G2" s="2364"/>
      <c r="H2" s="2364"/>
      <c r="I2" s="2364"/>
      <c r="J2" s="2364"/>
      <c r="K2" s="2364"/>
    </row>
    <row r="3" spans="1:11" ht="12.75">
      <c r="A3" s="237"/>
      <c r="B3" s="237"/>
      <c r="C3" s="236"/>
      <c r="D3" s="236"/>
      <c r="E3" s="236"/>
      <c r="F3" s="236"/>
      <c r="G3" s="236"/>
      <c r="H3" s="236"/>
      <c r="I3" s="236"/>
      <c r="J3" s="236"/>
      <c r="K3" s="236"/>
    </row>
    <row r="4" spans="1:11" ht="12.75">
      <c r="A4" s="237" t="s">
        <v>1297</v>
      </c>
      <c r="B4" s="237"/>
      <c r="C4" s="236"/>
      <c r="D4" s="236"/>
      <c r="E4" s="236"/>
      <c r="F4" s="236"/>
      <c r="G4" s="236"/>
      <c r="H4" s="236"/>
      <c r="I4" s="236"/>
      <c r="J4" s="236"/>
      <c r="K4" s="236"/>
    </row>
    <row r="5" spans="1:11" ht="12.75">
      <c r="A5" s="236"/>
      <c r="B5" s="236"/>
      <c r="C5" s="236"/>
      <c r="D5" s="236"/>
      <c r="E5" s="236"/>
      <c r="F5" s="236"/>
      <c r="G5" s="236"/>
      <c r="H5" s="236"/>
      <c r="I5" s="236"/>
      <c r="J5" s="236"/>
      <c r="K5" s="236"/>
    </row>
    <row r="6" spans="1:11" ht="12.75">
      <c r="A6" s="237" t="s">
        <v>1150</v>
      </c>
      <c r="B6" s="237"/>
      <c r="C6" s="236"/>
      <c r="D6" s="236"/>
      <c r="E6" s="236"/>
      <c r="F6" s="236"/>
      <c r="G6" s="236"/>
      <c r="H6" s="236"/>
      <c r="I6" s="236"/>
      <c r="J6" s="236"/>
      <c r="K6" s="236"/>
    </row>
    <row r="7" spans="1:11" ht="12.75" hidden="1">
      <c r="A7" s="236"/>
      <c r="B7" s="236"/>
      <c r="C7" s="236"/>
      <c r="D7" s="236"/>
      <c r="E7" s="236"/>
      <c r="F7" s="236"/>
      <c r="G7" s="236"/>
      <c r="H7" s="236"/>
      <c r="I7" s="236"/>
      <c r="J7" s="236"/>
      <c r="K7" s="236"/>
    </row>
    <row r="8" spans="1:11" ht="13.5">
      <c r="A8" s="238"/>
      <c r="B8" s="239"/>
      <c r="C8" s="240"/>
      <c r="D8" s="241" t="s">
        <v>920</v>
      </c>
      <c r="E8" s="242" t="s">
        <v>1096</v>
      </c>
      <c r="F8" s="241" t="s">
        <v>183</v>
      </c>
      <c r="G8" s="242" t="s">
        <v>221</v>
      </c>
      <c r="H8" s="241"/>
      <c r="I8" s="241" t="s">
        <v>1096</v>
      </c>
      <c r="J8" s="243" t="s">
        <v>1097</v>
      </c>
      <c r="K8" s="243" t="s">
        <v>222</v>
      </c>
    </row>
    <row r="9" spans="1:11" ht="13.5">
      <c r="A9" s="244" t="s">
        <v>1100</v>
      </c>
      <c r="B9" s="245" t="s">
        <v>1101</v>
      </c>
      <c r="C9" s="245" t="s">
        <v>1102</v>
      </c>
      <c r="D9" s="244" t="s">
        <v>190</v>
      </c>
      <c r="E9" s="219" t="s">
        <v>190</v>
      </c>
      <c r="F9" s="244" t="s">
        <v>1103</v>
      </c>
      <c r="G9" s="219" t="s">
        <v>1104</v>
      </c>
      <c r="H9" s="244" t="s">
        <v>1105</v>
      </c>
      <c r="I9" s="244" t="s">
        <v>1106</v>
      </c>
      <c r="J9" s="246" t="s">
        <v>1107</v>
      </c>
      <c r="K9" s="246" t="s">
        <v>1108</v>
      </c>
    </row>
    <row r="10" spans="1:11" ht="13.5">
      <c r="A10" s="244"/>
      <c r="B10" s="273"/>
      <c r="C10" s="273" t="s">
        <v>1109</v>
      </c>
      <c r="D10" s="274"/>
      <c r="E10" s="275"/>
      <c r="F10" s="274" t="s">
        <v>192</v>
      </c>
      <c r="G10" s="275"/>
      <c r="H10" s="274" t="s">
        <v>1110</v>
      </c>
      <c r="I10" s="274"/>
      <c r="J10" s="218" t="s">
        <v>1111</v>
      </c>
      <c r="K10" s="218"/>
    </row>
    <row r="11" spans="1:11" ht="12.75">
      <c r="A11" s="247"/>
      <c r="B11" s="248"/>
      <c r="C11" s="253" t="s">
        <v>1112</v>
      </c>
      <c r="D11" s="249"/>
      <c r="E11" s="249"/>
      <c r="F11" s="249"/>
      <c r="G11" s="250"/>
      <c r="H11" s="250"/>
      <c r="I11" s="251"/>
      <c r="J11" s="251"/>
      <c r="K11" s="252"/>
    </row>
    <row r="12" spans="1:11" ht="13.5">
      <c r="A12" s="57">
        <v>1</v>
      </c>
      <c r="B12" s="248" t="s">
        <v>685</v>
      </c>
      <c r="C12" s="47" t="s">
        <v>1115</v>
      </c>
      <c r="D12" s="250">
        <f>+'Salario 01-2007'!P5</f>
        <v>0</v>
      </c>
      <c r="E12" s="251" t="s">
        <v>268</v>
      </c>
      <c r="F12" s="250">
        <f>+'Salario 01-2007'!Q5</f>
        <v>0</v>
      </c>
      <c r="G12" s="250">
        <f>+F12+D12</f>
        <v>0</v>
      </c>
      <c r="H12" s="250">
        <v>0</v>
      </c>
      <c r="I12" s="254" t="s">
        <v>268</v>
      </c>
      <c r="J12" s="254">
        <v>12</v>
      </c>
      <c r="K12" s="252">
        <f>SUM((F12*A12*J12))</f>
        <v>0</v>
      </c>
    </row>
    <row r="13" spans="1:11" ht="13.5">
      <c r="A13" s="57">
        <v>1</v>
      </c>
      <c r="B13" s="248" t="s">
        <v>685</v>
      </c>
      <c r="C13" s="47" t="s">
        <v>199</v>
      </c>
      <c r="D13" s="250">
        <f>+'Salario 01-2007'!P6</f>
        <v>428855.9</v>
      </c>
      <c r="E13" s="254">
        <v>100</v>
      </c>
      <c r="F13" s="250">
        <f>+'Salario 01-2007'!Q6</f>
        <v>0</v>
      </c>
      <c r="G13" s="250">
        <f t="shared" ref="G13:G29" si="0">+F13+D13</f>
        <v>428855.9</v>
      </c>
      <c r="H13" s="250">
        <v>0</v>
      </c>
      <c r="I13" s="254">
        <v>100</v>
      </c>
      <c r="J13" s="254">
        <v>13</v>
      </c>
      <c r="K13" s="252">
        <f>SUM((F13*A13*J13))</f>
        <v>0</v>
      </c>
    </row>
    <row r="14" spans="1:11" ht="13.5">
      <c r="A14" s="57">
        <v>2</v>
      </c>
      <c r="B14" s="248" t="s">
        <v>685</v>
      </c>
      <c r="C14" s="47" t="s">
        <v>200</v>
      </c>
      <c r="D14" s="250">
        <f>+'Salario 01-2007'!P7</f>
        <v>330300.79999999999</v>
      </c>
      <c r="E14" s="254">
        <v>100</v>
      </c>
      <c r="F14" s="250">
        <f>+'Salario 01-2007'!Q7</f>
        <v>0</v>
      </c>
      <c r="G14" s="250">
        <f t="shared" si="0"/>
        <v>330300.79999999999</v>
      </c>
      <c r="H14" s="250">
        <v>0</v>
      </c>
      <c r="I14" s="254">
        <v>100</v>
      </c>
      <c r="J14" s="254">
        <v>13</v>
      </c>
      <c r="K14" s="252">
        <f t="shared" ref="K14:K19" si="1">SUM((F14*A14*J14))</f>
        <v>0</v>
      </c>
    </row>
    <row r="15" spans="1:11" ht="13.5">
      <c r="A15" s="57">
        <v>1</v>
      </c>
      <c r="B15" s="248" t="s">
        <v>685</v>
      </c>
      <c r="C15" s="47" t="s">
        <v>201</v>
      </c>
      <c r="D15" s="250">
        <f>+'Salario 01-2007'!P8</f>
        <v>158520.9</v>
      </c>
      <c r="E15" s="254">
        <v>100</v>
      </c>
      <c r="F15" s="250">
        <f>+'Salario 01-2007'!Q8</f>
        <v>0</v>
      </c>
      <c r="G15" s="250">
        <f t="shared" si="0"/>
        <v>158520.9</v>
      </c>
      <c r="H15" s="250">
        <v>0</v>
      </c>
      <c r="I15" s="254">
        <v>100</v>
      </c>
      <c r="J15" s="254">
        <v>13</v>
      </c>
      <c r="K15" s="252">
        <f t="shared" si="1"/>
        <v>0</v>
      </c>
    </row>
    <row r="16" spans="1:11" ht="13.5">
      <c r="A16" s="57">
        <v>1</v>
      </c>
      <c r="B16" s="248" t="s">
        <v>685</v>
      </c>
      <c r="C16" s="47" t="s">
        <v>202</v>
      </c>
      <c r="D16" s="250">
        <f>+'Salario 01-2007'!P9</f>
        <v>354860.7</v>
      </c>
      <c r="E16" s="254">
        <v>100</v>
      </c>
      <c r="F16" s="250">
        <f>+'Salario 01-2007'!Q9</f>
        <v>0</v>
      </c>
      <c r="G16" s="250">
        <f t="shared" si="0"/>
        <v>354860.7</v>
      </c>
      <c r="H16" s="250">
        <v>0</v>
      </c>
      <c r="I16" s="254">
        <v>100</v>
      </c>
      <c r="J16" s="254">
        <v>13</v>
      </c>
      <c r="K16" s="252">
        <f t="shared" si="1"/>
        <v>0</v>
      </c>
    </row>
    <row r="17" spans="1:11" ht="13.5">
      <c r="A17" s="57">
        <v>1</v>
      </c>
      <c r="B17" s="248" t="s">
        <v>685</v>
      </c>
      <c r="C17" s="47" t="s">
        <v>203</v>
      </c>
      <c r="D17" s="250">
        <f>+'Salario 01-2007'!P10</f>
        <v>324947.84999999998</v>
      </c>
      <c r="E17" s="254">
        <v>100</v>
      </c>
      <c r="F17" s="250">
        <f>+'Salario 01-2007'!Q10</f>
        <v>0</v>
      </c>
      <c r="G17" s="250">
        <f t="shared" si="0"/>
        <v>324947.84999999998</v>
      </c>
      <c r="H17" s="250">
        <v>0</v>
      </c>
      <c r="I17" s="254">
        <v>100</v>
      </c>
      <c r="J17" s="254">
        <v>13</v>
      </c>
      <c r="K17" s="252">
        <f t="shared" si="1"/>
        <v>0</v>
      </c>
    </row>
    <row r="18" spans="1:11" ht="13.5">
      <c r="A18" s="57">
        <v>1</v>
      </c>
      <c r="B18" s="248" t="s">
        <v>685</v>
      </c>
      <c r="C18" s="47" t="s">
        <v>204</v>
      </c>
      <c r="D18" s="250">
        <f>+'Salario 01-2007'!P11</f>
        <v>324947.84999999998</v>
      </c>
      <c r="E18" s="254">
        <v>100</v>
      </c>
      <c r="F18" s="250">
        <f>+'Salario 01-2007'!Q11</f>
        <v>0</v>
      </c>
      <c r="G18" s="250">
        <f t="shared" si="0"/>
        <v>324947.84999999998</v>
      </c>
      <c r="H18" s="250">
        <v>0</v>
      </c>
      <c r="I18" s="254">
        <v>100</v>
      </c>
      <c r="J18" s="254">
        <v>13</v>
      </c>
      <c r="K18" s="252">
        <f t="shared" si="1"/>
        <v>0</v>
      </c>
    </row>
    <row r="19" spans="1:11" ht="13.5">
      <c r="A19" s="57">
        <v>3</v>
      </c>
      <c r="B19" s="248" t="s">
        <v>685</v>
      </c>
      <c r="C19" s="47" t="s">
        <v>205</v>
      </c>
      <c r="D19" s="250">
        <f>+'Salario 01-2007'!P12</f>
        <v>318020.65000000002</v>
      </c>
      <c r="E19" s="254">
        <v>100</v>
      </c>
      <c r="F19" s="250">
        <f>+'Salario 01-2007'!Q12</f>
        <v>0</v>
      </c>
      <c r="G19" s="250">
        <f t="shared" si="0"/>
        <v>318020.65000000002</v>
      </c>
      <c r="H19" s="250">
        <v>0</v>
      </c>
      <c r="I19" s="254">
        <v>100</v>
      </c>
      <c r="J19" s="254">
        <v>13</v>
      </c>
      <c r="K19" s="252">
        <f t="shared" si="1"/>
        <v>0</v>
      </c>
    </row>
    <row r="20" spans="1:11" ht="13.5">
      <c r="A20" s="57">
        <v>1</v>
      </c>
      <c r="B20" s="248" t="s">
        <v>685</v>
      </c>
      <c r="C20" s="47" t="s">
        <v>965</v>
      </c>
      <c r="D20" s="250">
        <f>+'Salario 01-2007'!P13</f>
        <v>199055.85</v>
      </c>
      <c r="E20" s="254">
        <v>100</v>
      </c>
      <c r="F20" s="250">
        <f>+'Salario 01-2007'!Q13</f>
        <v>0</v>
      </c>
      <c r="G20" s="250">
        <f t="shared" si="0"/>
        <v>199055.85</v>
      </c>
      <c r="H20" s="250">
        <v>0</v>
      </c>
      <c r="I20" s="254">
        <v>100</v>
      </c>
      <c r="J20" s="254">
        <v>13</v>
      </c>
      <c r="K20" s="252">
        <f t="shared" ref="K20:K29" si="2">SUM((F20*A20*J20))</f>
        <v>0</v>
      </c>
    </row>
    <row r="21" spans="1:11" ht="13.5">
      <c r="A21" s="57">
        <v>1</v>
      </c>
      <c r="B21" s="248" t="s">
        <v>685</v>
      </c>
      <c r="C21" s="47" t="s">
        <v>735</v>
      </c>
      <c r="D21" s="250">
        <f>+'Salario 01-2007'!P15</f>
        <v>203626.95</v>
      </c>
      <c r="E21" s="254"/>
      <c r="F21" s="250">
        <f>+'Salario 01-2007'!Q15</f>
        <v>0</v>
      </c>
      <c r="G21" s="250">
        <f t="shared" si="0"/>
        <v>203626.95</v>
      </c>
      <c r="H21" s="250">
        <v>0</v>
      </c>
      <c r="I21" s="254"/>
      <c r="J21" s="254">
        <v>13</v>
      </c>
      <c r="K21" s="252">
        <f t="shared" si="2"/>
        <v>0</v>
      </c>
    </row>
    <row r="22" spans="1:11" ht="13.5">
      <c r="A22" s="57">
        <v>1</v>
      </c>
      <c r="B22" s="248" t="s">
        <v>685</v>
      </c>
      <c r="C22" s="1362" t="s">
        <v>206</v>
      </c>
      <c r="D22" s="1363">
        <f>+'Salario 01-2007'!P16</f>
        <v>303630</v>
      </c>
      <c r="E22" s="1364"/>
      <c r="F22" s="1363">
        <f>+'Salario 01-2007'!Q16</f>
        <v>0</v>
      </c>
      <c r="G22" s="1363">
        <f t="shared" si="0"/>
        <v>303630</v>
      </c>
      <c r="H22" s="1363">
        <v>0</v>
      </c>
      <c r="I22" s="1364"/>
      <c r="J22" s="1364">
        <v>12</v>
      </c>
      <c r="K22" s="1365">
        <f t="shared" si="2"/>
        <v>0</v>
      </c>
    </row>
    <row r="23" spans="1:11" ht="13.5">
      <c r="A23" s="57">
        <v>1</v>
      </c>
      <c r="B23" s="248" t="s">
        <v>685</v>
      </c>
      <c r="C23" s="1362" t="s">
        <v>1003</v>
      </c>
      <c r="D23" s="1363">
        <f>+'Salario 01-2007'!P26</f>
        <v>303630</v>
      </c>
      <c r="E23" s="1364"/>
      <c r="F23" s="1363">
        <f>+'Salario 01-2007'!Q26</f>
        <v>0</v>
      </c>
      <c r="G23" s="1363">
        <f>+F23+D23</f>
        <v>303630</v>
      </c>
      <c r="H23" s="1363">
        <v>0</v>
      </c>
      <c r="I23" s="1364"/>
      <c r="J23" s="1364">
        <v>6</v>
      </c>
      <c r="K23" s="1365">
        <f t="shared" si="2"/>
        <v>0</v>
      </c>
    </row>
    <row r="24" spans="1:11" ht="13.5">
      <c r="A24" s="57">
        <v>1</v>
      </c>
      <c r="B24" s="248" t="s">
        <v>685</v>
      </c>
      <c r="C24" s="1362" t="s">
        <v>1073</v>
      </c>
      <c r="D24" s="1363">
        <f>+'Salario 01-2007'!P14</f>
        <v>205950.2</v>
      </c>
      <c r="E24" s="1364"/>
      <c r="F24" s="1363">
        <f>+'Salario 01-2007'!Q14</f>
        <v>0</v>
      </c>
      <c r="G24" s="1363">
        <f>+F24+D24</f>
        <v>205950.2</v>
      </c>
      <c r="H24" s="1363">
        <v>0</v>
      </c>
      <c r="I24" s="1364"/>
      <c r="J24" s="1364">
        <v>13</v>
      </c>
      <c r="K24" s="1365">
        <f t="shared" si="2"/>
        <v>0</v>
      </c>
    </row>
    <row r="25" spans="1:11" ht="13.5">
      <c r="A25" s="166">
        <v>2</v>
      </c>
      <c r="B25" s="248" t="s">
        <v>685</v>
      </c>
      <c r="C25" s="47" t="s">
        <v>972</v>
      </c>
      <c r="D25" s="250">
        <f>+'Salario 01-2007'!P21</f>
        <v>158520.9</v>
      </c>
      <c r="E25" s="254"/>
      <c r="F25" s="250">
        <f>+'Salario 01-2007'!Q21</f>
        <v>0</v>
      </c>
      <c r="G25" s="250">
        <f t="shared" si="0"/>
        <v>158520.9</v>
      </c>
      <c r="H25" s="250">
        <v>0</v>
      </c>
      <c r="I25" s="254"/>
      <c r="J25" s="254">
        <v>13</v>
      </c>
      <c r="K25" s="252">
        <f t="shared" si="2"/>
        <v>0</v>
      </c>
    </row>
    <row r="26" spans="1:11" ht="13.5">
      <c r="A26" s="166">
        <v>0</v>
      </c>
      <c r="B26" s="248" t="s">
        <v>685</v>
      </c>
      <c r="C26" s="47" t="s">
        <v>670</v>
      </c>
      <c r="D26" s="250">
        <f>+'Salario 01-2007'!P22</f>
        <v>299443.45</v>
      </c>
      <c r="E26" s="254"/>
      <c r="F26" s="250">
        <f>+'Salario 01-2007'!Q22</f>
        <v>0</v>
      </c>
      <c r="G26" s="250">
        <f>+F26+D25</f>
        <v>158520.9</v>
      </c>
      <c r="H26" s="250">
        <v>0</v>
      </c>
      <c r="I26" s="254"/>
      <c r="J26" s="254">
        <v>13</v>
      </c>
      <c r="K26" s="252">
        <f t="shared" si="2"/>
        <v>0</v>
      </c>
    </row>
    <row r="27" spans="1:11" ht="13.5">
      <c r="A27" s="57">
        <v>2</v>
      </c>
      <c r="B27" s="248" t="s">
        <v>685</v>
      </c>
      <c r="C27" s="47" t="s">
        <v>214</v>
      </c>
      <c r="D27" s="250">
        <f>+'Salario 01-2007'!P23</f>
        <v>263075.09999999998</v>
      </c>
      <c r="E27" s="254"/>
      <c r="F27" s="250">
        <f>+'Salario 01-2007'!Q23</f>
        <v>0</v>
      </c>
      <c r="G27" s="250">
        <f t="shared" si="0"/>
        <v>263075.09999999998</v>
      </c>
      <c r="H27" s="250">
        <v>0</v>
      </c>
      <c r="I27" s="254"/>
      <c r="J27" s="254">
        <v>13</v>
      </c>
      <c r="K27" s="252">
        <f t="shared" si="2"/>
        <v>0</v>
      </c>
    </row>
    <row r="28" spans="1:11" ht="13.5">
      <c r="A28" s="57">
        <v>4</v>
      </c>
      <c r="B28" s="248" t="s">
        <v>685</v>
      </c>
      <c r="C28" s="47" t="s">
        <v>670</v>
      </c>
      <c r="D28" s="250">
        <f>+'Salario 01-2007'!P33</f>
        <v>299443.45</v>
      </c>
      <c r="E28" s="254"/>
      <c r="F28" s="250">
        <f>+'Salario 01-2007'!Q33</f>
        <v>0</v>
      </c>
      <c r="G28" s="250">
        <f t="shared" si="0"/>
        <v>299443.45</v>
      </c>
      <c r="H28" s="250">
        <v>0</v>
      </c>
      <c r="I28" s="254"/>
      <c r="J28" s="254">
        <v>13</v>
      </c>
      <c r="K28" s="252">
        <f t="shared" si="2"/>
        <v>0</v>
      </c>
    </row>
    <row r="29" spans="1:11" ht="13.5">
      <c r="A29" s="57">
        <v>2</v>
      </c>
      <c r="B29" s="248" t="s">
        <v>685</v>
      </c>
      <c r="C29" s="47" t="s">
        <v>216</v>
      </c>
      <c r="D29" s="250">
        <f>+'Salario 01-2007'!P32</f>
        <v>304638.7</v>
      </c>
      <c r="E29" s="254"/>
      <c r="F29" s="250">
        <f>+'Salario 01-2007'!Q32</f>
        <v>0</v>
      </c>
      <c r="G29" s="250">
        <f t="shared" si="0"/>
        <v>304638.7</v>
      </c>
      <c r="H29" s="250">
        <v>0</v>
      </c>
      <c r="I29" s="254"/>
      <c r="J29" s="254">
        <v>13</v>
      </c>
      <c r="K29" s="252">
        <f t="shared" si="2"/>
        <v>0</v>
      </c>
    </row>
    <row r="30" spans="1:11" ht="12.75">
      <c r="A30" s="247"/>
      <c r="B30" s="248"/>
      <c r="C30" s="249"/>
      <c r="D30" s="250"/>
      <c r="E30" s="254"/>
      <c r="F30" s="250"/>
      <c r="G30" s="250"/>
      <c r="H30" s="250"/>
      <c r="I30" s="254"/>
      <c r="J30" s="254"/>
      <c r="K30" s="252"/>
    </row>
    <row r="31" spans="1:11" ht="13.5" thickBot="1">
      <c r="A31" s="255"/>
      <c r="B31" s="251"/>
      <c r="C31" s="249" t="s">
        <v>1116</v>
      </c>
      <c r="D31" s="250"/>
      <c r="E31" s="254"/>
      <c r="F31" s="250"/>
      <c r="G31" s="250"/>
      <c r="H31" s="250"/>
      <c r="I31" s="254"/>
      <c r="J31" s="254"/>
      <c r="K31" s="250">
        <f>SUM(K12:K29)</f>
        <v>0</v>
      </c>
    </row>
    <row r="32" spans="1:11" ht="14.25" thickTop="1">
      <c r="A32" s="57">
        <f>SUM(A12:A31)</f>
        <v>26</v>
      </c>
      <c r="B32" s="251"/>
      <c r="C32" s="249"/>
      <c r="D32" s="249"/>
      <c r="E32" s="254"/>
      <c r="F32" s="250"/>
      <c r="G32" s="250"/>
      <c r="H32" s="250"/>
      <c r="I32" s="254"/>
      <c r="J32" s="254" t="s">
        <v>268</v>
      </c>
      <c r="K32" s="252"/>
    </row>
    <row r="33" spans="1:11" ht="12.75">
      <c r="A33" s="256"/>
      <c r="B33" s="249"/>
      <c r="C33" s="236"/>
      <c r="D33" s="249"/>
      <c r="E33" s="254" t="s">
        <v>1117</v>
      </c>
      <c r="F33" s="249"/>
      <c r="G33" s="250"/>
      <c r="H33" s="250"/>
      <c r="I33" s="254"/>
      <c r="J33" s="254"/>
      <c r="K33" s="252">
        <f>+K31</f>
        <v>0</v>
      </c>
    </row>
    <row r="34" spans="1:11" ht="12.75">
      <c r="A34" s="256"/>
      <c r="B34" s="249"/>
      <c r="C34" s="236"/>
      <c r="D34" s="249"/>
      <c r="E34" s="254" t="s">
        <v>1118</v>
      </c>
      <c r="F34" s="249"/>
      <c r="G34" s="250"/>
      <c r="H34" s="250"/>
      <c r="I34" s="254"/>
      <c r="J34" s="254"/>
      <c r="K34" s="252" t="s">
        <v>268</v>
      </c>
    </row>
    <row r="35" spans="1:11" ht="12.75">
      <c r="A35" s="256"/>
      <c r="B35" s="249"/>
      <c r="C35" s="236"/>
      <c r="D35" s="249"/>
      <c r="E35" s="254" t="s">
        <v>1119</v>
      </c>
      <c r="F35" s="249"/>
      <c r="G35" s="250"/>
      <c r="H35" s="250"/>
      <c r="I35" s="254"/>
      <c r="J35" s="254"/>
      <c r="K35" s="252">
        <f>+'Salario 01-2007'!I49</f>
        <v>0</v>
      </c>
    </row>
    <row r="36" spans="1:11" ht="12.75">
      <c r="A36" s="256"/>
      <c r="B36" s="249"/>
      <c r="C36" s="236"/>
      <c r="D36" s="249"/>
      <c r="E36" s="254" t="s">
        <v>1120</v>
      </c>
      <c r="F36" s="249"/>
      <c r="G36" s="250"/>
      <c r="H36" s="250"/>
      <c r="I36" s="254"/>
      <c r="J36" s="254"/>
      <c r="K36" s="252">
        <f>+'Salario 01-2007'!H49</f>
        <v>0</v>
      </c>
    </row>
    <row r="37" spans="1:11" ht="13.5" thickBot="1">
      <c r="A37" s="256"/>
      <c r="B37" s="249"/>
      <c r="C37" s="236"/>
      <c r="D37" s="249"/>
      <c r="E37" s="254" t="s">
        <v>1120</v>
      </c>
      <c r="F37" s="249"/>
      <c r="G37" s="250"/>
      <c r="H37" s="250"/>
      <c r="I37" s="254"/>
      <c r="J37" s="254"/>
      <c r="K37" s="257">
        <v>0</v>
      </c>
    </row>
    <row r="38" spans="1:11" ht="13.5" thickTop="1">
      <c r="A38" s="256"/>
      <c r="B38" s="249"/>
      <c r="C38" s="236"/>
      <c r="D38" s="249"/>
      <c r="E38" s="254" t="s">
        <v>1121</v>
      </c>
      <c r="F38" s="249"/>
      <c r="G38" s="250"/>
      <c r="H38" s="250"/>
      <c r="I38" s="254"/>
      <c r="J38" s="254"/>
      <c r="K38" s="258">
        <f>SUM(K33:K37)</f>
        <v>0</v>
      </c>
    </row>
    <row r="39" spans="1:11" ht="12.75" hidden="1">
      <c r="A39" s="256"/>
      <c r="B39" s="249"/>
      <c r="C39" s="236"/>
      <c r="D39" s="249"/>
      <c r="E39" s="254"/>
      <c r="F39" s="249"/>
      <c r="G39" s="250"/>
      <c r="H39" s="250"/>
      <c r="I39" s="254"/>
      <c r="J39" s="254"/>
      <c r="K39" s="258"/>
    </row>
    <row r="40" spans="1:11" ht="12.75" hidden="1">
      <c r="A40" s="256"/>
      <c r="B40" s="249"/>
      <c r="C40" s="237" t="s">
        <v>1122</v>
      </c>
      <c r="D40" s="249"/>
      <c r="E40" s="254"/>
      <c r="F40" s="249"/>
      <c r="G40" s="250"/>
      <c r="H40" s="250"/>
      <c r="I40" s="254"/>
      <c r="J40" s="254"/>
      <c r="K40" s="258"/>
    </row>
    <row r="41" spans="1:11" ht="12.75" hidden="1">
      <c r="A41" s="256"/>
      <c r="B41" s="249"/>
      <c r="C41" s="237"/>
      <c r="D41" s="249"/>
      <c r="E41" s="254"/>
      <c r="F41" s="249"/>
      <c r="G41" s="250"/>
      <c r="H41" s="250"/>
      <c r="I41" s="254"/>
      <c r="J41" s="254"/>
      <c r="K41" s="258"/>
    </row>
    <row r="42" spans="1:11" ht="13.5" hidden="1">
      <c r="A42" s="57">
        <v>0</v>
      </c>
      <c r="B42" s="248" t="s">
        <v>685</v>
      </c>
      <c r="C42" s="47" t="s">
        <v>1075</v>
      </c>
      <c r="D42" s="48">
        <v>151020</v>
      </c>
      <c r="E42" s="254">
        <v>100</v>
      </c>
      <c r="F42" s="250">
        <f>+'Salario 01-2007'!Q62</f>
        <v>0</v>
      </c>
      <c r="G42" s="250">
        <f>+F42+D42</f>
        <v>151020</v>
      </c>
      <c r="H42" s="250">
        <v>0</v>
      </c>
      <c r="I42" s="254"/>
      <c r="J42" s="254">
        <v>12</v>
      </c>
      <c r="K42" s="252">
        <f>SUM((G42*A42*J42))</f>
        <v>0</v>
      </c>
    </row>
    <row r="43" spans="1:11" ht="13.5" hidden="1">
      <c r="A43" s="57"/>
      <c r="B43" s="248"/>
      <c r="C43" s="47"/>
      <c r="D43" s="48"/>
      <c r="E43" s="254"/>
      <c r="F43" s="250"/>
      <c r="G43" s="250"/>
      <c r="H43" s="250"/>
      <c r="I43" s="254"/>
      <c r="J43" s="254"/>
      <c r="K43" s="252"/>
    </row>
    <row r="44" spans="1:11" ht="13.5" hidden="1">
      <c r="A44" s="57"/>
      <c r="B44" s="248"/>
      <c r="C44" s="249"/>
      <c r="D44" s="250"/>
      <c r="E44" s="254" t="s">
        <v>1117</v>
      </c>
      <c r="F44" s="249"/>
      <c r="G44" s="250"/>
      <c r="H44" s="250"/>
      <c r="I44" s="254"/>
      <c r="J44" s="254"/>
      <c r="K44" s="252">
        <f>+K42</f>
        <v>0</v>
      </c>
    </row>
    <row r="45" spans="1:11" ht="13.5" hidden="1">
      <c r="A45" s="57"/>
      <c r="B45" s="248"/>
      <c r="C45" s="249"/>
      <c r="D45" s="250"/>
      <c r="E45" s="254" t="s">
        <v>1118</v>
      </c>
      <c r="F45" s="249"/>
      <c r="G45" s="250"/>
      <c r="H45" s="250"/>
      <c r="I45" s="254"/>
      <c r="J45" s="254"/>
      <c r="K45" s="252" t="s">
        <v>268</v>
      </c>
    </row>
    <row r="46" spans="1:11" ht="14.25" hidden="1" thickBot="1">
      <c r="A46" s="57"/>
      <c r="B46" s="248"/>
      <c r="C46" s="249"/>
      <c r="D46" s="250"/>
      <c r="E46" s="254" t="s">
        <v>1119</v>
      </c>
      <c r="F46" s="250"/>
      <c r="G46" s="250"/>
      <c r="H46" s="250"/>
      <c r="I46" s="254"/>
      <c r="J46" s="254"/>
      <c r="K46" s="257">
        <v>0</v>
      </c>
    </row>
    <row r="47" spans="1:11" ht="13.5" hidden="1">
      <c r="A47" s="57">
        <v>0</v>
      </c>
      <c r="B47" s="249"/>
      <c r="C47" s="236"/>
      <c r="D47" s="249"/>
      <c r="E47" s="254"/>
      <c r="F47" s="249"/>
      <c r="G47" s="250"/>
      <c r="H47" s="250"/>
      <c r="I47" s="254"/>
      <c r="J47" s="254"/>
      <c r="K47" s="258"/>
    </row>
    <row r="48" spans="1:11" ht="13.5" hidden="1">
      <c r="A48" s="57"/>
      <c r="B48" s="249"/>
      <c r="C48" s="236"/>
      <c r="D48" s="249"/>
      <c r="E48" s="254" t="s">
        <v>1123</v>
      </c>
      <c r="F48" s="249"/>
      <c r="G48" s="250"/>
      <c r="H48" s="250"/>
      <c r="I48" s="254"/>
      <c r="J48" s="254"/>
      <c r="K48" s="258">
        <f>SUM(K44:K46)</f>
        <v>0</v>
      </c>
    </row>
    <row r="49" spans="1:11" ht="13.5" hidden="1">
      <c r="A49" s="57"/>
      <c r="B49" s="249"/>
      <c r="C49" s="236"/>
      <c r="D49" s="249"/>
      <c r="E49" s="254"/>
      <c r="F49" s="249"/>
      <c r="G49" s="250"/>
      <c r="H49" s="250"/>
      <c r="I49" s="254"/>
      <c r="J49" s="254"/>
      <c r="K49" s="258"/>
    </row>
    <row r="50" spans="1:11" ht="13.5" hidden="1">
      <c r="A50" s="57"/>
      <c r="B50" s="249"/>
      <c r="C50" s="237" t="s">
        <v>679</v>
      </c>
      <c r="D50" s="249"/>
      <c r="E50" s="254"/>
      <c r="F50" s="249"/>
      <c r="G50" s="250"/>
      <c r="H50" s="250"/>
      <c r="I50" s="254"/>
      <c r="J50" s="254"/>
      <c r="K50" s="258"/>
    </row>
    <row r="51" spans="1:11" ht="13.5" hidden="1">
      <c r="A51" s="57"/>
      <c r="B51" s="249"/>
      <c r="C51" s="237"/>
      <c r="D51" s="249"/>
      <c r="E51" s="254"/>
      <c r="F51" s="249"/>
      <c r="G51" s="250"/>
      <c r="H51" s="250"/>
      <c r="I51" s="254"/>
      <c r="J51" s="254"/>
      <c r="K51" s="258"/>
    </row>
    <row r="52" spans="1:11" ht="13.5" hidden="1">
      <c r="A52" s="57">
        <v>0</v>
      </c>
      <c r="B52" s="248" t="s">
        <v>685</v>
      </c>
      <c r="C52" s="173" t="s">
        <v>1145</v>
      </c>
      <c r="D52" s="48">
        <v>127700</v>
      </c>
      <c r="E52" s="254">
        <v>100</v>
      </c>
      <c r="F52" s="250">
        <f>+'Salario 01-2007'!Q72</f>
        <v>0</v>
      </c>
      <c r="G52" s="250">
        <f>+F52+D52</f>
        <v>127700</v>
      </c>
      <c r="H52" s="250">
        <v>0</v>
      </c>
      <c r="I52" s="254"/>
      <c r="J52" s="254">
        <v>12</v>
      </c>
      <c r="K52" s="252">
        <f>SUM((G52*A52*J52))</f>
        <v>0</v>
      </c>
    </row>
    <row r="53" spans="1:11" ht="13.5" hidden="1">
      <c r="A53" s="57">
        <v>0</v>
      </c>
      <c r="B53" s="248" t="s">
        <v>685</v>
      </c>
      <c r="C53" s="173" t="s">
        <v>1078</v>
      </c>
      <c r="D53" s="48">
        <v>127700</v>
      </c>
      <c r="E53" s="254">
        <v>100</v>
      </c>
      <c r="F53" s="250">
        <f>+'Salario 01-2007'!Q73</f>
        <v>0</v>
      </c>
      <c r="G53" s="250">
        <f>+F53+D53</f>
        <v>127700</v>
      </c>
      <c r="H53" s="250">
        <v>0</v>
      </c>
      <c r="I53" s="254"/>
      <c r="J53" s="254">
        <v>12</v>
      </c>
      <c r="K53" s="252">
        <f>SUM((G53*A53*J53))</f>
        <v>0</v>
      </c>
    </row>
    <row r="54" spans="1:11" ht="13.5" hidden="1">
      <c r="A54" s="57">
        <v>0</v>
      </c>
      <c r="B54" s="249"/>
      <c r="C54" s="236"/>
      <c r="D54" s="249"/>
      <c r="E54" s="254"/>
      <c r="F54" s="249"/>
      <c r="G54" s="250"/>
      <c r="H54" s="250"/>
      <c r="I54" s="254"/>
      <c r="J54" s="254"/>
      <c r="K54" s="258"/>
    </row>
    <row r="55" spans="1:11" ht="13.5" hidden="1">
      <c r="A55" s="57"/>
      <c r="B55" s="249"/>
      <c r="C55" s="236"/>
      <c r="D55" s="249"/>
      <c r="E55" s="254" t="s">
        <v>1125</v>
      </c>
      <c r="F55" s="249"/>
      <c r="G55" s="250"/>
      <c r="H55" s="250"/>
      <c r="I55" s="254"/>
      <c r="J55" s="254"/>
      <c r="K55" s="258">
        <f>SUM(K52:K53)</f>
        <v>0</v>
      </c>
    </row>
    <row r="56" spans="1:11" ht="14.25" thickBot="1">
      <c r="A56" s="57"/>
      <c r="B56" s="259"/>
      <c r="C56" s="260"/>
      <c r="D56" s="260"/>
      <c r="E56" s="260"/>
      <c r="F56" s="260"/>
      <c r="G56" s="261"/>
      <c r="H56" s="261"/>
      <c r="I56" s="261"/>
      <c r="J56" s="261"/>
      <c r="K56" s="262"/>
    </row>
    <row r="57" spans="1:11" ht="14.25" thickTop="1">
      <c r="A57" s="57">
        <f>A32+A47+A54</f>
        <v>26</v>
      </c>
      <c r="B57" s="263" t="s">
        <v>1126</v>
      </c>
      <c r="C57" s="264"/>
      <c r="D57" s="264"/>
      <c r="E57" s="264"/>
      <c r="F57" s="264"/>
      <c r="G57" s="264"/>
      <c r="H57" s="264"/>
      <c r="I57" s="264"/>
      <c r="J57" s="264"/>
      <c r="K57" s="258">
        <f>+K55+K48+K38</f>
        <v>0</v>
      </c>
    </row>
    <row r="58" spans="1:11" ht="12.75">
      <c r="A58" s="236"/>
      <c r="B58" s="236"/>
      <c r="C58" s="236"/>
      <c r="D58" s="236"/>
      <c r="E58" s="254"/>
      <c r="F58" s="236"/>
      <c r="G58" s="236"/>
      <c r="H58" s="236"/>
      <c r="I58" s="254"/>
      <c r="J58" s="254"/>
      <c r="K58" s="271"/>
    </row>
    <row r="59" spans="1:11" ht="12.75">
      <c r="A59" s="236" t="s">
        <v>1127</v>
      </c>
      <c r="B59" s="236"/>
      <c r="C59" s="236"/>
      <c r="D59" s="249"/>
      <c r="E59" s="254"/>
      <c r="F59" s="236"/>
      <c r="G59" s="236"/>
      <c r="H59" s="236"/>
      <c r="I59" s="254"/>
      <c r="J59" s="254"/>
      <c r="K59" s="236"/>
    </row>
    <row r="60" spans="1:11" ht="12.75">
      <c r="A60" s="236" t="s">
        <v>1128</v>
      </c>
      <c r="B60" s="236"/>
      <c r="C60" s="236"/>
      <c r="D60" s="236"/>
      <c r="E60" s="254"/>
      <c r="F60" s="236"/>
      <c r="G60" s="236"/>
      <c r="H60" s="236"/>
      <c r="I60" s="254"/>
      <c r="J60" s="254"/>
      <c r="K60" s="249"/>
    </row>
    <row r="61" spans="1:11" ht="12.75">
      <c r="A61" s="236" t="s">
        <v>1128</v>
      </c>
      <c r="B61" s="236"/>
      <c r="C61" s="236"/>
      <c r="D61" s="236"/>
      <c r="E61" s="254"/>
      <c r="F61" s="236"/>
      <c r="G61" s="236"/>
      <c r="H61" s="236"/>
      <c r="I61" s="254"/>
      <c r="J61" s="254"/>
      <c r="K61" s="249"/>
    </row>
    <row r="62" spans="1:11" ht="12.75">
      <c r="A62" s="236" t="s">
        <v>1128</v>
      </c>
      <c r="B62" s="236"/>
      <c r="C62" s="236"/>
      <c r="D62" s="236"/>
      <c r="E62" s="254"/>
      <c r="F62" s="236"/>
      <c r="G62" s="236"/>
      <c r="H62" s="236"/>
      <c r="I62" s="254"/>
      <c r="J62" s="254"/>
      <c r="K62" s="249"/>
    </row>
    <row r="63" spans="1:11" ht="12.75">
      <c r="A63" s="236"/>
      <c r="B63" s="236"/>
      <c r="C63" s="236"/>
      <c r="D63" s="236"/>
      <c r="E63" s="254"/>
      <c r="F63" s="236"/>
      <c r="G63" s="236"/>
      <c r="H63" s="236"/>
      <c r="I63" s="254"/>
      <c r="J63" s="254"/>
      <c r="K63" s="249">
        <f>+K57-'Salario 01-2007'!T44</f>
        <v>0</v>
      </c>
    </row>
    <row r="64" spans="1:11" ht="12.75">
      <c r="A64" s="265" t="s">
        <v>1129</v>
      </c>
      <c r="B64" s="265"/>
      <c r="C64" s="236" t="s">
        <v>1130</v>
      </c>
      <c r="D64" s="236"/>
      <c r="E64" s="254"/>
      <c r="F64" s="236"/>
      <c r="G64" s="236"/>
      <c r="H64" s="236"/>
      <c r="I64" s="236"/>
      <c r="J64" s="254"/>
      <c r="K64" s="236"/>
    </row>
    <row r="65" spans="1:11" ht="12.75">
      <c r="A65" s="236"/>
      <c r="B65" s="236"/>
      <c r="C65" s="236"/>
      <c r="D65" s="236"/>
      <c r="E65" s="254"/>
      <c r="F65" s="236"/>
      <c r="G65" s="236"/>
      <c r="H65" s="236"/>
      <c r="I65" s="236"/>
      <c r="J65" s="254"/>
      <c r="K65" s="236"/>
    </row>
    <row r="66" spans="1:11" ht="12.75">
      <c r="A66" s="236"/>
      <c r="B66" s="236"/>
      <c r="C66" s="237" t="s">
        <v>1131</v>
      </c>
      <c r="D66" s="236"/>
      <c r="E66" s="254"/>
      <c r="F66" s="236"/>
      <c r="G66" s="236"/>
      <c r="H66" s="236"/>
      <c r="I66" s="236"/>
      <c r="J66" s="254"/>
      <c r="K66" s="236"/>
    </row>
    <row r="67" spans="1:11" ht="13.5">
      <c r="A67" s="236"/>
      <c r="B67" s="236"/>
      <c r="C67" s="236" t="s">
        <v>1206</v>
      </c>
      <c r="D67" s="266" t="s">
        <v>1132</v>
      </c>
      <c r="E67" s="254"/>
      <c r="F67" s="266" t="s">
        <v>1133</v>
      </c>
      <c r="G67" s="236"/>
      <c r="H67" s="236"/>
      <c r="I67" s="236"/>
      <c r="J67" s="254"/>
      <c r="K67" s="236"/>
    </row>
    <row r="68" spans="1:11" ht="12.75">
      <c r="A68" s="236"/>
      <c r="B68" s="236"/>
      <c r="C68" s="236" t="s">
        <v>1134</v>
      </c>
      <c r="D68" s="267">
        <f>+D13</f>
        <v>428855.9</v>
      </c>
      <c r="E68" s="254"/>
      <c r="F68" s="267">
        <f>+D13</f>
        <v>428855.9</v>
      </c>
      <c r="G68" s="236"/>
      <c r="H68" s="236"/>
      <c r="I68" s="236"/>
      <c r="J68" s="254"/>
      <c r="K68" s="236"/>
    </row>
    <row r="69" spans="1:11" ht="12.75">
      <c r="A69" s="236"/>
      <c r="B69" s="236"/>
      <c r="C69" s="236" t="s">
        <v>1146</v>
      </c>
      <c r="D69" s="276">
        <f>+'Salario 01-2007'!B1</f>
        <v>0</v>
      </c>
      <c r="E69" s="254"/>
      <c r="F69" s="276">
        <f>+'Salario 01-2007'!B1</f>
        <v>0</v>
      </c>
      <c r="G69" s="236"/>
      <c r="H69" s="236"/>
      <c r="I69" s="236"/>
      <c r="J69" s="254"/>
      <c r="K69" s="236"/>
    </row>
    <row r="70" spans="1:11" ht="12.75">
      <c r="A70" s="236"/>
      <c r="B70" s="236"/>
      <c r="C70" s="236" t="s">
        <v>1147</v>
      </c>
      <c r="D70" s="271">
        <f>+D68+(D69*D68)</f>
        <v>428855.9</v>
      </c>
      <c r="E70" s="254"/>
      <c r="F70" s="271">
        <f>+F68+(F69*F68)</f>
        <v>428855.9</v>
      </c>
      <c r="G70" s="236"/>
      <c r="H70" s="236"/>
      <c r="I70" s="236"/>
      <c r="J70" s="254"/>
      <c r="K70" s="236"/>
    </row>
    <row r="71" spans="1:11" ht="12.75">
      <c r="A71" s="236"/>
      <c r="B71" s="236"/>
      <c r="C71" s="236" t="s">
        <v>1135</v>
      </c>
      <c r="D71" s="268">
        <v>0.6</v>
      </c>
      <c r="E71" s="254"/>
      <c r="F71" s="268">
        <v>0.63</v>
      </c>
      <c r="G71" s="236"/>
      <c r="H71" s="236"/>
      <c r="I71" s="236"/>
      <c r="J71" s="254"/>
      <c r="K71" s="236"/>
    </row>
    <row r="72" spans="1:11" ht="13.5" thickBot="1">
      <c r="A72" s="236"/>
      <c r="B72" s="236"/>
      <c r="C72" s="236" t="s">
        <v>1136</v>
      </c>
      <c r="D72" s="272">
        <v>0</v>
      </c>
      <c r="E72" s="254"/>
      <c r="F72" s="272">
        <v>0</v>
      </c>
      <c r="G72" s="236"/>
      <c r="H72" s="236"/>
      <c r="I72" s="236"/>
      <c r="J72" s="254"/>
      <c r="K72" s="236"/>
    </row>
    <row r="73" spans="1:11" ht="13.5" thickTop="1">
      <c r="A73" s="236"/>
      <c r="B73" s="236"/>
      <c r="C73" s="236" t="s">
        <v>1137</v>
      </c>
      <c r="D73" s="267">
        <f>SUM(D70+(D70*(D71)+(D70*D72)))</f>
        <v>686169.44000000006</v>
      </c>
      <c r="E73" s="254"/>
      <c r="F73" s="267">
        <f>SUM(F70+(F70*(F71)+(F70*F72)))</f>
        <v>699035.11700000009</v>
      </c>
      <c r="G73" s="236"/>
      <c r="H73" s="236"/>
      <c r="I73" s="236"/>
      <c r="J73" s="254"/>
      <c r="K73" s="236"/>
    </row>
    <row r="74" spans="1:11" ht="12.75">
      <c r="A74" s="236"/>
      <c r="B74" s="236"/>
      <c r="C74" s="237" t="s">
        <v>1118</v>
      </c>
      <c r="D74" s="267"/>
      <c r="E74" s="254"/>
      <c r="F74" s="267"/>
      <c r="G74" s="236"/>
      <c r="H74" s="236"/>
      <c r="I74" s="236"/>
      <c r="J74" s="254"/>
      <c r="K74" s="236"/>
    </row>
    <row r="75" spans="1:11" ht="12.75">
      <c r="A75" s="236"/>
      <c r="B75" s="236"/>
      <c r="C75" s="236" t="s">
        <v>1138</v>
      </c>
      <c r="D75" s="250">
        <f>+D73*10%</f>
        <v>68616.944000000003</v>
      </c>
      <c r="E75" s="254"/>
      <c r="F75" s="250">
        <f>+F73*10%</f>
        <v>69903.511700000017</v>
      </c>
      <c r="G75" s="236"/>
      <c r="H75" s="236"/>
      <c r="I75" s="236"/>
      <c r="J75" s="254"/>
      <c r="K75" s="236"/>
    </row>
    <row r="76" spans="1:11" ht="13.5" thickBot="1">
      <c r="A76" s="236"/>
      <c r="B76" s="236"/>
      <c r="C76" s="236" t="s">
        <v>1136</v>
      </c>
      <c r="D76" s="272">
        <v>0.65</v>
      </c>
      <c r="E76" s="254"/>
      <c r="F76" s="272">
        <v>0.65</v>
      </c>
      <c r="G76" s="236"/>
      <c r="H76" s="236"/>
      <c r="I76" s="236"/>
      <c r="J76" s="254"/>
      <c r="K76" s="236"/>
    </row>
    <row r="77" spans="1:11" ht="13.5" thickTop="1">
      <c r="A77" s="236"/>
      <c r="B77" s="236"/>
      <c r="C77" s="236" t="s">
        <v>1139</v>
      </c>
      <c r="D77" s="267">
        <f>SUM(D73+D75)+((D73+D75)*D76)</f>
        <v>1245397.5336000002</v>
      </c>
      <c r="E77" s="254"/>
      <c r="F77" s="267">
        <f>SUM(F73+F75)+((F73+F75)*F76)</f>
        <v>1268748.7373550003</v>
      </c>
      <c r="G77" s="236"/>
      <c r="H77" s="236"/>
      <c r="I77" s="236"/>
      <c r="J77" s="254"/>
      <c r="K77" s="236"/>
    </row>
    <row r="78" spans="1:11" ht="12.75">
      <c r="A78" s="236"/>
      <c r="B78" s="236"/>
      <c r="C78" s="236"/>
      <c r="D78" s="267"/>
      <c r="E78" s="254"/>
      <c r="F78" s="267"/>
      <c r="G78" s="236"/>
      <c r="H78" s="236"/>
      <c r="I78" s="236"/>
      <c r="J78" s="254"/>
      <c r="K78" s="236"/>
    </row>
    <row r="79" spans="1:11" ht="24" customHeight="1">
      <c r="A79" s="236"/>
      <c r="B79" s="236"/>
      <c r="C79" s="2367" t="s">
        <v>1302</v>
      </c>
      <c r="D79" s="2367"/>
      <c r="E79" s="254"/>
      <c r="F79" s="267">
        <f>+D77*8</f>
        <v>9963180.2688000016</v>
      </c>
      <c r="G79" s="236"/>
      <c r="H79" s="236"/>
      <c r="I79" s="236"/>
      <c r="J79" s="254"/>
      <c r="K79" s="236"/>
    </row>
    <row r="80" spans="1:11" ht="24" customHeight="1">
      <c r="A80" s="236"/>
      <c r="B80" s="236"/>
      <c r="C80" s="2367" t="s">
        <v>1140</v>
      </c>
      <c r="D80" s="2367"/>
      <c r="E80" s="254"/>
      <c r="F80" s="267">
        <f>+((+(F77*4)))</f>
        <v>5074994.9494200014</v>
      </c>
      <c r="G80" s="236"/>
      <c r="H80" s="236"/>
      <c r="I80" s="236"/>
      <c r="J80" s="254"/>
      <c r="K80" s="236"/>
    </row>
    <row r="81" spans="1:11" ht="24" customHeight="1">
      <c r="A81" s="236"/>
      <c r="B81" s="236"/>
      <c r="C81" s="2367" t="s">
        <v>113</v>
      </c>
      <c r="D81" s="2367"/>
      <c r="E81" s="254"/>
      <c r="F81" s="270">
        <f>SUM(F79:F80)</f>
        <v>15038175.218220003</v>
      </c>
      <c r="G81" s="236"/>
      <c r="H81" s="236"/>
      <c r="I81" s="236"/>
      <c r="J81" s="254"/>
      <c r="K81" s="236"/>
    </row>
    <row r="82" spans="1:11" ht="24" customHeight="1">
      <c r="A82" s="236"/>
      <c r="B82" s="236"/>
      <c r="C82" s="2367" t="s">
        <v>1216</v>
      </c>
      <c r="D82" s="2367"/>
      <c r="E82" s="254"/>
      <c r="F82" s="270">
        <f>15038175.21+'SA206'!F76+761249.61</f>
        <v>15799424.814090002</v>
      </c>
      <c r="G82" s="236"/>
      <c r="H82" s="236"/>
      <c r="I82" s="236"/>
      <c r="J82" s="254"/>
      <c r="K82" s="236"/>
    </row>
    <row r="83" spans="1:11" ht="12" customHeight="1">
      <c r="A83" s="236"/>
      <c r="B83" s="236"/>
      <c r="C83" s="2367" t="s">
        <v>1170</v>
      </c>
      <c r="D83" s="2367"/>
      <c r="E83" s="254"/>
      <c r="F83" s="270">
        <f>+F81-F82</f>
        <v>-761249.59586999938</v>
      </c>
      <c r="G83" s="236"/>
      <c r="H83" s="236"/>
      <c r="I83" s="236"/>
      <c r="J83" s="254"/>
      <c r="K83" s="236"/>
    </row>
    <row r="84" spans="1:11" ht="12.75">
      <c r="A84" s="236"/>
      <c r="B84" s="236"/>
      <c r="C84" s="236"/>
      <c r="D84" s="236"/>
      <c r="E84" s="254"/>
      <c r="F84" s="271">
        <f>+'Salario 01-2007'!E64-'SA107'!F83</f>
        <v>2128356.43389</v>
      </c>
      <c r="G84" s="236"/>
      <c r="H84" s="236"/>
      <c r="I84" s="236"/>
      <c r="J84" s="254"/>
      <c r="K84" s="236"/>
    </row>
    <row r="85" spans="1:11" ht="12.75">
      <c r="A85" s="236"/>
      <c r="B85" s="236"/>
      <c r="C85" s="237" t="s">
        <v>1144</v>
      </c>
      <c r="D85" s="236"/>
      <c r="E85" s="254"/>
      <c r="F85" s="236"/>
      <c r="G85" s="236"/>
      <c r="H85" s="236"/>
      <c r="I85" s="236"/>
      <c r="J85" s="254"/>
      <c r="K85" s="236"/>
    </row>
    <row r="86" spans="1:11" ht="12.75">
      <c r="A86" s="236"/>
      <c r="B86" s="236"/>
      <c r="C86" s="236"/>
      <c r="D86" s="236"/>
      <c r="E86" s="254"/>
      <c r="F86" s="236"/>
      <c r="G86" s="236"/>
      <c r="H86" s="236"/>
      <c r="I86" s="236"/>
      <c r="J86" s="254"/>
      <c r="K86" s="236"/>
    </row>
  </sheetData>
  <mergeCells count="7">
    <mergeCell ref="C81:D81"/>
    <mergeCell ref="C82:D82"/>
    <mergeCell ref="C83:D83"/>
    <mergeCell ref="A1:I1"/>
    <mergeCell ref="A2:K2"/>
    <mergeCell ref="C79:D79"/>
    <mergeCell ref="C80:D80"/>
  </mergeCells>
  <phoneticPr fontId="52" type="noConversion"/>
  <pageMargins left="0.75" right="0.75" top="1" bottom="1" header="0" footer="0"/>
  <pageSetup orientation="portrait" horizontalDpi="0"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10"/>
  <sheetViews>
    <sheetView topLeftCell="A70" zoomScale="85" workbookViewId="0">
      <selection activeCell="B87" sqref="B87"/>
    </sheetView>
  </sheetViews>
  <sheetFormatPr baseColWidth="10" defaultRowHeight="12"/>
  <cols>
    <col min="1" max="1" width="23.375" customWidth="1"/>
    <col min="2" max="2" width="10.875" customWidth="1"/>
    <col min="3" max="3" width="9.625" customWidth="1"/>
    <col min="4" max="4" width="10.875" customWidth="1"/>
    <col min="6" max="6" width="9.5" customWidth="1"/>
    <col min="10" max="10" width="11.875" customWidth="1"/>
    <col min="11" max="11" width="12.625" customWidth="1"/>
    <col min="13" max="13" width="9.125" customWidth="1"/>
    <col min="14" max="14" width="4.125" customWidth="1"/>
    <col min="15" max="15" width="10.125" customWidth="1"/>
    <col min="16" max="16" width="10" customWidth="1"/>
    <col min="17" max="17" width="10.25" customWidth="1"/>
    <col min="18" max="18" width="7.75" customWidth="1"/>
    <col min="19" max="19" width="10" customWidth="1"/>
    <col min="20" max="20" width="9.375" customWidth="1"/>
  </cols>
  <sheetData>
    <row r="1" spans="1:21" ht="15.75" customHeight="1" thickBot="1">
      <c r="A1" s="63" t="s">
        <v>591</v>
      </c>
      <c r="B1" s="149">
        <v>0</v>
      </c>
      <c r="C1" s="63" t="s">
        <v>608</v>
      </c>
      <c r="D1" s="79">
        <v>0</v>
      </c>
      <c r="E1" s="149">
        <v>0</v>
      </c>
      <c r="F1" s="6"/>
      <c r="G1" s="6"/>
      <c r="H1" s="6"/>
      <c r="I1" s="7"/>
      <c r="J1" s="6"/>
      <c r="K1" s="6"/>
      <c r="L1" s="6"/>
      <c r="M1" s="2356" t="s">
        <v>1296</v>
      </c>
      <c r="N1" s="2357"/>
      <c r="O1" s="2357"/>
      <c r="P1" s="2357"/>
      <c r="Q1" s="2357"/>
      <c r="R1" s="2357"/>
      <c r="S1" s="2357"/>
      <c r="T1" s="2357"/>
      <c r="U1" s="2358"/>
    </row>
    <row r="2" spans="1:21" ht="15">
      <c r="A2" s="63" t="s">
        <v>591</v>
      </c>
      <c r="B2" s="149">
        <v>0</v>
      </c>
      <c r="C2" s="23" t="s">
        <v>220</v>
      </c>
      <c r="D2" s="23" t="s">
        <v>221</v>
      </c>
      <c r="E2" s="25" t="s">
        <v>183</v>
      </c>
      <c r="F2" s="23" t="s">
        <v>184</v>
      </c>
      <c r="G2" s="23" t="s">
        <v>222</v>
      </c>
      <c r="H2" s="23" t="s">
        <v>921</v>
      </c>
      <c r="I2" s="23" t="s">
        <v>185</v>
      </c>
      <c r="J2" s="23" t="s">
        <v>185</v>
      </c>
      <c r="K2" s="23" t="s">
        <v>185</v>
      </c>
      <c r="L2" s="23"/>
      <c r="M2" s="40" t="s">
        <v>179</v>
      </c>
      <c r="N2" s="42" t="s">
        <v>180</v>
      </c>
      <c r="O2" s="40" t="s">
        <v>181</v>
      </c>
      <c r="P2" s="42" t="s">
        <v>182</v>
      </c>
      <c r="Q2" s="42" t="s">
        <v>183</v>
      </c>
      <c r="R2" s="42" t="s">
        <v>184</v>
      </c>
      <c r="S2" s="42" t="s">
        <v>180</v>
      </c>
      <c r="T2" s="42" t="s">
        <v>185</v>
      </c>
      <c r="U2" s="42" t="s">
        <v>186</v>
      </c>
    </row>
    <row r="3" spans="1:21" ht="14.25" thickBot="1">
      <c r="A3" s="23" t="s">
        <v>223</v>
      </c>
      <c r="B3" s="23" t="s">
        <v>224</v>
      </c>
      <c r="C3" s="23" t="s">
        <v>224</v>
      </c>
      <c r="D3" s="23" t="s">
        <v>225</v>
      </c>
      <c r="E3" s="25" t="s">
        <v>191</v>
      </c>
      <c r="F3" s="23" t="s">
        <v>192</v>
      </c>
      <c r="G3" s="23" t="s">
        <v>195</v>
      </c>
      <c r="H3" s="23" t="s">
        <v>922</v>
      </c>
      <c r="I3" s="23" t="s">
        <v>226</v>
      </c>
      <c r="J3" s="23" t="s">
        <v>194</v>
      </c>
      <c r="K3" s="23" t="s">
        <v>227</v>
      </c>
      <c r="L3" s="23"/>
      <c r="M3" s="41" t="s">
        <v>187</v>
      </c>
      <c r="N3" s="43" t="s">
        <v>188</v>
      </c>
      <c r="O3" s="41" t="s">
        <v>189</v>
      </c>
      <c r="P3" s="43" t="s">
        <v>190</v>
      </c>
      <c r="Q3" s="43" t="s">
        <v>191</v>
      </c>
      <c r="R3" s="43" t="s">
        <v>192</v>
      </c>
      <c r="S3" s="43" t="s">
        <v>193</v>
      </c>
      <c r="T3" s="43" t="s">
        <v>194</v>
      </c>
      <c r="U3" s="43" t="s">
        <v>195</v>
      </c>
    </row>
    <row r="4" spans="1:21" ht="13.5">
      <c r="A4" s="26" t="s">
        <v>228</v>
      </c>
      <c r="B4" s="26" t="s">
        <v>229</v>
      </c>
      <c r="C4" s="28" t="s">
        <v>557</v>
      </c>
      <c r="D4" s="4">
        <f>+P9</f>
        <v>354860.7</v>
      </c>
      <c r="E4" s="4">
        <f>+D4*$E$1</f>
        <v>0</v>
      </c>
      <c r="F4" s="29">
        <f>+E4+D4</f>
        <v>354860.7</v>
      </c>
      <c r="G4" s="4">
        <f t="shared" ref="G4:G18" si="0">+E4*3%</f>
        <v>0</v>
      </c>
      <c r="H4" s="4">
        <v>0</v>
      </c>
      <c r="I4" s="1">
        <f>G4*14*2+G4*15*4.5</f>
        <v>0</v>
      </c>
      <c r="J4" s="4">
        <f>+E4*D1</f>
        <v>0</v>
      </c>
      <c r="K4" s="4">
        <f>J4+I4+H4</f>
        <v>0</v>
      </c>
      <c r="L4" s="30"/>
      <c r="M4" s="56" t="s">
        <v>196</v>
      </c>
      <c r="N4" s="45"/>
      <c r="O4" s="44" t="s">
        <v>197</v>
      </c>
      <c r="P4" s="45"/>
      <c r="Q4" s="45"/>
      <c r="R4" s="45"/>
      <c r="S4" s="45"/>
      <c r="T4" s="45"/>
      <c r="U4" s="46"/>
    </row>
    <row r="5" spans="1:21" ht="13.5">
      <c r="A5" s="26" t="s">
        <v>711</v>
      </c>
      <c r="B5" s="26" t="s">
        <v>244</v>
      </c>
      <c r="C5" s="28" t="s">
        <v>935</v>
      </c>
      <c r="D5" s="4">
        <f>+P12</f>
        <v>318020.65000000002</v>
      </c>
      <c r="E5" s="4">
        <f t="shared" ref="E5:E10" si="1">+D5*$E$1</f>
        <v>0</v>
      </c>
      <c r="F5" s="29">
        <f t="shared" ref="F5:F18" si="2">+E5+D5</f>
        <v>318020.65000000002</v>
      </c>
      <c r="G5" s="4">
        <f t="shared" si="0"/>
        <v>0</v>
      </c>
      <c r="H5" s="4">
        <v>0</v>
      </c>
      <c r="I5" s="1">
        <f>G5*3*6.5</f>
        <v>0</v>
      </c>
      <c r="J5" s="4">
        <f>+E5*D1</f>
        <v>0</v>
      </c>
      <c r="K5" s="4">
        <f t="shared" ref="K5:K18" si="3">J5+I5+H5</f>
        <v>0</v>
      </c>
      <c r="L5" s="4"/>
      <c r="M5" s="51"/>
      <c r="N5" s="57">
        <v>1</v>
      </c>
      <c r="O5" s="47" t="s">
        <v>198</v>
      </c>
      <c r="P5" s="48">
        <f>+'Salario 01-2007'!R5</f>
        <v>0</v>
      </c>
      <c r="Q5" s="48">
        <f>+E11</f>
        <v>0</v>
      </c>
      <c r="R5" s="48">
        <f t="shared" ref="R5:R16" si="4">Q5+P5</f>
        <v>0</v>
      </c>
      <c r="S5" s="48">
        <v>6</v>
      </c>
      <c r="T5" s="48">
        <f t="shared" ref="T5:T16" si="5">N5*Q5*S5</f>
        <v>0</v>
      </c>
      <c r="U5" s="49">
        <f>R5*0.03</f>
        <v>0</v>
      </c>
    </row>
    <row r="6" spans="1:21" ht="13.5">
      <c r="A6" s="31" t="s">
        <v>245</v>
      </c>
      <c r="B6" s="31" t="s">
        <v>246</v>
      </c>
      <c r="C6" s="32" t="s">
        <v>556</v>
      </c>
      <c r="D6" s="33">
        <f>+P6</f>
        <v>428855.9</v>
      </c>
      <c r="E6" s="4">
        <f t="shared" si="1"/>
        <v>0</v>
      </c>
      <c r="F6" s="29">
        <f t="shared" si="2"/>
        <v>428855.9</v>
      </c>
      <c r="G6" s="4">
        <f t="shared" si="0"/>
        <v>0</v>
      </c>
      <c r="H6" s="4">
        <v>0</v>
      </c>
      <c r="I6" s="8">
        <f>G6*20*1.5+G6*21*5</f>
        <v>0</v>
      </c>
      <c r="J6" s="4">
        <f>+E6*D1</f>
        <v>0</v>
      </c>
      <c r="K6" s="4">
        <f t="shared" si="3"/>
        <v>0</v>
      </c>
      <c r="L6" s="33"/>
      <c r="M6" s="51"/>
      <c r="N6" s="57">
        <v>1</v>
      </c>
      <c r="O6" s="47" t="s">
        <v>199</v>
      </c>
      <c r="P6" s="48">
        <f>+'Salario 01-2007'!R6</f>
        <v>428855.9</v>
      </c>
      <c r="Q6" s="48">
        <f>+E6</f>
        <v>0</v>
      </c>
      <c r="R6" s="48">
        <f t="shared" si="4"/>
        <v>428855.9</v>
      </c>
      <c r="S6" s="48">
        <f>+D1</f>
        <v>0</v>
      </c>
      <c r="T6" s="48">
        <f t="shared" si="5"/>
        <v>0</v>
      </c>
      <c r="U6" s="49">
        <f t="shared" ref="U6:U16" si="6">R6*0.03</f>
        <v>12865.677</v>
      </c>
    </row>
    <row r="7" spans="1:21" ht="13.5">
      <c r="A7" s="26" t="s">
        <v>1012</v>
      </c>
      <c r="B7" s="26" t="s">
        <v>244</v>
      </c>
      <c r="C7" s="203">
        <v>38075</v>
      </c>
      <c r="D7" s="4">
        <f>+D5</f>
        <v>318020.65000000002</v>
      </c>
      <c r="E7" s="4">
        <f t="shared" si="1"/>
        <v>0</v>
      </c>
      <c r="F7" s="29">
        <f t="shared" si="2"/>
        <v>318020.65000000002</v>
      </c>
      <c r="G7" s="4">
        <f t="shared" si="0"/>
        <v>0</v>
      </c>
      <c r="H7" s="4">
        <v>0</v>
      </c>
      <c r="I7" s="1">
        <f>+G7*2*6.5</f>
        <v>0</v>
      </c>
      <c r="J7" s="4">
        <f>+E7*D1</f>
        <v>0</v>
      </c>
      <c r="K7" s="4">
        <f t="shared" si="3"/>
        <v>0</v>
      </c>
      <c r="L7" s="4"/>
      <c r="M7" s="51"/>
      <c r="N7" s="57">
        <v>2</v>
      </c>
      <c r="O7" s="47" t="s">
        <v>200</v>
      </c>
      <c r="P7" s="48">
        <f>+'Salario 01-2007'!R7</f>
        <v>330300.79999999999</v>
      </c>
      <c r="Q7" s="48">
        <f>+E10</f>
        <v>0</v>
      </c>
      <c r="R7" s="48">
        <f t="shared" si="4"/>
        <v>330300.79999999999</v>
      </c>
      <c r="S7" s="48">
        <f>+D1</f>
        <v>0</v>
      </c>
      <c r="T7" s="48">
        <f t="shared" si="5"/>
        <v>0</v>
      </c>
      <c r="U7" s="49">
        <f t="shared" si="6"/>
        <v>9909.0239999999994</v>
      </c>
    </row>
    <row r="8" spans="1:21" ht="13.5">
      <c r="A8" s="26" t="s">
        <v>742</v>
      </c>
      <c r="B8" s="26" t="s">
        <v>247</v>
      </c>
      <c r="C8" s="28" t="s">
        <v>744</v>
      </c>
      <c r="D8" s="4">
        <f>+P7</f>
        <v>330300.79999999999</v>
      </c>
      <c r="E8" s="4">
        <f t="shared" si="1"/>
        <v>0</v>
      </c>
      <c r="F8" s="29">
        <f t="shared" si="2"/>
        <v>330300.79999999999</v>
      </c>
      <c r="G8" s="4">
        <f t="shared" si="0"/>
        <v>0</v>
      </c>
      <c r="H8" s="4">
        <v>0</v>
      </c>
      <c r="I8" s="1">
        <f>G8*12*6.5</f>
        <v>0</v>
      </c>
      <c r="J8" s="4">
        <f>+E8*D1</f>
        <v>0</v>
      </c>
      <c r="K8" s="4">
        <f t="shared" si="3"/>
        <v>0</v>
      </c>
      <c r="L8" s="4"/>
      <c r="M8" s="51"/>
      <c r="N8" s="57">
        <v>1</v>
      </c>
      <c r="O8" s="47" t="s">
        <v>201</v>
      </c>
      <c r="P8" s="48">
        <f>+'Salario 01-2007'!R8</f>
        <v>158520.9</v>
      </c>
      <c r="Q8" s="48">
        <f>+E9</f>
        <v>0</v>
      </c>
      <c r="R8" s="48">
        <f t="shared" si="4"/>
        <v>158520.9</v>
      </c>
      <c r="S8" s="48">
        <f>+D1</f>
        <v>0</v>
      </c>
      <c r="T8" s="48">
        <f t="shared" si="5"/>
        <v>0</v>
      </c>
      <c r="U8" s="49">
        <f t="shared" si="6"/>
        <v>4755.6269999999995</v>
      </c>
    </row>
    <row r="9" spans="1:21" ht="13.5">
      <c r="A9" s="26" t="s">
        <v>1172</v>
      </c>
      <c r="B9" s="26" t="s">
        <v>248</v>
      </c>
      <c r="C9" s="293">
        <v>37872</v>
      </c>
      <c r="D9" s="4">
        <f>+P8</f>
        <v>158520.9</v>
      </c>
      <c r="E9" s="4">
        <f t="shared" si="1"/>
        <v>0</v>
      </c>
      <c r="F9" s="29">
        <f t="shared" si="2"/>
        <v>158520.9</v>
      </c>
      <c r="G9" s="4">
        <f t="shared" si="0"/>
        <v>0</v>
      </c>
      <c r="H9" s="4">
        <v>0</v>
      </c>
      <c r="I9" s="1">
        <f>G9*2*2.5+G9*3*4</f>
        <v>0</v>
      </c>
      <c r="J9" s="4">
        <f>+E9*D1</f>
        <v>0</v>
      </c>
      <c r="K9" s="4">
        <f t="shared" si="3"/>
        <v>0</v>
      </c>
      <c r="L9" s="4"/>
      <c r="M9" s="51"/>
      <c r="N9" s="57">
        <v>1</v>
      </c>
      <c r="O9" s="47" t="s">
        <v>202</v>
      </c>
      <c r="P9" s="48">
        <f>+'Salario 01-2007'!R9</f>
        <v>354860.7</v>
      </c>
      <c r="Q9" s="48">
        <f>+E4</f>
        <v>0</v>
      </c>
      <c r="R9" s="48">
        <f t="shared" si="4"/>
        <v>354860.7</v>
      </c>
      <c r="S9" s="48">
        <f>+D1</f>
        <v>0</v>
      </c>
      <c r="T9" s="48">
        <f t="shared" si="5"/>
        <v>0</v>
      </c>
      <c r="U9" s="49">
        <f t="shared" si="6"/>
        <v>10645.821</v>
      </c>
    </row>
    <row r="10" spans="1:21" ht="13.5">
      <c r="A10" s="26" t="s">
        <v>713</v>
      </c>
      <c r="B10" s="26" t="s">
        <v>247</v>
      </c>
      <c r="C10" s="28" t="s">
        <v>555</v>
      </c>
      <c r="D10" s="4">
        <f>+D8</f>
        <v>330300.79999999999</v>
      </c>
      <c r="E10" s="4">
        <f t="shared" si="1"/>
        <v>0</v>
      </c>
      <c r="F10" s="29">
        <f t="shared" si="2"/>
        <v>330300.79999999999</v>
      </c>
      <c r="G10" s="4">
        <f t="shared" si="0"/>
        <v>0</v>
      </c>
      <c r="H10" s="4">
        <v>0</v>
      </c>
      <c r="I10" s="1">
        <f>+G10*6*6.5</f>
        <v>0</v>
      </c>
      <c r="J10" s="4">
        <f>+E10*D1</f>
        <v>0</v>
      </c>
      <c r="K10" s="4">
        <f t="shared" si="3"/>
        <v>0</v>
      </c>
      <c r="L10" s="4"/>
      <c r="M10" s="51"/>
      <c r="N10" s="57">
        <v>1</v>
      </c>
      <c r="O10" s="47" t="s">
        <v>203</v>
      </c>
      <c r="P10" s="48">
        <f>+'Salario 01-2007'!R10</f>
        <v>324947.84999999998</v>
      </c>
      <c r="Q10" s="48">
        <f>+E16</f>
        <v>0</v>
      </c>
      <c r="R10" s="48">
        <f t="shared" si="4"/>
        <v>324947.84999999998</v>
      </c>
      <c r="S10" s="48">
        <f>+D1</f>
        <v>0</v>
      </c>
      <c r="T10" s="48">
        <f t="shared" si="5"/>
        <v>0</v>
      </c>
      <c r="U10" s="49">
        <f t="shared" si="6"/>
        <v>9748.4354999999996</v>
      </c>
    </row>
    <row r="11" spans="1:21" ht="13.5">
      <c r="A11" s="34" t="s">
        <v>923</v>
      </c>
      <c r="B11" s="34" t="s">
        <v>249</v>
      </c>
      <c r="C11" s="35" t="s">
        <v>1173</v>
      </c>
      <c r="D11" s="36">
        <f>+P5</f>
        <v>0</v>
      </c>
      <c r="E11" s="4">
        <f>+((E60*4)+(B60*2))/6</f>
        <v>0</v>
      </c>
      <c r="F11" s="29">
        <f t="shared" si="2"/>
        <v>0</v>
      </c>
      <c r="G11" s="4">
        <f t="shared" si="0"/>
        <v>0</v>
      </c>
      <c r="H11" s="4">
        <f>+((E61*4)+(B61*2))</f>
        <v>0</v>
      </c>
      <c r="I11" s="1">
        <f>(+H11)*6*0</f>
        <v>0</v>
      </c>
      <c r="J11" s="4">
        <f>+E11*6</f>
        <v>0</v>
      </c>
      <c r="K11" s="4">
        <f t="shared" si="3"/>
        <v>0</v>
      </c>
      <c r="L11" s="36"/>
      <c r="M11" s="51"/>
      <c r="N11" s="57">
        <v>1</v>
      </c>
      <c r="O11" s="47" t="s">
        <v>204</v>
      </c>
      <c r="P11" s="48">
        <f>+'Salario 01-2007'!R11</f>
        <v>324947.84999999998</v>
      </c>
      <c r="Q11" s="48">
        <f>Q10</f>
        <v>0</v>
      </c>
      <c r="R11" s="48">
        <f t="shared" si="4"/>
        <v>324947.84999999998</v>
      </c>
      <c r="S11" s="48">
        <f>+D1</f>
        <v>0</v>
      </c>
      <c r="T11" s="48">
        <f t="shared" si="5"/>
        <v>0</v>
      </c>
      <c r="U11" s="49">
        <f t="shared" si="6"/>
        <v>9748.4354999999996</v>
      </c>
    </row>
    <row r="12" spans="1:21" ht="13.5">
      <c r="A12" s="26" t="s">
        <v>1013</v>
      </c>
      <c r="B12" s="26" t="s">
        <v>250</v>
      </c>
      <c r="C12" s="28" t="s">
        <v>1174</v>
      </c>
      <c r="D12" s="4">
        <f>+P16</f>
        <v>303630</v>
      </c>
      <c r="E12" s="4">
        <f>+D12*B2</f>
        <v>0</v>
      </c>
      <c r="F12" s="29">
        <f t="shared" si="2"/>
        <v>303630</v>
      </c>
      <c r="G12" s="4">
        <f t="shared" si="0"/>
        <v>0</v>
      </c>
      <c r="H12" s="4">
        <f>+(((E72)))*6</f>
        <v>0</v>
      </c>
      <c r="I12" s="1">
        <f>(G12*6)</f>
        <v>0</v>
      </c>
      <c r="J12" s="4">
        <f>+E12*6</f>
        <v>0</v>
      </c>
      <c r="K12" s="4">
        <f t="shared" si="3"/>
        <v>0</v>
      </c>
      <c r="L12" s="4"/>
      <c r="M12" s="51"/>
      <c r="N12" s="57">
        <v>3</v>
      </c>
      <c r="O12" s="47" t="s">
        <v>205</v>
      </c>
      <c r="P12" s="48">
        <f>+'Salario 01-2007'!R12</f>
        <v>318020.65000000002</v>
      </c>
      <c r="Q12" s="48">
        <f>+E5</f>
        <v>0</v>
      </c>
      <c r="R12" s="48">
        <f t="shared" si="4"/>
        <v>318020.65000000002</v>
      </c>
      <c r="S12" s="48">
        <f>+D1</f>
        <v>0</v>
      </c>
      <c r="T12" s="48">
        <f t="shared" si="5"/>
        <v>0</v>
      </c>
      <c r="U12" s="49">
        <f t="shared" si="6"/>
        <v>9540.6195000000007</v>
      </c>
    </row>
    <row r="13" spans="1:21" ht="13.5">
      <c r="A13" s="26" t="s">
        <v>1011</v>
      </c>
      <c r="B13" s="26" t="s">
        <v>964</v>
      </c>
      <c r="C13" s="203">
        <v>38054</v>
      </c>
      <c r="D13" s="4">
        <f>+P13</f>
        <v>199055.85</v>
      </c>
      <c r="E13" s="4">
        <f t="shared" ref="E13:E18" si="7">+D13*$E$1</f>
        <v>0</v>
      </c>
      <c r="F13" s="29">
        <f>+E13+D13</f>
        <v>199055.85</v>
      </c>
      <c r="G13" s="4">
        <f>+E13*3%</f>
        <v>0</v>
      </c>
      <c r="H13" s="4">
        <v>0</v>
      </c>
      <c r="I13" s="1">
        <f>+G13*2*6.5</f>
        <v>0</v>
      </c>
      <c r="J13" s="4">
        <f>+E13*D1</f>
        <v>0</v>
      </c>
      <c r="K13" s="4">
        <f t="shared" si="3"/>
        <v>0</v>
      </c>
      <c r="L13" s="4"/>
      <c r="M13" s="51"/>
      <c r="N13" s="57">
        <v>1</v>
      </c>
      <c r="O13" s="47" t="s">
        <v>965</v>
      </c>
      <c r="P13" s="48">
        <f>+'Salario 01-2007'!R13</f>
        <v>199055.85</v>
      </c>
      <c r="Q13" s="48">
        <f>+E13</f>
        <v>0</v>
      </c>
      <c r="R13" s="48">
        <f>Q13+P13</f>
        <v>199055.85</v>
      </c>
      <c r="S13" s="48">
        <f>+D1</f>
        <v>0</v>
      </c>
      <c r="T13" s="48">
        <f t="shared" si="5"/>
        <v>0</v>
      </c>
      <c r="U13" s="49">
        <f>R13*0.03</f>
        <v>5971.6755000000003</v>
      </c>
    </row>
    <row r="14" spans="1:21" ht="13.5">
      <c r="A14" s="26" t="s">
        <v>905</v>
      </c>
      <c r="B14" s="26" t="s">
        <v>1073</v>
      </c>
      <c r="C14" s="203">
        <v>38978</v>
      </c>
      <c r="D14" s="4">
        <f>+P14</f>
        <v>205950.2</v>
      </c>
      <c r="E14" s="4">
        <f t="shared" si="7"/>
        <v>0</v>
      </c>
      <c r="F14" s="29">
        <f>+E14+D14</f>
        <v>205950.2</v>
      </c>
      <c r="G14" s="4">
        <f>+E14*3%</f>
        <v>0</v>
      </c>
      <c r="H14" s="4">
        <v>0</v>
      </c>
      <c r="I14" s="1">
        <v>0</v>
      </c>
      <c r="J14" s="4">
        <f>+E14*D1</f>
        <v>0</v>
      </c>
      <c r="K14" s="4">
        <f>J14+I14+H14</f>
        <v>0</v>
      </c>
      <c r="L14" s="4"/>
      <c r="M14" s="51"/>
      <c r="N14" s="57">
        <v>1</v>
      </c>
      <c r="O14" s="47" t="s">
        <v>1073</v>
      </c>
      <c r="P14" s="48">
        <f>+'Salario 01-2007'!R14</f>
        <v>205950.2</v>
      </c>
      <c r="Q14" s="48">
        <f>+E14</f>
        <v>0</v>
      </c>
      <c r="R14" s="48">
        <f>Q14+P14</f>
        <v>205950.2</v>
      </c>
      <c r="S14" s="48">
        <v>6.5</v>
      </c>
      <c r="T14" s="48">
        <f t="shared" si="5"/>
        <v>0</v>
      </c>
      <c r="U14" s="49">
        <f>R14*0.03</f>
        <v>6178.5060000000003</v>
      </c>
    </row>
    <row r="15" spans="1:21" ht="13.5">
      <c r="A15" s="26" t="s">
        <v>934</v>
      </c>
      <c r="B15" s="26" t="s">
        <v>734</v>
      </c>
      <c r="C15" s="203">
        <v>37623</v>
      </c>
      <c r="D15" s="4">
        <f>+P15</f>
        <v>203626.95</v>
      </c>
      <c r="E15" s="4">
        <f t="shared" si="7"/>
        <v>0</v>
      </c>
      <c r="F15" s="29">
        <f>+E15+D15</f>
        <v>203626.95</v>
      </c>
      <c r="G15" s="4">
        <f t="shared" si="0"/>
        <v>0</v>
      </c>
      <c r="H15" s="4">
        <v>0</v>
      </c>
      <c r="I15" s="1">
        <f>+G15*3*6.5</f>
        <v>0</v>
      </c>
      <c r="J15" s="4">
        <f>+E15*D1</f>
        <v>0</v>
      </c>
      <c r="K15" s="4">
        <f t="shared" si="3"/>
        <v>0</v>
      </c>
      <c r="L15" s="4"/>
      <c r="M15" s="51"/>
      <c r="N15" s="57">
        <v>1</v>
      </c>
      <c r="O15" s="47" t="s">
        <v>735</v>
      </c>
      <c r="P15" s="48">
        <f>+'Salario 01-2007'!R15</f>
        <v>203626.95</v>
      </c>
      <c r="Q15" s="48">
        <f>+E15</f>
        <v>0</v>
      </c>
      <c r="R15" s="48">
        <f>Q15+P15</f>
        <v>203626.95</v>
      </c>
      <c r="S15" s="48">
        <f>+D1</f>
        <v>0</v>
      </c>
      <c r="T15" s="48">
        <f t="shared" si="5"/>
        <v>0</v>
      </c>
      <c r="U15" s="49">
        <f t="shared" si="6"/>
        <v>6108.8085000000001</v>
      </c>
    </row>
    <row r="16" spans="1:21" ht="13.5">
      <c r="A16" s="26" t="s">
        <v>712</v>
      </c>
      <c r="B16" s="26" t="s">
        <v>251</v>
      </c>
      <c r="C16" s="28" t="s">
        <v>1014</v>
      </c>
      <c r="D16" s="4">
        <f>+P10</f>
        <v>324947.84999999998</v>
      </c>
      <c r="E16" s="4">
        <f t="shared" si="7"/>
        <v>0</v>
      </c>
      <c r="F16" s="29">
        <f t="shared" si="2"/>
        <v>324947.84999999998</v>
      </c>
      <c r="G16" s="4">
        <f t="shared" si="0"/>
        <v>0</v>
      </c>
      <c r="H16" s="4">
        <v>0</v>
      </c>
      <c r="I16" s="1">
        <f>+G16*4*6.5</f>
        <v>0</v>
      </c>
      <c r="J16" s="4">
        <f>+E16*D1</f>
        <v>0</v>
      </c>
      <c r="K16" s="4">
        <f t="shared" si="3"/>
        <v>0</v>
      </c>
      <c r="L16" s="4"/>
      <c r="M16" s="51"/>
      <c r="N16" s="57">
        <v>1</v>
      </c>
      <c r="O16" s="47" t="s">
        <v>206</v>
      </c>
      <c r="P16" s="48">
        <f>+'Salario 01-2007'!R16</f>
        <v>303630</v>
      </c>
      <c r="Q16" s="48">
        <f>+E12</f>
        <v>0</v>
      </c>
      <c r="R16" s="48">
        <f t="shared" si="4"/>
        <v>303630</v>
      </c>
      <c r="S16" s="48">
        <v>6</v>
      </c>
      <c r="T16" s="48">
        <f t="shared" si="5"/>
        <v>0</v>
      </c>
      <c r="U16" s="49">
        <f t="shared" si="6"/>
        <v>9108.9</v>
      </c>
    </row>
    <row r="17" spans="1:21" ht="13.5">
      <c r="A17" s="26" t="s">
        <v>252</v>
      </c>
      <c r="B17" s="26" t="s">
        <v>253</v>
      </c>
      <c r="C17" s="28" t="s">
        <v>558</v>
      </c>
      <c r="D17" s="4">
        <f>+D16</f>
        <v>324947.84999999998</v>
      </c>
      <c r="E17" s="4">
        <f t="shared" si="7"/>
        <v>0</v>
      </c>
      <c r="F17" s="29">
        <f t="shared" si="2"/>
        <v>324947.84999999998</v>
      </c>
      <c r="G17" s="4">
        <f t="shared" si="0"/>
        <v>0</v>
      </c>
      <c r="H17" s="4">
        <v>0</v>
      </c>
      <c r="I17" s="1">
        <f>G17*10*1.5+G17*11*5</f>
        <v>0</v>
      </c>
      <c r="J17" s="4">
        <f>+E17*D1</f>
        <v>0</v>
      </c>
      <c r="K17" s="4">
        <f t="shared" si="3"/>
        <v>0</v>
      </c>
      <c r="L17" s="4"/>
      <c r="M17" s="51"/>
      <c r="N17" s="57">
        <f>SUM(N5:N16)</f>
        <v>15</v>
      </c>
      <c r="O17" s="47" t="s">
        <v>207</v>
      </c>
      <c r="P17" s="48"/>
      <c r="Q17" s="50" t="s">
        <v>208</v>
      </c>
      <c r="R17" s="48"/>
      <c r="S17" s="48"/>
      <c r="T17" s="48"/>
      <c r="U17" s="49"/>
    </row>
    <row r="18" spans="1:21" ht="13.5">
      <c r="A18" s="26" t="s">
        <v>254</v>
      </c>
      <c r="B18" s="26" t="s">
        <v>244</v>
      </c>
      <c r="C18" s="28" t="s">
        <v>559</v>
      </c>
      <c r="D18" s="4">
        <f>+D5</f>
        <v>318020.65000000002</v>
      </c>
      <c r="E18" s="4">
        <f t="shared" si="7"/>
        <v>0</v>
      </c>
      <c r="F18" s="29">
        <f t="shared" si="2"/>
        <v>318020.65000000002</v>
      </c>
      <c r="G18" s="4">
        <f t="shared" si="0"/>
        <v>0</v>
      </c>
      <c r="H18" s="4">
        <v>0</v>
      </c>
      <c r="I18" s="1">
        <f>+G18*16*6.5</f>
        <v>0</v>
      </c>
      <c r="J18" s="4">
        <f>+E18*D1</f>
        <v>0</v>
      </c>
      <c r="K18" s="4">
        <f t="shared" si="3"/>
        <v>0</v>
      </c>
      <c r="L18" s="4"/>
      <c r="M18" s="51"/>
      <c r="N18" s="52"/>
      <c r="O18" s="52"/>
      <c r="P18" s="48"/>
      <c r="Q18" s="50" t="s">
        <v>209</v>
      </c>
      <c r="R18" s="48"/>
      <c r="S18" s="48"/>
      <c r="T18" s="48">
        <f>SUM(T5:T16)</f>
        <v>0</v>
      </c>
      <c r="U18" s="49"/>
    </row>
    <row r="19" spans="1:21" ht="13.5">
      <c r="A19" s="26" t="s">
        <v>255</v>
      </c>
      <c r="B19" s="3"/>
      <c r="C19" s="3"/>
      <c r="D19" s="4">
        <f>SUM(D4:D18)</f>
        <v>4119059.7500000005</v>
      </c>
      <c r="E19" s="4">
        <f>SUM(E4:E18)</f>
        <v>0</v>
      </c>
      <c r="F19" s="4">
        <f t="shared" ref="F19:K19" si="8">SUM(F4:F18)</f>
        <v>4119059.7500000005</v>
      </c>
      <c r="G19" s="4">
        <f t="shared" si="8"/>
        <v>0</v>
      </c>
      <c r="H19" s="4">
        <f t="shared" si="8"/>
        <v>0</v>
      </c>
      <c r="I19" s="1">
        <f t="shared" si="8"/>
        <v>0</v>
      </c>
      <c r="J19" s="1">
        <f>SUM(J4:J18)</f>
        <v>0</v>
      </c>
      <c r="K19" s="4">
        <f t="shared" si="8"/>
        <v>0</v>
      </c>
      <c r="L19" s="4"/>
      <c r="M19" s="51"/>
      <c r="N19" s="52"/>
      <c r="O19" s="52"/>
      <c r="P19" s="48"/>
      <c r="Q19" s="50" t="s">
        <v>924</v>
      </c>
      <c r="R19" s="48"/>
      <c r="S19" s="48"/>
      <c r="T19" s="48">
        <f>+I19+H19</f>
        <v>0</v>
      </c>
      <c r="U19" s="49"/>
    </row>
    <row r="20" spans="1:21" ht="13.5">
      <c r="A20" s="30" t="s">
        <v>256</v>
      </c>
      <c r="B20" s="30" t="s">
        <v>256</v>
      </c>
      <c r="C20" s="30" t="s">
        <v>256</v>
      </c>
      <c r="D20" s="37" t="s">
        <v>256</v>
      </c>
      <c r="E20" s="37" t="s">
        <v>256</v>
      </c>
      <c r="F20" s="37" t="s">
        <v>256</v>
      </c>
      <c r="G20" s="37" t="s">
        <v>256</v>
      </c>
      <c r="H20" s="37"/>
      <c r="I20" s="2" t="s">
        <v>256</v>
      </c>
      <c r="J20" s="37" t="s">
        <v>256</v>
      </c>
      <c r="K20" s="37" t="s">
        <v>256</v>
      </c>
      <c r="L20" s="37"/>
      <c r="M20" s="51"/>
      <c r="N20" s="52"/>
      <c r="O20" s="52"/>
      <c r="P20" s="48"/>
      <c r="Q20" s="50" t="s">
        <v>212</v>
      </c>
      <c r="R20" s="48"/>
      <c r="S20" s="48"/>
      <c r="T20" s="48">
        <f>SUM(T18:T19)</f>
        <v>0</v>
      </c>
      <c r="U20" s="49"/>
    </row>
    <row r="21" spans="1:21" ht="13.5">
      <c r="A21" s="26" t="s">
        <v>1176</v>
      </c>
      <c r="B21" s="26" t="s">
        <v>257</v>
      </c>
      <c r="C21" s="293">
        <v>38083</v>
      </c>
      <c r="D21" s="4">
        <f>+P23</f>
        <v>263075.09999999998</v>
      </c>
      <c r="E21" s="4">
        <f>+D21*B1</f>
        <v>0</v>
      </c>
      <c r="F21" s="29">
        <f t="shared" ref="F21:F26" si="9">+E21+D21</f>
        <v>263075.09999999998</v>
      </c>
      <c r="G21" s="4">
        <f t="shared" ref="G21:G26" si="10">+E21*3%</f>
        <v>0</v>
      </c>
      <c r="H21" s="4">
        <v>0</v>
      </c>
      <c r="I21" s="1">
        <f>G21*2*6.5</f>
        <v>0</v>
      </c>
      <c r="J21" s="4">
        <f t="shared" ref="J21:J26" si="11">+E21*D$1</f>
        <v>0</v>
      </c>
      <c r="K21" s="4">
        <f t="shared" ref="K21:K26" si="12">J21+I21+H21</f>
        <v>0</v>
      </c>
      <c r="L21" s="4"/>
      <c r="M21" s="165" t="s">
        <v>213</v>
      </c>
      <c r="N21" s="166">
        <v>1</v>
      </c>
      <c r="O21" s="47" t="s">
        <v>972</v>
      </c>
      <c r="P21" s="48">
        <f>+'Salario 01-2007'!R21</f>
        <v>158520.9</v>
      </c>
      <c r="Q21" s="48">
        <f>+E23</f>
        <v>0</v>
      </c>
      <c r="R21" s="48">
        <f t="shared" ref="R21:R26" si="13">Q21+P21</f>
        <v>158520.9</v>
      </c>
      <c r="S21" s="48">
        <f>+D1</f>
        <v>0</v>
      </c>
      <c r="T21" s="48">
        <f t="shared" ref="T21:T26" si="14">N21*Q21*S21</f>
        <v>0</v>
      </c>
      <c r="U21" s="49">
        <f t="shared" ref="U21:U26" si="15">R21*0.03</f>
        <v>4755.6269999999995</v>
      </c>
    </row>
    <row r="22" spans="1:21" ht="13.5">
      <c r="A22" s="26" t="s">
        <v>258</v>
      </c>
      <c r="B22" s="26" t="s">
        <v>257</v>
      </c>
      <c r="C22" s="28" t="s">
        <v>560</v>
      </c>
      <c r="D22" s="4">
        <f>+D21</f>
        <v>263075.09999999998</v>
      </c>
      <c r="E22" s="4">
        <f>+D22*B1</f>
        <v>0</v>
      </c>
      <c r="F22" s="29">
        <f t="shared" si="9"/>
        <v>263075.09999999998</v>
      </c>
      <c r="G22" s="4">
        <f t="shared" si="10"/>
        <v>0</v>
      </c>
      <c r="H22" s="4">
        <v>0</v>
      </c>
      <c r="I22" s="1">
        <f>G22*10*6.5</f>
        <v>0</v>
      </c>
      <c r="J22" s="4">
        <f t="shared" si="11"/>
        <v>0</v>
      </c>
      <c r="K22" s="4">
        <f t="shared" si="12"/>
        <v>0</v>
      </c>
      <c r="L22" s="4"/>
      <c r="M22" s="165" t="s">
        <v>213</v>
      </c>
      <c r="N22" s="166">
        <v>1</v>
      </c>
      <c r="O22" s="47" t="s">
        <v>670</v>
      </c>
      <c r="P22" s="48">
        <f>+'Salario 01-2007'!R22</f>
        <v>299443.45</v>
      </c>
      <c r="Q22" s="48">
        <f>+E26</f>
        <v>0</v>
      </c>
      <c r="R22" s="48">
        <f t="shared" si="13"/>
        <v>299443.45</v>
      </c>
      <c r="S22" s="48">
        <f>+D1</f>
        <v>0</v>
      </c>
      <c r="T22" s="48">
        <f t="shared" si="14"/>
        <v>0</v>
      </c>
      <c r="U22" s="49">
        <f t="shared" si="15"/>
        <v>8983.3035</v>
      </c>
    </row>
    <row r="23" spans="1:21" ht="13.5">
      <c r="A23" s="26" t="s">
        <v>1177</v>
      </c>
      <c r="B23" s="26" t="s">
        <v>257</v>
      </c>
      <c r="C23" s="38" t="s">
        <v>1178</v>
      </c>
      <c r="D23" s="4">
        <f>+P21</f>
        <v>158520.9</v>
      </c>
      <c r="E23" s="4">
        <f>+D23*B1</f>
        <v>0</v>
      </c>
      <c r="F23" s="29">
        <f t="shared" si="9"/>
        <v>158520.9</v>
      </c>
      <c r="G23" s="4">
        <f t="shared" si="10"/>
        <v>0</v>
      </c>
      <c r="H23" s="4">
        <v>0</v>
      </c>
      <c r="I23" s="1">
        <f>G23*2*6.5</f>
        <v>0</v>
      </c>
      <c r="J23" s="4">
        <f t="shared" si="11"/>
        <v>0</v>
      </c>
      <c r="K23" s="4">
        <f t="shared" si="12"/>
        <v>0</v>
      </c>
      <c r="L23" s="4"/>
      <c r="M23" s="58" t="s">
        <v>213</v>
      </c>
      <c r="N23" s="57">
        <v>2</v>
      </c>
      <c r="O23" s="47" t="s">
        <v>214</v>
      </c>
      <c r="P23" s="48">
        <f>+'Salario 01-2007'!R23</f>
        <v>263075.09999999998</v>
      </c>
      <c r="Q23" s="48">
        <f>+E21</f>
        <v>0</v>
      </c>
      <c r="R23" s="48">
        <f t="shared" si="13"/>
        <v>263075.09999999998</v>
      </c>
      <c r="S23" s="48">
        <f>+D1</f>
        <v>0</v>
      </c>
      <c r="T23" s="48">
        <f t="shared" si="14"/>
        <v>0</v>
      </c>
      <c r="U23" s="49">
        <f t="shared" si="15"/>
        <v>7892.2529999999988</v>
      </c>
    </row>
    <row r="24" spans="1:21" ht="13.5">
      <c r="A24" s="26" t="s">
        <v>1179</v>
      </c>
      <c r="B24" s="26" t="s">
        <v>257</v>
      </c>
      <c r="C24" s="167" t="s">
        <v>963</v>
      </c>
      <c r="D24" s="4">
        <v>0</v>
      </c>
      <c r="E24" s="4">
        <f>+D24*B1</f>
        <v>0</v>
      </c>
      <c r="F24" s="29">
        <f t="shared" si="9"/>
        <v>0</v>
      </c>
      <c r="G24" s="4">
        <f t="shared" si="10"/>
        <v>0</v>
      </c>
      <c r="H24" s="4">
        <v>0</v>
      </c>
      <c r="I24" s="1">
        <v>0</v>
      </c>
      <c r="J24" s="4">
        <f t="shared" si="11"/>
        <v>0</v>
      </c>
      <c r="K24" s="4">
        <f t="shared" si="12"/>
        <v>0</v>
      </c>
      <c r="L24" s="4"/>
      <c r="M24" s="58" t="s">
        <v>215</v>
      </c>
      <c r="N24" s="57">
        <f>2*0</f>
        <v>0</v>
      </c>
      <c r="O24" s="47" t="s">
        <v>670</v>
      </c>
      <c r="P24" s="48">
        <f>+'Salario 01-2007'!R24</f>
        <v>224976.3</v>
      </c>
      <c r="Q24" s="48">
        <f>+E33</f>
        <v>0</v>
      </c>
      <c r="R24" s="48">
        <f t="shared" si="13"/>
        <v>224976.3</v>
      </c>
      <c r="S24" s="48">
        <f>+D1</f>
        <v>0</v>
      </c>
      <c r="T24" s="48">
        <f t="shared" si="14"/>
        <v>0</v>
      </c>
      <c r="U24" s="49">
        <f t="shared" si="15"/>
        <v>6749.2889999999998</v>
      </c>
    </row>
    <row r="25" spans="1:21" ht="13.5">
      <c r="A25" s="26" t="s">
        <v>264</v>
      </c>
      <c r="B25" s="26" t="s">
        <v>262</v>
      </c>
      <c r="C25" s="28" t="s">
        <v>563</v>
      </c>
      <c r="D25" s="4">
        <v>0</v>
      </c>
      <c r="E25" s="4">
        <f>+D25*B1</f>
        <v>0</v>
      </c>
      <c r="F25" s="29">
        <f t="shared" si="9"/>
        <v>0</v>
      </c>
      <c r="G25" s="4">
        <f t="shared" si="10"/>
        <v>0</v>
      </c>
      <c r="H25" s="4">
        <v>0</v>
      </c>
      <c r="I25" s="1">
        <f>G25*12*1.5+G25*13*5</f>
        <v>0</v>
      </c>
      <c r="J25" s="4">
        <f t="shared" si="11"/>
        <v>0</v>
      </c>
      <c r="K25" s="4">
        <f t="shared" si="12"/>
        <v>0</v>
      </c>
      <c r="L25" s="4"/>
      <c r="M25" s="58" t="s">
        <v>215</v>
      </c>
      <c r="N25" s="57">
        <v>0</v>
      </c>
      <c r="O25" s="47" t="s">
        <v>216</v>
      </c>
      <c r="P25" s="48">
        <f>+'Salario 01-2007'!R25</f>
        <v>228879.6</v>
      </c>
      <c r="Q25" s="48">
        <f>+E31</f>
        <v>0</v>
      </c>
      <c r="R25" s="48">
        <f t="shared" si="13"/>
        <v>228879.6</v>
      </c>
      <c r="S25" s="48">
        <f>+D1</f>
        <v>0</v>
      </c>
      <c r="T25" s="48">
        <f t="shared" si="14"/>
        <v>0</v>
      </c>
      <c r="U25" s="49">
        <f t="shared" si="15"/>
        <v>6866.3879999999999</v>
      </c>
    </row>
    <row r="26" spans="1:21" ht="13.5">
      <c r="A26" s="26" t="s">
        <v>932</v>
      </c>
      <c r="B26" s="26" t="s">
        <v>262</v>
      </c>
      <c r="C26" s="203">
        <v>37726</v>
      </c>
      <c r="D26" s="4">
        <f>+P22</f>
        <v>299443.45</v>
      </c>
      <c r="E26" s="4">
        <f>+D26*B1</f>
        <v>0</v>
      </c>
      <c r="F26" s="29">
        <f t="shared" si="9"/>
        <v>299443.45</v>
      </c>
      <c r="G26" s="4">
        <f t="shared" si="10"/>
        <v>0</v>
      </c>
      <c r="H26" s="4">
        <v>0</v>
      </c>
      <c r="I26" s="1">
        <f>G26*3*6.5</f>
        <v>0</v>
      </c>
      <c r="J26" s="4">
        <f t="shared" si="11"/>
        <v>0</v>
      </c>
      <c r="K26" s="4">
        <f t="shared" si="12"/>
        <v>0</v>
      </c>
      <c r="L26" s="4"/>
      <c r="M26" s="197" t="s">
        <v>687</v>
      </c>
      <c r="N26" s="198">
        <v>1</v>
      </c>
      <c r="O26" s="173" t="s">
        <v>1003</v>
      </c>
      <c r="P26" s="48">
        <f>+'Salario 01-2007'!R26</f>
        <v>303630</v>
      </c>
      <c r="Q26" s="48">
        <f>+E29</f>
        <v>0</v>
      </c>
      <c r="R26" s="48">
        <f t="shared" si="13"/>
        <v>303630</v>
      </c>
      <c r="S26" s="48">
        <v>6</v>
      </c>
      <c r="T26" s="48">
        <f t="shared" si="14"/>
        <v>0</v>
      </c>
      <c r="U26" s="49">
        <f t="shared" si="15"/>
        <v>9108.9</v>
      </c>
    </row>
    <row r="27" spans="1:21" ht="13.5">
      <c r="A27" s="26" t="s">
        <v>259</v>
      </c>
      <c r="B27" s="3"/>
      <c r="C27" s="3"/>
      <c r="D27" s="130">
        <f>SUM(D21:D26)</f>
        <v>984114.55</v>
      </c>
      <c r="E27" s="130">
        <f>SUM(E21:E26)</f>
        <v>0</v>
      </c>
      <c r="F27" s="4">
        <f t="shared" ref="F27:K27" si="16">SUM(F21:F26)</f>
        <v>984114.55</v>
      </c>
      <c r="G27" s="4">
        <f t="shared" si="16"/>
        <v>0</v>
      </c>
      <c r="H27" s="4">
        <f t="shared" si="16"/>
        <v>0</v>
      </c>
      <c r="I27" s="4">
        <f t="shared" si="16"/>
        <v>0</v>
      </c>
      <c r="J27" s="4">
        <f t="shared" si="16"/>
        <v>0</v>
      </c>
      <c r="K27" s="4">
        <f t="shared" si="16"/>
        <v>0</v>
      </c>
      <c r="L27" s="4"/>
      <c r="M27" s="58"/>
      <c r="N27" s="57">
        <f>SUM(N21:N26)</f>
        <v>5</v>
      </c>
      <c r="O27" s="47" t="s">
        <v>207</v>
      </c>
      <c r="P27" s="48"/>
      <c r="Q27" s="50" t="s">
        <v>208</v>
      </c>
      <c r="R27" s="48"/>
      <c r="S27" s="48"/>
      <c r="T27" s="48"/>
      <c r="U27" s="49"/>
    </row>
    <row r="28" spans="1:21" ht="13.5">
      <c r="A28" s="30" t="s">
        <v>256</v>
      </c>
      <c r="B28" s="30" t="s">
        <v>256</v>
      </c>
      <c r="C28" s="30" t="s">
        <v>256</v>
      </c>
      <c r="D28" s="30" t="s">
        <v>256</v>
      </c>
      <c r="E28" s="30" t="s">
        <v>256</v>
      </c>
      <c r="F28" s="30" t="s">
        <v>256</v>
      </c>
      <c r="G28" s="30" t="s">
        <v>256</v>
      </c>
      <c r="H28" s="30"/>
      <c r="I28" s="30" t="s">
        <v>256</v>
      </c>
      <c r="J28" s="30" t="s">
        <v>256</v>
      </c>
      <c r="K28" s="30" t="s">
        <v>256</v>
      </c>
      <c r="L28" s="30" t="s">
        <v>256</v>
      </c>
      <c r="M28" s="51"/>
      <c r="N28" s="52"/>
      <c r="O28" s="52"/>
      <c r="P28" s="48"/>
      <c r="Q28" s="50" t="s">
        <v>217</v>
      </c>
      <c r="R28" s="48"/>
      <c r="S28" s="48"/>
      <c r="T28" s="48">
        <f>SUM(T21:T27)</f>
        <v>0</v>
      </c>
      <c r="U28" s="49"/>
    </row>
    <row r="29" spans="1:21" ht="13.5">
      <c r="A29" s="170" t="s">
        <v>1180</v>
      </c>
      <c r="B29" s="170" t="s">
        <v>1002</v>
      </c>
      <c r="C29" s="170" t="s">
        <v>1181</v>
      </c>
      <c r="D29" s="4">
        <f>+P26</f>
        <v>303630</v>
      </c>
      <c r="E29" s="4">
        <f>+D29*B2</f>
        <v>0</v>
      </c>
      <c r="F29" s="29">
        <f>+E29+D29</f>
        <v>303630</v>
      </c>
      <c r="G29" s="4">
        <f>+E29*3%</f>
        <v>0</v>
      </c>
      <c r="H29" s="4">
        <v>0</v>
      </c>
      <c r="I29" s="1">
        <f>G29*1*6.5</f>
        <v>0</v>
      </c>
      <c r="J29" s="4">
        <f>+E29*6</f>
        <v>0</v>
      </c>
      <c r="K29" s="4">
        <f>J29+I29+H29</f>
        <v>0</v>
      </c>
      <c r="L29" s="4"/>
      <c r="M29" s="51"/>
      <c r="N29" s="52"/>
      <c r="O29" s="52"/>
      <c r="P29" s="48"/>
      <c r="Q29" s="50" t="s">
        <v>211</v>
      </c>
      <c r="R29" s="48"/>
      <c r="S29" s="48"/>
      <c r="T29" s="48">
        <f>+I36+I29</f>
        <v>0</v>
      </c>
      <c r="U29" s="174"/>
    </row>
    <row r="30" spans="1:21" ht="13.5">
      <c r="A30" s="30" t="s">
        <v>256</v>
      </c>
      <c r="B30" s="30" t="s">
        <v>256</v>
      </c>
      <c r="C30" s="30" t="s">
        <v>256</v>
      </c>
      <c r="D30" s="37" t="s">
        <v>256</v>
      </c>
      <c r="E30" s="37" t="s">
        <v>256</v>
      </c>
      <c r="F30" s="37" t="s">
        <v>256</v>
      </c>
      <c r="G30" s="37" t="s">
        <v>256</v>
      </c>
      <c r="H30" s="37"/>
      <c r="I30" s="2" t="s">
        <v>256</v>
      </c>
      <c r="J30" s="37" t="s">
        <v>256</v>
      </c>
      <c r="K30" s="37" t="s">
        <v>256</v>
      </c>
      <c r="L30" s="37"/>
      <c r="M30" s="51"/>
      <c r="N30" s="52"/>
      <c r="O30" s="52"/>
      <c r="P30" s="48"/>
      <c r="Q30" s="50" t="s">
        <v>218</v>
      </c>
      <c r="R30" s="48"/>
      <c r="S30" s="48"/>
      <c r="T30" s="48">
        <f>SUM(T28:T29)</f>
        <v>0</v>
      </c>
      <c r="U30" s="174"/>
    </row>
    <row r="31" spans="1:21" ht="13.5">
      <c r="A31" s="26" t="s">
        <v>260</v>
      </c>
      <c r="B31" s="26" t="s">
        <v>261</v>
      </c>
      <c r="C31" s="28" t="s">
        <v>561</v>
      </c>
      <c r="D31" s="4">
        <f>+P25*0</f>
        <v>0</v>
      </c>
      <c r="E31" s="4">
        <f>+D31*B1</f>
        <v>0</v>
      </c>
      <c r="F31" s="29">
        <f>+E31+D31</f>
        <v>0</v>
      </c>
      <c r="G31" s="4">
        <f>+E31*3%</f>
        <v>0</v>
      </c>
      <c r="H31" s="4"/>
      <c r="I31" s="1">
        <f>G31*14*6.5</f>
        <v>0</v>
      </c>
      <c r="J31" s="4">
        <f>+E31*D1</f>
        <v>0</v>
      </c>
      <c r="K31" s="4">
        <f>J31+I31+H31</f>
        <v>0</v>
      </c>
      <c r="L31" s="4"/>
      <c r="M31" s="179" t="s">
        <v>970</v>
      </c>
      <c r="N31" s="180"/>
      <c r="O31" s="181" t="s">
        <v>998</v>
      </c>
      <c r="P31" s="182"/>
      <c r="Q31" s="183"/>
      <c r="R31" s="183"/>
      <c r="S31" s="183"/>
      <c r="T31" s="183"/>
      <c r="U31" s="184"/>
    </row>
    <row r="32" spans="1:21" ht="13.5">
      <c r="A32" s="26" t="s">
        <v>590</v>
      </c>
      <c r="B32" s="26" t="s">
        <v>261</v>
      </c>
      <c r="C32" s="28" t="s">
        <v>592</v>
      </c>
      <c r="D32" s="4">
        <f>+D31*0</f>
        <v>0</v>
      </c>
      <c r="E32" s="4">
        <f>+D32*B1</f>
        <v>0</v>
      </c>
      <c r="F32" s="29">
        <f>+E32+D32</f>
        <v>0</v>
      </c>
      <c r="G32" s="4">
        <f>+E32*3%</f>
        <v>0</v>
      </c>
      <c r="H32" s="4"/>
      <c r="I32" s="1">
        <f>+G32*3*6.5</f>
        <v>0</v>
      </c>
      <c r="J32" s="4">
        <f>+E32*D$1</f>
        <v>0</v>
      </c>
      <c r="K32" s="4">
        <f>J32+I32+H32</f>
        <v>0</v>
      </c>
      <c r="L32" s="4"/>
      <c r="M32" s="185" t="s">
        <v>995</v>
      </c>
      <c r="N32" s="166">
        <v>2</v>
      </c>
      <c r="O32" s="47" t="s">
        <v>216</v>
      </c>
      <c r="P32" s="48">
        <f>+'Salario 01-2007'!R32</f>
        <v>304638.7</v>
      </c>
      <c r="Q32" s="48">
        <f>+E39</f>
        <v>0</v>
      </c>
      <c r="R32" s="48">
        <f>Q32+P32</f>
        <v>304638.7</v>
      </c>
      <c r="S32" s="48">
        <v>6.5</v>
      </c>
      <c r="T32" s="48">
        <f>N32*Q32*S32</f>
        <v>0</v>
      </c>
      <c r="U32" s="174">
        <f>R32*0.03</f>
        <v>9139.1610000000001</v>
      </c>
    </row>
    <row r="33" spans="1:21" ht="13.5">
      <c r="A33" s="26" t="s">
        <v>931</v>
      </c>
      <c r="B33" s="26" t="s">
        <v>262</v>
      </c>
      <c r="C33" s="28" t="s">
        <v>933</v>
      </c>
      <c r="D33" s="4">
        <f>+P24*0</f>
        <v>0</v>
      </c>
      <c r="E33" s="4">
        <f>+D33*B1</f>
        <v>0</v>
      </c>
      <c r="F33" s="29">
        <f>+E33+D33</f>
        <v>0</v>
      </c>
      <c r="G33" s="4">
        <f>+E33*3%</f>
        <v>0</v>
      </c>
      <c r="H33" s="4"/>
      <c r="I33" s="1">
        <f>+G33*1*6.5</f>
        <v>0</v>
      </c>
      <c r="J33" s="4">
        <f>+E33*D1</f>
        <v>0</v>
      </c>
      <c r="K33" s="4">
        <f>J33+I33+H33</f>
        <v>0</v>
      </c>
      <c r="L33" s="4"/>
      <c r="M33" s="185" t="s">
        <v>995</v>
      </c>
      <c r="N33" s="57">
        <v>3</v>
      </c>
      <c r="O33" s="47" t="s">
        <v>670</v>
      </c>
      <c r="P33" s="48">
        <f>+'Salario 01-2007'!R33</f>
        <v>299443.45</v>
      </c>
      <c r="Q33" s="48">
        <f>+E40</f>
        <v>0</v>
      </c>
      <c r="R33" s="48">
        <f>Q33+P33</f>
        <v>299443.45</v>
      </c>
      <c r="S33" s="48">
        <v>6.5</v>
      </c>
      <c r="T33" s="48">
        <f>N33*Q33*S33</f>
        <v>0</v>
      </c>
      <c r="U33" s="174">
        <f>R33*0.03</f>
        <v>8983.3035</v>
      </c>
    </row>
    <row r="34" spans="1:21" ht="13.5">
      <c r="A34" s="26" t="s">
        <v>263</v>
      </c>
      <c r="B34" s="26" t="s">
        <v>262</v>
      </c>
      <c r="C34" s="28" t="s">
        <v>562</v>
      </c>
      <c r="D34" s="4">
        <f>+P24*0</f>
        <v>0</v>
      </c>
      <c r="E34" s="4">
        <f>+D34*B1</f>
        <v>0</v>
      </c>
      <c r="F34" s="29">
        <f>+E34+D34</f>
        <v>0</v>
      </c>
      <c r="G34" s="4">
        <f>+E34*3%</f>
        <v>0</v>
      </c>
      <c r="H34" s="4"/>
      <c r="I34" s="1">
        <f>+G34*5*6.5</f>
        <v>0</v>
      </c>
      <c r="J34" s="4">
        <f>+E34*D1</f>
        <v>0</v>
      </c>
      <c r="K34" s="4">
        <f>J34+I34+H34</f>
        <v>0</v>
      </c>
      <c r="L34" s="4"/>
      <c r="M34" s="185" t="s">
        <v>995</v>
      </c>
      <c r="N34" s="166">
        <v>0</v>
      </c>
      <c r="O34" s="47" t="s">
        <v>1075</v>
      </c>
      <c r="P34" s="48">
        <f>+'Salario 01-2007'!R34</f>
        <v>0</v>
      </c>
      <c r="Q34" s="48">
        <v>0</v>
      </c>
      <c r="R34" s="48">
        <f>Q34+P34</f>
        <v>0</v>
      </c>
      <c r="S34" s="48">
        <v>6</v>
      </c>
      <c r="T34" s="48">
        <f>N34*Q34*S34</f>
        <v>0</v>
      </c>
      <c r="U34" s="174">
        <f>R34*0.03</f>
        <v>0</v>
      </c>
    </row>
    <row r="35" spans="1:21" ht="13.5">
      <c r="A35" s="26" t="s">
        <v>265</v>
      </c>
      <c r="B35" s="3"/>
      <c r="C35" s="3"/>
      <c r="D35" s="4">
        <f>SUM(D31:D34)</f>
        <v>0</v>
      </c>
      <c r="E35" s="4">
        <f>SUM(E31:E34)</f>
        <v>0</v>
      </c>
      <c r="F35" s="4">
        <f t="shared" ref="F35:K35" si="17">SUM(F31:F34)</f>
        <v>0</v>
      </c>
      <c r="G35" s="4">
        <f t="shared" si="17"/>
        <v>0</v>
      </c>
      <c r="H35" s="4">
        <f t="shared" si="17"/>
        <v>0</v>
      </c>
      <c r="I35" s="4">
        <f t="shared" si="17"/>
        <v>0</v>
      </c>
      <c r="J35" s="4">
        <f t="shared" si="17"/>
        <v>0</v>
      </c>
      <c r="K35" s="4">
        <f t="shared" si="17"/>
        <v>0</v>
      </c>
      <c r="L35" s="4"/>
      <c r="M35" s="185" t="s">
        <v>995</v>
      </c>
      <c r="N35" s="57">
        <v>0</v>
      </c>
      <c r="O35" s="47" t="s">
        <v>996</v>
      </c>
      <c r="P35" s="48">
        <f>+'Salario 01-2007'!R35</f>
        <v>0</v>
      </c>
      <c r="Q35" s="48">
        <v>0</v>
      </c>
      <c r="R35" s="48">
        <f>Q35+P35</f>
        <v>0</v>
      </c>
      <c r="S35" s="48">
        <v>6</v>
      </c>
      <c r="T35" s="48">
        <f>N35*Q35*S35</f>
        <v>0</v>
      </c>
      <c r="U35" s="174">
        <f>R35*0.03</f>
        <v>0</v>
      </c>
    </row>
    <row r="36" spans="1:21" ht="13.5">
      <c r="A36" s="150" t="s">
        <v>925</v>
      </c>
      <c r="B36" s="150" t="s">
        <v>268</v>
      </c>
      <c r="C36" s="150" t="s">
        <v>268</v>
      </c>
      <c r="D36" s="151">
        <f>+D27+D29+D35</f>
        <v>1287744.55</v>
      </c>
      <c r="E36" s="151">
        <f>+E27+E29+E35</f>
        <v>0</v>
      </c>
      <c r="F36" s="151">
        <f t="shared" ref="F36:K36" si="18">+F35+F27</f>
        <v>984114.55</v>
      </c>
      <c r="G36" s="151">
        <f t="shared" si="18"/>
        <v>0</v>
      </c>
      <c r="H36" s="151">
        <f t="shared" si="18"/>
        <v>0</v>
      </c>
      <c r="I36" s="151">
        <f t="shared" si="18"/>
        <v>0</v>
      </c>
      <c r="J36" s="151">
        <f t="shared" si="18"/>
        <v>0</v>
      </c>
      <c r="K36" s="151">
        <f t="shared" si="18"/>
        <v>0</v>
      </c>
      <c r="L36" s="4"/>
      <c r="M36" s="185" t="s">
        <v>995</v>
      </c>
      <c r="N36" s="57">
        <v>1</v>
      </c>
      <c r="O36" s="47" t="s">
        <v>1076</v>
      </c>
      <c r="P36" s="48">
        <f>+'Salario 01-2007'!R36</f>
        <v>158520.9</v>
      </c>
      <c r="Q36" s="48">
        <f>+E43</f>
        <v>0</v>
      </c>
      <c r="R36" s="48">
        <f>Q36+P36</f>
        <v>158520.9</v>
      </c>
      <c r="S36" s="48">
        <v>6.5</v>
      </c>
      <c r="T36" s="48">
        <f>N36*Q36*S36</f>
        <v>0</v>
      </c>
      <c r="U36" s="174">
        <f>R36*0.03</f>
        <v>4755.6269999999995</v>
      </c>
    </row>
    <row r="37" spans="1:21" ht="13.5">
      <c r="A37" s="170" t="s">
        <v>962</v>
      </c>
      <c r="B37" s="170" t="s">
        <v>994</v>
      </c>
      <c r="C37" s="170" t="s">
        <v>968</v>
      </c>
      <c r="D37" s="4">
        <f>+P35*0</f>
        <v>0</v>
      </c>
      <c r="E37" s="4">
        <f t="shared" ref="E37:E43" si="19">+D37*B$1</f>
        <v>0</v>
      </c>
      <c r="F37" s="29">
        <f t="shared" ref="F37:F43" si="20">+E37+D37</f>
        <v>0</v>
      </c>
      <c r="G37" s="4">
        <f t="shared" ref="G37:G43" si="21">+E37*3%</f>
        <v>0</v>
      </c>
      <c r="H37" s="4">
        <v>0</v>
      </c>
      <c r="I37" s="1">
        <v>0</v>
      </c>
      <c r="J37" s="4">
        <f t="shared" ref="J37:J43" si="22">+E37*D$1</f>
        <v>0</v>
      </c>
      <c r="K37" s="4">
        <f t="shared" ref="K37:K43" si="23">J37+I37+H37</f>
        <v>0</v>
      </c>
      <c r="L37" s="4"/>
      <c r="M37" s="186"/>
      <c r="N37" s="57">
        <f>SUM(N32:N36)</f>
        <v>6</v>
      </c>
      <c r="O37" s="173" t="s">
        <v>207</v>
      </c>
      <c r="P37" s="48"/>
      <c r="Q37" s="50" t="s">
        <v>208</v>
      </c>
      <c r="R37" s="48"/>
      <c r="S37" s="48"/>
      <c r="T37" s="48"/>
      <c r="U37" s="175"/>
    </row>
    <row r="38" spans="1:21" ht="13.5">
      <c r="A38" s="26" t="s">
        <v>260</v>
      </c>
      <c r="B38" s="26" t="s">
        <v>261</v>
      </c>
      <c r="C38" s="28" t="s">
        <v>561</v>
      </c>
      <c r="D38" s="4">
        <f>+P32</f>
        <v>304638.7</v>
      </c>
      <c r="E38" s="4">
        <f t="shared" si="19"/>
        <v>0</v>
      </c>
      <c r="F38" s="29">
        <f t="shared" si="20"/>
        <v>304638.7</v>
      </c>
      <c r="G38" s="4">
        <f>+E38*3%</f>
        <v>0</v>
      </c>
      <c r="H38" s="4"/>
      <c r="I38" s="1">
        <f>G38*16*6.5</f>
        <v>0</v>
      </c>
      <c r="J38" s="4">
        <f t="shared" si="22"/>
        <v>0</v>
      </c>
      <c r="K38" s="4">
        <f>J38+I38+H38</f>
        <v>0</v>
      </c>
      <c r="L38" s="4"/>
      <c r="M38" s="186"/>
      <c r="N38" s="57"/>
      <c r="O38" s="173"/>
      <c r="P38" s="187"/>
      <c r="Q38" s="50" t="s">
        <v>217</v>
      </c>
      <c r="R38" s="48"/>
      <c r="S38" s="48"/>
      <c r="T38" s="48">
        <f>SUM(T32:T36)</f>
        <v>0</v>
      </c>
      <c r="U38" s="175"/>
    </row>
    <row r="39" spans="1:21" ht="13.5">
      <c r="A39" s="26" t="s">
        <v>590</v>
      </c>
      <c r="B39" s="26" t="s">
        <v>261</v>
      </c>
      <c r="C39" s="28" t="s">
        <v>592</v>
      </c>
      <c r="D39" s="4">
        <f>+P32</f>
        <v>304638.7</v>
      </c>
      <c r="E39" s="4">
        <f t="shared" si="19"/>
        <v>0</v>
      </c>
      <c r="F39" s="29">
        <f t="shared" si="20"/>
        <v>304638.7</v>
      </c>
      <c r="G39" s="4">
        <f t="shared" si="21"/>
        <v>0</v>
      </c>
      <c r="H39" s="4">
        <v>0</v>
      </c>
      <c r="I39" s="1">
        <f>+G39*5*6.5</f>
        <v>0</v>
      </c>
      <c r="J39" s="4">
        <f t="shared" si="22"/>
        <v>0</v>
      </c>
      <c r="K39" s="4">
        <f t="shared" si="23"/>
        <v>0</v>
      </c>
      <c r="L39" s="4"/>
      <c r="M39" s="186"/>
      <c r="N39" s="57"/>
      <c r="O39" s="173"/>
      <c r="P39" s="187"/>
      <c r="Q39" s="50" t="s">
        <v>211</v>
      </c>
      <c r="R39" s="48"/>
      <c r="S39" s="48"/>
      <c r="T39" s="48">
        <f>+I44</f>
        <v>0</v>
      </c>
      <c r="U39" s="175"/>
    </row>
    <row r="40" spans="1:21" ht="13.5">
      <c r="A40" s="26" t="s">
        <v>931</v>
      </c>
      <c r="B40" s="26" t="s">
        <v>262</v>
      </c>
      <c r="C40" s="28" t="s">
        <v>933</v>
      </c>
      <c r="D40" s="4">
        <f>+P33</f>
        <v>299443.45</v>
      </c>
      <c r="E40" s="4">
        <f t="shared" si="19"/>
        <v>0</v>
      </c>
      <c r="F40" s="29">
        <f t="shared" si="20"/>
        <v>299443.45</v>
      </c>
      <c r="G40" s="4">
        <f t="shared" si="21"/>
        <v>0</v>
      </c>
      <c r="H40" s="4">
        <v>0</v>
      </c>
      <c r="I40" s="1">
        <f>+G40*3*6.5</f>
        <v>0</v>
      </c>
      <c r="J40" s="4">
        <f t="shared" si="22"/>
        <v>0</v>
      </c>
      <c r="K40" s="4">
        <f t="shared" si="23"/>
        <v>0</v>
      </c>
      <c r="L40" s="4"/>
      <c r="M40" s="186"/>
      <c r="N40" s="57"/>
      <c r="O40" s="173"/>
      <c r="P40" s="187"/>
      <c r="Q40" s="50" t="s">
        <v>971</v>
      </c>
      <c r="R40" s="48"/>
      <c r="S40" s="48"/>
      <c r="T40" s="48">
        <f>SUM(T38:T39)</f>
        <v>0</v>
      </c>
      <c r="U40" s="175"/>
    </row>
    <row r="41" spans="1:21" ht="13.5">
      <c r="A41" s="26" t="s">
        <v>263</v>
      </c>
      <c r="B41" s="26" t="s">
        <v>262</v>
      </c>
      <c r="C41" s="28" t="s">
        <v>562</v>
      </c>
      <c r="D41" s="4">
        <f>+D40</f>
        <v>299443.45</v>
      </c>
      <c r="E41" s="4">
        <f t="shared" si="19"/>
        <v>0</v>
      </c>
      <c r="F41" s="29">
        <f t="shared" si="20"/>
        <v>299443.45</v>
      </c>
      <c r="G41" s="4">
        <f t="shared" si="21"/>
        <v>0</v>
      </c>
      <c r="H41" s="4">
        <v>0</v>
      </c>
      <c r="I41" s="1">
        <f>+G41*7*6.5</f>
        <v>0</v>
      </c>
      <c r="J41" s="4">
        <f t="shared" si="22"/>
        <v>0</v>
      </c>
      <c r="K41" s="4">
        <f t="shared" si="23"/>
        <v>0</v>
      </c>
      <c r="L41" s="4"/>
      <c r="M41" s="186"/>
      <c r="N41" s="57"/>
      <c r="O41" s="173"/>
      <c r="P41" s="187"/>
      <c r="Q41" s="50"/>
      <c r="R41" s="48"/>
      <c r="S41" s="48"/>
      <c r="T41" s="48"/>
      <c r="U41" s="175"/>
    </row>
    <row r="42" spans="1:21" ht="13.5">
      <c r="A42" s="26" t="s">
        <v>264</v>
      </c>
      <c r="B42" s="26" t="s">
        <v>262</v>
      </c>
      <c r="C42" s="28" t="s">
        <v>563</v>
      </c>
      <c r="D42" s="4">
        <f>+P22</f>
        <v>299443.45</v>
      </c>
      <c r="E42" s="4">
        <f t="shared" si="19"/>
        <v>0</v>
      </c>
      <c r="F42" s="29">
        <f t="shared" si="20"/>
        <v>299443.45</v>
      </c>
      <c r="G42" s="4">
        <f t="shared" si="21"/>
        <v>0</v>
      </c>
      <c r="H42" s="4">
        <v>0</v>
      </c>
      <c r="I42" s="1">
        <f>G42*13*1.5+G42*14*5</f>
        <v>0</v>
      </c>
      <c r="J42" s="4">
        <f t="shared" si="22"/>
        <v>0</v>
      </c>
      <c r="K42" s="4">
        <f t="shared" si="23"/>
        <v>0</v>
      </c>
      <c r="L42" s="4"/>
      <c r="M42" s="186"/>
      <c r="N42" s="57"/>
      <c r="O42" s="173"/>
      <c r="P42" s="187"/>
      <c r="Q42" s="50"/>
      <c r="R42" s="48"/>
      <c r="S42" s="48"/>
      <c r="T42" s="48"/>
      <c r="U42" s="175"/>
    </row>
    <row r="43" spans="1:21" ht="13.5">
      <c r="A43" s="26" t="s">
        <v>1179</v>
      </c>
      <c r="B43" s="26" t="s">
        <v>257</v>
      </c>
      <c r="C43" s="167" t="s">
        <v>963</v>
      </c>
      <c r="D43" s="4">
        <f>+P21</f>
        <v>158520.9</v>
      </c>
      <c r="E43" s="4">
        <f t="shared" si="19"/>
        <v>0</v>
      </c>
      <c r="F43" s="29">
        <f t="shared" si="20"/>
        <v>158520.9</v>
      </c>
      <c r="G43" s="4">
        <f t="shared" si="21"/>
        <v>0</v>
      </c>
      <c r="H43" s="4">
        <v>0</v>
      </c>
      <c r="I43" s="1">
        <f>+G43*1*4</f>
        <v>0</v>
      </c>
      <c r="J43" s="4">
        <f t="shared" si="22"/>
        <v>0</v>
      </c>
      <c r="K43" s="4">
        <f t="shared" si="23"/>
        <v>0</v>
      </c>
      <c r="L43" s="4"/>
      <c r="M43" s="188"/>
      <c r="N43" s="189"/>
      <c r="O43" s="189"/>
      <c r="P43" s="189"/>
      <c r="Q43" s="189"/>
      <c r="R43" s="189"/>
      <c r="S43" s="189"/>
      <c r="T43" s="189"/>
      <c r="U43" s="190"/>
    </row>
    <row r="44" spans="1:21" ht="14.25" thickBot="1">
      <c r="A44" s="171" t="s">
        <v>997</v>
      </c>
      <c r="B44" s="150"/>
      <c r="C44" s="150"/>
      <c r="D44" s="151">
        <f>SUM(D37:D43)</f>
        <v>1666128.65</v>
      </c>
      <c r="E44" s="151">
        <f>SUM(E37:E43)</f>
        <v>0</v>
      </c>
      <c r="F44" s="151">
        <f t="shared" ref="F44:K44" si="24">SUM(F37:F43)</f>
        <v>1666128.65</v>
      </c>
      <c r="G44" s="151">
        <f t="shared" si="24"/>
        <v>0</v>
      </c>
      <c r="H44" s="151">
        <f t="shared" si="24"/>
        <v>0</v>
      </c>
      <c r="I44" s="151">
        <f t="shared" si="24"/>
        <v>0</v>
      </c>
      <c r="J44" s="151">
        <f t="shared" si="24"/>
        <v>0</v>
      </c>
      <c r="K44" s="151">
        <f t="shared" si="24"/>
        <v>0</v>
      </c>
      <c r="L44" s="4"/>
      <c r="M44" s="53"/>
      <c r="N44" s="176">
        <f>N27+N17+N37</f>
        <v>26</v>
      </c>
      <c r="O44" s="177" t="s">
        <v>207</v>
      </c>
      <c r="P44" s="54"/>
      <c r="Q44" s="178" t="s">
        <v>219</v>
      </c>
      <c r="R44" s="54"/>
      <c r="S44" s="54"/>
      <c r="T44" s="54">
        <f>+T20+T30+T40</f>
        <v>0</v>
      </c>
      <c r="U44" s="55"/>
    </row>
    <row r="45" spans="1:21" ht="14.25" thickBot="1">
      <c r="A45" s="170" t="s">
        <v>679</v>
      </c>
      <c r="B45" s="170" t="s">
        <v>966</v>
      </c>
      <c r="C45" s="170" t="s">
        <v>968</v>
      </c>
      <c r="D45" s="4">
        <v>0</v>
      </c>
      <c r="E45" s="4">
        <f>+D45*B$1</f>
        <v>0</v>
      </c>
      <c r="F45" s="29">
        <f>+E45+D45</f>
        <v>0</v>
      </c>
      <c r="G45" s="4">
        <f>+E45*3%</f>
        <v>0</v>
      </c>
      <c r="H45" s="4">
        <v>0</v>
      </c>
      <c r="I45" s="1">
        <v>0</v>
      </c>
      <c r="J45" s="4">
        <f>+E45*D$1</f>
        <v>0</v>
      </c>
      <c r="K45" s="4">
        <f>J45+I45+H45</f>
        <v>0</v>
      </c>
      <c r="L45" s="4"/>
      <c r="T45" s="54">
        <f>+T44-K49</f>
        <v>0</v>
      </c>
    </row>
    <row r="46" spans="1:21" ht="13.5">
      <c r="A46" s="170" t="s">
        <v>679</v>
      </c>
      <c r="B46" s="170" t="s">
        <v>967</v>
      </c>
      <c r="C46" s="170" t="s">
        <v>969</v>
      </c>
      <c r="D46" s="4">
        <v>0</v>
      </c>
      <c r="E46" s="4">
        <f>+D46*B$1</f>
        <v>0</v>
      </c>
      <c r="F46" s="29">
        <f>+E46+D46</f>
        <v>0</v>
      </c>
      <c r="G46" s="4">
        <f>+E46*3%</f>
        <v>0</v>
      </c>
      <c r="H46" s="4">
        <v>0</v>
      </c>
      <c r="I46" s="1">
        <v>0</v>
      </c>
      <c r="J46" s="4">
        <f>+E46*D$1</f>
        <v>0</v>
      </c>
      <c r="K46" s="4">
        <f>J46+I46+H46</f>
        <v>0</v>
      </c>
      <c r="L46" s="4"/>
      <c r="T46" s="67"/>
    </row>
    <row r="47" spans="1:21" ht="13.5">
      <c r="A47" s="171" t="s">
        <v>993</v>
      </c>
      <c r="B47" s="150"/>
      <c r="C47" s="150"/>
      <c r="D47" s="151">
        <f>SUM(D45:D46)</f>
        <v>0</v>
      </c>
      <c r="E47" s="151">
        <f>SUM(E45:E46)</f>
        <v>0</v>
      </c>
      <c r="F47" s="151">
        <f t="shared" ref="F47:K47" si="25">SUM(F45:F46)</f>
        <v>0</v>
      </c>
      <c r="G47" s="151">
        <f t="shared" si="25"/>
        <v>0</v>
      </c>
      <c r="H47" s="151">
        <f t="shared" si="25"/>
        <v>0</v>
      </c>
      <c r="I47" s="151">
        <f t="shared" si="25"/>
        <v>0</v>
      </c>
      <c r="J47" s="151">
        <f t="shared" si="25"/>
        <v>0</v>
      </c>
      <c r="K47" s="151">
        <f t="shared" si="25"/>
        <v>0</v>
      </c>
      <c r="L47" s="4"/>
      <c r="T47" s="67"/>
    </row>
    <row r="48" spans="1:21" ht="13.5">
      <c r="A48" s="170" t="s">
        <v>911</v>
      </c>
      <c r="B48" s="168"/>
      <c r="C48" s="168"/>
      <c r="D48" s="169">
        <f>+D47+D44</f>
        <v>1666128.65</v>
      </c>
      <c r="E48" s="169">
        <f>+E47+E44</f>
        <v>0</v>
      </c>
      <c r="F48" s="169">
        <f t="shared" ref="F48:K48" si="26">+F47+F44</f>
        <v>1666128.65</v>
      </c>
      <c r="G48" s="169">
        <f t="shared" si="26"/>
        <v>0</v>
      </c>
      <c r="H48" s="169">
        <f t="shared" si="26"/>
        <v>0</v>
      </c>
      <c r="I48" s="169">
        <f t="shared" si="26"/>
        <v>0</v>
      </c>
      <c r="J48" s="169">
        <f t="shared" si="26"/>
        <v>0</v>
      </c>
      <c r="K48" s="169">
        <f t="shared" si="26"/>
        <v>0</v>
      </c>
      <c r="L48" s="4"/>
      <c r="T48" s="67"/>
    </row>
    <row r="49" spans="1:13" ht="13.5">
      <c r="A49" s="26" t="s">
        <v>266</v>
      </c>
      <c r="B49" s="3"/>
      <c r="C49" s="3"/>
      <c r="D49" s="4">
        <f>D35+D27+D19+D47+D44+D29</f>
        <v>7072932.9500000011</v>
      </c>
      <c r="E49" s="4">
        <f>E35+E27+E19+E47+E44+E29</f>
        <v>0</v>
      </c>
      <c r="F49" s="4">
        <f t="shared" ref="F49:K49" si="27">F35+F27+F19+F47+F44+F29</f>
        <v>7072932.9500000011</v>
      </c>
      <c r="G49" s="4">
        <f t="shared" si="27"/>
        <v>0</v>
      </c>
      <c r="H49" s="4">
        <f t="shared" si="27"/>
        <v>0</v>
      </c>
      <c r="I49" s="4">
        <f t="shared" si="27"/>
        <v>0</v>
      </c>
      <c r="J49" s="4">
        <f t="shared" si="27"/>
        <v>0</v>
      </c>
      <c r="K49" s="4">
        <f t="shared" si="27"/>
        <v>0</v>
      </c>
      <c r="L49" s="37"/>
    </row>
    <row r="50" spans="1:13" ht="13.5">
      <c r="A50" s="26" t="s">
        <v>672</v>
      </c>
      <c r="B50" s="26" t="s">
        <v>671</v>
      </c>
      <c r="C50" s="28"/>
      <c r="D50" s="4">
        <v>0</v>
      </c>
      <c r="E50" s="4">
        <v>0</v>
      </c>
      <c r="F50" s="4">
        <v>0</v>
      </c>
      <c r="G50" s="4">
        <f>+E50*3%</f>
        <v>0</v>
      </c>
      <c r="H50" s="4"/>
      <c r="I50" s="4">
        <v>0</v>
      </c>
      <c r="J50" s="4">
        <f>+E50*D$1</f>
        <v>0</v>
      </c>
      <c r="K50" s="4">
        <v>0</v>
      </c>
      <c r="L50" s="4"/>
      <c r="M50" s="4"/>
    </row>
    <row r="51" spans="1:13" ht="14.25" thickBot="1">
      <c r="J51" s="5" t="s">
        <v>267</v>
      </c>
      <c r="K51" s="4">
        <f>+I89</f>
        <v>0</v>
      </c>
      <c r="L51" s="4"/>
    </row>
    <row r="52" spans="1:13" ht="16.5" thickBot="1">
      <c r="A52" s="2349" t="s">
        <v>565</v>
      </c>
      <c r="B52" s="2349"/>
      <c r="C52" s="2349"/>
      <c r="D52" s="2349"/>
      <c r="E52" s="2349"/>
      <c r="I52" s="61" t="s">
        <v>589</v>
      </c>
      <c r="J52" s="62"/>
      <c r="K52" s="78">
        <f>+K51+K49</f>
        <v>0</v>
      </c>
      <c r="L52" s="4"/>
    </row>
    <row r="53" spans="1:13" ht="24" customHeight="1">
      <c r="A53" s="27" t="s">
        <v>582</v>
      </c>
      <c r="B53" s="2359" t="s">
        <v>1005</v>
      </c>
      <c r="C53" s="2360"/>
      <c r="D53" s="2360"/>
      <c r="E53" s="2361"/>
      <c r="J53" s="5"/>
      <c r="K53" s="4"/>
      <c r="L53" s="4"/>
    </row>
    <row r="54" spans="1:13" ht="27" customHeight="1">
      <c r="A54" s="152" t="s">
        <v>1300</v>
      </c>
      <c r="B54" s="13">
        <f>+B75</f>
        <v>686169.44</v>
      </c>
      <c r="C54" s="2343" t="s">
        <v>1006</v>
      </c>
      <c r="D54" s="2344"/>
      <c r="E54" s="13">
        <f>+E75</f>
        <v>699035.11700000009</v>
      </c>
      <c r="J54" s="5"/>
      <c r="K54" s="4"/>
      <c r="L54" s="4"/>
    </row>
    <row r="55" spans="1:13" ht="24" customHeight="1">
      <c r="A55" s="152" t="s">
        <v>564</v>
      </c>
      <c r="B55" s="13">
        <f>+B54*10%</f>
        <v>68616.944000000003</v>
      </c>
      <c r="C55" s="2343" t="s">
        <v>564</v>
      </c>
      <c r="D55" s="2344"/>
      <c r="E55" s="13">
        <f>+E54*10%</f>
        <v>69903.511700000017</v>
      </c>
      <c r="J55" s="5"/>
      <c r="K55" s="4"/>
      <c r="L55" s="4"/>
    </row>
    <row r="56" spans="1:13" ht="13.5" customHeight="1">
      <c r="A56" s="152" t="s">
        <v>926</v>
      </c>
      <c r="B56" s="13">
        <f>+B55+B54</f>
        <v>754786.38399999996</v>
      </c>
      <c r="C56" s="2354" t="s">
        <v>926</v>
      </c>
      <c r="D56" s="2355"/>
      <c r="E56" s="13">
        <f>+E55+E54</f>
        <v>768938.62870000012</v>
      </c>
      <c r="F56" s="39"/>
      <c r="J56" s="5"/>
      <c r="K56" s="4"/>
      <c r="L56" s="4"/>
    </row>
    <row r="57" spans="1:13" ht="13.5" customHeight="1">
      <c r="A57" s="152" t="s">
        <v>1185</v>
      </c>
      <c r="B57" s="13">
        <f>+B56*65%</f>
        <v>490611.1496</v>
      </c>
      <c r="C57" s="2354" t="s">
        <v>1185</v>
      </c>
      <c r="D57" s="2355"/>
      <c r="E57" s="13">
        <f>+E56*65%</f>
        <v>499810.10865500011</v>
      </c>
      <c r="J57" s="5"/>
      <c r="K57" s="4"/>
      <c r="L57" s="4"/>
    </row>
    <row r="58" spans="1:13" ht="13.5" customHeight="1">
      <c r="A58" s="152" t="s">
        <v>927</v>
      </c>
      <c r="B58" s="13">
        <f>+B56+B57</f>
        <v>1245397.5336</v>
      </c>
      <c r="C58" s="2354" t="s">
        <v>927</v>
      </c>
      <c r="D58" s="2355"/>
      <c r="E58" s="13">
        <f>+E56+E57</f>
        <v>1268748.7373550003</v>
      </c>
      <c r="J58" s="5"/>
      <c r="K58" s="4"/>
      <c r="L58" s="4"/>
    </row>
    <row r="59" spans="1:13" ht="13.5" customHeight="1">
      <c r="A59" s="159" t="s">
        <v>944</v>
      </c>
      <c r="B59" s="153">
        <f>+'Salario 01-2007'!B56</f>
        <v>754786.38399999996</v>
      </c>
      <c r="C59" s="2353" t="s">
        <v>944</v>
      </c>
      <c r="D59" s="2353"/>
      <c r="E59" s="153">
        <f>+'Salario 01-2007'!E56</f>
        <v>768938.62870000012</v>
      </c>
      <c r="J59" s="5"/>
      <c r="K59" s="4"/>
      <c r="L59" s="4"/>
    </row>
    <row r="60" spans="1:13" ht="12.75" customHeight="1">
      <c r="A60" s="159" t="s">
        <v>945</v>
      </c>
      <c r="B60" s="153">
        <f>+B56-B59</f>
        <v>0</v>
      </c>
      <c r="C60" s="2353" t="s">
        <v>945</v>
      </c>
      <c r="D60" s="2353"/>
      <c r="E60" s="153">
        <f>+E56-E59</f>
        <v>0</v>
      </c>
      <c r="J60" s="5"/>
      <c r="K60" s="4"/>
      <c r="L60" s="4"/>
    </row>
    <row r="61" spans="1:13" ht="13.5" customHeight="1">
      <c r="A61" s="159" t="s">
        <v>946</v>
      </c>
      <c r="B61" s="153">
        <f>+B60*65%</f>
        <v>0</v>
      </c>
      <c r="C61" s="2353" t="s">
        <v>946</v>
      </c>
      <c r="D61" s="2353"/>
      <c r="E61" s="153">
        <f>+E60*65%</f>
        <v>0</v>
      </c>
      <c r="J61" s="5"/>
      <c r="K61" s="4"/>
      <c r="L61" s="4"/>
    </row>
    <row r="62" spans="1:13" ht="13.5" customHeight="1">
      <c r="A62" s="159" t="s">
        <v>951</v>
      </c>
      <c r="B62" s="153">
        <f>+B59+B60</f>
        <v>754786.38399999996</v>
      </c>
      <c r="C62" s="160"/>
      <c r="D62" s="160"/>
      <c r="E62" s="153">
        <f>+E59+E60</f>
        <v>768938.62870000012</v>
      </c>
      <c r="J62" s="5"/>
      <c r="K62" s="4"/>
      <c r="L62" s="4"/>
    </row>
    <row r="63" spans="1:13" ht="13.5" customHeight="1" thickBot="1">
      <c r="A63" s="156" t="s">
        <v>1015</v>
      </c>
      <c r="B63" s="9"/>
      <c r="C63" s="10"/>
      <c r="D63" s="11"/>
      <c r="E63" s="12">
        <f>+((B60+B61)*2)+((E60+E61)*4)</f>
        <v>0</v>
      </c>
      <c r="J63" s="5"/>
      <c r="K63" s="4"/>
      <c r="L63" s="4"/>
    </row>
    <row r="64" spans="1:13" ht="27" customHeight="1" thickBot="1">
      <c r="A64" s="2345" t="s">
        <v>1215</v>
      </c>
      <c r="B64" s="2346"/>
      <c r="C64" s="2346"/>
      <c r="D64" s="2346"/>
      <c r="E64" s="157">
        <f>+E63/6</f>
        <v>0</v>
      </c>
      <c r="J64" s="5"/>
      <c r="K64" s="4"/>
      <c r="L64" s="4"/>
    </row>
    <row r="65" spans="1:12" ht="13.5">
      <c r="A65" s="154"/>
      <c r="B65" s="154"/>
      <c r="C65" s="154"/>
      <c r="D65" s="154"/>
      <c r="E65" s="155"/>
      <c r="J65" s="5"/>
      <c r="K65" s="4"/>
      <c r="L65" s="4"/>
    </row>
    <row r="66" spans="1:12" ht="15.75">
      <c r="A66" s="2349" t="s">
        <v>1204</v>
      </c>
      <c r="B66" s="2349"/>
      <c r="C66" s="2349"/>
      <c r="D66" s="2349"/>
      <c r="E66" s="2349"/>
      <c r="J66" s="5"/>
      <c r="K66" s="4"/>
      <c r="L66" s="4"/>
    </row>
    <row r="67" spans="1:12" ht="24" customHeight="1">
      <c r="A67" s="27" t="s">
        <v>582</v>
      </c>
      <c r="B67" s="2350" t="s">
        <v>1004</v>
      </c>
      <c r="C67" s="2351"/>
      <c r="D67" s="2351"/>
      <c r="E67" s="2352"/>
      <c r="J67" s="5"/>
      <c r="K67" s="4"/>
      <c r="L67" s="4"/>
    </row>
    <row r="68" spans="1:12" ht="13.5" customHeight="1">
      <c r="A68" s="158" t="s">
        <v>936</v>
      </c>
      <c r="B68" s="13">
        <f>+P6</f>
        <v>428855.9</v>
      </c>
      <c r="C68" s="148"/>
      <c r="D68" s="148"/>
      <c r="E68" s="13">
        <f>+B68</f>
        <v>428855.9</v>
      </c>
      <c r="J68" s="5"/>
      <c r="K68" s="4"/>
      <c r="L68" s="4"/>
    </row>
    <row r="69" spans="1:12" ht="13.5" customHeight="1">
      <c r="A69" s="152" t="s">
        <v>937</v>
      </c>
      <c r="B69" s="13">
        <f>+B68*E1</f>
        <v>0</v>
      </c>
      <c r="C69" s="2343" t="s">
        <v>928</v>
      </c>
      <c r="D69" s="2344"/>
      <c r="E69" s="13">
        <f>+E68*E1</f>
        <v>0</v>
      </c>
      <c r="J69" s="5"/>
      <c r="K69" s="4"/>
      <c r="L69" s="4"/>
    </row>
    <row r="70" spans="1:12" ht="13.5" customHeight="1">
      <c r="A70" s="152" t="s">
        <v>938</v>
      </c>
      <c r="B70" s="13">
        <f>+B68+B69</f>
        <v>428855.9</v>
      </c>
      <c r="C70" s="2343" t="s">
        <v>938</v>
      </c>
      <c r="D70" s="2344"/>
      <c r="E70" s="13">
        <f>+E68+E69</f>
        <v>428855.9</v>
      </c>
      <c r="J70" s="5"/>
      <c r="K70" s="4"/>
      <c r="L70" s="4"/>
    </row>
    <row r="71" spans="1:12" ht="13.5">
      <c r="A71" s="152" t="s">
        <v>939</v>
      </c>
      <c r="B71" s="13">
        <f>+B69*3%</f>
        <v>0</v>
      </c>
      <c r="C71" s="2343" t="s">
        <v>939</v>
      </c>
      <c r="D71" s="2344"/>
      <c r="E71" s="13">
        <f>+E69*3%</f>
        <v>0</v>
      </c>
      <c r="J71" s="5"/>
      <c r="K71" s="4"/>
      <c r="L71" s="4"/>
    </row>
    <row r="72" spans="1:12" ht="13.5" customHeight="1">
      <c r="A72" s="152" t="s">
        <v>940</v>
      </c>
      <c r="B72" s="13">
        <f>+B69*0%</f>
        <v>0</v>
      </c>
      <c r="C72" s="2343" t="s">
        <v>940</v>
      </c>
      <c r="D72" s="2344"/>
      <c r="E72" s="13">
        <f>+E69*0%</f>
        <v>0</v>
      </c>
      <c r="J72" s="5"/>
      <c r="K72" s="4"/>
      <c r="L72" s="4"/>
    </row>
    <row r="73" spans="1:12" ht="13.5">
      <c r="A73" s="152" t="s">
        <v>941</v>
      </c>
      <c r="B73" s="13">
        <f>+B71*20</f>
        <v>0</v>
      </c>
      <c r="C73" s="2343" t="s">
        <v>942</v>
      </c>
      <c r="D73" s="2348"/>
      <c r="E73" s="13">
        <f>+E71*21</f>
        <v>0</v>
      </c>
      <c r="J73" s="5"/>
      <c r="K73" s="4"/>
      <c r="L73" s="4"/>
    </row>
    <row r="74" spans="1:12" ht="13.5">
      <c r="A74" s="152" t="s">
        <v>943</v>
      </c>
      <c r="B74" s="13">
        <f>+B73+B72+B69</f>
        <v>0</v>
      </c>
      <c r="C74" s="2343" t="s">
        <v>943</v>
      </c>
      <c r="D74" s="2344"/>
      <c r="E74" s="13">
        <f>+E73+E72+E69</f>
        <v>0</v>
      </c>
      <c r="J74" s="5"/>
      <c r="K74" s="4"/>
      <c r="L74" s="4"/>
    </row>
    <row r="75" spans="1:12" ht="13.5" customHeight="1">
      <c r="A75" s="152" t="s">
        <v>927</v>
      </c>
      <c r="B75" s="13">
        <f>+B70+((B70*3%)*20)</f>
        <v>686169.44</v>
      </c>
      <c r="C75" s="2343" t="s">
        <v>927</v>
      </c>
      <c r="D75" s="2344"/>
      <c r="E75" s="13">
        <f>+E70+((E70*3%)*21)</f>
        <v>699035.11700000009</v>
      </c>
      <c r="J75" s="5"/>
      <c r="K75" s="4"/>
      <c r="L75" s="4"/>
    </row>
    <row r="76" spans="1:12" ht="14.25" thickBot="1">
      <c r="A76" s="156" t="s">
        <v>930</v>
      </c>
      <c r="B76" s="9"/>
      <c r="C76" s="10"/>
      <c r="D76" s="11"/>
      <c r="E76" s="12">
        <f>+((E74)*5)+((B74)*1.5)</f>
        <v>0</v>
      </c>
      <c r="J76" s="5"/>
      <c r="K76" s="4"/>
      <c r="L76" s="4"/>
    </row>
    <row r="77" spans="1:12" ht="15" thickBot="1">
      <c r="A77" s="2345" t="s">
        <v>693</v>
      </c>
      <c r="B77" s="2346"/>
      <c r="C77" s="2346"/>
      <c r="D77" s="2346"/>
      <c r="E77" s="157">
        <f>+E76/6</f>
        <v>0</v>
      </c>
      <c r="J77" s="5"/>
      <c r="K77" s="4"/>
      <c r="L77" s="4"/>
    </row>
    <row r="78" spans="1:12" ht="13.5" customHeight="1">
      <c r="J78" s="5"/>
      <c r="K78" s="4"/>
      <c r="L78" s="4"/>
    </row>
    <row r="79" spans="1:12" ht="15.75">
      <c r="A79" s="2347" t="s">
        <v>566</v>
      </c>
      <c r="B79" s="2347"/>
      <c r="C79" s="2347"/>
      <c r="D79" s="2347"/>
      <c r="E79" s="2347"/>
      <c r="F79" s="2347"/>
      <c r="G79" s="2347"/>
      <c r="H79" s="2347"/>
      <c r="I79" s="2347"/>
      <c r="J79" s="5"/>
      <c r="K79" s="5"/>
      <c r="L79" s="5"/>
    </row>
    <row r="80" spans="1:12" ht="38.25">
      <c r="A80" s="18" t="s">
        <v>584</v>
      </c>
      <c r="B80" s="19" t="s">
        <v>552</v>
      </c>
      <c r="C80" s="19" t="s">
        <v>553</v>
      </c>
      <c r="D80" s="19" t="s">
        <v>554</v>
      </c>
      <c r="E80" s="19" t="s">
        <v>578</v>
      </c>
      <c r="F80" s="19" t="s">
        <v>579</v>
      </c>
      <c r="G80" s="19" t="s">
        <v>580</v>
      </c>
      <c r="H80" s="213" t="s">
        <v>1077</v>
      </c>
      <c r="I80" s="19" t="s">
        <v>581</v>
      </c>
      <c r="J80" s="19" t="s">
        <v>588</v>
      </c>
      <c r="K80" s="3"/>
      <c r="L80" s="3"/>
    </row>
    <row r="81" spans="1:12" ht="13.5">
      <c r="A81" s="20" t="s">
        <v>585</v>
      </c>
      <c r="B81" s="60">
        <f>+K19-B82</f>
        <v>0</v>
      </c>
      <c r="C81" s="60">
        <f>B81*14/100</f>
        <v>0</v>
      </c>
      <c r="D81" s="60">
        <f>B81*0.5/100</f>
        <v>0</v>
      </c>
      <c r="E81" s="60">
        <f>B81*1.5/100</f>
        <v>0</v>
      </c>
      <c r="F81" s="214">
        <f>B81*3/100</f>
        <v>0</v>
      </c>
      <c r="G81" s="21">
        <f>C81+D81+E81+F81</f>
        <v>0</v>
      </c>
      <c r="H81" s="22">
        <f>+B81*1.33%</f>
        <v>0</v>
      </c>
      <c r="I81" s="22">
        <f>+B81/12</f>
        <v>0</v>
      </c>
      <c r="J81" s="22">
        <f>SUM(G81:I81)</f>
        <v>0</v>
      </c>
      <c r="K81" s="3"/>
      <c r="L81" s="3"/>
    </row>
    <row r="82" spans="1:12" ht="13.5">
      <c r="A82" s="20" t="s">
        <v>1210</v>
      </c>
      <c r="B82" s="60">
        <f>+K12</f>
        <v>0</v>
      </c>
      <c r="C82" s="60">
        <f>B82*14/100</f>
        <v>0</v>
      </c>
      <c r="D82" s="60">
        <f>B82*0.5/100</f>
        <v>0</v>
      </c>
      <c r="E82" s="60">
        <f>B82*1.5/100</f>
        <v>0</v>
      </c>
      <c r="F82" s="214">
        <f>B82*3/100</f>
        <v>0</v>
      </c>
      <c r="G82" s="21">
        <f>C82+D82+E82+F82</f>
        <v>0</v>
      </c>
      <c r="H82" s="22">
        <f>+B82*1.33%</f>
        <v>0</v>
      </c>
      <c r="I82" s="22">
        <f>+B82/12</f>
        <v>0</v>
      </c>
      <c r="J82" s="22">
        <f t="shared" ref="J82:J87" si="28">SUM(G82:I82)</f>
        <v>0</v>
      </c>
      <c r="K82" s="3"/>
      <c r="L82" s="3"/>
    </row>
    <row r="83" spans="1:12" ht="13.5">
      <c r="A83" s="20" t="s">
        <v>586</v>
      </c>
      <c r="B83" s="15">
        <f>+K27</f>
        <v>0</v>
      </c>
      <c r="C83" s="15">
        <f>B83*14/100</f>
        <v>0</v>
      </c>
      <c r="D83" s="15">
        <f>B83*0.5/100</f>
        <v>0</v>
      </c>
      <c r="E83" s="15">
        <f>B83*1.5/100</f>
        <v>0</v>
      </c>
      <c r="F83" s="16">
        <f>B83*3/100</f>
        <v>0</v>
      </c>
      <c r="G83" s="21">
        <f>C83+D83+E83+F83</f>
        <v>0</v>
      </c>
      <c r="H83" s="22">
        <f>+B83*1.33%</f>
        <v>0</v>
      </c>
      <c r="I83" s="22">
        <f>+B83/12</f>
        <v>0</v>
      </c>
      <c r="J83" s="22">
        <f t="shared" si="28"/>
        <v>0</v>
      </c>
      <c r="K83" s="3"/>
      <c r="L83" s="3"/>
    </row>
    <row r="84" spans="1:12" ht="13.5">
      <c r="A84" s="20" t="s">
        <v>1211</v>
      </c>
      <c r="B84" s="15">
        <f>+K29</f>
        <v>0</v>
      </c>
      <c r="C84" s="15">
        <f>B84*14/100</f>
        <v>0</v>
      </c>
      <c r="D84" s="15">
        <f>B84*0.5/100</f>
        <v>0</v>
      </c>
      <c r="E84" s="15">
        <f>B84*1.5/100</f>
        <v>0</v>
      </c>
      <c r="F84" s="16">
        <f>B84*3/100</f>
        <v>0</v>
      </c>
      <c r="G84" s="21">
        <f>C84+D84+E84+F84</f>
        <v>0</v>
      </c>
      <c r="H84" s="22">
        <f>+B84*1.33%</f>
        <v>0</v>
      </c>
      <c r="I84" s="22">
        <f>+B84/12</f>
        <v>0</v>
      </c>
      <c r="J84" s="22">
        <f t="shared" si="28"/>
        <v>0</v>
      </c>
      <c r="K84" s="3"/>
      <c r="L84" s="3"/>
    </row>
    <row r="85" spans="1:12" ht="13.5">
      <c r="A85" s="20" t="s">
        <v>567</v>
      </c>
      <c r="B85" s="15">
        <f>+K35</f>
        <v>0</v>
      </c>
      <c r="C85" s="15">
        <f>B85*14/100</f>
        <v>0</v>
      </c>
      <c r="D85" s="15">
        <f>B85*0.5/100</f>
        <v>0</v>
      </c>
      <c r="E85" s="15">
        <f>B85*1.5/100</f>
        <v>0</v>
      </c>
      <c r="F85" s="16">
        <f>B85*3/100</f>
        <v>0</v>
      </c>
      <c r="G85" s="21">
        <f>C85+D85+E85+F85</f>
        <v>0</v>
      </c>
      <c r="H85" s="22">
        <f>+B85*1.33%</f>
        <v>0</v>
      </c>
      <c r="I85" s="22">
        <f>+B85/12</f>
        <v>0</v>
      </c>
      <c r="J85" s="22">
        <f t="shared" si="28"/>
        <v>0</v>
      </c>
      <c r="K85" s="3"/>
      <c r="L85" s="3"/>
    </row>
    <row r="86" spans="1:12" ht="13.5">
      <c r="A86" s="20" t="s">
        <v>1163</v>
      </c>
      <c r="B86" s="60">
        <f>SUM(B83:B85)</f>
        <v>0</v>
      </c>
      <c r="C86" s="60">
        <f t="shared" ref="C86:J86" si="29">SUM(C83:C85)</f>
        <v>0</v>
      </c>
      <c r="D86" s="60">
        <f t="shared" si="29"/>
        <v>0</v>
      </c>
      <c r="E86" s="60">
        <f t="shared" si="29"/>
        <v>0</v>
      </c>
      <c r="F86" s="60">
        <f t="shared" si="29"/>
        <v>0</v>
      </c>
      <c r="G86" s="60">
        <f t="shared" si="29"/>
        <v>0</v>
      </c>
      <c r="H86" s="60">
        <f>SUM(H83:H85)</f>
        <v>0</v>
      </c>
      <c r="I86" s="60">
        <f t="shared" si="29"/>
        <v>0</v>
      </c>
      <c r="J86" s="60">
        <f t="shared" si="29"/>
        <v>0</v>
      </c>
      <c r="K86" s="3"/>
      <c r="L86" s="3"/>
    </row>
    <row r="87" spans="1:12" ht="13.5">
      <c r="A87" s="20" t="s">
        <v>1208</v>
      </c>
      <c r="B87" s="60">
        <f>+K44</f>
        <v>0</v>
      </c>
      <c r="C87" s="60"/>
      <c r="D87" s="15">
        <f>B87*0.5/100</f>
        <v>0</v>
      </c>
      <c r="E87" s="15">
        <f>B87*1.5/100</f>
        <v>0</v>
      </c>
      <c r="F87" s="16">
        <f>B87*3/100</f>
        <v>0</v>
      </c>
      <c r="G87" s="21">
        <f>C87+D87+E87+F87</f>
        <v>0</v>
      </c>
      <c r="H87" s="22">
        <f>+B87*1.33%</f>
        <v>0</v>
      </c>
      <c r="I87" s="22">
        <f>+B87/12</f>
        <v>0</v>
      </c>
      <c r="J87" s="22">
        <f t="shared" si="28"/>
        <v>0</v>
      </c>
      <c r="K87" s="3"/>
      <c r="L87" s="3"/>
    </row>
    <row r="88" spans="1:12" ht="13.5">
      <c r="A88" s="18" t="s">
        <v>588</v>
      </c>
      <c r="B88" s="60">
        <f>+B86+B81+B82+B87</f>
        <v>0</v>
      </c>
      <c r="C88" s="60">
        <f t="shared" ref="C88:J88" si="30">+C86+C81+C82+C87</f>
        <v>0</v>
      </c>
      <c r="D88" s="60">
        <f t="shared" si="30"/>
        <v>0</v>
      </c>
      <c r="E88" s="60">
        <f t="shared" si="30"/>
        <v>0</v>
      </c>
      <c r="F88" s="60">
        <f t="shared" si="30"/>
        <v>0</v>
      </c>
      <c r="G88" s="60">
        <f t="shared" si="30"/>
        <v>0</v>
      </c>
      <c r="H88" s="60">
        <f>+H86+H81+H87+H82</f>
        <v>0</v>
      </c>
      <c r="I88" s="60">
        <f t="shared" si="30"/>
        <v>0</v>
      </c>
      <c r="J88" s="60">
        <f t="shared" si="30"/>
        <v>0</v>
      </c>
      <c r="K88" s="3"/>
      <c r="L88" s="3"/>
    </row>
    <row r="89" spans="1:12" ht="13.5">
      <c r="A89" s="4"/>
      <c r="B89" s="4"/>
      <c r="C89" s="4"/>
      <c r="D89" s="4"/>
      <c r="E89" s="4"/>
      <c r="F89" s="4"/>
      <c r="G89" s="3" t="s">
        <v>583</v>
      </c>
      <c r="H89" s="3"/>
      <c r="I89" s="67">
        <f>+I88+G88+H88</f>
        <v>0</v>
      </c>
      <c r="J89" s="3"/>
      <c r="K89" s="3"/>
      <c r="L89" s="3"/>
    </row>
    <row r="90" spans="1:12" ht="13.5">
      <c r="A90" s="80" t="s">
        <v>953</v>
      </c>
      <c r="B90" s="81" t="s">
        <v>221</v>
      </c>
      <c r="C90" s="3"/>
      <c r="D90" s="3"/>
    </row>
    <row r="91" spans="1:12" ht="13.5">
      <c r="A91" s="82" t="s">
        <v>664</v>
      </c>
      <c r="B91" s="83">
        <v>0</v>
      </c>
      <c r="C91" s="3"/>
      <c r="D91" s="3"/>
    </row>
    <row r="92" spans="1:12" ht="13.5">
      <c r="A92" s="82" t="s">
        <v>954</v>
      </c>
      <c r="B92" s="161">
        <v>37547</v>
      </c>
    </row>
    <row r="93" spans="1:12" ht="13.5">
      <c r="A93" s="84" t="s">
        <v>665</v>
      </c>
      <c r="B93" s="164">
        <v>36932</v>
      </c>
    </row>
    <row r="94" spans="1:12" ht="13.5">
      <c r="A94" s="82" t="s">
        <v>666</v>
      </c>
      <c r="B94" s="83">
        <v>7.5</v>
      </c>
    </row>
    <row r="95" spans="1:12" ht="13.5">
      <c r="A95" s="82" t="s">
        <v>955</v>
      </c>
      <c r="B95" s="83">
        <f>+B96/12</f>
        <v>0</v>
      </c>
    </row>
    <row r="96" spans="1:12" ht="13.5">
      <c r="A96" s="82" t="s">
        <v>956</v>
      </c>
      <c r="B96" s="83">
        <v>0</v>
      </c>
      <c r="D96" s="67"/>
    </row>
    <row r="97" spans="1:2" ht="13.5">
      <c r="A97" s="82" t="s">
        <v>667</v>
      </c>
      <c r="B97" s="85">
        <v>0.24</v>
      </c>
    </row>
    <row r="98" spans="1:2" ht="13.5">
      <c r="A98" s="82" t="s">
        <v>668</v>
      </c>
      <c r="B98" s="83">
        <f>+B91*B97+B91</f>
        <v>0</v>
      </c>
    </row>
    <row r="99" spans="1:2" ht="13.5">
      <c r="A99" s="162" t="s">
        <v>669</v>
      </c>
      <c r="B99" s="163">
        <f>+B98*B94</f>
        <v>0</v>
      </c>
    </row>
    <row r="100" spans="1:2" ht="13.5">
      <c r="A100" s="138" t="s">
        <v>957</v>
      </c>
      <c r="B100" s="22">
        <f>+B95+B99+B96</f>
        <v>0</v>
      </c>
    </row>
    <row r="101" spans="1:2" ht="13.5">
      <c r="A101" s="138"/>
      <c r="B101" s="22"/>
    </row>
    <row r="102" spans="1:2" ht="13.5">
      <c r="A102" s="138"/>
      <c r="B102" s="22"/>
    </row>
    <row r="103" spans="1:2" ht="13.5">
      <c r="A103" s="138"/>
      <c r="B103" s="22"/>
    </row>
    <row r="104" spans="1:2" ht="12.75">
      <c r="A104" s="145" t="s">
        <v>1068</v>
      </c>
      <c r="B104" s="146">
        <f>+'Salario 01-2007'!K52</f>
        <v>0</v>
      </c>
    </row>
    <row r="105" spans="1:2" ht="12.75">
      <c r="A105" s="145" t="s">
        <v>1069</v>
      </c>
      <c r="B105" s="146">
        <f>+K52</f>
        <v>0</v>
      </c>
    </row>
    <row r="106" spans="1:2" ht="12.75">
      <c r="A106" s="145" t="s">
        <v>714</v>
      </c>
      <c r="B106" s="146">
        <v>0</v>
      </c>
    </row>
    <row r="107" spans="1:2" ht="12.75">
      <c r="A107" s="145" t="s">
        <v>736</v>
      </c>
      <c r="B107" s="146">
        <v>0</v>
      </c>
    </row>
    <row r="108" spans="1:2" ht="12.75">
      <c r="A108" s="145" t="s">
        <v>715</v>
      </c>
      <c r="B108" s="146">
        <v>0</v>
      </c>
    </row>
    <row r="109" spans="1:2">
      <c r="A109" s="147"/>
      <c r="B109" s="147"/>
    </row>
    <row r="110" spans="1:2" ht="12.75">
      <c r="A110" s="145" t="s">
        <v>716</v>
      </c>
      <c r="B110" s="146">
        <f>SUM(B104:B108)</f>
        <v>0</v>
      </c>
    </row>
  </sheetData>
  <mergeCells count="23">
    <mergeCell ref="C58:D58"/>
    <mergeCell ref="C60:D60"/>
    <mergeCell ref="C59:D59"/>
    <mergeCell ref="C61:D61"/>
    <mergeCell ref="C75:D75"/>
    <mergeCell ref="A77:D77"/>
    <mergeCell ref="A79:I79"/>
    <mergeCell ref="A64:D64"/>
    <mergeCell ref="C71:D71"/>
    <mergeCell ref="C72:D72"/>
    <mergeCell ref="C73:D73"/>
    <mergeCell ref="B67:E67"/>
    <mergeCell ref="C69:D69"/>
    <mergeCell ref="C74:D74"/>
    <mergeCell ref="C70:D70"/>
    <mergeCell ref="A66:E66"/>
    <mergeCell ref="C57:D57"/>
    <mergeCell ref="C56:D56"/>
    <mergeCell ref="M1:U1"/>
    <mergeCell ref="A52:E52"/>
    <mergeCell ref="B53:E53"/>
    <mergeCell ref="C54:D54"/>
    <mergeCell ref="C55:D55"/>
  </mergeCells>
  <phoneticPr fontId="0" type="noConversion"/>
  <pageMargins left="0.87" right="0.75" top="1.07" bottom="1" header="0" footer="0"/>
  <pageSetup orientation="portrait" horizontalDpi="200" verticalDpi="2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8"/>
  <sheetViews>
    <sheetView zoomScale="75" workbookViewId="0">
      <selection activeCell="F74" sqref="F74"/>
    </sheetView>
  </sheetViews>
  <sheetFormatPr baseColWidth="10" defaultRowHeight="12"/>
  <cols>
    <col min="1" max="1" width="4.625" customWidth="1"/>
    <col min="2" max="2" width="4.125" customWidth="1"/>
    <col min="3" max="3" width="17.75" customWidth="1"/>
    <col min="4" max="4" width="11.375" customWidth="1"/>
    <col min="5" max="5" width="6" hidden="1" customWidth="1"/>
    <col min="6" max="6" width="12.25" customWidth="1"/>
    <col min="7" max="7" width="9.875" customWidth="1"/>
    <col min="8" max="8" width="7.25" customWidth="1"/>
    <col min="9" max="9" width="5" customWidth="1"/>
    <col min="10" max="10" width="7.5" customWidth="1"/>
    <col min="11" max="11" width="11.75" customWidth="1"/>
  </cols>
  <sheetData>
    <row r="1" spans="1:11" ht="12.75">
      <c r="A1" s="2363" t="s">
        <v>904</v>
      </c>
      <c r="B1" s="2363"/>
      <c r="C1" s="2363"/>
      <c r="D1" s="2363"/>
      <c r="E1" s="2363"/>
      <c r="F1" s="2363"/>
      <c r="G1" s="2363"/>
      <c r="H1" s="2363"/>
      <c r="I1" s="2363"/>
      <c r="J1" s="235"/>
      <c r="K1" s="236"/>
    </row>
    <row r="2" spans="1:11" ht="12.75">
      <c r="A2" s="2364" t="s">
        <v>1094</v>
      </c>
      <c r="B2" s="2364"/>
      <c r="C2" s="2364"/>
      <c r="D2" s="2364"/>
      <c r="E2" s="2364"/>
      <c r="F2" s="2364"/>
      <c r="G2" s="2364"/>
      <c r="H2" s="2364"/>
      <c r="I2" s="2364"/>
      <c r="J2" s="2364"/>
      <c r="K2" s="2364"/>
    </row>
    <row r="3" spans="1:11" ht="12.75">
      <c r="A3" s="237"/>
      <c r="B3" s="237"/>
      <c r="C3" s="236"/>
      <c r="D3" s="236"/>
      <c r="E3" s="236"/>
      <c r="F3" s="236"/>
      <c r="G3" s="236"/>
      <c r="H3" s="236"/>
      <c r="I3" s="236"/>
      <c r="J3" s="236"/>
      <c r="K3" s="236"/>
    </row>
    <row r="4" spans="1:11" ht="12.75">
      <c r="A4" s="237" t="s">
        <v>1297</v>
      </c>
      <c r="B4" s="237"/>
      <c r="C4" s="236"/>
      <c r="D4" s="236"/>
      <c r="E4" s="236"/>
      <c r="F4" s="236"/>
      <c r="G4" s="236"/>
      <c r="H4" s="236"/>
      <c r="I4" s="236"/>
      <c r="J4" s="236"/>
      <c r="K4" s="236"/>
    </row>
    <row r="5" spans="1:11" ht="12.75">
      <c r="A5" s="236"/>
      <c r="B5" s="236"/>
      <c r="C5" s="236"/>
      <c r="D5" s="236"/>
      <c r="E5" s="236"/>
      <c r="F5" s="236"/>
      <c r="G5" s="236"/>
      <c r="H5" s="236"/>
      <c r="I5" s="236"/>
      <c r="J5" s="236"/>
      <c r="K5" s="236"/>
    </row>
    <row r="6" spans="1:11" ht="12.75">
      <c r="A6" s="237" t="s">
        <v>1150</v>
      </c>
      <c r="B6" s="237"/>
      <c r="C6" s="236"/>
      <c r="D6" s="236"/>
      <c r="E6" s="236"/>
      <c r="F6" s="236"/>
      <c r="G6" s="236"/>
      <c r="H6" s="236"/>
      <c r="I6" s="236"/>
      <c r="J6" s="236"/>
      <c r="K6" s="236"/>
    </row>
    <row r="7" spans="1:11" ht="32.25" customHeight="1">
      <c r="A7" s="289" t="s">
        <v>1100</v>
      </c>
      <c r="B7" s="289" t="s">
        <v>1101</v>
      </c>
      <c r="C7" s="289" t="s">
        <v>1153</v>
      </c>
      <c r="D7" s="289" t="s">
        <v>1154</v>
      </c>
      <c r="E7" s="289" t="s">
        <v>1164</v>
      </c>
      <c r="F7" s="289" t="s">
        <v>1157</v>
      </c>
      <c r="G7" s="289" t="s">
        <v>1158</v>
      </c>
      <c r="H7" s="289" t="s">
        <v>1165</v>
      </c>
      <c r="I7" s="289" t="s">
        <v>1166</v>
      </c>
      <c r="J7" s="289" t="s">
        <v>1167</v>
      </c>
      <c r="K7" s="289" t="s">
        <v>1162</v>
      </c>
    </row>
    <row r="8" spans="1:11" ht="12.75">
      <c r="A8" s="247"/>
      <c r="B8" s="248"/>
      <c r="C8" s="253" t="s">
        <v>1112</v>
      </c>
      <c r="D8" s="249"/>
      <c r="E8" s="249"/>
      <c r="F8" s="249"/>
      <c r="G8" s="250"/>
      <c r="H8" s="250"/>
      <c r="I8" s="251"/>
      <c r="J8" s="251"/>
      <c r="K8" s="252"/>
    </row>
    <row r="9" spans="1:11" ht="13.5">
      <c r="A9" s="57">
        <v>1</v>
      </c>
      <c r="B9" s="248" t="s">
        <v>685</v>
      </c>
      <c r="C9" s="47" t="s">
        <v>1115</v>
      </c>
      <c r="D9" s="250">
        <f>+'Salario 2-2007'!P5</f>
        <v>0</v>
      </c>
      <c r="E9" s="251" t="s">
        <v>268</v>
      </c>
      <c r="F9" s="250">
        <f>+'Salario 2-2007'!Q5</f>
        <v>0</v>
      </c>
      <c r="G9" s="250">
        <f>+F9+D9</f>
        <v>0</v>
      </c>
      <c r="H9" s="250">
        <v>0</v>
      </c>
      <c r="I9" s="254" t="s">
        <v>268</v>
      </c>
      <c r="J9" s="278">
        <v>6</v>
      </c>
      <c r="K9" s="252">
        <f>SUM((F9*A9*0)+((F9*A9*6)))</f>
        <v>0</v>
      </c>
    </row>
    <row r="10" spans="1:11" ht="13.5">
      <c r="A10" s="57">
        <v>1</v>
      </c>
      <c r="B10" s="248" t="s">
        <v>685</v>
      </c>
      <c r="C10" s="47" t="s">
        <v>199</v>
      </c>
      <c r="D10" s="250">
        <f>+'Salario 2-2007'!P6</f>
        <v>428855.9</v>
      </c>
      <c r="E10" s="254">
        <v>100</v>
      </c>
      <c r="F10" s="250">
        <f>+'Salario 2-2007'!Q6</f>
        <v>0</v>
      </c>
      <c r="G10" s="250">
        <f t="shared" ref="G10:G25" si="0">+F10+D10</f>
        <v>428855.9</v>
      </c>
      <c r="H10" s="250">
        <v>0</v>
      </c>
      <c r="I10" s="254">
        <v>100</v>
      </c>
      <c r="J10" s="278">
        <v>6.5</v>
      </c>
      <c r="K10" s="252">
        <f>SUM((F10*A10*J10))</f>
        <v>0</v>
      </c>
    </row>
    <row r="11" spans="1:11" ht="13.5">
      <c r="A11" s="57">
        <v>2</v>
      </c>
      <c r="B11" s="248" t="s">
        <v>685</v>
      </c>
      <c r="C11" s="47" t="s">
        <v>200</v>
      </c>
      <c r="D11" s="250">
        <f>+'Salario 2-2007'!P7</f>
        <v>330300.79999999999</v>
      </c>
      <c r="E11" s="254">
        <v>100</v>
      </c>
      <c r="F11" s="250">
        <f>+'Salario 2-2007'!Q7</f>
        <v>0</v>
      </c>
      <c r="G11" s="250">
        <f t="shared" si="0"/>
        <v>330300.79999999999</v>
      </c>
      <c r="H11" s="250">
        <v>0</v>
      </c>
      <c r="I11" s="254">
        <v>100</v>
      </c>
      <c r="J11" s="278">
        <v>6.5</v>
      </c>
      <c r="K11" s="252">
        <f t="shared" ref="K11:K25" si="1">SUM((F11*A11*J11))</f>
        <v>0</v>
      </c>
    </row>
    <row r="12" spans="1:11" ht="13.5">
      <c r="A12" s="57">
        <v>1</v>
      </c>
      <c r="B12" s="248" t="s">
        <v>685</v>
      </c>
      <c r="C12" s="47" t="s">
        <v>201</v>
      </c>
      <c r="D12" s="250">
        <f>+'Salario 2-2007'!P8</f>
        <v>158520.9</v>
      </c>
      <c r="E12" s="254">
        <v>100</v>
      </c>
      <c r="F12" s="250">
        <f>+'Salario 2-2007'!Q8</f>
        <v>0</v>
      </c>
      <c r="G12" s="250">
        <f t="shared" si="0"/>
        <v>158520.9</v>
      </c>
      <c r="H12" s="250">
        <v>0</v>
      </c>
      <c r="I12" s="254">
        <v>100</v>
      </c>
      <c r="J12" s="278">
        <v>6.5</v>
      </c>
      <c r="K12" s="252">
        <f t="shared" si="1"/>
        <v>0</v>
      </c>
    </row>
    <row r="13" spans="1:11" ht="13.5">
      <c r="A13" s="57">
        <v>1</v>
      </c>
      <c r="B13" s="248" t="s">
        <v>685</v>
      </c>
      <c r="C13" s="47" t="s">
        <v>202</v>
      </c>
      <c r="D13" s="250">
        <f>+'Salario 2-2007'!P9</f>
        <v>354860.7</v>
      </c>
      <c r="E13" s="254">
        <v>100</v>
      </c>
      <c r="F13" s="250">
        <f>+'Salario 2-2007'!Q9</f>
        <v>0</v>
      </c>
      <c r="G13" s="250">
        <f t="shared" si="0"/>
        <v>354860.7</v>
      </c>
      <c r="H13" s="250">
        <v>0</v>
      </c>
      <c r="I13" s="254">
        <v>100</v>
      </c>
      <c r="J13" s="278">
        <v>6.5</v>
      </c>
      <c r="K13" s="252">
        <f t="shared" si="1"/>
        <v>0</v>
      </c>
    </row>
    <row r="14" spans="1:11" ht="13.5">
      <c r="A14" s="57">
        <v>1</v>
      </c>
      <c r="B14" s="248" t="s">
        <v>685</v>
      </c>
      <c r="C14" s="47" t="s">
        <v>203</v>
      </c>
      <c r="D14" s="250">
        <f>+'Salario 2-2007'!P10</f>
        <v>324947.84999999998</v>
      </c>
      <c r="E14" s="254">
        <v>100</v>
      </c>
      <c r="F14" s="250">
        <f>+'Salario 2-2007'!Q10</f>
        <v>0</v>
      </c>
      <c r="G14" s="250">
        <f t="shared" si="0"/>
        <v>324947.84999999998</v>
      </c>
      <c r="H14" s="250">
        <v>0</v>
      </c>
      <c r="I14" s="254">
        <v>100</v>
      </c>
      <c r="J14" s="278">
        <v>6.5</v>
      </c>
      <c r="K14" s="252">
        <f t="shared" si="1"/>
        <v>0</v>
      </c>
    </row>
    <row r="15" spans="1:11" ht="13.5">
      <c r="A15" s="57">
        <v>1</v>
      </c>
      <c r="B15" s="248" t="s">
        <v>685</v>
      </c>
      <c r="C15" s="47" t="s">
        <v>204</v>
      </c>
      <c r="D15" s="250">
        <f>+'Salario 2-2007'!P11</f>
        <v>324947.84999999998</v>
      </c>
      <c r="E15" s="254">
        <v>100</v>
      </c>
      <c r="F15" s="250">
        <f>+'Salario 2-2007'!Q11</f>
        <v>0</v>
      </c>
      <c r="G15" s="250">
        <f t="shared" si="0"/>
        <v>324947.84999999998</v>
      </c>
      <c r="H15" s="250">
        <v>0</v>
      </c>
      <c r="I15" s="254">
        <v>100</v>
      </c>
      <c r="J15" s="278">
        <v>6.5</v>
      </c>
      <c r="K15" s="252">
        <f t="shared" si="1"/>
        <v>0</v>
      </c>
    </row>
    <row r="16" spans="1:11" ht="13.5">
      <c r="A16" s="57">
        <v>3</v>
      </c>
      <c r="B16" s="248" t="s">
        <v>685</v>
      </c>
      <c r="C16" s="47" t="s">
        <v>205</v>
      </c>
      <c r="D16" s="250">
        <f>+'Salario 2-2007'!P12</f>
        <v>318020.65000000002</v>
      </c>
      <c r="E16" s="254">
        <v>100</v>
      </c>
      <c r="F16" s="250">
        <f>+'Salario 2-2007'!Q12</f>
        <v>0</v>
      </c>
      <c r="G16" s="250">
        <f t="shared" si="0"/>
        <v>318020.65000000002</v>
      </c>
      <c r="H16" s="250">
        <v>0</v>
      </c>
      <c r="I16" s="254">
        <v>100</v>
      </c>
      <c r="J16" s="278">
        <v>6.5</v>
      </c>
      <c r="K16" s="252">
        <f t="shared" si="1"/>
        <v>0</v>
      </c>
    </row>
    <row r="17" spans="1:11" ht="13.5">
      <c r="A17" s="57">
        <v>1</v>
      </c>
      <c r="B17" s="248" t="s">
        <v>685</v>
      </c>
      <c r="C17" s="47" t="s">
        <v>965</v>
      </c>
      <c r="D17" s="250">
        <f>+'Salario 2-2007'!P13</f>
        <v>199055.85</v>
      </c>
      <c r="E17" s="254">
        <v>100</v>
      </c>
      <c r="F17" s="250">
        <f>+'Salario 2-2007'!Q13</f>
        <v>0</v>
      </c>
      <c r="G17" s="250">
        <f t="shared" si="0"/>
        <v>199055.85</v>
      </c>
      <c r="H17" s="250">
        <v>0</v>
      </c>
      <c r="I17" s="254">
        <v>100</v>
      </c>
      <c r="J17" s="278">
        <v>6.5</v>
      </c>
      <c r="K17" s="252">
        <f t="shared" si="1"/>
        <v>0</v>
      </c>
    </row>
    <row r="18" spans="1:11" ht="13.5">
      <c r="A18" s="57">
        <v>1</v>
      </c>
      <c r="B18" s="248" t="s">
        <v>685</v>
      </c>
      <c r="C18" s="47" t="s">
        <v>1191</v>
      </c>
      <c r="D18" s="250">
        <f>+'Salario 2-2007'!P14</f>
        <v>205950.2</v>
      </c>
      <c r="E18" s="254">
        <v>101</v>
      </c>
      <c r="F18" s="250">
        <f>+'Salario 2-2007'!Q14</f>
        <v>0</v>
      </c>
      <c r="G18" s="250">
        <f>+F18+D18</f>
        <v>205950.2</v>
      </c>
      <c r="H18" s="250">
        <v>0</v>
      </c>
      <c r="I18" s="254">
        <v>100</v>
      </c>
      <c r="J18" s="278">
        <v>6.5</v>
      </c>
      <c r="K18" s="252">
        <f>SUM((F18*A18*J18))</f>
        <v>0</v>
      </c>
    </row>
    <row r="19" spans="1:11" ht="13.5">
      <c r="A19" s="57">
        <v>1</v>
      </c>
      <c r="B19" s="248" t="s">
        <v>685</v>
      </c>
      <c r="C19" s="47" t="s">
        <v>735</v>
      </c>
      <c r="D19" s="250">
        <f>+'Salario 2-2007'!P15</f>
        <v>203626.95</v>
      </c>
      <c r="E19" s="254"/>
      <c r="F19" s="250">
        <f>+'Salario 2-2007'!Q15</f>
        <v>0</v>
      </c>
      <c r="G19" s="250">
        <f t="shared" si="0"/>
        <v>203626.95</v>
      </c>
      <c r="H19" s="250">
        <v>0</v>
      </c>
      <c r="I19" s="254"/>
      <c r="J19" s="278">
        <v>6.5</v>
      </c>
      <c r="K19" s="252">
        <f t="shared" si="1"/>
        <v>0</v>
      </c>
    </row>
    <row r="20" spans="1:11" ht="13.5">
      <c r="A20" s="57">
        <v>1</v>
      </c>
      <c r="B20" s="248" t="s">
        <v>685</v>
      </c>
      <c r="C20" s="47" t="s">
        <v>206</v>
      </c>
      <c r="D20" s="250">
        <f>+'Salario 2-2007'!P16</f>
        <v>303630</v>
      </c>
      <c r="E20" s="254"/>
      <c r="F20" s="250">
        <f>+'Salario 2-2007'!Q16</f>
        <v>0</v>
      </c>
      <c r="G20" s="250">
        <f t="shared" si="0"/>
        <v>303630</v>
      </c>
      <c r="H20" s="250">
        <v>0</v>
      </c>
      <c r="I20" s="254"/>
      <c r="J20" s="278">
        <v>6</v>
      </c>
      <c r="K20" s="252">
        <f t="shared" si="1"/>
        <v>0</v>
      </c>
    </row>
    <row r="21" spans="1:11" ht="13.5">
      <c r="A21" s="166">
        <v>2</v>
      </c>
      <c r="B21" s="248" t="s">
        <v>685</v>
      </c>
      <c r="C21" s="47" t="s">
        <v>972</v>
      </c>
      <c r="D21" s="250">
        <f>+'Salario 2-2007'!P21</f>
        <v>158520.9</v>
      </c>
      <c r="E21" s="254"/>
      <c r="F21" s="250">
        <f>+'Salario 2-2007'!Q21</f>
        <v>0</v>
      </c>
      <c r="G21" s="250">
        <f t="shared" si="0"/>
        <v>158520.9</v>
      </c>
      <c r="H21" s="250">
        <v>0</v>
      </c>
      <c r="I21" s="254"/>
      <c r="J21" s="278">
        <v>6.5</v>
      </c>
      <c r="K21" s="252">
        <f t="shared" si="1"/>
        <v>0</v>
      </c>
    </row>
    <row r="22" spans="1:11" ht="13.5">
      <c r="A22" s="166">
        <v>2</v>
      </c>
      <c r="B22" s="248" t="s">
        <v>685</v>
      </c>
      <c r="C22" s="47" t="s">
        <v>670</v>
      </c>
      <c r="D22" s="250">
        <f>+'Salario 2-2007'!P22</f>
        <v>299443.45</v>
      </c>
      <c r="E22" s="254"/>
      <c r="F22" s="250">
        <f>+'Salario 2-2007'!Q22</f>
        <v>0</v>
      </c>
      <c r="G22" s="250">
        <f>+F22+D21</f>
        <v>158520.9</v>
      </c>
      <c r="H22" s="250">
        <v>0</v>
      </c>
      <c r="I22" s="254"/>
      <c r="J22" s="278">
        <v>6.5</v>
      </c>
      <c r="K22" s="252">
        <f t="shared" si="1"/>
        <v>0</v>
      </c>
    </row>
    <row r="23" spans="1:11" ht="13.5">
      <c r="A23" s="57">
        <v>2</v>
      </c>
      <c r="B23" s="248" t="s">
        <v>685</v>
      </c>
      <c r="C23" s="47" t="s">
        <v>214</v>
      </c>
      <c r="D23" s="250">
        <f>+'Salario 2-2007'!P23</f>
        <v>263075.09999999998</v>
      </c>
      <c r="E23" s="254"/>
      <c r="F23" s="250">
        <f>+'Salario 2-2007'!Q23</f>
        <v>0</v>
      </c>
      <c r="G23" s="250">
        <f t="shared" si="0"/>
        <v>263075.09999999998</v>
      </c>
      <c r="H23" s="250">
        <v>0</v>
      </c>
      <c r="I23" s="254"/>
      <c r="J23" s="278">
        <v>6.5</v>
      </c>
      <c r="K23" s="252">
        <f t="shared" si="1"/>
        <v>0</v>
      </c>
    </row>
    <row r="24" spans="1:11" ht="13.5">
      <c r="A24" s="57">
        <f>2</f>
        <v>2</v>
      </c>
      <c r="B24" s="248" t="s">
        <v>685</v>
      </c>
      <c r="C24" s="47" t="s">
        <v>670</v>
      </c>
      <c r="D24" s="250">
        <f>+'Salario 2-2007'!P33</f>
        <v>299443.45</v>
      </c>
      <c r="E24" s="254"/>
      <c r="F24" s="250">
        <f>+'Salario 2-2007'!Q33</f>
        <v>0</v>
      </c>
      <c r="G24" s="250">
        <f t="shared" si="0"/>
        <v>299443.45</v>
      </c>
      <c r="H24" s="250">
        <v>0</v>
      </c>
      <c r="I24" s="254"/>
      <c r="J24" s="278">
        <v>6.5</v>
      </c>
      <c r="K24" s="252">
        <f t="shared" si="1"/>
        <v>0</v>
      </c>
    </row>
    <row r="25" spans="1:11" ht="13.5">
      <c r="A25" s="57">
        <v>2</v>
      </c>
      <c r="B25" s="248" t="s">
        <v>685</v>
      </c>
      <c r="C25" s="47" t="s">
        <v>216</v>
      </c>
      <c r="D25" s="250">
        <f>+'Salario 2-2007'!P32</f>
        <v>304638.7</v>
      </c>
      <c r="E25" s="254"/>
      <c r="F25" s="250">
        <f>+'Salario 2-2007'!Q32</f>
        <v>0</v>
      </c>
      <c r="G25" s="250">
        <f t="shared" si="0"/>
        <v>304638.7</v>
      </c>
      <c r="H25" s="250">
        <v>0</v>
      </c>
      <c r="I25" s="254"/>
      <c r="J25" s="278">
        <v>6.5</v>
      </c>
      <c r="K25" s="252">
        <f t="shared" si="1"/>
        <v>0</v>
      </c>
    </row>
    <row r="26" spans="1:11" ht="13.5">
      <c r="A26" s="57">
        <v>1</v>
      </c>
      <c r="B26" s="248" t="s">
        <v>685</v>
      </c>
      <c r="C26" s="47" t="s">
        <v>1003</v>
      </c>
      <c r="D26" s="250">
        <f>+'Salario 2-2007'!P26</f>
        <v>303630</v>
      </c>
      <c r="E26" s="254"/>
      <c r="F26" s="250">
        <f>+'Salario 2-2007'!Q26</f>
        <v>0</v>
      </c>
      <c r="G26" s="250">
        <f>+F26+D26</f>
        <v>303630</v>
      </c>
      <c r="H26" s="250">
        <v>0</v>
      </c>
      <c r="I26" s="254"/>
      <c r="J26" s="278">
        <v>6</v>
      </c>
      <c r="K26" s="252">
        <f>SUM((F26*A26*J26))</f>
        <v>0</v>
      </c>
    </row>
    <row r="27" spans="1:11" ht="12.75">
      <c r="A27" s="256"/>
      <c r="B27" s="249"/>
      <c r="C27" s="236"/>
      <c r="D27" s="2362" t="s">
        <v>1169</v>
      </c>
      <c r="E27" s="2362"/>
      <c r="F27" s="2362"/>
      <c r="G27" s="2362"/>
      <c r="H27" s="2362"/>
      <c r="I27" s="2362"/>
      <c r="J27" s="254"/>
      <c r="K27" s="252">
        <f>SUM(K9:K26)</f>
        <v>0</v>
      </c>
    </row>
    <row r="28" spans="1:11" ht="12.75">
      <c r="A28" s="256"/>
      <c r="B28" s="249"/>
      <c r="C28" s="236"/>
      <c r="D28" s="2362" t="s">
        <v>1168</v>
      </c>
      <c r="E28" s="2362" t="s">
        <v>1118</v>
      </c>
      <c r="F28" s="2362"/>
      <c r="G28" s="2362"/>
      <c r="H28" s="2362"/>
      <c r="I28" s="2362"/>
      <c r="J28" s="254"/>
      <c r="K28" s="252" t="s">
        <v>268</v>
      </c>
    </row>
    <row r="29" spans="1:11" ht="12.75">
      <c r="A29" s="256"/>
      <c r="B29" s="249"/>
      <c r="C29" s="236"/>
      <c r="D29" s="2362" t="s">
        <v>1119</v>
      </c>
      <c r="E29" s="2362"/>
      <c r="F29" s="2362"/>
      <c r="G29" s="2362"/>
      <c r="H29" s="2362"/>
      <c r="I29" s="2362"/>
      <c r="J29" s="254"/>
      <c r="K29" s="252">
        <f>+'Salario 2-2007'!T19+'Salario 2-2007'!T29+'Salario 2-2007'!T39</f>
        <v>0</v>
      </c>
    </row>
    <row r="30" spans="1:11" ht="12.75">
      <c r="A30" s="256"/>
      <c r="B30" s="249"/>
      <c r="C30" s="236"/>
      <c r="D30" s="2362" t="s">
        <v>1120</v>
      </c>
      <c r="E30" s="2362"/>
      <c r="F30" s="2362"/>
      <c r="G30" s="2362"/>
      <c r="H30" s="2362"/>
      <c r="I30" s="2362"/>
      <c r="J30" s="254"/>
      <c r="K30" s="252">
        <f>+'Salario 2-2007'!H60</f>
        <v>0</v>
      </c>
    </row>
    <row r="31" spans="1:11" ht="13.5" thickBot="1">
      <c r="A31" s="256"/>
      <c r="B31" s="249"/>
      <c r="C31" s="236"/>
      <c r="D31" s="2362" t="s">
        <v>1120</v>
      </c>
      <c r="E31" s="2362"/>
      <c r="F31" s="2362"/>
      <c r="G31" s="2362"/>
      <c r="H31" s="2362"/>
      <c r="I31" s="2362"/>
      <c r="J31" s="254"/>
      <c r="K31" s="257">
        <v>0</v>
      </c>
    </row>
    <row r="32" spans="1:11" ht="13.5" hidden="1" thickTop="1">
      <c r="A32" s="256"/>
      <c r="B32" s="249"/>
      <c r="C32" s="237" t="s">
        <v>1122</v>
      </c>
      <c r="D32" s="249"/>
      <c r="E32" s="254"/>
      <c r="F32" s="249"/>
      <c r="G32" s="250"/>
      <c r="H32" s="250"/>
      <c r="I32" s="254"/>
      <c r="J32" s="254"/>
      <c r="K32" s="258"/>
    </row>
    <row r="33" spans="1:11" ht="12.75" hidden="1">
      <c r="A33" s="256"/>
      <c r="B33" s="249"/>
      <c r="C33" s="237"/>
      <c r="D33" s="249"/>
      <c r="E33" s="254"/>
      <c r="F33" s="249"/>
      <c r="G33" s="250"/>
      <c r="H33" s="250"/>
      <c r="I33" s="254"/>
      <c r="J33" s="254"/>
      <c r="K33" s="258"/>
    </row>
    <row r="34" spans="1:11" ht="13.5" hidden="1">
      <c r="A34" s="57">
        <v>0</v>
      </c>
      <c r="B34" s="248" t="s">
        <v>685</v>
      </c>
      <c r="C34" s="47" t="s">
        <v>1075</v>
      </c>
      <c r="D34" s="48">
        <v>151020</v>
      </c>
      <c r="E34" s="254">
        <v>100</v>
      </c>
      <c r="F34" s="250">
        <f>+'Salario 2-2007'!Q61</f>
        <v>0</v>
      </c>
      <c r="G34" s="250">
        <f>+F34+D34</f>
        <v>151020</v>
      </c>
      <c r="H34" s="250">
        <v>0</v>
      </c>
      <c r="I34" s="254"/>
      <c r="J34" s="254">
        <v>12</v>
      </c>
      <c r="K34" s="252">
        <f>SUM((G34*A34*J34))</f>
        <v>0</v>
      </c>
    </row>
    <row r="35" spans="1:11" ht="13.5" hidden="1">
      <c r="A35" s="57"/>
      <c r="B35" s="248"/>
      <c r="C35" s="47"/>
      <c r="D35" s="48"/>
      <c r="E35" s="254"/>
      <c r="F35" s="250"/>
      <c r="G35" s="250"/>
      <c r="H35" s="250"/>
      <c r="I35" s="254"/>
      <c r="J35" s="254"/>
      <c r="K35" s="252"/>
    </row>
    <row r="36" spans="1:11" ht="13.5" hidden="1">
      <c r="A36" s="57"/>
      <c r="B36" s="248"/>
      <c r="C36" s="249"/>
      <c r="D36" s="250"/>
      <c r="E36" s="254" t="s">
        <v>1117</v>
      </c>
      <c r="F36" s="249"/>
      <c r="G36" s="250"/>
      <c r="H36" s="250"/>
      <c r="I36" s="254"/>
      <c r="J36" s="254"/>
      <c r="K36" s="252">
        <f>+K34</f>
        <v>0</v>
      </c>
    </row>
    <row r="37" spans="1:11" ht="13.5" hidden="1">
      <c r="A37" s="57"/>
      <c r="B37" s="248"/>
      <c r="C37" s="249"/>
      <c r="D37" s="250"/>
      <c r="E37" s="254" t="s">
        <v>1118</v>
      </c>
      <c r="F37" s="249"/>
      <c r="G37" s="250"/>
      <c r="H37" s="250"/>
      <c r="I37" s="254"/>
      <c r="J37" s="254"/>
      <c r="K37" s="252" t="s">
        <v>268</v>
      </c>
    </row>
    <row r="38" spans="1:11" ht="14.25" hidden="1" thickBot="1">
      <c r="A38" s="57"/>
      <c r="B38" s="248"/>
      <c r="C38" s="249"/>
      <c r="D38" s="250"/>
      <c r="E38" s="254" t="s">
        <v>1119</v>
      </c>
      <c r="F38" s="250"/>
      <c r="G38" s="250"/>
      <c r="H38" s="250"/>
      <c r="I38" s="254"/>
      <c r="J38" s="254"/>
      <c r="K38" s="257">
        <v>0</v>
      </c>
    </row>
    <row r="39" spans="1:11" ht="14.25" hidden="1" thickTop="1">
      <c r="A39" s="57">
        <v>0</v>
      </c>
      <c r="B39" s="249"/>
      <c r="C39" s="236"/>
      <c r="D39" s="249"/>
      <c r="E39" s="254"/>
      <c r="F39" s="249"/>
      <c r="G39" s="250"/>
      <c r="H39" s="250"/>
      <c r="I39" s="254"/>
      <c r="J39" s="254"/>
      <c r="K39" s="258"/>
    </row>
    <row r="40" spans="1:11" ht="13.5" hidden="1">
      <c r="A40" s="57"/>
      <c r="B40" s="249"/>
      <c r="C40" s="236"/>
      <c r="D40" s="249"/>
      <c r="E40" s="254" t="s">
        <v>1123</v>
      </c>
      <c r="F40" s="249"/>
      <c r="G40" s="250"/>
      <c r="H40" s="250"/>
      <c r="I40" s="254"/>
      <c r="J40" s="254"/>
      <c r="K40" s="258">
        <f>SUM(K36:K38)</f>
        <v>0</v>
      </c>
    </row>
    <row r="41" spans="1:11" ht="13.5" hidden="1">
      <c r="A41" s="57"/>
      <c r="B41" s="249"/>
      <c r="C41" s="236"/>
      <c r="D41" s="249"/>
      <c r="E41" s="254"/>
      <c r="F41" s="249"/>
      <c r="G41" s="250"/>
      <c r="H41" s="250"/>
      <c r="I41" s="254"/>
      <c r="J41" s="254"/>
      <c r="K41" s="258"/>
    </row>
    <row r="42" spans="1:11" ht="13.5" hidden="1">
      <c r="A42" s="57"/>
      <c r="B42" s="249"/>
      <c r="C42" s="237" t="s">
        <v>679</v>
      </c>
      <c r="D42" s="249"/>
      <c r="E42" s="254"/>
      <c r="F42" s="249"/>
      <c r="G42" s="250"/>
      <c r="H42" s="250"/>
      <c r="I42" s="254"/>
      <c r="J42" s="254"/>
      <c r="K42" s="258"/>
    </row>
    <row r="43" spans="1:11" ht="13.5" hidden="1">
      <c r="A43" s="57"/>
      <c r="B43" s="249"/>
      <c r="C43" s="237"/>
      <c r="D43" s="249"/>
      <c r="E43" s="254"/>
      <c r="F43" s="249"/>
      <c r="G43" s="250"/>
      <c r="H43" s="250"/>
      <c r="I43" s="254"/>
      <c r="J43" s="254"/>
      <c r="K43" s="258"/>
    </row>
    <row r="44" spans="1:11" ht="13.5" hidden="1">
      <c r="A44" s="57">
        <v>0</v>
      </c>
      <c r="B44" s="248" t="s">
        <v>685</v>
      </c>
      <c r="C44" s="173" t="s">
        <v>1145</v>
      </c>
      <c r="D44" s="48">
        <v>127700</v>
      </c>
      <c r="E44" s="254">
        <v>100</v>
      </c>
      <c r="F44" s="250">
        <f>+'Salario 2-2007'!Q71</f>
        <v>0</v>
      </c>
      <c r="G44" s="250">
        <f>+F44+D44</f>
        <v>127700</v>
      </c>
      <c r="H44" s="250">
        <v>0</v>
      </c>
      <c r="I44" s="254"/>
      <c r="J44" s="254">
        <v>12</v>
      </c>
      <c r="K44" s="252">
        <f>SUM((G44*A44*J44))</f>
        <v>0</v>
      </c>
    </row>
    <row r="45" spans="1:11" ht="13.5" hidden="1">
      <c r="A45" s="57">
        <v>0</v>
      </c>
      <c r="B45" s="248" t="s">
        <v>685</v>
      </c>
      <c r="C45" s="173" t="s">
        <v>1078</v>
      </c>
      <c r="D45" s="48">
        <v>127700</v>
      </c>
      <c r="E45" s="254">
        <v>100</v>
      </c>
      <c r="F45" s="250">
        <f>+'Salario 2-2007'!Q72</f>
        <v>0</v>
      </c>
      <c r="G45" s="250">
        <f>+F45+D45</f>
        <v>127700</v>
      </c>
      <c r="H45" s="250">
        <v>0</v>
      </c>
      <c r="I45" s="254"/>
      <c r="J45" s="254">
        <v>12</v>
      </c>
      <c r="K45" s="252">
        <f>SUM((G45*A45*J45))</f>
        <v>0</v>
      </c>
    </row>
    <row r="46" spans="1:11" ht="13.5" hidden="1">
      <c r="A46" s="57">
        <v>0</v>
      </c>
      <c r="B46" s="249"/>
      <c r="C46" s="236"/>
      <c r="D46" s="249"/>
      <c r="E46" s="254"/>
      <c r="F46" s="249"/>
      <c r="G46" s="250"/>
      <c r="H46" s="250"/>
      <c r="I46" s="254"/>
      <c r="J46" s="254"/>
      <c r="K46" s="258"/>
    </row>
    <row r="47" spans="1:11" ht="13.5" hidden="1">
      <c r="A47" s="57"/>
      <c r="B47" s="249"/>
      <c r="C47" s="236"/>
      <c r="D47" s="249"/>
      <c r="E47" s="254" t="s">
        <v>1125</v>
      </c>
      <c r="F47" s="249"/>
      <c r="G47" s="250"/>
      <c r="H47" s="250"/>
      <c r="I47" s="254"/>
      <c r="J47" s="254"/>
      <c r="K47" s="258">
        <f>SUM(K44:K45)</f>
        <v>0</v>
      </c>
    </row>
    <row r="48" spans="1:11" ht="15" thickTop="1" thickBot="1">
      <c r="A48" s="57"/>
      <c r="B48" s="259"/>
      <c r="C48" s="260"/>
      <c r="D48" s="260"/>
      <c r="E48" s="260"/>
      <c r="F48" s="260"/>
      <c r="G48" s="261"/>
      <c r="H48" s="261"/>
      <c r="I48" s="261"/>
      <c r="J48" s="261"/>
      <c r="K48" s="262"/>
    </row>
    <row r="49" spans="1:11" ht="14.25" thickTop="1">
      <c r="A49" s="57">
        <f>SUM(A9:A27)</f>
        <v>26</v>
      </c>
      <c r="B49" s="290" t="s">
        <v>1126</v>
      </c>
      <c r="C49" s="291"/>
      <c r="D49" s="2365" t="s">
        <v>1121</v>
      </c>
      <c r="E49" s="2365"/>
      <c r="F49" s="2365"/>
      <c r="G49" s="2365"/>
      <c r="H49" s="2365"/>
      <c r="I49" s="2365"/>
      <c r="J49" s="291"/>
      <c r="K49" s="292">
        <f>+K27+K29</f>
        <v>0</v>
      </c>
    </row>
    <row r="50" spans="1:11" ht="12.75">
      <c r="A50" s="236"/>
      <c r="B50" s="236"/>
      <c r="C50" s="236"/>
      <c r="D50" s="236"/>
      <c r="E50" s="254"/>
      <c r="F50" s="236"/>
      <c r="G50" s="236"/>
      <c r="H50" s="236"/>
      <c r="I50" s="254"/>
      <c r="J50" s="254"/>
      <c r="K50" s="271"/>
    </row>
    <row r="51" spans="1:11" ht="12.75">
      <c r="A51" s="236" t="s">
        <v>1127</v>
      </c>
      <c r="B51" s="236"/>
      <c r="C51" s="236"/>
      <c r="D51" s="249"/>
      <c r="E51" s="254"/>
      <c r="F51" s="236"/>
      <c r="G51" s="236"/>
      <c r="H51" s="236"/>
      <c r="I51" s="254"/>
      <c r="J51" s="254"/>
      <c r="K51" s="236"/>
    </row>
    <row r="52" spans="1:11" ht="12.75">
      <c r="A52" s="236" t="s">
        <v>1128</v>
      </c>
      <c r="B52" s="236"/>
      <c r="C52" s="236"/>
      <c r="D52" s="236"/>
      <c r="E52" s="254"/>
      <c r="F52" s="236"/>
      <c r="G52" s="236"/>
      <c r="H52" s="236"/>
      <c r="I52" s="254"/>
      <c r="J52" s="254"/>
      <c r="K52" s="249"/>
    </row>
    <row r="53" spans="1:11" ht="12.75">
      <c r="A53" s="236" t="s">
        <v>1128</v>
      </c>
      <c r="B53" s="236"/>
      <c r="C53" s="236"/>
      <c r="D53" s="236"/>
      <c r="E53" s="254"/>
      <c r="F53" s="236"/>
      <c r="G53" s="236"/>
      <c r="H53" s="236"/>
      <c r="I53" s="254"/>
      <c r="J53" s="254"/>
      <c r="K53" s="249"/>
    </row>
    <row r="54" spans="1:11" ht="12.75">
      <c r="A54" s="236" t="s">
        <v>1128</v>
      </c>
      <c r="B54" s="236"/>
      <c r="C54" s="236"/>
      <c r="D54" s="236"/>
      <c r="E54" s="254"/>
      <c r="F54" s="236"/>
      <c r="G54" s="236"/>
      <c r="H54" s="236"/>
      <c r="I54" s="254"/>
      <c r="J54" s="254"/>
      <c r="K54" s="249"/>
    </row>
    <row r="55" spans="1:11" ht="12.75">
      <c r="A55" s="236"/>
      <c r="B55" s="236"/>
      <c r="C55" s="236"/>
      <c r="D55" s="236"/>
      <c r="E55" s="254"/>
      <c r="F55" s="236"/>
      <c r="G55" s="236"/>
      <c r="H55" s="236"/>
      <c r="I55" s="254"/>
      <c r="J55" s="254"/>
      <c r="K55" s="249"/>
    </row>
    <row r="56" spans="1:11" ht="12.75">
      <c r="A56" s="265" t="s">
        <v>1129</v>
      </c>
      <c r="B56" s="265"/>
      <c r="C56" s="236" t="s">
        <v>1130</v>
      </c>
      <c r="D56" s="236"/>
      <c r="E56" s="254"/>
      <c r="F56" s="236"/>
      <c r="G56" s="236"/>
      <c r="H56" s="236"/>
      <c r="I56" s="236"/>
      <c r="J56" s="254"/>
      <c r="K56" s="236"/>
    </row>
    <row r="57" spans="1:11" ht="12.75">
      <c r="A57" s="236"/>
      <c r="B57" s="236"/>
      <c r="C57" s="236"/>
      <c r="D57" s="236"/>
      <c r="E57" s="254"/>
      <c r="F57" s="236"/>
      <c r="G57" s="236"/>
      <c r="H57" s="236"/>
      <c r="I57" s="236"/>
      <c r="J57" s="254"/>
      <c r="K57" s="236"/>
    </row>
    <row r="58" spans="1:11" ht="12.75">
      <c r="A58" s="236"/>
      <c r="B58" s="236"/>
      <c r="C58" s="237" t="s">
        <v>1131</v>
      </c>
      <c r="D58" s="236"/>
      <c r="E58" s="254"/>
      <c r="F58" s="236"/>
      <c r="G58" s="236"/>
      <c r="H58" s="236"/>
      <c r="I58" s="236"/>
      <c r="J58" s="254"/>
      <c r="K58" s="236"/>
    </row>
    <row r="59" spans="1:11" ht="13.5">
      <c r="A59" s="236"/>
      <c r="B59" s="236"/>
      <c r="C59" s="236" t="s">
        <v>1206</v>
      </c>
      <c r="D59" s="266" t="s">
        <v>1132</v>
      </c>
      <c r="E59" s="254"/>
      <c r="F59" s="266" t="s">
        <v>1133</v>
      </c>
      <c r="G59" s="236"/>
      <c r="H59" s="236"/>
      <c r="I59" s="236"/>
      <c r="J59" s="254"/>
      <c r="K59" s="236"/>
    </row>
    <row r="60" spans="1:11" ht="12.75">
      <c r="A60" s="236"/>
      <c r="B60" s="236"/>
      <c r="C60" s="236" t="s">
        <v>1134</v>
      </c>
      <c r="D60" s="267">
        <f>+D10</f>
        <v>428855.9</v>
      </c>
      <c r="E60" s="254"/>
      <c r="F60" s="267">
        <f>+D10</f>
        <v>428855.9</v>
      </c>
      <c r="G60" s="236"/>
      <c r="H60" s="236"/>
      <c r="I60" s="236"/>
      <c r="J60" s="254"/>
      <c r="K60" s="236"/>
    </row>
    <row r="61" spans="1:11" ht="12.75">
      <c r="A61" s="236"/>
      <c r="B61" s="236"/>
      <c r="C61" s="236" t="s">
        <v>1146</v>
      </c>
      <c r="D61" s="276">
        <f>+'Salario 2-2007'!B1</f>
        <v>0</v>
      </c>
      <c r="E61" s="276" t="str">
        <f>+'Salario 2-2007'!C1</f>
        <v>MESES CALCULADOS</v>
      </c>
      <c r="F61" s="276">
        <f>+'Salario 2-2007'!B1</f>
        <v>0</v>
      </c>
      <c r="G61" s="236"/>
      <c r="H61" s="236"/>
      <c r="I61" s="236"/>
      <c r="J61" s="254"/>
      <c r="K61" s="236"/>
    </row>
    <row r="62" spans="1:11" ht="12.75">
      <c r="A62" s="236"/>
      <c r="B62" s="236"/>
      <c r="C62" s="236" t="s">
        <v>1147</v>
      </c>
      <c r="D62" s="271">
        <f>+D60+(D61*D60)</f>
        <v>428855.9</v>
      </c>
      <c r="E62" s="254"/>
      <c r="F62" s="271">
        <f>+F60+(F61*F60)</f>
        <v>428855.9</v>
      </c>
      <c r="G62" s="236"/>
      <c r="H62" s="236"/>
      <c r="I62" s="236"/>
      <c r="J62" s="254"/>
      <c r="K62" s="236"/>
    </row>
    <row r="63" spans="1:11" ht="12.75">
      <c r="A63" s="236"/>
      <c r="B63" s="236"/>
      <c r="C63" s="236" t="s">
        <v>1135</v>
      </c>
      <c r="D63" s="268">
        <v>0.6</v>
      </c>
      <c r="E63" s="254"/>
      <c r="F63" s="268">
        <v>0.63</v>
      </c>
      <c r="G63" s="236"/>
      <c r="H63" s="236"/>
      <c r="I63" s="236"/>
      <c r="J63" s="254"/>
      <c r="K63" s="236"/>
    </row>
    <row r="64" spans="1:11" ht="13.5" thickBot="1">
      <c r="A64" s="236"/>
      <c r="B64" s="236"/>
      <c r="C64" s="236" t="s">
        <v>1136</v>
      </c>
      <c r="D64" s="272">
        <v>0</v>
      </c>
      <c r="E64" s="254"/>
      <c r="F64" s="272">
        <v>0</v>
      </c>
      <c r="G64" s="236"/>
      <c r="H64" s="236"/>
      <c r="I64" s="236"/>
      <c r="J64" s="254"/>
      <c r="K64" s="236"/>
    </row>
    <row r="65" spans="1:11" ht="13.5" thickTop="1">
      <c r="A65" s="236"/>
      <c r="B65" s="236"/>
      <c r="C65" s="236" t="s">
        <v>1137</v>
      </c>
      <c r="D65" s="267">
        <f>SUM(D62+(D62*(D63)+(D62*D64)))</f>
        <v>686169.44000000006</v>
      </c>
      <c r="E65" s="254"/>
      <c r="F65" s="267">
        <f>SUM(F62+(F62*(F63)+(F62*F64)))</f>
        <v>699035.11700000009</v>
      </c>
      <c r="G65" s="236"/>
      <c r="H65" s="236"/>
      <c r="I65" s="236"/>
      <c r="J65" s="254"/>
      <c r="K65" s="236"/>
    </row>
    <row r="66" spans="1:11" ht="12.75">
      <c r="A66" s="236"/>
      <c r="B66" s="236"/>
      <c r="C66" s="237" t="s">
        <v>1118</v>
      </c>
      <c r="D66" s="267"/>
      <c r="E66" s="254"/>
      <c r="F66" s="267"/>
      <c r="G66" s="236"/>
      <c r="H66" s="236"/>
      <c r="I66" s="236"/>
      <c r="J66" s="254"/>
      <c r="K66" s="236"/>
    </row>
    <row r="67" spans="1:11" ht="12.75">
      <c r="A67" s="236"/>
      <c r="B67" s="236"/>
      <c r="C67" s="236" t="s">
        <v>1138</v>
      </c>
      <c r="D67" s="250">
        <f>+D65*10%</f>
        <v>68616.944000000003</v>
      </c>
      <c r="E67" s="254"/>
      <c r="F67" s="250">
        <f>+F65*10%</f>
        <v>69903.511700000017</v>
      </c>
      <c r="G67" s="236"/>
      <c r="H67" s="236"/>
      <c r="I67" s="236"/>
      <c r="J67" s="254"/>
      <c r="K67" s="236"/>
    </row>
    <row r="68" spans="1:11" ht="13.5" thickBot="1">
      <c r="A68" s="236"/>
      <c r="B68" s="236"/>
      <c r="C68" s="236" t="s">
        <v>1136</v>
      </c>
      <c r="D68" s="272">
        <v>0.65</v>
      </c>
      <c r="E68" s="254"/>
      <c r="F68" s="272">
        <v>0.65</v>
      </c>
      <c r="G68" s="236"/>
      <c r="H68" s="236"/>
      <c r="I68" s="236"/>
      <c r="J68" s="254"/>
      <c r="K68" s="236"/>
    </row>
    <row r="69" spans="1:11" ht="13.5" thickTop="1">
      <c r="A69" s="236"/>
      <c r="B69" s="236"/>
      <c r="C69" s="236" t="s">
        <v>1139</v>
      </c>
      <c r="D69" s="267">
        <f>SUM(D65+D67)+((D65+D67)*D68)</f>
        <v>1245397.5336000002</v>
      </c>
      <c r="E69" s="254"/>
      <c r="F69" s="267">
        <f>SUM(F65+F67)+((F65+F67)*F68)</f>
        <v>1268748.7373550003</v>
      </c>
      <c r="G69" s="236"/>
      <c r="H69" s="236"/>
      <c r="I69" s="236"/>
      <c r="J69" s="254"/>
      <c r="K69" s="236"/>
    </row>
    <row r="70" spans="1:11" ht="12.75">
      <c r="A70" s="236"/>
      <c r="B70" s="236"/>
      <c r="C70" s="236"/>
      <c r="D70" s="267"/>
      <c r="E70" s="254"/>
      <c r="F70" s="267"/>
      <c r="G70" s="236"/>
      <c r="H70" s="236"/>
      <c r="I70" s="236"/>
      <c r="J70" s="254"/>
      <c r="K70" s="236"/>
    </row>
    <row r="71" spans="1:11" ht="12.75" customHeight="1">
      <c r="A71" s="236"/>
      <c r="B71" s="236"/>
      <c r="C71" s="2367" t="s">
        <v>171</v>
      </c>
      <c r="D71" s="2367"/>
      <c r="E71" s="254"/>
      <c r="F71" s="267">
        <f>+((D69*2)+(F69*4))</f>
        <v>7565790.0166200018</v>
      </c>
      <c r="G71" s="236"/>
      <c r="H71" s="236"/>
      <c r="I71" s="236"/>
      <c r="J71" s="254"/>
      <c r="K71" s="236"/>
    </row>
    <row r="72" spans="1:11" ht="12.75" customHeight="1">
      <c r="A72" s="236"/>
      <c r="B72" s="236"/>
      <c r="C72" s="2367" t="s">
        <v>1188</v>
      </c>
      <c r="D72" s="2367"/>
      <c r="E72" s="254"/>
      <c r="F72" s="270">
        <f>SUM(F71:F71)</f>
        <v>7565790.0166200018</v>
      </c>
      <c r="G72" s="236"/>
      <c r="H72" s="236"/>
      <c r="I72" s="236"/>
      <c r="J72" s="254"/>
      <c r="K72" s="236"/>
    </row>
    <row r="73" spans="1:11" ht="27" customHeight="1">
      <c r="A73" s="236"/>
      <c r="B73" s="236"/>
      <c r="C73" s="2367" t="s">
        <v>1216</v>
      </c>
      <c r="D73" s="2367"/>
      <c r="E73" s="254"/>
      <c r="F73" s="270">
        <f>7565790.02-65383.21+'SA107'!F83</f>
        <v>6739157.2141300002</v>
      </c>
      <c r="G73" s="236"/>
      <c r="H73" s="236"/>
      <c r="I73" s="236"/>
      <c r="J73" s="254"/>
      <c r="K73" s="236"/>
    </row>
    <row r="74" spans="1:11" ht="12.75" customHeight="1">
      <c r="A74" s="236"/>
      <c r="B74" s="236"/>
      <c r="C74" s="2367" t="s">
        <v>170</v>
      </c>
      <c r="D74" s="2367"/>
      <c r="E74" s="254"/>
      <c r="F74" s="270">
        <f>+F72-F73</f>
        <v>826632.80249000154</v>
      </c>
      <c r="G74" s="236"/>
      <c r="H74" s="236"/>
      <c r="I74" s="236"/>
      <c r="J74" s="254"/>
      <c r="K74" s="236"/>
    </row>
    <row r="75" spans="1:11" ht="12.75">
      <c r="A75" s="236"/>
      <c r="B75" s="236"/>
      <c r="C75" s="2366" t="s">
        <v>1148</v>
      </c>
      <c r="D75" s="2366"/>
      <c r="E75" s="254"/>
      <c r="F75" s="270">
        <f>+F74/6</f>
        <v>137772.13374833358</v>
      </c>
      <c r="G75" s="236"/>
      <c r="H75" s="236"/>
      <c r="I75" s="236"/>
      <c r="J75" s="254"/>
      <c r="K75" s="236"/>
    </row>
    <row r="76" spans="1:11" ht="12.75">
      <c r="A76" s="236"/>
      <c r="B76" s="236"/>
      <c r="C76" s="2366" t="s">
        <v>1149</v>
      </c>
      <c r="D76" s="2366"/>
      <c r="E76" s="254"/>
      <c r="F76" s="277">
        <f>+F75*6</f>
        <v>826632.80249000154</v>
      </c>
      <c r="G76" s="236"/>
      <c r="H76" s="236"/>
      <c r="I76" s="236"/>
      <c r="J76" s="254"/>
      <c r="K76" s="236"/>
    </row>
    <row r="77" spans="1:11" ht="12.75">
      <c r="A77" s="236"/>
      <c r="B77" s="236"/>
      <c r="C77" s="236"/>
      <c r="D77" s="271"/>
      <c r="E77" s="254"/>
      <c r="F77" s="236"/>
      <c r="G77" s="236"/>
      <c r="H77" s="236"/>
      <c r="I77" s="236"/>
      <c r="J77" s="254"/>
      <c r="K77" s="236"/>
    </row>
    <row r="78" spans="1:11" ht="12.75">
      <c r="A78" s="236"/>
      <c r="B78" s="236"/>
      <c r="C78" s="237" t="s">
        <v>1144</v>
      </c>
      <c r="D78" s="236"/>
      <c r="E78" s="254"/>
      <c r="F78" s="236"/>
      <c r="G78" s="236"/>
      <c r="H78" s="236"/>
      <c r="I78" s="236"/>
      <c r="J78" s="254"/>
      <c r="K78" s="236"/>
    </row>
  </sheetData>
  <mergeCells count="14">
    <mergeCell ref="D31:I31"/>
    <mergeCell ref="C74:D74"/>
    <mergeCell ref="C75:D75"/>
    <mergeCell ref="C76:D76"/>
    <mergeCell ref="C72:D72"/>
    <mergeCell ref="D49:I49"/>
    <mergeCell ref="C71:D71"/>
    <mergeCell ref="C73:D73"/>
    <mergeCell ref="D30:I30"/>
    <mergeCell ref="A1:I1"/>
    <mergeCell ref="A2:K2"/>
    <mergeCell ref="D27:I27"/>
    <mergeCell ref="D28:I28"/>
    <mergeCell ref="D29:I29"/>
  </mergeCells>
  <phoneticPr fontId="52" type="noConversion"/>
  <pageMargins left="0.75" right="0.75" top="1" bottom="1" header="0" footer="0"/>
  <pageSetup orientation="portrait" horizontalDpi="360" verticalDpi="36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20"/>
  <sheetViews>
    <sheetView workbookViewId="0">
      <pane xSplit="3" ySplit="3" topLeftCell="D82" activePane="bottomRight" state="frozen"/>
      <selection pane="topRight" activeCell="D1" sqref="D1"/>
      <selection pane="bottomLeft" activeCell="A4" sqref="A4"/>
      <selection pane="bottomRight" activeCell="B90" sqref="B90"/>
    </sheetView>
  </sheetViews>
  <sheetFormatPr baseColWidth="10" defaultRowHeight="12"/>
  <cols>
    <col min="1" max="1" width="23.375" customWidth="1"/>
    <col min="2" max="2" width="14.25" customWidth="1"/>
    <col min="3" max="3" width="14.125" customWidth="1"/>
    <col min="4" max="4" width="11.625" customWidth="1"/>
    <col min="5" max="5" width="12.875" customWidth="1"/>
    <col min="6" max="6" width="11.875" customWidth="1"/>
    <col min="7" max="7" width="13" customWidth="1"/>
    <col min="9" max="9" width="12.875" bestFit="1" customWidth="1"/>
    <col min="10" max="10" width="14.5" customWidth="1"/>
    <col min="11" max="11" width="12.625" customWidth="1"/>
    <col min="12" max="12" width="0" hidden="1" customWidth="1"/>
    <col min="13" max="13" width="3.25" customWidth="1"/>
    <col min="14" max="14" width="3.625" customWidth="1"/>
    <col min="15" max="15" width="10.125" customWidth="1"/>
    <col min="16" max="16" width="10" customWidth="1"/>
    <col min="17" max="17" width="10.25" customWidth="1"/>
    <col min="18" max="18" width="9.75" customWidth="1"/>
    <col min="19" max="19" width="10" customWidth="1"/>
    <col min="20" max="20" width="11.625" customWidth="1"/>
  </cols>
  <sheetData>
    <row r="1" spans="1:21" ht="20.25" customHeight="1" thickBot="1">
      <c r="A1" s="63" t="s">
        <v>591</v>
      </c>
      <c r="B1" s="149">
        <v>0</v>
      </c>
      <c r="C1" s="63" t="s">
        <v>608</v>
      </c>
      <c r="D1" s="79">
        <v>0</v>
      </c>
      <c r="F1" s="6"/>
      <c r="G1" s="6"/>
      <c r="H1" s="6"/>
      <c r="I1" s="7"/>
      <c r="J1" s="6"/>
      <c r="K1" s="6"/>
      <c r="L1" s="6"/>
      <c r="M1" s="2356" t="s">
        <v>695</v>
      </c>
      <c r="N1" s="2357"/>
      <c r="O1" s="2357"/>
      <c r="P1" s="2357"/>
      <c r="Q1" s="2357"/>
      <c r="R1" s="2357"/>
      <c r="S1" s="2357"/>
      <c r="T1" s="2357"/>
      <c r="U1" s="2358"/>
    </row>
    <row r="2" spans="1:21" ht="13.5">
      <c r="A2" s="191"/>
      <c r="B2" s="191"/>
      <c r="C2" s="192" t="s">
        <v>220</v>
      </c>
      <c r="D2" s="192" t="s">
        <v>221</v>
      </c>
      <c r="E2" s="193" t="s">
        <v>183</v>
      </c>
      <c r="F2" s="192" t="s">
        <v>184</v>
      </c>
      <c r="G2" s="192" t="s">
        <v>222</v>
      </c>
      <c r="H2" s="192" t="s">
        <v>921</v>
      </c>
      <c r="I2" s="192" t="s">
        <v>185</v>
      </c>
      <c r="J2" s="192" t="s">
        <v>185</v>
      </c>
      <c r="K2" s="192" t="s">
        <v>185</v>
      </c>
      <c r="L2" s="23"/>
      <c r="M2" s="40" t="s">
        <v>179</v>
      </c>
      <c r="N2" s="42" t="s">
        <v>180</v>
      </c>
      <c r="O2" s="40" t="s">
        <v>181</v>
      </c>
      <c r="P2" s="42" t="s">
        <v>182</v>
      </c>
      <c r="Q2" s="42" t="s">
        <v>183</v>
      </c>
      <c r="R2" s="42" t="s">
        <v>184</v>
      </c>
      <c r="S2" s="42" t="s">
        <v>180</v>
      </c>
      <c r="T2" s="42" t="s">
        <v>185</v>
      </c>
      <c r="U2" s="42" t="s">
        <v>186</v>
      </c>
    </row>
    <row r="3" spans="1:21" ht="14.25" thickBot="1">
      <c r="A3" s="194" t="s">
        <v>223</v>
      </c>
      <c r="B3" s="194" t="s">
        <v>224</v>
      </c>
      <c r="C3" s="194" t="s">
        <v>224</v>
      </c>
      <c r="D3" s="194" t="s">
        <v>225</v>
      </c>
      <c r="E3" s="195" t="s">
        <v>191</v>
      </c>
      <c r="F3" s="194" t="s">
        <v>192</v>
      </c>
      <c r="G3" s="194" t="s">
        <v>195</v>
      </c>
      <c r="H3" s="194" t="s">
        <v>922</v>
      </c>
      <c r="I3" s="194" t="s">
        <v>226</v>
      </c>
      <c r="J3" s="194" t="s">
        <v>194</v>
      </c>
      <c r="K3" s="194" t="s">
        <v>227</v>
      </c>
      <c r="L3" s="23"/>
      <c r="M3" s="41" t="s">
        <v>187</v>
      </c>
      <c r="N3" s="43" t="s">
        <v>188</v>
      </c>
      <c r="O3" s="41" t="s">
        <v>189</v>
      </c>
      <c r="P3" s="43" t="s">
        <v>190</v>
      </c>
      <c r="Q3" s="43" t="s">
        <v>191</v>
      </c>
      <c r="R3" s="43" t="s">
        <v>192</v>
      </c>
      <c r="S3" s="43" t="s">
        <v>193</v>
      </c>
      <c r="T3" s="43" t="s">
        <v>194</v>
      </c>
      <c r="U3" s="43" t="s">
        <v>195</v>
      </c>
    </row>
    <row r="4" spans="1:21" ht="13.5">
      <c r="A4" s="26" t="s">
        <v>228</v>
      </c>
      <c r="B4" s="26" t="s">
        <v>229</v>
      </c>
      <c r="C4" s="28" t="s">
        <v>557</v>
      </c>
      <c r="D4" s="4">
        <f>+P9</f>
        <v>0</v>
      </c>
      <c r="E4" s="4">
        <f>+D4*B1</f>
        <v>0</v>
      </c>
      <c r="F4" s="29">
        <f>+E4+D4</f>
        <v>0</v>
      </c>
      <c r="G4" s="4">
        <f>+F4*3%</f>
        <v>0</v>
      </c>
      <c r="H4" s="4">
        <v>0</v>
      </c>
      <c r="I4" s="1">
        <f>G4*16*8.5+G4*17*4.5</f>
        <v>0</v>
      </c>
      <c r="J4" s="4">
        <f>+F4*D1</f>
        <v>0</v>
      </c>
      <c r="K4" s="4">
        <f>J4+I4+H4</f>
        <v>0</v>
      </c>
      <c r="L4" s="30"/>
      <c r="M4" s="56" t="s">
        <v>196</v>
      </c>
      <c r="N4" s="45"/>
      <c r="O4" s="44" t="s">
        <v>197</v>
      </c>
      <c r="P4" s="45"/>
      <c r="Q4" s="45"/>
      <c r="R4" s="45"/>
      <c r="S4" s="45"/>
      <c r="T4" s="45"/>
      <c r="U4" s="46"/>
    </row>
    <row r="5" spans="1:21" ht="13.5">
      <c r="A5" s="26" t="s">
        <v>711</v>
      </c>
      <c r="B5" s="26" t="s">
        <v>244</v>
      </c>
      <c r="C5" s="28" t="s">
        <v>935</v>
      </c>
      <c r="D5" s="4">
        <f>+P12</f>
        <v>0</v>
      </c>
      <c r="E5" s="4">
        <f>+D5*B1</f>
        <v>0</v>
      </c>
      <c r="F5" s="29">
        <f>+E5+D5</f>
        <v>0</v>
      </c>
      <c r="G5" s="4">
        <f t="shared" ref="G5:G27" si="0">+F5*3%</f>
        <v>0</v>
      </c>
      <c r="H5" s="4">
        <v>0</v>
      </c>
      <c r="I5" s="1">
        <f>G5*5*13</f>
        <v>0</v>
      </c>
      <c r="J5" s="4">
        <f>+F5*D1</f>
        <v>0</v>
      </c>
      <c r="K5" s="4">
        <f t="shared" ref="K5:K19" si="1">J5+I5+H5</f>
        <v>0</v>
      </c>
      <c r="L5" s="4"/>
      <c r="M5" s="51"/>
      <c r="N5" s="57">
        <v>1</v>
      </c>
      <c r="O5" s="47" t="s">
        <v>198</v>
      </c>
      <c r="P5" s="48">
        <v>0</v>
      </c>
      <c r="Q5" s="48">
        <f>+E11</f>
        <v>0</v>
      </c>
      <c r="R5" s="48">
        <f t="shared" ref="R5:R17" si="2">Q5+P5</f>
        <v>0</v>
      </c>
      <c r="S5" s="48">
        <v>12</v>
      </c>
      <c r="T5" s="48">
        <f t="shared" ref="T5:T17" si="3">N5*R5*S5</f>
        <v>0</v>
      </c>
      <c r="U5" s="49">
        <f>R5*0.03</f>
        <v>0</v>
      </c>
    </row>
    <row r="6" spans="1:21" ht="13.5">
      <c r="A6" s="31" t="s">
        <v>245</v>
      </c>
      <c r="B6" s="31" t="s">
        <v>246</v>
      </c>
      <c r="C6" s="32" t="s">
        <v>556</v>
      </c>
      <c r="D6" s="33">
        <f>+P6</f>
        <v>0</v>
      </c>
      <c r="E6" s="4">
        <f>+D6*B1</f>
        <v>0</v>
      </c>
      <c r="F6" s="29">
        <f t="shared" ref="F6:F19" si="4">+E6+D6</f>
        <v>0</v>
      </c>
      <c r="G6" s="4">
        <f t="shared" si="0"/>
        <v>0</v>
      </c>
      <c r="H6" s="4">
        <v>0</v>
      </c>
      <c r="I6" s="8">
        <f>G6*21*8+G6*22*5</f>
        <v>0</v>
      </c>
      <c r="J6" s="4">
        <f>+F6*D1</f>
        <v>0</v>
      </c>
      <c r="K6" s="4">
        <f t="shared" si="1"/>
        <v>0</v>
      </c>
      <c r="L6" s="33"/>
      <c r="M6" s="51"/>
      <c r="N6" s="57">
        <v>1</v>
      </c>
      <c r="O6" s="47" t="s">
        <v>199</v>
      </c>
      <c r="P6" s="48">
        <v>0</v>
      </c>
      <c r="Q6" s="48">
        <f>+E6</f>
        <v>0</v>
      </c>
      <c r="R6" s="48">
        <f t="shared" si="2"/>
        <v>0</v>
      </c>
      <c r="S6" s="48">
        <f>+D1</f>
        <v>0</v>
      </c>
      <c r="T6" s="48">
        <f t="shared" si="3"/>
        <v>0</v>
      </c>
      <c r="U6" s="49">
        <f t="shared" ref="U6:U17" si="5">R6*0.03</f>
        <v>0</v>
      </c>
    </row>
    <row r="7" spans="1:21" ht="13.5">
      <c r="A7" s="26" t="s">
        <v>1012</v>
      </c>
      <c r="B7" s="26" t="s">
        <v>244</v>
      </c>
      <c r="C7" s="203">
        <v>38075</v>
      </c>
      <c r="D7" s="4">
        <f>+D5</f>
        <v>0</v>
      </c>
      <c r="E7" s="4">
        <f>+D7*B1</f>
        <v>0</v>
      </c>
      <c r="F7" s="29">
        <f t="shared" si="4"/>
        <v>0</v>
      </c>
      <c r="G7" s="4">
        <f t="shared" si="0"/>
        <v>0</v>
      </c>
      <c r="H7" s="4">
        <v>0</v>
      </c>
      <c r="I7" s="1">
        <f>G7*3*3+G7*4*10</f>
        <v>0</v>
      </c>
      <c r="J7" s="4">
        <f>+F7*D1</f>
        <v>0</v>
      </c>
      <c r="K7" s="4">
        <f t="shared" si="1"/>
        <v>0</v>
      </c>
      <c r="L7" s="4"/>
      <c r="M7" s="51"/>
      <c r="N7" s="57">
        <v>1</v>
      </c>
      <c r="O7" s="47" t="s">
        <v>71</v>
      </c>
      <c r="P7" s="48">
        <v>0</v>
      </c>
      <c r="Q7" s="48">
        <f>+E10</f>
        <v>0</v>
      </c>
      <c r="R7" s="48">
        <f t="shared" si="2"/>
        <v>0</v>
      </c>
      <c r="S7" s="48">
        <f>+D1</f>
        <v>0</v>
      </c>
      <c r="T7" s="48">
        <f t="shared" si="3"/>
        <v>0</v>
      </c>
      <c r="U7" s="49">
        <f t="shared" si="5"/>
        <v>0</v>
      </c>
    </row>
    <row r="8" spans="1:21" ht="13.5">
      <c r="A8" s="26" t="s">
        <v>742</v>
      </c>
      <c r="B8" s="26" t="s">
        <v>247</v>
      </c>
      <c r="C8" s="28" t="s">
        <v>744</v>
      </c>
      <c r="D8" s="4">
        <f>+P15</f>
        <v>0</v>
      </c>
      <c r="E8" s="4">
        <f>+D8*B1</f>
        <v>0</v>
      </c>
      <c r="F8" s="29">
        <f t="shared" si="4"/>
        <v>0</v>
      </c>
      <c r="G8" s="4">
        <f t="shared" si="0"/>
        <v>0</v>
      </c>
      <c r="H8" s="4">
        <v>0</v>
      </c>
      <c r="I8" s="1">
        <f>G8*1*13</f>
        <v>0</v>
      </c>
      <c r="J8" s="4">
        <f>+F8*12</f>
        <v>0</v>
      </c>
      <c r="K8" s="4">
        <f t="shared" si="1"/>
        <v>0</v>
      </c>
      <c r="L8" s="4"/>
      <c r="M8" s="51"/>
      <c r="N8" s="57">
        <v>1</v>
      </c>
      <c r="O8" s="47" t="s">
        <v>201</v>
      </c>
      <c r="P8" s="48">
        <v>0</v>
      </c>
      <c r="Q8" s="48">
        <f>+E9</f>
        <v>0</v>
      </c>
      <c r="R8" s="48">
        <f t="shared" si="2"/>
        <v>0</v>
      </c>
      <c r="S8" s="48">
        <f>+D1</f>
        <v>0</v>
      </c>
      <c r="T8" s="48">
        <f t="shared" si="3"/>
        <v>0</v>
      </c>
      <c r="U8" s="49">
        <f t="shared" si="5"/>
        <v>0</v>
      </c>
    </row>
    <row r="9" spans="1:21" ht="13.5">
      <c r="A9" s="26" t="s">
        <v>1172</v>
      </c>
      <c r="B9" s="26" t="s">
        <v>248</v>
      </c>
      <c r="C9" s="293">
        <v>37872</v>
      </c>
      <c r="D9" s="4">
        <f>+P8</f>
        <v>0</v>
      </c>
      <c r="E9" s="4">
        <f>+D9*B1</f>
        <v>0</v>
      </c>
      <c r="F9" s="29">
        <f t="shared" si="4"/>
        <v>0</v>
      </c>
      <c r="G9" s="4">
        <f t="shared" si="0"/>
        <v>0</v>
      </c>
      <c r="H9" s="4">
        <v>0</v>
      </c>
      <c r="I9" s="1">
        <f>G9*4*8+G9*5*5</f>
        <v>0</v>
      </c>
      <c r="J9" s="4">
        <f>+F9*D1</f>
        <v>0</v>
      </c>
      <c r="K9" s="4">
        <f t="shared" si="1"/>
        <v>0</v>
      </c>
      <c r="L9" s="4"/>
      <c r="M9" s="51"/>
      <c r="N9" s="57">
        <v>1</v>
      </c>
      <c r="O9" s="47" t="s">
        <v>202</v>
      </c>
      <c r="P9" s="48">
        <v>0</v>
      </c>
      <c r="Q9" s="48">
        <f>+E4</f>
        <v>0</v>
      </c>
      <c r="R9" s="48">
        <f t="shared" si="2"/>
        <v>0</v>
      </c>
      <c r="S9" s="48">
        <f>+D1</f>
        <v>0</v>
      </c>
      <c r="T9" s="48">
        <f t="shared" si="3"/>
        <v>0</v>
      </c>
      <c r="U9" s="49">
        <f t="shared" si="5"/>
        <v>0</v>
      </c>
    </row>
    <row r="10" spans="1:21" ht="13.5">
      <c r="A10" s="26" t="s">
        <v>713</v>
      </c>
      <c r="B10" s="26" t="s">
        <v>247</v>
      </c>
      <c r="C10" s="28" t="s">
        <v>555</v>
      </c>
      <c r="D10" s="4">
        <f>+P7</f>
        <v>0</v>
      </c>
      <c r="E10" s="4">
        <f>+D10*B1</f>
        <v>0</v>
      </c>
      <c r="F10" s="29">
        <f t="shared" si="4"/>
        <v>0</v>
      </c>
      <c r="G10" s="4">
        <f t="shared" si="0"/>
        <v>0</v>
      </c>
      <c r="H10" s="4">
        <v>0</v>
      </c>
      <c r="I10" s="1">
        <f>G10*7*4+G10*8*9</f>
        <v>0</v>
      </c>
      <c r="J10" s="4">
        <f>+F10*D1</f>
        <v>0</v>
      </c>
      <c r="K10" s="4">
        <f t="shared" si="1"/>
        <v>0</v>
      </c>
      <c r="L10" s="4"/>
      <c r="M10" s="51"/>
      <c r="N10" s="57">
        <v>1</v>
      </c>
      <c r="O10" s="47" t="s">
        <v>203</v>
      </c>
      <c r="P10" s="48">
        <v>0</v>
      </c>
      <c r="Q10" s="48">
        <f>+E17</f>
        <v>0</v>
      </c>
      <c r="R10" s="48">
        <f t="shared" si="2"/>
        <v>0</v>
      </c>
      <c r="S10" s="48">
        <f>+D1</f>
        <v>0</v>
      </c>
      <c r="T10" s="48">
        <f t="shared" si="3"/>
        <v>0</v>
      </c>
      <c r="U10" s="49">
        <f t="shared" si="5"/>
        <v>0</v>
      </c>
    </row>
    <row r="11" spans="1:21" ht="13.5">
      <c r="A11" s="34" t="s">
        <v>923</v>
      </c>
      <c r="B11" s="34" t="s">
        <v>249</v>
      </c>
      <c r="C11" s="35" t="s">
        <v>1173</v>
      </c>
      <c r="D11" s="36">
        <v>0</v>
      </c>
      <c r="E11" s="4">
        <v>0</v>
      </c>
      <c r="F11" s="29">
        <f t="shared" si="4"/>
        <v>0</v>
      </c>
      <c r="G11" s="4">
        <v>0</v>
      </c>
      <c r="H11" s="4">
        <f>+(((B60)*8)+(E60)*4)</f>
        <v>0</v>
      </c>
      <c r="I11" s="8">
        <f>+H11*0</f>
        <v>0</v>
      </c>
      <c r="J11" s="4">
        <f>+F11*12</f>
        <v>0</v>
      </c>
      <c r="K11" s="4">
        <f t="shared" si="1"/>
        <v>0</v>
      </c>
      <c r="L11" s="36"/>
      <c r="M11" s="51"/>
      <c r="N11" s="57">
        <v>1</v>
      </c>
      <c r="O11" s="47" t="s">
        <v>204</v>
      </c>
      <c r="P11" s="48">
        <v>0</v>
      </c>
      <c r="Q11" s="48">
        <f>Q10</f>
        <v>0</v>
      </c>
      <c r="R11" s="48">
        <f t="shared" si="2"/>
        <v>0</v>
      </c>
      <c r="S11" s="48">
        <f>+D1</f>
        <v>0</v>
      </c>
      <c r="T11" s="48">
        <f t="shared" si="3"/>
        <v>0</v>
      </c>
      <c r="U11" s="49">
        <f t="shared" si="5"/>
        <v>0</v>
      </c>
    </row>
    <row r="12" spans="1:21" ht="13.5">
      <c r="A12" s="26" t="s">
        <v>1013</v>
      </c>
      <c r="B12" s="26" t="s">
        <v>250</v>
      </c>
      <c r="C12" s="28" t="s">
        <v>1174</v>
      </c>
      <c r="D12" s="4">
        <f>+P17</f>
        <v>0</v>
      </c>
      <c r="E12" s="4">
        <f>+B72</f>
        <v>0</v>
      </c>
      <c r="F12" s="29">
        <f t="shared" si="4"/>
        <v>0</v>
      </c>
      <c r="G12" s="4">
        <f t="shared" si="0"/>
        <v>0</v>
      </c>
      <c r="H12" s="4">
        <f>((+F12*65%)*12)</f>
        <v>0</v>
      </c>
      <c r="I12" s="1">
        <f>G12*2*6+G12*3*6</f>
        <v>0</v>
      </c>
      <c r="J12" s="4">
        <f>+F12*12</f>
        <v>0</v>
      </c>
      <c r="K12" s="4">
        <f t="shared" si="1"/>
        <v>0</v>
      </c>
      <c r="L12" s="4"/>
      <c r="M12" s="51"/>
      <c r="N12" s="57">
        <v>3</v>
      </c>
      <c r="O12" s="47" t="s">
        <v>205</v>
      </c>
      <c r="P12" s="48">
        <v>0</v>
      </c>
      <c r="Q12" s="48">
        <f>+E5</f>
        <v>0</v>
      </c>
      <c r="R12" s="48">
        <f t="shared" si="2"/>
        <v>0</v>
      </c>
      <c r="S12" s="48">
        <f>+D1</f>
        <v>0</v>
      </c>
      <c r="T12" s="48">
        <f t="shared" si="3"/>
        <v>0</v>
      </c>
      <c r="U12" s="49">
        <f t="shared" si="5"/>
        <v>0</v>
      </c>
    </row>
    <row r="13" spans="1:21" ht="13.5">
      <c r="A13" s="26" t="s">
        <v>1011</v>
      </c>
      <c r="B13" s="26" t="s">
        <v>964</v>
      </c>
      <c r="C13" s="203">
        <v>38054</v>
      </c>
      <c r="D13" s="4">
        <f>+P13</f>
        <v>0</v>
      </c>
      <c r="E13" s="4">
        <f>+D13*B1</f>
        <v>0</v>
      </c>
      <c r="F13" s="29">
        <f>+E13+D13</f>
        <v>0</v>
      </c>
      <c r="G13" s="4">
        <f t="shared" si="0"/>
        <v>0</v>
      </c>
      <c r="H13" s="4">
        <v>0</v>
      </c>
      <c r="I13" s="1">
        <f>+G13*3*2+G13*4*11</f>
        <v>0</v>
      </c>
      <c r="J13" s="4">
        <f>+F13*D1</f>
        <v>0</v>
      </c>
      <c r="K13" s="4">
        <f t="shared" si="1"/>
        <v>0</v>
      </c>
      <c r="L13" s="4"/>
      <c r="M13" s="51"/>
      <c r="N13" s="57">
        <v>1</v>
      </c>
      <c r="O13" s="47" t="s">
        <v>965</v>
      </c>
      <c r="P13" s="48">
        <v>0</v>
      </c>
      <c r="Q13" s="48">
        <f>+E13</f>
        <v>0</v>
      </c>
      <c r="R13" s="48">
        <f>Q13+P13</f>
        <v>0</v>
      </c>
      <c r="S13" s="48">
        <f>+D1</f>
        <v>0</v>
      </c>
      <c r="T13" s="48">
        <f>N13*R13*S13</f>
        <v>0</v>
      </c>
      <c r="U13" s="49">
        <f>R13*0.03</f>
        <v>0</v>
      </c>
    </row>
    <row r="14" spans="1:21" ht="13.5">
      <c r="A14" s="26" t="s">
        <v>905</v>
      </c>
      <c r="B14" s="26" t="s">
        <v>1073</v>
      </c>
      <c r="C14" s="203">
        <v>38978</v>
      </c>
      <c r="D14" s="4">
        <f>+P14</f>
        <v>0</v>
      </c>
      <c r="E14" s="4">
        <f>+D14*B2</f>
        <v>0</v>
      </c>
      <c r="F14" s="29">
        <f>+E14+D14</f>
        <v>0</v>
      </c>
      <c r="G14" s="4">
        <f t="shared" si="0"/>
        <v>0</v>
      </c>
      <c r="H14" s="4">
        <v>0</v>
      </c>
      <c r="I14" s="1">
        <f>G14*2*8+G14*3*5</f>
        <v>0</v>
      </c>
      <c r="J14" s="4">
        <f>+F14*D1</f>
        <v>0</v>
      </c>
      <c r="K14" s="4">
        <f t="shared" si="1"/>
        <v>0</v>
      </c>
      <c r="L14" s="4"/>
      <c r="M14" s="51"/>
      <c r="N14" s="57">
        <v>1</v>
      </c>
      <c r="O14" s="47" t="s">
        <v>1073</v>
      </c>
      <c r="P14" s="48">
        <v>0</v>
      </c>
      <c r="Q14" s="48">
        <f>+E14</f>
        <v>0</v>
      </c>
      <c r="R14" s="48">
        <f>Q14+P14</f>
        <v>0</v>
      </c>
      <c r="S14" s="48">
        <v>13</v>
      </c>
      <c r="T14" s="48">
        <f>N14*R14*S14</f>
        <v>0</v>
      </c>
      <c r="U14" s="49">
        <f>R14*0.03</f>
        <v>0</v>
      </c>
    </row>
    <row r="15" spans="1:21" ht="13.5">
      <c r="A15" s="26" t="s">
        <v>962</v>
      </c>
      <c r="B15" s="26" t="s">
        <v>1083</v>
      </c>
      <c r="C15" s="167" t="s">
        <v>963</v>
      </c>
      <c r="D15" s="4">
        <f>146367*0</f>
        <v>0</v>
      </c>
      <c r="E15" s="4">
        <f>+D15*B2</f>
        <v>0</v>
      </c>
      <c r="F15" s="29">
        <f>+E15+D15</f>
        <v>0</v>
      </c>
      <c r="G15" s="4">
        <f t="shared" si="0"/>
        <v>0</v>
      </c>
      <c r="H15" s="4">
        <v>0</v>
      </c>
      <c r="I15" s="1">
        <f>+G15*0</f>
        <v>0</v>
      </c>
      <c r="J15" s="4">
        <f>+F15*12</f>
        <v>0</v>
      </c>
      <c r="K15" s="4">
        <f>J15+I15+H15</f>
        <v>0</v>
      </c>
      <c r="L15" s="4"/>
      <c r="M15" s="51"/>
      <c r="N15" s="57">
        <v>1</v>
      </c>
      <c r="O15" s="47" t="s">
        <v>72</v>
      </c>
      <c r="P15" s="48">
        <v>0</v>
      </c>
      <c r="Q15" s="48">
        <f>+E15</f>
        <v>0</v>
      </c>
      <c r="R15" s="48">
        <f>Q15+P15</f>
        <v>0</v>
      </c>
      <c r="S15" s="48">
        <v>12</v>
      </c>
      <c r="T15" s="48">
        <f>N15*R15*S15</f>
        <v>0</v>
      </c>
      <c r="U15" s="49">
        <f>R15*0.03</f>
        <v>0</v>
      </c>
    </row>
    <row r="16" spans="1:21" ht="13.5">
      <c r="A16" s="26" t="s">
        <v>934</v>
      </c>
      <c r="B16" s="26" t="s">
        <v>734</v>
      </c>
      <c r="C16" s="203">
        <v>37623</v>
      </c>
      <c r="D16" s="4">
        <f>+P16</f>
        <v>0</v>
      </c>
      <c r="E16" s="4">
        <f>+D16*B1</f>
        <v>0</v>
      </c>
      <c r="F16" s="29">
        <f>+E16+D16</f>
        <v>0</v>
      </c>
      <c r="G16" s="4">
        <f t="shared" si="0"/>
        <v>0</v>
      </c>
      <c r="H16" s="4">
        <v>0</v>
      </c>
      <c r="I16" s="1">
        <f>+G16*5*13</f>
        <v>0</v>
      </c>
      <c r="J16" s="4">
        <f>+F16*D1</f>
        <v>0</v>
      </c>
      <c r="K16" s="4">
        <f t="shared" si="1"/>
        <v>0</v>
      </c>
      <c r="L16" s="4"/>
      <c r="M16" s="51"/>
      <c r="N16" s="57">
        <v>1</v>
      </c>
      <c r="O16" s="47" t="s">
        <v>735</v>
      </c>
      <c r="P16" s="48">
        <v>0</v>
      </c>
      <c r="Q16" s="48">
        <f>+E16</f>
        <v>0</v>
      </c>
      <c r="R16" s="48">
        <f>Q16+P16</f>
        <v>0</v>
      </c>
      <c r="S16" s="48">
        <f>+D1</f>
        <v>0</v>
      </c>
      <c r="T16" s="48">
        <f t="shared" si="3"/>
        <v>0</v>
      </c>
      <c r="U16" s="49">
        <f t="shared" si="5"/>
        <v>0</v>
      </c>
    </row>
    <row r="17" spans="1:21" ht="13.5">
      <c r="A17" s="26" t="s">
        <v>712</v>
      </c>
      <c r="B17" s="26" t="s">
        <v>251</v>
      </c>
      <c r="C17" s="28" t="s">
        <v>1014</v>
      </c>
      <c r="D17" s="4">
        <f>+P10</f>
        <v>0</v>
      </c>
      <c r="E17" s="4">
        <f>+D17*B1</f>
        <v>0</v>
      </c>
      <c r="F17" s="29">
        <f t="shared" si="4"/>
        <v>0</v>
      </c>
      <c r="G17" s="4">
        <f t="shared" si="0"/>
        <v>0</v>
      </c>
      <c r="H17" s="4">
        <v>0</v>
      </c>
      <c r="I17" s="1">
        <f>+G17*5*5+G17*6*8</f>
        <v>0</v>
      </c>
      <c r="J17" s="4">
        <f>+F17*D1</f>
        <v>0</v>
      </c>
      <c r="K17" s="4">
        <f t="shared" si="1"/>
        <v>0</v>
      </c>
      <c r="L17" s="4"/>
      <c r="M17" s="51"/>
      <c r="N17" s="57">
        <v>1</v>
      </c>
      <c r="O17" s="47" t="s">
        <v>206</v>
      </c>
      <c r="P17" s="48">
        <v>0</v>
      </c>
      <c r="Q17" s="48">
        <f>+E12</f>
        <v>0</v>
      </c>
      <c r="R17" s="48">
        <f t="shared" si="2"/>
        <v>0</v>
      </c>
      <c r="S17" s="48">
        <v>12</v>
      </c>
      <c r="T17" s="48">
        <f t="shared" si="3"/>
        <v>0</v>
      </c>
      <c r="U17" s="49">
        <f t="shared" si="5"/>
        <v>0</v>
      </c>
    </row>
    <row r="18" spans="1:21" ht="13.5">
      <c r="A18" s="26" t="s">
        <v>252</v>
      </c>
      <c r="B18" s="26" t="s">
        <v>253</v>
      </c>
      <c r="C18" s="28" t="s">
        <v>558</v>
      </c>
      <c r="D18" s="4">
        <f>+D17</f>
        <v>0</v>
      </c>
      <c r="E18" s="4">
        <f>+D18*B1</f>
        <v>0</v>
      </c>
      <c r="F18" s="29">
        <f t="shared" si="4"/>
        <v>0</v>
      </c>
      <c r="G18" s="4">
        <f t="shared" si="0"/>
        <v>0</v>
      </c>
      <c r="H18" s="4">
        <v>0</v>
      </c>
      <c r="I18" s="1">
        <f>G18*12*8+G18*13*5</f>
        <v>0</v>
      </c>
      <c r="J18" s="4">
        <f>+F18*D1</f>
        <v>0</v>
      </c>
      <c r="K18" s="4">
        <f t="shared" si="1"/>
        <v>0</v>
      </c>
      <c r="L18" s="4"/>
      <c r="M18" s="51"/>
      <c r="N18" s="57">
        <f>SUM(N5:N17)</f>
        <v>15</v>
      </c>
      <c r="O18" s="47" t="s">
        <v>207</v>
      </c>
      <c r="P18" s="48"/>
      <c r="Q18" s="50" t="s">
        <v>208</v>
      </c>
      <c r="R18" s="48"/>
      <c r="S18" s="48"/>
      <c r="T18" s="48"/>
      <c r="U18" s="49"/>
    </row>
    <row r="19" spans="1:21" ht="13.5">
      <c r="A19" s="26" t="s">
        <v>254</v>
      </c>
      <c r="B19" s="26" t="s">
        <v>244</v>
      </c>
      <c r="C19" s="28" t="s">
        <v>559</v>
      </c>
      <c r="D19" s="4">
        <f>+D5</f>
        <v>0</v>
      </c>
      <c r="E19" s="4">
        <f>+D19*B1</f>
        <v>0</v>
      </c>
      <c r="F19" s="29">
        <f t="shared" si="4"/>
        <v>0</v>
      </c>
      <c r="G19" s="4">
        <f t="shared" si="0"/>
        <v>0</v>
      </c>
      <c r="H19" s="4">
        <v>0</v>
      </c>
      <c r="I19" s="1">
        <f>G19*19*6+G19*20*7</f>
        <v>0</v>
      </c>
      <c r="J19" s="4">
        <f>+F19*D1</f>
        <v>0</v>
      </c>
      <c r="K19" s="4">
        <f t="shared" si="1"/>
        <v>0</v>
      </c>
      <c r="L19" s="4"/>
      <c r="M19" s="51"/>
      <c r="N19" s="52"/>
      <c r="O19" s="52"/>
      <c r="P19" s="48"/>
      <c r="Q19" s="50" t="s">
        <v>209</v>
      </c>
      <c r="R19" s="48"/>
      <c r="S19" s="48"/>
      <c r="T19" s="48">
        <f>SUM(T5:T17)</f>
        <v>0</v>
      </c>
      <c r="U19" s="49"/>
    </row>
    <row r="20" spans="1:21" ht="13.5">
      <c r="A20" s="26" t="s">
        <v>255</v>
      </c>
      <c r="B20" s="3"/>
      <c r="C20" s="3"/>
      <c r="D20" s="4">
        <f>SUM(D4:D19)</f>
        <v>0</v>
      </c>
      <c r="E20" s="4">
        <f>SUM(E4:E19)</f>
        <v>0</v>
      </c>
      <c r="F20" s="4">
        <f>SUM(F4:F19)</f>
        <v>0</v>
      </c>
      <c r="G20" s="4">
        <f t="shared" si="0"/>
        <v>0</v>
      </c>
      <c r="H20" s="4">
        <f>SUM(H4:H19)</f>
        <v>0</v>
      </c>
      <c r="I20" s="1">
        <f>SUM(I4:I19)</f>
        <v>0</v>
      </c>
      <c r="J20" s="1">
        <f>SUM(J4:J19)</f>
        <v>0</v>
      </c>
      <c r="K20" s="4">
        <f>SUM(K4:K19)</f>
        <v>0</v>
      </c>
      <c r="L20" s="4"/>
      <c r="M20" s="51"/>
      <c r="N20" s="52"/>
      <c r="O20" s="52"/>
      <c r="P20" s="48"/>
      <c r="Q20" s="50" t="s">
        <v>924</v>
      </c>
      <c r="R20" s="48"/>
      <c r="S20" s="48"/>
      <c r="T20" s="48">
        <f>+I20+H20</f>
        <v>0</v>
      </c>
      <c r="U20" s="49"/>
    </row>
    <row r="21" spans="1:21" ht="13.5">
      <c r="A21" s="30" t="s">
        <v>256</v>
      </c>
      <c r="B21" s="30" t="s">
        <v>256</v>
      </c>
      <c r="C21" s="30" t="s">
        <v>256</v>
      </c>
      <c r="D21" s="37" t="s">
        <v>256</v>
      </c>
      <c r="E21" s="37" t="s">
        <v>256</v>
      </c>
      <c r="F21" s="37" t="s">
        <v>256</v>
      </c>
      <c r="G21" s="37" t="s">
        <v>256</v>
      </c>
      <c r="H21" s="37"/>
      <c r="I21" s="2" t="s">
        <v>256</v>
      </c>
      <c r="J21" s="37" t="s">
        <v>256</v>
      </c>
      <c r="K21" s="37" t="s">
        <v>256</v>
      </c>
      <c r="L21" s="37"/>
      <c r="M21" s="51"/>
      <c r="N21" s="52"/>
      <c r="O21" s="52"/>
      <c r="P21" s="48"/>
      <c r="Q21" s="50" t="s">
        <v>212</v>
      </c>
      <c r="R21" s="48"/>
      <c r="S21" s="48"/>
      <c r="T21" s="48">
        <f>SUM(T19:T20)</f>
        <v>0</v>
      </c>
      <c r="U21" s="49"/>
    </row>
    <row r="22" spans="1:21" ht="13.5">
      <c r="A22" s="26" t="s">
        <v>1176</v>
      </c>
      <c r="B22" s="26" t="s">
        <v>257</v>
      </c>
      <c r="C22" s="293">
        <v>38083</v>
      </c>
      <c r="D22" s="4">
        <f>+P24</f>
        <v>0</v>
      </c>
      <c r="E22" s="4">
        <f>+D22*B1</f>
        <v>0</v>
      </c>
      <c r="F22" s="29">
        <f t="shared" ref="F22:F27" si="6">+E22+D22</f>
        <v>0</v>
      </c>
      <c r="G22" s="4">
        <f t="shared" si="0"/>
        <v>0</v>
      </c>
      <c r="H22" s="4">
        <v>0</v>
      </c>
      <c r="I22" s="1">
        <f>+G22*3*3+G22*4*10</f>
        <v>0</v>
      </c>
      <c r="J22" s="4">
        <f>+F22*D1</f>
        <v>0</v>
      </c>
      <c r="K22" s="4">
        <f t="shared" ref="K22:K27" si="7">J22+I22</f>
        <v>0</v>
      </c>
      <c r="L22" s="4"/>
      <c r="M22" s="165" t="s">
        <v>213</v>
      </c>
      <c r="N22" s="166">
        <v>1</v>
      </c>
      <c r="O22" s="47" t="s">
        <v>972</v>
      </c>
      <c r="P22" s="48">
        <v>0</v>
      </c>
      <c r="Q22" s="48">
        <f>+E25</f>
        <v>0</v>
      </c>
      <c r="R22" s="48">
        <f t="shared" ref="R22:R27" si="8">Q22+P22</f>
        <v>0</v>
      </c>
      <c r="S22" s="48">
        <f>+D1</f>
        <v>0</v>
      </c>
      <c r="T22" s="48">
        <f t="shared" ref="T22:T27" si="9">N22*R22*S22</f>
        <v>0</v>
      </c>
      <c r="U22" s="49">
        <f t="shared" ref="U22:U27" si="10">R22*0.03</f>
        <v>0</v>
      </c>
    </row>
    <row r="23" spans="1:21" ht="13.5">
      <c r="A23" s="26" t="s">
        <v>258</v>
      </c>
      <c r="B23" s="26" t="s">
        <v>257</v>
      </c>
      <c r="C23" s="28" t="s">
        <v>560</v>
      </c>
      <c r="D23" s="4">
        <f>+D22</f>
        <v>0</v>
      </c>
      <c r="E23" s="4">
        <f>+D23*B1</f>
        <v>0</v>
      </c>
      <c r="F23" s="29">
        <f t="shared" si="6"/>
        <v>0</v>
      </c>
      <c r="G23" s="4">
        <f t="shared" si="0"/>
        <v>0</v>
      </c>
      <c r="H23" s="4">
        <v>0</v>
      </c>
      <c r="I23" s="1">
        <f>G23*11*6+G23*12*7</f>
        <v>0</v>
      </c>
      <c r="J23" s="4">
        <f>+F23*D1</f>
        <v>0</v>
      </c>
      <c r="K23" s="4">
        <f t="shared" si="7"/>
        <v>0</v>
      </c>
      <c r="L23" s="4"/>
      <c r="M23" s="165" t="s">
        <v>213</v>
      </c>
      <c r="N23" s="166">
        <v>1</v>
      </c>
      <c r="O23" s="47" t="s">
        <v>670</v>
      </c>
      <c r="P23" s="48">
        <v>0</v>
      </c>
      <c r="Q23" s="48">
        <f>+E26</f>
        <v>0</v>
      </c>
      <c r="R23" s="48">
        <f t="shared" si="8"/>
        <v>0</v>
      </c>
      <c r="S23" s="48">
        <f>+D1</f>
        <v>0</v>
      </c>
      <c r="T23" s="48">
        <f t="shared" si="9"/>
        <v>0</v>
      </c>
      <c r="U23" s="49">
        <f t="shared" si="10"/>
        <v>0</v>
      </c>
    </row>
    <row r="24" spans="1:21" ht="13.5">
      <c r="A24" s="26" t="s">
        <v>1177</v>
      </c>
      <c r="B24" s="26" t="s">
        <v>257</v>
      </c>
      <c r="C24" s="38" t="s">
        <v>1178</v>
      </c>
      <c r="D24" s="4">
        <f>+P22</f>
        <v>0</v>
      </c>
      <c r="E24" s="4">
        <f>+D24*B1</f>
        <v>0</v>
      </c>
      <c r="F24" s="29">
        <f t="shared" si="6"/>
        <v>0</v>
      </c>
      <c r="G24" s="4">
        <f t="shared" si="0"/>
        <v>0</v>
      </c>
      <c r="H24" s="4">
        <v>0</v>
      </c>
      <c r="I24" s="1">
        <f>+G24*3*1+G24*4*12</f>
        <v>0</v>
      </c>
      <c r="J24" s="4">
        <f>+F24*D1</f>
        <v>0</v>
      </c>
      <c r="K24" s="4">
        <f t="shared" si="7"/>
        <v>0</v>
      </c>
      <c r="L24" s="4"/>
      <c r="M24" s="58" t="s">
        <v>213</v>
      </c>
      <c r="N24" s="57">
        <v>2</v>
      </c>
      <c r="O24" s="47" t="s">
        <v>214</v>
      </c>
      <c r="P24" s="48">
        <v>0</v>
      </c>
      <c r="Q24" s="48">
        <f>+E22</f>
        <v>0</v>
      </c>
      <c r="R24" s="48">
        <f t="shared" si="8"/>
        <v>0</v>
      </c>
      <c r="S24" s="48">
        <f>+D1</f>
        <v>0</v>
      </c>
      <c r="T24" s="48">
        <f t="shared" si="9"/>
        <v>0</v>
      </c>
      <c r="U24" s="49">
        <f t="shared" si="10"/>
        <v>0</v>
      </c>
    </row>
    <row r="25" spans="1:21" ht="13.5">
      <c r="A25" s="26" t="s">
        <v>1179</v>
      </c>
      <c r="B25" s="26" t="s">
        <v>257</v>
      </c>
      <c r="C25" s="38" t="s">
        <v>1205</v>
      </c>
      <c r="D25" s="4">
        <v>0</v>
      </c>
      <c r="E25" s="4">
        <f>+D25*B1</f>
        <v>0</v>
      </c>
      <c r="F25" s="29">
        <f t="shared" si="6"/>
        <v>0</v>
      </c>
      <c r="G25" s="4">
        <f t="shared" si="0"/>
        <v>0</v>
      </c>
      <c r="H25" s="4">
        <v>0</v>
      </c>
      <c r="I25" s="1">
        <f>+G25*1*4</f>
        <v>0</v>
      </c>
      <c r="J25" s="4">
        <f>+F25*D1</f>
        <v>0</v>
      </c>
      <c r="K25" s="4">
        <f t="shared" si="7"/>
        <v>0</v>
      </c>
      <c r="L25" s="4"/>
      <c r="M25" s="58" t="s">
        <v>215</v>
      </c>
      <c r="N25" s="57">
        <f>2*0</f>
        <v>0</v>
      </c>
      <c r="O25" s="47" t="s">
        <v>670</v>
      </c>
      <c r="P25" s="48">
        <v>0</v>
      </c>
      <c r="Q25" s="48">
        <v>0</v>
      </c>
      <c r="R25" s="48">
        <f t="shared" si="8"/>
        <v>0</v>
      </c>
      <c r="S25" s="48">
        <f>+D1</f>
        <v>0</v>
      </c>
      <c r="T25" s="48">
        <f t="shared" si="9"/>
        <v>0</v>
      </c>
      <c r="U25" s="49">
        <f t="shared" si="10"/>
        <v>0</v>
      </c>
    </row>
    <row r="26" spans="1:21" ht="13.5">
      <c r="A26" s="26" t="s">
        <v>264</v>
      </c>
      <c r="B26" s="26" t="s">
        <v>262</v>
      </c>
      <c r="C26" s="28" t="s">
        <v>563</v>
      </c>
      <c r="D26" s="4">
        <v>0</v>
      </c>
      <c r="E26" s="4">
        <f>+D26*B1</f>
        <v>0</v>
      </c>
      <c r="F26" s="29">
        <f>+E26+D26</f>
        <v>0</v>
      </c>
      <c r="G26" s="4">
        <f>+F26*3%</f>
        <v>0</v>
      </c>
      <c r="H26" s="4">
        <v>0</v>
      </c>
      <c r="I26" s="1">
        <f>G26*13*8+G26*14*5</f>
        <v>0</v>
      </c>
      <c r="J26" s="4">
        <f>+F26*D1</f>
        <v>0</v>
      </c>
      <c r="K26" s="4">
        <f>J26+I26</f>
        <v>0</v>
      </c>
      <c r="L26" s="4"/>
      <c r="M26" s="58" t="s">
        <v>215</v>
      </c>
      <c r="N26" s="57">
        <v>0</v>
      </c>
      <c r="O26" s="47" t="s">
        <v>216</v>
      </c>
      <c r="P26" s="48">
        <v>0</v>
      </c>
      <c r="Q26" s="48">
        <v>0</v>
      </c>
      <c r="R26" s="48">
        <f t="shared" si="8"/>
        <v>0</v>
      </c>
      <c r="S26" s="48">
        <f>+D1</f>
        <v>0</v>
      </c>
      <c r="T26" s="48">
        <f t="shared" si="9"/>
        <v>0</v>
      </c>
      <c r="U26" s="49">
        <f t="shared" si="10"/>
        <v>0</v>
      </c>
    </row>
    <row r="27" spans="1:21" ht="13.5">
      <c r="A27" s="26" t="s">
        <v>932</v>
      </c>
      <c r="B27" s="26" t="s">
        <v>262</v>
      </c>
      <c r="C27" s="203">
        <v>37726</v>
      </c>
      <c r="D27" s="4">
        <f>+P23</f>
        <v>0</v>
      </c>
      <c r="E27" s="4">
        <f>+D27*B1</f>
        <v>0</v>
      </c>
      <c r="F27" s="29">
        <f t="shared" si="6"/>
        <v>0</v>
      </c>
      <c r="G27" s="4">
        <f t="shared" si="0"/>
        <v>0</v>
      </c>
      <c r="H27" s="4">
        <v>0</v>
      </c>
      <c r="I27" s="1">
        <f>G27*4*3.5+G27*5*9.5</f>
        <v>0</v>
      </c>
      <c r="J27" s="4">
        <f>+F27*D1</f>
        <v>0</v>
      </c>
      <c r="K27" s="4">
        <f t="shared" si="7"/>
        <v>0</v>
      </c>
      <c r="L27" s="4"/>
      <c r="M27" s="197" t="s">
        <v>687</v>
      </c>
      <c r="N27" s="198">
        <v>1</v>
      </c>
      <c r="O27" s="173" t="s">
        <v>1003</v>
      </c>
      <c r="P27" s="48">
        <v>0</v>
      </c>
      <c r="Q27" s="48">
        <f>+E30</f>
        <v>0</v>
      </c>
      <c r="R27" s="48">
        <f t="shared" si="8"/>
        <v>0</v>
      </c>
      <c r="S27" s="48">
        <v>12</v>
      </c>
      <c r="T27" s="48">
        <f t="shared" si="9"/>
        <v>0</v>
      </c>
      <c r="U27" s="49">
        <f t="shared" si="10"/>
        <v>0</v>
      </c>
    </row>
    <row r="28" spans="1:21" ht="13.5">
      <c r="A28" s="171" t="s">
        <v>259</v>
      </c>
      <c r="B28" s="137"/>
      <c r="C28" s="137"/>
      <c r="D28" s="130">
        <f>SUM(D22:D27)</f>
        <v>0</v>
      </c>
      <c r="E28" s="130">
        <f t="shared" ref="E28:K28" si="11">SUM(E22:E27)</f>
        <v>0</v>
      </c>
      <c r="F28" s="130">
        <f t="shared" si="11"/>
        <v>0</v>
      </c>
      <c r="G28" s="130">
        <f t="shared" si="11"/>
        <v>0</v>
      </c>
      <c r="H28" s="130">
        <f t="shared" si="11"/>
        <v>0</v>
      </c>
      <c r="I28" s="130">
        <f t="shared" si="11"/>
        <v>0</v>
      </c>
      <c r="J28" s="130">
        <f t="shared" si="11"/>
        <v>0</v>
      </c>
      <c r="K28" s="130">
        <f t="shared" si="11"/>
        <v>0</v>
      </c>
      <c r="L28" s="4"/>
      <c r="M28" s="58"/>
      <c r="N28" s="57">
        <f>SUM(N22:N27)</f>
        <v>5</v>
      </c>
      <c r="O28" s="47" t="s">
        <v>207</v>
      </c>
      <c r="P28" s="48"/>
      <c r="Q28" s="50" t="s">
        <v>208</v>
      </c>
      <c r="R28" s="48"/>
      <c r="S28" s="48"/>
      <c r="T28" s="48"/>
      <c r="U28" s="49"/>
    </row>
    <row r="29" spans="1:21" ht="13.5">
      <c r="A29" s="30" t="s">
        <v>256</v>
      </c>
      <c r="B29" s="30" t="s">
        <v>256</v>
      </c>
      <c r="C29" s="30" t="s">
        <v>256</v>
      </c>
      <c r="D29" s="30" t="s">
        <v>256</v>
      </c>
      <c r="E29" s="30" t="s">
        <v>256</v>
      </c>
      <c r="F29" s="30" t="s">
        <v>256</v>
      </c>
      <c r="G29" s="30" t="s">
        <v>256</v>
      </c>
      <c r="H29" s="30"/>
      <c r="I29" s="2" t="s">
        <v>256</v>
      </c>
      <c r="J29" s="30" t="s">
        <v>256</v>
      </c>
      <c r="K29" s="30" t="s">
        <v>256</v>
      </c>
      <c r="L29" s="30" t="s">
        <v>256</v>
      </c>
      <c r="M29" s="51"/>
      <c r="N29" s="52"/>
      <c r="O29" s="52"/>
      <c r="P29" s="48"/>
      <c r="Q29" s="50" t="s">
        <v>217</v>
      </c>
      <c r="R29" s="48"/>
      <c r="S29" s="48"/>
      <c r="T29" s="48">
        <f>SUM(T22:T28)</f>
        <v>0</v>
      </c>
      <c r="U29" s="49"/>
    </row>
    <row r="30" spans="1:21" ht="13.5">
      <c r="A30" s="170" t="s">
        <v>1180</v>
      </c>
      <c r="B30" s="170" t="s">
        <v>1002</v>
      </c>
      <c r="C30" s="170" t="s">
        <v>1181</v>
      </c>
      <c r="D30" s="4">
        <f>+P27</f>
        <v>0</v>
      </c>
      <c r="E30" s="4">
        <f>+D30*B1</f>
        <v>0</v>
      </c>
      <c r="F30" s="29">
        <f>+E30+D30</f>
        <v>0</v>
      </c>
      <c r="G30" s="4">
        <f>+F30*3%</f>
        <v>0</v>
      </c>
      <c r="H30" s="4">
        <v>0</v>
      </c>
      <c r="I30" s="1">
        <f>+G30*1*12</f>
        <v>0</v>
      </c>
      <c r="J30" s="4">
        <f>+F30*12</f>
        <v>0</v>
      </c>
      <c r="K30" s="4">
        <f>J30+I30</f>
        <v>0</v>
      </c>
      <c r="L30" s="4"/>
      <c r="M30" s="51"/>
      <c r="N30" s="52"/>
      <c r="O30" s="52"/>
      <c r="P30" s="48"/>
      <c r="Q30" s="50" t="s">
        <v>211</v>
      </c>
      <c r="R30" s="48"/>
      <c r="S30" s="48"/>
      <c r="T30" s="48">
        <f>+I31</f>
        <v>0</v>
      </c>
      <c r="U30" s="174"/>
    </row>
    <row r="31" spans="1:21" ht="13.5">
      <c r="A31" s="150" t="s">
        <v>925</v>
      </c>
      <c r="B31" s="150" t="s">
        <v>268</v>
      </c>
      <c r="C31" s="150" t="s">
        <v>268</v>
      </c>
      <c r="D31" s="151">
        <f>+D28+D30</f>
        <v>0</v>
      </c>
      <c r="E31" s="151">
        <f t="shared" ref="E31:K31" si="12">+E28+E30</f>
        <v>0</v>
      </c>
      <c r="F31" s="151">
        <f t="shared" si="12"/>
        <v>0</v>
      </c>
      <c r="G31" s="151">
        <f t="shared" si="12"/>
        <v>0</v>
      </c>
      <c r="H31" s="151">
        <f t="shared" si="12"/>
        <v>0</v>
      </c>
      <c r="I31" s="151">
        <f t="shared" si="12"/>
        <v>0</v>
      </c>
      <c r="J31" s="151">
        <f t="shared" si="12"/>
        <v>0</v>
      </c>
      <c r="K31" s="151">
        <f t="shared" si="12"/>
        <v>0</v>
      </c>
      <c r="L31" s="37"/>
      <c r="M31" s="51"/>
      <c r="N31" s="52"/>
      <c r="O31" s="52"/>
      <c r="P31" s="48"/>
      <c r="Q31" s="50" t="s">
        <v>218</v>
      </c>
      <c r="R31" s="48"/>
      <c r="S31" s="48"/>
      <c r="T31" s="48">
        <f>SUM(T29:T30)</f>
        <v>0</v>
      </c>
      <c r="U31" s="174"/>
    </row>
    <row r="32" spans="1:21" ht="13.5">
      <c r="A32" s="170" t="s">
        <v>962</v>
      </c>
      <c r="B32" s="170" t="s">
        <v>994</v>
      </c>
      <c r="C32" s="170" t="s">
        <v>968</v>
      </c>
      <c r="D32" s="4">
        <f>+P39</f>
        <v>0</v>
      </c>
      <c r="E32" s="4">
        <f t="shared" ref="E32:E39" si="13">+D32*B$1</f>
        <v>0</v>
      </c>
      <c r="F32" s="29">
        <f t="shared" ref="F32:F46" si="14">+E32+D32</f>
        <v>0</v>
      </c>
      <c r="G32" s="4">
        <f t="shared" ref="G32:G46" si="15">+F32*3%</f>
        <v>0</v>
      </c>
      <c r="H32" s="4">
        <v>0</v>
      </c>
      <c r="I32" s="1">
        <v>0</v>
      </c>
      <c r="J32" s="4">
        <f t="shared" ref="J32:J40" si="16">+F32*12</f>
        <v>0</v>
      </c>
      <c r="K32" s="4">
        <f t="shared" ref="K32:K46" si="17">J32+I32</f>
        <v>0</v>
      </c>
      <c r="L32" s="37"/>
      <c r="M32" s="179" t="s">
        <v>970</v>
      </c>
      <c r="N32" s="180"/>
      <c r="O32" s="181" t="s">
        <v>998</v>
      </c>
      <c r="P32" s="182"/>
      <c r="Q32" s="183"/>
      <c r="R32" s="183"/>
      <c r="S32" s="183"/>
      <c r="T32" s="183"/>
      <c r="U32" s="184"/>
    </row>
    <row r="33" spans="1:21" ht="13.5">
      <c r="A33" s="170" t="s">
        <v>962</v>
      </c>
      <c r="B33" s="170" t="s">
        <v>994</v>
      </c>
      <c r="C33" s="170" t="s">
        <v>968</v>
      </c>
      <c r="D33" s="4">
        <f>+P39</f>
        <v>0</v>
      </c>
      <c r="E33" s="4">
        <f t="shared" si="13"/>
        <v>0</v>
      </c>
      <c r="F33" s="29">
        <f t="shared" ref="F33:F40" si="18">+E33+D33</f>
        <v>0</v>
      </c>
      <c r="G33" s="4">
        <f t="shared" si="15"/>
        <v>0</v>
      </c>
      <c r="H33" s="4">
        <v>0</v>
      </c>
      <c r="I33" s="1">
        <v>0</v>
      </c>
      <c r="J33" s="4">
        <f t="shared" si="16"/>
        <v>0</v>
      </c>
      <c r="K33" s="4">
        <f t="shared" ref="K33:K40" si="19">J33+I33</f>
        <v>0</v>
      </c>
      <c r="L33" s="37"/>
      <c r="M33" s="185" t="s">
        <v>995</v>
      </c>
      <c r="N33" s="166">
        <v>2</v>
      </c>
      <c r="O33" s="47" t="s">
        <v>61</v>
      </c>
      <c r="P33" s="48">
        <v>0</v>
      </c>
      <c r="Q33" s="48">
        <f>+E36</f>
        <v>0</v>
      </c>
      <c r="R33" s="48">
        <f t="shared" ref="R33:R40" si="20">Q33+P33</f>
        <v>0</v>
      </c>
      <c r="S33" s="48">
        <v>13</v>
      </c>
      <c r="T33" s="48">
        <f t="shared" ref="T33:T40" si="21">N33*R33*S33</f>
        <v>0</v>
      </c>
      <c r="U33" s="174">
        <f t="shared" ref="U33:U40" si="22">R33*0.03</f>
        <v>0</v>
      </c>
    </row>
    <row r="34" spans="1:21" ht="13.5">
      <c r="A34" s="170" t="s">
        <v>962</v>
      </c>
      <c r="B34" s="170" t="s">
        <v>55</v>
      </c>
      <c r="C34" s="170" t="s">
        <v>968</v>
      </c>
      <c r="D34" s="4">
        <f>+P38</f>
        <v>0</v>
      </c>
      <c r="E34" s="4">
        <f t="shared" si="13"/>
        <v>0</v>
      </c>
      <c r="F34" s="29">
        <f t="shared" si="18"/>
        <v>0</v>
      </c>
      <c r="G34" s="4">
        <f t="shared" si="15"/>
        <v>0</v>
      </c>
      <c r="H34" s="4">
        <v>0</v>
      </c>
      <c r="I34" s="1">
        <v>0</v>
      </c>
      <c r="J34" s="4">
        <f t="shared" si="16"/>
        <v>0</v>
      </c>
      <c r="K34" s="4">
        <f t="shared" si="19"/>
        <v>0</v>
      </c>
      <c r="L34" s="37"/>
      <c r="M34" s="185" t="s">
        <v>995</v>
      </c>
      <c r="N34" s="166">
        <v>3</v>
      </c>
      <c r="O34" s="47" t="s">
        <v>62</v>
      </c>
      <c r="P34" s="48">
        <v>0</v>
      </c>
      <c r="Q34" s="48">
        <f>+E36</f>
        <v>0</v>
      </c>
      <c r="R34" s="48">
        <f t="shared" si="20"/>
        <v>0</v>
      </c>
      <c r="S34" s="48">
        <v>12</v>
      </c>
      <c r="T34" s="48">
        <f t="shared" si="21"/>
        <v>0</v>
      </c>
      <c r="U34" s="174">
        <f t="shared" si="22"/>
        <v>0</v>
      </c>
    </row>
    <row r="35" spans="1:21" ht="13.5">
      <c r="A35" s="170" t="s">
        <v>962</v>
      </c>
      <c r="B35" s="170" t="s">
        <v>65</v>
      </c>
      <c r="C35" s="170" t="s">
        <v>968</v>
      </c>
      <c r="D35" s="4">
        <f>+P37</f>
        <v>0</v>
      </c>
      <c r="E35" s="4">
        <f t="shared" si="13"/>
        <v>0</v>
      </c>
      <c r="F35" s="29">
        <f t="shared" si="18"/>
        <v>0</v>
      </c>
      <c r="G35" s="4">
        <f t="shared" si="15"/>
        <v>0</v>
      </c>
      <c r="H35" s="4">
        <v>0</v>
      </c>
      <c r="I35" s="1">
        <v>0</v>
      </c>
      <c r="J35" s="4">
        <f t="shared" si="16"/>
        <v>0</v>
      </c>
      <c r="K35" s="4">
        <f t="shared" si="19"/>
        <v>0</v>
      </c>
      <c r="L35" s="37"/>
      <c r="M35" s="185" t="s">
        <v>995</v>
      </c>
      <c r="N35" s="57">
        <v>3</v>
      </c>
      <c r="O35" s="47" t="s">
        <v>56</v>
      </c>
      <c r="P35" s="48">
        <v>0</v>
      </c>
      <c r="Q35" s="48">
        <f>+E43</f>
        <v>0</v>
      </c>
      <c r="R35" s="48">
        <f t="shared" si="20"/>
        <v>0</v>
      </c>
      <c r="S35" s="48">
        <v>13</v>
      </c>
      <c r="T35" s="48">
        <f t="shared" si="21"/>
        <v>0</v>
      </c>
      <c r="U35" s="174">
        <f t="shared" si="22"/>
        <v>0</v>
      </c>
    </row>
    <row r="36" spans="1:21" ht="13.5">
      <c r="A36" s="170" t="s">
        <v>962</v>
      </c>
      <c r="B36" s="26" t="s">
        <v>59</v>
      </c>
      <c r="C36" s="170" t="s">
        <v>968</v>
      </c>
      <c r="D36" s="4">
        <f>+P34</f>
        <v>0</v>
      </c>
      <c r="E36" s="4">
        <f t="shared" si="13"/>
        <v>0</v>
      </c>
      <c r="F36" s="29">
        <f t="shared" si="18"/>
        <v>0</v>
      </c>
      <c r="G36" s="4">
        <f t="shared" si="15"/>
        <v>0</v>
      </c>
      <c r="H36" s="4">
        <v>0</v>
      </c>
      <c r="I36" s="1">
        <v>0</v>
      </c>
      <c r="J36" s="4">
        <f t="shared" si="16"/>
        <v>0</v>
      </c>
      <c r="K36" s="4">
        <f t="shared" si="19"/>
        <v>0</v>
      </c>
      <c r="L36" s="37"/>
      <c r="M36" s="185" t="s">
        <v>995</v>
      </c>
      <c r="N36" s="166">
        <v>2</v>
      </c>
      <c r="O36" s="47" t="s">
        <v>57</v>
      </c>
      <c r="P36" s="48">
        <v>0</v>
      </c>
      <c r="Q36" s="48">
        <f>+E43</f>
        <v>0</v>
      </c>
      <c r="R36" s="48">
        <f t="shared" si="20"/>
        <v>0</v>
      </c>
      <c r="S36" s="48">
        <v>12</v>
      </c>
      <c r="T36" s="48">
        <f t="shared" si="21"/>
        <v>0</v>
      </c>
      <c r="U36" s="174">
        <f t="shared" si="22"/>
        <v>0</v>
      </c>
    </row>
    <row r="37" spans="1:21" ht="13.5">
      <c r="A37" s="170" t="s">
        <v>962</v>
      </c>
      <c r="B37" s="26" t="s">
        <v>59</v>
      </c>
      <c r="C37" s="170" t="s">
        <v>968</v>
      </c>
      <c r="D37" s="4">
        <f>+P34</f>
        <v>0</v>
      </c>
      <c r="E37" s="4">
        <f t="shared" si="13"/>
        <v>0</v>
      </c>
      <c r="F37" s="29">
        <f t="shared" si="18"/>
        <v>0</v>
      </c>
      <c r="G37" s="4">
        <f t="shared" si="15"/>
        <v>0</v>
      </c>
      <c r="H37" s="4">
        <v>0</v>
      </c>
      <c r="I37" s="1">
        <v>0</v>
      </c>
      <c r="J37" s="4">
        <f t="shared" si="16"/>
        <v>0</v>
      </c>
      <c r="K37" s="4">
        <f t="shared" si="19"/>
        <v>0</v>
      </c>
      <c r="L37" s="37"/>
      <c r="M37" s="185" t="s">
        <v>63</v>
      </c>
      <c r="N37" s="166">
        <v>1</v>
      </c>
      <c r="O37" s="47" t="s">
        <v>64</v>
      </c>
      <c r="P37" s="48">
        <v>0</v>
      </c>
      <c r="Q37" s="48">
        <f>+E33</f>
        <v>0</v>
      </c>
      <c r="R37" s="48">
        <f t="shared" si="20"/>
        <v>0</v>
      </c>
      <c r="S37" s="48">
        <v>12</v>
      </c>
      <c r="T37" s="48">
        <f t="shared" si="21"/>
        <v>0</v>
      </c>
      <c r="U37" s="174">
        <f t="shared" si="22"/>
        <v>0</v>
      </c>
    </row>
    <row r="38" spans="1:21" ht="13.5">
      <c r="A38" s="170" t="s">
        <v>962</v>
      </c>
      <c r="B38" s="26" t="s">
        <v>59</v>
      </c>
      <c r="C38" s="170" t="s">
        <v>968</v>
      </c>
      <c r="D38" s="4">
        <f>+P34</f>
        <v>0</v>
      </c>
      <c r="E38" s="4">
        <f t="shared" si="13"/>
        <v>0</v>
      </c>
      <c r="F38" s="29">
        <f t="shared" si="18"/>
        <v>0</v>
      </c>
      <c r="G38" s="4">
        <f t="shared" si="15"/>
        <v>0</v>
      </c>
      <c r="H38" s="4">
        <v>0</v>
      </c>
      <c r="I38" s="1">
        <v>0</v>
      </c>
      <c r="J38" s="4">
        <f t="shared" si="16"/>
        <v>0</v>
      </c>
      <c r="K38" s="4">
        <f t="shared" si="19"/>
        <v>0</v>
      </c>
      <c r="L38" s="37"/>
      <c r="M38" s="185" t="s">
        <v>995</v>
      </c>
      <c r="N38" s="166">
        <v>1</v>
      </c>
      <c r="O38" s="47" t="s">
        <v>58</v>
      </c>
      <c r="P38" s="48">
        <v>0</v>
      </c>
      <c r="Q38" s="48">
        <f>+E34</f>
        <v>0</v>
      </c>
      <c r="R38" s="48">
        <f t="shared" si="20"/>
        <v>0</v>
      </c>
      <c r="S38" s="48">
        <v>12</v>
      </c>
      <c r="T38" s="48">
        <f t="shared" si="21"/>
        <v>0</v>
      </c>
      <c r="U38" s="174">
        <f t="shared" si="22"/>
        <v>0</v>
      </c>
    </row>
    <row r="39" spans="1:21" ht="13.5">
      <c r="A39" s="170" t="s">
        <v>962</v>
      </c>
      <c r="B39" s="26" t="s">
        <v>66</v>
      </c>
      <c r="C39" s="170" t="s">
        <v>968</v>
      </c>
      <c r="D39" s="4">
        <f>+P36</f>
        <v>0</v>
      </c>
      <c r="E39" s="4">
        <f t="shared" si="13"/>
        <v>0</v>
      </c>
      <c r="F39" s="29">
        <f t="shared" si="18"/>
        <v>0</v>
      </c>
      <c r="G39" s="4">
        <f t="shared" si="15"/>
        <v>0</v>
      </c>
      <c r="H39" s="4">
        <v>0</v>
      </c>
      <c r="I39" s="1">
        <v>0</v>
      </c>
      <c r="J39" s="4">
        <f t="shared" si="16"/>
        <v>0</v>
      </c>
      <c r="K39" s="4">
        <f t="shared" si="19"/>
        <v>0</v>
      </c>
      <c r="L39" s="37"/>
      <c r="M39" s="185" t="s">
        <v>995</v>
      </c>
      <c r="N39" s="57">
        <v>2</v>
      </c>
      <c r="O39" s="47" t="s">
        <v>996</v>
      </c>
      <c r="P39" s="48">
        <v>0</v>
      </c>
      <c r="Q39" s="48">
        <f>+E32</f>
        <v>0</v>
      </c>
      <c r="R39" s="48">
        <f t="shared" si="20"/>
        <v>0</v>
      </c>
      <c r="S39" s="48">
        <v>12</v>
      </c>
      <c r="T39" s="48">
        <f t="shared" si="21"/>
        <v>0</v>
      </c>
      <c r="U39" s="174">
        <f t="shared" si="22"/>
        <v>0</v>
      </c>
    </row>
    <row r="40" spans="1:21" ht="13.5">
      <c r="A40" s="170" t="s">
        <v>962</v>
      </c>
      <c r="B40" s="26" t="s">
        <v>66</v>
      </c>
      <c r="C40" s="170" t="s">
        <v>968</v>
      </c>
      <c r="D40" s="4">
        <f>+P36</f>
        <v>0</v>
      </c>
      <c r="E40" s="4">
        <v>0</v>
      </c>
      <c r="F40" s="29">
        <f t="shared" si="18"/>
        <v>0</v>
      </c>
      <c r="G40" s="4">
        <f t="shared" si="15"/>
        <v>0</v>
      </c>
      <c r="H40" s="4">
        <v>0</v>
      </c>
      <c r="I40" s="1">
        <v>0</v>
      </c>
      <c r="J40" s="4">
        <f t="shared" si="16"/>
        <v>0</v>
      </c>
      <c r="K40" s="4">
        <f t="shared" si="19"/>
        <v>0</v>
      </c>
      <c r="L40" s="37"/>
      <c r="M40" s="185" t="s">
        <v>995</v>
      </c>
      <c r="N40" s="57">
        <v>1</v>
      </c>
      <c r="O40" s="47" t="s">
        <v>1076</v>
      </c>
      <c r="P40" s="48">
        <v>0</v>
      </c>
      <c r="Q40" s="48">
        <f>+E46</f>
        <v>0</v>
      </c>
      <c r="R40" s="48">
        <f t="shared" si="20"/>
        <v>0</v>
      </c>
      <c r="S40" s="48">
        <v>13</v>
      </c>
      <c r="T40" s="48">
        <f t="shared" si="21"/>
        <v>0</v>
      </c>
      <c r="U40" s="174">
        <f t="shared" si="22"/>
        <v>0</v>
      </c>
    </row>
    <row r="41" spans="1:21" ht="13.5">
      <c r="A41" s="26" t="s">
        <v>260</v>
      </c>
      <c r="B41" s="26" t="s">
        <v>60</v>
      </c>
      <c r="C41" s="28" t="s">
        <v>561</v>
      </c>
      <c r="D41" s="4">
        <f>+P33</f>
        <v>0</v>
      </c>
      <c r="E41" s="4">
        <f t="shared" ref="E41:E46" si="23">+D41*B$1</f>
        <v>0</v>
      </c>
      <c r="F41" s="29">
        <f t="shared" si="14"/>
        <v>0</v>
      </c>
      <c r="G41" s="4">
        <f t="shared" si="15"/>
        <v>0</v>
      </c>
      <c r="H41" s="4">
        <v>0</v>
      </c>
      <c r="I41" s="1">
        <f>G41*18*13</f>
        <v>0</v>
      </c>
      <c r="J41" s="4">
        <f t="shared" ref="J41:J46" si="24">+F41*D$1</f>
        <v>0</v>
      </c>
      <c r="K41" s="4">
        <f t="shared" si="17"/>
        <v>0</v>
      </c>
      <c r="L41" s="37"/>
      <c r="M41" s="186"/>
      <c r="N41" s="57">
        <f>SUM(N33:N40)</f>
        <v>15</v>
      </c>
      <c r="O41" s="173" t="s">
        <v>207</v>
      </c>
      <c r="P41" s="48"/>
      <c r="Q41" s="50" t="s">
        <v>208</v>
      </c>
      <c r="R41" s="48"/>
      <c r="S41" s="48"/>
      <c r="T41" s="48"/>
      <c r="U41" s="175"/>
    </row>
    <row r="42" spans="1:21" ht="13.5">
      <c r="A42" s="26" t="s">
        <v>590</v>
      </c>
      <c r="B42" s="26" t="s">
        <v>60</v>
      </c>
      <c r="C42" s="28" t="s">
        <v>592</v>
      </c>
      <c r="D42" s="4">
        <f>+P33</f>
        <v>0</v>
      </c>
      <c r="E42" s="4">
        <f t="shared" si="23"/>
        <v>0</v>
      </c>
      <c r="F42" s="29">
        <f t="shared" si="14"/>
        <v>0</v>
      </c>
      <c r="G42" s="4">
        <f t="shared" si="15"/>
        <v>0</v>
      </c>
      <c r="H42" s="4">
        <v>0</v>
      </c>
      <c r="I42" s="1">
        <f>+G42*6*1+G42*7*12</f>
        <v>0</v>
      </c>
      <c r="J42" s="4">
        <f t="shared" si="24"/>
        <v>0</v>
      </c>
      <c r="K42" s="4">
        <f t="shared" si="17"/>
        <v>0</v>
      </c>
      <c r="L42" s="37"/>
      <c r="M42" s="186"/>
      <c r="N42" s="57"/>
      <c r="O42" s="173"/>
      <c r="P42" s="48"/>
      <c r="Q42" s="50"/>
      <c r="R42" s="48"/>
      <c r="S42" s="48"/>
      <c r="T42" s="48"/>
      <c r="U42" s="175"/>
    </row>
    <row r="43" spans="1:21" ht="13.5">
      <c r="A43" s="26" t="s">
        <v>931</v>
      </c>
      <c r="B43" s="26" t="s">
        <v>262</v>
      </c>
      <c r="C43" s="28" t="s">
        <v>933</v>
      </c>
      <c r="D43" s="4">
        <f>+P35</f>
        <v>0</v>
      </c>
      <c r="E43" s="4">
        <f t="shared" si="23"/>
        <v>0</v>
      </c>
      <c r="F43" s="29">
        <f t="shared" si="14"/>
        <v>0</v>
      </c>
      <c r="G43" s="4">
        <f t="shared" si="15"/>
        <v>0</v>
      </c>
      <c r="H43" s="4">
        <v>0</v>
      </c>
      <c r="I43" s="1">
        <f>+G43*4*1+G43*5*12</f>
        <v>0</v>
      </c>
      <c r="J43" s="4">
        <f t="shared" si="24"/>
        <v>0</v>
      </c>
      <c r="K43" s="4">
        <f t="shared" si="17"/>
        <v>0</v>
      </c>
      <c r="L43" s="37"/>
      <c r="M43" s="186"/>
      <c r="N43" s="57"/>
      <c r="O43" s="173"/>
      <c r="P43" s="48"/>
      <c r="Q43" s="50"/>
      <c r="R43" s="48"/>
      <c r="S43" s="48"/>
      <c r="T43" s="48"/>
      <c r="U43" s="175"/>
    </row>
    <row r="44" spans="1:21" ht="13.5">
      <c r="A44" s="26" t="s">
        <v>263</v>
      </c>
      <c r="B44" s="26" t="s">
        <v>262</v>
      </c>
      <c r="C44" s="28" t="s">
        <v>562</v>
      </c>
      <c r="D44" s="4">
        <f>+D43</f>
        <v>0</v>
      </c>
      <c r="E44" s="4">
        <f t="shared" si="23"/>
        <v>0</v>
      </c>
      <c r="F44" s="29">
        <f t="shared" si="14"/>
        <v>0</v>
      </c>
      <c r="G44" s="4">
        <f t="shared" si="15"/>
        <v>0</v>
      </c>
      <c r="H44" s="4">
        <v>0</v>
      </c>
      <c r="I44" s="1">
        <f>+G44*8*1+G44*9*12</f>
        <v>0</v>
      </c>
      <c r="J44" s="4">
        <f t="shared" si="24"/>
        <v>0</v>
      </c>
      <c r="K44" s="4">
        <f t="shared" si="17"/>
        <v>0</v>
      </c>
      <c r="L44" s="37"/>
      <c r="M44" s="186"/>
      <c r="N44" s="57"/>
      <c r="O44" s="173"/>
      <c r="P44" s="48"/>
      <c r="Q44" s="50"/>
      <c r="R44" s="48"/>
      <c r="S44" s="48"/>
      <c r="T44" s="48"/>
      <c r="U44" s="175"/>
    </row>
    <row r="45" spans="1:21" ht="13.5">
      <c r="A45" s="26" t="s">
        <v>264</v>
      </c>
      <c r="B45" s="26" t="s">
        <v>262</v>
      </c>
      <c r="C45" s="28" t="s">
        <v>563</v>
      </c>
      <c r="D45" s="4">
        <f>+P23</f>
        <v>0</v>
      </c>
      <c r="E45" s="4">
        <f t="shared" si="23"/>
        <v>0</v>
      </c>
      <c r="F45" s="29">
        <f t="shared" si="14"/>
        <v>0</v>
      </c>
      <c r="G45" s="4">
        <f t="shared" si="15"/>
        <v>0</v>
      </c>
      <c r="H45" s="4">
        <v>0</v>
      </c>
      <c r="I45" s="1">
        <f>G45*15*8+G45*16*5</f>
        <v>0</v>
      </c>
      <c r="J45" s="4">
        <f t="shared" si="24"/>
        <v>0</v>
      </c>
      <c r="K45" s="4">
        <f t="shared" si="17"/>
        <v>0</v>
      </c>
      <c r="L45" s="37"/>
      <c r="M45" s="186"/>
      <c r="N45" s="57"/>
      <c r="O45" s="173"/>
      <c r="P45" s="48"/>
      <c r="Q45" s="50"/>
      <c r="R45" s="48"/>
      <c r="S45" s="48"/>
      <c r="T45" s="48"/>
      <c r="U45" s="175"/>
    </row>
    <row r="46" spans="1:21" ht="13.5">
      <c r="A46" s="26" t="s">
        <v>1179</v>
      </c>
      <c r="B46" s="26" t="s">
        <v>257</v>
      </c>
      <c r="C46" s="38" t="s">
        <v>1205</v>
      </c>
      <c r="D46" s="4">
        <f>+P22</f>
        <v>0</v>
      </c>
      <c r="E46" s="4">
        <f t="shared" si="23"/>
        <v>0</v>
      </c>
      <c r="F46" s="29">
        <f t="shared" si="14"/>
        <v>0</v>
      </c>
      <c r="G46" s="4">
        <f t="shared" si="15"/>
        <v>0</v>
      </c>
      <c r="H46" s="4">
        <v>0</v>
      </c>
      <c r="I46" s="1">
        <f>+G46*2*4+G46*3*9</f>
        <v>0</v>
      </c>
      <c r="J46" s="4">
        <f t="shared" si="24"/>
        <v>0</v>
      </c>
      <c r="K46" s="4">
        <f t="shared" si="17"/>
        <v>0</v>
      </c>
      <c r="L46" s="37"/>
      <c r="M46" s="186"/>
      <c r="N46" s="57"/>
      <c r="O46" s="173"/>
      <c r="P46" s="48"/>
      <c r="Q46" s="50"/>
      <c r="R46" s="48"/>
      <c r="S46" s="48"/>
      <c r="T46" s="48"/>
      <c r="U46" s="175"/>
    </row>
    <row r="47" spans="1:21" ht="13.5">
      <c r="A47" s="171" t="s">
        <v>997</v>
      </c>
      <c r="B47" s="150"/>
      <c r="C47" s="150"/>
      <c r="D47" s="151">
        <f t="shared" ref="D47:K47" si="25">SUM(D32:D46)</f>
        <v>0</v>
      </c>
      <c r="E47" s="151">
        <f t="shared" si="25"/>
        <v>0</v>
      </c>
      <c r="F47" s="151">
        <f t="shared" si="25"/>
        <v>0</v>
      </c>
      <c r="G47" s="151">
        <f t="shared" si="25"/>
        <v>0</v>
      </c>
      <c r="H47" s="151">
        <f t="shared" si="25"/>
        <v>0</v>
      </c>
      <c r="I47" s="151">
        <f t="shared" si="25"/>
        <v>0</v>
      </c>
      <c r="J47" s="151">
        <f t="shared" si="25"/>
        <v>0</v>
      </c>
      <c r="K47" s="151">
        <f t="shared" si="25"/>
        <v>0</v>
      </c>
      <c r="L47" s="37"/>
      <c r="M47" s="186"/>
      <c r="N47" s="57"/>
      <c r="O47" s="173"/>
      <c r="P47" s="48"/>
      <c r="Q47" s="50"/>
      <c r="R47" s="48"/>
      <c r="S47" s="48"/>
      <c r="T47" s="48"/>
      <c r="U47" s="175"/>
    </row>
    <row r="48" spans="1:21" ht="13.5">
      <c r="A48" s="170" t="s">
        <v>679</v>
      </c>
      <c r="B48" s="170" t="s">
        <v>966</v>
      </c>
      <c r="C48" s="170" t="s">
        <v>968</v>
      </c>
      <c r="D48" s="4">
        <v>0</v>
      </c>
      <c r="E48" s="4">
        <f>+D48*B1</f>
        <v>0</v>
      </c>
      <c r="F48" s="29">
        <f>+E48+D48</f>
        <v>0</v>
      </c>
      <c r="G48" s="4">
        <f>+F48*3%</f>
        <v>0</v>
      </c>
      <c r="H48" s="4">
        <v>0</v>
      </c>
      <c r="I48" s="1">
        <v>0</v>
      </c>
      <c r="J48" s="4">
        <f>+F48*9</f>
        <v>0</v>
      </c>
      <c r="K48" s="4">
        <f>J48+I48</f>
        <v>0</v>
      </c>
      <c r="L48" s="37"/>
      <c r="M48" s="186"/>
      <c r="N48" s="57"/>
      <c r="O48" s="173"/>
      <c r="P48" s="48"/>
      <c r="Q48" s="50"/>
      <c r="R48" s="48"/>
      <c r="S48" s="48"/>
      <c r="T48" s="48"/>
      <c r="U48" s="175"/>
    </row>
    <row r="49" spans="1:21" ht="13.5">
      <c r="A49" s="170" t="s">
        <v>679</v>
      </c>
      <c r="B49" s="170" t="s">
        <v>967</v>
      </c>
      <c r="C49" s="170" t="s">
        <v>969</v>
      </c>
      <c r="D49" s="4">
        <v>0</v>
      </c>
      <c r="E49" s="4">
        <f>+D49*B1</f>
        <v>0</v>
      </c>
      <c r="F49" s="29">
        <f>+E49+D49</f>
        <v>0</v>
      </c>
      <c r="G49" s="4">
        <f>+F49*3%</f>
        <v>0</v>
      </c>
      <c r="H49" s="4">
        <v>0</v>
      </c>
      <c r="I49" s="1">
        <v>0</v>
      </c>
      <c r="J49" s="4">
        <f>+F49*9</f>
        <v>0</v>
      </c>
      <c r="K49" s="4">
        <f>J49+I49</f>
        <v>0</v>
      </c>
      <c r="L49" s="37"/>
      <c r="M49" s="186"/>
      <c r="N49" s="57"/>
      <c r="O49" s="173"/>
      <c r="P49" s="48"/>
      <c r="Q49" s="50"/>
      <c r="R49" s="48"/>
      <c r="S49" s="48"/>
      <c r="T49" s="48"/>
      <c r="U49" s="175"/>
    </row>
    <row r="50" spans="1:21" ht="13.5">
      <c r="A50" s="171" t="s">
        <v>993</v>
      </c>
      <c r="B50" s="150"/>
      <c r="C50" s="150"/>
      <c r="D50" s="151">
        <f>SUM(D48:D49)</f>
        <v>0</v>
      </c>
      <c r="E50" s="151">
        <f t="shared" ref="E50:L50" si="26">SUM(E48:E49)</f>
        <v>0</v>
      </c>
      <c r="F50" s="151">
        <f t="shared" si="26"/>
        <v>0</v>
      </c>
      <c r="G50" s="151">
        <f t="shared" si="26"/>
        <v>0</v>
      </c>
      <c r="H50" s="151">
        <f t="shared" si="26"/>
        <v>0</v>
      </c>
      <c r="I50" s="151">
        <f t="shared" si="26"/>
        <v>0</v>
      </c>
      <c r="J50" s="151">
        <f t="shared" si="26"/>
        <v>0</v>
      </c>
      <c r="K50" s="151">
        <f t="shared" si="26"/>
        <v>0</v>
      </c>
      <c r="L50" s="169">
        <f t="shared" si="26"/>
        <v>0</v>
      </c>
      <c r="M50" s="186"/>
      <c r="N50" s="57"/>
      <c r="O50" s="173"/>
      <c r="P50" s="187"/>
      <c r="Q50" s="50" t="s">
        <v>217</v>
      </c>
      <c r="R50" s="48"/>
      <c r="S50" s="48"/>
      <c r="T50" s="48">
        <f>SUM(T33:T40)</f>
        <v>0</v>
      </c>
      <c r="U50" s="175"/>
    </row>
    <row r="51" spans="1:21" ht="13.5">
      <c r="A51" s="170" t="s">
        <v>911</v>
      </c>
      <c r="B51" s="168"/>
      <c r="C51" s="168"/>
      <c r="D51" s="169">
        <f>+D50+D47</f>
        <v>0</v>
      </c>
      <c r="E51" s="169">
        <f t="shared" ref="E51:K51" si="27">+E50+E47</f>
        <v>0</v>
      </c>
      <c r="F51" s="169">
        <f t="shared" si="27"/>
        <v>0</v>
      </c>
      <c r="G51" s="169">
        <f t="shared" si="27"/>
        <v>0</v>
      </c>
      <c r="H51" s="169">
        <f t="shared" si="27"/>
        <v>0</v>
      </c>
      <c r="I51" s="169">
        <f t="shared" si="27"/>
        <v>0</v>
      </c>
      <c r="J51" s="169">
        <f t="shared" si="27"/>
        <v>0</v>
      </c>
      <c r="K51" s="169">
        <f t="shared" si="27"/>
        <v>0</v>
      </c>
      <c r="L51" s="37"/>
      <c r="M51" s="186"/>
      <c r="N51" s="57"/>
      <c r="O51" s="173"/>
      <c r="P51" s="187"/>
      <c r="Q51" s="50" t="s">
        <v>211</v>
      </c>
      <c r="R51" s="48"/>
      <c r="S51" s="48"/>
      <c r="T51" s="48">
        <f>+I47</f>
        <v>0</v>
      </c>
      <c r="U51" s="175"/>
    </row>
    <row r="52" spans="1:21" ht="13.5">
      <c r="A52" s="26" t="s">
        <v>266</v>
      </c>
      <c r="B52" s="3"/>
      <c r="C52" s="3"/>
      <c r="D52" s="4">
        <f>+D28+D20+D50+D47+D30</f>
        <v>0</v>
      </c>
      <c r="E52" s="4">
        <f t="shared" ref="E52:K52" si="28">+E28+E20+E50+E47+E30</f>
        <v>0</v>
      </c>
      <c r="F52" s="4">
        <f t="shared" si="28"/>
        <v>0</v>
      </c>
      <c r="G52" s="4">
        <f t="shared" si="28"/>
        <v>0</v>
      </c>
      <c r="H52" s="4">
        <f t="shared" si="28"/>
        <v>0</v>
      </c>
      <c r="I52" s="4">
        <f t="shared" si="28"/>
        <v>0</v>
      </c>
      <c r="J52" s="4">
        <f t="shared" si="28"/>
        <v>0</v>
      </c>
      <c r="K52" s="4">
        <f t="shared" si="28"/>
        <v>0</v>
      </c>
      <c r="L52" s="4"/>
      <c r="M52" s="186"/>
      <c r="N52" s="57"/>
      <c r="O52" s="173"/>
      <c r="P52" s="187"/>
      <c r="Q52" s="50" t="s">
        <v>971</v>
      </c>
      <c r="R52" s="48"/>
      <c r="S52" s="48"/>
      <c r="T52" s="48">
        <f>SUM(T50:T51)</f>
        <v>0</v>
      </c>
      <c r="U52" s="175"/>
    </row>
    <row r="53" spans="1:21" ht="13.5">
      <c r="A53" s="26" t="s">
        <v>672</v>
      </c>
      <c r="B53" s="26" t="s">
        <v>671</v>
      </c>
      <c r="C53" s="28"/>
      <c r="D53" s="4">
        <v>0</v>
      </c>
      <c r="E53" s="4">
        <v>0</v>
      </c>
      <c r="F53" s="4">
        <v>0</v>
      </c>
      <c r="G53" s="4">
        <v>0</v>
      </c>
      <c r="H53" s="4"/>
      <c r="I53" s="4">
        <v>0</v>
      </c>
      <c r="J53" s="4">
        <v>0</v>
      </c>
      <c r="K53" s="4">
        <v>0</v>
      </c>
      <c r="L53" s="4"/>
      <c r="M53" s="186"/>
      <c r="N53" s="57"/>
      <c r="O53" s="173"/>
      <c r="P53" s="187"/>
      <c r="Q53" s="50"/>
      <c r="R53" s="48"/>
      <c r="S53" s="48"/>
      <c r="T53" s="48"/>
      <c r="U53" s="175"/>
    </row>
    <row r="54" spans="1:21" ht="14.25" thickBot="1">
      <c r="J54" s="5" t="s">
        <v>267</v>
      </c>
      <c r="K54" s="4">
        <f>+J92</f>
        <v>0</v>
      </c>
      <c r="L54" s="4"/>
      <c r="M54" s="186"/>
      <c r="N54" s="57"/>
      <c r="O54" s="173"/>
      <c r="P54" s="187"/>
      <c r="Q54" s="50"/>
      <c r="R54" s="48"/>
      <c r="S54" s="48"/>
      <c r="T54" s="48"/>
      <c r="U54" s="175"/>
    </row>
    <row r="55" spans="1:21" ht="16.5" thickBot="1">
      <c r="A55" s="2349" t="s">
        <v>565</v>
      </c>
      <c r="B55" s="2349"/>
      <c r="C55" s="2349"/>
      <c r="D55" s="2349"/>
      <c r="E55" s="2349"/>
      <c r="I55" s="61" t="s">
        <v>589</v>
      </c>
      <c r="J55" s="62"/>
      <c r="K55" s="4">
        <f>+K54+K52</f>
        <v>0</v>
      </c>
      <c r="L55" s="4"/>
      <c r="M55" s="188"/>
      <c r="N55" s="189"/>
      <c r="O55" s="189"/>
      <c r="P55" s="189"/>
      <c r="Q55" s="189"/>
      <c r="R55" s="189"/>
      <c r="S55" s="189"/>
      <c r="T55" s="189"/>
      <c r="U55" s="190"/>
    </row>
    <row r="56" spans="1:21" ht="24" customHeight="1" thickBot="1">
      <c r="A56" s="27" t="s">
        <v>582</v>
      </c>
      <c r="B56" s="2359" t="s">
        <v>1005</v>
      </c>
      <c r="C56" s="2360"/>
      <c r="D56" s="2360"/>
      <c r="E56" s="2361"/>
      <c r="J56" s="5"/>
      <c r="K56" s="4"/>
      <c r="L56" s="4"/>
      <c r="M56" s="53"/>
      <c r="N56" s="176">
        <f>N28+N18+N41</f>
        <v>35</v>
      </c>
      <c r="O56" s="177" t="s">
        <v>207</v>
      </c>
      <c r="P56" s="54"/>
      <c r="Q56" s="178" t="s">
        <v>219</v>
      </c>
      <c r="R56" s="54"/>
      <c r="S56" s="54"/>
      <c r="T56" s="54">
        <f>+T21+T31+T52</f>
        <v>0</v>
      </c>
      <c r="U56" s="55"/>
    </row>
    <row r="57" spans="1:21" ht="14.25" thickBot="1">
      <c r="A57" s="152" t="s">
        <v>1202</v>
      </c>
      <c r="B57" s="13">
        <f>+B78</f>
        <v>0</v>
      </c>
      <c r="C57" s="2343" t="s">
        <v>1203</v>
      </c>
      <c r="D57" s="2344"/>
      <c r="E57" s="13">
        <f>+E78</f>
        <v>0</v>
      </c>
      <c r="J57" s="5"/>
      <c r="K57" s="4"/>
      <c r="L57" s="4"/>
      <c r="T57" s="54">
        <f>+T56-K52</f>
        <v>0</v>
      </c>
    </row>
    <row r="58" spans="1:21" ht="13.5" customHeight="1">
      <c r="A58" s="152" t="s">
        <v>564</v>
      </c>
      <c r="B58" s="13">
        <f>+B57*10%</f>
        <v>0</v>
      </c>
      <c r="C58" s="2343" t="s">
        <v>564</v>
      </c>
      <c r="D58" s="2344"/>
      <c r="E58" s="13">
        <f>+E57*10%</f>
        <v>0</v>
      </c>
      <c r="J58" s="5"/>
      <c r="K58" s="4"/>
      <c r="L58" s="4"/>
      <c r="T58" s="48">
        <f>+T50+T29+T19</f>
        <v>0</v>
      </c>
    </row>
    <row r="59" spans="1:21" ht="13.5" customHeight="1">
      <c r="A59" s="152" t="s">
        <v>926</v>
      </c>
      <c r="B59" s="13">
        <f>+B58+B57</f>
        <v>0</v>
      </c>
      <c r="C59" s="2354" t="s">
        <v>926</v>
      </c>
      <c r="D59" s="2355"/>
      <c r="E59" s="13">
        <f>+E58+E57</f>
        <v>0</v>
      </c>
      <c r="J59" s="5"/>
      <c r="K59" s="4"/>
      <c r="L59" s="4"/>
    </row>
    <row r="60" spans="1:21" ht="13.5" customHeight="1">
      <c r="A60" s="152" t="s">
        <v>1185</v>
      </c>
      <c r="B60" s="13">
        <f>+B59*65%</f>
        <v>0</v>
      </c>
      <c r="C60" s="2354" t="s">
        <v>1185</v>
      </c>
      <c r="D60" s="2355"/>
      <c r="E60" s="13">
        <f>+E59*65%</f>
        <v>0</v>
      </c>
      <c r="J60" s="5"/>
      <c r="K60" s="4"/>
      <c r="L60" s="4"/>
    </row>
    <row r="61" spans="1:21" ht="24.75" customHeight="1">
      <c r="A61" s="152" t="s">
        <v>927</v>
      </c>
      <c r="B61" s="13">
        <f>+B59+B60</f>
        <v>0</v>
      </c>
      <c r="C61" s="2354" t="s">
        <v>927</v>
      </c>
      <c r="D61" s="2355"/>
      <c r="E61" s="13">
        <f>+E59+E60</f>
        <v>0</v>
      </c>
      <c r="J61" s="5"/>
      <c r="K61" s="4"/>
      <c r="L61" s="4"/>
    </row>
    <row r="62" spans="1:21" ht="13.5">
      <c r="A62" s="159" t="s">
        <v>944</v>
      </c>
      <c r="B62" s="153">
        <f>+'Salario 2-2007'!E56</f>
        <v>768938.62870000012</v>
      </c>
      <c r="C62" s="2353" t="s">
        <v>944</v>
      </c>
      <c r="D62" s="2353"/>
      <c r="E62" s="153">
        <f>+'Salario 2-2007'!E56</f>
        <v>768938.62870000012</v>
      </c>
      <c r="J62" s="5"/>
      <c r="K62" s="4"/>
      <c r="L62" s="4"/>
    </row>
    <row r="63" spans="1:21" ht="13.5">
      <c r="A63" s="159" t="s">
        <v>945</v>
      </c>
      <c r="B63" s="153">
        <f>+B59-B62</f>
        <v>-768938.62870000012</v>
      </c>
      <c r="C63" s="2353" t="s">
        <v>945</v>
      </c>
      <c r="D63" s="2353"/>
      <c r="E63" s="153">
        <f>+E59-E62</f>
        <v>-768938.62870000012</v>
      </c>
      <c r="J63" s="5"/>
      <c r="K63" s="4"/>
      <c r="L63" s="4"/>
    </row>
    <row r="64" spans="1:21" ht="13.5">
      <c r="A64" s="159" t="s">
        <v>946</v>
      </c>
      <c r="B64" s="153">
        <f>+B63*65%</f>
        <v>-499810.10865500011</v>
      </c>
      <c r="C64" s="2353" t="s">
        <v>946</v>
      </c>
      <c r="D64" s="2353"/>
      <c r="E64" s="153">
        <f>+E63*65%</f>
        <v>-499810.10865500011</v>
      </c>
      <c r="J64" s="5"/>
      <c r="K64" s="4"/>
      <c r="L64" s="4"/>
    </row>
    <row r="65" spans="1:12" ht="13.5" customHeight="1">
      <c r="A65" s="159" t="s">
        <v>951</v>
      </c>
      <c r="B65" s="153">
        <f>+(B59+E59)/2</f>
        <v>0</v>
      </c>
      <c r="C65" s="160"/>
      <c r="D65" s="160"/>
      <c r="E65" s="153">
        <f>+B65</f>
        <v>0</v>
      </c>
      <c r="J65" s="5"/>
      <c r="K65" s="4"/>
      <c r="L65" s="4"/>
    </row>
    <row r="66" spans="1:12" ht="14.25" thickBot="1">
      <c r="A66" s="156" t="s">
        <v>1015</v>
      </c>
      <c r="B66" s="9"/>
      <c r="C66" s="10"/>
      <c r="D66" s="11"/>
      <c r="E66" s="12">
        <f>+((B61)*8)+((E61)*4)</f>
        <v>0</v>
      </c>
      <c r="J66" s="5"/>
      <c r="K66" s="4"/>
      <c r="L66" s="4"/>
    </row>
    <row r="67" spans="1:12" ht="15" thickBot="1">
      <c r="A67" s="2345" t="s">
        <v>1201</v>
      </c>
      <c r="B67" s="2346"/>
      <c r="C67" s="2346"/>
      <c r="D67" s="2346"/>
      <c r="E67" s="157">
        <f>+E66/12</f>
        <v>0</v>
      </c>
      <c r="J67" s="5"/>
      <c r="K67" s="4"/>
      <c r="L67" s="4"/>
    </row>
    <row r="68" spans="1:12" ht="13.5">
      <c r="A68" s="154"/>
      <c r="B68" s="154"/>
      <c r="C68" s="154"/>
      <c r="D68" s="154"/>
      <c r="E68" s="155"/>
      <c r="J68" s="5"/>
      <c r="K68" s="4"/>
      <c r="L68" s="4"/>
    </row>
    <row r="69" spans="1:12" ht="15.75">
      <c r="A69" s="2349" t="s">
        <v>1204</v>
      </c>
      <c r="B69" s="2349"/>
      <c r="C69" s="2349"/>
      <c r="D69" s="2349"/>
      <c r="E69" s="2349"/>
      <c r="J69" s="5"/>
      <c r="K69" s="4"/>
      <c r="L69" s="4"/>
    </row>
    <row r="70" spans="1:12" ht="24">
      <c r="A70" s="27" t="s">
        <v>582</v>
      </c>
      <c r="B70" s="2350" t="s">
        <v>1194</v>
      </c>
      <c r="C70" s="2351"/>
      <c r="D70" s="2351"/>
      <c r="E70" s="2352"/>
      <c r="J70" s="5"/>
      <c r="K70" s="4"/>
      <c r="L70" s="4"/>
    </row>
    <row r="71" spans="1:12" ht="13.5">
      <c r="A71" s="158" t="s">
        <v>936</v>
      </c>
      <c r="B71" s="13">
        <f>+P6</f>
        <v>0</v>
      </c>
      <c r="C71" s="148"/>
      <c r="D71" s="148"/>
      <c r="E71" s="13">
        <f>+B71</f>
        <v>0</v>
      </c>
      <c r="J71" s="5"/>
      <c r="K71" s="4"/>
      <c r="L71" s="4"/>
    </row>
    <row r="72" spans="1:12" ht="13.5">
      <c r="A72" s="152" t="s">
        <v>937</v>
      </c>
      <c r="B72" s="13">
        <f>+B71*0%</f>
        <v>0</v>
      </c>
      <c r="C72" s="2343" t="s">
        <v>928</v>
      </c>
      <c r="D72" s="2344"/>
      <c r="E72" s="13">
        <f>+E71*0%</f>
        <v>0</v>
      </c>
      <c r="J72" s="5"/>
      <c r="K72" s="4"/>
      <c r="L72" s="4"/>
    </row>
    <row r="73" spans="1:12" ht="13.5">
      <c r="A73" s="152" t="s">
        <v>938</v>
      </c>
      <c r="B73" s="13">
        <f>+B71+B72</f>
        <v>0</v>
      </c>
      <c r="C73" s="2343" t="s">
        <v>938</v>
      </c>
      <c r="D73" s="2344"/>
      <c r="E73" s="13">
        <f>+E71+E72</f>
        <v>0</v>
      </c>
      <c r="J73" s="5"/>
      <c r="K73" s="4"/>
      <c r="L73" s="4"/>
    </row>
    <row r="74" spans="1:12" ht="13.5">
      <c r="A74" s="152" t="s">
        <v>949</v>
      </c>
      <c r="B74" s="13">
        <f>+B73*3%</f>
        <v>0</v>
      </c>
      <c r="C74" s="2343" t="s">
        <v>949</v>
      </c>
      <c r="D74" s="2344"/>
      <c r="E74" s="13">
        <f>+E73*3%</f>
        <v>0</v>
      </c>
      <c r="J74" s="5"/>
      <c r="K74" s="4"/>
      <c r="L74" s="4"/>
    </row>
    <row r="75" spans="1:12" ht="13.5">
      <c r="A75" s="152" t="s">
        <v>947</v>
      </c>
      <c r="B75" s="13">
        <f>+B73*0%</f>
        <v>0</v>
      </c>
      <c r="C75" s="2343" t="s">
        <v>948</v>
      </c>
      <c r="D75" s="2344"/>
      <c r="E75" s="13">
        <f>+E73*0%</f>
        <v>0</v>
      </c>
      <c r="J75" s="5"/>
      <c r="K75" s="4"/>
      <c r="L75" s="4"/>
    </row>
    <row r="76" spans="1:12" ht="13.5">
      <c r="A76" s="296" t="s">
        <v>1192</v>
      </c>
      <c r="B76" s="13">
        <f>+B74*21</f>
        <v>0</v>
      </c>
      <c r="C76" s="2343" t="s">
        <v>1193</v>
      </c>
      <c r="D76" s="2348"/>
      <c r="E76" s="13">
        <f>+E74*22</f>
        <v>0</v>
      </c>
      <c r="J76" s="5"/>
      <c r="K76" s="4"/>
      <c r="L76" s="4"/>
    </row>
    <row r="77" spans="1:12" ht="13.5">
      <c r="A77" s="152" t="s">
        <v>943</v>
      </c>
      <c r="B77" s="13">
        <f>+B76+B75+B73</f>
        <v>0</v>
      </c>
      <c r="C77" s="2343" t="s">
        <v>943</v>
      </c>
      <c r="D77" s="2344"/>
      <c r="E77" s="13">
        <f>+E76+E75+E73</f>
        <v>0</v>
      </c>
      <c r="J77" s="5"/>
      <c r="K77" s="4"/>
      <c r="L77" s="4"/>
    </row>
    <row r="78" spans="1:12" ht="13.5">
      <c r="A78" s="152" t="s">
        <v>927</v>
      </c>
      <c r="B78" s="13">
        <f>+B73+((B73*3%)*21)</f>
        <v>0</v>
      </c>
      <c r="C78" s="2343" t="s">
        <v>929</v>
      </c>
      <c r="D78" s="2344"/>
      <c r="E78" s="13">
        <f>+E73+((E73*3%)*22)</f>
        <v>0</v>
      </c>
      <c r="J78" s="5"/>
      <c r="K78" s="4"/>
      <c r="L78" s="4"/>
    </row>
    <row r="79" spans="1:12" ht="14.25" thickBot="1">
      <c r="A79" s="156" t="s">
        <v>1199</v>
      </c>
      <c r="B79" s="9"/>
      <c r="C79" s="10"/>
      <c r="D79" s="11"/>
      <c r="E79" s="12">
        <f>+(B77*8)+(E77*5)</f>
        <v>0</v>
      </c>
      <c r="J79" s="5"/>
      <c r="K79" s="4"/>
      <c r="L79" s="4"/>
    </row>
    <row r="80" spans="1:12" ht="15" thickBot="1">
      <c r="A80" s="2345" t="s">
        <v>1200</v>
      </c>
      <c r="B80" s="2346"/>
      <c r="C80" s="2346"/>
      <c r="D80" s="2346"/>
      <c r="E80" s="157">
        <f>+E79/13</f>
        <v>0</v>
      </c>
      <c r="J80" s="5"/>
      <c r="K80" s="4"/>
      <c r="L80" s="4"/>
    </row>
    <row r="81" spans="1:12" ht="13.5">
      <c r="J81" s="5"/>
      <c r="K81" s="4"/>
      <c r="L81" s="4"/>
    </row>
    <row r="82" spans="1:12" ht="15.75">
      <c r="A82" s="2368" t="s">
        <v>566</v>
      </c>
      <c r="B82" s="2369"/>
      <c r="C82" s="2369"/>
      <c r="D82" s="2369"/>
      <c r="E82" s="2369"/>
      <c r="F82" s="2369"/>
      <c r="G82" s="2369"/>
      <c r="H82" s="2369"/>
      <c r="I82" s="2369"/>
      <c r="J82" s="2369"/>
      <c r="K82" s="5"/>
      <c r="L82" s="5"/>
    </row>
    <row r="83" spans="1:12" ht="38.25">
      <c r="A83" s="18" t="s">
        <v>584</v>
      </c>
      <c r="B83" s="19" t="s">
        <v>552</v>
      </c>
      <c r="C83" s="19" t="s">
        <v>553</v>
      </c>
      <c r="D83" s="19" t="s">
        <v>554</v>
      </c>
      <c r="E83" s="19" t="s">
        <v>578</v>
      </c>
      <c r="F83" s="19" t="s">
        <v>579</v>
      </c>
      <c r="G83" s="19" t="s">
        <v>580</v>
      </c>
      <c r="H83" s="19" t="s">
        <v>992</v>
      </c>
      <c r="I83" s="213" t="s">
        <v>1077</v>
      </c>
      <c r="J83" s="19" t="s">
        <v>581</v>
      </c>
      <c r="K83" s="19" t="s">
        <v>588</v>
      </c>
      <c r="L83" s="3"/>
    </row>
    <row r="84" spans="1:12" ht="13.5">
      <c r="A84" s="20" t="s">
        <v>585</v>
      </c>
      <c r="B84" s="15">
        <f>+K20-B85</f>
        <v>0</v>
      </c>
      <c r="C84" s="15">
        <f>B84*14/100</f>
        <v>0</v>
      </c>
      <c r="D84" s="15">
        <f>B84*0.5/100</f>
        <v>0</v>
      </c>
      <c r="E84" s="15">
        <f>B84*1.5/100</f>
        <v>0</v>
      </c>
      <c r="F84" s="16">
        <f>B84*3/100</f>
        <v>0</v>
      </c>
      <c r="G84" s="21">
        <f>C84+D84+E84+F84</f>
        <v>0</v>
      </c>
      <c r="H84" s="21"/>
      <c r="I84" s="22">
        <f t="shared" ref="I84:I90" si="29">+B84*1.33%</f>
        <v>0</v>
      </c>
      <c r="J84" s="22">
        <f>+(B84)/12</f>
        <v>0</v>
      </c>
      <c r="K84" s="22">
        <f>SUM(G84:J84)</f>
        <v>0</v>
      </c>
      <c r="L84" s="3"/>
    </row>
    <row r="85" spans="1:12" ht="13.5">
      <c r="A85" s="20" t="s">
        <v>1210</v>
      </c>
      <c r="B85" s="15">
        <f>+K12</f>
        <v>0</v>
      </c>
      <c r="C85" s="15">
        <f>B85*14/100</f>
        <v>0</v>
      </c>
      <c r="D85" s="15">
        <f>B85*0.5/100</f>
        <v>0</v>
      </c>
      <c r="E85" s="15">
        <f>B85*1.5/100</f>
        <v>0</v>
      </c>
      <c r="F85" s="16">
        <f>B85*3/100</f>
        <v>0</v>
      </c>
      <c r="G85" s="21">
        <f>C85+D85+E85+F85</f>
        <v>0</v>
      </c>
      <c r="H85" s="21"/>
      <c r="I85" s="22">
        <f>+B85*1.33%</f>
        <v>0</v>
      </c>
      <c r="J85" s="22">
        <f>+(B85)/12</f>
        <v>0</v>
      </c>
      <c r="K85" s="22">
        <f t="shared" ref="K85:K90" si="30">SUM(G85:J85)</f>
        <v>0</v>
      </c>
      <c r="L85" s="3"/>
    </row>
    <row r="86" spans="1:12" ht="13.5">
      <c r="A86" s="20" t="s">
        <v>586</v>
      </c>
      <c r="B86" s="15">
        <f>+K28</f>
        <v>0</v>
      </c>
      <c r="C86" s="15">
        <f>B86*14/100</f>
        <v>0</v>
      </c>
      <c r="D86" s="15">
        <f>B86*0.5/100</f>
        <v>0</v>
      </c>
      <c r="E86" s="15">
        <f>B86*1.5/100</f>
        <v>0</v>
      </c>
      <c r="F86" s="16">
        <f>B86*3/100</f>
        <v>0</v>
      </c>
      <c r="G86" s="21">
        <f>C86+D86+E86+F86</f>
        <v>0</v>
      </c>
      <c r="H86" s="21"/>
      <c r="I86" s="22">
        <f t="shared" si="29"/>
        <v>0</v>
      </c>
      <c r="J86" s="22">
        <f>+B86/12</f>
        <v>0</v>
      </c>
      <c r="K86" s="22">
        <f t="shared" si="30"/>
        <v>0</v>
      </c>
      <c r="L86" s="3"/>
    </row>
    <row r="87" spans="1:12" ht="13.5">
      <c r="A87" s="20" t="s">
        <v>1001</v>
      </c>
      <c r="B87" s="15">
        <f>+K30</f>
        <v>0</v>
      </c>
      <c r="C87" s="15">
        <f>B87*14/100</f>
        <v>0</v>
      </c>
      <c r="D87" s="15">
        <f>B87*0.5/100</f>
        <v>0</v>
      </c>
      <c r="E87" s="15">
        <f>B87*1.5/100</f>
        <v>0</v>
      </c>
      <c r="F87" s="16">
        <f>B87*3/100</f>
        <v>0</v>
      </c>
      <c r="G87" s="21">
        <f>C87+D87+E87+F87</f>
        <v>0</v>
      </c>
      <c r="H87" s="21"/>
      <c r="I87" s="22">
        <f t="shared" si="29"/>
        <v>0</v>
      </c>
      <c r="J87" s="22">
        <f>+B87/12</f>
        <v>0</v>
      </c>
      <c r="K87" s="22">
        <f t="shared" si="30"/>
        <v>0</v>
      </c>
      <c r="L87" s="3"/>
    </row>
    <row r="88" spans="1:12" ht="13.5">
      <c r="A88" s="20" t="s">
        <v>567</v>
      </c>
      <c r="B88" s="15">
        <v>0</v>
      </c>
      <c r="C88" s="15">
        <f>B88*14/100</f>
        <v>0</v>
      </c>
      <c r="D88" s="15">
        <f>B88*0.5/100</f>
        <v>0</v>
      </c>
      <c r="E88" s="15">
        <f>B88*1.5/100</f>
        <v>0</v>
      </c>
      <c r="F88" s="16">
        <f>B88*3/100</f>
        <v>0</v>
      </c>
      <c r="G88" s="21">
        <f>C88+D88+E88+F88</f>
        <v>0</v>
      </c>
      <c r="H88" s="21"/>
      <c r="I88" s="22">
        <f t="shared" si="29"/>
        <v>0</v>
      </c>
      <c r="J88" s="22">
        <f>+B88/12</f>
        <v>0</v>
      </c>
      <c r="K88" s="22">
        <f t="shared" si="30"/>
        <v>0</v>
      </c>
      <c r="L88" s="3"/>
    </row>
    <row r="89" spans="1:12" ht="13.5">
      <c r="A89" s="20" t="s">
        <v>587</v>
      </c>
      <c r="B89" s="60">
        <f>SUM(B86:B88)</f>
        <v>0</v>
      </c>
      <c r="C89" s="60">
        <f t="shared" ref="C89:J89" si="31">SUM(C86:C88)</f>
        <v>0</v>
      </c>
      <c r="D89" s="60">
        <f t="shared" si="31"/>
        <v>0</v>
      </c>
      <c r="E89" s="60">
        <f t="shared" si="31"/>
        <v>0</v>
      </c>
      <c r="F89" s="60">
        <f t="shared" si="31"/>
        <v>0</v>
      </c>
      <c r="G89" s="60">
        <f t="shared" si="31"/>
        <v>0</v>
      </c>
      <c r="H89" s="60">
        <f t="shared" si="31"/>
        <v>0</v>
      </c>
      <c r="I89" s="60">
        <f t="shared" si="31"/>
        <v>0</v>
      </c>
      <c r="J89" s="60">
        <f t="shared" si="31"/>
        <v>0</v>
      </c>
      <c r="K89" s="60">
        <f>SUM(K86:K88)</f>
        <v>0</v>
      </c>
      <c r="L89" s="60">
        <f>SUM(L86:L88)</f>
        <v>0</v>
      </c>
    </row>
    <row r="90" spans="1:12" ht="13.5">
      <c r="A90" s="20" t="s">
        <v>1171</v>
      </c>
      <c r="B90" s="15">
        <f>+K47</f>
        <v>0</v>
      </c>
      <c r="C90" s="15">
        <f>(B90+H90)*14/100</f>
        <v>0</v>
      </c>
      <c r="D90" s="15">
        <f>(B90+H90)*0.5/100</f>
        <v>0</v>
      </c>
      <c r="E90" s="15">
        <f>(B90+H90)*1.5/100</f>
        <v>0</v>
      </c>
      <c r="F90" s="16">
        <f>(B90+H90)*3/100</f>
        <v>0</v>
      </c>
      <c r="G90" s="21">
        <f>C90+D90+E90+F90</f>
        <v>0</v>
      </c>
      <c r="H90" s="21">
        <v>0</v>
      </c>
      <c r="I90" s="22">
        <f t="shared" si="29"/>
        <v>0</v>
      </c>
      <c r="J90" s="22">
        <f>(B90+H90)/12</f>
        <v>0</v>
      </c>
      <c r="K90" s="22">
        <f t="shared" si="30"/>
        <v>0</v>
      </c>
      <c r="L90" s="3"/>
    </row>
    <row r="91" spans="1:12" ht="13.5">
      <c r="A91" s="18" t="s">
        <v>588</v>
      </c>
      <c r="B91" s="60">
        <f>+B89+B84+B90+B85</f>
        <v>0</v>
      </c>
      <c r="C91" s="60">
        <f t="shared" ref="C91:K91" si="32">+C89+C84+C90+C85</f>
        <v>0</v>
      </c>
      <c r="D91" s="60">
        <f t="shared" si="32"/>
        <v>0</v>
      </c>
      <c r="E91" s="60">
        <f t="shared" si="32"/>
        <v>0</v>
      </c>
      <c r="F91" s="60">
        <f t="shared" si="32"/>
        <v>0</v>
      </c>
      <c r="G91" s="60">
        <f t="shared" si="32"/>
        <v>0</v>
      </c>
      <c r="H91" s="60">
        <f t="shared" si="32"/>
        <v>0</v>
      </c>
      <c r="I91" s="60">
        <f t="shared" si="32"/>
        <v>0</v>
      </c>
      <c r="J91" s="60">
        <f t="shared" si="32"/>
        <v>0</v>
      </c>
      <c r="K91" s="60">
        <f t="shared" si="32"/>
        <v>0</v>
      </c>
      <c r="L91" s="3"/>
    </row>
    <row r="92" spans="1:12" ht="13.5">
      <c r="A92" s="4"/>
      <c r="B92" s="4">
        <f>+B91-K52</f>
        <v>0</v>
      </c>
      <c r="C92" s="4"/>
      <c r="D92" s="4"/>
      <c r="E92" s="4"/>
      <c r="F92" s="4"/>
      <c r="G92" s="3" t="s">
        <v>583</v>
      </c>
      <c r="H92" s="3"/>
      <c r="I92" s="67"/>
      <c r="J92" s="22">
        <f>SUM(G91:J91)</f>
        <v>0</v>
      </c>
      <c r="K92" s="3"/>
      <c r="L92" s="3"/>
    </row>
    <row r="93" spans="1:12" ht="13.5">
      <c r="A93" s="4"/>
      <c r="B93" s="4"/>
      <c r="C93" s="4"/>
      <c r="D93" s="4"/>
      <c r="E93" s="4"/>
      <c r="F93" s="4"/>
      <c r="G93" s="3"/>
      <c r="H93" s="67"/>
      <c r="I93" s="3"/>
      <c r="J93" s="3"/>
      <c r="K93" s="3"/>
    </row>
    <row r="94" spans="1:12" ht="25.5">
      <c r="A94" s="15"/>
      <c r="B94" s="66" t="s">
        <v>1213</v>
      </c>
      <c r="C94" s="172" t="s">
        <v>597</v>
      </c>
      <c r="D94" s="172" t="s">
        <v>973</v>
      </c>
      <c r="E94" s="172" t="s">
        <v>974</v>
      </c>
      <c r="F94" s="172" t="s">
        <v>976</v>
      </c>
      <c r="G94" s="172" t="s">
        <v>975</v>
      </c>
      <c r="H94" s="3"/>
      <c r="I94" s="3"/>
      <c r="J94" s="3"/>
      <c r="K94" s="3"/>
    </row>
    <row r="95" spans="1:12" ht="13.5">
      <c r="A95" s="65" t="s">
        <v>593</v>
      </c>
      <c r="B95" s="73">
        <v>5</v>
      </c>
      <c r="C95" s="68"/>
      <c r="D95" s="22">
        <v>14400</v>
      </c>
      <c r="E95" s="22">
        <v>600</v>
      </c>
      <c r="F95" s="22">
        <f>+E95+D95</f>
        <v>15000</v>
      </c>
      <c r="G95" s="22">
        <f>+B95*C95*F95</f>
        <v>0</v>
      </c>
      <c r="H95" s="59"/>
    </row>
    <row r="96" spans="1:12" ht="13.5">
      <c r="A96" s="64" t="s">
        <v>594</v>
      </c>
      <c r="B96" s="74">
        <v>5</v>
      </c>
      <c r="C96" s="69"/>
      <c r="D96" s="22">
        <f>+D95/2</f>
        <v>7200</v>
      </c>
      <c r="E96" s="22">
        <v>300</v>
      </c>
      <c r="F96" s="22">
        <f>+E96+D96</f>
        <v>7500</v>
      </c>
      <c r="G96" s="22">
        <f>+B96*C96*F96</f>
        <v>0</v>
      </c>
    </row>
    <row r="97" spans="1:7" ht="13.5">
      <c r="A97" s="64" t="s">
        <v>595</v>
      </c>
      <c r="B97" s="74">
        <v>4</v>
      </c>
      <c r="C97" s="69"/>
      <c r="D97" s="22">
        <f>+D96</f>
        <v>7200</v>
      </c>
      <c r="E97" s="22">
        <v>300</v>
      </c>
      <c r="F97" s="22">
        <f>+E97+D97</f>
        <v>7500</v>
      </c>
      <c r="G97" s="22">
        <f>+B97*C97*F97</f>
        <v>0</v>
      </c>
    </row>
    <row r="98" spans="1:7" ht="13.5">
      <c r="A98" s="64" t="s">
        <v>596</v>
      </c>
      <c r="B98" s="74">
        <v>4</v>
      </c>
      <c r="C98" s="69"/>
      <c r="D98" s="22">
        <f>+D97/2</f>
        <v>3600</v>
      </c>
      <c r="E98" s="22">
        <v>150</v>
      </c>
      <c r="F98" s="22">
        <f>+E98+D98</f>
        <v>3750</v>
      </c>
      <c r="G98" s="22">
        <f>+B98*C98*F98</f>
        <v>0</v>
      </c>
    </row>
    <row r="99" spans="1:7" ht="14.25" thickBot="1">
      <c r="A99" s="70" t="s">
        <v>598</v>
      </c>
      <c r="B99" s="75">
        <f>SUM(B95:B98)</f>
        <v>18</v>
      </c>
      <c r="C99" s="71"/>
      <c r="D99" s="72"/>
      <c r="E99" s="72"/>
      <c r="F99" s="22"/>
      <c r="G99" s="22">
        <f>SUM(G95:G98)</f>
        <v>0</v>
      </c>
    </row>
    <row r="100" spans="1:7" ht="13.5" thickTop="1" thickBot="1"/>
    <row r="101" spans="1:7" ht="13.5">
      <c r="A101" s="2337" t="s">
        <v>639</v>
      </c>
      <c r="B101" s="2338"/>
      <c r="C101" s="3"/>
      <c r="D101" s="3"/>
    </row>
    <row r="102" spans="1:7" ht="13.5">
      <c r="A102" s="1396"/>
      <c r="B102" s="1397"/>
      <c r="C102" s="3"/>
      <c r="D102" s="3"/>
    </row>
    <row r="103" spans="1:7" ht="13.5">
      <c r="A103" s="1400" t="s">
        <v>169</v>
      </c>
      <c r="B103" s="1398" t="s">
        <v>640</v>
      </c>
      <c r="C103" s="67"/>
      <c r="D103" s="67"/>
    </row>
    <row r="104" spans="1:7" ht="13.5">
      <c r="A104" s="1400" t="s">
        <v>641</v>
      </c>
      <c r="B104" s="1401">
        <v>34335</v>
      </c>
      <c r="C104" s="67"/>
      <c r="D104" s="67"/>
    </row>
    <row r="105" spans="1:7" ht="13.5">
      <c r="A105" s="1398" t="s">
        <v>642</v>
      </c>
      <c r="B105" s="1402">
        <v>39106</v>
      </c>
      <c r="C105" s="67"/>
      <c r="D105" s="67"/>
    </row>
    <row r="106" spans="1:7" ht="13.5">
      <c r="A106" s="1398"/>
      <c r="B106" s="1403"/>
      <c r="C106" s="3"/>
      <c r="D106" s="3"/>
    </row>
    <row r="107" spans="1:7" ht="13.5">
      <c r="A107" s="1398" t="s">
        <v>643</v>
      </c>
      <c r="B107" s="1399"/>
      <c r="C107" s="3"/>
      <c r="D107" s="3"/>
    </row>
    <row r="108" spans="1:7" ht="13.5">
      <c r="A108" s="1404" t="s">
        <v>644</v>
      </c>
      <c r="B108" s="1405"/>
    </row>
    <row r="109" spans="1:7" ht="25.5">
      <c r="A109" s="1406" t="s">
        <v>645</v>
      </c>
      <c r="B109" s="1399">
        <f>+B107*12*8.33%</f>
        <v>0</v>
      </c>
    </row>
    <row r="110" spans="1:7" ht="25.5">
      <c r="A110" s="1406" t="s">
        <v>646</v>
      </c>
      <c r="B110" s="1399">
        <f>+B107*12*5.33%</f>
        <v>0</v>
      </c>
    </row>
    <row r="111" spans="1:7">
      <c r="A111" s="1283"/>
      <c r="B111" s="1282"/>
    </row>
    <row r="112" spans="1:7">
      <c r="A112" s="1283"/>
      <c r="B112" s="1282"/>
    </row>
    <row r="113" spans="1:2" ht="13.5">
      <c r="A113" s="1398" t="s">
        <v>647</v>
      </c>
      <c r="B113" s="1399">
        <f>+B107/30*30</f>
        <v>0</v>
      </c>
    </row>
    <row r="114" spans="1:2" ht="13.5">
      <c r="A114" s="1398" t="s">
        <v>600</v>
      </c>
      <c r="B114" s="1399">
        <f>+(+B113)*8.33%</f>
        <v>0</v>
      </c>
    </row>
    <row r="115" spans="1:2" ht="13.5">
      <c r="A115" s="1398" t="s">
        <v>648</v>
      </c>
      <c r="B115" s="1399">
        <f>+B109*6</f>
        <v>0</v>
      </c>
    </row>
    <row r="116" spans="1:2" ht="13.5">
      <c r="A116" s="1398" t="s">
        <v>649</v>
      </c>
      <c r="B116" s="1399">
        <f>+B110*7</f>
        <v>0</v>
      </c>
    </row>
    <row r="117" spans="1:2" ht="13.5">
      <c r="A117" s="1398" t="s">
        <v>1071</v>
      </c>
      <c r="B117" s="1399">
        <v>0</v>
      </c>
    </row>
    <row r="118" spans="1:2" ht="13.5">
      <c r="A118" s="1404" t="s">
        <v>650</v>
      </c>
      <c r="B118" s="1399">
        <f>+(B113+B117)*10%</f>
        <v>0</v>
      </c>
    </row>
    <row r="119" spans="1:2">
      <c r="A119" s="1283"/>
      <c r="B119" s="1282"/>
    </row>
    <row r="120" spans="1:2" ht="14.25" thickBot="1">
      <c r="A120" s="1407" t="s">
        <v>651</v>
      </c>
      <c r="B120" s="1408">
        <f>SUM(B113:B117)-B118</f>
        <v>0</v>
      </c>
    </row>
  </sheetData>
  <mergeCells count="24">
    <mergeCell ref="C75:D75"/>
    <mergeCell ref="C76:D76"/>
    <mergeCell ref="C77:D77"/>
    <mergeCell ref="C78:D78"/>
    <mergeCell ref="C63:D63"/>
    <mergeCell ref="C64:D64"/>
    <mergeCell ref="A67:D67"/>
    <mergeCell ref="A69:E69"/>
    <mergeCell ref="A55:E55"/>
    <mergeCell ref="B56:E56"/>
    <mergeCell ref="C57:D57"/>
    <mergeCell ref="M1:U1"/>
    <mergeCell ref="A101:B101"/>
    <mergeCell ref="C58:D58"/>
    <mergeCell ref="C59:D59"/>
    <mergeCell ref="C60:D60"/>
    <mergeCell ref="C61:D61"/>
    <mergeCell ref="C62:D62"/>
    <mergeCell ref="A82:J82"/>
    <mergeCell ref="B70:E70"/>
    <mergeCell ref="C72:D72"/>
    <mergeCell ref="C73:D73"/>
    <mergeCell ref="C74:D74"/>
    <mergeCell ref="A80:D80"/>
  </mergeCells>
  <phoneticPr fontId="0" type="noConversion"/>
  <pageMargins left="0.9" right="0.75" top="1.56" bottom="1" header="0" footer="0"/>
  <pageSetup paperSize="9" orientation="portrait" horizontalDpi="360" verticalDpi="36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1"/>
  <sheetViews>
    <sheetView topLeftCell="A68" zoomScale="80" workbookViewId="0">
      <selection activeCell="D46" sqref="D46"/>
    </sheetView>
  </sheetViews>
  <sheetFormatPr baseColWidth="10" defaultRowHeight="12"/>
  <cols>
    <col min="1" max="1" width="3.125" customWidth="1"/>
    <col min="2" max="2" width="2.625" customWidth="1"/>
    <col min="3" max="3" width="17.25" customWidth="1"/>
    <col min="4" max="4" width="9.875" customWidth="1"/>
    <col min="5" max="5" width="5.375" customWidth="1"/>
    <col min="6" max="6" width="12.625" customWidth="1"/>
    <col min="7" max="7" width="9.875" customWidth="1"/>
    <col min="8" max="8" width="6.25" customWidth="1"/>
    <col min="9" max="9" width="5" customWidth="1"/>
    <col min="10" max="10" width="6.125" customWidth="1"/>
    <col min="11" max="11" width="13.5" customWidth="1"/>
    <col min="12" max="12" width="16" bestFit="1" customWidth="1"/>
    <col min="13" max="13" width="14.875" bestFit="1" customWidth="1"/>
  </cols>
  <sheetData>
    <row r="1" spans="1:11" ht="12.75">
      <c r="A1" s="2363" t="s">
        <v>904</v>
      </c>
      <c r="B1" s="2363"/>
      <c r="C1" s="2363"/>
      <c r="D1" s="2363"/>
      <c r="E1" s="2363"/>
      <c r="F1" s="2363"/>
      <c r="G1" s="2363"/>
      <c r="H1" s="2363"/>
      <c r="I1" s="2363"/>
      <c r="J1" s="235"/>
      <c r="K1" s="236"/>
    </row>
    <row r="2" spans="1:11" ht="12.75">
      <c r="A2" s="2363" t="s">
        <v>1094</v>
      </c>
      <c r="B2" s="2363"/>
      <c r="C2" s="2363"/>
      <c r="D2" s="2363"/>
      <c r="E2" s="2363"/>
      <c r="F2" s="2363"/>
      <c r="G2" s="2363"/>
      <c r="H2" s="2363"/>
      <c r="I2" s="2363"/>
      <c r="J2" s="2363"/>
      <c r="K2" s="2363"/>
    </row>
    <row r="3" spans="1:11" ht="12.75">
      <c r="A3" s="237"/>
      <c r="B3" s="237"/>
      <c r="C3" s="236"/>
      <c r="D3" s="236"/>
      <c r="E3" s="236"/>
      <c r="F3" s="236"/>
      <c r="G3" s="236"/>
      <c r="H3" s="236"/>
      <c r="I3" s="236"/>
      <c r="J3" s="236"/>
      <c r="K3" s="236"/>
    </row>
    <row r="4" spans="1:11" ht="12.75">
      <c r="A4" s="2363" t="s">
        <v>694</v>
      </c>
      <c r="B4" s="2363"/>
      <c r="C4" s="2363"/>
      <c r="D4" s="2363"/>
      <c r="E4" s="2363"/>
      <c r="F4" s="2363"/>
      <c r="G4" s="2363"/>
      <c r="H4" s="2363"/>
      <c r="I4" s="2363"/>
      <c r="J4" s="2363"/>
      <c r="K4" s="2363"/>
    </row>
    <row r="5" spans="1:11" ht="12.75">
      <c r="A5" s="237" t="s">
        <v>1095</v>
      </c>
      <c r="B5" s="237"/>
      <c r="C5" s="236"/>
      <c r="D5" s="236"/>
      <c r="E5" s="236"/>
      <c r="F5" s="236"/>
      <c r="G5" s="236"/>
      <c r="H5" s="236"/>
      <c r="I5" s="236"/>
      <c r="J5" s="236"/>
      <c r="K5" s="236"/>
    </row>
    <row r="6" spans="1:11" ht="13.5">
      <c r="A6" s="238"/>
      <c r="B6" s="239"/>
      <c r="C6" s="240"/>
      <c r="D6" s="241" t="s">
        <v>920</v>
      </c>
      <c r="E6" s="242" t="s">
        <v>1096</v>
      </c>
      <c r="F6" s="241" t="s">
        <v>183</v>
      </c>
      <c r="G6" s="242" t="s">
        <v>221</v>
      </c>
      <c r="H6" s="241"/>
      <c r="I6" s="241" t="s">
        <v>1096</v>
      </c>
      <c r="J6" s="243" t="s">
        <v>1097</v>
      </c>
      <c r="K6" s="243" t="s">
        <v>222</v>
      </c>
    </row>
    <row r="7" spans="1:11" ht="13.5">
      <c r="A7" s="244" t="s">
        <v>1100</v>
      </c>
      <c r="B7" s="245" t="s">
        <v>1101</v>
      </c>
      <c r="C7" s="245" t="s">
        <v>1102</v>
      </c>
      <c r="D7" s="244" t="s">
        <v>190</v>
      </c>
      <c r="E7" s="219" t="s">
        <v>190</v>
      </c>
      <c r="F7" s="244" t="s">
        <v>1103</v>
      </c>
      <c r="G7" s="219" t="s">
        <v>1104</v>
      </c>
      <c r="H7" s="244" t="s">
        <v>1105</v>
      </c>
      <c r="I7" s="244" t="s">
        <v>1106</v>
      </c>
      <c r="J7" s="246" t="s">
        <v>1107</v>
      </c>
      <c r="K7" s="246" t="s">
        <v>1108</v>
      </c>
    </row>
    <row r="8" spans="1:11" ht="13.5">
      <c r="A8" s="244"/>
      <c r="B8" s="273"/>
      <c r="C8" s="273" t="s">
        <v>1109</v>
      </c>
      <c r="D8" s="274"/>
      <c r="E8" s="275"/>
      <c r="F8" s="274" t="s">
        <v>192</v>
      </c>
      <c r="G8" s="275"/>
      <c r="H8" s="274" t="s">
        <v>1110</v>
      </c>
      <c r="I8" s="274"/>
      <c r="J8" s="218" t="s">
        <v>1111</v>
      </c>
      <c r="K8" s="218"/>
    </row>
    <row r="9" spans="1:11" ht="12.75">
      <c r="A9" s="247"/>
      <c r="B9" s="248"/>
      <c r="C9" s="253" t="s">
        <v>1112</v>
      </c>
      <c r="D9" s="249"/>
      <c r="E9" s="249"/>
      <c r="F9" s="249"/>
      <c r="G9" s="250"/>
      <c r="H9" s="250"/>
      <c r="I9" s="251"/>
      <c r="J9" s="251"/>
      <c r="K9" s="252"/>
    </row>
    <row r="10" spans="1:11" ht="13.5">
      <c r="A10" s="57">
        <v>1</v>
      </c>
      <c r="B10" s="248" t="s">
        <v>685</v>
      </c>
      <c r="C10" s="47" t="s">
        <v>1115</v>
      </c>
      <c r="D10" s="250">
        <f>+'Salario 2008'!P5</f>
        <v>0</v>
      </c>
      <c r="E10" s="251" t="s">
        <v>268</v>
      </c>
      <c r="F10" s="250">
        <f>+'Salario 2008'!Q5</f>
        <v>0</v>
      </c>
      <c r="G10" s="250">
        <f t="shared" ref="G10:G32" si="0">+F10+D10</f>
        <v>0</v>
      </c>
      <c r="H10" s="250">
        <v>0</v>
      </c>
      <c r="I10" s="254" t="s">
        <v>268</v>
      </c>
      <c r="J10" s="254">
        <v>12</v>
      </c>
      <c r="K10" s="252">
        <f t="shared" ref="K10:K32" si="1">SUM((G10*A10*J10))</f>
        <v>0</v>
      </c>
    </row>
    <row r="11" spans="1:11" ht="13.5">
      <c r="A11" s="57">
        <v>1</v>
      </c>
      <c r="B11" s="248" t="s">
        <v>685</v>
      </c>
      <c r="C11" s="47" t="s">
        <v>199</v>
      </c>
      <c r="D11" s="250">
        <f>+'Salario 2008'!P6</f>
        <v>0</v>
      </c>
      <c r="E11" s="254">
        <v>100</v>
      </c>
      <c r="F11" s="250">
        <f>+'Salario 2008'!Q6</f>
        <v>0</v>
      </c>
      <c r="G11" s="250">
        <f t="shared" si="0"/>
        <v>0</v>
      </c>
      <c r="H11" s="250">
        <v>0</v>
      </c>
      <c r="I11" s="254">
        <v>100</v>
      </c>
      <c r="J11" s="254">
        <v>13</v>
      </c>
      <c r="K11" s="252">
        <f t="shared" si="1"/>
        <v>0</v>
      </c>
    </row>
    <row r="12" spans="1:11" ht="13.5">
      <c r="A12" s="57">
        <v>1</v>
      </c>
      <c r="B12" s="248" t="s">
        <v>685</v>
      </c>
      <c r="C12" s="47" t="s">
        <v>200</v>
      </c>
      <c r="D12" s="250">
        <f>+'Salario 2008'!P7</f>
        <v>0</v>
      </c>
      <c r="E12" s="254">
        <v>100</v>
      </c>
      <c r="F12" s="250">
        <f>+'Salario 2008'!Q7</f>
        <v>0</v>
      </c>
      <c r="G12" s="250">
        <f t="shared" si="0"/>
        <v>0</v>
      </c>
      <c r="H12" s="250">
        <v>0</v>
      </c>
      <c r="I12" s="254">
        <v>100</v>
      </c>
      <c r="J12" s="254">
        <v>13</v>
      </c>
      <c r="K12" s="252">
        <f t="shared" si="1"/>
        <v>0</v>
      </c>
    </row>
    <row r="13" spans="1:11" ht="13.5">
      <c r="A13" s="57">
        <v>1</v>
      </c>
      <c r="B13" s="248" t="s">
        <v>685</v>
      </c>
      <c r="C13" s="47" t="s">
        <v>200</v>
      </c>
      <c r="D13" s="250">
        <f>+'Salario 2008'!P15</f>
        <v>0</v>
      </c>
      <c r="E13" s="254">
        <v>100</v>
      </c>
      <c r="F13" s="250">
        <f>+'Salario 2008'!Q15</f>
        <v>0</v>
      </c>
      <c r="G13" s="250">
        <f t="shared" si="0"/>
        <v>0</v>
      </c>
      <c r="H13" s="250">
        <v>0</v>
      </c>
      <c r="I13" s="254">
        <v>100</v>
      </c>
      <c r="J13" s="254">
        <v>12</v>
      </c>
      <c r="K13" s="252">
        <f t="shared" si="1"/>
        <v>0</v>
      </c>
    </row>
    <row r="14" spans="1:11" ht="13.5">
      <c r="A14" s="57">
        <v>1</v>
      </c>
      <c r="B14" s="248" t="s">
        <v>685</v>
      </c>
      <c r="C14" s="47" t="s">
        <v>201</v>
      </c>
      <c r="D14" s="250">
        <f>+'Salario 2008'!P8</f>
        <v>0</v>
      </c>
      <c r="E14" s="254">
        <v>100</v>
      </c>
      <c r="F14" s="250">
        <f>+'Salario 2008'!Q8</f>
        <v>0</v>
      </c>
      <c r="G14" s="250">
        <f t="shared" si="0"/>
        <v>0</v>
      </c>
      <c r="H14" s="250">
        <v>0</v>
      </c>
      <c r="I14" s="254">
        <v>100</v>
      </c>
      <c r="J14" s="254">
        <v>13</v>
      </c>
      <c r="K14" s="252">
        <f t="shared" si="1"/>
        <v>0</v>
      </c>
    </row>
    <row r="15" spans="1:11" ht="13.5">
      <c r="A15" s="57">
        <v>1</v>
      </c>
      <c r="B15" s="248" t="s">
        <v>685</v>
      </c>
      <c r="C15" s="47" t="s">
        <v>202</v>
      </c>
      <c r="D15" s="250">
        <f>+'Salario 2008'!P9</f>
        <v>0</v>
      </c>
      <c r="E15" s="254">
        <v>100</v>
      </c>
      <c r="F15" s="250">
        <f>+'Salario 2008'!Q9</f>
        <v>0</v>
      </c>
      <c r="G15" s="250">
        <f t="shared" si="0"/>
        <v>0</v>
      </c>
      <c r="H15" s="250">
        <v>0</v>
      </c>
      <c r="I15" s="254">
        <v>100</v>
      </c>
      <c r="J15" s="254">
        <v>13</v>
      </c>
      <c r="K15" s="252">
        <f t="shared" si="1"/>
        <v>0</v>
      </c>
    </row>
    <row r="16" spans="1:11" ht="13.5">
      <c r="A16" s="57">
        <v>1</v>
      </c>
      <c r="B16" s="248" t="s">
        <v>685</v>
      </c>
      <c r="C16" s="47" t="s">
        <v>203</v>
      </c>
      <c r="D16" s="250">
        <f>+'Salario 2008'!P10</f>
        <v>0</v>
      </c>
      <c r="E16" s="254">
        <v>100</v>
      </c>
      <c r="F16" s="250">
        <f>+'Salario 2008'!Q10</f>
        <v>0</v>
      </c>
      <c r="G16" s="250">
        <f t="shared" si="0"/>
        <v>0</v>
      </c>
      <c r="H16" s="250">
        <v>0</v>
      </c>
      <c r="I16" s="254">
        <v>100</v>
      </c>
      <c r="J16" s="254">
        <v>13</v>
      </c>
      <c r="K16" s="252">
        <f t="shared" si="1"/>
        <v>0</v>
      </c>
    </row>
    <row r="17" spans="1:11" ht="13.5">
      <c r="A17" s="57">
        <v>1</v>
      </c>
      <c r="B17" s="248" t="s">
        <v>685</v>
      </c>
      <c r="C17" s="47" t="s">
        <v>204</v>
      </c>
      <c r="D17" s="250">
        <f>+'Salario 2008'!P11</f>
        <v>0</v>
      </c>
      <c r="E17" s="254">
        <v>100</v>
      </c>
      <c r="F17" s="250">
        <f>+'Salario 2008'!Q11</f>
        <v>0</v>
      </c>
      <c r="G17" s="250">
        <f t="shared" si="0"/>
        <v>0</v>
      </c>
      <c r="H17" s="250">
        <v>0</v>
      </c>
      <c r="I17" s="254">
        <v>100</v>
      </c>
      <c r="J17" s="254">
        <v>13</v>
      </c>
      <c r="K17" s="252">
        <f t="shared" si="1"/>
        <v>0</v>
      </c>
    </row>
    <row r="18" spans="1:11" ht="13.5">
      <c r="A18" s="57">
        <v>3</v>
      </c>
      <c r="B18" s="248" t="s">
        <v>685</v>
      </c>
      <c r="C18" s="47" t="s">
        <v>205</v>
      </c>
      <c r="D18" s="250">
        <f>+'Salario 2008'!P12</f>
        <v>0</v>
      </c>
      <c r="E18" s="254">
        <v>100</v>
      </c>
      <c r="F18" s="250">
        <f>+'Salario 2008'!Q12</f>
        <v>0</v>
      </c>
      <c r="G18" s="250">
        <f t="shared" si="0"/>
        <v>0</v>
      </c>
      <c r="H18" s="250">
        <v>0</v>
      </c>
      <c r="I18" s="254">
        <v>100</v>
      </c>
      <c r="J18" s="254">
        <v>13</v>
      </c>
      <c r="K18" s="252">
        <f t="shared" si="1"/>
        <v>0</v>
      </c>
    </row>
    <row r="19" spans="1:11" ht="13.5">
      <c r="A19" s="57">
        <v>1</v>
      </c>
      <c r="B19" s="248" t="s">
        <v>685</v>
      </c>
      <c r="C19" s="47" t="s">
        <v>965</v>
      </c>
      <c r="D19" s="250">
        <f>+'Salario 2008'!P13</f>
        <v>0</v>
      </c>
      <c r="E19" s="254">
        <v>100</v>
      </c>
      <c r="F19" s="250">
        <f>+'Salario 2008'!Q13</f>
        <v>0</v>
      </c>
      <c r="G19" s="250">
        <f t="shared" si="0"/>
        <v>0</v>
      </c>
      <c r="H19" s="250">
        <v>0</v>
      </c>
      <c r="I19" s="254">
        <v>100</v>
      </c>
      <c r="J19" s="254">
        <v>13</v>
      </c>
      <c r="K19" s="252">
        <f t="shared" si="1"/>
        <v>0</v>
      </c>
    </row>
    <row r="20" spans="1:11" ht="13.5">
      <c r="A20" s="57">
        <f>1</f>
        <v>1</v>
      </c>
      <c r="B20" s="248" t="s">
        <v>685</v>
      </c>
      <c r="C20" s="47" t="s">
        <v>1073</v>
      </c>
      <c r="D20" s="250">
        <f>+'Salario 2008'!P14</f>
        <v>0</v>
      </c>
      <c r="E20" s="254">
        <v>100</v>
      </c>
      <c r="F20" s="250">
        <f>+'Salario 2008'!Q14</f>
        <v>0</v>
      </c>
      <c r="G20" s="250">
        <f t="shared" si="0"/>
        <v>0</v>
      </c>
      <c r="H20" s="250">
        <v>0</v>
      </c>
      <c r="I20" s="254">
        <v>100</v>
      </c>
      <c r="J20" s="254">
        <v>13</v>
      </c>
      <c r="K20" s="252">
        <f t="shared" si="1"/>
        <v>0</v>
      </c>
    </row>
    <row r="21" spans="1:11" ht="13.5">
      <c r="A21" s="57">
        <v>1</v>
      </c>
      <c r="B21" s="248" t="s">
        <v>685</v>
      </c>
      <c r="C21" s="47" t="s">
        <v>735</v>
      </c>
      <c r="D21" s="250">
        <f>+'Salario 2008'!P16</f>
        <v>0</v>
      </c>
      <c r="E21" s="254">
        <v>100</v>
      </c>
      <c r="F21" s="250">
        <f>+'Salario 2008'!Q16</f>
        <v>0</v>
      </c>
      <c r="G21" s="250">
        <f t="shared" si="0"/>
        <v>0</v>
      </c>
      <c r="H21" s="250">
        <v>0</v>
      </c>
      <c r="I21" s="254">
        <v>100</v>
      </c>
      <c r="J21" s="254">
        <v>13</v>
      </c>
      <c r="K21" s="252">
        <f t="shared" si="1"/>
        <v>0</v>
      </c>
    </row>
    <row r="22" spans="1:11" ht="13.5">
      <c r="A22" s="57">
        <v>1</v>
      </c>
      <c r="B22" s="248" t="s">
        <v>685</v>
      </c>
      <c r="C22" s="47" t="s">
        <v>206</v>
      </c>
      <c r="D22" s="250">
        <f>+'Salario 2008'!P17</f>
        <v>0</v>
      </c>
      <c r="E22" s="254">
        <v>100</v>
      </c>
      <c r="F22" s="250">
        <f>+'Salario 2008'!Q17</f>
        <v>0</v>
      </c>
      <c r="G22" s="250">
        <f t="shared" si="0"/>
        <v>0</v>
      </c>
      <c r="H22" s="250">
        <v>0</v>
      </c>
      <c r="I22" s="254">
        <v>100</v>
      </c>
      <c r="J22" s="254">
        <v>12</v>
      </c>
      <c r="K22" s="252">
        <f t="shared" si="1"/>
        <v>0</v>
      </c>
    </row>
    <row r="23" spans="1:11" ht="13.5">
      <c r="A23" s="57">
        <v>1</v>
      </c>
      <c r="B23" s="248" t="s">
        <v>685</v>
      </c>
      <c r="C23" s="47" t="s">
        <v>1124</v>
      </c>
      <c r="D23" s="250">
        <f>+'Salario 2008'!P27</f>
        <v>0</v>
      </c>
      <c r="E23" s="254">
        <v>100</v>
      </c>
      <c r="F23" s="250">
        <f>+'Salario 2008'!Q27</f>
        <v>0</v>
      </c>
      <c r="G23" s="250">
        <f t="shared" si="0"/>
        <v>0</v>
      </c>
      <c r="H23" s="250">
        <v>0</v>
      </c>
      <c r="I23" s="254">
        <v>100</v>
      </c>
      <c r="J23" s="254">
        <v>12</v>
      </c>
      <c r="K23" s="252">
        <f t="shared" si="1"/>
        <v>0</v>
      </c>
    </row>
    <row r="24" spans="1:11" ht="13.5">
      <c r="A24" s="166">
        <v>2</v>
      </c>
      <c r="B24" s="248" t="s">
        <v>685</v>
      </c>
      <c r="C24" s="47" t="s">
        <v>996</v>
      </c>
      <c r="D24" s="250">
        <f>+'Salario 2008'!P39</f>
        <v>0</v>
      </c>
      <c r="E24" s="254">
        <v>100</v>
      </c>
      <c r="F24" s="250">
        <f>+'Salario 2008'!Q39</f>
        <v>0</v>
      </c>
      <c r="G24" s="250">
        <f t="shared" si="0"/>
        <v>0</v>
      </c>
      <c r="H24" s="250">
        <v>0</v>
      </c>
      <c r="I24" s="254">
        <v>100</v>
      </c>
      <c r="J24" s="254">
        <v>12</v>
      </c>
      <c r="K24" s="252">
        <f t="shared" si="1"/>
        <v>0</v>
      </c>
    </row>
    <row r="25" spans="1:11" ht="13.5">
      <c r="A25" s="166">
        <v>1</v>
      </c>
      <c r="B25" s="248" t="s">
        <v>685</v>
      </c>
      <c r="C25" s="47" t="s">
        <v>387</v>
      </c>
      <c r="D25" s="250">
        <f>+'Salario 2008'!P38</f>
        <v>0</v>
      </c>
      <c r="E25" s="254">
        <v>100</v>
      </c>
      <c r="F25" s="250">
        <f>+'Salario 2008'!Q38</f>
        <v>0</v>
      </c>
      <c r="G25" s="250">
        <f t="shared" si="0"/>
        <v>0</v>
      </c>
      <c r="H25" s="250">
        <v>0</v>
      </c>
      <c r="I25" s="254">
        <v>100</v>
      </c>
      <c r="J25" s="254">
        <v>12</v>
      </c>
      <c r="K25" s="252">
        <f t="shared" si="1"/>
        <v>0</v>
      </c>
    </row>
    <row r="26" spans="1:11" ht="13.5">
      <c r="A26" s="166">
        <v>1</v>
      </c>
      <c r="B26" s="248" t="s">
        <v>685</v>
      </c>
      <c r="C26" s="47" t="s">
        <v>64</v>
      </c>
      <c r="D26" s="250">
        <f>+'Salario 2008'!P37</f>
        <v>0</v>
      </c>
      <c r="E26" s="254">
        <v>100</v>
      </c>
      <c r="F26" s="250">
        <f>+'Salario 2008'!Q37</f>
        <v>0</v>
      </c>
      <c r="G26" s="250">
        <f t="shared" si="0"/>
        <v>0</v>
      </c>
      <c r="H26" s="250">
        <v>0</v>
      </c>
      <c r="I26" s="254">
        <v>100</v>
      </c>
      <c r="J26" s="254">
        <v>12</v>
      </c>
      <c r="K26" s="252">
        <f t="shared" si="1"/>
        <v>0</v>
      </c>
    </row>
    <row r="27" spans="1:11" ht="13.5">
      <c r="A27" s="166">
        <v>4</v>
      </c>
      <c r="B27" s="248" t="s">
        <v>685</v>
      </c>
      <c r="C27" s="47" t="s">
        <v>69</v>
      </c>
      <c r="D27" s="250">
        <f>+'Salario 2008'!P23</f>
        <v>0</v>
      </c>
      <c r="E27" s="254">
        <v>100</v>
      </c>
      <c r="F27" s="250">
        <f>+'Salario 2008'!Q23</f>
        <v>0</v>
      </c>
      <c r="G27" s="250">
        <f t="shared" si="0"/>
        <v>0</v>
      </c>
      <c r="H27" s="250">
        <v>0</v>
      </c>
      <c r="I27" s="254">
        <v>100</v>
      </c>
      <c r="J27" s="254">
        <v>13</v>
      </c>
      <c r="K27" s="252">
        <f t="shared" si="1"/>
        <v>0</v>
      </c>
    </row>
    <row r="28" spans="1:11" ht="13.5">
      <c r="A28" s="57">
        <v>2</v>
      </c>
      <c r="B28" s="248" t="s">
        <v>685</v>
      </c>
      <c r="C28" s="47" t="s">
        <v>68</v>
      </c>
      <c r="D28" s="250">
        <f>+'Salario 2008'!P24</f>
        <v>0</v>
      </c>
      <c r="E28" s="254">
        <v>100</v>
      </c>
      <c r="F28" s="250">
        <f>+'Salario 2008'!Q24</f>
        <v>0</v>
      </c>
      <c r="G28" s="250">
        <f t="shared" si="0"/>
        <v>0</v>
      </c>
      <c r="H28" s="250">
        <v>0</v>
      </c>
      <c r="I28" s="254">
        <v>100</v>
      </c>
      <c r="J28" s="254">
        <v>13</v>
      </c>
      <c r="K28" s="252">
        <f t="shared" si="1"/>
        <v>0</v>
      </c>
    </row>
    <row r="29" spans="1:11" ht="13.5">
      <c r="A29" s="57">
        <f>2</f>
        <v>2</v>
      </c>
      <c r="B29" s="248" t="s">
        <v>685</v>
      </c>
      <c r="C29" s="47" t="s">
        <v>61</v>
      </c>
      <c r="D29" s="250">
        <f>+'Salario 2008'!P33</f>
        <v>0</v>
      </c>
      <c r="E29" s="254">
        <v>100</v>
      </c>
      <c r="F29" s="250">
        <f>+'Salario 2008'!Q33</f>
        <v>0</v>
      </c>
      <c r="G29" s="250">
        <f t="shared" si="0"/>
        <v>0</v>
      </c>
      <c r="H29" s="250">
        <v>0</v>
      </c>
      <c r="I29" s="254">
        <v>100</v>
      </c>
      <c r="J29" s="254">
        <v>13</v>
      </c>
      <c r="K29" s="252">
        <f t="shared" si="1"/>
        <v>0</v>
      </c>
    </row>
    <row r="30" spans="1:11" ht="13.5">
      <c r="A30" s="57">
        <v>3</v>
      </c>
      <c r="B30" s="248" t="s">
        <v>686</v>
      </c>
      <c r="C30" s="47" t="s">
        <v>62</v>
      </c>
      <c r="D30" s="250">
        <f>+'Salario 2008'!P34</f>
        <v>0</v>
      </c>
      <c r="E30" s="254">
        <v>100</v>
      </c>
      <c r="F30" s="250">
        <f>+'Salario 2008'!Q34</f>
        <v>0</v>
      </c>
      <c r="G30" s="250">
        <f t="shared" si="0"/>
        <v>0</v>
      </c>
      <c r="H30" s="250">
        <v>0</v>
      </c>
      <c r="I30" s="254">
        <v>100</v>
      </c>
      <c r="J30" s="254">
        <v>12</v>
      </c>
      <c r="K30" s="252">
        <f t="shared" si="1"/>
        <v>0</v>
      </c>
    </row>
    <row r="31" spans="1:11" ht="13.5">
      <c r="A31" s="57">
        <v>2</v>
      </c>
      <c r="B31" s="248" t="s">
        <v>685</v>
      </c>
      <c r="C31" s="47" t="s">
        <v>70</v>
      </c>
      <c r="D31" s="250">
        <f>+'Salario 2008'!P36</f>
        <v>0</v>
      </c>
      <c r="E31" s="254">
        <v>100</v>
      </c>
      <c r="F31" s="250">
        <f>+'Salario 2008'!Q36</f>
        <v>0</v>
      </c>
      <c r="G31" s="250">
        <f t="shared" si="0"/>
        <v>0</v>
      </c>
      <c r="H31" s="250">
        <v>0</v>
      </c>
      <c r="I31" s="254">
        <v>100</v>
      </c>
      <c r="J31" s="254">
        <v>12</v>
      </c>
      <c r="K31" s="252">
        <f t="shared" si="1"/>
        <v>0</v>
      </c>
    </row>
    <row r="32" spans="1:11" ht="13.5">
      <c r="A32" s="57">
        <v>2</v>
      </c>
      <c r="B32" s="248" t="s">
        <v>685</v>
      </c>
      <c r="C32" s="47" t="s">
        <v>67</v>
      </c>
      <c r="D32" s="250">
        <f>+'Salario 2008'!P40</f>
        <v>0</v>
      </c>
      <c r="E32" s="254">
        <v>100</v>
      </c>
      <c r="F32" s="250">
        <f>+'Salario 2008'!Q40</f>
        <v>0</v>
      </c>
      <c r="G32" s="250">
        <f t="shared" si="0"/>
        <v>0</v>
      </c>
      <c r="H32" s="250">
        <v>0</v>
      </c>
      <c r="I32" s="254">
        <v>100</v>
      </c>
      <c r="J32" s="254">
        <v>13</v>
      </c>
      <c r="K32" s="252">
        <f t="shared" si="1"/>
        <v>0</v>
      </c>
    </row>
    <row r="33" spans="1:11" ht="13.5" thickBot="1">
      <c r="A33" s="255"/>
      <c r="B33" s="251"/>
      <c r="C33" s="249" t="s">
        <v>1116</v>
      </c>
      <c r="D33" s="250"/>
      <c r="E33" s="254"/>
      <c r="F33" s="250"/>
      <c r="G33" s="250"/>
      <c r="H33" s="250"/>
      <c r="I33" s="254"/>
      <c r="J33" s="254"/>
      <c r="K33" s="250">
        <f>SUM(K10:K32)</f>
        <v>0</v>
      </c>
    </row>
    <row r="34" spans="1:11" ht="14.25" thickTop="1">
      <c r="A34" s="57">
        <f>SUM(A10:A33)</f>
        <v>35</v>
      </c>
      <c r="B34" s="251"/>
      <c r="C34" s="249"/>
      <c r="D34" s="249"/>
      <c r="E34" s="254"/>
      <c r="F34" s="250"/>
      <c r="G34" s="250"/>
      <c r="H34" s="250"/>
      <c r="I34" s="254"/>
      <c r="J34" s="254" t="s">
        <v>268</v>
      </c>
      <c r="K34" s="252"/>
    </row>
    <row r="35" spans="1:11" ht="12.75">
      <c r="A35" s="256"/>
      <c r="B35" s="249"/>
      <c r="C35" s="236"/>
      <c r="D35" s="249"/>
      <c r="E35" s="254" t="s">
        <v>1117</v>
      </c>
      <c r="F35" s="249"/>
      <c r="G35" s="250"/>
      <c r="H35" s="250"/>
      <c r="I35" s="254"/>
      <c r="J35" s="254"/>
      <c r="K35" s="252">
        <f>+K33</f>
        <v>0</v>
      </c>
    </row>
    <row r="36" spans="1:11" ht="12.75">
      <c r="A36" s="256"/>
      <c r="B36" s="249"/>
      <c r="C36" s="236"/>
      <c r="D36" s="249"/>
      <c r="E36" s="254" t="s">
        <v>1118</v>
      </c>
      <c r="F36" s="249"/>
      <c r="G36" s="250"/>
      <c r="H36" s="250"/>
      <c r="I36" s="254"/>
      <c r="J36" s="254"/>
      <c r="K36" s="252" t="s">
        <v>268</v>
      </c>
    </row>
    <row r="37" spans="1:11" ht="12.75">
      <c r="A37" s="256"/>
      <c r="B37" s="249"/>
      <c r="C37" s="236"/>
      <c r="D37" s="249"/>
      <c r="E37" s="254" t="s">
        <v>1119</v>
      </c>
      <c r="F37" s="249"/>
      <c r="G37" s="250"/>
      <c r="H37" s="250"/>
      <c r="I37" s="254"/>
      <c r="J37" s="254"/>
      <c r="K37" s="252">
        <f>+'Salario 2008'!I52</f>
        <v>0</v>
      </c>
    </row>
    <row r="38" spans="1:11" ht="12.75">
      <c r="A38" s="256"/>
      <c r="B38" s="249"/>
      <c r="C38" s="236"/>
      <c r="D38" s="249"/>
      <c r="E38" s="254" t="s">
        <v>1120</v>
      </c>
      <c r="F38" s="249"/>
      <c r="G38" s="250"/>
      <c r="H38" s="250"/>
      <c r="I38" s="254"/>
      <c r="J38" s="254"/>
      <c r="K38" s="252">
        <f>+'Salario 2008'!H52</f>
        <v>0</v>
      </c>
    </row>
    <row r="39" spans="1:11" ht="13.5" thickBot="1">
      <c r="A39" s="256"/>
      <c r="B39" s="249"/>
      <c r="C39" s="236"/>
      <c r="D39" s="249"/>
      <c r="E39" s="254" t="s">
        <v>1120</v>
      </c>
      <c r="F39" s="249"/>
      <c r="G39" s="250"/>
      <c r="H39" s="250"/>
      <c r="I39" s="254"/>
      <c r="J39" s="254"/>
      <c r="K39" s="257">
        <v>0</v>
      </c>
    </row>
    <row r="40" spans="1:11" ht="13.5" thickTop="1">
      <c r="A40" s="256"/>
      <c r="B40" s="249"/>
      <c r="C40" s="236"/>
      <c r="D40" s="2370" t="s">
        <v>1121</v>
      </c>
      <c r="E40" s="2370"/>
      <c r="F40" s="2370"/>
      <c r="G40" s="2370"/>
      <c r="H40" s="250"/>
      <c r="I40" s="254"/>
      <c r="J40" s="254"/>
      <c r="K40" s="258">
        <f>SUM(K35:K39)</f>
        <v>0</v>
      </c>
    </row>
    <row r="41" spans="1:11" ht="12.75">
      <c r="A41" s="256"/>
      <c r="B41" s="249"/>
      <c r="C41" s="236"/>
      <c r="D41" s="249"/>
      <c r="E41" s="254"/>
      <c r="F41" s="249"/>
      <c r="G41" s="250"/>
      <c r="H41" s="250"/>
      <c r="I41" s="254"/>
      <c r="J41" s="254"/>
      <c r="K41" s="258"/>
    </row>
    <row r="42" spans="1:11" ht="29.25" customHeight="1">
      <c r="A42" s="283" t="s">
        <v>1100</v>
      </c>
      <c r="B42" s="283" t="s">
        <v>1101</v>
      </c>
      <c r="C42" s="283" t="s">
        <v>1153</v>
      </c>
      <c r="D42" s="283" t="s">
        <v>1154</v>
      </c>
      <c r="E42" s="283" t="s">
        <v>1096</v>
      </c>
      <c r="F42" s="283" t="s">
        <v>1157</v>
      </c>
      <c r="G42" s="283" t="s">
        <v>1158</v>
      </c>
      <c r="H42" s="283" t="s">
        <v>1159</v>
      </c>
      <c r="I42" s="283" t="s">
        <v>1160</v>
      </c>
      <c r="J42" s="283" t="s">
        <v>1161</v>
      </c>
      <c r="K42" s="283" t="s">
        <v>1162</v>
      </c>
    </row>
    <row r="43" spans="1:11" ht="12.75">
      <c r="A43" s="284"/>
      <c r="B43" s="249"/>
      <c r="C43" s="253" t="s">
        <v>1122</v>
      </c>
      <c r="D43" s="249"/>
      <c r="E43" s="254"/>
      <c r="F43" s="249"/>
      <c r="G43" s="250"/>
      <c r="H43" s="250"/>
      <c r="I43" s="254"/>
      <c r="J43" s="254"/>
      <c r="K43" s="258"/>
    </row>
    <row r="44" spans="1:11" ht="13.5">
      <c r="A44" s="285">
        <v>0</v>
      </c>
      <c r="B44" s="248" t="s">
        <v>685</v>
      </c>
      <c r="C44" s="47" t="s">
        <v>1435</v>
      </c>
      <c r="D44" s="48">
        <f>+Serv.Esp.!D22</f>
        <v>209989</v>
      </c>
      <c r="E44" s="254">
        <v>101</v>
      </c>
      <c r="F44" s="250">
        <v>0</v>
      </c>
      <c r="G44" s="250">
        <f>+F44+D44</f>
        <v>209989</v>
      </c>
      <c r="H44" s="250">
        <v>0</v>
      </c>
      <c r="I44" s="254"/>
      <c r="J44" s="254">
        <v>12</v>
      </c>
      <c r="K44" s="252">
        <f>SUM((G44*A44*J44))</f>
        <v>0</v>
      </c>
    </row>
    <row r="45" spans="1:11" ht="13.5">
      <c r="A45" s="285">
        <v>0</v>
      </c>
      <c r="B45" s="248" t="s">
        <v>685</v>
      </c>
      <c r="C45" s="47" t="s">
        <v>389</v>
      </c>
      <c r="D45" s="48">
        <f>+Serv.Esp.!D23</f>
        <v>181914</v>
      </c>
      <c r="E45" s="254">
        <v>102</v>
      </c>
      <c r="F45" s="250">
        <v>0</v>
      </c>
      <c r="G45" s="250">
        <f>+F45+D45</f>
        <v>181914</v>
      </c>
      <c r="H45" s="250">
        <v>0</v>
      </c>
      <c r="I45" s="254"/>
      <c r="J45" s="254">
        <v>12</v>
      </c>
      <c r="K45" s="252">
        <f>SUM((G45*A45*J45))</f>
        <v>0</v>
      </c>
    </row>
    <row r="46" spans="1:11" ht="13.5">
      <c r="A46" s="285">
        <v>1</v>
      </c>
      <c r="B46" s="248" t="s">
        <v>685</v>
      </c>
      <c r="C46" s="47" t="s">
        <v>390</v>
      </c>
      <c r="D46" s="48">
        <f>+Serv.Esp.!D24</f>
        <v>0</v>
      </c>
      <c r="E46" s="254">
        <v>102</v>
      </c>
      <c r="F46" s="250">
        <v>0</v>
      </c>
      <c r="G46" s="250">
        <f>+F46+D46</f>
        <v>0</v>
      </c>
      <c r="H46" s="250">
        <v>0</v>
      </c>
      <c r="I46" s="254"/>
      <c r="J46" s="254">
        <v>12</v>
      </c>
      <c r="K46" s="252">
        <f>SUM((G46*A46*J46))</f>
        <v>0</v>
      </c>
    </row>
    <row r="47" spans="1:11" ht="13.5">
      <c r="A47" s="285">
        <v>3</v>
      </c>
      <c r="B47" s="248" t="s">
        <v>685</v>
      </c>
      <c r="C47" s="47" t="s">
        <v>391</v>
      </c>
      <c r="D47" s="48">
        <f>+Serv.Esp.!D25</f>
        <v>0</v>
      </c>
      <c r="E47" s="254">
        <v>103</v>
      </c>
      <c r="F47" s="250">
        <v>0</v>
      </c>
      <c r="G47" s="250">
        <f>+F47+D47</f>
        <v>0</v>
      </c>
      <c r="H47" s="250">
        <v>0</v>
      </c>
      <c r="I47" s="254"/>
      <c r="J47" s="254">
        <v>12</v>
      </c>
      <c r="K47" s="252">
        <f>SUM((G47*A47*J47))</f>
        <v>0</v>
      </c>
    </row>
    <row r="48" spans="1:11" ht="13.5">
      <c r="A48" s="285"/>
      <c r="B48" s="248"/>
      <c r="C48" s="47"/>
      <c r="D48" s="48"/>
      <c r="E48" s="254"/>
      <c r="F48" s="250"/>
      <c r="G48" s="250"/>
      <c r="H48" s="250"/>
      <c r="I48" s="254"/>
      <c r="J48" s="254"/>
      <c r="K48" s="252"/>
    </row>
    <row r="49" spans="1:13" ht="13.5">
      <c r="A49" s="285"/>
      <c r="B49" s="248"/>
      <c r="C49" s="249"/>
      <c r="D49" s="2362" t="s">
        <v>1117</v>
      </c>
      <c r="E49" s="2362"/>
      <c r="F49" s="2362"/>
      <c r="G49" s="2362"/>
      <c r="H49" s="250"/>
      <c r="I49" s="254"/>
      <c r="J49" s="254"/>
      <c r="K49" s="252">
        <f>SUM(K44:K47)</f>
        <v>0</v>
      </c>
    </row>
    <row r="50" spans="1:13" ht="13.5">
      <c r="A50" s="285"/>
      <c r="B50" s="248"/>
      <c r="C50" s="249"/>
      <c r="D50" s="2362" t="s">
        <v>1118</v>
      </c>
      <c r="E50" s="2362"/>
      <c r="F50" s="2362"/>
      <c r="G50" s="2362"/>
      <c r="H50" s="250"/>
      <c r="I50" s="254"/>
      <c r="J50" s="254"/>
      <c r="K50" s="252" t="s">
        <v>268</v>
      </c>
    </row>
    <row r="51" spans="1:13" ht="13.5">
      <c r="A51" s="285"/>
      <c r="B51" s="248"/>
      <c r="C51" s="249"/>
      <c r="D51" s="2362" t="s">
        <v>1119</v>
      </c>
      <c r="E51" s="2362"/>
      <c r="F51" s="2362"/>
      <c r="G51" s="2362"/>
      <c r="H51" s="250"/>
      <c r="I51" s="254"/>
      <c r="J51" s="254"/>
      <c r="K51" s="252">
        <v>0</v>
      </c>
    </row>
    <row r="52" spans="1:13" ht="14.25" thickBot="1">
      <c r="A52" s="286">
        <f>SUM(A44:A51)</f>
        <v>4</v>
      </c>
      <c r="B52" s="260"/>
      <c r="C52" s="260"/>
      <c r="D52" s="2373" t="s">
        <v>1123</v>
      </c>
      <c r="E52" s="2373"/>
      <c r="F52" s="2373"/>
      <c r="G52" s="2373"/>
      <c r="H52" s="2373"/>
      <c r="I52" s="282"/>
      <c r="J52" s="282"/>
      <c r="K52" s="262">
        <f>SUM(K49:K51)</f>
        <v>0</v>
      </c>
    </row>
    <row r="53" spans="1:13" ht="14.25" thickTop="1">
      <c r="A53" s="285"/>
      <c r="B53" s="249"/>
      <c r="C53" s="249"/>
      <c r="D53" s="249"/>
      <c r="E53" s="254"/>
      <c r="F53" s="249"/>
      <c r="G53" s="250"/>
      <c r="H53" s="250"/>
      <c r="I53" s="254"/>
      <c r="J53" s="254"/>
      <c r="K53" s="258">
        <f>+K52+K35</f>
        <v>0</v>
      </c>
    </row>
    <row r="54" spans="1:13" ht="13.5">
      <c r="A54" s="285"/>
      <c r="B54" s="249"/>
      <c r="C54" s="253" t="s">
        <v>679</v>
      </c>
      <c r="D54" s="249"/>
      <c r="E54" s="254"/>
      <c r="F54" s="249"/>
      <c r="G54" s="250"/>
      <c r="H54" s="250"/>
      <c r="I54" s="254"/>
      <c r="J54" s="254"/>
      <c r="K54" s="258"/>
    </row>
    <row r="55" spans="1:13" ht="13.5" hidden="1">
      <c r="A55" s="285">
        <v>0</v>
      </c>
      <c r="B55" s="248" t="s">
        <v>685</v>
      </c>
      <c r="C55" s="173" t="s">
        <v>1145</v>
      </c>
      <c r="D55" s="48">
        <v>146367</v>
      </c>
      <c r="E55" s="254">
        <v>100</v>
      </c>
      <c r="F55" s="250">
        <f>+'Salario 2008'!Q63</f>
        <v>0</v>
      </c>
      <c r="G55" s="250">
        <f>+F55+D55</f>
        <v>146367</v>
      </c>
      <c r="H55" s="250">
        <v>0</v>
      </c>
      <c r="I55" s="254"/>
      <c r="J55" s="254">
        <v>12</v>
      </c>
      <c r="K55" s="252">
        <f>SUM((G55*A55*J55))</f>
        <v>0</v>
      </c>
    </row>
    <row r="56" spans="1:13" ht="13.5">
      <c r="A56" s="285">
        <v>0</v>
      </c>
      <c r="B56" s="248" t="s">
        <v>685</v>
      </c>
      <c r="C56" s="173" t="s">
        <v>392</v>
      </c>
      <c r="D56" s="48">
        <f>+Serv.Esp.!D11</f>
        <v>195953</v>
      </c>
      <c r="E56" s="254">
        <v>100</v>
      </c>
      <c r="F56" s="250">
        <f>+'Salario 2008'!Q64</f>
        <v>0</v>
      </c>
      <c r="G56" s="250">
        <f>+F56+D56</f>
        <v>195953</v>
      </c>
      <c r="H56" s="250">
        <v>0</v>
      </c>
      <c r="I56" s="254"/>
      <c r="J56" s="254">
        <v>12</v>
      </c>
      <c r="K56" s="252">
        <f>SUM((G56*A56*J56))</f>
        <v>0</v>
      </c>
    </row>
    <row r="57" spans="1:13" ht="13.5">
      <c r="A57" s="285">
        <v>1</v>
      </c>
      <c r="B57" s="248" t="s">
        <v>685</v>
      </c>
      <c r="C57" s="173" t="s">
        <v>393</v>
      </c>
      <c r="D57" s="48">
        <f>+Serv.Esp.!D12</f>
        <v>0</v>
      </c>
      <c r="E57" s="254">
        <v>100</v>
      </c>
      <c r="F57" s="250">
        <f>+'Salario 2008'!Q65</f>
        <v>0</v>
      </c>
      <c r="G57" s="250">
        <f>+F57+D57</f>
        <v>0</v>
      </c>
      <c r="H57" s="250">
        <v>0</v>
      </c>
      <c r="I57" s="254"/>
      <c r="J57" s="254">
        <v>12</v>
      </c>
      <c r="K57" s="252">
        <f>SUM((G57*A57*J57))</f>
        <v>0</v>
      </c>
    </row>
    <row r="58" spans="1:13" ht="13.5">
      <c r="A58" s="285">
        <v>0</v>
      </c>
      <c r="B58" s="248" t="s">
        <v>685</v>
      </c>
      <c r="C58" s="173" t="s">
        <v>395</v>
      </c>
      <c r="D58" s="48">
        <f>+Serv.Esp.!D13</f>
        <v>195953</v>
      </c>
      <c r="E58" s="254">
        <v>100</v>
      </c>
      <c r="F58" s="250">
        <f>+'Salario 2008'!Q66</f>
        <v>0</v>
      </c>
      <c r="G58" s="250">
        <f>+F58+D58</f>
        <v>195953</v>
      </c>
      <c r="H58" s="250">
        <v>0</v>
      </c>
      <c r="I58" s="254"/>
      <c r="J58" s="254">
        <v>12</v>
      </c>
      <c r="K58" s="252">
        <f>SUM((G58*A58*J58))</f>
        <v>0</v>
      </c>
    </row>
    <row r="59" spans="1:13" ht="13.5">
      <c r="A59" s="285">
        <v>0</v>
      </c>
      <c r="B59" s="248" t="s">
        <v>685</v>
      </c>
      <c r="C59" s="173" t="s">
        <v>175</v>
      </c>
      <c r="D59" s="48">
        <v>0</v>
      </c>
      <c r="E59" s="254">
        <v>100</v>
      </c>
      <c r="F59" s="250">
        <f>+'Salario 2008'!Q65</f>
        <v>0</v>
      </c>
      <c r="G59" s="250">
        <f>+F59+D59</f>
        <v>0</v>
      </c>
      <c r="H59" s="250">
        <v>0</v>
      </c>
      <c r="I59" s="254"/>
      <c r="J59" s="254">
        <v>12</v>
      </c>
      <c r="K59" s="252">
        <f>SUM((G59*A59*J59))</f>
        <v>0</v>
      </c>
    </row>
    <row r="60" spans="1:13" ht="13.5">
      <c r="A60" s="285">
        <f>SUM(A55:A59)</f>
        <v>1</v>
      </c>
      <c r="B60" s="249"/>
      <c r="C60" s="281"/>
      <c r="D60" s="2374" t="s">
        <v>1125</v>
      </c>
      <c r="E60" s="2374"/>
      <c r="F60" s="2374"/>
      <c r="G60" s="2374"/>
      <c r="H60" s="2374"/>
      <c r="I60" s="254"/>
      <c r="J60" s="254"/>
      <c r="K60" s="258">
        <f>SUM(K55:K59)</f>
        <v>0</v>
      </c>
    </row>
    <row r="61" spans="1:13" ht="13.5">
      <c r="A61" s="287">
        <f>A34+A52+A60</f>
        <v>40</v>
      </c>
      <c r="B61" s="263" t="s">
        <v>1126</v>
      </c>
      <c r="C61" s="264"/>
      <c r="D61" s="264"/>
      <c r="E61" s="264"/>
      <c r="F61" s="264"/>
      <c r="G61" s="264"/>
      <c r="H61" s="264"/>
      <c r="I61" s="264"/>
      <c r="J61" s="264"/>
      <c r="K61" s="288">
        <f>+K60+K52+K40</f>
        <v>0</v>
      </c>
    </row>
    <row r="62" spans="1:13" ht="12.75">
      <c r="A62" s="236"/>
      <c r="B62" s="236"/>
      <c r="C62" s="236"/>
      <c r="D62" s="236"/>
      <c r="E62" s="254"/>
      <c r="F62" s="236"/>
      <c r="G62" s="236"/>
      <c r="H62" s="236"/>
      <c r="I62" s="254"/>
      <c r="J62" s="254"/>
      <c r="K62" s="271"/>
      <c r="M62" s="77"/>
    </row>
    <row r="63" spans="1:13" ht="40.5" customHeight="1">
      <c r="A63" s="2371" t="s">
        <v>573</v>
      </c>
      <c r="B63" s="2372"/>
      <c r="C63" s="2372"/>
      <c r="D63" s="2372"/>
      <c r="E63" s="2372"/>
      <c r="F63" s="2372"/>
      <c r="G63" s="2372"/>
      <c r="H63" s="2372"/>
      <c r="I63" s="2372"/>
      <c r="J63" s="2372"/>
      <c r="K63" s="2372"/>
      <c r="M63" s="77"/>
    </row>
    <row r="64" spans="1:13" ht="12.75">
      <c r="A64" s="236" t="s">
        <v>1128</v>
      </c>
      <c r="B64" s="236"/>
      <c r="C64" s="236"/>
      <c r="D64" s="236"/>
      <c r="E64" s="254"/>
      <c r="F64" s="236"/>
      <c r="G64" s="236"/>
      <c r="H64" s="236"/>
      <c r="I64" s="254"/>
      <c r="J64" s="254"/>
      <c r="K64" s="249"/>
      <c r="M64" s="77"/>
    </row>
    <row r="65" spans="1:13" ht="12.75">
      <c r="A65" s="236" t="s">
        <v>1128</v>
      </c>
      <c r="B65" s="236"/>
      <c r="C65" s="236"/>
      <c r="D65" s="236"/>
      <c r="E65" s="254"/>
      <c r="F65" s="236"/>
      <c r="G65" s="236"/>
      <c r="H65" s="236"/>
      <c r="I65" s="254"/>
      <c r="J65" s="254"/>
      <c r="K65" s="249"/>
      <c r="M65" s="77"/>
    </row>
    <row r="66" spans="1:13" ht="12.75">
      <c r="A66" s="236" t="s">
        <v>1128</v>
      </c>
      <c r="B66" s="236"/>
      <c r="C66" s="236"/>
      <c r="D66" s="236"/>
      <c r="E66" s="254"/>
      <c r="F66" s="236"/>
      <c r="G66" s="236"/>
      <c r="H66" s="236"/>
      <c r="I66" s="254"/>
      <c r="J66" s="254"/>
      <c r="K66" s="249"/>
      <c r="M66" s="77"/>
    </row>
    <row r="67" spans="1:13" ht="12.75">
      <c r="A67" s="236"/>
      <c r="B67" s="236"/>
      <c r="C67" s="236"/>
      <c r="D67" s="236"/>
      <c r="E67" s="254"/>
      <c r="F67" s="236"/>
      <c r="G67" s="236"/>
      <c r="H67" s="236"/>
      <c r="I67" s="254"/>
      <c r="J67" s="254"/>
      <c r="K67" s="249"/>
      <c r="M67" s="77"/>
    </row>
    <row r="68" spans="1:13" ht="12.75">
      <c r="A68" s="265" t="s">
        <v>1129</v>
      </c>
      <c r="B68" s="265"/>
      <c r="C68" s="236" t="s">
        <v>1130</v>
      </c>
      <c r="D68" s="236"/>
      <c r="E68" s="254"/>
      <c r="F68" s="236"/>
      <c r="G68" s="236"/>
      <c r="H68" s="236"/>
      <c r="I68" s="236"/>
      <c r="J68" s="254"/>
      <c r="K68" s="236"/>
      <c r="M68" s="77"/>
    </row>
    <row r="69" spans="1:13" ht="12.75">
      <c r="A69" s="236"/>
      <c r="B69" s="236"/>
      <c r="C69" s="237" t="s">
        <v>1131</v>
      </c>
      <c r="D69" s="236"/>
      <c r="E69" s="254"/>
      <c r="F69" s="236"/>
      <c r="G69" s="236"/>
      <c r="H69" s="236"/>
      <c r="I69" s="236"/>
      <c r="J69" s="254"/>
      <c r="K69" s="236"/>
    </row>
    <row r="70" spans="1:13" ht="13.5">
      <c r="A70" s="236"/>
      <c r="B70" s="236"/>
      <c r="C70" s="236" t="s">
        <v>1206</v>
      </c>
      <c r="D70" s="266" t="s">
        <v>1132</v>
      </c>
      <c r="E70" s="254"/>
      <c r="F70" s="266" t="s">
        <v>1133</v>
      </c>
      <c r="G70" s="236"/>
      <c r="H70" s="236"/>
      <c r="I70" s="236"/>
      <c r="J70" s="254"/>
      <c r="K70" s="236"/>
    </row>
    <row r="71" spans="1:13" ht="12.75">
      <c r="A71" s="236"/>
      <c r="B71" s="236"/>
      <c r="C71" s="236" t="s">
        <v>1134</v>
      </c>
      <c r="D71" s="267">
        <f>+D11</f>
        <v>0</v>
      </c>
      <c r="E71" s="254"/>
      <c r="F71" s="267">
        <f>+D11</f>
        <v>0</v>
      </c>
      <c r="G71" s="236"/>
      <c r="H71" s="236"/>
      <c r="I71" s="236"/>
      <c r="J71" s="254"/>
      <c r="K71" s="236"/>
    </row>
    <row r="72" spans="1:13" ht="12.75">
      <c r="A72" s="236"/>
      <c r="B72" s="236"/>
      <c r="C72" s="236" t="s">
        <v>1135</v>
      </c>
      <c r="D72" s="268">
        <v>0.63</v>
      </c>
      <c r="E72" s="254"/>
      <c r="F72" s="268">
        <v>0.66</v>
      </c>
      <c r="G72" s="236"/>
      <c r="H72" s="236"/>
      <c r="I72" s="236"/>
      <c r="J72" s="254"/>
      <c r="K72" s="236"/>
    </row>
    <row r="73" spans="1:13" ht="13.5" thickBot="1">
      <c r="A73" s="236"/>
      <c r="B73" s="236"/>
      <c r="C73" s="236" t="s">
        <v>1136</v>
      </c>
      <c r="D73" s="272">
        <v>0</v>
      </c>
      <c r="E73" s="254"/>
      <c r="F73" s="272">
        <v>0</v>
      </c>
      <c r="G73" s="236"/>
      <c r="H73" s="236"/>
      <c r="I73" s="236"/>
      <c r="J73" s="254"/>
      <c r="K73" s="236"/>
    </row>
    <row r="74" spans="1:13" ht="13.5" thickTop="1">
      <c r="A74" s="236"/>
      <c r="B74" s="236"/>
      <c r="C74" s="236" t="s">
        <v>1137</v>
      </c>
      <c r="D74" s="267">
        <f>SUM(D71+(D71*(D72)+(D71*D73)))</f>
        <v>0</v>
      </c>
      <c r="E74" s="254"/>
      <c r="F74" s="267">
        <f>SUM(F71+(F71*(F72)+(F71*F73)))</f>
        <v>0</v>
      </c>
      <c r="G74" s="236"/>
      <c r="H74" s="236"/>
      <c r="I74" s="236"/>
      <c r="J74" s="254"/>
      <c r="K74" s="236"/>
    </row>
    <row r="75" spans="1:13" ht="12.75">
      <c r="A75" s="236"/>
      <c r="B75" s="236"/>
      <c r="C75" s="237" t="s">
        <v>1118</v>
      </c>
      <c r="D75" s="267"/>
      <c r="E75" s="254"/>
      <c r="F75" s="267"/>
      <c r="G75" s="236"/>
      <c r="H75" s="236"/>
      <c r="I75" s="236"/>
      <c r="J75" s="254"/>
      <c r="K75" s="236"/>
    </row>
    <row r="76" spans="1:13" ht="12.75">
      <c r="A76" s="236"/>
      <c r="B76" s="236"/>
      <c r="C76" s="236" t="s">
        <v>1138</v>
      </c>
      <c r="D76" s="250">
        <f>+D74*10%</f>
        <v>0</v>
      </c>
      <c r="E76" s="254"/>
      <c r="F76" s="250">
        <f>+F74*10%</f>
        <v>0</v>
      </c>
      <c r="G76" s="236"/>
      <c r="H76" s="236"/>
      <c r="I76" s="236"/>
      <c r="J76" s="254"/>
      <c r="K76" s="236"/>
    </row>
    <row r="77" spans="1:13" ht="13.5" thickBot="1">
      <c r="A77" s="236"/>
      <c r="B77" s="236"/>
      <c r="C77" s="236" t="s">
        <v>1136</v>
      </c>
      <c r="D77" s="272">
        <v>0.65</v>
      </c>
      <c r="E77" s="254"/>
      <c r="F77" s="272">
        <v>0.65</v>
      </c>
      <c r="G77" s="236"/>
      <c r="H77" s="236"/>
      <c r="I77" s="236"/>
      <c r="J77" s="254"/>
      <c r="K77" s="236"/>
    </row>
    <row r="78" spans="1:13" ht="13.5" thickTop="1">
      <c r="A78" s="236"/>
      <c r="B78" s="236"/>
      <c r="C78" s="236" t="s">
        <v>1139</v>
      </c>
      <c r="D78" s="267">
        <f>SUM(D74+D76)+((D74+D76)*D77)</f>
        <v>0</v>
      </c>
      <c r="E78" s="254"/>
      <c r="F78" s="267">
        <f>SUM(F74+F76)+((F74+F76)*F77)</f>
        <v>0</v>
      </c>
      <c r="G78" s="236"/>
      <c r="H78" s="236"/>
      <c r="I78" s="236"/>
      <c r="J78" s="254"/>
      <c r="K78" s="236"/>
    </row>
    <row r="79" spans="1:13" ht="12.75">
      <c r="A79" s="236"/>
      <c r="B79" s="236"/>
      <c r="C79" s="236"/>
      <c r="D79" s="267"/>
      <c r="E79" s="254"/>
      <c r="F79" s="267"/>
      <c r="G79" s="236"/>
      <c r="H79" s="236"/>
      <c r="I79" s="236"/>
      <c r="J79" s="254"/>
      <c r="K79" s="236"/>
    </row>
    <row r="80" spans="1:13" ht="24" customHeight="1">
      <c r="A80" s="236"/>
      <c r="B80" s="236"/>
      <c r="C80" s="2367" t="s">
        <v>1156</v>
      </c>
      <c r="D80" s="2367"/>
      <c r="E80" s="254"/>
      <c r="F80" s="267">
        <f>+D78*8</f>
        <v>0</v>
      </c>
      <c r="G80" s="236"/>
      <c r="H80" s="236"/>
      <c r="I80" s="236"/>
      <c r="J80" s="254"/>
      <c r="K80" s="236"/>
    </row>
    <row r="81" spans="1:11" ht="12.75">
      <c r="A81" s="236"/>
      <c r="B81" s="236"/>
      <c r="C81" s="2367" t="s">
        <v>1155</v>
      </c>
      <c r="D81" s="2367"/>
      <c r="E81" s="254"/>
      <c r="F81" s="267">
        <f>+F78*4</f>
        <v>0</v>
      </c>
      <c r="G81" s="236"/>
      <c r="H81" s="236"/>
      <c r="I81" s="236"/>
      <c r="J81" s="254"/>
      <c r="K81" s="236"/>
    </row>
    <row r="82" spans="1:11" ht="12.75">
      <c r="A82" s="236"/>
      <c r="B82" s="236"/>
      <c r="C82" s="2367" t="s">
        <v>1141</v>
      </c>
      <c r="D82" s="2367"/>
      <c r="E82" s="254"/>
      <c r="F82" s="270">
        <f>SUM(F80:F81)</f>
        <v>0</v>
      </c>
      <c r="G82" s="236"/>
      <c r="H82" s="236"/>
      <c r="I82" s="236"/>
      <c r="J82" s="254"/>
      <c r="K82" s="236"/>
    </row>
    <row r="83" spans="1:11" ht="12.75">
      <c r="A83" s="236"/>
      <c r="B83" s="236"/>
      <c r="C83" s="269"/>
      <c r="D83" s="270"/>
      <c r="E83" s="254"/>
      <c r="F83" s="267"/>
      <c r="G83" s="236"/>
      <c r="H83" s="236"/>
      <c r="I83" s="236"/>
      <c r="J83" s="254"/>
      <c r="K83" s="236"/>
    </row>
    <row r="84" spans="1:11" ht="12.75">
      <c r="A84" s="236"/>
      <c r="B84" s="236"/>
      <c r="C84" s="269"/>
      <c r="D84" s="270"/>
      <c r="E84" s="254"/>
      <c r="F84" s="267"/>
      <c r="G84" s="236"/>
      <c r="H84" s="236"/>
      <c r="I84" s="236"/>
      <c r="J84" s="254"/>
      <c r="K84" s="236"/>
    </row>
    <row r="85" spans="1:11" ht="12.75">
      <c r="A85" s="236"/>
      <c r="B85" s="236"/>
      <c r="C85" s="237" t="s">
        <v>1142</v>
      </c>
      <c r="D85" s="267"/>
      <c r="E85" s="254"/>
      <c r="F85" s="267"/>
      <c r="G85" s="236"/>
      <c r="H85" s="236"/>
      <c r="I85" s="236"/>
      <c r="J85" s="254"/>
      <c r="K85" s="236"/>
    </row>
    <row r="86" spans="1:11" ht="12.75">
      <c r="A86" s="236"/>
      <c r="B86" s="236"/>
      <c r="C86" s="236"/>
      <c r="D86" s="236"/>
      <c r="E86" s="254"/>
      <c r="F86" s="236"/>
      <c r="G86" s="236"/>
      <c r="H86" s="236"/>
      <c r="I86" s="236"/>
      <c r="J86" s="254"/>
      <c r="K86" s="236"/>
    </row>
    <row r="87" spans="1:11" ht="12.75">
      <c r="A87" s="236"/>
      <c r="B87" s="236"/>
      <c r="C87" s="237" t="s">
        <v>1143</v>
      </c>
      <c r="D87" s="236"/>
      <c r="E87" s="254"/>
      <c r="F87" s="236"/>
      <c r="G87" s="236"/>
      <c r="H87" s="236"/>
      <c r="I87" s="236"/>
      <c r="J87" s="254"/>
      <c r="K87" s="236"/>
    </row>
    <row r="88" spans="1:11" ht="12.75">
      <c r="A88" s="236"/>
      <c r="B88" s="236"/>
      <c r="C88" s="236"/>
      <c r="D88" s="236"/>
      <c r="E88" s="254"/>
      <c r="F88" s="236"/>
      <c r="G88" s="236"/>
      <c r="H88" s="236"/>
      <c r="I88" s="236"/>
      <c r="J88" s="254"/>
      <c r="K88" s="236"/>
    </row>
    <row r="89" spans="1:11" ht="12.75">
      <c r="A89" s="236"/>
      <c r="B89" s="236"/>
      <c r="C89" s="236"/>
      <c r="D89" s="236"/>
      <c r="E89" s="254"/>
      <c r="F89" s="236"/>
      <c r="G89" s="236"/>
      <c r="H89" s="236"/>
      <c r="I89" s="236"/>
      <c r="J89" s="254"/>
      <c r="K89" s="236"/>
    </row>
    <row r="90" spans="1:11" ht="12.75">
      <c r="A90" s="236"/>
      <c r="B90" s="236"/>
      <c r="C90" s="237" t="s">
        <v>1144</v>
      </c>
      <c r="D90" s="236"/>
      <c r="E90" s="254"/>
      <c r="F90" s="236"/>
      <c r="G90" s="236"/>
      <c r="H90" s="236"/>
      <c r="I90" s="236"/>
      <c r="J90" s="254"/>
      <c r="K90" s="236"/>
    </row>
    <row r="91" spans="1:11" ht="12.75">
      <c r="A91" s="236"/>
      <c r="B91" s="236"/>
      <c r="C91" s="236"/>
      <c r="D91" s="236"/>
      <c r="E91" s="254"/>
      <c r="F91" s="236"/>
      <c r="G91" s="236"/>
      <c r="H91" s="236"/>
      <c r="I91" s="236"/>
      <c r="J91" s="254"/>
      <c r="K91" s="236"/>
    </row>
  </sheetData>
  <mergeCells count="13">
    <mergeCell ref="C80:D80"/>
    <mergeCell ref="C81:D81"/>
    <mergeCell ref="A63:K63"/>
    <mergeCell ref="C82:D82"/>
    <mergeCell ref="D50:G50"/>
    <mergeCell ref="D51:G51"/>
    <mergeCell ref="D52:H52"/>
    <mergeCell ref="D60:H60"/>
    <mergeCell ref="A1:I1"/>
    <mergeCell ref="A2:K2"/>
    <mergeCell ref="A4:K4"/>
    <mergeCell ref="D49:G49"/>
    <mergeCell ref="D40:G40"/>
  </mergeCells>
  <phoneticPr fontId="52" type="noConversion"/>
  <pageMargins left="0.75" right="0.75" top="1" bottom="1" header="0" footer="0"/>
  <pageSetup orientation="portrait" horizontalDpi="360" verticalDpi="36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4"/>
  <sheetViews>
    <sheetView zoomScale="75" workbookViewId="0">
      <pane xSplit="1" ySplit="3" topLeftCell="B49" activePane="bottomRight" state="frozen"/>
      <selection pane="topRight" activeCell="B1" sqref="B1"/>
      <selection pane="bottomLeft" activeCell="A4" sqref="A4"/>
      <selection pane="bottomRight" activeCell="D73" sqref="D73"/>
    </sheetView>
  </sheetViews>
  <sheetFormatPr baseColWidth="10" defaultRowHeight="12"/>
  <cols>
    <col min="1" max="1" width="21.125" customWidth="1"/>
    <col min="2" max="2" width="14.75" customWidth="1"/>
    <col min="3" max="3" width="12.25" customWidth="1"/>
    <col min="4" max="5" width="12" customWidth="1"/>
    <col min="8" max="8" width="12.625" customWidth="1"/>
    <col min="9" max="9" width="11.625" customWidth="1"/>
    <col min="10" max="10" width="12.5" customWidth="1"/>
    <col min="11" max="11" width="14.875" bestFit="1" customWidth="1"/>
  </cols>
  <sheetData>
    <row r="1" spans="1:10" ht="20.25" customHeight="1">
      <c r="A1" t="s">
        <v>1008</v>
      </c>
      <c r="F1" t="s">
        <v>1074</v>
      </c>
      <c r="G1" s="279">
        <v>8.3299999999999999E-2</v>
      </c>
      <c r="H1" s="279">
        <v>8.3299999999999999E-2</v>
      </c>
      <c r="I1" s="7"/>
      <c r="J1" s="6"/>
    </row>
    <row r="2" spans="1:10" ht="13.5">
      <c r="A2" s="24"/>
      <c r="B2" s="24"/>
      <c r="C2" s="23" t="s">
        <v>220</v>
      </c>
      <c r="D2" s="23" t="s">
        <v>221</v>
      </c>
      <c r="E2" s="25" t="s">
        <v>699</v>
      </c>
      <c r="F2" s="25" t="s">
        <v>140</v>
      </c>
      <c r="G2" s="25" t="s">
        <v>919</v>
      </c>
      <c r="H2" s="23" t="s">
        <v>185</v>
      </c>
      <c r="I2" s="23" t="s">
        <v>920</v>
      </c>
    </row>
    <row r="3" spans="1:10" ht="13.5">
      <c r="A3" s="194" t="s">
        <v>223</v>
      </c>
      <c r="B3" s="194" t="s">
        <v>224</v>
      </c>
      <c r="C3" s="194" t="s">
        <v>224</v>
      </c>
      <c r="D3" s="194" t="s">
        <v>952</v>
      </c>
      <c r="E3" s="195" t="s">
        <v>698</v>
      </c>
      <c r="F3" s="195" t="s">
        <v>918</v>
      </c>
      <c r="G3" s="195" t="s">
        <v>698</v>
      </c>
      <c r="H3" s="194" t="s">
        <v>194</v>
      </c>
      <c r="I3" s="194" t="s">
        <v>1070</v>
      </c>
    </row>
    <row r="4" spans="1:10" ht="13.5">
      <c r="A4" s="26" t="s">
        <v>228</v>
      </c>
      <c r="B4" s="26" t="s">
        <v>229</v>
      </c>
      <c r="C4" s="28" t="s">
        <v>557</v>
      </c>
      <c r="D4" s="4">
        <v>0</v>
      </c>
      <c r="E4" s="4">
        <f>+'Salario 2-2006'!K4</f>
        <v>0</v>
      </c>
      <c r="F4" s="4">
        <f>+'Salario 01-2007'!K4</f>
        <v>0</v>
      </c>
      <c r="G4" s="4">
        <f>+'Salario 2-2007'!K4</f>
        <v>0</v>
      </c>
      <c r="H4" s="4">
        <f>SUM(D4:G4)</f>
        <v>0</v>
      </c>
      <c r="I4" s="1">
        <f>+H4*G$1</f>
        <v>0</v>
      </c>
      <c r="J4" s="4">
        <f>+I4+'Salario 2-2007'!K4+'Salario 01-2007'!K4+'Salario 2-2006'!K4</f>
        <v>0</v>
      </c>
    </row>
    <row r="5" spans="1:10" ht="13.5">
      <c r="A5" s="26" t="s">
        <v>711</v>
      </c>
      <c r="B5" s="26" t="s">
        <v>244</v>
      </c>
      <c r="C5" s="28" t="s">
        <v>935</v>
      </c>
      <c r="D5" s="4">
        <v>0</v>
      </c>
      <c r="E5" s="4">
        <f>+'Salario 2-2006'!K5</f>
        <v>0</v>
      </c>
      <c r="F5" s="4">
        <f>+'Salario 01-2007'!K5</f>
        <v>0</v>
      </c>
      <c r="G5" s="4">
        <f>+'Salario 2-2007'!K5</f>
        <v>0</v>
      </c>
      <c r="H5" s="4">
        <f t="shared" ref="H5:H18" si="0">SUM(D5:G5)</f>
        <v>0</v>
      </c>
      <c r="I5" s="1">
        <f t="shared" ref="I5:I18" si="1">+H5*G$1</f>
        <v>0</v>
      </c>
      <c r="J5" s="4">
        <f>+I5+'Salario 2-2007'!K5+'Salario 01-2007'!K5+'Salario 2-2006'!K5</f>
        <v>0</v>
      </c>
    </row>
    <row r="6" spans="1:10" ht="13.5">
      <c r="A6" s="31" t="s">
        <v>245</v>
      </c>
      <c r="B6" s="31" t="s">
        <v>246</v>
      </c>
      <c r="C6" s="32" t="s">
        <v>556</v>
      </c>
      <c r="D6" s="33">
        <v>0</v>
      </c>
      <c r="E6" s="4">
        <f>+'Salario 2-2006'!K6</f>
        <v>0</v>
      </c>
      <c r="F6" s="4">
        <f>+'Salario 01-2007'!K6</f>
        <v>0</v>
      </c>
      <c r="G6" s="4">
        <f>+'Salario 2-2007'!K6</f>
        <v>0</v>
      </c>
      <c r="H6" s="4">
        <f t="shared" si="0"/>
        <v>0</v>
      </c>
      <c r="I6" s="1">
        <f t="shared" si="1"/>
        <v>0</v>
      </c>
      <c r="J6" s="4">
        <f>+I6+'Salario 2-2007'!K6+'Salario 01-2007'!K6+'Salario 2-2006'!K6</f>
        <v>0</v>
      </c>
    </row>
    <row r="7" spans="1:10" ht="13.5">
      <c r="A7" s="26" t="s">
        <v>1012</v>
      </c>
      <c r="B7" s="26" t="s">
        <v>244</v>
      </c>
      <c r="C7" s="203">
        <v>38075</v>
      </c>
      <c r="D7" s="4">
        <v>0</v>
      </c>
      <c r="E7" s="4">
        <f>+'Salario 2-2006'!K7</f>
        <v>0</v>
      </c>
      <c r="F7" s="4">
        <f>+'Salario 01-2007'!K7</f>
        <v>0</v>
      </c>
      <c r="G7" s="4">
        <f>+'Salario 2-2007'!K7</f>
        <v>0</v>
      </c>
      <c r="H7" s="4">
        <f t="shared" si="0"/>
        <v>0</v>
      </c>
      <c r="I7" s="1">
        <f t="shared" si="1"/>
        <v>0</v>
      </c>
      <c r="J7" s="4">
        <f>+I7+'Salario 2-2007'!K7+'Salario 01-2007'!K7+'Salario 2-2006'!K7</f>
        <v>0</v>
      </c>
    </row>
    <row r="8" spans="1:10" ht="13.5">
      <c r="A8" s="26" t="s">
        <v>742</v>
      </c>
      <c r="B8" s="26" t="s">
        <v>247</v>
      </c>
      <c r="C8" s="28" t="s">
        <v>744</v>
      </c>
      <c r="D8" s="4">
        <v>0</v>
      </c>
      <c r="E8" s="4">
        <f>+'Salario 2-2006'!K8</f>
        <v>0</v>
      </c>
      <c r="F8" s="4">
        <f>+'Salario 01-2007'!K8</f>
        <v>0</v>
      </c>
      <c r="G8" s="4">
        <f>+'Salario 2-2007'!K8</f>
        <v>0</v>
      </c>
      <c r="H8" s="4">
        <f t="shared" si="0"/>
        <v>0</v>
      </c>
      <c r="I8" s="1">
        <f t="shared" si="1"/>
        <v>0</v>
      </c>
      <c r="J8" s="4">
        <f>+I8+'Salario 2-2007'!K8+'Salario 01-2007'!K8+'Salario 2-2006'!K8</f>
        <v>0</v>
      </c>
    </row>
    <row r="9" spans="1:10" ht="13.5">
      <c r="A9" s="26" t="s">
        <v>1172</v>
      </c>
      <c r="B9" s="26" t="s">
        <v>248</v>
      </c>
      <c r="C9" s="293">
        <v>37872</v>
      </c>
      <c r="D9" s="4">
        <v>0</v>
      </c>
      <c r="E9" s="4">
        <f>+'Salario 2-2006'!K9</f>
        <v>0</v>
      </c>
      <c r="F9" s="4">
        <f>+'Salario 01-2007'!K9</f>
        <v>0</v>
      </c>
      <c r="G9" s="4">
        <f>+'Salario 2-2007'!K9</f>
        <v>0</v>
      </c>
      <c r="H9" s="4">
        <f t="shared" si="0"/>
        <v>0</v>
      </c>
      <c r="I9" s="1">
        <f t="shared" si="1"/>
        <v>0</v>
      </c>
      <c r="J9" s="4">
        <f>+I9+'Salario 2-2007'!K9+'Salario 01-2007'!K9+'Salario 2-2006'!K9</f>
        <v>0</v>
      </c>
    </row>
    <row r="10" spans="1:10" ht="13.5">
      <c r="A10" s="26" t="s">
        <v>713</v>
      </c>
      <c r="B10" s="26" t="s">
        <v>247</v>
      </c>
      <c r="C10" s="28" t="s">
        <v>555</v>
      </c>
      <c r="D10" s="4">
        <v>0</v>
      </c>
      <c r="E10" s="4">
        <f>+'Salario 2-2006'!K10</f>
        <v>0</v>
      </c>
      <c r="F10" s="4">
        <f>+'Salario 01-2007'!K10</f>
        <v>0</v>
      </c>
      <c r="G10" s="4">
        <f>+'Salario 2-2007'!K10</f>
        <v>0</v>
      </c>
      <c r="H10" s="4">
        <f t="shared" si="0"/>
        <v>0</v>
      </c>
      <c r="I10" s="1">
        <f t="shared" si="1"/>
        <v>0</v>
      </c>
      <c r="J10" s="4">
        <f>+I10+'Salario 2-2007'!K10+'Salario 01-2007'!K10+'Salario 2-2006'!K10</f>
        <v>0</v>
      </c>
    </row>
    <row r="11" spans="1:10" ht="13.5">
      <c r="A11" s="34" t="s">
        <v>923</v>
      </c>
      <c r="B11" s="34" t="s">
        <v>249</v>
      </c>
      <c r="C11" s="35" t="s">
        <v>1173</v>
      </c>
      <c r="D11" s="36">
        <v>0</v>
      </c>
      <c r="E11" s="4">
        <f>+'Salario 2-2006'!K11</f>
        <v>0</v>
      </c>
      <c r="F11" s="4">
        <f>+'Salario 01-2007'!K11</f>
        <v>0</v>
      </c>
      <c r="G11" s="4">
        <f>+'Salario 2-2007'!K11</f>
        <v>0</v>
      </c>
      <c r="H11" s="4">
        <f t="shared" si="0"/>
        <v>0</v>
      </c>
      <c r="I11" s="1">
        <f t="shared" si="1"/>
        <v>0</v>
      </c>
      <c r="J11" s="4">
        <f>+I11+'Salario 2-2007'!K11+'Salario 01-2007'!K11+'Salario 2-2006'!K11</f>
        <v>0</v>
      </c>
    </row>
    <row r="12" spans="1:10" ht="13.5">
      <c r="A12" s="34" t="s">
        <v>1013</v>
      </c>
      <c r="B12" s="26" t="s">
        <v>250</v>
      </c>
      <c r="C12" s="28" t="s">
        <v>1174</v>
      </c>
      <c r="D12" s="4">
        <v>0</v>
      </c>
      <c r="E12" s="4">
        <f>+'Salario 2-2006'!K12</f>
        <v>0</v>
      </c>
      <c r="F12" s="4">
        <f>+'Salario 01-2007'!K12</f>
        <v>0</v>
      </c>
      <c r="G12" s="4">
        <f>+'Salario 2-2007'!K12</f>
        <v>0</v>
      </c>
      <c r="H12" s="4">
        <f t="shared" si="0"/>
        <v>0</v>
      </c>
      <c r="I12" s="1">
        <f t="shared" si="1"/>
        <v>0</v>
      </c>
      <c r="J12" s="4">
        <f>+I12+'Salario 2-2007'!K12+'Salario 01-2007'!K12+'Salario 2-2006'!K12</f>
        <v>0</v>
      </c>
    </row>
    <row r="13" spans="1:10" ht="13.5">
      <c r="A13" s="26" t="s">
        <v>1011</v>
      </c>
      <c r="B13" s="26" t="s">
        <v>964</v>
      </c>
      <c r="C13" s="203">
        <v>38054</v>
      </c>
      <c r="D13" s="4">
        <v>0</v>
      </c>
      <c r="E13" s="4">
        <f>+'Salario 2-2006'!K13</f>
        <v>0</v>
      </c>
      <c r="F13" s="4">
        <f>+'Salario 01-2007'!K13</f>
        <v>0</v>
      </c>
      <c r="G13" s="4">
        <f>+'Salario 2-2007'!K13</f>
        <v>0</v>
      </c>
      <c r="H13" s="4">
        <f t="shared" si="0"/>
        <v>0</v>
      </c>
      <c r="I13" s="1">
        <f t="shared" si="1"/>
        <v>0</v>
      </c>
      <c r="J13" s="4">
        <f>+I13+'Salario 2-2007'!K13+'Salario 01-2007'!K13+'Salario 2-2006'!K13</f>
        <v>0</v>
      </c>
    </row>
    <row r="14" spans="1:10" ht="13.5">
      <c r="A14" s="34" t="s">
        <v>905</v>
      </c>
      <c r="B14" s="26" t="s">
        <v>1073</v>
      </c>
      <c r="C14" s="203">
        <v>38978</v>
      </c>
      <c r="D14" s="4">
        <v>0</v>
      </c>
      <c r="E14" s="4">
        <f>+'Salario 2-2006'!K14</f>
        <v>0</v>
      </c>
      <c r="F14" s="4">
        <f>+'Salario 01-2007'!K14</f>
        <v>0</v>
      </c>
      <c r="G14" s="4">
        <f>+'Salario 2-2007'!K14</f>
        <v>0</v>
      </c>
      <c r="H14" s="4">
        <f t="shared" si="0"/>
        <v>0</v>
      </c>
      <c r="I14" s="1">
        <f t="shared" si="1"/>
        <v>0</v>
      </c>
      <c r="J14" s="4">
        <f>+I14+'Salario 2-2007'!K14+'Salario 01-2007'!K14+'Salario 2-2006'!K14</f>
        <v>0</v>
      </c>
    </row>
    <row r="15" spans="1:10" ht="13.5">
      <c r="A15" s="26" t="s">
        <v>934</v>
      </c>
      <c r="B15" s="26" t="s">
        <v>734</v>
      </c>
      <c r="C15" s="203">
        <v>37623</v>
      </c>
      <c r="D15" s="4">
        <v>0</v>
      </c>
      <c r="E15" s="4">
        <f>+'Salario 2-2006'!K15</f>
        <v>0</v>
      </c>
      <c r="F15" s="4">
        <f>+'Salario 01-2007'!K15</f>
        <v>0</v>
      </c>
      <c r="G15" s="4">
        <f>+'Salario 2-2007'!K15</f>
        <v>0</v>
      </c>
      <c r="H15" s="4">
        <f t="shared" si="0"/>
        <v>0</v>
      </c>
      <c r="I15" s="1">
        <f t="shared" si="1"/>
        <v>0</v>
      </c>
      <c r="J15" s="4">
        <f>+I15+'Salario 2-2007'!K15+'Salario 01-2007'!K15+'Salario 2-2006'!K15</f>
        <v>0</v>
      </c>
    </row>
    <row r="16" spans="1:10" ht="13.5">
      <c r="A16" s="26" t="s">
        <v>712</v>
      </c>
      <c r="B16" s="26" t="s">
        <v>251</v>
      </c>
      <c r="C16" s="28" t="s">
        <v>1014</v>
      </c>
      <c r="D16" s="4">
        <v>0</v>
      </c>
      <c r="E16" s="4">
        <f>+'Salario 2-2006'!K16</f>
        <v>0</v>
      </c>
      <c r="F16" s="4">
        <f>+'Salario 01-2007'!K16</f>
        <v>0</v>
      </c>
      <c r="G16" s="4">
        <f>+'Salario 2-2007'!K16</f>
        <v>0</v>
      </c>
      <c r="H16" s="4">
        <f t="shared" si="0"/>
        <v>0</v>
      </c>
      <c r="I16" s="1">
        <f t="shared" si="1"/>
        <v>0</v>
      </c>
      <c r="J16" s="4">
        <f>+I16+'Salario 2-2007'!K16+'Salario 01-2007'!K16+'Salario 2-2006'!K16</f>
        <v>0</v>
      </c>
    </row>
    <row r="17" spans="1:10" ht="13.5">
      <c r="A17" s="26" t="s">
        <v>252</v>
      </c>
      <c r="B17" s="26" t="s">
        <v>253</v>
      </c>
      <c r="C17" s="28" t="s">
        <v>558</v>
      </c>
      <c r="D17" s="4">
        <v>0</v>
      </c>
      <c r="E17" s="4">
        <f>+'Salario 2-2006'!K17</f>
        <v>0</v>
      </c>
      <c r="F17" s="4">
        <f>+'Salario 01-2007'!K17</f>
        <v>0</v>
      </c>
      <c r="G17" s="4">
        <f>+'Salario 2-2007'!K17</f>
        <v>0</v>
      </c>
      <c r="H17" s="4">
        <f t="shared" si="0"/>
        <v>0</v>
      </c>
      <c r="I17" s="1">
        <f t="shared" si="1"/>
        <v>0</v>
      </c>
      <c r="J17" s="4">
        <f>+I17+'Salario 2-2007'!K17+'Salario 01-2007'!K17+'Salario 2-2006'!K17</f>
        <v>0</v>
      </c>
    </row>
    <row r="18" spans="1:10" ht="13.5">
      <c r="A18" s="26" t="s">
        <v>254</v>
      </c>
      <c r="B18" s="26" t="s">
        <v>244</v>
      </c>
      <c r="C18" s="28" t="s">
        <v>559</v>
      </c>
      <c r="D18" s="4">
        <v>0</v>
      </c>
      <c r="E18" s="4">
        <f>+'Salario 2-2006'!K18</f>
        <v>0</v>
      </c>
      <c r="F18" s="4">
        <f>+'Salario 01-2007'!K18</f>
        <v>0</v>
      </c>
      <c r="G18" s="4">
        <f>+'Salario 2-2007'!K18</f>
        <v>0</v>
      </c>
      <c r="H18" s="4">
        <f t="shared" si="0"/>
        <v>0</v>
      </c>
      <c r="I18" s="1">
        <f t="shared" si="1"/>
        <v>0</v>
      </c>
      <c r="J18" s="4">
        <f>+I18+'Salario 2-2007'!K18+'Salario 01-2007'!K18+'Salario 2-2006'!K18</f>
        <v>0</v>
      </c>
    </row>
    <row r="19" spans="1:10" ht="13.5">
      <c r="A19" s="26" t="s">
        <v>255</v>
      </c>
      <c r="B19" s="3"/>
      <c r="C19" s="3"/>
      <c r="D19" s="4">
        <f t="shared" ref="D19:I19" si="2">SUM(D4:D18)</f>
        <v>0</v>
      </c>
      <c r="E19" s="4">
        <f t="shared" si="2"/>
        <v>0</v>
      </c>
      <c r="F19" s="4">
        <f t="shared" si="2"/>
        <v>0</v>
      </c>
      <c r="G19" s="4">
        <f t="shared" si="2"/>
        <v>0</v>
      </c>
      <c r="H19" s="4">
        <f t="shared" si="2"/>
        <v>0</v>
      </c>
      <c r="I19" s="4">
        <f t="shared" si="2"/>
        <v>0</v>
      </c>
      <c r="J19" s="4">
        <f>+I19+'Salario 2-2007'!K19+'Salario 01-2007'!K19+'Salario 2-2006'!K19</f>
        <v>0</v>
      </c>
    </row>
    <row r="20" spans="1:10" ht="13.5">
      <c r="A20" s="30" t="s">
        <v>256</v>
      </c>
      <c r="B20" s="30" t="s">
        <v>256</v>
      </c>
      <c r="C20" s="30" t="s">
        <v>256</v>
      </c>
      <c r="D20" s="37" t="s">
        <v>256</v>
      </c>
      <c r="E20" s="29"/>
      <c r="F20" s="4"/>
      <c r="G20" s="29"/>
      <c r="H20" s="4"/>
      <c r="I20" s="1"/>
      <c r="J20" s="4"/>
    </row>
    <row r="21" spans="1:10" ht="13.5">
      <c r="A21" s="26" t="s">
        <v>1176</v>
      </c>
      <c r="B21" s="26" t="s">
        <v>257</v>
      </c>
      <c r="C21" s="293">
        <v>38083</v>
      </c>
      <c r="D21" s="1367">
        <v>0</v>
      </c>
      <c r="E21" s="4">
        <f>+'Salario 2-2006'!K21</f>
        <v>0</v>
      </c>
      <c r="F21" s="4">
        <f>+'Salario 01-2007'!K21</f>
        <v>0</v>
      </c>
      <c r="G21" s="4">
        <f>+'Salario 2-2007'!K21</f>
        <v>0</v>
      </c>
      <c r="H21" s="4">
        <f t="shared" ref="H21:H26" si="3">SUM(D21:G21)</f>
        <v>0</v>
      </c>
      <c r="I21" s="1">
        <f t="shared" ref="I21:I26" si="4">+H21*H$1</f>
        <v>0</v>
      </c>
      <c r="J21" s="4"/>
    </row>
    <row r="22" spans="1:10" ht="13.5">
      <c r="A22" s="26" t="s">
        <v>258</v>
      </c>
      <c r="B22" s="26" t="s">
        <v>257</v>
      </c>
      <c r="C22" s="28" t="s">
        <v>560</v>
      </c>
      <c r="D22" s="1367">
        <v>0</v>
      </c>
      <c r="E22" s="4">
        <f>+'Salario 2-2006'!K22</f>
        <v>0</v>
      </c>
      <c r="F22" s="4">
        <f>+'Salario 01-2007'!K22</f>
        <v>0</v>
      </c>
      <c r="G22" s="4">
        <f>+'Salario 2-2007'!K22</f>
        <v>0</v>
      </c>
      <c r="H22" s="4">
        <f t="shared" si="3"/>
        <v>0</v>
      </c>
      <c r="I22" s="1">
        <f t="shared" si="4"/>
        <v>0</v>
      </c>
      <c r="J22" s="4"/>
    </row>
    <row r="23" spans="1:10" ht="13.5">
      <c r="A23" s="26" t="s">
        <v>1177</v>
      </c>
      <c r="B23" s="26" t="s">
        <v>257</v>
      </c>
      <c r="C23" s="38" t="s">
        <v>1178</v>
      </c>
      <c r="D23" s="1367">
        <v>0</v>
      </c>
      <c r="E23" s="4">
        <f>+'Salario 2-2006'!K23</f>
        <v>0</v>
      </c>
      <c r="F23" s="4">
        <f>+'Salario 01-2007'!K23</f>
        <v>0</v>
      </c>
      <c r="G23" s="4">
        <f>+'Salario 2-2007'!K23</f>
        <v>0</v>
      </c>
      <c r="H23" s="4">
        <f t="shared" si="3"/>
        <v>0</v>
      </c>
      <c r="I23" s="1">
        <f t="shared" si="4"/>
        <v>0</v>
      </c>
      <c r="J23" s="4"/>
    </row>
    <row r="24" spans="1:10" ht="13.5">
      <c r="A24" s="26" t="s">
        <v>1179</v>
      </c>
      <c r="B24" s="26" t="s">
        <v>257</v>
      </c>
      <c r="C24" s="167" t="s">
        <v>963</v>
      </c>
      <c r="D24" s="1367">
        <v>0</v>
      </c>
      <c r="E24" s="4">
        <f>+'Salario 2-2006'!K24</f>
        <v>0</v>
      </c>
      <c r="F24" s="4">
        <f>+'Salario 01-2007'!K24</f>
        <v>0</v>
      </c>
      <c r="G24" s="4">
        <f>+'Salario 2-2007'!K24</f>
        <v>0</v>
      </c>
      <c r="H24" s="4">
        <f t="shared" si="3"/>
        <v>0</v>
      </c>
      <c r="I24" s="1">
        <f t="shared" si="4"/>
        <v>0</v>
      </c>
      <c r="J24" s="4"/>
    </row>
    <row r="25" spans="1:10" ht="13.5">
      <c r="A25" s="26" t="s">
        <v>264</v>
      </c>
      <c r="B25" s="26" t="s">
        <v>262</v>
      </c>
      <c r="C25" s="28" t="s">
        <v>563</v>
      </c>
      <c r="D25" s="1367">
        <v>0</v>
      </c>
      <c r="E25" s="4">
        <f>+'Salario 2-2006'!K25</f>
        <v>0</v>
      </c>
      <c r="F25" s="4">
        <f>+'Salario 01-2007'!K25</f>
        <v>0</v>
      </c>
      <c r="G25" s="4">
        <f>+'Salario 2-2007'!K25</f>
        <v>0</v>
      </c>
      <c r="H25" s="4">
        <f t="shared" si="3"/>
        <v>0</v>
      </c>
      <c r="I25" s="1">
        <f t="shared" si="4"/>
        <v>0</v>
      </c>
      <c r="J25" s="4"/>
    </row>
    <row r="26" spans="1:10" ht="13.5">
      <c r="A26" s="26" t="s">
        <v>932</v>
      </c>
      <c r="B26" s="26" t="s">
        <v>262</v>
      </c>
      <c r="C26" s="203">
        <v>37726</v>
      </c>
      <c r="D26" s="1367">
        <v>0</v>
      </c>
      <c r="E26" s="4">
        <f>+'Salario 2-2006'!K26</f>
        <v>0</v>
      </c>
      <c r="F26" s="4">
        <f>+'Salario 01-2007'!K26</f>
        <v>0</v>
      </c>
      <c r="G26" s="4">
        <f>+'Salario 2-2007'!K26</f>
        <v>0</v>
      </c>
      <c r="H26" s="4">
        <f t="shared" si="3"/>
        <v>0</v>
      </c>
      <c r="I26" s="1">
        <f t="shared" si="4"/>
        <v>0</v>
      </c>
      <c r="J26" s="4"/>
    </row>
    <row r="27" spans="1:10" ht="13.5">
      <c r="A27" s="26" t="s">
        <v>259</v>
      </c>
      <c r="B27" s="3"/>
      <c r="C27" s="3"/>
      <c r="D27" s="130">
        <f t="shared" ref="D27:I27" si="5">SUM(D21:D26)</f>
        <v>0</v>
      </c>
      <c r="E27" s="130">
        <f t="shared" si="5"/>
        <v>0</v>
      </c>
      <c r="F27" s="130">
        <f t="shared" si="5"/>
        <v>0</v>
      </c>
      <c r="G27" s="130">
        <f t="shared" si="5"/>
        <v>0</v>
      </c>
      <c r="H27" s="130">
        <f t="shared" si="5"/>
        <v>0</v>
      </c>
      <c r="I27" s="130">
        <f t="shared" si="5"/>
        <v>0</v>
      </c>
      <c r="J27" s="37"/>
    </row>
    <row r="28" spans="1:10" ht="13.5">
      <c r="A28" s="30" t="s">
        <v>256</v>
      </c>
      <c r="B28" s="30" t="s">
        <v>256</v>
      </c>
      <c r="C28" s="30" t="s">
        <v>256</v>
      </c>
      <c r="D28" s="30" t="s">
        <v>256</v>
      </c>
      <c r="E28" s="30" t="s">
        <v>256</v>
      </c>
      <c r="F28" s="30" t="s">
        <v>256</v>
      </c>
      <c r="G28" s="30" t="s">
        <v>256</v>
      </c>
      <c r="H28" s="30" t="s">
        <v>256</v>
      </c>
      <c r="I28" s="30" t="s">
        <v>256</v>
      </c>
      <c r="J28" s="4"/>
    </row>
    <row r="29" spans="1:10" ht="13.5">
      <c r="A29" s="170" t="s">
        <v>1180</v>
      </c>
      <c r="B29" s="170" t="s">
        <v>1002</v>
      </c>
      <c r="C29" s="170" t="s">
        <v>1181</v>
      </c>
      <c r="D29" s="4">
        <v>0</v>
      </c>
      <c r="E29" s="4">
        <f>+'Salario 2-2006'!K29</f>
        <v>0</v>
      </c>
      <c r="F29" s="4">
        <f>+'Salario 01-2007'!K29</f>
        <v>0</v>
      </c>
      <c r="G29" s="4">
        <f>+'Salario 2-2007'!K29</f>
        <v>0</v>
      </c>
      <c r="H29" s="4">
        <f>SUM(D29:G29)</f>
        <v>0</v>
      </c>
      <c r="I29" s="1">
        <f>+H29*G$1</f>
        <v>0</v>
      </c>
      <c r="J29" s="4"/>
    </row>
    <row r="30" spans="1:10" ht="13.5">
      <c r="A30" s="30" t="s">
        <v>256</v>
      </c>
      <c r="B30" s="30" t="s">
        <v>256</v>
      </c>
      <c r="C30" s="30" t="s">
        <v>256</v>
      </c>
      <c r="D30" s="37" t="s">
        <v>256</v>
      </c>
      <c r="E30" s="37" t="s">
        <v>256</v>
      </c>
      <c r="F30" s="37" t="s">
        <v>256</v>
      </c>
      <c r="G30" s="37" t="s">
        <v>256</v>
      </c>
      <c r="H30" s="37" t="s">
        <v>256</v>
      </c>
      <c r="I30" s="37" t="s">
        <v>256</v>
      </c>
      <c r="J30" s="4"/>
    </row>
    <row r="31" spans="1:10" ht="13.5">
      <c r="A31" s="26" t="s">
        <v>260</v>
      </c>
      <c r="B31" s="26" t="s">
        <v>261</v>
      </c>
      <c r="C31" s="28" t="s">
        <v>561</v>
      </c>
      <c r="D31" s="4">
        <v>0</v>
      </c>
      <c r="E31" s="4">
        <f>+'Salario 2-2006'!K31</f>
        <v>0</v>
      </c>
      <c r="F31" s="4">
        <f>+'Salario 01-2007'!K31</f>
        <v>0</v>
      </c>
      <c r="G31" s="4">
        <f>+'Salario 2-2007'!K31</f>
        <v>0</v>
      </c>
      <c r="H31" s="4">
        <f>SUM(D31:G31)</f>
        <v>0</v>
      </c>
      <c r="I31" s="1">
        <f>+H31*H$1</f>
        <v>0</v>
      </c>
      <c r="J31" s="4"/>
    </row>
    <row r="32" spans="1:10" ht="13.5">
      <c r="A32" s="26" t="s">
        <v>590</v>
      </c>
      <c r="B32" s="26" t="s">
        <v>261</v>
      </c>
      <c r="C32" s="28" t="s">
        <v>592</v>
      </c>
      <c r="D32" s="4">
        <v>0</v>
      </c>
      <c r="E32" s="4">
        <f>+'Salario 2-2006'!K32</f>
        <v>0</v>
      </c>
      <c r="F32" s="4">
        <f>+'Salario 01-2007'!K32</f>
        <v>0</v>
      </c>
      <c r="G32" s="4">
        <f>+'Salario 2-2007'!K32</f>
        <v>0</v>
      </c>
      <c r="H32" s="4">
        <f>SUM(D32:G32)</f>
        <v>0</v>
      </c>
      <c r="I32" s="1">
        <f>+H32*H$1</f>
        <v>0</v>
      </c>
      <c r="J32" s="17"/>
    </row>
    <row r="33" spans="1:11" ht="13.5">
      <c r="A33" s="26" t="s">
        <v>931</v>
      </c>
      <c r="B33" s="26" t="s">
        <v>262</v>
      </c>
      <c r="C33" s="28" t="s">
        <v>933</v>
      </c>
      <c r="D33" s="4">
        <v>0</v>
      </c>
      <c r="E33" s="4">
        <f>+'Salario 2-2006'!K33</f>
        <v>0</v>
      </c>
      <c r="F33" s="4">
        <f>+'Salario 01-2007'!K33</f>
        <v>0</v>
      </c>
      <c r="G33" s="4">
        <f>+'Salario 2-2007'!K33</f>
        <v>0</v>
      </c>
      <c r="H33" s="4">
        <f>SUM(D33:G33)</f>
        <v>0</v>
      </c>
      <c r="I33" s="1">
        <f>+H33*H$1</f>
        <v>0</v>
      </c>
      <c r="J33" s="168"/>
    </row>
    <row r="34" spans="1:11" ht="13.5">
      <c r="A34" s="26" t="s">
        <v>263</v>
      </c>
      <c r="B34" s="26" t="s">
        <v>262</v>
      </c>
      <c r="C34" s="28" t="s">
        <v>562</v>
      </c>
      <c r="D34" s="4">
        <v>0</v>
      </c>
      <c r="E34" s="4">
        <f>+'Salario 2-2006'!K34</f>
        <v>0</v>
      </c>
      <c r="F34" s="4">
        <f>+'Salario 01-2007'!K34</f>
        <v>0</v>
      </c>
      <c r="G34" s="4">
        <f>+'Salario 2-2007'!K34</f>
        <v>0</v>
      </c>
      <c r="H34" s="4">
        <f>SUM(D34:G34)</f>
        <v>0</v>
      </c>
      <c r="I34" s="1">
        <f>+H34*H$1</f>
        <v>0</v>
      </c>
      <c r="J34" s="297"/>
    </row>
    <row r="35" spans="1:11" ht="13.5">
      <c r="A35" s="26" t="s">
        <v>265</v>
      </c>
      <c r="B35" s="3"/>
      <c r="C35" s="3"/>
      <c r="D35" s="4">
        <f>SUM(D31:D34)</f>
        <v>0</v>
      </c>
      <c r="E35" s="4">
        <f>SUM(E31:E34)</f>
        <v>0</v>
      </c>
      <c r="F35" s="4">
        <f>SUM(F31:F34)</f>
        <v>0</v>
      </c>
      <c r="G35" s="4">
        <f>SUM(G31:G34)</f>
        <v>0</v>
      </c>
      <c r="H35" s="4">
        <f>SUM(H31:H34)</f>
        <v>0</v>
      </c>
      <c r="I35" s="1">
        <f>+H35*H$1</f>
        <v>0</v>
      </c>
      <c r="J35" s="4"/>
    </row>
    <row r="36" spans="1:11" ht="13.5">
      <c r="A36" s="150" t="s">
        <v>925</v>
      </c>
      <c r="B36" s="150" t="s">
        <v>268</v>
      </c>
      <c r="C36" s="150" t="s">
        <v>268</v>
      </c>
      <c r="D36" s="151">
        <f t="shared" ref="D36:I36" si="6">+D27+D29+D35</f>
        <v>0</v>
      </c>
      <c r="E36" s="151">
        <f t="shared" si="6"/>
        <v>0</v>
      </c>
      <c r="F36" s="151">
        <f t="shared" si="6"/>
        <v>0</v>
      </c>
      <c r="G36" s="151">
        <f t="shared" si="6"/>
        <v>0</v>
      </c>
      <c r="H36" s="151">
        <f t="shared" si="6"/>
        <v>0</v>
      </c>
      <c r="I36" s="151">
        <f t="shared" si="6"/>
        <v>0</v>
      </c>
      <c r="J36" s="4"/>
    </row>
    <row r="37" spans="1:11" ht="13.5">
      <c r="A37" s="170" t="s">
        <v>962</v>
      </c>
      <c r="B37" s="170" t="s">
        <v>994</v>
      </c>
      <c r="C37" s="170" t="s">
        <v>968</v>
      </c>
      <c r="D37" s="4">
        <v>0</v>
      </c>
      <c r="E37" s="4">
        <f>+'Salario 2-2006'!K37</f>
        <v>0</v>
      </c>
      <c r="F37" s="4">
        <f>+'Salario 01-2007'!K37</f>
        <v>0</v>
      </c>
      <c r="G37" s="4">
        <f>+'Salario 2-2007'!K37</f>
        <v>0</v>
      </c>
      <c r="H37" s="4">
        <f t="shared" ref="H37:H43" si="7">SUM(D37:G37)</f>
        <v>0</v>
      </c>
      <c r="I37" s="1">
        <f>+H37*G$1</f>
        <v>0</v>
      </c>
      <c r="J37" s="4"/>
    </row>
    <row r="38" spans="1:11" ht="13.5">
      <c r="A38" s="26" t="s">
        <v>260</v>
      </c>
      <c r="B38" s="26" t="s">
        <v>261</v>
      </c>
      <c r="C38" s="28" t="s">
        <v>561</v>
      </c>
      <c r="D38" s="4">
        <v>0</v>
      </c>
      <c r="E38" s="4">
        <f>+'Salario 2-2006'!K38</f>
        <v>0</v>
      </c>
      <c r="F38" s="4">
        <f>+'Salario 01-2007'!K38</f>
        <v>0</v>
      </c>
      <c r="G38" s="4">
        <f>+'Salario 2-2007'!K38</f>
        <v>0</v>
      </c>
      <c r="H38" s="4">
        <f>SUM(D38:G38)</f>
        <v>0</v>
      </c>
      <c r="I38" s="1">
        <f t="shared" ref="I38:I43" si="8">+H38*H$1</f>
        <v>0</v>
      </c>
      <c r="J38" s="4"/>
    </row>
    <row r="39" spans="1:11" ht="13.5">
      <c r="A39" s="26" t="s">
        <v>590</v>
      </c>
      <c r="B39" s="26" t="s">
        <v>261</v>
      </c>
      <c r="C39" s="28" t="s">
        <v>592</v>
      </c>
      <c r="D39" s="4">
        <v>0</v>
      </c>
      <c r="E39" s="4">
        <f>+'Salario 2-2006'!K39</f>
        <v>0</v>
      </c>
      <c r="F39" s="4">
        <f>+'Salario 01-2007'!K39</f>
        <v>0</v>
      </c>
      <c r="G39" s="4">
        <f>+'Salario 2-2007'!K39</f>
        <v>0</v>
      </c>
      <c r="H39" s="4">
        <f t="shared" si="7"/>
        <v>0</v>
      </c>
      <c r="I39" s="1">
        <f t="shared" si="8"/>
        <v>0</v>
      </c>
      <c r="J39" s="4"/>
    </row>
    <row r="40" spans="1:11" ht="13.5">
      <c r="A40" s="26" t="s">
        <v>931</v>
      </c>
      <c r="B40" s="26" t="s">
        <v>262</v>
      </c>
      <c r="C40" s="28" t="s">
        <v>933</v>
      </c>
      <c r="D40" s="4">
        <v>0</v>
      </c>
      <c r="E40" s="4">
        <f>+'Salario 2-2006'!K40</f>
        <v>0</v>
      </c>
      <c r="F40" s="4">
        <f>+'Salario 01-2007'!K40</f>
        <v>0</v>
      </c>
      <c r="G40" s="4">
        <f>+'Salario 2-2007'!K40</f>
        <v>0</v>
      </c>
      <c r="H40" s="4">
        <f t="shared" si="7"/>
        <v>0</v>
      </c>
      <c r="I40" s="1">
        <f t="shared" si="8"/>
        <v>0</v>
      </c>
      <c r="J40" s="4"/>
    </row>
    <row r="41" spans="1:11" ht="13.5">
      <c r="A41" s="26" t="s">
        <v>263</v>
      </c>
      <c r="B41" s="26" t="s">
        <v>262</v>
      </c>
      <c r="C41" s="28" t="s">
        <v>562</v>
      </c>
      <c r="D41" s="4">
        <v>0</v>
      </c>
      <c r="E41" s="4">
        <f>+'Salario 2-2006'!K41</f>
        <v>0</v>
      </c>
      <c r="F41" s="4">
        <f>+'Salario 01-2007'!K41</f>
        <v>0</v>
      </c>
      <c r="G41" s="4">
        <f>+'Salario 2-2007'!K41</f>
        <v>0</v>
      </c>
      <c r="H41" s="4">
        <f t="shared" si="7"/>
        <v>0</v>
      </c>
      <c r="I41" s="1">
        <f t="shared" si="8"/>
        <v>0</v>
      </c>
      <c r="J41" s="4"/>
    </row>
    <row r="42" spans="1:11" ht="13.5">
      <c r="A42" s="26" t="s">
        <v>264</v>
      </c>
      <c r="B42" s="26" t="s">
        <v>262</v>
      </c>
      <c r="C42" s="28" t="s">
        <v>563</v>
      </c>
      <c r="D42" s="4">
        <v>0</v>
      </c>
      <c r="E42" s="4">
        <f>+'Salario 2-2006'!K42</f>
        <v>0</v>
      </c>
      <c r="F42" s="4">
        <f>+'Salario 01-2007'!K42</f>
        <v>0</v>
      </c>
      <c r="G42" s="4">
        <f>+'Salario 2-2007'!K42</f>
        <v>0</v>
      </c>
      <c r="H42" s="4">
        <f t="shared" si="7"/>
        <v>0</v>
      </c>
      <c r="I42" s="1">
        <f t="shared" si="8"/>
        <v>0</v>
      </c>
      <c r="J42" s="4"/>
    </row>
    <row r="43" spans="1:11" ht="13.5">
      <c r="A43" s="26" t="s">
        <v>1179</v>
      </c>
      <c r="B43" s="26" t="s">
        <v>257</v>
      </c>
      <c r="C43" s="167" t="s">
        <v>963</v>
      </c>
      <c r="D43" s="4">
        <v>0</v>
      </c>
      <c r="E43" s="4">
        <f>+'Salario 2-2006'!K43</f>
        <v>0</v>
      </c>
      <c r="F43" s="4">
        <f>+'Salario 01-2007'!K43</f>
        <v>0</v>
      </c>
      <c r="G43" s="4">
        <f>+'Salario 2-2007'!K43</f>
        <v>0</v>
      </c>
      <c r="H43" s="4">
        <f t="shared" si="7"/>
        <v>0</v>
      </c>
      <c r="I43" s="1">
        <f t="shared" si="8"/>
        <v>0</v>
      </c>
      <c r="J43" s="4"/>
    </row>
    <row r="44" spans="1:11" ht="13.5">
      <c r="A44" s="171" t="s">
        <v>997</v>
      </c>
      <c r="B44" s="150"/>
      <c r="C44" s="150"/>
      <c r="D44" s="151">
        <f t="shared" ref="D44:I44" si="9">SUM(D37:D43)</f>
        <v>0</v>
      </c>
      <c r="E44" s="151">
        <f t="shared" si="9"/>
        <v>0</v>
      </c>
      <c r="F44" s="151">
        <f t="shared" si="9"/>
        <v>0</v>
      </c>
      <c r="G44" s="151">
        <f t="shared" si="9"/>
        <v>0</v>
      </c>
      <c r="H44" s="151">
        <f t="shared" si="9"/>
        <v>0</v>
      </c>
      <c r="I44" s="151">
        <f t="shared" si="9"/>
        <v>0</v>
      </c>
      <c r="J44" s="4"/>
    </row>
    <row r="45" spans="1:11" ht="13.5">
      <c r="A45" s="170" t="s">
        <v>679</v>
      </c>
      <c r="B45" s="170" t="s">
        <v>966</v>
      </c>
      <c r="C45" s="170" t="s">
        <v>968</v>
      </c>
      <c r="D45" s="4">
        <v>0</v>
      </c>
      <c r="E45" s="4">
        <f>+'Salario 2-2006'!K45</f>
        <v>0</v>
      </c>
      <c r="F45" s="4">
        <f>+'Salario 01-2007'!K45</f>
        <v>0</v>
      </c>
      <c r="G45" s="4">
        <f>+'Salario 2-2007'!K45</f>
        <v>0</v>
      </c>
      <c r="H45" s="4">
        <f>SUM(D45:G45)</f>
        <v>0</v>
      </c>
      <c r="I45" s="1">
        <f>+H45*G$1</f>
        <v>0</v>
      </c>
      <c r="J45" s="4"/>
    </row>
    <row r="46" spans="1:11" ht="13.5">
      <c r="A46" s="170" t="s">
        <v>679</v>
      </c>
      <c r="B46" s="170" t="s">
        <v>967</v>
      </c>
      <c r="C46" s="170" t="s">
        <v>969</v>
      </c>
      <c r="D46" s="4">
        <v>0</v>
      </c>
      <c r="E46" s="4">
        <f>+'Salario 2-2006'!K46</f>
        <v>0</v>
      </c>
      <c r="F46" s="4">
        <f>+'Salario 01-2007'!K46</f>
        <v>0</v>
      </c>
      <c r="G46" s="4">
        <f>+'Salario 2-2007'!K46</f>
        <v>0</v>
      </c>
      <c r="H46" s="4">
        <f>SUM(D46:G46)</f>
        <v>0</v>
      </c>
      <c r="I46" s="1">
        <f>+H46*G$1</f>
        <v>0</v>
      </c>
      <c r="J46" s="4"/>
    </row>
    <row r="47" spans="1:11" ht="13.5">
      <c r="A47" s="171" t="s">
        <v>993</v>
      </c>
      <c r="B47" s="150"/>
      <c r="C47" s="150"/>
      <c r="D47" s="151">
        <f t="shared" ref="D47:I47" si="10">SUM(D45:D46)</f>
        <v>0</v>
      </c>
      <c r="E47" s="151">
        <f t="shared" si="10"/>
        <v>0</v>
      </c>
      <c r="F47" s="151">
        <f t="shared" si="10"/>
        <v>0</v>
      </c>
      <c r="G47" s="151">
        <f t="shared" si="10"/>
        <v>0</v>
      </c>
      <c r="H47" s="151">
        <f t="shared" si="10"/>
        <v>0</v>
      </c>
      <c r="I47" s="151">
        <f t="shared" si="10"/>
        <v>0</v>
      </c>
      <c r="J47" s="60">
        <f>+D49*H$1</f>
        <v>0</v>
      </c>
      <c r="K47" s="1358" t="s">
        <v>1591</v>
      </c>
    </row>
    <row r="48" spans="1:11" ht="13.5">
      <c r="A48" s="170" t="s">
        <v>911</v>
      </c>
      <c r="B48" s="168"/>
      <c r="C48" s="168"/>
      <c r="D48" s="169">
        <f t="shared" ref="D48:I48" si="11">+D44+D47</f>
        <v>0</v>
      </c>
      <c r="E48" s="169">
        <f t="shared" si="11"/>
        <v>0</v>
      </c>
      <c r="F48" s="169">
        <f t="shared" si="11"/>
        <v>0</v>
      </c>
      <c r="G48" s="169">
        <f t="shared" si="11"/>
        <v>0</v>
      </c>
      <c r="H48" s="169">
        <f t="shared" si="11"/>
        <v>0</v>
      </c>
      <c r="I48" s="169">
        <f t="shared" si="11"/>
        <v>0</v>
      </c>
      <c r="J48" s="60">
        <f>+F49*H$1</f>
        <v>0</v>
      </c>
      <c r="K48" s="1358" t="s">
        <v>696</v>
      </c>
    </row>
    <row r="49" spans="1:11" ht="13.5">
      <c r="A49" s="26" t="s">
        <v>266</v>
      </c>
      <c r="B49" s="3"/>
      <c r="C49" s="3"/>
      <c r="D49" s="4">
        <f t="shared" ref="D49:I49" si="12">+D19+D36+D48</f>
        <v>0</v>
      </c>
      <c r="E49" s="4">
        <f t="shared" si="12"/>
        <v>0</v>
      </c>
      <c r="F49" s="4">
        <f t="shared" si="12"/>
        <v>0</v>
      </c>
      <c r="G49" s="4">
        <f t="shared" si="12"/>
        <v>0</v>
      </c>
      <c r="H49" s="4">
        <f t="shared" si="12"/>
        <v>0</v>
      </c>
      <c r="I49" s="4">
        <f t="shared" si="12"/>
        <v>0</v>
      </c>
      <c r="J49" s="60">
        <f>+G49*H$1</f>
        <v>0</v>
      </c>
      <c r="K49" s="1358" t="s">
        <v>697</v>
      </c>
    </row>
    <row r="50" spans="1:11" ht="14.25" thickBot="1">
      <c r="A50" s="26" t="s">
        <v>672</v>
      </c>
      <c r="B50" s="26" t="s">
        <v>671</v>
      </c>
      <c r="C50" s="28"/>
      <c r="D50" s="4">
        <v>0</v>
      </c>
      <c r="E50" s="4"/>
      <c r="H50" s="4"/>
      <c r="J50" s="4"/>
    </row>
    <row r="51" spans="1:11" ht="14.25" thickBot="1">
      <c r="H51" s="298" t="s">
        <v>589</v>
      </c>
      <c r="I51" s="62"/>
      <c r="J51" s="299">
        <f>+I49+I64</f>
        <v>0</v>
      </c>
    </row>
    <row r="52" spans="1:11" ht="13.5">
      <c r="I52" s="5" t="s">
        <v>710</v>
      </c>
      <c r="J52" s="4"/>
    </row>
    <row r="53" spans="1:11" ht="15.75">
      <c r="A53" s="2347" t="s">
        <v>566</v>
      </c>
      <c r="B53" s="2347"/>
      <c r="C53" s="2347"/>
      <c r="D53" s="2347"/>
      <c r="E53" s="2347"/>
      <c r="F53" s="2347"/>
      <c r="G53" s="2347"/>
      <c r="H53" s="2347"/>
      <c r="I53" s="2347"/>
      <c r="J53" s="5"/>
    </row>
    <row r="54" spans="1:11" ht="38.25">
      <c r="A54" s="18" t="s">
        <v>584</v>
      </c>
      <c r="B54" s="19" t="s">
        <v>552</v>
      </c>
      <c r="C54" s="19" t="s">
        <v>553</v>
      </c>
      <c r="D54" s="19" t="s">
        <v>554</v>
      </c>
      <c r="E54" s="19"/>
      <c r="F54" s="19" t="s">
        <v>578</v>
      </c>
      <c r="G54" s="19" t="s">
        <v>579</v>
      </c>
      <c r="H54" s="19" t="s">
        <v>580</v>
      </c>
      <c r="I54" s="19" t="s">
        <v>581</v>
      </c>
      <c r="J54" s="19" t="s">
        <v>1077</v>
      </c>
      <c r="K54" s="19" t="s">
        <v>571</v>
      </c>
    </row>
    <row r="55" spans="1:11" ht="13.5">
      <c r="A55" s="20" t="s">
        <v>585</v>
      </c>
      <c r="B55" s="60">
        <f>+I19-B56</f>
        <v>0</v>
      </c>
      <c r="C55" s="60">
        <f>B55*14/100</f>
        <v>0</v>
      </c>
      <c r="D55" s="60">
        <f>B55*0.5/100</f>
        <v>0</v>
      </c>
      <c r="E55" s="60"/>
      <c r="F55" s="60">
        <f>B55*1.5/100</f>
        <v>0</v>
      </c>
      <c r="G55" s="214">
        <f>B55*3/100</f>
        <v>0</v>
      </c>
      <c r="H55" s="21">
        <f>C55+D55+F55+G55</f>
        <v>0</v>
      </c>
      <c r="I55" s="211">
        <f>+B55/12</f>
        <v>0</v>
      </c>
      <c r="J55" s="22">
        <f>+B55*1.33%</f>
        <v>0</v>
      </c>
      <c r="K55" s="22">
        <f>SUM(H55:J55)</f>
        <v>0</v>
      </c>
    </row>
    <row r="56" spans="1:11" ht="13.5">
      <c r="A56" s="20" t="s">
        <v>1207</v>
      </c>
      <c r="B56" s="60">
        <f>+I12</f>
        <v>0</v>
      </c>
      <c r="C56" s="60">
        <f>B56*14/100</f>
        <v>0</v>
      </c>
      <c r="D56" s="60">
        <f>B56*0.5/100</f>
        <v>0</v>
      </c>
      <c r="E56" s="60"/>
      <c r="F56" s="60">
        <f>B56*1.5/100</f>
        <v>0</v>
      </c>
      <c r="G56" s="214">
        <f>B56*3/100</f>
        <v>0</v>
      </c>
      <c r="H56" s="21">
        <f>C56+D56+F56+G56</f>
        <v>0</v>
      </c>
      <c r="I56" s="211">
        <f>+B56/12</f>
        <v>0</v>
      </c>
      <c r="J56" s="22">
        <f>+B56*1.33%</f>
        <v>0</v>
      </c>
      <c r="K56" s="22">
        <f t="shared" ref="K56:K61" si="13">SUM(H56:J56)</f>
        <v>0</v>
      </c>
    </row>
    <row r="57" spans="1:11" ht="13.5">
      <c r="A57" s="20" t="s">
        <v>586</v>
      </c>
      <c r="B57" s="15">
        <f>+I27</f>
        <v>0</v>
      </c>
      <c r="C57" s="15">
        <f>B57*14/100</f>
        <v>0</v>
      </c>
      <c r="D57" s="15">
        <f>B57*0.5/100</f>
        <v>0</v>
      </c>
      <c r="E57" s="15"/>
      <c r="F57" s="15">
        <f>B57*1.5/100</f>
        <v>0</v>
      </c>
      <c r="G57" s="16">
        <f>B57*3/100</f>
        <v>0</v>
      </c>
      <c r="H57" s="21">
        <f>C57+D57+F57+G57</f>
        <v>0</v>
      </c>
      <c r="I57" s="22">
        <f>+B57/12</f>
        <v>0</v>
      </c>
      <c r="J57" s="22">
        <f>+B57*1.33%</f>
        <v>0</v>
      </c>
      <c r="K57" s="22">
        <f t="shared" si="13"/>
        <v>0</v>
      </c>
    </row>
    <row r="58" spans="1:11" ht="13.5">
      <c r="A58" s="20" t="s">
        <v>1209</v>
      </c>
      <c r="B58" s="15">
        <f>+I29</f>
        <v>0</v>
      </c>
      <c r="C58" s="15">
        <f>B58*14/100</f>
        <v>0</v>
      </c>
      <c r="D58" s="15">
        <f>B58*0.5/100</f>
        <v>0</v>
      </c>
      <c r="E58" s="15"/>
      <c r="F58" s="15">
        <f>B58*1.5/100</f>
        <v>0</v>
      </c>
      <c r="G58" s="16">
        <f>B58*3/100</f>
        <v>0</v>
      </c>
      <c r="H58" s="21">
        <f>C58+D58+F58+G58</f>
        <v>0</v>
      </c>
      <c r="I58" s="22">
        <f>+B58/12</f>
        <v>0</v>
      </c>
      <c r="J58" s="22">
        <f>+B58*1.33%</f>
        <v>0</v>
      </c>
      <c r="K58" s="22">
        <f t="shared" si="13"/>
        <v>0</v>
      </c>
    </row>
    <row r="59" spans="1:11" ht="13.5">
      <c r="A59" s="20" t="s">
        <v>567</v>
      </c>
      <c r="B59" s="15">
        <f>+I35</f>
        <v>0</v>
      </c>
      <c r="C59" s="15">
        <f>B59*14/100</f>
        <v>0</v>
      </c>
      <c r="D59" s="15">
        <f>B59*0.5/100</f>
        <v>0</v>
      </c>
      <c r="E59" s="15"/>
      <c r="F59" s="15">
        <f>B59*1.5/100</f>
        <v>0</v>
      </c>
      <c r="G59" s="16">
        <f>B59*3/100</f>
        <v>0</v>
      </c>
      <c r="H59" s="21">
        <f>C59+D59+F59+G59</f>
        <v>0</v>
      </c>
      <c r="I59" s="22">
        <f>+B59/12</f>
        <v>0</v>
      </c>
      <c r="J59" s="22">
        <f>+B59*1.33%</f>
        <v>0</v>
      </c>
      <c r="K59" s="22">
        <f t="shared" si="13"/>
        <v>0</v>
      </c>
    </row>
    <row r="60" spans="1:11" ht="13.5">
      <c r="A60" s="20" t="s">
        <v>1163</v>
      </c>
      <c r="B60" s="60">
        <f t="shared" ref="B60:I60" si="14">SUM(B57:B59)</f>
        <v>0</v>
      </c>
      <c r="C60" s="60">
        <f t="shared" si="14"/>
        <v>0</v>
      </c>
      <c r="D60" s="60">
        <f t="shared" si="14"/>
        <v>0</v>
      </c>
      <c r="E60" s="60"/>
      <c r="F60" s="60">
        <f t="shared" si="14"/>
        <v>0</v>
      </c>
      <c r="G60" s="60">
        <f t="shared" si="14"/>
        <v>0</v>
      </c>
      <c r="H60" s="60">
        <f t="shared" si="14"/>
        <v>0</v>
      </c>
      <c r="I60" s="60">
        <f t="shared" si="14"/>
        <v>0</v>
      </c>
      <c r="J60" s="60">
        <f>SUM(J57:J59)</f>
        <v>0</v>
      </c>
      <c r="K60" s="60">
        <f>SUM(K57:K59)</f>
        <v>0</v>
      </c>
    </row>
    <row r="61" spans="1:11" ht="13.5">
      <c r="A61" s="20" t="s">
        <v>1208</v>
      </c>
      <c r="B61" s="15">
        <f>+I44</f>
        <v>0</v>
      </c>
      <c r="C61" s="15">
        <f>B61*14/100</f>
        <v>0</v>
      </c>
      <c r="D61" s="15">
        <f>B61*0.5/100</f>
        <v>0</v>
      </c>
      <c r="E61" s="15"/>
      <c r="F61" s="15">
        <f>B61*1.5/100</f>
        <v>0</v>
      </c>
      <c r="G61" s="16">
        <f>B61*3/100</f>
        <v>0</v>
      </c>
      <c r="H61" s="21">
        <f>C61+D61+F61+G61</f>
        <v>0</v>
      </c>
      <c r="I61" s="22">
        <f>+B61/12</f>
        <v>0</v>
      </c>
      <c r="J61" s="22">
        <f>+B61*1.33%</f>
        <v>0</v>
      </c>
      <c r="K61" s="22">
        <f t="shared" si="13"/>
        <v>0</v>
      </c>
    </row>
    <row r="62" spans="1:11" ht="13.5">
      <c r="A62" s="18" t="s">
        <v>588</v>
      </c>
      <c r="B62" s="60">
        <f t="shared" ref="B62:K62" si="15">+B60+B55+B61+B56</f>
        <v>0</v>
      </c>
      <c r="C62" s="60">
        <f t="shared" si="15"/>
        <v>0</v>
      </c>
      <c r="D62" s="60">
        <f t="shared" si="15"/>
        <v>0</v>
      </c>
      <c r="E62" s="60"/>
      <c r="F62" s="60">
        <f t="shared" si="15"/>
        <v>0</v>
      </c>
      <c r="G62" s="60">
        <f t="shared" si="15"/>
        <v>0</v>
      </c>
      <c r="H62" s="60">
        <f t="shared" si="15"/>
        <v>0</v>
      </c>
      <c r="I62" s="60">
        <f t="shared" si="15"/>
        <v>0</v>
      </c>
      <c r="J62" s="60">
        <f t="shared" si="15"/>
        <v>0</v>
      </c>
      <c r="K62" s="60">
        <f t="shared" si="15"/>
        <v>0</v>
      </c>
    </row>
    <row r="63" spans="1:11" ht="13.5">
      <c r="A63" s="4"/>
      <c r="B63" s="4"/>
      <c r="C63" s="4"/>
      <c r="D63" s="4"/>
      <c r="E63" s="4"/>
      <c r="F63" s="4"/>
      <c r="G63" s="4"/>
      <c r="H63" s="3"/>
      <c r="I63" s="3"/>
      <c r="J63" s="3"/>
    </row>
    <row r="64" spans="1:11" ht="12.75">
      <c r="H64" s="39" t="s">
        <v>583</v>
      </c>
      <c r="I64" s="59">
        <f>+I62+H62+J62</f>
        <v>0</v>
      </c>
    </row>
  </sheetData>
  <mergeCells count="1">
    <mergeCell ref="A53:I53"/>
  </mergeCells>
  <phoneticPr fontId="0" type="noConversion"/>
  <pageMargins left="0.75" right="0.75" top="1" bottom="1" header="0" footer="0"/>
  <pageSetup paperSize="9" orientation="portrait" horizontalDpi="360" verticalDpi="36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2"/>
  <sheetViews>
    <sheetView workbookViewId="0">
      <selection activeCell="D39" sqref="D39"/>
    </sheetView>
  </sheetViews>
  <sheetFormatPr baseColWidth="10" defaultRowHeight="12"/>
  <cols>
    <col min="1" max="1" width="3.25" customWidth="1"/>
    <col min="2" max="2" width="4.25" customWidth="1"/>
    <col min="3" max="3" width="12" customWidth="1"/>
    <col min="4" max="4" width="10" customWidth="1"/>
    <col min="5" max="5" width="10.25" customWidth="1"/>
    <col min="6" max="6" width="9.75" customWidth="1"/>
    <col min="7" max="7" width="7.125" customWidth="1"/>
    <col min="8" max="8" width="10.25" customWidth="1"/>
    <col min="9" max="9" width="16" bestFit="1" customWidth="1"/>
    <col min="11" max="11" width="12.875" bestFit="1" customWidth="1"/>
    <col min="12" max="12" width="14.875" bestFit="1" customWidth="1"/>
  </cols>
  <sheetData>
    <row r="1" spans="1:12" ht="15.75" thickBot="1">
      <c r="A1" s="2356" t="s">
        <v>1009</v>
      </c>
      <c r="B1" s="2357"/>
      <c r="C1" s="2357"/>
      <c r="D1" s="2357"/>
      <c r="E1" s="2357"/>
      <c r="F1" s="2357"/>
      <c r="G1" s="2357"/>
      <c r="H1" s="2357"/>
      <c r="I1" s="2358"/>
    </row>
    <row r="2" spans="1:12" ht="13.5">
      <c r="A2" s="40" t="s">
        <v>179</v>
      </c>
      <c r="B2" s="42" t="s">
        <v>180</v>
      </c>
      <c r="C2" s="40" t="s">
        <v>181</v>
      </c>
      <c r="D2" s="42" t="s">
        <v>182</v>
      </c>
      <c r="E2" s="42" t="s">
        <v>183</v>
      </c>
      <c r="F2" s="42" t="s">
        <v>184</v>
      </c>
      <c r="G2" s="42" t="s">
        <v>180</v>
      </c>
      <c r="H2" s="42" t="s">
        <v>185</v>
      </c>
      <c r="I2" s="42" t="s">
        <v>186</v>
      </c>
    </row>
    <row r="3" spans="1:12" ht="14.25" thickBot="1">
      <c r="A3" s="199" t="s">
        <v>187</v>
      </c>
      <c r="B3" s="200" t="s">
        <v>188</v>
      </c>
      <c r="C3" s="199" t="s">
        <v>189</v>
      </c>
      <c r="D3" s="200" t="s">
        <v>190</v>
      </c>
      <c r="E3" s="200" t="s">
        <v>191</v>
      </c>
      <c r="F3" s="200" t="s">
        <v>192</v>
      </c>
      <c r="G3" s="200" t="s">
        <v>193</v>
      </c>
      <c r="H3" s="200" t="s">
        <v>194</v>
      </c>
      <c r="I3" s="200" t="s">
        <v>195</v>
      </c>
    </row>
    <row r="4" spans="1:12" ht="13.5" hidden="1">
      <c r="A4" s="179" t="s">
        <v>196</v>
      </c>
      <c r="B4" s="180"/>
      <c r="C4" s="181" t="s">
        <v>1010</v>
      </c>
      <c r="D4" s="182"/>
      <c r="E4" s="201"/>
      <c r="F4" s="201"/>
      <c r="G4" s="201"/>
      <c r="H4" s="201"/>
      <c r="I4" s="202"/>
    </row>
    <row r="5" spans="1:12" ht="13.5" hidden="1">
      <c r="A5" s="197"/>
      <c r="B5" s="198">
        <v>0</v>
      </c>
      <c r="C5" s="173" t="s">
        <v>1093</v>
      </c>
      <c r="D5" s="48">
        <v>0</v>
      </c>
      <c r="E5" s="48">
        <v>0</v>
      </c>
      <c r="F5" s="48">
        <f>E5+D5</f>
        <v>0</v>
      </c>
      <c r="G5" s="48">
        <v>12</v>
      </c>
      <c r="H5" s="48">
        <f>B5*F5*G5</f>
        <v>0</v>
      </c>
      <c r="I5" s="49">
        <f>F5*0.03</f>
        <v>0</v>
      </c>
    </row>
    <row r="6" spans="1:12" ht="13.5" hidden="1">
      <c r="A6" s="58"/>
      <c r="B6" s="57">
        <f>SUM(B5:B5)</f>
        <v>0</v>
      </c>
      <c r="C6" s="47" t="s">
        <v>207</v>
      </c>
      <c r="D6" s="48"/>
      <c r="E6" s="50" t="s">
        <v>208</v>
      </c>
      <c r="F6" s="48"/>
      <c r="G6" s="48"/>
      <c r="H6" s="48"/>
      <c r="I6" s="49"/>
    </row>
    <row r="7" spans="1:12" ht="13.5" hidden="1">
      <c r="A7" s="51"/>
      <c r="B7" s="52"/>
      <c r="C7" s="52"/>
      <c r="D7" s="48"/>
      <c r="E7" s="50" t="s">
        <v>217</v>
      </c>
      <c r="F7" s="48"/>
      <c r="G7" s="48"/>
      <c r="H7" s="48">
        <f>SUM(H5:H6)</f>
        <v>0</v>
      </c>
      <c r="I7" s="49"/>
    </row>
    <row r="8" spans="1:12" ht="13.5" hidden="1">
      <c r="A8" s="51"/>
      <c r="B8" s="52"/>
      <c r="C8" s="52"/>
      <c r="D8" s="48"/>
      <c r="E8" s="50" t="s">
        <v>211</v>
      </c>
      <c r="F8" s="48"/>
      <c r="G8" s="48"/>
      <c r="H8" s="48">
        <v>0</v>
      </c>
      <c r="I8" s="174"/>
    </row>
    <row r="9" spans="1:12" ht="13.5" hidden="1">
      <c r="A9" s="51"/>
      <c r="B9" s="52"/>
      <c r="C9" s="52"/>
      <c r="D9" s="48"/>
      <c r="E9" s="50" t="s">
        <v>1079</v>
      </c>
      <c r="F9" s="48"/>
      <c r="G9" s="48"/>
      <c r="H9" s="48">
        <f>SUM(H7:H8)</f>
        <v>0</v>
      </c>
      <c r="I9" s="174"/>
    </row>
    <row r="10" spans="1:12" ht="14.25" hidden="1" thickBot="1">
      <c r="A10" s="53"/>
      <c r="B10" s="176">
        <f>+B6</f>
        <v>0</v>
      </c>
      <c r="C10" s="177" t="s">
        <v>207</v>
      </c>
      <c r="D10" s="54"/>
      <c r="E10" s="178" t="s">
        <v>219</v>
      </c>
      <c r="F10" s="54"/>
      <c r="G10" s="54"/>
      <c r="H10" s="54">
        <f>H9</f>
        <v>0</v>
      </c>
      <c r="I10" s="55"/>
    </row>
    <row r="11" spans="1:12" ht="13.5" hidden="1">
      <c r="A11" s="215" t="s">
        <v>970</v>
      </c>
      <c r="B11" s="198">
        <v>0</v>
      </c>
      <c r="C11" s="173" t="s">
        <v>1078</v>
      </c>
      <c r="D11" s="48">
        <v>195953</v>
      </c>
      <c r="E11" s="48">
        <v>0</v>
      </c>
      <c r="F11" s="48">
        <f>E11+D11</f>
        <v>195953</v>
      </c>
      <c r="G11" s="48">
        <v>12</v>
      </c>
      <c r="H11" s="48">
        <f>B11*F11*G11</f>
        <v>0</v>
      </c>
      <c r="I11" s="49">
        <f>F11*0.03</f>
        <v>5878.59</v>
      </c>
    </row>
    <row r="12" spans="1:12" ht="13.5">
      <c r="A12" s="215" t="s">
        <v>970</v>
      </c>
      <c r="B12" s="198">
        <v>1</v>
      </c>
      <c r="C12" s="173" t="s">
        <v>200</v>
      </c>
      <c r="D12" s="48">
        <v>0</v>
      </c>
      <c r="E12" s="48">
        <v>0</v>
      </c>
      <c r="F12" s="48">
        <f>E12+D12</f>
        <v>0</v>
      </c>
      <c r="G12" s="48">
        <v>12</v>
      </c>
      <c r="H12" s="48">
        <f>B12*F12*G12</f>
        <v>0</v>
      </c>
      <c r="I12" s="49">
        <f>F12*0.03</f>
        <v>0</v>
      </c>
    </row>
    <row r="13" spans="1:12" ht="13.5" hidden="1">
      <c r="A13" s="215"/>
      <c r="B13" s="198">
        <v>0</v>
      </c>
      <c r="C13" s="173" t="s">
        <v>387</v>
      </c>
      <c r="D13" s="48">
        <v>195953</v>
      </c>
      <c r="E13" s="48">
        <v>0</v>
      </c>
      <c r="F13" s="48">
        <f>E13+D13</f>
        <v>195953</v>
      </c>
      <c r="G13" s="48">
        <v>12</v>
      </c>
      <c r="H13" s="48">
        <f>B13*F13*G13</f>
        <v>0</v>
      </c>
      <c r="I13" s="49">
        <f>F13*0.03</f>
        <v>5878.59</v>
      </c>
      <c r="K13">
        <f>6500*5%</f>
        <v>325</v>
      </c>
    </row>
    <row r="14" spans="1:12" ht="13.5" hidden="1">
      <c r="A14" s="215"/>
      <c r="B14" s="198">
        <v>0</v>
      </c>
      <c r="C14" s="173" t="s">
        <v>175</v>
      </c>
      <c r="D14" s="48">
        <v>321850</v>
      </c>
      <c r="E14" s="48">
        <v>0</v>
      </c>
      <c r="F14" s="48">
        <f>E14+D14</f>
        <v>321850</v>
      </c>
      <c r="G14" s="48">
        <v>12</v>
      </c>
      <c r="H14" s="48">
        <f>B14*F14*G14</f>
        <v>0</v>
      </c>
      <c r="I14" s="49">
        <f>F14*0.03</f>
        <v>9655.5</v>
      </c>
      <c r="K14">
        <f>+K13*5</f>
        <v>1625</v>
      </c>
    </row>
    <row r="15" spans="1:12" ht="13.5" hidden="1">
      <c r="A15" s="58"/>
      <c r="B15" s="57">
        <f>SUM(B11:B14)</f>
        <v>1</v>
      </c>
      <c r="C15" s="47" t="s">
        <v>207</v>
      </c>
      <c r="D15" s="48"/>
      <c r="E15" s="50" t="s">
        <v>208</v>
      </c>
      <c r="F15" s="48"/>
      <c r="G15" s="48"/>
      <c r="H15" s="48"/>
      <c r="I15" s="49"/>
      <c r="K15">
        <f>+F12</f>
        <v>0</v>
      </c>
      <c r="L15" s="77">
        <v>105</v>
      </c>
    </row>
    <row r="16" spans="1:12" ht="13.5" hidden="1">
      <c r="A16" s="51"/>
      <c r="B16" s="52"/>
      <c r="C16" s="52"/>
      <c r="D16" s="48"/>
      <c r="E16" s="50" t="s">
        <v>217</v>
      </c>
      <c r="F16" s="48"/>
      <c r="G16" s="48"/>
      <c r="H16" s="48">
        <f>SUM(H11:H15)</f>
        <v>0</v>
      </c>
      <c r="I16" s="49"/>
      <c r="K16">
        <f>+K15*L16/L15</f>
        <v>0</v>
      </c>
      <c r="L16" s="77">
        <v>100</v>
      </c>
    </row>
    <row r="17" spans="1:13" ht="13.5" hidden="1">
      <c r="A17" s="51"/>
      <c r="B17" s="52"/>
      <c r="C17" s="52"/>
      <c r="D17" s="48"/>
      <c r="E17" s="50" t="s">
        <v>211</v>
      </c>
      <c r="F17" s="48"/>
      <c r="G17" s="48"/>
      <c r="H17" s="48">
        <v>0</v>
      </c>
      <c r="I17" s="174"/>
    </row>
    <row r="18" spans="1:13" ht="13.5" hidden="1">
      <c r="A18" s="51"/>
      <c r="B18" s="52"/>
      <c r="C18" s="52"/>
      <c r="D18" s="48"/>
      <c r="E18" s="50" t="s">
        <v>971</v>
      </c>
      <c r="F18" s="48"/>
      <c r="G18" s="48"/>
      <c r="H18" s="48">
        <f>SUM(H16:H17)</f>
        <v>0</v>
      </c>
      <c r="I18" s="174"/>
    </row>
    <row r="19" spans="1:13" ht="14.25" thickBot="1">
      <c r="A19" s="53"/>
      <c r="B19" s="176">
        <f>+B15+B10</f>
        <v>1</v>
      </c>
      <c r="C19" s="177" t="s">
        <v>207</v>
      </c>
      <c r="D19" s="54"/>
      <c r="E19" s="178" t="s">
        <v>219</v>
      </c>
      <c r="F19" s="54"/>
      <c r="G19" s="54"/>
      <c r="H19" s="54">
        <f>+H18+H10</f>
        <v>0</v>
      </c>
      <c r="I19" s="55"/>
    </row>
    <row r="20" spans="1:13" ht="14.25" thickBot="1">
      <c r="A20" s="52"/>
      <c r="B20" s="57"/>
      <c r="C20" s="47"/>
      <c r="D20" s="48"/>
      <c r="E20" s="50"/>
      <c r="F20" s="48"/>
      <c r="G20" s="48"/>
      <c r="H20" s="48"/>
      <c r="I20" s="48"/>
    </row>
    <row r="21" spans="1:13" ht="15.75" thickBot="1">
      <c r="A21" s="2356" t="s">
        <v>1089</v>
      </c>
      <c r="B21" s="2357"/>
      <c r="C21" s="2357"/>
      <c r="D21" s="2357"/>
      <c r="E21" s="2357"/>
      <c r="F21" s="2357"/>
      <c r="G21" s="2357"/>
      <c r="H21" s="2357"/>
      <c r="I21" s="2358"/>
    </row>
    <row r="22" spans="1:13" ht="13.5" hidden="1">
      <c r="A22" s="227" t="s">
        <v>970</v>
      </c>
      <c r="B22" s="166">
        <v>0</v>
      </c>
      <c r="C22" s="47" t="s">
        <v>176</v>
      </c>
      <c r="D22" s="48">
        <v>209989</v>
      </c>
      <c r="E22" s="48">
        <v>0</v>
      </c>
      <c r="F22" s="48">
        <f>E22+D22</f>
        <v>209989</v>
      </c>
      <c r="G22" s="48">
        <v>12</v>
      </c>
      <c r="H22" s="48">
        <f>B22*F22*G22</f>
        <v>0</v>
      </c>
      <c r="I22" s="49">
        <f>F22*0.03</f>
        <v>6299.67</v>
      </c>
    </row>
    <row r="23" spans="1:13" ht="13.5" hidden="1">
      <c r="A23" s="47"/>
      <c r="B23" s="1409">
        <v>0</v>
      </c>
      <c r="C23" s="47" t="s">
        <v>388</v>
      </c>
      <c r="D23" s="48">
        <v>181914</v>
      </c>
      <c r="E23" s="48">
        <v>0</v>
      </c>
      <c r="F23" s="48">
        <f>E23+D23</f>
        <v>181914</v>
      </c>
      <c r="G23" s="48">
        <v>12</v>
      </c>
      <c r="H23" s="48">
        <f>B23*F23*G23</f>
        <v>0</v>
      </c>
      <c r="I23" s="49">
        <f>F23*0.03</f>
        <v>5457.42</v>
      </c>
    </row>
    <row r="24" spans="1:13" ht="13.5">
      <c r="A24" s="47" t="s">
        <v>970</v>
      </c>
      <c r="B24" s="166">
        <v>1</v>
      </c>
      <c r="C24" s="47" t="s">
        <v>1219</v>
      </c>
      <c r="D24" s="48">
        <v>0</v>
      </c>
      <c r="E24" s="48">
        <v>0</v>
      </c>
      <c r="F24" s="48">
        <f>E24+D24</f>
        <v>0</v>
      </c>
      <c r="G24" s="48">
        <v>12</v>
      </c>
      <c r="H24" s="48">
        <f>B24*F24*G24</f>
        <v>0</v>
      </c>
      <c r="I24" s="49">
        <f>F24*0.03</f>
        <v>0</v>
      </c>
    </row>
    <row r="25" spans="1:13" ht="13.5">
      <c r="A25" s="47"/>
      <c r="B25" s="166">
        <v>3</v>
      </c>
      <c r="C25" s="47" t="s">
        <v>177</v>
      </c>
      <c r="D25" s="48">
        <v>0</v>
      </c>
      <c r="E25" s="48">
        <v>0</v>
      </c>
      <c r="F25" s="48">
        <f>E25+D25</f>
        <v>0</v>
      </c>
      <c r="G25" s="48">
        <v>12</v>
      </c>
      <c r="H25" s="48">
        <f>B25*F25*G25</f>
        <v>0</v>
      </c>
      <c r="I25" s="49">
        <f>F25*0.03</f>
        <v>0</v>
      </c>
    </row>
    <row r="26" spans="1:13" ht="13.5">
      <c r="A26" s="58"/>
      <c r="B26" s="57">
        <f>SUM(B22:B25)</f>
        <v>4</v>
      </c>
      <c r="C26" s="47" t="s">
        <v>207</v>
      </c>
      <c r="D26" s="48"/>
      <c r="E26" s="50" t="s">
        <v>208</v>
      </c>
      <c r="F26" s="48"/>
      <c r="G26" s="48"/>
      <c r="H26" s="48"/>
      <c r="I26" s="49"/>
    </row>
    <row r="27" spans="1:13" ht="13.5" hidden="1">
      <c r="A27" s="51"/>
      <c r="B27" s="52"/>
      <c r="C27" s="52"/>
      <c r="D27" s="48"/>
      <c r="E27" s="50" t="s">
        <v>217</v>
      </c>
      <c r="F27" s="48"/>
      <c r="G27" s="48"/>
      <c r="H27" s="48">
        <f>SUM(H22:H26)</f>
        <v>0</v>
      </c>
      <c r="I27" s="49"/>
    </row>
    <row r="28" spans="1:13" ht="13.5" hidden="1">
      <c r="A28" s="51"/>
      <c r="B28" s="52"/>
      <c r="C28" s="52"/>
      <c r="D28" s="48"/>
      <c r="E28" s="50" t="s">
        <v>211</v>
      </c>
      <c r="F28" s="48"/>
      <c r="G28" s="48"/>
      <c r="H28" s="48">
        <v>0</v>
      </c>
      <c r="I28" s="174"/>
    </row>
    <row r="29" spans="1:13" ht="13.5">
      <c r="A29" s="228"/>
      <c r="B29" s="229">
        <f>+B26</f>
        <v>4</v>
      </c>
      <c r="C29" s="230" t="s">
        <v>207</v>
      </c>
      <c r="D29" s="231"/>
      <c r="E29" s="232" t="s">
        <v>1090</v>
      </c>
      <c r="F29" s="231"/>
      <c r="G29" s="231"/>
      <c r="H29" s="231">
        <f>SUM(H27:H28)</f>
        <v>0</v>
      </c>
      <c r="I29" s="233"/>
    </row>
    <row r="31" spans="1:13" ht="15.75">
      <c r="C31" s="2368" t="s">
        <v>566</v>
      </c>
      <c r="D31" s="2369"/>
      <c r="E31" s="2369"/>
      <c r="F31" s="2369"/>
      <c r="G31" s="2369"/>
      <c r="H31" s="2369"/>
      <c r="I31" s="2369"/>
      <c r="J31" s="2369"/>
      <c r="K31" s="2369"/>
      <c r="L31" s="2369"/>
    </row>
    <row r="32" spans="1:13" ht="38.25">
      <c r="C32" s="18" t="s">
        <v>584</v>
      </c>
      <c r="D32" s="19" t="s">
        <v>552</v>
      </c>
      <c r="E32" s="19" t="s">
        <v>553</v>
      </c>
      <c r="F32" s="19" t="s">
        <v>554</v>
      </c>
      <c r="G32" s="19" t="s">
        <v>578</v>
      </c>
      <c r="H32" s="19" t="s">
        <v>579</v>
      </c>
      <c r="I32" s="19" t="s">
        <v>580</v>
      </c>
      <c r="J32" s="19" t="s">
        <v>992</v>
      </c>
      <c r="K32" s="213" t="s">
        <v>1077</v>
      </c>
      <c r="L32" s="19" t="s">
        <v>581</v>
      </c>
      <c r="M32" s="19" t="s">
        <v>571</v>
      </c>
    </row>
    <row r="33" spans="3:13" ht="13.5">
      <c r="C33" s="20" t="s">
        <v>585</v>
      </c>
      <c r="D33" s="15">
        <f>+H10</f>
        <v>0</v>
      </c>
      <c r="E33" s="15">
        <f>D33*14/100</f>
        <v>0</v>
      </c>
      <c r="F33" s="15">
        <f>D33*0.5/100</f>
        <v>0</v>
      </c>
      <c r="G33" s="15">
        <f>D33*1.5/100</f>
        <v>0</v>
      </c>
      <c r="H33" s="16">
        <f>D33*3/100</f>
        <v>0</v>
      </c>
      <c r="I33" s="21">
        <f>E33+F33+G33+H33</f>
        <v>0</v>
      </c>
      <c r="J33" s="21"/>
      <c r="K33" s="22">
        <f t="shared" ref="K33:K39" si="0">+D33*1.33%</f>
        <v>0</v>
      </c>
      <c r="L33" s="22">
        <f>+(D33)/12</f>
        <v>0</v>
      </c>
      <c r="M33" s="22">
        <f>SUM(I33:L33)</f>
        <v>0</v>
      </c>
    </row>
    <row r="34" spans="3:13" ht="13.5" hidden="1">
      <c r="C34" s="20" t="s">
        <v>586</v>
      </c>
      <c r="D34" s="15">
        <v>0</v>
      </c>
      <c r="E34" s="15">
        <f>D34*14/100</f>
        <v>0</v>
      </c>
      <c r="F34" s="15">
        <f>D34*0.5/100</f>
        <v>0</v>
      </c>
      <c r="G34" s="15">
        <f>D34*1.5/100</f>
        <v>0</v>
      </c>
      <c r="H34" s="16">
        <f>D34*3/100</f>
        <v>0</v>
      </c>
      <c r="I34" s="21">
        <f>E34+F34+G34+H34</f>
        <v>0</v>
      </c>
      <c r="J34" s="21"/>
      <c r="K34" s="22">
        <f t="shared" si="0"/>
        <v>0</v>
      </c>
      <c r="L34" s="22">
        <f>+D34/12</f>
        <v>0</v>
      </c>
      <c r="M34" s="22">
        <f t="shared" ref="M34:M39" si="1">SUM(I34:L34)</f>
        <v>0</v>
      </c>
    </row>
    <row r="35" spans="3:13" ht="13.5" hidden="1">
      <c r="C35" s="20" t="s">
        <v>567</v>
      </c>
      <c r="D35" s="15">
        <v>0</v>
      </c>
      <c r="E35" s="15">
        <f>D35*14/100</f>
        <v>0</v>
      </c>
      <c r="F35" s="15">
        <f>D35*0.5/100</f>
        <v>0</v>
      </c>
      <c r="G35" s="15">
        <f>D35*1.5/100</f>
        <v>0</v>
      </c>
      <c r="H35" s="16">
        <f>D35*3/100</f>
        <v>0</v>
      </c>
      <c r="I35" s="21">
        <f>E35+F35+G35+H35</f>
        <v>0</v>
      </c>
      <c r="J35" s="21"/>
      <c r="K35" s="22">
        <f t="shared" si="0"/>
        <v>0</v>
      </c>
      <c r="L35" s="22">
        <f>+D35/12</f>
        <v>0</v>
      </c>
      <c r="M35" s="22">
        <f t="shared" si="1"/>
        <v>0</v>
      </c>
    </row>
    <row r="36" spans="3:13" ht="13.5" hidden="1">
      <c r="C36" s="20" t="s">
        <v>1001</v>
      </c>
      <c r="D36" s="15">
        <v>0</v>
      </c>
      <c r="E36" s="15">
        <f>D36*14/100</f>
        <v>0</v>
      </c>
      <c r="F36" s="15">
        <f>D36*0.5/100</f>
        <v>0</v>
      </c>
      <c r="G36" s="15">
        <f>D36*1.5/100</f>
        <v>0</v>
      </c>
      <c r="H36" s="16">
        <f>D36*3/100</f>
        <v>0</v>
      </c>
      <c r="I36" s="21">
        <f>E36+F36+G36+H36</f>
        <v>0</v>
      </c>
      <c r="J36" s="21"/>
      <c r="K36" s="22">
        <f t="shared" si="0"/>
        <v>0</v>
      </c>
      <c r="L36" s="22">
        <f>+D36/12</f>
        <v>0</v>
      </c>
      <c r="M36" s="22">
        <f t="shared" si="1"/>
        <v>0</v>
      </c>
    </row>
    <row r="37" spans="3:13" ht="13.5" hidden="1">
      <c r="C37" s="20" t="s">
        <v>587</v>
      </c>
      <c r="D37" s="60">
        <f>SUM(D34:D35)</f>
        <v>0</v>
      </c>
      <c r="E37" s="60">
        <f>SUM(E34:E35)</f>
        <v>0</v>
      </c>
      <c r="F37" s="60">
        <f>SUM(F34:F35)</f>
        <v>0</v>
      </c>
      <c r="G37" s="60">
        <f>SUM(G34:G35)</f>
        <v>0</v>
      </c>
      <c r="H37" s="214">
        <f>D37*3/100</f>
        <v>0</v>
      </c>
      <c r="I37" s="60">
        <f>SUM(I34:I35)</f>
        <v>0</v>
      </c>
      <c r="J37" s="60"/>
      <c r="K37" s="211">
        <f t="shared" si="0"/>
        <v>0</v>
      </c>
      <c r="L37" s="60">
        <f>SUM(L34:L35)</f>
        <v>0</v>
      </c>
      <c r="M37" s="22">
        <f t="shared" si="1"/>
        <v>0</v>
      </c>
    </row>
    <row r="38" spans="3:13" ht="13.5">
      <c r="C38" s="20" t="s">
        <v>709</v>
      </c>
      <c r="D38" s="15">
        <f>+H29</f>
        <v>0</v>
      </c>
      <c r="E38" s="15">
        <f>(D38+J38)*14/100</f>
        <v>0</v>
      </c>
      <c r="F38" s="15">
        <f>(D38+J38)*0.5/100</f>
        <v>0</v>
      </c>
      <c r="G38" s="15">
        <f>(D38+J38)*1.5/100</f>
        <v>0</v>
      </c>
      <c r="H38" s="16">
        <f>(D38+J38)*3/100</f>
        <v>0</v>
      </c>
      <c r="I38" s="21">
        <f>E38+F38+G38+H38</f>
        <v>0</v>
      </c>
      <c r="J38" s="21">
        <v>0</v>
      </c>
      <c r="K38" s="22">
        <f>+D38*1.33%</f>
        <v>0</v>
      </c>
      <c r="L38" s="22">
        <f>(D38+J38)/12</f>
        <v>0</v>
      </c>
      <c r="M38" s="22">
        <f t="shared" si="1"/>
        <v>0</v>
      </c>
    </row>
    <row r="39" spans="3:13" ht="13.5">
      <c r="C39" s="20" t="s">
        <v>1091</v>
      </c>
      <c r="D39" s="15">
        <f>+H18</f>
        <v>0</v>
      </c>
      <c r="E39" s="15">
        <f>(D39+J39)*14/100</f>
        <v>0</v>
      </c>
      <c r="F39" s="15">
        <f>(D39+J39)*0.5/100</f>
        <v>0</v>
      </c>
      <c r="G39" s="15">
        <f>(D39+J39)*1.5/100</f>
        <v>0</v>
      </c>
      <c r="H39" s="16">
        <f>(D39+J39)*3/100</f>
        <v>0</v>
      </c>
      <c r="I39" s="21">
        <f>E39+F39+G39+H39</f>
        <v>0</v>
      </c>
      <c r="J39" s="21">
        <v>0</v>
      </c>
      <c r="K39" s="22">
        <f t="shared" si="0"/>
        <v>0</v>
      </c>
      <c r="L39" s="22">
        <f>(D39+J39)/12</f>
        <v>0</v>
      </c>
      <c r="M39" s="22">
        <f t="shared" si="1"/>
        <v>0</v>
      </c>
    </row>
    <row r="40" spans="3:13" ht="13.5">
      <c r="C40" s="18" t="s">
        <v>588</v>
      </c>
      <c r="D40" s="60">
        <f>+D37+D33+D39+D38</f>
        <v>0</v>
      </c>
      <c r="E40" s="60">
        <f>+E37+E33+E39+E38</f>
        <v>0</v>
      </c>
      <c r="F40" s="60">
        <f t="shared" ref="F40:M40" si="2">+F37+F33+F39+F38</f>
        <v>0</v>
      </c>
      <c r="G40" s="60">
        <f t="shared" si="2"/>
        <v>0</v>
      </c>
      <c r="H40" s="60">
        <f t="shared" si="2"/>
        <v>0</v>
      </c>
      <c r="I40" s="60">
        <f t="shared" si="2"/>
        <v>0</v>
      </c>
      <c r="J40" s="60">
        <f t="shared" si="2"/>
        <v>0</v>
      </c>
      <c r="K40" s="60">
        <f t="shared" si="2"/>
        <v>0</v>
      </c>
      <c r="L40" s="60">
        <f t="shared" si="2"/>
        <v>0</v>
      </c>
      <c r="M40" s="60">
        <f t="shared" si="2"/>
        <v>0</v>
      </c>
    </row>
    <row r="41" spans="3:13" ht="13.5">
      <c r="I41" s="234"/>
      <c r="L41" s="22">
        <f>+L40+I40+K40</f>
        <v>0</v>
      </c>
    </row>
    <row r="42" spans="3:13" ht="13.5">
      <c r="I42" s="234"/>
    </row>
  </sheetData>
  <mergeCells count="3">
    <mergeCell ref="A1:I1"/>
    <mergeCell ref="C31:L31"/>
    <mergeCell ref="A21:I21"/>
  </mergeCells>
  <phoneticPr fontId="0" type="noConversion"/>
  <pageMargins left="1.18" right="0.75" top="1.38" bottom="1" header="0" footer="0"/>
  <pageSetup orientation="portrait" horizontalDpi="360" verticalDpi="36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Q240"/>
  <sheetViews>
    <sheetView zoomScale="75" workbookViewId="0">
      <pane xSplit="3" ySplit="6" topLeftCell="AB46" activePane="bottomRight" state="frozen"/>
      <selection pane="topRight" activeCell="D1" sqref="D1"/>
      <selection pane="bottomLeft" activeCell="A7" sqref="A7"/>
      <selection pane="bottomRight" activeCell="CD56" sqref="CD56"/>
    </sheetView>
  </sheetViews>
  <sheetFormatPr baseColWidth="10" defaultRowHeight="12"/>
  <cols>
    <col min="1" max="1" width="8.375" style="87" customWidth="1"/>
    <col min="2" max="2" width="26.875" customWidth="1"/>
    <col min="3" max="3" width="12.25" style="305" customWidth="1"/>
    <col min="4" max="5" width="11.125" customWidth="1"/>
    <col min="6" max="6" width="12.75" customWidth="1"/>
    <col min="7" max="8" width="11.125" customWidth="1"/>
    <col min="9" max="9" width="11.75" customWidth="1"/>
    <col min="10" max="10" width="11.125" customWidth="1"/>
    <col min="11" max="11" width="12" customWidth="1"/>
    <col min="12" max="13" width="11.125" customWidth="1"/>
    <col min="14" max="14" width="12.5" customWidth="1"/>
    <col min="15" max="16" width="11.125" customWidth="1"/>
    <col min="17" max="17" width="16.25" customWidth="1"/>
    <col min="18" max="18" width="11.125" customWidth="1"/>
    <col min="19" max="19" width="6.125" customWidth="1"/>
    <col min="20" max="20" width="11.625" customWidth="1"/>
    <col min="21" max="21" width="11.125" customWidth="1"/>
    <col min="22" max="22" width="3.125" customWidth="1"/>
    <col min="23" max="23" width="15.125" customWidth="1"/>
    <col min="24" max="24" width="13.875" customWidth="1"/>
    <col min="25" max="25" width="3.125" customWidth="1"/>
    <col min="26" max="26" width="12.25" customWidth="1"/>
    <col min="27" max="27" width="11.125" customWidth="1"/>
    <col min="28" max="28" width="11.75" customWidth="1"/>
    <col min="29" max="29" width="11.125" customWidth="1"/>
    <col min="30" max="31" width="13" customWidth="1"/>
    <col min="32" max="32" width="1.25" customWidth="1"/>
    <col min="33" max="33" width="11" hidden="1" customWidth="1"/>
    <col min="34" max="34" width="12.875" hidden="1" customWidth="1"/>
    <col min="35" max="35" width="2.625" hidden="1" customWidth="1"/>
    <col min="36" max="37" width="11" hidden="1" customWidth="1"/>
    <col min="38" max="38" width="2.125" hidden="1" customWidth="1"/>
    <col min="39" max="39" width="11" hidden="1" customWidth="1"/>
    <col min="40" max="40" width="12" hidden="1" customWidth="1"/>
    <col min="41" max="41" width="1.875" hidden="1" customWidth="1"/>
    <col min="42" max="43" width="11" hidden="1" customWidth="1"/>
    <col min="44" max="44" width="1.625" hidden="1" customWidth="1"/>
    <col min="45" max="46" width="11" hidden="1" customWidth="1"/>
    <col min="47" max="47" width="2" hidden="1" customWidth="1"/>
    <col min="48" max="49" width="11" hidden="1" customWidth="1"/>
    <col min="50" max="50" width="1.875" hidden="1" customWidth="1"/>
    <col min="51" max="52" width="11" hidden="1" customWidth="1"/>
    <col min="53" max="53" width="1.375" hidden="1" customWidth="1"/>
    <col min="54" max="55" width="11" hidden="1" customWidth="1"/>
    <col min="56" max="56" width="1.375" hidden="1" customWidth="1"/>
    <col min="57" max="58" width="11" hidden="1" customWidth="1"/>
    <col min="59" max="59" width="1.625" hidden="1" customWidth="1"/>
    <col min="60" max="61" width="11" hidden="1" customWidth="1"/>
    <col min="62" max="62" width="1.875" hidden="1" customWidth="1"/>
    <col min="63" max="64" width="11" hidden="1" customWidth="1"/>
    <col min="65" max="65" width="1.5" hidden="1" customWidth="1"/>
    <col min="66" max="66" width="11" hidden="1" customWidth="1"/>
    <col min="67" max="67" width="12.875" hidden="1" customWidth="1"/>
    <col min="68" max="68" width="1.375" hidden="1" customWidth="1"/>
    <col min="69" max="70" width="11" hidden="1" customWidth="1"/>
    <col min="71" max="71" width="1.875" hidden="1" customWidth="1"/>
    <col min="72" max="73" width="11" hidden="1" customWidth="1"/>
    <col min="74" max="74" width="1.875" hidden="1" customWidth="1"/>
    <col min="75" max="76" width="11" hidden="1" customWidth="1"/>
    <col min="77" max="77" width="11.125" hidden="1" customWidth="1"/>
    <col min="78" max="78" width="12.375" hidden="1" customWidth="1"/>
    <col min="79" max="79" width="11.625" hidden="1" customWidth="1"/>
    <col min="80" max="80" width="3" customWidth="1"/>
    <col min="81" max="81" width="11.625" customWidth="1"/>
    <col min="82" max="82" width="13.875" customWidth="1"/>
    <col min="83" max="83" width="2.25" customWidth="1"/>
    <col min="86" max="86" width="1.875" customWidth="1"/>
    <col min="89" max="89" width="1.5" customWidth="1"/>
    <col min="92" max="92" width="2.625" customWidth="1"/>
    <col min="94" max="94" width="11.5" customWidth="1"/>
    <col min="95" max="95" width="17" bestFit="1" customWidth="1"/>
  </cols>
  <sheetData>
    <row r="1" spans="1:95" ht="15.75">
      <c r="B1" s="2375" t="s">
        <v>904</v>
      </c>
      <c r="C1" s="2375"/>
      <c r="D1" s="2375"/>
      <c r="E1" s="2375"/>
      <c r="F1" s="2375"/>
      <c r="G1" s="2375"/>
      <c r="H1" s="2375"/>
      <c r="I1" s="2375"/>
      <c r="J1" s="2375"/>
      <c r="K1" s="2375"/>
      <c r="L1" s="2375"/>
      <c r="M1" s="2375"/>
      <c r="N1" s="2375"/>
      <c r="O1" s="2375"/>
      <c r="P1" s="2375"/>
      <c r="Q1" s="2375"/>
      <c r="R1" s="2375"/>
      <c r="S1" s="139"/>
    </row>
    <row r="2" spans="1:95" ht="16.5" thickBot="1">
      <c r="B2" s="2375" t="s">
        <v>737</v>
      </c>
      <c r="C2" s="2375"/>
      <c r="D2" s="2375"/>
      <c r="E2" s="2375"/>
      <c r="F2" s="2375"/>
      <c r="G2" s="2375"/>
      <c r="H2" s="2375"/>
      <c r="I2" s="2375"/>
      <c r="J2" s="2375"/>
      <c r="K2" s="2375"/>
      <c r="L2" s="2375"/>
      <c r="M2" s="2375"/>
      <c r="N2" s="2375"/>
      <c r="O2" s="2375"/>
      <c r="P2" s="2375"/>
      <c r="Q2" s="2375"/>
      <c r="R2" s="2375"/>
      <c r="S2" s="139"/>
    </row>
    <row r="3" spans="1:95" ht="15.75">
      <c r="B3" s="2375" t="s">
        <v>300</v>
      </c>
      <c r="C3" s="2375"/>
      <c r="D3" s="2375"/>
      <c r="E3" s="2375"/>
      <c r="F3" s="2375"/>
      <c r="G3" s="2375"/>
      <c r="H3" s="2375"/>
      <c r="I3" s="2375"/>
      <c r="J3" s="2375"/>
      <c r="K3" s="2375"/>
      <c r="L3" s="2375"/>
      <c r="M3" s="2375"/>
      <c r="N3" s="2375"/>
      <c r="O3" s="2375"/>
      <c r="P3" s="2375"/>
      <c r="Q3" s="2375"/>
      <c r="R3" s="2375"/>
      <c r="S3" s="139"/>
      <c r="AG3" s="753" t="s">
        <v>1016</v>
      </c>
      <c r="AH3" s="753"/>
      <c r="AI3" s="753"/>
      <c r="AJ3" s="753" t="s">
        <v>1017</v>
      </c>
      <c r="AK3" s="753"/>
      <c r="AL3" s="753"/>
      <c r="AM3" s="753" t="s">
        <v>1018</v>
      </c>
      <c r="AN3" s="753"/>
      <c r="AO3" s="753"/>
      <c r="AP3" s="753" t="s">
        <v>1020</v>
      </c>
      <c r="AQ3" s="753"/>
      <c r="AR3" s="753"/>
      <c r="AS3" s="753" t="s">
        <v>1022</v>
      </c>
      <c r="AT3" s="753"/>
      <c r="AU3" s="753"/>
      <c r="AV3" s="753" t="s">
        <v>1023</v>
      </c>
      <c r="AW3" s="753"/>
      <c r="AX3" s="753"/>
      <c r="AY3" s="753" t="s">
        <v>1024</v>
      </c>
      <c r="AZ3" s="753"/>
      <c r="BA3" s="753"/>
      <c r="BB3" s="753" t="s">
        <v>1025</v>
      </c>
      <c r="BC3" s="753"/>
      <c r="BD3" s="753"/>
      <c r="BE3" s="753" t="s">
        <v>1026</v>
      </c>
      <c r="BF3" s="753"/>
      <c r="BG3" s="753"/>
      <c r="BH3" s="753" t="s">
        <v>1027</v>
      </c>
      <c r="BI3" s="753"/>
      <c r="BJ3" s="753"/>
      <c r="BK3" s="754" t="s">
        <v>1028</v>
      </c>
      <c r="BL3" s="753"/>
      <c r="BM3" s="753"/>
      <c r="BN3" s="754" t="s">
        <v>1029</v>
      </c>
      <c r="BO3" s="753"/>
      <c r="BP3" s="753"/>
      <c r="BQ3" s="754" t="s">
        <v>1030</v>
      </c>
      <c r="BR3" s="753"/>
      <c r="BS3" s="753"/>
      <c r="BT3" s="754" t="s">
        <v>1031</v>
      </c>
      <c r="BU3" s="753"/>
      <c r="BV3" s="753"/>
      <c r="BW3" s="754" t="s">
        <v>1032</v>
      </c>
      <c r="BX3" s="753"/>
      <c r="BY3" s="755" t="s">
        <v>1284</v>
      </c>
      <c r="BZ3" s="755" t="s">
        <v>1034</v>
      </c>
      <c r="CA3" s="753"/>
      <c r="CB3" s="753"/>
      <c r="CC3" s="1438" t="s">
        <v>1171</v>
      </c>
      <c r="CD3" s="753"/>
      <c r="CE3" s="753"/>
      <c r="CF3" s="1438" t="s">
        <v>1035</v>
      </c>
      <c r="CG3" s="753"/>
      <c r="CH3" s="753"/>
      <c r="CI3" s="1438" t="s">
        <v>1036</v>
      </c>
      <c r="CJ3" s="753"/>
      <c r="CK3" s="753"/>
      <c r="CL3" s="1438" t="s">
        <v>1037</v>
      </c>
      <c r="CM3" s="1438"/>
      <c r="CN3" s="1438"/>
      <c r="CO3" s="1438" t="s">
        <v>1038</v>
      </c>
      <c r="CP3" s="1438"/>
    </row>
    <row r="4" spans="1:95" ht="18.75">
      <c r="B4" s="337"/>
      <c r="C4" s="718" t="s">
        <v>738</v>
      </c>
      <c r="D4" s="338" t="s">
        <v>739</v>
      </c>
      <c r="E4" s="338" t="s">
        <v>740</v>
      </c>
      <c r="F4" s="338" t="s">
        <v>741</v>
      </c>
      <c r="G4" s="338" t="s">
        <v>745</v>
      </c>
      <c r="H4" s="338" t="s">
        <v>746</v>
      </c>
      <c r="I4" s="338" t="s">
        <v>747</v>
      </c>
      <c r="J4" s="338" t="s">
        <v>748</v>
      </c>
      <c r="K4" s="338" t="s">
        <v>776</v>
      </c>
      <c r="L4" s="338" t="s">
        <v>777</v>
      </c>
      <c r="M4" s="338" t="s">
        <v>778</v>
      </c>
      <c r="N4" s="338" t="s">
        <v>779</v>
      </c>
      <c r="O4" s="338" t="s">
        <v>39</v>
      </c>
      <c r="P4" s="339"/>
      <c r="Q4" s="339" t="s">
        <v>900</v>
      </c>
      <c r="R4" s="340"/>
      <c r="S4" s="419"/>
      <c r="T4" s="338" t="s">
        <v>1207</v>
      </c>
      <c r="U4" s="339" t="s">
        <v>901</v>
      </c>
      <c r="W4" s="338" t="s">
        <v>662</v>
      </c>
      <c r="X4" s="339" t="s">
        <v>660</v>
      </c>
      <c r="Z4" s="338" t="s">
        <v>663</v>
      </c>
      <c r="AA4" s="339" t="s">
        <v>661</v>
      </c>
      <c r="AB4" t="s">
        <v>230</v>
      </c>
      <c r="AC4" t="s">
        <v>232</v>
      </c>
      <c r="AD4" t="s">
        <v>231</v>
      </c>
      <c r="AE4" t="s">
        <v>1325</v>
      </c>
      <c r="AF4" s="752"/>
      <c r="AG4" s="756" t="s">
        <v>39</v>
      </c>
      <c r="AH4" s="757" t="s">
        <v>900</v>
      </c>
      <c r="AI4" s="758"/>
      <c r="AJ4" s="756" t="s">
        <v>39</v>
      </c>
      <c r="AK4" s="757" t="s">
        <v>901</v>
      </c>
      <c r="AL4" s="758"/>
      <c r="AM4" s="756" t="s">
        <v>39</v>
      </c>
      <c r="AN4" s="757" t="s">
        <v>660</v>
      </c>
      <c r="AO4" s="758"/>
      <c r="AP4" s="756" t="s">
        <v>39</v>
      </c>
      <c r="AQ4" s="757" t="s">
        <v>661</v>
      </c>
      <c r="AR4" s="758"/>
      <c r="AS4" s="756" t="s">
        <v>39</v>
      </c>
      <c r="AT4" s="757" t="s">
        <v>1039</v>
      </c>
      <c r="AU4" s="758"/>
      <c r="AV4" s="756" t="s">
        <v>39</v>
      </c>
      <c r="AW4" s="757" t="s">
        <v>1040</v>
      </c>
      <c r="AX4" s="758"/>
      <c r="AY4" s="756" t="s">
        <v>39</v>
      </c>
      <c r="AZ4" s="757" t="s">
        <v>1041</v>
      </c>
      <c r="BA4" s="758"/>
      <c r="BB4" s="756" t="s">
        <v>39</v>
      </c>
      <c r="BC4" s="757" t="s">
        <v>1042</v>
      </c>
      <c r="BD4" s="758"/>
      <c r="BE4" s="756" t="s">
        <v>39</v>
      </c>
      <c r="BF4" s="757" t="s">
        <v>1043</v>
      </c>
      <c r="BG4" s="758"/>
      <c r="BH4" s="756" t="s">
        <v>39</v>
      </c>
      <c r="BI4" s="757" t="s">
        <v>1044</v>
      </c>
      <c r="BJ4" s="758"/>
      <c r="BK4" s="756" t="s">
        <v>39</v>
      </c>
      <c r="BL4" s="757" t="s">
        <v>1045</v>
      </c>
      <c r="BM4" s="758"/>
      <c r="BN4" s="756" t="s">
        <v>39</v>
      </c>
      <c r="BO4" s="757" t="s">
        <v>1046</v>
      </c>
      <c r="BP4" s="758"/>
      <c r="BQ4" s="756" t="s">
        <v>39</v>
      </c>
      <c r="BR4" s="757" t="s">
        <v>1047</v>
      </c>
      <c r="BS4" s="758"/>
      <c r="BT4" s="756" t="s">
        <v>39</v>
      </c>
      <c r="BU4" s="757" t="s">
        <v>1048</v>
      </c>
      <c r="BV4" s="758"/>
      <c r="BW4" s="756" t="s">
        <v>39</v>
      </c>
      <c r="BX4" s="757" t="s">
        <v>1049</v>
      </c>
      <c r="BY4" s="797"/>
      <c r="BZ4" s="756" t="s">
        <v>39</v>
      </c>
      <c r="CA4" s="757" t="s">
        <v>1050</v>
      </c>
      <c r="CB4" s="758"/>
      <c r="CC4" s="756" t="s">
        <v>39</v>
      </c>
      <c r="CD4" s="757" t="s">
        <v>1051</v>
      </c>
      <c r="CE4" s="758"/>
      <c r="CF4" s="756" t="s">
        <v>39</v>
      </c>
      <c r="CG4" s="757" t="s">
        <v>1052</v>
      </c>
      <c r="CH4" s="758"/>
      <c r="CI4" s="756" t="s">
        <v>39</v>
      </c>
      <c r="CJ4" s="757" t="s">
        <v>1053</v>
      </c>
      <c r="CK4" s="758"/>
      <c r="CL4" s="756" t="s">
        <v>39</v>
      </c>
      <c r="CM4" s="757" t="s">
        <v>1054</v>
      </c>
      <c r="CN4" s="758"/>
      <c r="CO4" s="756" t="s">
        <v>39</v>
      </c>
      <c r="CP4" s="759" t="s">
        <v>1055</v>
      </c>
    </row>
    <row r="5" spans="1:95" ht="13.5">
      <c r="A5" s="710" t="s">
        <v>688</v>
      </c>
      <c r="B5" s="427" t="s">
        <v>1439</v>
      </c>
      <c r="C5" s="429">
        <f>+C7+C10+C16+C21+C29++C34+C38+C42</f>
        <v>0</v>
      </c>
      <c r="D5" s="429">
        <f t="shared" ref="D5:K5" si="0">+D7+D10+D16+D21+D29++D34+D38+D42</f>
        <v>0</v>
      </c>
      <c r="E5" s="429">
        <f t="shared" si="0"/>
        <v>0</v>
      </c>
      <c r="F5" s="429">
        <f t="shared" si="0"/>
        <v>0</v>
      </c>
      <c r="G5" s="429">
        <f t="shared" si="0"/>
        <v>0</v>
      </c>
      <c r="H5" s="429">
        <f t="shared" si="0"/>
        <v>0</v>
      </c>
      <c r="I5" s="429">
        <f t="shared" si="0"/>
        <v>0</v>
      </c>
      <c r="J5" s="429">
        <f t="shared" si="0"/>
        <v>0</v>
      </c>
      <c r="K5" s="429">
        <f t="shared" si="0"/>
        <v>0</v>
      </c>
      <c r="L5" s="429">
        <f t="shared" ref="L5:U5" si="1">+L7+L10+L16+L21+L29++L34+L38+L42</f>
        <v>0</v>
      </c>
      <c r="M5" s="429">
        <f t="shared" si="1"/>
        <v>0</v>
      </c>
      <c r="N5" s="429">
        <f t="shared" si="1"/>
        <v>0</v>
      </c>
      <c r="O5" s="429">
        <f t="shared" si="1"/>
        <v>0</v>
      </c>
      <c r="P5" s="429">
        <f t="shared" si="1"/>
        <v>0</v>
      </c>
      <c r="Q5" s="429">
        <f t="shared" si="1"/>
        <v>0</v>
      </c>
      <c r="R5" s="429">
        <f t="shared" si="1"/>
        <v>0</v>
      </c>
      <c r="S5" s="429">
        <f t="shared" si="1"/>
        <v>0</v>
      </c>
      <c r="T5" s="429">
        <f t="shared" si="1"/>
        <v>0</v>
      </c>
      <c r="U5" s="429">
        <f t="shared" si="1"/>
        <v>0</v>
      </c>
      <c r="W5" s="429">
        <f>+W7+W10+W16+W21+W29++W34+W38+W42</f>
        <v>0</v>
      </c>
      <c r="X5" s="429">
        <f>+X7+X10+X16+X21+X29++X34+X38+X42</f>
        <v>0</v>
      </c>
      <c r="Z5" s="429">
        <f>+Z7+Z10+Z16+Z21+Z29++Z34+Z38+Z42</f>
        <v>0</v>
      </c>
      <c r="AA5" s="429">
        <f>+AA7+AA10+AA16+AA21+AA29++AA34+AA38+AA42</f>
        <v>0</v>
      </c>
      <c r="AB5" s="429">
        <f>+AB7+AB10+AB16+AB21+AB29++AB34+AB38+AB42</f>
        <v>0</v>
      </c>
      <c r="AC5" s="429">
        <f>+AC7+AC10+AC16+AC21+AC29++AC34+AC38+AC42</f>
        <v>0</v>
      </c>
      <c r="AD5" s="429">
        <f>+AD7+AD10+AD16+AD21+AD29++AD34+AD38+AD42</f>
        <v>0</v>
      </c>
      <c r="AE5" s="429">
        <f>+AE7+AE10+AE16+AE21+AE29+AE34+AE38+AE42</f>
        <v>0</v>
      </c>
      <c r="AF5" s="752"/>
      <c r="AG5" s="761">
        <f>+AG7+AG10+AG16+AG21+AG29++AG34+AG38+AG42</f>
        <v>0</v>
      </c>
      <c r="AH5" s="761">
        <f>+AH7+AH10+AH16+AH21+AH29++AH34+AH38+AH42</f>
        <v>0</v>
      </c>
      <c r="AI5" s="758"/>
      <c r="AJ5" s="761">
        <f>SUM(AJ16,AJ42)</f>
        <v>0</v>
      </c>
      <c r="AK5" s="761">
        <f>+AK7+AK10+AK16+AK21+AK29++AK34+AK38+AK42</f>
        <v>0</v>
      </c>
      <c r="AL5" s="758"/>
      <c r="AM5" s="761">
        <f>+AM7+AM10+AM16+AM21+AM29++AM34+AM38+AM42</f>
        <v>0</v>
      </c>
      <c r="AN5" s="761">
        <f>+AN7+AN10+AN16+AN21+AN29++AN34+AN38+AN42</f>
        <v>0</v>
      </c>
      <c r="AO5" s="758"/>
      <c r="AP5" s="761">
        <f>+AP7+AP10+AP16+AP21+AP29++AP34+AP38+AP42</f>
        <v>0</v>
      </c>
      <c r="AQ5" s="761">
        <f>+AQ7+AQ10+AQ16+AQ21+AQ29++AQ34+AQ38+AQ42</f>
        <v>0</v>
      </c>
      <c r="AR5" s="758"/>
      <c r="AS5" s="761">
        <f>+AS7+AS10+AS16+AS21+AS29++AS34+AS38+AS42</f>
        <v>0</v>
      </c>
      <c r="AT5" s="761">
        <f>+AT7+AT10+AT16+AT21+AT29++AT34+AT38+AT42</f>
        <v>0</v>
      </c>
      <c r="AU5" s="758"/>
      <c r="AV5" s="761">
        <f>+AV7+AV10+AV16+AV21+AV29++AV34+AV38+AV42</f>
        <v>0</v>
      </c>
      <c r="AW5" s="761">
        <f>+AW7+AW10+AW16+AW21+AW29++AW34+AW38+AW42</f>
        <v>0</v>
      </c>
      <c r="AX5" s="758"/>
      <c r="AY5" s="761">
        <f>+AY7+AY10+AY16+AY21+AY29++AY34+AY38+AY42</f>
        <v>0</v>
      </c>
      <c r="AZ5" s="761">
        <f>+AZ7+AZ10+AZ16+AZ21+AZ29++AZ34+AZ38+AZ42</f>
        <v>0</v>
      </c>
      <c r="BA5" s="758"/>
      <c r="BB5" s="761">
        <f>+BB7+BB10+BB16+BB21+BB29++BB34+BB38+BB42</f>
        <v>0</v>
      </c>
      <c r="BC5" s="761">
        <f>+BC7+BC10+BC16+BC21+BC29++BC34+BC38+BC42</f>
        <v>0</v>
      </c>
      <c r="BD5" s="758"/>
      <c r="BE5" s="761">
        <f>+BE7+BE10+BE16+BE21+BE29++BE34+BE38+BE42</f>
        <v>0</v>
      </c>
      <c r="BF5" s="761">
        <f>+BF7+BF10+BF16+BF21+BF29++BF34+BF38+BF42</f>
        <v>0</v>
      </c>
      <c r="BG5" s="758"/>
      <c r="BH5" s="761">
        <f>+BH7+BH10+BH16+BH21+BH29++BH34+BH38+BH42</f>
        <v>0</v>
      </c>
      <c r="BI5" s="761">
        <f>+BI7+BI10+BI16+BI21+BI29++BI34+BI38+BI42</f>
        <v>0</v>
      </c>
      <c r="BJ5" s="758"/>
      <c r="BK5" s="761">
        <f>+BK7+BK10+BK16+BK21+BK29++BK34+BK38+BK42</f>
        <v>0</v>
      </c>
      <c r="BL5" s="761">
        <f>+BL7+BL10+BL16+BL21+BL29++BL34+BL38+BL42</f>
        <v>0</v>
      </c>
      <c r="BM5" s="758"/>
      <c r="BN5" s="761">
        <f>+BN7+BN10+BN16+BN21+BN29++BN34+BN38+BN42</f>
        <v>0</v>
      </c>
      <c r="BO5" s="761">
        <f>+BO7+BO10+BO16+BO21+BO29++BO34+BO38+BO42</f>
        <v>0</v>
      </c>
      <c r="BP5" s="758"/>
      <c r="BQ5" s="761">
        <f>+BQ7+BQ10+BQ16+BQ21+BQ29++BQ34+BQ38+BQ42</f>
        <v>0</v>
      </c>
      <c r="BR5" s="761">
        <f>+BR7+BR10+BR16+BR21+BR29++BR34+BR38+BR42</f>
        <v>0</v>
      </c>
      <c r="BS5" s="758"/>
      <c r="BT5" s="761">
        <f>+BT7+BT10+BT16+BT21+BT29++BT34+BT38+BT42</f>
        <v>0</v>
      </c>
      <c r="BU5" s="761">
        <f>+BU7+BU10+BU16+BU21+BU29++BU34+BU38+BU42</f>
        <v>0</v>
      </c>
      <c r="BV5" s="758"/>
      <c r="BW5" s="761">
        <f>+BW7+BW10+BW16+BW21+BW29++BW34+BW38+BW42</f>
        <v>0</v>
      </c>
      <c r="BX5" s="761">
        <f>+BX7+BX10+BX16+BX21+BX29++BX34+BX38+BX42</f>
        <v>0</v>
      </c>
      <c r="BY5" s="761">
        <f>+BY7+BY10+BY16+BY21+BY29++BY34+BY38+BY42</f>
        <v>0</v>
      </c>
      <c r="BZ5" s="761">
        <f>+BZ7+BZ10+BZ16+BZ21+BZ29++BZ34+BZ38+BZ42</f>
        <v>0</v>
      </c>
      <c r="CA5" s="761">
        <f>+CA7+CA10+CA16+CA21+CA29++CA34+CA38+CA42</f>
        <v>0</v>
      </c>
      <c r="CB5" s="758"/>
      <c r="CC5" s="761">
        <f>+CC7+CC10+CC16+CC21+CC29++CC34+CC38+CC42</f>
        <v>0</v>
      </c>
      <c r="CD5" s="761">
        <f>+CD7+CD10+CD16+CD21+CD29++CD34+CD38+CD42</f>
        <v>0</v>
      </c>
      <c r="CE5" s="758"/>
      <c r="CF5" s="761">
        <f>+CF7+CF10+CF16+CF21+CF29++CF34+CF38+CF42</f>
        <v>0</v>
      </c>
      <c r="CG5" s="761">
        <f>+CG7+CG10+CG16+CG21+CG29++CG34+CG38+CG42</f>
        <v>0</v>
      </c>
      <c r="CH5" s="758"/>
      <c r="CI5" s="761">
        <f>+CI7+CI10+CI16+CI21+CI29++CI34+CI38+CI42</f>
        <v>0</v>
      </c>
      <c r="CJ5" s="761">
        <f>+CJ7+CJ10+CJ16+CJ21+CJ29++CJ34+CJ38+CJ42</f>
        <v>0</v>
      </c>
      <c r="CK5" s="758"/>
      <c r="CL5" s="761">
        <f>+CL7+CL10+CL16+CL21+CL29++CL34+CL38+CL42</f>
        <v>0</v>
      </c>
      <c r="CM5" s="761">
        <f>+CM7+CM10+CM16+CM21+CM29++CM34+CM38+CM42</f>
        <v>0</v>
      </c>
      <c r="CN5" s="758"/>
      <c r="CO5" s="761">
        <f>+CO7+CO10+CO16+CO21+CO29++CO34+CO38+CO42</f>
        <v>0</v>
      </c>
      <c r="CP5" s="762">
        <f>+CP7+CP10+CP16+CP21+CP29++CP34+CP38+CP42</f>
        <v>0</v>
      </c>
      <c r="CQ5" s="77">
        <f>SUM(AG5:CP5)</f>
        <v>0</v>
      </c>
    </row>
    <row r="6" spans="1:95" ht="12.75">
      <c r="C6" s="306"/>
      <c r="D6" s="306"/>
      <c r="E6" s="306"/>
      <c r="F6" s="306"/>
      <c r="G6" s="306"/>
      <c r="H6" s="306"/>
      <c r="I6" s="306"/>
      <c r="J6" s="306"/>
      <c r="K6" s="306"/>
      <c r="L6" s="306"/>
      <c r="M6" s="306"/>
      <c r="N6" s="306"/>
      <c r="O6" s="306"/>
      <c r="P6" s="306"/>
      <c r="Q6" s="306"/>
      <c r="R6" s="306"/>
      <c r="S6" s="306"/>
      <c r="T6" s="306"/>
      <c r="U6" s="306"/>
      <c r="W6" s="306"/>
      <c r="X6" s="306"/>
      <c r="Z6" s="306"/>
      <c r="AA6" s="306"/>
      <c r="AB6" s="306"/>
      <c r="AC6" s="306"/>
      <c r="AD6" s="306"/>
      <c r="AE6" s="306"/>
      <c r="AF6" s="752"/>
      <c r="AG6" s="760"/>
      <c r="AH6" s="761"/>
      <c r="AI6" s="758"/>
      <c r="AJ6" s="761"/>
      <c r="AK6" s="761"/>
      <c r="AL6" s="758"/>
      <c r="AM6" s="761"/>
      <c r="AN6" s="761"/>
      <c r="AO6" s="758"/>
      <c r="AP6" s="761"/>
      <c r="AQ6" s="761"/>
      <c r="AR6" s="758"/>
      <c r="AS6" s="761"/>
      <c r="AT6" s="761"/>
      <c r="AU6" s="758"/>
      <c r="AV6" s="761"/>
      <c r="AW6" s="761"/>
      <c r="AX6" s="758"/>
      <c r="AY6" s="761"/>
      <c r="AZ6" s="761"/>
      <c r="BA6" s="758"/>
      <c r="BB6" s="761"/>
      <c r="BC6" s="761"/>
      <c r="BD6" s="758"/>
      <c r="BE6" s="761"/>
      <c r="BF6" s="761"/>
      <c r="BG6" s="758"/>
      <c r="BH6" s="761"/>
      <c r="BI6" s="761"/>
      <c r="BJ6" s="758"/>
      <c r="BK6" s="761"/>
      <c r="BL6" s="761"/>
      <c r="BM6" s="758"/>
      <c r="BN6" s="761"/>
      <c r="BO6" s="761"/>
      <c r="BP6" s="758"/>
      <c r="BQ6" s="761"/>
      <c r="BR6" s="761"/>
      <c r="BS6" s="758"/>
      <c r="BT6" s="761"/>
      <c r="BU6" s="761"/>
      <c r="BV6" s="758"/>
      <c r="BW6" s="761"/>
      <c r="BX6" s="761"/>
      <c r="BY6" s="797"/>
      <c r="BZ6" s="761"/>
      <c r="CA6" s="761"/>
      <c r="CB6" s="758"/>
      <c r="CC6" s="761"/>
      <c r="CD6" s="761"/>
      <c r="CE6" s="758"/>
      <c r="CF6" s="761"/>
      <c r="CG6" s="761"/>
      <c r="CH6" s="758"/>
      <c r="CI6" s="761"/>
      <c r="CJ6" s="761"/>
      <c r="CK6" s="758"/>
      <c r="CL6" s="761"/>
      <c r="CM6" s="761"/>
      <c r="CN6" s="758"/>
      <c r="CO6" s="761"/>
      <c r="CP6" s="762"/>
    </row>
    <row r="7" spans="1:95" ht="12.75">
      <c r="A7" s="711" t="s">
        <v>1441</v>
      </c>
      <c r="B7" s="344" t="s">
        <v>1442</v>
      </c>
      <c r="C7" s="363">
        <f>+C9</f>
        <v>0</v>
      </c>
      <c r="D7" s="363">
        <f t="shared" ref="D7:K7" si="2">+D9</f>
        <v>0</v>
      </c>
      <c r="E7" s="363">
        <f t="shared" si="2"/>
        <v>0</v>
      </c>
      <c r="F7" s="363">
        <f t="shared" si="2"/>
        <v>0</v>
      </c>
      <c r="G7" s="363">
        <f t="shared" si="2"/>
        <v>0</v>
      </c>
      <c r="H7" s="363">
        <f t="shared" si="2"/>
        <v>0</v>
      </c>
      <c r="I7" s="363">
        <f t="shared" si="2"/>
        <v>0</v>
      </c>
      <c r="J7" s="363">
        <f t="shared" si="2"/>
        <v>0</v>
      </c>
      <c r="K7" s="363">
        <f t="shared" si="2"/>
        <v>0</v>
      </c>
      <c r="L7" s="363">
        <f t="shared" ref="L7:U7" si="3">+L9</f>
        <v>0</v>
      </c>
      <c r="M7" s="363">
        <f t="shared" si="3"/>
        <v>0</v>
      </c>
      <c r="N7" s="363">
        <f t="shared" si="3"/>
        <v>0</v>
      </c>
      <c r="O7" s="363">
        <f t="shared" si="3"/>
        <v>0</v>
      </c>
      <c r="P7" s="363">
        <f t="shared" si="3"/>
        <v>0</v>
      </c>
      <c r="Q7" s="363">
        <f t="shared" si="3"/>
        <v>0</v>
      </c>
      <c r="R7" s="363">
        <f t="shared" si="3"/>
        <v>0</v>
      </c>
      <c r="S7" s="363">
        <f t="shared" si="3"/>
        <v>0</v>
      </c>
      <c r="T7" s="363">
        <f t="shared" si="3"/>
        <v>0</v>
      </c>
      <c r="U7" s="363">
        <f t="shared" si="3"/>
        <v>0</v>
      </c>
      <c r="W7" s="363">
        <f>SUM(W8:W9)</f>
        <v>0</v>
      </c>
      <c r="X7" s="363">
        <f>SUM(X8:X9)</f>
        <v>0</v>
      </c>
      <c r="Z7" s="363">
        <f t="shared" ref="Z7:AE7" si="4">SUM(Z8:Z9)</f>
        <v>0</v>
      </c>
      <c r="AA7" s="363">
        <f t="shared" si="4"/>
        <v>0</v>
      </c>
      <c r="AB7" s="363">
        <f t="shared" si="4"/>
        <v>0</v>
      </c>
      <c r="AC7" s="363">
        <f t="shared" si="4"/>
        <v>0</v>
      </c>
      <c r="AD7" s="363">
        <f t="shared" si="4"/>
        <v>0</v>
      </c>
      <c r="AE7" s="363">
        <f t="shared" si="4"/>
        <v>0</v>
      </c>
      <c r="AF7" s="752"/>
      <c r="AG7" s="763">
        <f>SUM(AG8:AG9)</f>
        <v>0</v>
      </c>
      <c r="AH7" s="763">
        <f>+AH9</f>
        <v>0</v>
      </c>
      <c r="AI7" s="758"/>
      <c r="AJ7" s="763">
        <v>0</v>
      </c>
      <c r="AK7" s="763">
        <f>SUM(AK8:AK9)</f>
        <v>0</v>
      </c>
      <c r="AL7" s="758"/>
      <c r="AM7" s="763">
        <f>SUM(AM8:AM9)</f>
        <v>0</v>
      </c>
      <c r="AN7" s="763">
        <f>SUM(AN8:AN9)</f>
        <v>0</v>
      </c>
      <c r="AO7" s="758"/>
      <c r="AP7" s="763">
        <f>SUM(AP8:AP9)</f>
        <v>0</v>
      </c>
      <c r="AQ7" s="763">
        <f>SUM(AQ8:AQ9)</f>
        <v>0</v>
      </c>
      <c r="AR7" s="758"/>
      <c r="AS7" s="763">
        <f>SUM(AS8:AS9)</f>
        <v>0</v>
      </c>
      <c r="AT7" s="763">
        <f>SUM(AT8:AT9)</f>
        <v>0</v>
      </c>
      <c r="AU7" s="758"/>
      <c r="AV7" s="763">
        <f>SUM(AV8:AV9)</f>
        <v>0</v>
      </c>
      <c r="AW7" s="763">
        <f>SUM(AW8:AW9)</f>
        <v>0</v>
      </c>
      <c r="AX7" s="758"/>
      <c r="AY7" s="763">
        <f>SUM(AY8:AY9)</f>
        <v>0</v>
      </c>
      <c r="AZ7" s="763">
        <f>SUM(AZ8:AZ9)</f>
        <v>0</v>
      </c>
      <c r="BA7" s="758"/>
      <c r="BB7" s="763">
        <f>SUM(BB8:BB9)</f>
        <v>0</v>
      </c>
      <c r="BC7" s="763">
        <f>SUM(BC8:BC9)</f>
        <v>0</v>
      </c>
      <c r="BD7" s="758"/>
      <c r="BE7" s="763">
        <f>SUM(BE8:BE9)</f>
        <v>0</v>
      </c>
      <c r="BF7" s="763">
        <f>SUM(BF8:BF9)</f>
        <v>0</v>
      </c>
      <c r="BG7" s="758"/>
      <c r="BH7" s="763">
        <f>SUM(BH8:BH9)</f>
        <v>0</v>
      </c>
      <c r="BI7" s="763">
        <f>SUM(BI8:BI9)</f>
        <v>0</v>
      </c>
      <c r="BJ7" s="758"/>
      <c r="BK7" s="763">
        <f>SUM(BK8:BK9)</f>
        <v>0</v>
      </c>
      <c r="BL7" s="763">
        <f>SUM(BL8:BL9)</f>
        <v>0</v>
      </c>
      <c r="BM7" s="758"/>
      <c r="BN7" s="763">
        <f>SUM(BN8:BN9)</f>
        <v>0</v>
      </c>
      <c r="BO7" s="763">
        <f>SUM(BO8:BO9)</f>
        <v>0</v>
      </c>
      <c r="BP7" s="758"/>
      <c r="BQ7" s="763">
        <f>SUM(BQ8:BQ9)</f>
        <v>0</v>
      </c>
      <c r="BR7" s="763">
        <f>SUM(BR8:BR9)</f>
        <v>0</v>
      </c>
      <c r="BS7" s="758"/>
      <c r="BT7" s="763">
        <f>SUM(BT8:BT9)</f>
        <v>0</v>
      </c>
      <c r="BU7" s="763">
        <f>SUM(BU8:BU9)</f>
        <v>0</v>
      </c>
      <c r="BV7" s="758"/>
      <c r="BW7" s="763">
        <f>SUM(BW8:BW9)</f>
        <v>0</v>
      </c>
      <c r="BX7" s="763">
        <f>SUM(BX8:BX9)</f>
        <v>0</v>
      </c>
      <c r="BY7" s="763">
        <f>SUM(BY8:BY9)</f>
        <v>0</v>
      </c>
      <c r="BZ7" s="763">
        <f>SUM(BZ8:BZ9)</f>
        <v>0</v>
      </c>
      <c r="CA7" s="763">
        <f>SUM(CA8:CA9)</f>
        <v>0</v>
      </c>
      <c r="CB7" s="758"/>
      <c r="CC7" s="763">
        <f>SUM(CC8:CC9)</f>
        <v>0</v>
      </c>
      <c r="CD7" s="763">
        <f>SUM(CD8:CD9)</f>
        <v>0</v>
      </c>
      <c r="CE7" s="758"/>
      <c r="CF7" s="763">
        <f>SUM(CF8:CF9)</f>
        <v>0</v>
      </c>
      <c r="CG7" s="763">
        <f>SUM(CG8:CG9)</f>
        <v>0</v>
      </c>
      <c r="CH7" s="758"/>
      <c r="CI7" s="763">
        <f>SUM(CI8:CI9)</f>
        <v>0</v>
      </c>
      <c r="CJ7" s="763">
        <f>SUM(CJ8:CJ9)</f>
        <v>0</v>
      </c>
      <c r="CK7" s="758"/>
      <c r="CL7" s="763">
        <f>SUM(CL8:CL9)</f>
        <v>0</v>
      </c>
      <c r="CM7" s="763">
        <f>SUM(CM8:CM9)</f>
        <v>0</v>
      </c>
      <c r="CN7" s="758"/>
      <c r="CO7" s="763">
        <f>SUM(CO8:CO9)</f>
        <v>0</v>
      </c>
      <c r="CP7" s="764">
        <f>SUM(CP8:CP9)</f>
        <v>0</v>
      </c>
    </row>
    <row r="8" spans="1:95" ht="12.75">
      <c r="A8" s="712" t="s">
        <v>1340</v>
      </c>
      <c r="B8" s="301" t="s">
        <v>1339</v>
      </c>
      <c r="C8" s="363"/>
      <c r="D8" s="363"/>
      <c r="E8" s="363"/>
      <c r="F8" s="363"/>
      <c r="G8" s="363"/>
      <c r="H8" s="363"/>
      <c r="I8" s="363"/>
      <c r="J8" s="363"/>
      <c r="K8" s="363"/>
      <c r="L8" s="363"/>
      <c r="M8" s="363"/>
      <c r="N8" s="363"/>
      <c r="O8" s="363"/>
      <c r="P8" s="363"/>
      <c r="Q8" s="363"/>
      <c r="R8" s="363"/>
      <c r="S8" s="363"/>
      <c r="T8" s="363"/>
      <c r="U8" s="363"/>
      <c r="W8" s="305"/>
      <c r="X8" s="363"/>
      <c r="Z8" s="363"/>
      <c r="AA8" s="363"/>
      <c r="AB8" s="363"/>
      <c r="AC8" s="363"/>
      <c r="AD8" s="363"/>
      <c r="AE8" s="363">
        <v>0</v>
      </c>
      <c r="AF8" s="752"/>
      <c r="AG8" s="765">
        <v>0</v>
      </c>
      <c r="AH8" s="765">
        <f>SUM(AG8:AG9)</f>
        <v>0</v>
      </c>
      <c r="AI8" s="758"/>
      <c r="AJ8" s="760">
        <v>0</v>
      </c>
      <c r="AK8" s="765"/>
      <c r="AL8" s="758"/>
      <c r="AM8" s="765"/>
      <c r="AN8" s="765"/>
      <c r="AO8" s="766"/>
      <c r="AP8" s="765"/>
      <c r="AQ8" s="765"/>
      <c r="AR8" s="766"/>
      <c r="AS8" s="765"/>
      <c r="AT8" s="765"/>
      <c r="AU8" s="766"/>
      <c r="AV8" s="765"/>
      <c r="AW8" s="765"/>
      <c r="AX8" s="766"/>
      <c r="AY8" s="765"/>
      <c r="AZ8" s="765"/>
      <c r="BA8" s="766"/>
      <c r="BB8" s="765"/>
      <c r="BC8" s="765"/>
      <c r="BD8" s="766"/>
      <c r="BE8" s="765"/>
      <c r="BF8" s="765"/>
      <c r="BG8" s="766"/>
      <c r="BH8" s="765"/>
      <c r="BI8" s="765"/>
      <c r="BJ8" s="766"/>
      <c r="BK8" s="765"/>
      <c r="BL8" s="765"/>
      <c r="BM8" s="766"/>
      <c r="BN8" s="765"/>
      <c r="BO8" s="765"/>
      <c r="BP8" s="766"/>
      <c r="BQ8" s="765"/>
      <c r="BR8" s="765"/>
      <c r="BS8" s="766"/>
      <c r="BT8" s="765"/>
      <c r="BU8" s="765"/>
      <c r="BV8" s="766"/>
      <c r="BW8" s="765"/>
      <c r="BX8" s="765"/>
      <c r="BY8" s="798">
        <f>SUM(AG8:BX8)</f>
        <v>0</v>
      </c>
      <c r="BZ8" s="765"/>
      <c r="CA8" s="765"/>
      <c r="CB8" s="766"/>
      <c r="CC8" s="765"/>
      <c r="CD8" s="765"/>
      <c r="CE8" s="766"/>
      <c r="CF8" s="765"/>
      <c r="CG8" s="765"/>
      <c r="CH8" s="766"/>
      <c r="CI8" s="765"/>
      <c r="CJ8" s="765"/>
      <c r="CK8" s="766"/>
      <c r="CL8" s="765"/>
      <c r="CM8" s="765"/>
      <c r="CN8" s="766"/>
      <c r="CO8" s="765"/>
      <c r="CP8" s="767"/>
    </row>
    <row r="9" spans="1:95" ht="12.75">
      <c r="A9" s="712" t="s">
        <v>1443</v>
      </c>
      <c r="B9" s="301" t="s">
        <v>1444</v>
      </c>
      <c r="D9" s="305"/>
      <c r="E9" s="305"/>
      <c r="F9" s="305"/>
      <c r="G9" s="305"/>
      <c r="H9" s="305"/>
      <c r="I9" s="305"/>
      <c r="J9" s="305"/>
      <c r="K9" s="305"/>
      <c r="L9" s="305"/>
      <c r="M9" s="305"/>
      <c r="N9" s="305"/>
      <c r="O9" s="305"/>
      <c r="P9" s="305"/>
      <c r="Q9" s="305">
        <f>SUM(C9:O9)</f>
        <v>0</v>
      </c>
      <c r="R9" s="305"/>
      <c r="S9" s="305"/>
      <c r="T9" s="305"/>
      <c r="U9" s="305"/>
      <c r="W9" s="305"/>
      <c r="X9" s="305"/>
      <c r="Z9" s="305"/>
      <c r="AA9" s="305"/>
      <c r="AB9" s="305"/>
      <c r="AC9" s="305"/>
      <c r="AD9" s="305"/>
      <c r="AE9" s="305"/>
      <c r="AF9" s="752"/>
      <c r="AG9" s="760">
        <v>0</v>
      </c>
      <c r="AH9" s="765">
        <f>SUM(AG9)</f>
        <v>0</v>
      </c>
      <c r="AI9" s="758"/>
      <c r="AJ9" s="760">
        <v>0</v>
      </c>
      <c r="AK9" s="760"/>
      <c r="AL9" s="758"/>
      <c r="AM9" s="760"/>
      <c r="AN9" s="760"/>
      <c r="AO9" s="758"/>
      <c r="AP9" s="760"/>
      <c r="AQ9" s="760"/>
      <c r="AR9" s="758"/>
      <c r="AS9" s="760"/>
      <c r="AT9" s="760"/>
      <c r="AU9" s="758"/>
      <c r="AV9" s="760"/>
      <c r="AW9" s="760"/>
      <c r="AX9" s="758"/>
      <c r="AY9" s="760"/>
      <c r="AZ9" s="760"/>
      <c r="BA9" s="758"/>
      <c r="BB9" s="760"/>
      <c r="BC9" s="760"/>
      <c r="BD9" s="758"/>
      <c r="BE9" s="760"/>
      <c r="BF9" s="760"/>
      <c r="BG9" s="758"/>
      <c r="BH9" s="760"/>
      <c r="BI9" s="760"/>
      <c r="BJ9" s="758"/>
      <c r="BK9" s="760"/>
      <c r="BL9" s="760"/>
      <c r="BM9" s="758"/>
      <c r="BN9" s="760"/>
      <c r="BO9" s="760"/>
      <c r="BP9" s="758"/>
      <c r="BQ9" s="760"/>
      <c r="BR9" s="760"/>
      <c r="BS9" s="758"/>
      <c r="BT9" s="760"/>
      <c r="BU9" s="760"/>
      <c r="BV9" s="758"/>
      <c r="BW9" s="760"/>
      <c r="BX9" s="760"/>
      <c r="BY9" s="798">
        <f>SUM(AG9:BX9)</f>
        <v>0</v>
      </c>
      <c r="BZ9" s="760"/>
      <c r="CA9" s="760"/>
      <c r="CB9" s="758"/>
      <c r="CC9" s="760">
        <v>0</v>
      </c>
      <c r="CD9" s="760"/>
      <c r="CE9" s="758"/>
      <c r="CF9" s="760"/>
      <c r="CG9" s="760"/>
      <c r="CH9" s="758"/>
      <c r="CI9" s="760">
        <v>0</v>
      </c>
      <c r="CJ9" s="760"/>
      <c r="CK9" s="758"/>
      <c r="CL9" s="760">
        <v>0</v>
      </c>
      <c r="CM9" s="760"/>
      <c r="CN9" s="758"/>
      <c r="CO9" s="760">
        <v>0</v>
      </c>
      <c r="CP9" s="768"/>
      <c r="CQ9" s="77"/>
    </row>
    <row r="10" spans="1:95" ht="12.75">
      <c r="A10" s="711" t="s">
        <v>1445</v>
      </c>
      <c r="B10" s="344" t="s">
        <v>1446</v>
      </c>
      <c r="C10" s="363">
        <f>SUM(C11:C15)</f>
        <v>0</v>
      </c>
      <c r="D10" s="363">
        <f t="shared" ref="D10:K10" si="5">SUM(D11:D15)</f>
        <v>0</v>
      </c>
      <c r="E10" s="363">
        <f t="shared" si="5"/>
        <v>0</v>
      </c>
      <c r="F10" s="363">
        <f t="shared" si="5"/>
        <v>0</v>
      </c>
      <c r="G10" s="363">
        <f t="shared" si="5"/>
        <v>0</v>
      </c>
      <c r="H10" s="363">
        <f t="shared" si="5"/>
        <v>0</v>
      </c>
      <c r="I10" s="363">
        <f t="shared" si="5"/>
        <v>0</v>
      </c>
      <c r="J10" s="363">
        <f t="shared" si="5"/>
        <v>0</v>
      </c>
      <c r="K10" s="363">
        <f t="shared" si="5"/>
        <v>0</v>
      </c>
      <c r="L10" s="363">
        <f t="shared" ref="L10:U10" si="6">SUM(L11:L15)</f>
        <v>0</v>
      </c>
      <c r="M10" s="363">
        <f t="shared" si="6"/>
        <v>0</v>
      </c>
      <c r="N10" s="363">
        <f t="shared" si="6"/>
        <v>0</v>
      </c>
      <c r="O10" s="363">
        <f t="shared" si="6"/>
        <v>0</v>
      </c>
      <c r="P10" s="363">
        <f t="shared" si="6"/>
        <v>0</v>
      </c>
      <c r="Q10" s="363">
        <f>SUM(Q11:Q15)</f>
        <v>0</v>
      </c>
      <c r="R10" s="363">
        <f t="shared" si="6"/>
        <v>0</v>
      </c>
      <c r="S10" s="363">
        <f t="shared" si="6"/>
        <v>0</v>
      </c>
      <c r="T10" s="363">
        <f t="shared" si="6"/>
        <v>0</v>
      </c>
      <c r="U10" s="363">
        <f t="shared" si="6"/>
        <v>0</v>
      </c>
      <c r="W10" s="363">
        <f>SUM(W11:W15)</f>
        <v>0</v>
      </c>
      <c r="X10" s="363">
        <f>SUM(X11:X15)</f>
        <v>0</v>
      </c>
      <c r="Z10" s="363">
        <f t="shared" ref="Z10:AE10" si="7">SUM(Z11:Z15)</f>
        <v>0</v>
      </c>
      <c r="AA10" s="363">
        <f t="shared" si="7"/>
        <v>0</v>
      </c>
      <c r="AB10" s="363">
        <f t="shared" si="7"/>
        <v>0</v>
      </c>
      <c r="AC10" s="363">
        <f t="shared" si="7"/>
        <v>0</v>
      </c>
      <c r="AD10" s="363">
        <f t="shared" si="7"/>
        <v>0</v>
      </c>
      <c r="AE10" s="363">
        <f t="shared" si="7"/>
        <v>0</v>
      </c>
      <c r="AF10" s="752"/>
      <c r="AG10" s="763">
        <f>SUM(AG11:AG15)</f>
        <v>0</v>
      </c>
      <c r="AH10" s="763">
        <f>SUM(AH11:AH15)</f>
        <v>0</v>
      </c>
      <c r="AI10" s="758"/>
      <c r="AJ10" s="763">
        <f>SUM(AJ11:AJ15)</f>
        <v>0</v>
      </c>
      <c r="AK10" s="763">
        <f>SUM(AK11:AK15)</f>
        <v>0</v>
      </c>
      <c r="AL10" s="758"/>
      <c r="AM10" s="763">
        <f>SUM(AM11:AM15)</f>
        <v>0</v>
      </c>
      <c r="AN10" s="763">
        <f>SUM(AN11:AN15)</f>
        <v>0</v>
      </c>
      <c r="AO10" s="758"/>
      <c r="AP10" s="763">
        <f>SUM(AP11:AP15)</f>
        <v>0</v>
      </c>
      <c r="AQ10" s="763">
        <f>SUM(AQ11:AQ15)</f>
        <v>0</v>
      </c>
      <c r="AR10" s="758"/>
      <c r="AS10" s="763">
        <f>SUM(AS11:AS15)</f>
        <v>0</v>
      </c>
      <c r="AT10" s="763">
        <f>SUM(AT11:AT15)</f>
        <v>0</v>
      </c>
      <c r="AU10" s="758"/>
      <c r="AV10" s="763">
        <f>SUM(AV11:AV15)</f>
        <v>0</v>
      </c>
      <c r="AW10" s="763">
        <f>SUM(AW11:AW15)</f>
        <v>0</v>
      </c>
      <c r="AX10" s="758"/>
      <c r="AY10" s="763">
        <f>SUM(AY11:AY15)</f>
        <v>0</v>
      </c>
      <c r="AZ10" s="763">
        <f>SUM(AZ11:AZ15)</f>
        <v>0</v>
      </c>
      <c r="BA10" s="758"/>
      <c r="BB10" s="763">
        <f>SUM(BB11:BB15)</f>
        <v>0</v>
      </c>
      <c r="BC10" s="763">
        <f>SUM(BC11:BC15)</f>
        <v>0</v>
      </c>
      <c r="BD10" s="758"/>
      <c r="BE10" s="763">
        <f>SUM(BE11:BE15)</f>
        <v>0</v>
      </c>
      <c r="BF10" s="763">
        <f>SUM(BF11:BF15)</f>
        <v>0</v>
      </c>
      <c r="BG10" s="758"/>
      <c r="BH10" s="763">
        <f>SUM(BH11:BH15)</f>
        <v>0</v>
      </c>
      <c r="BI10" s="763">
        <f>SUM(BI11:BI15)</f>
        <v>0</v>
      </c>
      <c r="BJ10" s="758"/>
      <c r="BK10" s="763">
        <f>SUM(BK11:BK15)</f>
        <v>0</v>
      </c>
      <c r="BL10" s="763">
        <f>SUM(BL11:BL15)</f>
        <v>0</v>
      </c>
      <c r="BM10" s="758"/>
      <c r="BN10" s="763">
        <f>SUM(BN11:BN15)</f>
        <v>0</v>
      </c>
      <c r="BO10" s="763">
        <f>SUM(BO11:BO15)</f>
        <v>0</v>
      </c>
      <c r="BP10" s="758"/>
      <c r="BQ10" s="763">
        <f>SUM(BQ11:BQ15)</f>
        <v>0</v>
      </c>
      <c r="BR10" s="763">
        <f>SUM(BR11:BR15)</f>
        <v>0</v>
      </c>
      <c r="BS10" s="758"/>
      <c r="BT10" s="763">
        <f>SUM(BT11:BT15)</f>
        <v>0</v>
      </c>
      <c r="BU10" s="763">
        <f>SUM(BU11:BU15)</f>
        <v>0</v>
      </c>
      <c r="BV10" s="758"/>
      <c r="BW10" s="763">
        <f>SUM(BW11:BW15)</f>
        <v>0</v>
      </c>
      <c r="BX10" s="763">
        <f>SUM(BX11:BX15)</f>
        <v>0</v>
      </c>
      <c r="BY10" s="763">
        <f>SUM(BY11:BY12)</f>
        <v>0</v>
      </c>
      <c r="BZ10" s="763">
        <f>SUM(BZ11:BZ15)</f>
        <v>0</v>
      </c>
      <c r="CA10" s="763">
        <f>SUM(CA11:CA15)</f>
        <v>0</v>
      </c>
      <c r="CB10" s="758"/>
      <c r="CC10" s="763">
        <f>SUM(CC11:CC15)</f>
        <v>0</v>
      </c>
      <c r="CD10" s="763">
        <f>SUM(CD11:CD15)</f>
        <v>0</v>
      </c>
      <c r="CE10" s="758"/>
      <c r="CF10" s="763">
        <f>SUM(CF11:CF15)</f>
        <v>0</v>
      </c>
      <c r="CG10" s="763">
        <f>SUM(CG11:CG15)</f>
        <v>0</v>
      </c>
      <c r="CH10" s="758"/>
      <c r="CI10" s="763">
        <f>SUM(CI11:CI15)</f>
        <v>0</v>
      </c>
      <c r="CJ10" s="763">
        <f>SUM(CJ11:CJ15)</f>
        <v>0</v>
      </c>
      <c r="CK10" s="758"/>
      <c r="CL10" s="763">
        <f>SUM(CL11:CL15)</f>
        <v>0</v>
      </c>
      <c r="CM10" s="763">
        <f>SUM(CM11:CM15)</f>
        <v>0</v>
      </c>
      <c r="CN10" s="758"/>
      <c r="CO10" s="763">
        <f>SUM(CO11:CO15)</f>
        <v>0</v>
      </c>
      <c r="CP10" s="764">
        <f>SUM(CP11:CP15)</f>
        <v>0</v>
      </c>
    </row>
    <row r="11" spans="1:95" ht="12.75">
      <c r="A11" s="712" t="s">
        <v>1447</v>
      </c>
      <c r="B11" s="301" t="s">
        <v>1448</v>
      </c>
      <c r="D11" s="305"/>
      <c r="E11" s="305"/>
      <c r="F11" s="305"/>
      <c r="G11" s="305"/>
      <c r="H11" s="305"/>
      <c r="I11" s="305"/>
      <c r="J11" s="305"/>
      <c r="K11" s="305"/>
      <c r="L11" s="305"/>
      <c r="M11" s="305"/>
      <c r="N11" s="305"/>
      <c r="O11" s="305"/>
      <c r="P11" s="305"/>
      <c r="Q11" s="305">
        <f>SUM(C11:O11)</f>
        <v>0</v>
      </c>
      <c r="R11" s="305"/>
      <c r="S11" s="305"/>
      <c r="T11" s="305"/>
      <c r="U11" s="305"/>
      <c r="W11" s="305"/>
      <c r="X11" s="305"/>
      <c r="Z11" s="305"/>
      <c r="AA11" s="305"/>
      <c r="AB11" s="305"/>
      <c r="AC11" s="305"/>
      <c r="AD11" s="305"/>
      <c r="AE11" s="305"/>
      <c r="AF11" s="752"/>
      <c r="AG11" s="760">
        <v>0</v>
      </c>
      <c r="AH11" s="760">
        <f>SUM(AG11)</f>
        <v>0</v>
      </c>
      <c r="AI11" s="758"/>
      <c r="AJ11" s="760"/>
      <c r="AK11" s="760"/>
      <c r="AL11" s="758"/>
      <c r="AM11" s="760"/>
      <c r="AN11" s="760"/>
      <c r="AO11" s="758"/>
      <c r="AP11" s="760"/>
      <c r="AQ11" s="760"/>
      <c r="AR11" s="758"/>
      <c r="AS11" s="760"/>
      <c r="AT11" s="760"/>
      <c r="AU11" s="758"/>
      <c r="AV11" s="760"/>
      <c r="AW11" s="760"/>
      <c r="AX11" s="758"/>
      <c r="AY11" s="760"/>
      <c r="AZ11" s="760"/>
      <c r="BA11" s="758"/>
      <c r="BB11" s="760"/>
      <c r="BC11" s="760"/>
      <c r="BD11" s="758"/>
      <c r="BE11" s="760"/>
      <c r="BF11" s="760"/>
      <c r="BG11" s="758"/>
      <c r="BH11" s="760"/>
      <c r="BI11" s="760"/>
      <c r="BJ11" s="758"/>
      <c r="BK11" s="760"/>
      <c r="BL11" s="760"/>
      <c r="BM11" s="758"/>
      <c r="BN11" s="760"/>
      <c r="BO11" s="760"/>
      <c r="BP11" s="758"/>
      <c r="BQ11" s="760"/>
      <c r="BR11" s="760"/>
      <c r="BS11" s="758"/>
      <c r="BT11" s="760"/>
      <c r="BU11" s="760"/>
      <c r="BV11" s="758"/>
      <c r="BW11" s="760"/>
      <c r="BX11" s="760"/>
      <c r="BY11" s="798">
        <f>SUM(AG11:BX11)</f>
        <v>0</v>
      </c>
      <c r="BZ11" s="760">
        <v>0</v>
      </c>
      <c r="CA11" s="760"/>
      <c r="CB11" s="758"/>
      <c r="CC11" s="760"/>
      <c r="CD11" s="760"/>
      <c r="CE11" s="758"/>
      <c r="CF11" s="760"/>
      <c r="CG11" s="760"/>
      <c r="CH11" s="758"/>
      <c r="CI11" s="760"/>
      <c r="CJ11" s="760"/>
      <c r="CK11" s="758"/>
      <c r="CL11" s="760"/>
      <c r="CM11" s="760"/>
      <c r="CN11" s="758"/>
      <c r="CO11" s="760"/>
      <c r="CP11" s="768"/>
    </row>
    <row r="12" spans="1:95" ht="12.75">
      <c r="A12" s="712" t="s">
        <v>1449</v>
      </c>
      <c r="B12" s="301" t="s">
        <v>1450</v>
      </c>
      <c r="D12" s="305"/>
      <c r="E12" s="305"/>
      <c r="F12" s="305"/>
      <c r="G12" s="305"/>
      <c r="H12" s="305"/>
      <c r="I12" s="305"/>
      <c r="J12" s="305"/>
      <c r="K12" s="305"/>
      <c r="L12" s="305"/>
      <c r="M12" s="305"/>
      <c r="N12" s="305"/>
      <c r="O12" s="305"/>
      <c r="P12" s="305"/>
      <c r="Q12" s="305">
        <f>SUM(C12:O12)</f>
        <v>0</v>
      </c>
      <c r="R12" s="305"/>
      <c r="S12" s="305"/>
      <c r="T12" s="305"/>
      <c r="U12" s="305"/>
      <c r="W12" s="305"/>
      <c r="X12" s="305"/>
      <c r="Z12" s="305"/>
      <c r="AA12" s="305"/>
      <c r="AB12" s="305"/>
      <c r="AC12" s="305"/>
      <c r="AD12" s="305"/>
      <c r="AE12" s="305"/>
      <c r="AF12" s="752"/>
      <c r="AG12" s="760">
        <v>0</v>
      </c>
      <c r="AH12" s="760">
        <f>SUM(AG12)</f>
        <v>0</v>
      </c>
      <c r="AI12" s="758"/>
      <c r="AJ12" s="760"/>
      <c r="AK12" s="760"/>
      <c r="AL12" s="758"/>
      <c r="AM12" s="760">
        <v>0</v>
      </c>
      <c r="AN12" s="760"/>
      <c r="AO12" s="758"/>
      <c r="AP12" s="760">
        <v>0</v>
      </c>
      <c r="AQ12" s="760"/>
      <c r="AR12" s="758"/>
      <c r="AS12" s="760">
        <v>0</v>
      </c>
      <c r="AT12" s="760"/>
      <c r="AU12" s="758"/>
      <c r="AV12" s="760">
        <v>0</v>
      </c>
      <c r="AW12" s="760"/>
      <c r="AX12" s="758"/>
      <c r="AY12" s="760">
        <v>0</v>
      </c>
      <c r="AZ12" s="760"/>
      <c r="BA12" s="758"/>
      <c r="BB12" s="760">
        <v>0</v>
      </c>
      <c r="BC12" s="760"/>
      <c r="BD12" s="758"/>
      <c r="BE12" s="760">
        <v>0</v>
      </c>
      <c r="BF12" s="760"/>
      <c r="BG12" s="758"/>
      <c r="BH12" s="760">
        <v>0</v>
      </c>
      <c r="BI12" s="760"/>
      <c r="BJ12" s="758"/>
      <c r="BK12" s="760">
        <v>0</v>
      </c>
      <c r="BL12" s="760"/>
      <c r="BM12" s="758"/>
      <c r="BN12" s="760">
        <v>0</v>
      </c>
      <c r="BO12" s="760"/>
      <c r="BP12" s="758"/>
      <c r="BQ12" s="760">
        <v>0</v>
      </c>
      <c r="BR12" s="760"/>
      <c r="BS12" s="758"/>
      <c r="BT12" s="760">
        <v>0</v>
      </c>
      <c r="BU12" s="760"/>
      <c r="BV12" s="758"/>
      <c r="BW12" s="760">
        <v>0</v>
      </c>
      <c r="BX12" s="760"/>
      <c r="BY12" s="798">
        <f>SUM(AG12:BX12)</f>
        <v>0</v>
      </c>
      <c r="BZ12" s="760">
        <v>0</v>
      </c>
      <c r="CA12" s="760"/>
      <c r="CB12" s="758"/>
      <c r="CC12" s="760">
        <v>0</v>
      </c>
      <c r="CD12" s="760"/>
      <c r="CE12" s="758"/>
      <c r="CF12" s="760">
        <v>0</v>
      </c>
      <c r="CG12" s="760"/>
      <c r="CH12" s="758"/>
      <c r="CI12" s="760">
        <v>0</v>
      </c>
      <c r="CJ12" s="760"/>
      <c r="CK12" s="758"/>
      <c r="CL12" s="760">
        <v>0</v>
      </c>
      <c r="CM12" s="760"/>
      <c r="CN12" s="758"/>
      <c r="CO12" s="760">
        <v>0</v>
      </c>
      <c r="CP12" s="768"/>
    </row>
    <row r="13" spans="1:95" ht="12.75">
      <c r="A13" s="712" t="s">
        <v>1451</v>
      </c>
      <c r="B13" s="301" t="s">
        <v>1452</v>
      </c>
      <c r="D13" s="305"/>
      <c r="E13" s="305"/>
      <c r="F13" s="305"/>
      <c r="G13" s="305"/>
      <c r="H13" s="305"/>
      <c r="I13" s="305"/>
      <c r="J13" s="305"/>
      <c r="K13" s="305"/>
      <c r="L13" s="305"/>
      <c r="M13" s="305"/>
      <c r="N13" s="305"/>
      <c r="O13" s="305"/>
      <c r="P13" s="305"/>
      <c r="Q13" s="305">
        <f>SUM(C13:O13)</f>
        <v>0</v>
      </c>
      <c r="R13" s="305"/>
      <c r="S13" s="305"/>
      <c r="T13" s="305"/>
      <c r="U13" s="305"/>
      <c r="W13" s="305"/>
      <c r="X13" s="305"/>
      <c r="Z13" s="305"/>
      <c r="AA13" s="305"/>
      <c r="AB13" s="305"/>
      <c r="AC13" s="305"/>
      <c r="AD13" s="305"/>
      <c r="AE13" s="305"/>
      <c r="AF13" s="752"/>
      <c r="AG13" s="760">
        <v>0</v>
      </c>
      <c r="AH13" s="760">
        <f>SUM(AG13)</f>
        <v>0</v>
      </c>
      <c r="AI13" s="758"/>
      <c r="AJ13" s="760"/>
      <c r="AK13" s="760"/>
      <c r="AL13" s="758"/>
      <c r="AM13" s="760"/>
      <c r="AN13" s="760"/>
      <c r="AO13" s="758"/>
      <c r="AP13" s="760"/>
      <c r="AQ13" s="760"/>
      <c r="AR13" s="758"/>
      <c r="AS13" s="760"/>
      <c r="AT13" s="760"/>
      <c r="AU13" s="758"/>
      <c r="AV13" s="760"/>
      <c r="AW13" s="760"/>
      <c r="AX13" s="758"/>
      <c r="AY13" s="760"/>
      <c r="AZ13" s="760"/>
      <c r="BA13" s="758"/>
      <c r="BB13" s="760"/>
      <c r="BC13" s="760"/>
      <c r="BD13" s="758"/>
      <c r="BE13" s="760"/>
      <c r="BF13" s="760"/>
      <c r="BG13" s="758"/>
      <c r="BH13" s="760"/>
      <c r="BI13" s="760"/>
      <c r="BJ13" s="758"/>
      <c r="BK13" s="760"/>
      <c r="BL13" s="760"/>
      <c r="BM13" s="758"/>
      <c r="BN13" s="760"/>
      <c r="BO13" s="760"/>
      <c r="BP13" s="758"/>
      <c r="BQ13" s="760"/>
      <c r="BR13" s="760"/>
      <c r="BS13" s="758"/>
      <c r="BT13" s="760"/>
      <c r="BU13" s="760"/>
      <c r="BV13" s="758"/>
      <c r="BW13" s="760"/>
      <c r="BX13" s="760"/>
      <c r="BY13" s="798">
        <f>SUM(AG13:BX13)</f>
        <v>0</v>
      </c>
      <c r="BZ13" s="760">
        <v>0</v>
      </c>
      <c r="CA13" s="760"/>
      <c r="CB13" s="758"/>
      <c r="CC13" s="760"/>
      <c r="CD13" s="760"/>
      <c r="CE13" s="758"/>
      <c r="CF13" s="760"/>
      <c r="CG13" s="760"/>
      <c r="CH13" s="758"/>
      <c r="CI13" s="760"/>
      <c r="CJ13" s="760"/>
      <c r="CK13" s="758"/>
      <c r="CL13" s="760"/>
      <c r="CM13" s="760"/>
      <c r="CN13" s="758"/>
      <c r="CO13" s="760"/>
      <c r="CP13" s="768"/>
    </row>
    <row r="14" spans="1:95" ht="12.75">
      <c r="A14" s="712" t="s">
        <v>1453</v>
      </c>
      <c r="B14" s="301" t="s">
        <v>1454</v>
      </c>
      <c r="D14" s="305"/>
      <c r="E14" s="305"/>
      <c r="F14" s="305"/>
      <c r="G14" s="305"/>
      <c r="H14" s="305"/>
      <c r="I14" s="305"/>
      <c r="J14" s="305"/>
      <c r="K14" s="305"/>
      <c r="L14" s="305"/>
      <c r="M14" s="305"/>
      <c r="N14" s="305"/>
      <c r="O14" s="305"/>
      <c r="P14" s="305"/>
      <c r="Q14" s="305">
        <f>SUM(C14:O14)</f>
        <v>0</v>
      </c>
      <c r="R14" s="305"/>
      <c r="S14" s="305"/>
      <c r="T14" s="305"/>
      <c r="U14" s="305"/>
      <c r="W14" s="305"/>
      <c r="X14" s="305"/>
      <c r="Z14" s="305"/>
      <c r="AA14" s="305"/>
      <c r="AB14" s="305"/>
      <c r="AC14" s="305"/>
      <c r="AD14" s="305"/>
      <c r="AE14" s="305"/>
      <c r="AF14" s="752"/>
      <c r="AG14" s="760">
        <v>0</v>
      </c>
      <c r="AH14" s="760">
        <f>SUM(AG14)</f>
        <v>0</v>
      </c>
      <c r="AI14" s="758"/>
      <c r="AJ14" s="760"/>
      <c r="AK14" s="760"/>
      <c r="AL14" s="758"/>
      <c r="AM14" s="760">
        <v>0</v>
      </c>
      <c r="AN14" s="760"/>
      <c r="AO14" s="758"/>
      <c r="AP14" s="760">
        <v>0</v>
      </c>
      <c r="AQ14" s="760"/>
      <c r="AR14" s="758"/>
      <c r="AS14" s="760">
        <v>0</v>
      </c>
      <c r="AT14" s="760"/>
      <c r="AU14" s="758"/>
      <c r="AV14" s="760">
        <v>0</v>
      </c>
      <c r="AW14" s="760"/>
      <c r="AX14" s="758"/>
      <c r="AY14" s="760">
        <v>0</v>
      </c>
      <c r="AZ14" s="760"/>
      <c r="BA14" s="758"/>
      <c r="BB14" s="760">
        <v>0</v>
      </c>
      <c r="BC14" s="760"/>
      <c r="BD14" s="758"/>
      <c r="BE14" s="760">
        <v>0</v>
      </c>
      <c r="BF14" s="760"/>
      <c r="BG14" s="758"/>
      <c r="BH14" s="760">
        <v>0</v>
      </c>
      <c r="BI14" s="760"/>
      <c r="BJ14" s="758"/>
      <c r="BK14" s="760">
        <v>0</v>
      </c>
      <c r="BL14" s="760"/>
      <c r="BM14" s="758"/>
      <c r="BN14" s="760">
        <v>0</v>
      </c>
      <c r="BO14" s="760"/>
      <c r="BP14" s="758"/>
      <c r="BQ14" s="760">
        <v>0</v>
      </c>
      <c r="BR14" s="760"/>
      <c r="BS14" s="758"/>
      <c r="BT14" s="760">
        <v>0</v>
      </c>
      <c r="BU14" s="760"/>
      <c r="BV14" s="758"/>
      <c r="BW14" s="760">
        <v>0</v>
      </c>
      <c r="BX14" s="760"/>
      <c r="BY14" s="798">
        <f>SUM(AG14:BX14)</f>
        <v>0</v>
      </c>
      <c r="BZ14" s="760">
        <v>0</v>
      </c>
      <c r="CA14" s="760"/>
      <c r="CB14" s="758"/>
      <c r="CC14" s="760">
        <v>0</v>
      </c>
      <c r="CD14" s="760"/>
      <c r="CE14" s="758"/>
      <c r="CF14" s="760">
        <v>0</v>
      </c>
      <c r="CG14" s="760"/>
      <c r="CH14" s="758"/>
      <c r="CI14" s="760">
        <v>0</v>
      </c>
      <c r="CJ14" s="760"/>
      <c r="CK14" s="758"/>
      <c r="CL14" s="760">
        <v>0</v>
      </c>
      <c r="CM14" s="760"/>
      <c r="CN14" s="758"/>
      <c r="CO14" s="760">
        <v>0</v>
      </c>
      <c r="CP14" s="768"/>
    </row>
    <row r="15" spans="1:95" ht="12.75">
      <c r="A15" s="712" t="s">
        <v>1455</v>
      </c>
      <c r="B15" s="301" t="s">
        <v>1456</v>
      </c>
      <c r="D15" s="305"/>
      <c r="E15" s="305"/>
      <c r="F15" s="305"/>
      <c r="G15" s="305"/>
      <c r="H15" s="305"/>
      <c r="I15" s="305"/>
      <c r="J15" s="305"/>
      <c r="K15" s="305"/>
      <c r="L15" s="305"/>
      <c r="M15" s="305"/>
      <c r="N15" s="305"/>
      <c r="O15" s="305"/>
      <c r="P15" s="305"/>
      <c r="Q15" s="305">
        <f>SUM(C15:O15)</f>
        <v>0</v>
      </c>
      <c r="R15" s="305"/>
      <c r="S15" s="305"/>
      <c r="T15" s="305"/>
      <c r="U15" s="305"/>
      <c r="W15" s="305"/>
      <c r="X15" s="305"/>
      <c r="Z15" s="305"/>
      <c r="AA15" s="305"/>
      <c r="AB15" s="305"/>
      <c r="AC15" s="305"/>
      <c r="AD15" s="305"/>
      <c r="AE15" s="305"/>
      <c r="AF15" s="752"/>
      <c r="AG15" s="760">
        <v>0</v>
      </c>
      <c r="AH15" s="760">
        <f>SUM(AG15)</f>
        <v>0</v>
      </c>
      <c r="AI15" s="758"/>
      <c r="AJ15" s="760"/>
      <c r="AK15" s="760"/>
      <c r="AL15" s="758"/>
      <c r="AM15" s="760"/>
      <c r="AN15" s="760"/>
      <c r="AO15" s="758"/>
      <c r="AP15" s="760"/>
      <c r="AQ15" s="760"/>
      <c r="AR15" s="758"/>
      <c r="AS15" s="760"/>
      <c r="AT15" s="760"/>
      <c r="AU15" s="758"/>
      <c r="AV15" s="760"/>
      <c r="AW15" s="760"/>
      <c r="AX15" s="758"/>
      <c r="AY15" s="760"/>
      <c r="AZ15" s="760"/>
      <c r="BA15" s="758"/>
      <c r="BB15" s="760"/>
      <c r="BC15" s="760"/>
      <c r="BD15" s="758"/>
      <c r="BE15" s="760"/>
      <c r="BF15" s="760"/>
      <c r="BG15" s="758"/>
      <c r="BH15" s="760"/>
      <c r="BI15" s="760"/>
      <c r="BJ15" s="758"/>
      <c r="BK15" s="760"/>
      <c r="BL15" s="760"/>
      <c r="BM15" s="758"/>
      <c r="BN15" s="760"/>
      <c r="BO15" s="760"/>
      <c r="BP15" s="758"/>
      <c r="BQ15" s="760"/>
      <c r="BR15" s="760"/>
      <c r="BS15" s="758"/>
      <c r="BT15" s="760"/>
      <c r="BU15" s="760"/>
      <c r="BV15" s="758"/>
      <c r="BW15" s="760"/>
      <c r="BX15" s="760"/>
      <c r="BY15" s="798">
        <f>SUM(AG15:BX15)</f>
        <v>0</v>
      </c>
      <c r="BZ15" s="760">
        <v>0</v>
      </c>
      <c r="CA15" s="760"/>
      <c r="CB15" s="758"/>
      <c r="CC15" s="760"/>
      <c r="CD15" s="760"/>
      <c r="CE15" s="758"/>
      <c r="CF15" s="760"/>
      <c r="CG15" s="760"/>
      <c r="CH15" s="758"/>
      <c r="CI15" s="760"/>
      <c r="CJ15" s="760"/>
      <c r="CK15" s="758"/>
      <c r="CL15" s="760"/>
      <c r="CM15" s="760"/>
      <c r="CN15" s="758"/>
      <c r="CO15" s="760"/>
      <c r="CP15" s="768"/>
    </row>
    <row r="16" spans="1:95" ht="12.75">
      <c r="A16" s="711" t="s">
        <v>1457</v>
      </c>
      <c r="B16" s="344" t="s">
        <v>1458</v>
      </c>
      <c r="C16" s="363">
        <f>SUM(C17:C20)</f>
        <v>0</v>
      </c>
      <c r="D16" s="363">
        <f t="shared" ref="D16:K16" si="8">SUM(D17:D20)</f>
        <v>0</v>
      </c>
      <c r="E16" s="363">
        <f t="shared" si="8"/>
        <v>0</v>
      </c>
      <c r="F16" s="363">
        <f t="shared" si="8"/>
        <v>0</v>
      </c>
      <c r="G16" s="363">
        <f t="shared" si="8"/>
        <v>0</v>
      </c>
      <c r="H16" s="363">
        <f t="shared" si="8"/>
        <v>0</v>
      </c>
      <c r="I16" s="363">
        <f t="shared" si="8"/>
        <v>0</v>
      </c>
      <c r="J16" s="363">
        <f t="shared" si="8"/>
        <v>0</v>
      </c>
      <c r="K16" s="363">
        <f t="shared" si="8"/>
        <v>0</v>
      </c>
      <c r="L16" s="363">
        <f t="shared" ref="L16:U16" si="9">SUM(L17:L20)</f>
        <v>0</v>
      </c>
      <c r="M16" s="363">
        <f t="shared" si="9"/>
        <v>0</v>
      </c>
      <c r="N16" s="363">
        <f t="shared" si="9"/>
        <v>0</v>
      </c>
      <c r="O16" s="363">
        <f t="shared" si="9"/>
        <v>0</v>
      </c>
      <c r="P16" s="363">
        <f t="shared" si="9"/>
        <v>0</v>
      </c>
      <c r="Q16" s="363">
        <f>SUM(Q17:Q20)</f>
        <v>0</v>
      </c>
      <c r="R16" s="363">
        <f t="shared" si="9"/>
        <v>0</v>
      </c>
      <c r="S16" s="363">
        <f t="shared" si="9"/>
        <v>0</v>
      </c>
      <c r="T16" s="363">
        <f t="shared" si="9"/>
        <v>0</v>
      </c>
      <c r="U16" s="363">
        <f t="shared" si="9"/>
        <v>0</v>
      </c>
      <c r="W16" s="363">
        <f>SUM(W17:W20)</f>
        <v>0</v>
      </c>
      <c r="X16" s="363">
        <f>SUM(X17:X20)</f>
        <v>0</v>
      </c>
      <c r="Z16" s="363">
        <f t="shared" ref="Z16:AE16" si="10">SUM(Z17:Z20)</f>
        <v>0</v>
      </c>
      <c r="AA16" s="363">
        <f t="shared" si="10"/>
        <v>0</v>
      </c>
      <c r="AB16" s="363">
        <f t="shared" si="10"/>
        <v>0</v>
      </c>
      <c r="AC16" s="363">
        <f t="shared" si="10"/>
        <v>0</v>
      </c>
      <c r="AD16" s="363">
        <f t="shared" si="10"/>
        <v>0</v>
      </c>
      <c r="AE16" s="363">
        <f t="shared" si="10"/>
        <v>0</v>
      </c>
      <c r="AF16" s="752"/>
      <c r="AG16" s="763">
        <f>SUM(AG17:AG20)</f>
        <v>0</v>
      </c>
      <c r="AH16" s="763">
        <f>SUM(AH17:AH20)</f>
        <v>0</v>
      </c>
      <c r="AI16" s="758"/>
      <c r="AJ16" s="763">
        <f>SUM(AJ17:AJ20)</f>
        <v>0</v>
      </c>
      <c r="AK16" s="763">
        <f>SUM(AK17:AK20)</f>
        <v>0</v>
      </c>
      <c r="AL16" s="758"/>
      <c r="AM16" s="763">
        <f>SUM(AM17:AM20)</f>
        <v>0</v>
      </c>
      <c r="AN16" s="763">
        <f>SUM(AN17:AN20)</f>
        <v>0</v>
      </c>
      <c r="AO16" s="758"/>
      <c r="AP16" s="763">
        <f>SUM(AP17:AP20)</f>
        <v>0</v>
      </c>
      <c r="AQ16" s="763">
        <f>SUM(AQ17:AQ20)</f>
        <v>0</v>
      </c>
      <c r="AR16" s="758"/>
      <c r="AS16" s="763">
        <f>SUM(AS17:AS20)</f>
        <v>0</v>
      </c>
      <c r="AT16" s="763">
        <f>SUM(AT17:AT20)</f>
        <v>0</v>
      </c>
      <c r="AU16" s="758"/>
      <c r="AV16" s="763">
        <f>SUM(AV17:AV20)</f>
        <v>0</v>
      </c>
      <c r="AW16" s="763">
        <f>SUM(AW17:AW20)</f>
        <v>0</v>
      </c>
      <c r="AX16" s="758"/>
      <c r="AY16" s="763">
        <f>SUM(AY17:AY20)</f>
        <v>0</v>
      </c>
      <c r="AZ16" s="763">
        <f>SUM(AZ17:AZ20)</f>
        <v>0</v>
      </c>
      <c r="BA16" s="758"/>
      <c r="BB16" s="763">
        <f>SUM(BB17:BB20)</f>
        <v>0</v>
      </c>
      <c r="BC16" s="763">
        <f>SUM(BC17:BC20)</f>
        <v>0</v>
      </c>
      <c r="BD16" s="758"/>
      <c r="BE16" s="763">
        <f>SUM(BE17:BE20)</f>
        <v>0</v>
      </c>
      <c r="BF16" s="763">
        <f>SUM(BF17:BF20)</f>
        <v>0</v>
      </c>
      <c r="BG16" s="758"/>
      <c r="BH16" s="763">
        <f>SUM(BH17:BH20)</f>
        <v>0</v>
      </c>
      <c r="BI16" s="763">
        <f>SUM(BI17:BI20)</f>
        <v>0</v>
      </c>
      <c r="BJ16" s="758"/>
      <c r="BK16" s="763">
        <f>SUM(BK17:BK20)</f>
        <v>0</v>
      </c>
      <c r="BL16" s="763">
        <f>SUM(BL17:BL20)</f>
        <v>0</v>
      </c>
      <c r="BM16" s="758"/>
      <c r="BN16" s="763">
        <f>SUM(BN17:BN20)</f>
        <v>0</v>
      </c>
      <c r="BO16" s="763">
        <f>SUM(BO17:BO20)</f>
        <v>0</v>
      </c>
      <c r="BP16" s="758"/>
      <c r="BQ16" s="763">
        <f>SUM(BQ17:BQ20)</f>
        <v>0</v>
      </c>
      <c r="BR16" s="763">
        <f>SUM(BR17:BR20)</f>
        <v>0</v>
      </c>
      <c r="BS16" s="758"/>
      <c r="BT16" s="763">
        <f>SUM(BT17:BT20)</f>
        <v>0</v>
      </c>
      <c r="BU16" s="763">
        <f>SUM(BU17:BU20)</f>
        <v>0</v>
      </c>
      <c r="BV16" s="758"/>
      <c r="BW16" s="763">
        <f>SUM(BW17:BW20)</f>
        <v>0</v>
      </c>
      <c r="BX16" s="763">
        <f>SUM(BX17:BX20)</f>
        <v>0</v>
      </c>
      <c r="BY16" s="763">
        <f>SUM(BY17:BY20)</f>
        <v>0</v>
      </c>
      <c r="BZ16" s="763">
        <f>SUM(BZ17:BZ20)</f>
        <v>0</v>
      </c>
      <c r="CA16" s="763">
        <f>SUM(CA17:CA20)</f>
        <v>0</v>
      </c>
      <c r="CB16" s="758"/>
      <c r="CC16" s="763">
        <f>SUM(CC17:CC20)</f>
        <v>0</v>
      </c>
      <c r="CD16" s="763">
        <f>SUM(CD17:CD20)</f>
        <v>0</v>
      </c>
      <c r="CE16" s="758"/>
      <c r="CF16" s="763">
        <f>SUM(CF17:CF20)</f>
        <v>0</v>
      </c>
      <c r="CG16" s="763">
        <f>SUM(CG17:CG20)</f>
        <v>0</v>
      </c>
      <c r="CH16" s="758"/>
      <c r="CI16" s="763">
        <f>SUM(CI17:CI20)</f>
        <v>0</v>
      </c>
      <c r="CJ16" s="763">
        <f>SUM(CJ17:CJ20)</f>
        <v>0</v>
      </c>
      <c r="CK16" s="758"/>
      <c r="CL16" s="763">
        <f>SUM(CL17:CL20)</f>
        <v>0</v>
      </c>
      <c r="CM16" s="763">
        <f>SUM(CM17:CM20)</f>
        <v>0</v>
      </c>
      <c r="CN16" s="758"/>
      <c r="CO16" s="763">
        <f>SUM(CO17:CO20)</f>
        <v>0</v>
      </c>
      <c r="CP16" s="764">
        <f>SUM(CP17:CP20)</f>
        <v>0</v>
      </c>
    </row>
    <row r="17" spans="1:95" ht="12.75">
      <c r="A17" s="712" t="s">
        <v>1459</v>
      </c>
      <c r="B17" s="301" t="s">
        <v>1460</v>
      </c>
      <c r="D17" s="305"/>
      <c r="E17" s="305"/>
      <c r="F17" s="305"/>
      <c r="G17" s="305"/>
      <c r="H17" s="305"/>
      <c r="I17" s="305"/>
      <c r="J17" s="305"/>
      <c r="K17" s="305"/>
      <c r="L17" s="305"/>
      <c r="M17" s="305"/>
      <c r="N17" s="305"/>
      <c r="O17" s="305"/>
      <c r="P17" s="305"/>
      <c r="Q17" s="305">
        <f>SUM(C17:O17)</f>
        <v>0</v>
      </c>
      <c r="R17" s="305"/>
      <c r="S17" s="305"/>
      <c r="T17" s="305"/>
      <c r="U17" s="305"/>
      <c r="W17" s="305"/>
      <c r="X17" s="305"/>
      <c r="Z17" s="305"/>
      <c r="AA17" s="305"/>
      <c r="AB17" s="305"/>
      <c r="AC17" s="305"/>
      <c r="AD17" s="305"/>
      <c r="AE17" s="305">
        <v>0</v>
      </c>
      <c r="AF17" s="752"/>
      <c r="AG17" s="760">
        <v>0</v>
      </c>
      <c r="AH17" s="760">
        <f>SUM(AG17)</f>
        <v>0</v>
      </c>
      <c r="AI17" s="758"/>
      <c r="AJ17" s="760"/>
      <c r="AK17" s="760"/>
      <c r="AL17" s="758"/>
      <c r="AM17" s="760"/>
      <c r="AN17" s="760"/>
      <c r="AO17" s="758"/>
      <c r="AP17" s="760"/>
      <c r="AQ17" s="760"/>
      <c r="AR17" s="758"/>
      <c r="AS17" s="760"/>
      <c r="AT17" s="760"/>
      <c r="AU17" s="758"/>
      <c r="AV17" s="760"/>
      <c r="AW17" s="760"/>
      <c r="AX17" s="758"/>
      <c r="AY17" s="760"/>
      <c r="AZ17" s="760"/>
      <c r="BA17" s="758"/>
      <c r="BB17" s="760"/>
      <c r="BC17" s="760"/>
      <c r="BD17" s="758"/>
      <c r="BE17" s="760"/>
      <c r="BF17" s="760"/>
      <c r="BG17" s="758"/>
      <c r="BH17" s="760"/>
      <c r="BI17" s="760"/>
      <c r="BJ17" s="758"/>
      <c r="BK17" s="760"/>
      <c r="BL17" s="760"/>
      <c r="BM17" s="758"/>
      <c r="BN17" s="760"/>
      <c r="BO17" s="760"/>
      <c r="BP17" s="758"/>
      <c r="BQ17" s="760"/>
      <c r="BR17" s="760"/>
      <c r="BS17" s="758"/>
      <c r="BT17" s="760"/>
      <c r="BU17" s="760"/>
      <c r="BV17" s="758"/>
      <c r="BW17" s="760"/>
      <c r="BX17" s="760"/>
      <c r="BY17" s="798">
        <f>SUM(AG17:BX17)</f>
        <v>0</v>
      </c>
      <c r="BZ17" s="760">
        <v>0</v>
      </c>
      <c r="CA17" s="760"/>
      <c r="CB17" s="758"/>
      <c r="CC17" s="760"/>
      <c r="CD17" s="760"/>
      <c r="CE17" s="758"/>
      <c r="CF17" s="760"/>
      <c r="CG17" s="760"/>
      <c r="CH17" s="758"/>
      <c r="CI17" s="760"/>
      <c r="CJ17" s="760"/>
      <c r="CK17" s="758"/>
      <c r="CL17" s="760"/>
      <c r="CM17" s="760"/>
      <c r="CN17" s="758"/>
      <c r="CO17" s="760"/>
      <c r="CP17" s="768"/>
    </row>
    <row r="18" spans="1:95" ht="12.75">
      <c r="A18" s="712" t="s">
        <v>1461</v>
      </c>
      <c r="B18" s="301" t="s">
        <v>1462</v>
      </c>
      <c r="D18" s="305"/>
      <c r="E18" s="305"/>
      <c r="F18" s="305"/>
      <c r="G18" s="305"/>
      <c r="H18" s="305"/>
      <c r="I18" s="305"/>
      <c r="J18" s="305"/>
      <c r="K18" s="305"/>
      <c r="L18" s="305"/>
      <c r="M18" s="305"/>
      <c r="N18" s="305"/>
      <c r="O18" s="305"/>
      <c r="P18" s="305"/>
      <c r="Q18" s="305">
        <f>SUM(C18:O18)</f>
        <v>0</v>
      </c>
      <c r="R18" s="305"/>
      <c r="S18" s="305"/>
      <c r="T18" s="305"/>
      <c r="U18" s="305"/>
      <c r="W18" s="305"/>
      <c r="X18" s="305"/>
      <c r="Z18" s="305"/>
      <c r="AA18" s="305"/>
      <c r="AB18" s="305"/>
      <c r="AC18" s="305"/>
      <c r="AD18" s="305"/>
      <c r="AE18" s="305"/>
      <c r="AF18" s="752"/>
      <c r="AG18" s="760">
        <v>0</v>
      </c>
      <c r="AH18" s="760">
        <f>SUM(AG18)</f>
        <v>0</v>
      </c>
      <c r="AI18" s="758"/>
      <c r="AJ18" s="760"/>
      <c r="AK18" s="760"/>
      <c r="AL18" s="758"/>
      <c r="AM18" s="760"/>
      <c r="AN18" s="760"/>
      <c r="AO18" s="758"/>
      <c r="AP18" s="760"/>
      <c r="AQ18" s="760"/>
      <c r="AR18" s="758"/>
      <c r="AS18" s="760"/>
      <c r="AT18" s="760"/>
      <c r="AU18" s="758"/>
      <c r="AV18" s="760"/>
      <c r="AW18" s="760"/>
      <c r="AX18" s="758"/>
      <c r="AY18" s="760"/>
      <c r="AZ18" s="760"/>
      <c r="BA18" s="758"/>
      <c r="BB18" s="760"/>
      <c r="BC18" s="760"/>
      <c r="BD18" s="758"/>
      <c r="BE18" s="760"/>
      <c r="BF18" s="760"/>
      <c r="BG18" s="758"/>
      <c r="BH18" s="760"/>
      <c r="BI18" s="760"/>
      <c r="BJ18" s="758"/>
      <c r="BK18" s="760"/>
      <c r="BL18" s="760"/>
      <c r="BM18" s="758"/>
      <c r="BN18" s="760"/>
      <c r="BO18" s="760"/>
      <c r="BP18" s="758"/>
      <c r="BQ18" s="760"/>
      <c r="BR18" s="760"/>
      <c r="BS18" s="758"/>
      <c r="BT18" s="760"/>
      <c r="BU18" s="760"/>
      <c r="BV18" s="758"/>
      <c r="BW18" s="760"/>
      <c r="BX18" s="760"/>
      <c r="BY18" s="798">
        <f>SUM(AG18:BX18)</f>
        <v>0</v>
      </c>
      <c r="BZ18" s="760">
        <v>0</v>
      </c>
      <c r="CA18" s="760"/>
      <c r="CB18" s="758"/>
      <c r="CC18" s="760"/>
      <c r="CD18" s="760"/>
      <c r="CE18" s="758"/>
      <c r="CF18" s="760"/>
      <c r="CG18" s="760"/>
      <c r="CH18" s="758"/>
      <c r="CI18" s="760"/>
      <c r="CJ18" s="760"/>
      <c r="CK18" s="758"/>
      <c r="CL18" s="760"/>
      <c r="CM18" s="760"/>
      <c r="CN18" s="758"/>
      <c r="CO18" s="760"/>
      <c r="CP18" s="768"/>
    </row>
    <row r="19" spans="1:95" ht="12.75">
      <c r="A19" s="712" t="s">
        <v>1463</v>
      </c>
      <c r="B19" s="301" t="s">
        <v>1464</v>
      </c>
      <c r="D19" s="305"/>
      <c r="E19" s="305"/>
      <c r="F19" s="305"/>
      <c r="G19" s="305"/>
      <c r="H19" s="305"/>
      <c r="I19" s="305"/>
      <c r="J19" s="305"/>
      <c r="K19" s="305"/>
      <c r="L19" s="305"/>
      <c r="M19" s="305"/>
      <c r="N19" s="305"/>
      <c r="O19" s="305"/>
      <c r="P19" s="305"/>
      <c r="Q19" s="305">
        <f>SUM(C19:O19)</f>
        <v>0</v>
      </c>
      <c r="R19" s="305"/>
      <c r="S19" s="305"/>
      <c r="T19" s="305"/>
      <c r="U19" s="305"/>
      <c r="W19" s="305"/>
      <c r="X19" s="305"/>
      <c r="Z19" s="305"/>
      <c r="AA19" s="305"/>
      <c r="AB19" s="305"/>
      <c r="AC19" s="305"/>
      <c r="AD19" s="305"/>
      <c r="AE19" s="305"/>
      <c r="AF19" s="752"/>
      <c r="AG19" s="760">
        <v>0</v>
      </c>
      <c r="AH19" s="760">
        <f>SUM(AG19)</f>
        <v>0</v>
      </c>
      <c r="AI19" s="758"/>
      <c r="AJ19" s="760"/>
      <c r="AK19" s="760"/>
      <c r="AL19" s="758"/>
      <c r="AM19" s="760"/>
      <c r="AN19" s="760"/>
      <c r="AO19" s="758"/>
      <c r="AP19" s="760"/>
      <c r="AQ19" s="760"/>
      <c r="AR19" s="758"/>
      <c r="AS19" s="760"/>
      <c r="AT19" s="760"/>
      <c r="AU19" s="758"/>
      <c r="AV19" s="760"/>
      <c r="AW19" s="760"/>
      <c r="AX19" s="758"/>
      <c r="AY19" s="760"/>
      <c r="AZ19" s="760"/>
      <c r="BA19" s="758"/>
      <c r="BB19" s="760"/>
      <c r="BC19" s="760"/>
      <c r="BD19" s="758"/>
      <c r="BE19" s="760"/>
      <c r="BF19" s="760"/>
      <c r="BG19" s="758"/>
      <c r="BH19" s="760"/>
      <c r="BI19" s="760"/>
      <c r="BJ19" s="758"/>
      <c r="BK19" s="760"/>
      <c r="BL19" s="760"/>
      <c r="BM19" s="758"/>
      <c r="BN19" s="760"/>
      <c r="BO19" s="760"/>
      <c r="BP19" s="758"/>
      <c r="BQ19" s="760"/>
      <c r="BR19" s="760"/>
      <c r="BS19" s="758"/>
      <c r="BT19" s="760"/>
      <c r="BU19" s="760"/>
      <c r="BV19" s="758"/>
      <c r="BW19" s="760"/>
      <c r="BX19" s="760"/>
      <c r="BY19" s="798">
        <f>SUM(AG19:BX19)</f>
        <v>0</v>
      </c>
      <c r="BZ19" s="760">
        <v>0</v>
      </c>
      <c r="CA19" s="760"/>
      <c r="CB19" s="758"/>
      <c r="CC19" s="760"/>
      <c r="CD19" s="760"/>
      <c r="CE19" s="758"/>
      <c r="CF19" s="760"/>
      <c r="CG19" s="760"/>
      <c r="CH19" s="758"/>
      <c r="CI19" s="760">
        <v>0</v>
      </c>
      <c r="CJ19" s="760"/>
      <c r="CK19" s="758"/>
      <c r="CL19" s="760">
        <v>0</v>
      </c>
      <c r="CM19" s="760"/>
      <c r="CN19" s="758"/>
      <c r="CO19" s="760">
        <v>0</v>
      </c>
      <c r="CP19" s="768"/>
    </row>
    <row r="20" spans="1:95" ht="12.75">
      <c r="A20" s="712" t="s">
        <v>1465</v>
      </c>
      <c r="B20" s="301" t="s">
        <v>1466</v>
      </c>
      <c r="D20" s="305"/>
      <c r="E20" s="305"/>
      <c r="F20" s="305"/>
      <c r="G20" s="305"/>
      <c r="H20" s="305"/>
      <c r="I20" s="305"/>
      <c r="J20" s="305"/>
      <c r="K20" s="305"/>
      <c r="L20" s="305"/>
      <c r="M20" s="305"/>
      <c r="N20" s="305"/>
      <c r="O20" s="305"/>
      <c r="P20" s="305"/>
      <c r="Q20" s="305">
        <f>SUM(C20:O20)</f>
        <v>0</v>
      </c>
      <c r="R20" s="305"/>
      <c r="S20" s="305"/>
      <c r="T20" s="305"/>
      <c r="U20" s="305"/>
      <c r="W20" s="305"/>
      <c r="X20" s="305"/>
      <c r="Z20" s="305"/>
      <c r="AA20" s="305"/>
      <c r="AB20" s="305"/>
      <c r="AC20" s="305"/>
      <c r="AD20" s="305"/>
      <c r="AE20" s="305"/>
      <c r="AF20" s="752"/>
      <c r="AG20" s="760">
        <v>0</v>
      </c>
      <c r="AH20" s="760">
        <f>SUM(AG20)</f>
        <v>0</v>
      </c>
      <c r="AI20" s="758"/>
      <c r="AJ20" s="760"/>
      <c r="AK20" s="760"/>
      <c r="AL20" s="758"/>
      <c r="AM20" s="760"/>
      <c r="AN20" s="760"/>
      <c r="AO20" s="758"/>
      <c r="AP20" s="760"/>
      <c r="AQ20" s="760"/>
      <c r="AR20" s="758"/>
      <c r="AS20" s="760"/>
      <c r="AT20" s="760"/>
      <c r="AU20" s="758"/>
      <c r="AV20" s="760"/>
      <c r="AW20" s="760"/>
      <c r="AX20" s="758"/>
      <c r="AY20" s="760"/>
      <c r="AZ20" s="760"/>
      <c r="BA20" s="758"/>
      <c r="BB20" s="760"/>
      <c r="BC20" s="760"/>
      <c r="BD20" s="758"/>
      <c r="BE20" s="760"/>
      <c r="BF20" s="760"/>
      <c r="BG20" s="758"/>
      <c r="BH20" s="760"/>
      <c r="BI20" s="760"/>
      <c r="BJ20" s="758"/>
      <c r="BK20" s="760">
        <v>0</v>
      </c>
      <c r="BL20" s="760"/>
      <c r="BM20" s="758"/>
      <c r="BN20" s="760"/>
      <c r="BO20" s="760"/>
      <c r="BP20" s="758"/>
      <c r="BQ20" s="760">
        <v>0</v>
      </c>
      <c r="BR20" s="760"/>
      <c r="BS20" s="758"/>
      <c r="BT20" s="760"/>
      <c r="BU20" s="760"/>
      <c r="BV20" s="758"/>
      <c r="BW20" s="760">
        <v>0</v>
      </c>
      <c r="BX20" s="760"/>
      <c r="BY20" s="798">
        <f>SUM(AG20:BX20)</f>
        <v>0</v>
      </c>
      <c r="BZ20" s="760">
        <v>0</v>
      </c>
      <c r="CA20" s="760"/>
      <c r="CB20" s="758"/>
      <c r="CC20" s="760">
        <v>0</v>
      </c>
      <c r="CD20" s="760"/>
      <c r="CE20" s="758"/>
      <c r="CF20" s="760">
        <v>0</v>
      </c>
      <c r="CG20" s="760"/>
      <c r="CH20" s="758"/>
      <c r="CI20" s="760">
        <v>0</v>
      </c>
      <c r="CJ20" s="760"/>
      <c r="CK20" s="758"/>
      <c r="CL20" s="760">
        <v>0</v>
      </c>
      <c r="CM20" s="760"/>
      <c r="CN20" s="758"/>
      <c r="CO20" s="760">
        <v>0</v>
      </c>
      <c r="CP20" s="768"/>
      <c r="CQ20" s="77"/>
    </row>
    <row r="21" spans="1:95" ht="12.75">
      <c r="A21" s="711" t="s">
        <v>1467</v>
      </c>
      <c r="B21" s="344" t="s">
        <v>1468</v>
      </c>
      <c r="C21" s="363">
        <f>SUM(C22:C28)</f>
        <v>0</v>
      </c>
      <c r="D21" s="363">
        <f t="shared" ref="D21:K21" si="11">SUM(D22:D28)</f>
        <v>0</v>
      </c>
      <c r="E21" s="363">
        <f t="shared" si="11"/>
        <v>0</v>
      </c>
      <c r="F21" s="363">
        <f t="shared" si="11"/>
        <v>0</v>
      </c>
      <c r="G21" s="363">
        <f t="shared" si="11"/>
        <v>0</v>
      </c>
      <c r="H21" s="363">
        <f t="shared" si="11"/>
        <v>0</v>
      </c>
      <c r="I21" s="363">
        <f t="shared" si="11"/>
        <v>0</v>
      </c>
      <c r="J21" s="363">
        <f t="shared" si="11"/>
        <v>0</v>
      </c>
      <c r="K21" s="363">
        <f t="shared" si="11"/>
        <v>0</v>
      </c>
      <c r="L21" s="363">
        <f t="shared" ref="L21:U21" si="12">SUM(L22:L28)</f>
        <v>0</v>
      </c>
      <c r="M21" s="363">
        <f t="shared" si="12"/>
        <v>0</v>
      </c>
      <c r="N21" s="363">
        <f t="shared" si="12"/>
        <v>0</v>
      </c>
      <c r="O21" s="363">
        <f t="shared" si="12"/>
        <v>0</v>
      </c>
      <c r="P21" s="363">
        <f t="shared" si="12"/>
        <v>0</v>
      </c>
      <c r="Q21" s="363">
        <f>SUM(Q22:Q28)</f>
        <v>0</v>
      </c>
      <c r="R21" s="363">
        <f t="shared" si="12"/>
        <v>0</v>
      </c>
      <c r="S21" s="363">
        <f t="shared" si="12"/>
        <v>0</v>
      </c>
      <c r="T21" s="363">
        <f t="shared" si="12"/>
        <v>0</v>
      </c>
      <c r="U21" s="363">
        <f t="shared" si="12"/>
        <v>0</v>
      </c>
      <c r="W21" s="363">
        <f>SUM(W22:W28)</f>
        <v>0</v>
      </c>
      <c r="X21" s="363">
        <f>SUM(X22:X28)</f>
        <v>0</v>
      </c>
      <c r="Z21" s="363">
        <f t="shared" ref="Z21:AE21" si="13">SUM(Z22:Z28)</f>
        <v>0</v>
      </c>
      <c r="AA21" s="363">
        <f t="shared" si="13"/>
        <v>0</v>
      </c>
      <c r="AB21" s="363">
        <f t="shared" si="13"/>
        <v>0</v>
      </c>
      <c r="AC21" s="363">
        <f t="shared" si="13"/>
        <v>0</v>
      </c>
      <c r="AD21" s="363">
        <f t="shared" si="13"/>
        <v>0</v>
      </c>
      <c r="AE21" s="363">
        <f t="shared" si="13"/>
        <v>0</v>
      </c>
      <c r="AF21" s="752"/>
      <c r="AG21" s="763">
        <f>SUM(AG22:AG28)</f>
        <v>0</v>
      </c>
      <c r="AH21" s="763">
        <f>SUM(AH22:AH28)</f>
        <v>0</v>
      </c>
      <c r="AI21" s="758"/>
      <c r="AJ21" s="763">
        <f>SUM(AJ22:AJ28)</f>
        <v>0</v>
      </c>
      <c r="AK21" s="763">
        <f>SUM(AK22:AK28)</f>
        <v>0</v>
      </c>
      <c r="AL21" s="758"/>
      <c r="AM21" s="763">
        <f>SUM(AM22:AM28)</f>
        <v>0</v>
      </c>
      <c r="AN21" s="763">
        <f>SUM(AN22:AN28)</f>
        <v>0</v>
      </c>
      <c r="AO21" s="758"/>
      <c r="AP21" s="763">
        <f>SUM(AP22:AP28)</f>
        <v>0</v>
      </c>
      <c r="AQ21" s="763">
        <f>SUM(AQ22:AQ28)</f>
        <v>0</v>
      </c>
      <c r="AR21" s="758"/>
      <c r="AS21" s="763">
        <f>SUM(AS22:AS28)</f>
        <v>0</v>
      </c>
      <c r="AT21" s="763">
        <f>SUM(AT22:AT28)</f>
        <v>0</v>
      </c>
      <c r="AU21" s="758"/>
      <c r="AV21" s="763">
        <f>SUM(AV22:AV28)</f>
        <v>0</v>
      </c>
      <c r="AW21" s="763">
        <f>SUM(AW22:AW28)</f>
        <v>0</v>
      </c>
      <c r="AX21" s="758"/>
      <c r="AY21" s="763">
        <f>SUM(AY22:AY28)</f>
        <v>0</v>
      </c>
      <c r="AZ21" s="763">
        <f>SUM(AZ22:AZ28)</f>
        <v>0</v>
      </c>
      <c r="BA21" s="758"/>
      <c r="BB21" s="763">
        <f>SUM(BB22:BB28)</f>
        <v>0</v>
      </c>
      <c r="BC21" s="763">
        <f>SUM(BC22:BC28)</f>
        <v>0</v>
      </c>
      <c r="BD21" s="758"/>
      <c r="BE21" s="763">
        <f>SUM(BE22:BE28)</f>
        <v>0</v>
      </c>
      <c r="BF21" s="763">
        <f>SUM(BF22:BF28)</f>
        <v>0</v>
      </c>
      <c r="BG21" s="758"/>
      <c r="BH21" s="763">
        <f>SUM(BH22:BH28)</f>
        <v>0</v>
      </c>
      <c r="BI21" s="763">
        <f>SUM(BI22:BI28)</f>
        <v>0</v>
      </c>
      <c r="BJ21" s="758"/>
      <c r="BK21" s="763">
        <f>SUM(BK22:BK28)</f>
        <v>0</v>
      </c>
      <c r="BL21" s="763">
        <f>SUM(BL22:BL28)</f>
        <v>0</v>
      </c>
      <c r="BM21" s="758"/>
      <c r="BN21" s="763">
        <f>SUM(BN22:BN28)</f>
        <v>0</v>
      </c>
      <c r="BO21" s="763">
        <f>SUM(BO22:BO28)</f>
        <v>0</v>
      </c>
      <c r="BP21" s="758"/>
      <c r="BQ21" s="763">
        <f>SUM(BQ22:BQ28)</f>
        <v>0</v>
      </c>
      <c r="BR21" s="763">
        <f>SUM(BR22:BR28)</f>
        <v>0</v>
      </c>
      <c r="BS21" s="758"/>
      <c r="BT21" s="763">
        <f>SUM(BT22:BT28)</f>
        <v>0</v>
      </c>
      <c r="BU21" s="763">
        <f>SUM(BU22:BU28)</f>
        <v>0</v>
      </c>
      <c r="BV21" s="758"/>
      <c r="BW21" s="763">
        <f>SUM(BW22:BW28)</f>
        <v>0</v>
      </c>
      <c r="BX21" s="763">
        <f>SUM(BX22:BX28)</f>
        <v>0</v>
      </c>
      <c r="BY21" s="763">
        <f>SUM(BY22:BY28)</f>
        <v>0</v>
      </c>
      <c r="BZ21" s="763">
        <f>SUM(BZ22:BZ28)</f>
        <v>0</v>
      </c>
      <c r="CA21" s="763">
        <f>SUM(CA22:CA28)</f>
        <v>0</v>
      </c>
      <c r="CB21" s="758"/>
      <c r="CC21" s="763">
        <f>SUM(CC22:CC28)</f>
        <v>0</v>
      </c>
      <c r="CD21" s="763">
        <f>SUM(CD22:CD28)</f>
        <v>0</v>
      </c>
      <c r="CE21" s="758"/>
      <c r="CF21" s="763">
        <f>SUM(CF22:CF28)</f>
        <v>0</v>
      </c>
      <c r="CG21" s="763">
        <f>SUM(CG22:CG28)</f>
        <v>0</v>
      </c>
      <c r="CH21" s="758"/>
      <c r="CI21" s="763">
        <f>SUM(CI22:CI28)</f>
        <v>0</v>
      </c>
      <c r="CJ21" s="763">
        <f>SUM(CJ22:CJ28)</f>
        <v>0</v>
      </c>
      <c r="CK21" s="758"/>
      <c r="CL21" s="763">
        <f>SUM(CL22:CL28)</f>
        <v>0</v>
      </c>
      <c r="CM21" s="763">
        <f>SUM(CM22:CM28)</f>
        <v>0</v>
      </c>
      <c r="CN21" s="758"/>
      <c r="CO21" s="763">
        <f>SUM(CO22:CO28)</f>
        <v>0</v>
      </c>
      <c r="CP21" s="764">
        <f>SUM(CP22:CP28)</f>
        <v>0</v>
      </c>
    </row>
    <row r="22" spans="1:95" ht="12.75">
      <c r="A22" s="712" t="s">
        <v>1469</v>
      </c>
      <c r="B22" s="301" t="s">
        <v>1470</v>
      </c>
      <c r="D22" s="305"/>
      <c r="E22" s="305"/>
      <c r="F22" s="305"/>
      <c r="G22" s="305"/>
      <c r="H22" s="305"/>
      <c r="I22" s="305"/>
      <c r="J22" s="305"/>
      <c r="K22" s="305"/>
      <c r="L22" s="305"/>
      <c r="M22" s="305"/>
      <c r="N22" s="305"/>
      <c r="O22" s="305"/>
      <c r="P22" s="305"/>
      <c r="Q22" s="305">
        <f t="shared" ref="Q22:Q28" si="14">SUM(C22:O22)</f>
        <v>0</v>
      </c>
      <c r="R22" s="305"/>
      <c r="S22" s="305"/>
      <c r="T22" s="305"/>
      <c r="U22" s="305"/>
      <c r="W22" s="305"/>
      <c r="X22" s="305"/>
      <c r="Z22" s="305"/>
      <c r="AA22" s="305"/>
      <c r="AB22" s="305"/>
      <c r="AC22" s="305"/>
      <c r="AD22" s="305"/>
      <c r="AE22" s="305"/>
      <c r="AF22" s="752"/>
      <c r="AG22" s="760"/>
      <c r="AH22" s="760"/>
      <c r="AI22" s="758"/>
      <c r="AJ22" s="760"/>
      <c r="AK22" s="760"/>
      <c r="AL22" s="758"/>
      <c r="AM22" s="760"/>
      <c r="AN22" s="760"/>
      <c r="AO22" s="758"/>
      <c r="AP22" s="760"/>
      <c r="AQ22" s="760"/>
      <c r="AR22" s="758"/>
      <c r="AS22" s="760"/>
      <c r="AT22" s="760"/>
      <c r="AU22" s="758"/>
      <c r="AV22" s="760"/>
      <c r="AW22" s="760"/>
      <c r="AX22" s="758"/>
      <c r="AY22" s="760"/>
      <c r="AZ22" s="760"/>
      <c r="BA22" s="758"/>
      <c r="BB22" s="760"/>
      <c r="BC22" s="760"/>
      <c r="BD22" s="758"/>
      <c r="BE22" s="760"/>
      <c r="BF22" s="760"/>
      <c r="BG22" s="758"/>
      <c r="BH22" s="760"/>
      <c r="BI22" s="760"/>
      <c r="BJ22" s="758"/>
      <c r="BK22" s="760"/>
      <c r="BL22" s="760"/>
      <c r="BM22" s="758"/>
      <c r="BN22" s="760"/>
      <c r="BO22" s="760"/>
      <c r="BP22" s="758"/>
      <c r="BQ22" s="760"/>
      <c r="BR22" s="760"/>
      <c r="BS22" s="758"/>
      <c r="BT22" s="760"/>
      <c r="BU22" s="760"/>
      <c r="BV22" s="758"/>
      <c r="BW22" s="760"/>
      <c r="BX22" s="760"/>
      <c r="BY22" s="798">
        <f t="shared" ref="BY22:BY28" si="15">SUM(AG22:BX22)</f>
        <v>0</v>
      </c>
      <c r="BZ22" s="760"/>
      <c r="CA22" s="760"/>
      <c r="CB22" s="758"/>
      <c r="CC22" s="760"/>
      <c r="CD22" s="760"/>
      <c r="CE22" s="758"/>
      <c r="CF22" s="760"/>
      <c r="CG22" s="760"/>
      <c r="CH22" s="758"/>
      <c r="CI22" s="760"/>
      <c r="CJ22" s="760"/>
      <c r="CK22" s="758"/>
      <c r="CL22" s="760"/>
      <c r="CM22" s="760"/>
      <c r="CN22" s="758"/>
      <c r="CO22" s="760"/>
      <c r="CP22" s="768"/>
    </row>
    <row r="23" spans="1:95" ht="12.75">
      <c r="A23" s="712" t="s">
        <v>1471</v>
      </c>
      <c r="B23" s="301" t="s">
        <v>1472</v>
      </c>
      <c r="D23" s="305"/>
      <c r="E23" s="305"/>
      <c r="F23" s="305"/>
      <c r="G23" s="305"/>
      <c r="H23" s="305"/>
      <c r="I23" s="305"/>
      <c r="J23" s="305"/>
      <c r="K23" s="305"/>
      <c r="L23" s="305"/>
      <c r="M23" s="305"/>
      <c r="N23" s="305"/>
      <c r="O23" s="305"/>
      <c r="P23" s="305"/>
      <c r="Q23" s="305">
        <f t="shared" si="14"/>
        <v>0</v>
      </c>
      <c r="R23" s="305"/>
      <c r="S23" s="305"/>
      <c r="T23" s="305"/>
      <c r="U23" s="305"/>
      <c r="W23" s="305"/>
      <c r="X23" s="305"/>
      <c r="Z23" s="305"/>
      <c r="AA23" s="305"/>
      <c r="AB23" s="305"/>
      <c r="AC23" s="305"/>
      <c r="AD23" s="305"/>
      <c r="AE23" s="305"/>
      <c r="AF23" s="752"/>
      <c r="AG23" s="760"/>
      <c r="AH23" s="760"/>
      <c r="AI23" s="758"/>
      <c r="AJ23" s="760"/>
      <c r="AK23" s="760"/>
      <c r="AL23" s="758"/>
      <c r="AM23" s="760"/>
      <c r="AN23" s="760"/>
      <c r="AO23" s="758"/>
      <c r="AP23" s="760"/>
      <c r="AQ23" s="760"/>
      <c r="AR23" s="758"/>
      <c r="AS23" s="760"/>
      <c r="AT23" s="760"/>
      <c r="AU23" s="758"/>
      <c r="AV23" s="760"/>
      <c r="AW23" s="760"/>
      <c r="AX23" s="758"/>
      <c r="AY23" s="760"/>
      <c r="AZ23" s="760"/>
      <c r="BA23" s="758"/>
      <c r="BB23" s="760"/>
      <c r="BC23" s="760"/>
      <c r="BD23" s="758"/>
      <c r="BE23" s="760"/>
      <c r="BF23" s="760"/>
      <c r="BG23" s="758"/>
      <c r="BH23" s="760"/>
      <c r="BI23" s="760"/>
      <c r="BJ23" s="758"/>
      <c r="BK23" s="760"/>
      <c r="BL23" s="760"/>
      <c r="BM23" s="758"/>
      <c r="BN23" s="760"/>
      <c r="BO23" s="760"/>
      <c r="BP23" s="758"/>
      <c r="BQ23" s="760"/>
      <c r="BR23" s="760"/>
      <c r="BS23" s="758"/>
      <c r="BT23" s="760"/>
      <c r="BU23" s="760"/>
      <c r="BV23" s="758"/>
      <c r="BW23" s="760"/>
      <c r="BX23" s="760"/>
      <c r="BY23" s="798">
        <f t="shared" si="15"/>
        <v>0</v>
      </c>
      <c r="BZ23" s="760"/>
      <c r="CA23" s="760"/>
      <c r="CB23" s="758"/>
      <c r="CC23" s="760"/>
      <c r="CD23" s="760"/>
      <c r="CE23" s="758"/>
      <c r="CF23" s="760"/>
      <c r="CG23" s="760"/>
      <c r="CH23" s="758"/>
      <c r="CI23" s="760"/>
      <c r="CJ23" s="760"/>
      <c r="CK23" s="758"/>
      <c r="CL23" s="760"/>
      <c r="CM23" s="760"/>
      <c r="CN23" s="758"/>
      <c r="CO23" s="760"/>
      <c r="CP23" s="768"/>
    </row>
    <row r="24" spans="1:95" ht="12.75">
      <c r="A24" s="712" t="s">
        <v>1473</v>
      </c>
      <c r="B24" s="301" t="s">
        <v>1474</v>
      </c>
      <c r="D24" s="305"/>
      <c r="E24" s="305"/>
      <c r="F24" s="305"/>
      <c r="G24" s="305"/>
      <c r="H24" s="305"/>
      <c r="I24" s="305"/>
      <c r="J24" s="305"/>
      <c r="K24" s="305"/>
      <c r="L24" s="305"/>
      <c r="M24" s="305"/>
      <c r="N24" s="305"/>
      <c r="O24" s="305"/>
      <c r="P24" s="305"/>
      <c r="Q24" s="305">
        <f t="shared" si="14"/>
        <v>0</v>
      </c>
      <c r="R24" s="305"/>
      <c r="S24" s="305"/>
      <c r="T24" s="305"/>
      <c r="U24" s="305"/>
      <c r="W24" s="305"/>
      <c r="X24" s="305"/>
      <c r="Z24" s="305"/>
      <c r="AA24" s="305"/>
      <c r="AB24" s="305"/>
      <c r="AC24" s="305"/>
      <c r="AD24" s="305"/>
      <c r="AE24" s="305"/>
      <c r="AF24" s="752"/>
      <c r="AG24" s="760"/>
      <c r="AH24" s="760"/>
      <c r="AI24" s="758"/>
      <c r="AJ24" s="760"/>
      <c r="AK24" s="760"/>
      <c r="AL24" s="758"/>
      <c r="AM24" s="760"/>
      <c r="AN24" s="760"/>
      <c r="AO24" s="758"/>
      <c r="AP24" s="760"/>
      <c r="AQ24" s="760"/>
      <c r="AR24" s="758"/>
      <c r="AS24" s="760"/>
      <c r="AT24" s="760"/>
      <c r="AU24" s="758"/>
      <c r="AV24" s="760"/>
      <c r="AW24" s="760"/>
      <c r="AX24" s="758"/>
      <c r="AY24" s="760"/>
      <c r="AZ24" s="760"/>
      <c r="BA24" s="758"/>
      <c r="BB24" s="760"/>
      <c r="BC24" s="760"/>
      <c r="BD24" s="758"/>
      <c r="BE24" s="760"/>
      <c r="BF24" s="760"/>
      <c r="BG24" s="758"/>
      <c r="BH24" s="760"/>
      <c r="BI24" s="760"/>
      <c r="BJ24" s="758"/>
      <c r="BK24" s="760"/>
      <c r="BL24" s="760"/>
      <c r="BM24" s="758"/>
      <c r="BN24" s="760"/>
      <c r="BO24" s="760"/>
      <c r="BP24" s="758"/>
      <c r="BQ24" s="760"/>
      <c r="BR24" s="760"/>
      <c r="BS24" s="758"/>
      <c r="BT24" s="760"/>
      <c r="BU24" s="760"/>
      <c r="BV24" s="758"/>
      <c r="BW24" s="760"/>
      <c r="BX24" s="760"/>
      <c r="BY24" s="798">
        <f t="shared" si="15"/>
        <v>0</v>
      </c>
      <c r="BZ24" s="760"/>
      <c r="CA24" s="760"/>
      <c r="CB24" s="758"/>
      <c r="CC24" s="760"/>
      <c r="CD24" s="760"/>
      <c r="CE24" s="758"/>
      <c r="CF24" s="760"/>
      <c r="CG24" s="760"/>
      <c r="CH24" s="758"/>
      <c r="CI24" s="760"/>
      <c r="CJ24" s="760"/>
      <c r="CK24" s="758"/>
      <c r="CL24" s="760"/>
      <c r="CM24" s="760"/>
      <c r="CN24" s="758"/>
      <c r="CO24" s="760"/>
      <c r="CP24" s="768"/>
    </row>
    <row r="25" spans="1:95" ht="12.75">
      <c r="A25" s="712" t="s">
        <v>1475</v>
      </c>
      <c r="B25" s="301" t="s">
        <v>1476</v>
      </c>
      <c r="D25" s="305"/>
      <c r="E25" s="305"/>
      <c r="F25" s="305"/>
      <c r="G25" s="305"/>
      <c r="H25" s="305"/>
      <c r="I25" s="305"/>
      <c r="J25" s="305"/>
      <c r="K25" s="305"/>
      <c r="L25" s="305"/>
      <c r="M25" s="305"/>
      <c r="N25" s="305"/>
      <c r="O25" s="305"/>
      <c r="P25" s="305"/>
      <c r="Q25" s="305">
        <f t="shared" si="14"/>
        <v>0</v>
      </c>
      <c r="R25" s="305"/>
      <c r="S25" s="305"/>
      <c r="T25" s="305"/>
      <c r="U25" s="305"/>
      <c r="W25" s="305"/>
      <c r="X25" s="305"/>
      <c r="Z25" s="305"/>
      <c r="AA25" s="305"/>
      <c r="AB25" s="305"/>
      <c r="AC25" s="305"/>
      <c r="AD25" s="305"/>
      <c r="AE25" s="305"/>
      <c r="AF25" s="752"/>
      <c r="AG25" s="760">
        <v>0</v>
      </c>
      <c r="AH25" s="760"/>
      <c r="AI25" s="758"/>
      <c r="AJ25" s="760"/>
      <c r="AK25" s="760"/>
      <c r="AL25" s="758"/>
      <c r="AM25" s="760"/>
      <c r="AN25" s="760"/>
      <c r="AO25" s="758"/>
      <c r="AP25" s="760"/>
      <c r="AQ25" s="760"/>
      <c r="AR25" s="758"/>
      <c r="AS25" s="760"/>
      <c r="AT25" s="760"/>
      <c r="AU25" s="758"/>
      <c r="AV25" s="760"/>
      <c r="AW25" s="760"/>
      <c r="AX25" s="758"/>
      <c r="AY25" s="760"/>
      <c r="AZ25" s="760"/>
      <c r="BA25" s="758"/>
      <c r="BB25" s="760"/>
      <c r="BC25" s="760"/>
      <c r="BD25" s="758"/>
      <c r="BE25" s="760"/>
      <c r="BF25" s="760"/>
      <c r="BG25" s="758"/>
      <c r="BH25" s="760"/>
      <c r="BI25" s="760"/>
      <c r="BJ25" s="758"/>
      <c r="BK25" s="760"/>
      <c r="BL25" s="760"/>
      <c r="BM25" s="758"/>
      <c r="BN25" s="760"/>
      <c r="BO25" s="760"/>
      <c r="BP25" s="758"/>
      <c r="BQ25" s="760"/>
      <c r="BR25" s="760"/>
      <c r="BS25" s="758"/>
      <c r="BT25" s="760"/>
      <c r="BU25" s="760"/>
      <c r="BV25" s="758"/>
      <c r="BW25" s="760"/>
      <c r="BX25" s="760"/>
      <c r="BY25" s="798">
        <f t="shared" si="15"/>
        <v>0</v>
      </c>
      <c r="BZ25" s="760"/>
      <c r="CA25" s="760"/>
      <c r="CB25" s="758"/>
      <c r="CC25" s="760"/>
      <c r="CD25" s="760"/>
      <c r="CE25" s="758"/>
      <c r="CF25" s="760"/>
      <c r="CG25" s="760"/>
      <c r="CH25" s="758"/>
      <c r="CI25" s="760"/>
      <c r="CJ25" s="760"/>
      <c r="CK25" s="758"/>
      <c r="CL25" s="760"/>
      <c r="CM25" s="760"/>
      <c r="CN25" s="758"/>
      <c r="CO25" s="760"/>
      <c r="CP25" s="768"/>
    </row>
    <row r="26" spans="1:95" ht="12.75">
      <c r="A26" s="712" t="s">
        <v>1477</v>
      </c>
      <c r="B26" s="301" t="s">
        <v>1478</v>
      </c>
      <c r="D26" s="305"/>
      <c r="E26" s="305"/>
      <c r="F26" s="305"/>
      <c r="G26" s="305"/>
      <c r="H26" s="305"/>
      <c r="I26" s="305"/>
      <c r="J26" s="305"/>
      <c r="K26" s="305"/>
      <c r="L26" s="305"/>
      <c r="M26" s="305"/>
      <c r="N26" s="305"/>
      <c r="O26" s="305"/>
      <c r="P26" s="305"/>
      <c r="Q26" s="305">
        <f t="shared" si="14"/>
        <v>0</v>
      </c>
      <c r="R26" s="305"/>
      <c r="S26" s="305"/>
      <c r="T26" s="305"/>
      <c r="U26" s="305"/>
      <c r="W26" s="305"/>
      <c r="X26" s="305"/>
      <c r="Z26" s="305"/>
      <c r="AA26" s="305"/>
      <c r="AB26" s="305"/>
      <c r="AC26" s="305"/>
      <c r="AD26" s="305"/>
      <c r="AE26" s="305"/>
      <c r="AF26" s="752"/>
      <c r="AG26" s="760"/>
      <c r="AH26" s="760"/>
      <c r="AI26" s="758"/>
      <c r="AJ26" s="760"/>
      <c r="AK26" s="760"/>
      <c r="AL26" s="758"/>
      <c r="AM26" s="760"/>
      <c r="AN26" s="760"/>
      <c r="AO26" s="758"/>
      <c r="AP26" s="760"/>
      <c r="AQ26" s="760"/>
      <c r="AR26" s="758"/>
      <c r="AS26" s="760"/>
      <c r="AT26" s="760"/>
      <c r="AU26" s="758"/>
      <c r="AV26" s="760"/>
      <c r="AW26" s="760"/>
      <c r="AX26" s="758"/>
      <c r="AY26" s="760"/>
      <c r="AZ26" s="760"/>
      <c r="BA26" s="758"/>
      <c r="BB26" s="760"/>
      <c r="BC26" s="760"/>
      <c r="BD26" s="758"/>
      <c r="BE26" s="760"/>
      <c r="BF26" s="760"/>
      <c r="BG26" s="758"/>
      <c r="BH26" s="760"/>
      <c r="BI26" s="760"/>
      <c r="BJ26" s="758"/>
      <c r="BK26" s="760"/>
      <c r="BL26" s="760"/>
      <c r="BM26" s="758"/>
      <c r="BN26" s="760"/>
      <c r="BO26" s="760"/>
      <c r="BP26" s="758"/>
      <c r="BQ26" s="760"/>
      <c r="BR26" s="760"/>
      <c r="BS26" s="758"/>
      <c r="BT26" s="760"/>
      <c r="BU26" s="760"/>
      <c r="BV26" s="758"/>
      <c r="BW26" s="760"/>
      <c r="BX26" s="760"/>
      <c r="BY26" s="798">
        <f t="shared" si="15"/>
        <v>0</v>
      </c>
      <c r="BZ26" s="760"/>
      <c r="CA26" s="760"/>
      <c r="CB26" s="758"/>
      <c r="CC26" s="760"/>
      <c r="CD26" s="760"/>
      <c r="CE26" s="758"/>
      <c r="CF26" s="760"/>
      <c r="CG26" s="760"/>
      <c r="CH26" s="758"/>
      <c r="CI26" s="760"/>
      <c r="CJ26" s="760"/>
      <c r="CK26" s="758"/>
      <c r="CL26" s="760"/>
      <c r="CM26" s="760"/>
      <c r="CN26" s="758"/>
      <c r="CO26" s="760"/>
      <c r="CP26" s="768"/>
    </row>
    <row r="27" spans="1:95" ht="12.75">
      <c r="A27" s="712" t="s">
        <v>1479</v>
      </c>
      <c r="B27" s="301" t="s">
        <v>1480</v>
      </c>
      <c r="D27" s="305"/>
      <c r="E27" s="305"/>
      <c r="F27" s="305"/>
      <c r="G27" s="305"/>
      <c r="H27" s="305"/>
      <c r="I27" s="305"/>
      <c r="J27" s="305"/>
      <c r="K27" s="305"/>
      <c r="L27" s="305"/>
      <c r="M27" s="305"/>
      <c r="N27" s="305"/>
      <c r="O27" s="305"/>
      <c r="P27" s="305"/>
      <c r="Q27" s="305">
        <f t="shared" si="14"/>
        <v>0</v>
      </c>
      <c r="R27" s="305"/>
      <c r="S27" s="305"/>
      <c r="T27" s="305"/>
      <c r="U27" s="305"/>
      <c r="W27" s="305"/>
      <c r="X27" s="305"/>
      <c r="Z27" s="305"/>
      <c r="AA27" s="305"/>
      <c r="AB27" s="305"/>
      <c r="AC27" s="305"/>
      <c r="AD27" s="305"/>
      <c r="AE27" s="305"/>
      <c r="AF27" s="752"/>
      <c r="AG27" s="760"/>
      <c r="AH27" s="760"/>
      <c r="AI27" s="758"/>
      <c r="AJ27" s="760"/>
      <c r="AK27" s="760"/>
      <c r="AL27" s="758"/>
      <c r="AM27" s="760"/>
      <c r="AN27" s="760"/>
      <c r="AO27" s="758"/>
      <c r="AP27" s="760"/>
      <c r="AQ27" s="760"/>
      <c r="AR27" s="758"/>
      <c r="AS27" s="760"/>
      <c r="AT27" s="760"/>
      <c r="AU27" s="758"/>
      <c r="AV27" s="760"/>
      <c r="AW27" s="760"/>
      <c r="AX27" s="758"/>
      <c r="AY27" s="760"/>
      <c r="AZ27" s="760"/>
      <c r="BA27" s="758"/>
      <c r="BB27" s="760"/>
      <c r="BC27" s="760"/>
      <c r="BD27" s="758"/>
      <c r="BE27" s="760"/>
      <c r="BF27" s="760"/>
      <c r="BG27" s="758"/>
      <c r="BH27" s="760"/>
      <c r="BI27" s="760"/>
      <c r="BJ27" s="758"/>
      <c r="BK27" s="760"/>
      <c r="BL27" s="760"/>
      <c r="BM27" s="758"/>
      <c r="BN27" s="760"/>
      <c r="BO27" s="760"/>
      <c r="BP27" s="758"/>
      <c r="BQ27" s="760"/>
      <c r="BR27" s="760"/>
      <c r="BS27" s="758"/>
      <c r="BT27" s="760"/>
      <c r="BU27" s="760"/>
      <c r="BV27" s="758"/>
      <c r="BW27" s="760"/>
      <c r="BX27" s="760"/>
      <c r="BY27" s="798">
        <f t="shared" si="15"/>
        <v>0</v>
      </c>
      <c r="BZ27" s="760"/>
      <c r="CA27" s="760"/>
      <c r="CB27" s="758"/>
      <c r="CC27" s="760"/>
      <c r="CD27" s="760"/>
      <c r="CE27" s="758"/>
      <c r="CF27" s="760"/>
      <c r="CG27" s="760"/>
      <c r="CH27" s="758"/>
      <c r="CI27" s="760"/>
      <c r="CJ27" s="760"/>
      <c r="CK27" s="758"/>
      <c r="CL27" s="760"/>
      <c r="CM27" s="760"/>
      <c r="CN27" s="758"/>
      <c r="CO27" s="760"/>
      <c r="CP27" s="768"/>
    </row>
    <row r="28" spans="1:95" ht="12.75">
      <c r="A28" s="712" t="s">
        <v>1481</v>
      </c>
      <c r="B28" s="301" t="s">
        <v>1482</v>
      </c>
      <c r="D28" s="305"/>
      <c r="E28" s="305"/>
      <c r="F28" s="305"/>
      <c r="G28" s="305"/>
      <c r="H28" s="305"/>
      <c r="I28" s="305"/>
      <c r="J28" s="305"/>
      <c r="K28" s="305"/>
      <c r="L28" s="305"/>
      <c r="M28" s="305"/>
      <c r="N28" s="305"/>
      <c r="O28" s="305"/>
      <c r="P28" s="305"/>
      <c r="Q28" s="305">
        <f t="shared" si="14"/>
        <v>0</v>
      </c>
      <c r="R28" s="305"/>
      <c r="S28" s="305"/>
      <c r="T28" s="305"/>
      <c r="U28" s="305"/>
      <c r="W28" s="305"/>
      <c r="X28" s="305"/>
      <c r="Z28" s="305"/>
      <c r="AA28" s="305"/>
      <c r="AB28" s="305"/>
      <c r="AC28" s="305"/>
      <c r="AD28" s="305"/>
      <c r="AE28" s="305"/>
      <c r="AF28" s="752"/>
      <c r="AG28" s="760"/>
      <c r="AH28" s="760"/>
      <c r="AI28" s="758"/>
      <c r="AJ28" s="760">
        <v>0</v>
      </c>
      <c r="AK28" s="760"/>
      <c r="AL28" s="758"/>
      <c r="AM28" s="760"/>
      <c r="AN28" s="760"/>
      <c r="AO28" s="758"/>
      <c r="AP28" s="760"/>
      <c r="AQ28" s="760"/>
      <c r="AR28" s="758"/>
      <c r="AS28" s="760"/>
      <c r="AT28" s="760"/>
      <c r="AU28" s="758"/>
      <c r="AV28" s="760"/>
      <c r="AW28" s="760"/>
      <c r="AX28" s="758"/>
      <c r="AY28" s="760"/>
      <c r="AZ28" s="760"/>
      <c r="BA28" s="758"/>
      <c r="BB28" s="760"/>
      <c r="BC28" s="760"/>
      <c r="BD28" s="758"/>
      <c r="BE28" s="760"/>
      <c r="BF28" s="760"/>
      <c r="BG28" s="758"/>
      <c r="BH28" s="760"/>
      <c r="BI28" s="760"/>
      <c r="BJ28" s="758"/>
      <c r="BK28" s="760"/>
      <c r="BL28" s="760"/>
      <c r="BM28" s="758"/>
      <c r="BN28" s="760"/>
      <c r="BO28" s="760"/>
      <c r="BP28" s="758"/>
      <c r="BQ28" s="760"/>
      <c r="BR28" s="760"/>
      <c r="BS28" s="758"/>
      <c r="BT28" s="760"/>
      <c r="BU28" s="760"/>
      <c r="BV28" s="758"/>
      <c r="BW28" s="760"/>
      <c r="BX28" s="760"/>
      <c r="BY28" s="798">
        <f t="shared" si="15"/>
        <v>0</v>
      </c>
      <c r="BZ28" s="760"/>
      <c r="CA28" s="760"/>
      <c r="CB28" s="758"/>
      <c r="CC28" s="760">
        <v>0</v>
      </c>
      <c r="CD28" s="760"/>
      <c r="CE28" s="758"/>
      <c r="CF28" s="760"/>
      <c r="CG28" s="760"/>
      <c r="CH28" s="758"/>
      <c r="CI28" s="760"/>
      <c r="CJ28" s="760"/>
      <c r="CK28" s="758"/>
      <c r="CL28" s="760"/>
      <c r="CM28" s="760"/>
      <c r="CN28" s="758"/>
      <c r="CO28" s="760"/>
      <c r="CP28" s="768"/>
    </row>
    <row r="29" spans="1:95" ht="12.75">
      <c r="A29" s="711" t="s">
        <v>1483</v>
      </c>
      <c r="B29" s="344" t="s">
        <v>1484</v>
      </c>
      <c r="C29" s="363">
        <f>SUM(C30:C33)</f>
        <v>0</v>
      </c>
      <c r="D29" s="363">
        <f t="shared" ref="D29:K29" si="16">SUM(D30:D33)</f>
        <v>0</v>
      </c>
      <c r="E29" s="363">
        <f t="shared" si="16"/>
        <v>0</v>
      </c>
      <c r="F29" s="363">
        <f t="shared" si="16"/>
        <v>0</v>
      </c>
      <c r="G29" s="363">
        <f t="shared" si="16"/>
        <v>0</v>
      </c>
      <c r="H29" s="363">
        <f t="shared" si="16"/>
        <v>0</v>
      </c>
      <c r="I29" s="363">
        <f t="shared" si="16"/>
        <v>0</v>
      </c>
      <c r="J29" s="363">
        <f t="shared" si="16"/>
        <v>0</v>
      </c>
      <c r="K29" s="363">
        <f t="shared" si="16"/>
        <v>0</v>
      </c>
      <c r="L29" s="363">
        <f t="shared" ref="L29:U29" si="17">SUM(L30:L33)</f>
        <v>0</v>
      </c>
      <c r="M29" s="363">
        <f t="shared" si="17"/>
        <v>0</v>
      </c>
      <c r="N29" s="363">
        <f t="shared" si="17"/>
        <v>0</v>
      </c>
      <c r="O29" s="363">
        <f t="shared" si="17"/>
        <v>0</v>
      </c>
      <c r="P29" s="363">
        <f t="shared" si="17"/>
        <v>0</v>
      </c>
      <c r="Q29" s="363">
        <f>SUM(Q30:Q33)</f>
        <v>0</v>
      </c>
      <c r="R29" s="363">
        <f t="shared" si="17"/>
        <v>0</v>
      </c>
      <c r="S29" s="363">
        <f t="shared" si="17"/>
        <v>0</v>
      </c>
      <c r="T29" s="363">
        <f>SUM(T30:T33)</f>
        <v>0</v>
      </c>
      <c r="U29" s="363">
        <f t="shared" si="17"/>
        <v>0</v>
      </c>
      <c r="W29" s="363">
        <f>SUM(W30:W33)</f>
        <v>0</v>
      </c>
      <c r="X29" s="363">
        <f>SUM(X30:X33)</f>
        <v>0</v>
      </c>
      <c r="Z29" s="363">
        <f t="shared" ref="Z29:AE29" si="18">SUM(Z30:Z33)</f>
        <v>0</v>
      </c>
      <c r="AA29" s="363">
        <f t="shared" si="18"/>
        <v>0</v>
      </c>
      <c r="AB29" s="363">
        <f t="shared" si="18"/>
        <v>0</v>
      </c>
      <c r="AC29" s="363">
        <f t="shared" si="18"/>
        <v>0</v>
      </c>
      <c r="AD29" s="363">
        <f t="shared" si="18"/>
        <v>0</v>
      </c>
      <c r="AE29" s="363">
        <f t="shared" si="18"/>
        <v>0</v>
      </c>
      <c r="AF29" s="752"/>
      <c r="AG29" s="763">
        <f>SUM(AG30:AG33)</f>
        <v>0</v>
      </c>
      <c r="AH29" s="763">
        <f>SUM(AH30:AH33)</f>
        <v>0</v>
      </c>
      <c r="AI29" s="758"/>
      <c r="AJ29" s="763">
        <f>SUM(AJ30:AJ33)</f>
        <v>0</v>
      </c>
      <c r="AK29" s="763">
        <f>SUM(AK30:AK33)</f>
        <v>0</v>
      </c>
      <c r="AL29" s="758"/>
      <c r="AM29" s="763">
        <f>SUM(AM30:AM33)</f>
        <v>0</v>
      </c>
      <c r="AN29" s="763">
        <f>SUM(AN30:AN33)</f>
        <v>0</v>
      </c>
      <c r="AO29" s="758"/>
      <c r="AP29" s="763">
        <f>SUM(AP30:AP33)</f>
        <v>0</v>
      </c>
      <c r="AQ29" s="763">
        <f>SUM(AQ30:AQ33)</f>
        <v>0</v>
      </c>
      <c r="AR29" s="758"/>
      <c r="AS29" s="763">
        <f>SUM(AS30:AS33)</f>
        <v>0</v>
      </c>
      <c r="AT29" s="763">
        <f>SUM(AT30:AT33)</f>
        <v>0</v>
      </c>
      <c r="AU29" s="758"/>
      <c r="AV29" s="763">
        <f>SUM(AV30:AV33)</f>
        <v>0</v>
      </c>
      <c r="AW29" s="763">
        <f>SUM(AW30:AW33)</f>
        <v>0</v>
      </c>
      <c r="AX29" s="758"/>
      <c r="AY29" s="763">
        <f>SUM(AY30:AY33)</f>
        <v>0</v>
      </c>
      <c r="AZ29" s="763">
        <f>SUM(AZ30:AZ33)</f>
        <v>0</v>
      </c>
      <c r="BA29" s="758"/>
      <c r="BB29" s="763">
        <f>SUM(BB30:BB33)</f>
        <v>0</v>
      </c>
      <c r="BC29" s="763">
        <f>SUM(BC30:BC33)</f>
        <v>0</v>
      </c>
      <c r="BD29" s="758"/>
      <c r="BE29" s="763">
        <f>SUM(BE30:BE33)</f>
        <v>0</v>
      </c>
      <c r="BF29" s="763">
        <f>SUM(BF30:BF33)</f>
        <v>0</v>
      </c>
      <c r="BG29" s="758"/>
      <c r="BH29" s="763">
        <f>SUM(BH30:BH33)</f>
        <v>0</v>
      </c>
      <c r="BI29" s="763">
        <f>SUM(BI30:BI33)</f>
        <v>0</v>
      </c>
      <c r="BJ29" s="758"/>
      <c r="BK29" s="763">
        <f>SUM(BK30:BK33)</f>
        <v>0</v>
      </c>
      <c r="BL29" s="763">
        <f>SUM(BL30:BL33)</f>
        <v>0</v>
      </c>
      <c r="BM29" s="758"/>
      <c r="BN29" s="763">
        <f>SUM(BN30:BN33)</f>
        <v>0</v>
      </c>
      <c r="BO29" s="763">
        <f>SUM(BO30:BO33)</f>
        <v>0</v>
      </c>
      <c r="BP29" s="758"/>
      <c r="BQ29" s="763">
        <f>SUM(BQ30:BQ33)</f>
        <v>0</v>
      </c>
      <c r="BR29" s="763">
        <f>SUM(BR30:BR33)</f>
        <v>0</v>
      </c>
      <c r="BS29" s="758"/>
      <c r="BT29" s="763">
        <f>SUM(BT30:BT33)</f>
        <v>0</v>
      </c>
      <c r="BU29" s="763">
        <f>SUM(BU30:BU33)</f>
        <v>0</v>
      </c>
      <c r="BV29" s="758"/>
      <c r="BW29" s="763">
        <f>SUM(BW30:BW33)</f>
        <v>0</v>
      </c>
      <c r="BX29" s="763">
        <f>SUM(BX30:BX33)</f>
        <v>0</v>
      </c>
      <c r="BY29" s="763">
        <f>SUM(BY30:BY33)</f>
        <v>0</v>
      </c>
      <c r="BZ29" s="763">
        <f>SUM(BZ30:BZ33)</f>
        <v>0</v>
      </c>
      <c r="CA29" s="763">
        <f>SUM(CA30:CA33)</f>
        <v>0</v>
      </c>
      <c r="CB29" s="758"/>
      <c r="CC29" s="763">
        <f>SUM(CC30:CC33)</f>
        <v>0</v>
      </c>
      <c r="CD29" s="763">
        <f>SUM(CD30:CD33)</f>
        <v>0</v>
      </c>
      <c r="CE29" s="758"/>
      <c r="CF29" s="763">
        <f>SUM(CF30:CF33)</f>
        <v>0</v>
      </c>
      <c r="CG29" s="763">
        <f>SUM(CG30:CG33)</f>
        <v>0</v>
      </c>
      <c r="CH29" s="758"/>
      <c r="CI29" s="763">
        <f>SUM(CI30:CI33)</f>
        <v>0</v>
      </c>
      <c r="CJ29" s="763">
        <f>SUM(CJ30:CJ33)</f>
        <v>0</v>
      </c>
      <c r="CK29" s="758"/>
      <c r="CL29" s="763">
        <f>SUM(CL30:CL33)</f>
        <v>0</v>
      </c>
      <c r="CM29" s="763">
        <f>SUM(CM30:CM33)</f>
        <v>0</v>
      </c>
      <c r="CN29" s="758"/>
      <c r="CO29" s="763">
        <f>SUM(CO30:CO33)</f>
        <v>0</v>
      </c>
      <c r="CP29" s="764">
        <f>SUM(CP30:CP33)</f>
        <v>0</v>
      </c>
    </row>
    <row r="30" spans="1:95" ht="12.75">
      <c r="A30" s="712" t="s">
        <v>1485</v>
      </c>
      <c r="B30" s="301" t="s">
        <v>1486</v>
      </c>
      <c r="D30" s="305"/>
      <c r="E30" s="305"/>
      <c r="F30" s="305"/>
      <c r="G30" s="305"/>
      <c r="H30" s="305"/>
      <c r="I30" s="305"/>
      <c r="J30" s="305"/>
      <c r="K30" s="305"/>
      <c r="L30" s="305"/>
      <c r="M30" s="305"/>
      <c r="N30" s="305"/>
      <c r="O30" s="305"/>
      <c r="P30" s="305"/>
      <c r="Q30" s="305">
        <f>SUM(C30:O30)</f>
        <v>0</v>
      </c>
      <c r="R30" s="305"/>
      <c r="S30" s="305"/>
      <c r="T30" s="305"/>
      <c r="U30" s="305"/>
      <c r="W30" s="305"/>
      <c r="X30" s="305"/>
      <c r="Z30" s="305"/>
      <c r="AA30" s="305"/>
      <c r="AB30" s="305"/>
      <c r="AC30" s="305"/>
      <c r="AD30" s="305"/>
      <c r="AE30" s="305"/>
      <c r="AF30" s="752"/>
      <c r="AG30" s="760">
        <v>0</v>
      </c>
      <c r="AH30" s="760"/>
      <c r="AI30" s="758"/>
      <c r="AJ30" s="760"/>
      <c r="AK30" s="760"/>
      <c r="AL30" s="758"/>
      <c r="AM30" s="760">
        <v>0</v>
      </c>
      <c r="AN30" s="760"/>
      <c r="AO30" s="758"/>
      <c r="AP30" s="760">
        <v>0</v>
      </c>
      <c r="AQ30" s="760"/>
      <c r="AR30" s="758"/>
      <c r="AS30" s="760">
        <v>0</v>
      </c>
      <c r="AT30" s="760"/>
      <c r="AU30" s="758"/>
      <c r="AV30" s="760">
        <v>0</v>
      </c>
      <c r="AW30" s="760"/>
      <c r="AX30" s="758"/>
      <c r="AY30" s="760">
        <v>0</v>
      </c>
      <c r="AZ30" s="760"/>
      <c r="BA30" s="758"/>
      <c r="BB30" s="760">
        <v>0</v>
      </c>
      <c r="BC30" s="760"/>
      <c r="BD30" s="758"/>
      <c r="BE30" s="760">
        <v>0</v>
      </c>
      <c r="BF30" s="760"/>
      <c r="BG30" s="758"/>
      <c r="BH30" s="760">
        <v>0</v>
      </c>
      <c r="BI30" s="760"/>
      <c r="BJ30" s="758"/>
      <c r="BK30" s="760">
        <v>0</v>
      </c>
      <c r="BL30" s="760"/>
      <c r="BM30" s="758"/>
      <c r="BN30" s="760">
        <v>0</v>
      </c>
      <c r="BO30" s="760"/>
      <c r="BP30" s="758"/>
      <c r="BQ30" s="760">
        <v>0</v>
      </c>
      <c r="BR30" s="760"/>
      <c r="BS30" s="758"/>
      <c r="BT30" s="760">
        <v>0</v>
      </c>
      <c r="BU30" s="760"/>
      <c r="BV30" s="758"/>
      <c r="BW30" s="760">
        <v>0</v>
      </c>
      <c r="BX30" s="760"/>
      <c r="BY30" s="798">
        <f>SUM(AG30:BX30)</f>
        <v>0</v>
      </c>
      <c r="BZ30" s="760">
        <v>0</v>
      </c>
      <c r="CA30" s="760"/>
      <c r="CB30" s="758"/>
      <c r="CC30" s="760">
        <v>0</v>
      </c>
      <c r="CD30" s="760"/>
      <c r="CE30" s="758"/>
      <c r="CF30" s="760"/>
      <c r="CG30" s="760"/>
      <c r="CH30" s="758"/>
      <c r="CI30" s="760"/>
      <c r="CJ30" s="760"/>
      <c r="CK30" s="758"/>
      <c r="CL30" s="760">
        <v>0</v>
      </c>
      <c r="CM30" s="760"/>
      <c r="CN30" s="758"/>
      <c r="CO30" s="760">
        <v>0</v>
      </c>
      <c r="CP30" s="768"/>
    </row>
    <row r="31" spans="1:95" ht="12.75">
      <c r="A31" s="712" t="s">
        <v>1487</v>
      </c>
      <c r="B31" s="301" t="s">
        <v>1488</v>
      </c>
      <c r="D31" s="305"/>
      <c r="E31" s="305"/>
      <c r="F31" s="305"/>
      <c r="G31" s="305"/>
      <c r="H31" s="305"/>
      <c r="I31" s="305"/>
      <c r="J31" s="305"/>
      <c r="K31" s="305"/>
      <c r="L31" s="305"/>
      <c r="M31" s="305"/>
      <c r="N31" s="305"/>
      <c r="O31" s="305"/>
      <c r="P31" s="305"/>
      <c r="Q31" s="305">
        <f>SUM(C31:O31)</f>
        <v>0</v>
      </c>
      <c r="R31" s="305"/>
      <c r="S31" s="305"/>
      <c r="T31" s="305"/>
      <c r="U31" s="305"/>
      <c r="W31" s="305"/>
      <c r="X31" s="305"/>
      <c r="Z31" s="305"/>
      <c r="AA31" s="305"/>
      <c r="AB31" s="305"/>
      <c r="AC31" s="305"/>
      <c r="AD31" s="305"/>
      <c r="AE31" s="305"/>
      <c r="AF31" s="752"/>
      <c r="AG31" s="760">
        <v>0</v>
      </c>
      <c r="AH31" s="760"/>
      <c r="AI31" s="758"/>
      <c r="AJ31" s="760"/>
      <c r="AK31" s="760"/>
      <c r="AL31" s="758"/>
      <c r="AM31" s="760">
        <v>0</v>
      </c>
      <c r="AN31" s="760"/>
      <c r="AO31" s="758"/>
      <c r="AP31" s="760">
        <v>0</v>
      </c>
      <c r="AQ31" s="760"/>
      <c r="AR31" s="758"/>
      <c r="AS31" s="760">
        <v>0</v>
      </c>
      <c r="AT31" s="760"/>
      <c r="AU31" s="758"/>
      <c r="AV31" s="760">
        <v>0</v>
      </c>
      <c r="AW31" s="760"/>
      <c r="AX31" s="758"/>
      <c r="AY31" s="760">
        <v>0</v>
      </c>
      <c r="AZ31" s="760"/>
      <c r="BA31" s="758"/>
      <c r="BB31" s="760">
        <v>0</v>
      </c>
      <c r="BC31" s="760"/>
      <c r="BD31" s="758"/>
      <c r="BE31" s="760">
        <v>0</v>
      </c>
      <c r="BF31" s="760"/>
      <c r="BG31" s="758"/>
      <c r="BH31" s="760">
        <v>0</v>
      </c>
      <c r="BI31" s="760"/>
      <c r="BJ31" s="758"/>
      <c r="BK31" s="760">
        <v>0</v>
      </c>
      <c r="BL31" s="760"/>
      <c r="BM31" s="758"/>
      <c r="BN31" s="760">
        <v>0</v>
      </c>
      <c r="BO31" s="760"/>
      <c r="BP31" s="758"/>
      <c r="BQ31" s="760">
        <v>0</v>
      </c>
      <c r="BR31" s="760"/>
      <c r="BS31" s="758"/>
      <c r="BT31" s="760">
        <v>0</v>
      </c>
      <c r="BU31" s="760"/>
      <c r="BV31" s="758"/>
      <c r="BW31" s="760">
        <v>0</v>
      </c>
      <c r="BX31" s="760"/>
      <c r="BY31" s="798">
        <f>SUM(AG31:BX31)</f>
        <v>0</v>
      </c>
      <c r="BZ31" s="760">
        <v>0</v>
      </c>
      <c r="CA31" s="760"/>
      <c r="CB31" s="758"/>
      <c r="CC31" s="760">
        <v>0</v>
      </c>
      <c r="CD31" s="760"/>
      <c r="CE31" s="758"/>
      <c r="CF31" s="760">
        <v>0</v>
      </c>
      <c r="CG31" s="760"/>
      <c r="CH31" s="758"/>
      <c r="CI31" s="760"/>
      <c r="CJ31" s="760"/>
      <c r="CK31" s="758"/>
      <c r="CL31" s="760">
        <v>0</v>
      </c>
      <c r="CM31" s="760"/>
      <c r="CN31" s="758"/>
      <c r="CO31" s="760">
        <v>0</v>
      </c>
      <c r="CP31" s="768"/>
    </row>
    <row r="32" spans="1:95" ht="12.75">
      <c r="A32" s="712" t="s">
        <v>1489</v>
      </c>
      <c r="B32" s="301" t="s">
        <v>1490</v>
      </c>
      <c r="D32" s="305"/>
      <c r="E32" s="305"/>
      <c r="F32" s="305"/>
      <c r="G32" s="305"/>
      <c r="H32" s="305"/>
      <c r="I32" s="305"/>
      <c r="J32" s="305"/>
      <c r="K32" s="305"/>
      <c r="L32" s="305"/>
      <c r="M32" s="305"/>
      <c r="N32" s="305"/>
      <c r="O32" s="305"/>
      <c r="P32" s="305"/>
      <c r="Q32" s="305">
        <f>SUM(C32:O32)</f>
        <v>0</v>
      </c>
      <c r="R32" s="305"/>
      <c r="S32" s="305"/>
      <c r="T32" s="305"/>
      <c r="U32" s="305"/>
      <c r="W32" s="305"/>
      <c r="X32" s="305"/>
      <c r="Z32" s="305"/>
      <c r="AA32" s="305"/>
      <c r="AB32" s="305"/>
      <c r="AC32" s="305"/>
      <c r="AD32" s="305"/>
      <c r="AE32" s="305"/>
      <c r="AF32" s="752"/>
      <c r="AG32" s="760"/>
      <c r="AH32" s="760"/>
      <c r="AI32" s="758"/>
      <c r="AJ32" s="760"/>
      <c r="AK32" s="760"/>
      <c r="AL32" s="758"/>
      <c r="AM32" s="760"/>
      <c r="AN32" s="760"/>
      <c r="AO32" s="758"/>
      <c r="AP32" s="760"/>
      <c r="AQ32" s="760"/>
      <c r="AR32" s="758"/>
      <c r="AS32" s="760"/>
      <c r="AT32" s="760"/>
      <c r="AU32" s="758"/>
      <c r="AV32" s="760"/>
      <c r="AW32" s="760"/>
      <c r="AX32" s="758"/>
      <c r="AY32" s="760"/>
      <c r="AZ32" s="760"/>
      <c r="BA32" s="758"/>
      <c r="BB32" s="760"/>
      <c r="BC32" s="760"/>
      <c r="BD32" s="758"/>
      <c r="BE32" s="760"/>
      <c r="BF32" s="760"/>
      <c r="BG32" s="758"/>
      <c r="BH32" s="760"/>
      <c r="BI32" s="760"/>
      <c r="BJ32" s="758"/>
      <c r="BK32" s="760"/>
      <c r="BL32" s="760"/>
      <c r="BM32" s="758"/>
      <c r="BN32" s="760"/>
      <c r="BO32" s="760"/>
      <c r="BP32" s="758"/>
      <c r="BQ32" s="760"/>
      <c r="BR32" s="760"/>
      <c r="BS32" s="758"/>
      <c r="BT32" s="760"/>
      <c r="BU32" s="760"/>
      <c r="BV32" s="758"/>
      <c r="BW32" s="760"/>
      <c r="BX32" s="760"/>
      <c r="BY32" s="798">
        <f>SUM(AG32:BX32)</f>
        <v>0</v>
      </c>
      <c r="BZ32" s="760"/>
      <c r="CA32" s="760"/>
      <c r="CB32" s="758"/>
      <c r="CC32" s="760"/>
      <c r="CD32" s="760"/>
      <c r="CE32" s="758"/>
      <c r="CF32" s="760"/>
      <c r="CG32" s="760"/>
      <c r="CH32" s="758"/>
      <c r="CI32" s="760"/>
      <c r="CJ32" s="760"/>
      <c r="CK32" s="758"/>
      <c r="CL32" s="760"/>
      <c r="CM32" s="760"/>
      <c r="CN32" s="758"/>
      <c r="CO32" s="760"/>
      <c r="CP32" s="768"/>
    </row>
    <row r="33" spans="1:95" ht="12.75">
      <c r="A33" s="712" t="s">
        <v>1491</v>
      </c>
      <c r="B33" s="301" t="s">
        <v>1492</v>
      </c>
      <c r="D33" s="305"/>
      <c r="E33" s="305"/>
      <c r="F33" s="305"/>
      <c r="G33" s="305"/>
      <c r="H33" s="305"/>
      <c r="I33" s="305"/>
      <c r="J33" s="305"/>
      <c r="K33" s="305"/>
      <c r="L33" s="305"/>
      <c r="M33" s="305"/>
      <c r="N33" s="305"/>
      <c r="O33" s="305"/>
      <c r="P33" s="305"/>
      <c r="Q33" s="305">
        <f>SUM(C33:O33)</f>
        <v>0</v>
      </c>
      <c r="R33" s="305"/>
      <c r="S33" s="305"/>
      <c r="T33" s="305"/>
      <c r="U33" s="305"/>
      <c r="W33" s="305"/>
      <c r="X33" s="305"/>
      <c r="Z33" s="305"/>
      <c r="AA33" s="305"/>
      <c r="AB33" s="305"/>
      <c r="AC33" s="305"/>
      <c r="AD33" s="305"/>
      <c r="AE33" s="305"/>
      <c r="AF33" s="752"/>
      <c r="AG33" s="760"/>
      <c r="AH33" s="760"/>
      <c r="AI33" s="758"/>
      <c r="AJ33" s="760"/>
      <c r="AK33" s="760"/>
      <c r="AL33" s="758"/>
      <c r="AM33" s="760"/>
      <c r="AN33" s="760"/>
      <c r="AO33" s="758"/>
      <c r="AP33" s="760"/>
      <c r="AQ33" s="760"/>
      <c r="AR33" s="758"/>
      <c r="AS33" s="760"/>
      <c r="AT33" s="760"/>
      <c r="AU33" s="758"/>
      <c r="AV33" s="760"/>
      <c r="AW33" s="760"/>
      <c r="AX33" s="758"/>
      <c r="AY33" s="760"/>
      <c r="AZ33" s="760"/>
      <c r="BA33" s="758"/>
      <c r="BB33" s="760"/>
      <c r="BC33" s="760"/>
      <c r="BD33" s="758"/>
      <c r="BE33" s="760"/>
      <c r="BF33" s="760"/>
      <c r="BG33" s="758"/>
      <c r="BH33" s="760"/>
      <c r="BI33" s="760"/>
      <c r="BJ33" s="758"/>
      <c r="BK33" s="760"/>
      <c r="BL33" s="760"/>
      <c r="BM33" s="758"/>
      <c r="BN33" s="760"/>
      <c r="BO33" s="760"/>
      <c r="BP33" s="758"/>
      <c r="BQ33" s="760"/>
      <c r="BR33" s="760"/>
      <c r="BS33" s="758"/>
      <c r="BT33" s="760"/>
      <c r="BU33" s="760"/>
      <c r="BV33" s="758"/>
      <c r="BW33" s="760"/>
      <c r="BX33" s="760"/>
      <c r="BY33" s="798">
        <f>SUM(AG33:BX33)</f>
        <v>0</v>
      </c>
      <c r="BZ33" s="760"/>
      <c r="CA33" s="760"/>
      <c r="CB33" s="758"/>
      <c r="CC33" s="760"/>
      <c r="CD33" s="760"/>
      <c r="CE33" s="758"/>
      <c r="CF33" s="760"/>
      <c r="CG33" s="760"/>
      <c r="CH33" s="758"/>
      <c r="CI33" s="760"/>
      <c r="CJ33" s="760"/>
      <c r="CK33" s="758"/>
      <c r="CL33" s="760"/>
      <c r="CM33" s="760"/>
      <c r="CN33" s="758"/>
      <c r="CO33" s="760"/>
      <c r="CP33" s="768"/>
    </row>
    <row r="34" spans="1:95" ht="12.75">
      <c r="A34" s="713" t="s">
        <v>1429</v>
      </c>
      <c r="B34" s="438" t="s">
        <v>1430</v>
      </c>
      <c r="C34" s="439">
        <f>+C35</f>
        <v>0</v>
      </c>
      <c r="D34" s="439">
        <f t="shared" ref="D34:K34" si="19">+D35</f>
        <v>0</v>
      </c>
      <c r="E34" s="439">
        <f t="shared" si="19"/>
        <v>0</v>
      </c>
      <c r="F34" s="439">
        <f t="shared" si="19"/>
        <v>0</v>
      </c>
      <c r="G34" s="439">
        <f t="shared" si="19"/>
        <v>0</v>
      </c>
      <c r="H34" s="439">
        <f t="shared" si="19"/>
        <v>0</v>
      </c>
      <c r="I34" s="439">
        <f t="shared" si="19"/>
        <v>0</v>
      </c>
      <c r="J34" s="439">
        <f t="shared" si="19"/>
        <v>0</v>
      </c>
      <c r="K34" s="439">
        <f t="shared" si="19"/>
        <v>0</v>
      </c>
      <c r="L34" s="439">
        <f t="shared" ref="L34:U34" si="20">+L35</f>
        <v>0</v>
      </c>
      <c r="M34" s="439">
        <f t="shared" si="20"/>
        <v>0</v>
      </c>
      <c r="N34" s="439">
        <f t="shared" si="20"/>
        <v>0</v>
      </c>
      <c r="O34" s="439">
        <f t="shared" si="20"/>
        <v>0</v>
      </c>
      <c r="P34" s="439">
        <f>+P36</f>
        <v>0</v>
      </c>
      <c r="Q34" s="439">
        <f t="shared" si="20"/>
        <v>0</v>
      </c>
      <c r="R34" s="439">
        <f t="shared" si="20"/>
        <v>0</v>
      </c>
      <c r="S34" s="439">
        <f t="shared" si="20"/>
        <v>0</v>
      </c>
      <c r="T34" s="439">
        <f t="shared" si="20"/>
        <v>0</v>
      </c>
      <c r="U34" s="439">
        <f t="shared" si="20"/>
        <v>0</v>
      </c>
      <c r="W34" s="439">
        <f>+W35</f>
        <v>0</v>
      </c>
      <c r="X34" s="439">
        <f>+X35</f>
        <v>0</v>
      </c>
      <c r="Z34" s="439">
        <f t="shared" ref="Z34:AE34" si="21">+Z35</f>
        <v>0</v>
      </c>
      <c r="AA34" s="439">
        <f t="shared" si="21"/>
        <v>0</v>
      </c>
      <c r="AB34" s="439">
        <f t="shared" si="21"/>
        <v>0</v>
      </c>
      <c r="AC34" s="439">
        <f t="shared" si="21"/>
        <v>0</v>
      </c>
      <c r="AD34" s="439">
        <f t="shared" si="21"/>
        <v>0</v>
      </c>
      <c r="AE34" s="439">
        <f t="shared" si="21"/>
        <v>0</v>
      </c>
      <c r="AF34" s="752"/>
      <c r="AG34" s="769">
        <f>+AG35</f>
        <v>0</v>
      </c>
      <c r="AH34" s="769">
        <f>+AH35</f>
        <v>0</v>
      </c>
      <c r="AI34" s="758"/>
      <c r="AJ34" s="769">
        <f>+AJ35</f>
        <v>0</v>
      </c>
      <c r="AK34" s="769">
        <f>+AK35</f>
        <v>0</v>
      </c>
      <c r="AL34" s="758"/>
      <c r="AM34" s="769">
        <f>+AM35</f>
        <v>0</v>
      </c>
      <c r="AN34" s="769">
        <f>+AN35</f>
        <v>0</v>
      </c>
      <c r="AO34" s="758"/>
      <c r="AP34" s="769">
        <f>+AP35</f>
        <v>0</v>
      </c>
      <c r="AQ34" s="769">
        <f>+AQ35</f>
        <v>0</v>
      </c>
      <c r="AR34" s="758"/>
      <c r="AS34" s="769">
        <f>+AS35</f>
        <v>0</v>
      </c>
      <c r="AT34" s="769">
        <f>+AT35</f>
        <v>0</v>
      </c>
      <c r="AU34" s="758"/>
      <c r="AV34" s="769">
        <f>+AV35</f>
        <v>0</v>
      </c>
      <c r="AW34" s="769">
        <f>+AW35</f>
        <v>0</v>
      </c>
      <c r="AX34" s="758"/>
      <c r="AY34" s="769">
        <f>+AY35</f>
        <v>0</v>
      </c>
      <c r="AZ34" s="769">
        <f>+AZ35</f>
        <v>0</v>
      </c>
      <c r="BA34" s="758"/>
      <c r="BB34" s="769">
        <f>+BB35</f>
        <v>0</v>
      </c>
      <c r="BC34" s="769">
        <f>+BC35</f>
        <v>0</v>
      </c>
      <c r="BD34" s="758"/>
      <c r="BE34" s="769">
        <f>+BE35</f>
        <v>0</v>
      </c>
      <c r="BF34" s="769">
        <f>+BF35</f>
        <v>0</v>
      </c>
      <c r="BG34" s="758"/>
      <c r="BH34" s="769">
        <f>+BH35</f>
        <v>0</v>
      </c>
      <c r="BI34" s="769">
        <f>+BI35</f>
        <v>0</v>
      </c>
      <c r="BJ34" s="758"/>
      <c r="BK34" s="769">
        <f>+BK35</f>
        <v>0</v>
      </c>
      <c r="BL34" s="769">
        <f>+BL35</f>
        <v>0</v>
      </c>
      <c r="BM34" s="758"/>
      <c r="BN34" s="769">
        <f>+BN35</f>
        <v>0</v>
      </c>
      <c r="BO34" s="769">
        <f>+BO35</f>
        <v>0</v>
      </c>
      <c r="BP34" s="758"/>
      <c r="BQ34" s="769">
        <f>+BQ35</f>
        <v>0</v>
      </c>
      <c r="BR34" s="769">
        <f>+BR35</f>
        <v>0</v>
      </c>
      <c r="BS34" s="758"/>
      <c r="BT34" s="769">
        <f>+BT35</f>
        <v>0</v>
      </c>
      <c r="BU34" s="769">
        <f>+BU35</f>
        <v>0</v>
      </c>
      <c r="BV34" s="758"/>
      <c r="BW34" s="769">
        <f>+BW35</f>
        <v>0</v>
      </c>
      <c r="BX34" s="769">
        <f>+BX35</f>
        <v>0</v>
      </c>
      <c r="BY34" s="769">
        <f>+BY35</f>
        <v>0</v>
      </c>
      <c r="BZ34" s="769">
        <f>+BZ35</f>
        <v>0</v>
      </c>
      <c r="CA34" s="769">
        <f>+CA35</f>
        <v>0</v>
      </c>
      <c r="CB34" s="758"/>
      <c r="CC34" s="769">
        <f>+CC35</f>
        <v>0</v>
      </c>
      <c r="CD34" s="769">
        <f>+CD35</f>
        <v>0</v>
      </c>
      <c r="CE34" s="758"/>
      <c r="CF34" s="769">
        <f>+CF35</f>
        <v>0</v>
      </c>
      <c r="CG34" s="769">
        <f>+CG35</f>
        <v>0</v>
      </c>
      <c r="CH34" s="758"/>
      <c r="CI34" s="769">
        <f>+CI35</f>
        <v>0</v>
      </c>
      <c r="CJ34" s="769">
        <f>+CJ35</f>
        <v>0</v>
      </c>
      <c r="CK34" s="758"/>
      <c r="CL34" s="769">
        <f>+CL35</f>
        <v>0</v>
      </c>
      <c r="CM34" s="769">
        <f>+CM35</f>
        <v>0</v>
      </c>
      <c r="CN34" s="758"/>
      <c r="CO34" s="769">
        <f>+CO35</f>
        <v>0</v>
      </c>
      <c r="CP34" s="770">
        <f>+CP35</f>
        <v>0</v>
      </c>
    </row>
    <row r="35" spans="1:95" ht="12.75">
      <c r="A35" s="714" t="s">
        <v>1431</v>
      </c>
      <c r="B35" s="77" t="s">
        <v>1432</v>
      </c>
      <c r="C35" s="306"/>
      <c r="D35" s="306"/>
      <c r="E35" s="306"/>
      <c r="F35" s="306"/>
      <c r="G35" s="306"/>
      <c r="H35" s="306"/>
      <c r="I35" s="306"/>
      <c r="J35" s="306"/>
      <c r="K35" s="306"/>
      <c r="L35" s="306"/>
      <c r="M35" s="306"/>
      <c r="N35" s="306"/>
      <c r="O35" s="306"/>
      <c r="Q35" s="305">
        <f>SUM(C35:O35)</f>
        <v>0</v>
      </c>
      <c r="R35" s="306"/>
      <c r="S35" s="306"/>
      <c r="T35" s="306"/>
      <c r="U35" s="306"/>
      <c r="W35" s="306"/>
      <c r="X35" s="306"/>
      <c r="Z35" s="306"/>
      <c r="AA35" s="306"/>
      <c r="AB35" s="306"/>
      <c r="AC35" s="306"/>
      <c r="AD35" s="306"/>
      <c r="AE35" s="306"/>
      <c r="AF35" s="752"/>
      <c r="AG35" s="771"/>
      <c r="AH35" s="771"/>
      <c r="AI35" s="758"/>
      <c r="AJ35" s="771"/>
      <c r="AK35" s="771"/>
      <c r="AL35" s="758"/>
      <c r="AM35" s="771"/>
      <c r="AN35" s="771"/>
      <c r="AO35" s="758"/>
      <c r="AP35" s="771"/>
      <c r="AQ35" s="771"/>
      <c r="AR35" s="758"/>
      <c r="AS35" s="771"/>
      <c r="AT35" s="771"/>
      <c r="AU35" s="758"/>
      <c r="AV35" s="771"/>
      <c r="AW35" s="771"/>
      <c r="AX35" s="758"/>
      <c r="AY35" s="771"/>
      <c r="AZ35" s="771"/>
      <c r="BA35" s="758"/>
      <c r="BB35" s="771"/>
      <c r="BC35" s="771"/>
      <c r="BD35" s="758"/>
      <c r="BE35" s="771"/>
      <c r="BF35" s="771"/>
      <c r="BG35" s="758"/>
      <c r="BH35" s="771"/>
      <c r="BI35" s="771"/>
      <c r="BJ35" s="758"/>
      <c r="BK35" s="771"/>
      <c r="BL35" s="771"/>
      <c r="BM35" s="758"/>
      <c r="BN35" s="771"/>
      <c r="BO35" s="771"/>
      <c r="BP35" s="758"/>
      <c r="BQ35" s="771"/>
      <c r="BR35" s="771"/>
      <c r="BS35" s="758"/>
      <c r="BT35" s="771"/>
      <c r="BU35" s="771"/>
      <c r="BV35" s="758"/>
      <c r="BW35" s="771"/>
      <c r="BX35" s="771"/>
      <c r="BY35" s="798">
        <f>SUM(AG35:BX35)</f>
        <v>0</v>
      </c>
      <c r="BZ35" s="771"/>
      <c r="CA35" s="771"/>
      <c r="CB35" s="758"/>
      <c r="CC35" s="771"/>
      <c r="CD35" s="771"/>
      <c r="CE35" s="758"/>
      <c r="CF35" s="771"/>
      <c r="CG35" s="771"/>
      <c r="CH35" s="758"/>
      <c r="CI35" s="771"/>
      <c r="CJ35" s="771"/>
      <c r="CK35" s="758"/>
      <c r="CL35" s="771"/>
      <c r="CM35" s="771"/>
      <c r="CN35" s="758"/>
      <c r="CO35" s="771"/>
      <c r="CP35" s="772"/>
    </row>
    <row r="36" spans="1:95" ht="12.75">
      <c r="A36" s="714" t="s">
        <v>681</v>
      </c>
      <c r="B36" s="224" t="s">
        <v>906</v>
      </c>
      <c r="C36" s="306"/>
      <c r="D36" s="306"/>
      <c r="E36" s="306"/>
      <c r="F36" s="306"/>
      <c r="G36" s="306"/>
      <c r="H36" s="306"/>
      <c r="I36" s="306"/>
      <c r="J36" s="306"/>
      <c r="K36" s="306"/>
      <c r="L36" s="306"/>
      <c r="M36" s="306"/>
      <c r="N36" s="306"/>
      <c r="O36" s="306"/>
      <c r="P36" s="306"/>
      <c r="Q36" s="305">
        <f>SUM(C36:O36)</f>
        <v>0</v>
      </c>
      <c r="R36" s="306"/>
      <c r="S36" s="306"/>
      <c r="T36" s="306"/>
      <c r="U36" s="306"/>
      <c r="W36" s="306"/>
      <c r="X36" s="306"/>
      <c r="Z36" s="306"/>
      <c r="AA36" s="306"/>
      <c r="AB36" s="306"/>
      <c r="AC36" s="306"/>
      <c r="AD36" s="306"/>
      <c r="AE36" s="306"/>
      <c r="AF36" s="752"/>
      <c r="AG36" s="771"/>
      <c r="AH36" s="771"/>
      <c r="AI36" s="758"/>
      <c r="AJ36" s="771"/>
      <c r="AK36" s="771"/>
      <c r="AL36" s="758"/>
      <c r="AM36" s="771"/>
      <c r="AN36" s="771"/>
      <c r="AO36" s="758"/>
      <c r="AP36" s="771"/>
      <c r="AQ36" s="771"/>
      <c r="AR36" s="758"/>
      <c r="AS36" s="771"/>
      <c r="AT36" s="771"/>
      <c r="AU36" s="758"/>
      <c r="AV36" s="771"/>
      <c r="AW36" s="771"/>
      <c r="AX36" s="758"/>
      <c r="AY36" s="771"/>
      <c r="AZ36" s="771"/>
      <c r="BA36" s="758"/>
      <c r="BB36" s="771"/>
      <c r="BC36" s="771"/>
      <c r="BD36" s="758"/>
      <c r="BE36" s="771"/>
      <c r="BF36" s="771"/>
      <c r="BG36" s="758"/>
      <c r="BH36" s="771"/>
      <c r="BI36" s="771"/>
      <c r="BJ36" s="758"/>
      <c r="BK36" s="771"/>
      <c r="BL36" s="771"/>
      <c r="BM36" s="758"/>
      <c r="BN36" s="771"/>
      <c r="BO36" s="771"/>
      <c r="BP36" s="758"/>
      <c r="BQ36" s="771"/>
      <c r="BR36" s="771"/>
      <c r="BS36" s="758"/>
      <c r="BT36" s="771"/>
      <c r="BU36" s="771"/>
      <c r="BV36" s="758"/>
      <c r="BW36" s="771"/>
      <c r="BX36" s="771"/>
      <c r="BY36" s="798">
        <f>SUM(AG36:BX36)</f>
        <v>0</v>
      </c>
      <c r="BZ36" s="771"/>
      <c r="CA36" s="771"/>
      <c r="CB36" s="758"/>
      <c r="CC36" s="771"/>
      <c r="CD36" s="771"/>
      <c r="CE36" s="758"/>
      <c r="CF36" s="771"/>
      <c r="CG36" s="771"/>
      <c r="CH36" s="758"/>
      <c r="CI36" s="771"/>
      <c r="CJ36" s="771"/>
      <c r="CK36" s="758"/>
      <c r="CL36" s="771"/>
      <c r="CM36" s="771"/>
      <c r="CN36" s="758"/>
      <c r="CO36" s="771"/>
      <c r="CP36" s="772"/>
    </row>
    <row r="37" spans="1:95" ht="12.75">
      <c r="C37" s="306"/>
      <c r="D37" s="306"/>
      <c r="E37" s="306"/>
      <c r="F37" s="306"/>
      <c r="G37" s="306"/>
      <c r="H37" s="306"/>
      <c r="I37" s="306"/>
      <c r="J37" s="306"/>
      <c r="K37" s="306"/>
      <c r="L37" s="306"/>
      <c r="M37" s="306"/>
      <c r="N37" s="306"/>
      <c r="O37" s="306"/>
      <c r="P37" s="306"/>
      <c r="Q37" s="306"/>
      <c r="R37" s="306"/>
      <c r="S37" s="306"/>
      <c r="T37" s="306"/>
      <c r="U37" s="306"/>
      <c r="W37" s="306"/>
      <c r="X37" s="306"/>
      <c r="Z37" s="306"/>
      <c r="AA37" s="306"/>
      <c r="AB37" s="306"/>
      <c r="AC37" s="306"/>
      <c r="AD37" s="306"/>
      <c r="AE37" s="306"/>
      <c r="AF37" s="752"/>
      <c r="AG37" s="771"/>
      <c r="AH37" s="771"/>
      <c r="AI37" s="758"/>
      <c r="AJ37" s="771"/>
      <c r="AK37" s="771"/>
      <c r="AL37" s="758"/>
      <c r="AM37" s="771"/>
      <c r="AN37" s="771"/>
      <c r="AO37" s="758"/>
      <c r="AP37" s="771"/>
      <c r="AQ37" s="771"/>
      <c r="AR37" s="758"/>
      <c r="AS37" s="771"/>
      <c r="AT37" s="771"/>
      <c r="AU37" s="758"/>
      <c r="AV37" s="771"/>
      <c r="AW37" s="771"/>
      <c r="AX37" s="758"/>
      <c r="AY37" s="771"/>
      <c r="AZ37" s="771"/>
      <c r="BA37" s="758"/>
      <c r="BB37" s="771"/>
      <c r="BC37" s="771"/>
      <c r="BD37" s="758"/>
      <c r="BE37" s="771"/>
      <c r="BF37" s="771"/>
      <c r="BG37" s="758"/>
      <c r="BH37" s="771"/>
      <c r="BI37" s="771"/>
      <c r="BJ37" s="758"/>
      <c r="BK37" s="771"/>
      <c r="BL37" s="771"/>
      <c r="BM37" s="758"/>
      <c r="BN37" s="771"/>
      <c r="BO37" s="771"/>
      <c r="BP37" s="758"/>
      <c r="BQ37" s="771"/>
      <c r="BR37" s="771"/>
      <c r="BS37" s="758"/>
      <c r="BT37" s="771"/>
      <c r="BU37" s="771"/>
      <c r="BV37" s="758"/>
      <c r="BW37" s="771"/>
      <c r="BX37" s="771"/>
      <c r="BY37" s="798">
        <f>SUM(AG37:BX37)</f>
        <v>0</v>
      </c>
      <c r="BZ37" s="771"/>
      <c r="CA37" s="771"/>
      <c r="CB37" s="758"/>
      <c r="CC37" s="771"/>
      <c r="CD37" s="771"/>
      <c r="CE37" s="758"/>
      <c r="CF37" s="771"/>
      <c r="CG37" s="771"/>
      <c r="CH37" s="758"/>
      <c r="CI37" s="771"/>
      <c r="CJ37" s="771"/>
      <c r="CK37" s="758"/>
      <c r="CL37" s="771"/>
      <c r="CM37" s="771"/>
      <c r="CN37" s="758"/>
      <c r="CO37" s="771"/>
      <c r="CP37" s="772"/>
    </row>
    <row r="38" spans="1:95" ht="12.75">
      <c r="A38" s="711" t="s">
        <v>1493</v>
      </c>
      <c r="B38" s="344" t="s">
        <v>1494</v>
      </c>
      <c r="C38" s="363">
        <f>SUM(C39:C41)</f>
        <v>0</v>
      </c>
      <c r="D38" s="363">
        <f t="shared" ref="D38:K38" si="22">SUM(D39:D41)</f>
        <v>0</v>
      </c>
      <c r="E38" s="363">
        <f t="shared" si="22"/>
        <v>0</v>
      </c>
      <c r="F38" s="363">
        <f t="shared" si="22"/>
        <v>0</v>
      </c>
      <c r="G38" s="363">
        <f t="shared" si="22"/>
        <v>0</v>
      </c>
      <c r="H38" s="363">
        <f t="shared" si="22"/>
        <v>0</v>
      </c>
      <c r="I38" s="363">
        <f t="shared" si="22"/>
        <v>0</v>
      </c>
      <c r="J38" s="363">
        <f t="shared" si="22"/>
        <v>0</v>
      </c>
      <c r="K38" s="363">
        <f t="shared" si="22"/>
        <v>0</v>
      </c>
      <c r="L38" s="363">
        <f t="shared" ref="L38:U38" si="23">SUM(L39:L41)</f>
        <v>0</v>
      </c>
      <c r="M38" s="363">
        <f t="shared" si="23"/>
        <v>0</v>
      </c>
      <c r="N38" s="363">
        <f t="shared" si="23"/>
        <v>0</v>
      </c>
      <c r="O38" s="363">
        <f t="shared" si="23"/>
        <v>0</v>
      </c>
      <c r="P38" s="363">
        <f t="shared" si="23"/>
        <v>0</v>
      </c>
      <c r="Q38" s="363">
        <f>SUM(Q39:Q41)</f>
        <v>0</v>
      </c>
      <c r="R38" s="363">
        <f t="shared" si="23"/>
        <v>0</v>
      </c>
      <c r="S38" s="363">
        <f t="shared" si="23"/>
        <v>0</v>
      </c>
      <c r="T38" s="363">
        <f t="shared" si="23"/>
        <v>0</v>
      </c>
      <c r="U38" s="363">
        <f t="shared" si="23"/>
        <v>0</v>
      </c>
      <c r="W38" s="363">
        <f>SUM(W39:W41)</f>
        <v>0</v>
      </c>
      <c r="X38" s="363">
        <f>SUM(X39:X41)</f>
        <v>0</v>
      </c>
      <c r="Z38" s="363">
        <f t="shared" ref="Z38:AE38" si="24">SUM(Z39:Z41)</f>
        <v>0</v>
      </c>
      <c r="AA38" s="363">
        <f t="shared" si="24"/>
        <v>0</v>
      </c>
      <c r="AB38" s="363">
        <f t="shared" si="24"/>
        <v>0</v>
      </c>
      <c r="AC38" s="363">
        <f t="shared" si="24"/>
        <v>0</v>
      </c>
      <c r="AD38" s="363">
        <f t="shared" si="24"/>
        <v>0</v>
      </c>
      <c r="AE38" s="363">
        <f t="shared" si="24"/>
        <v>0</v>
      </c>
      <c r="AF38" s="752"/>
      <c r="AG38" s="763">
        <f>SUM(AG39:AG41)</f>
        <v>0</v>
      </c>
      <c r="AH38" s="763">
        <f>SUM(AH39:AH41)</f>
        <v>0</v>
      </c>
      <c r="AI38" s="758"/>
      <c r="AJ38" s="763">
        <f>SUM(AJ39:AJ41)</f>
        <v>0</v>
      </c>
      <c r="AK38" s="763">
        <f>SUM(AK39:AK41)</f>
        <v>0</v>
      </c>
      <c r="AL38" s="758"/>
      <c r="AM38" s="763">
        <f>SUM(AM39:AM41)</f>
        <v>0</v>
      </c>
      <c r="AN38" s="763">
        <f>SUM(AN39:AN41)</f>
        <v>0</v>
      </c>
      <c r="AO38" s="758"/>
      <c r="AP38" s="763">
        <f>SUM(AP39:AP41)</f>
        <v>0</v>
      </c>
      <c r="AQ38" s="763">
        <f>SUM(AQ39:AQ41)</f>
        <v>0</v>
      </c>
      <c r="AR38" s="758"/>
      <c r="AS38" s="763">
        <f>SUM(AS39:AS41)</f>
        <v>0</v>
      </c>
      <c r="AT38" s="763">
        <f>SUM(AT39:AT41)</f>
        <v>0</v>
      </c>
      <c r="AU38" s="758"/>
      <c r="AV38" s="763">
        <f>SUM(AV39:AV41)</f>
        <v>0</v>
      </c>
      <c r="AW38" s="763">
        <f>SUM(AW39:AW41)</f>
        <v>0</v>
      </c>
      <c r="AX38" s="758"/>
      <c r="AY38" s="763">
        <f>SUM(AY39:AY41)</f>
        <v>0</v>
      </c>
      <c r="AZ38" s="763">
        <f>SUM(AZ39:AZ41)</f>
        <v>0</v>
      </c>
      <c r="BA38" s="758"/>
      <c r="BB38" s="763">
        <f>SUM(BB39:BB41)</f>
        <v>0</v>
      </c>
      <c r="BC38" s="763">
        <f>SUM(BC39:BC41)</f>
        <v>0</v>
      </c>
      <c r="BD38" s="758"/>
      <c r="BE38" s="763">
        <f>SUM(BE39:BE41)</f>
        <v>0</v>
      </c>
      <c r="BF38" s="763">
        <f>SUM(BF39:BF41)</f>
        <v>0</v>
      </c>
      <c r="BG38" s="758"/>
      <c r="BH38" s="763">
        <f>SUM(BH39:BH41)</f>
        <v>0</v>
      </c>
      <c r="BI38" s="763">
        <f>SUM(BI39:BI41)</f>
        <v>0</v>
      </c>
      <c r="BJ38" s="758"/>
      <c r="BK38" s="763">
        <f>SUM(BK39:BK41)</f>
        <v>0</v>
      </c>
      <c r="BL38" s="763">
        <f>SUM(BL39:BL41)</f>
        <v>0</v>
      </c>
      <c r="BM38" s="758"/>
      <c r="BN38" s="763">
        <f>SUM(BN39:BN41)</f>
        <v>0</v>
      </c>
      <c r="BO38" s="763">
        <f>SUM(BO39:BO41)</f>
        <v>0</v>
      </c>
      <c r="BP38" s="758"/>
      <c r="BQ38" s="763">
        <f>SUM(BQ39:BQ41)</f>
        <v>0</v>
      </c>
      <c r="BR38" s="763">
        <f>SUM(BR39:BR41)</f>
        <v>0</v>
      </c>
      <c r="BS38" s="758"/>
      <c r="BT38" s="763">
        <f>SUM(BT39:BT41)</f>
        <v>0</v>
      </c>
      <c r="BU38" s="763">
        <f>SUM(BU39:BU41)</f>
        <v>0</v>
      </c>
      <c r="BV38" s="758"/>
      <c r="BW38" s="763">
        <f>SUM(BW39:BW41)</f>
        <v>0</v>
      </c>
      <c r="BX38" s="763">
        <f>SUM(BX39:BX41)</f>
        <v>0</v>
      </c>
      <c r="BY38" s="763">
        <f>SUM(BY39:BY41)</f>
        <v>0</v>
      </c>
      <c r="BZ38" s="763">
        <f>SUM(BZ39:BZ41)</f>
        <v>0</v>
      </c>
      <c r="CA38" s="763">
        <f>SUM(CA39:CA41)</f>
        <v>0</v>
      </c>
      <c r="CB38" s="758"/>
      <c r="CC38" s="763">
        <f>SUM(CC39:CC41)</f>
        <v>0</v>
      </c>
      <c r="CD38" s="763">
        <f>SUM(CD39:CD41)</f>
        <v>0</v>
      </c>
      <c r="CE38" s="758"/>
      <c r="CF38" s="763">
        <f>SUM(CF39:CF41)</f>
        <v>0</v>
      </c>
      <c r="CG38" s="763">
        <f>SUM(CG39:CG41)</f>
        <v>0</v>
      </c>
      <c r="CH38" s="758"/>
      <c r="CI38" s="763">
        <f>SUM(CI39:CI41)</f>
        <v>0</v>
      </c>
      <c r="CJ38" s="763">
        <f>SUM(CJ39:CJ41)</f>
        <v>0</v>
      </c>
      <c r="CK38" s="758"/>
      <c r="CL38" s="763">
        <f>SUM(CL39:CL41)</f>
        <v>0</v>
      </c>
      <c r="CM38" s="763">
        <f>SUM(CM39:CM41)</f>
        <v>0</v>
      </c>
      <c r="CN38" s="758"/>
      <c r="CO38" s="763">
        <f>SUM(CO39:CO41)</f>
        <v>0</v>
      </c>
      <c r="CP38" s="764">
        <f>SUM(CP39:CP41)</f>
        <v>0</v>
      </c>
    </row>
    <row r="39" spans="1:95" ht="12.75">
      <c r="A39" s="712" t="s">
        <v>1495</v>
      </c>
      <c r="B39" s="304" t="s">
        <v>1496</v>
      </c>
      <c r="D39" s="305"/>
      <c r="E39" s="305"/>
      <c r="F39" s="305"/>
      <c r="G39" s="305"/>
      <c r="H39" s="305"/>
      <c r="I39" s="305"/>
      <c r="J39" s="305"/>
      <c r="K39" s="305"/>
      <c r="L39" s="305"/>
      <c r="M39" s="305"/>
      <c r="N39" s="305"/>
      <c r="O39" s="305"/>
      <c r="P39" s="305"/>
      <c r="Q39" s="305">
        <f>SUM(C39:O39)</f>
        <v>0</v>
      </c>
      <c r="R39" s="305"/>
      <c r="S39" s="305"/>
      <c r="T39" s="305"/>
      <c r="U39" s="305"/>
      <c r="W39" s="305"/>
      <c r="X39" s="305"/>
      <c r="Z39" s="305"/>
      <c r="AA39" s="305"/>
      <c r="AB39" s="305"/>
      <c r="AC39" s="305"/>
      <c r="AD39" s="305"/>
      <c r="AE39" s="305"/>
      <c r="AF39" s="752"/>
      <c r="AG39" s="760">
        <v>0</v>
      </c>
      <c r="AH39" s="760"/>
      <c r="AI39" s="758"/>
      <c r="AJ39" s="760"/>
      <c r="AK39" s="760"/>
      <c r="AL39" s="758"/>
      <c r="AM39" s="760">
        <v>0</v>
      </c>
      <c r="AN39" s="760"/>
      <c r="AO39" s="758"/>
      <c r="AP39" s="760">
        <v>0</v>
      </c>
      <c r="AQ39" s="760"/>
      <c r="AR39" s="758"/>
      <c r="AS39" s="760">
        <v>0</v>
      </c>
      <c r="AT39" s="760"/>
      <c r="AU39" s="758"/>
      <c r="AV39" s="760">
        <v>0</v>
      </c>
      <c r="AW39" s="760"/>
      <c r="AX39" s="758"/>
      <c r="AY39" s="760">
        <v>0</v>
      </c>
      <c r="AZ39" s="760"/>
      <c r="BA39" s="758"/>
      <c r="BB39" s="760">
        <v>0</v>
      </c>
      <c r="BC39" s="760"/>
      <c r="BD39" s="758"/>
      <c r="BE39" s="760">
        <v>0</v>
      </c>
      <c r="BF39" s="760"/>
      <c r="BG39" s="758"/>
      <c r="BH39" s="760">
        <v>0</v>
      </c>
      <c r="BI39" s="760"/>
      <c r="BJ39" s="758"/>
      <c r="BK39" s="760">
        <v>0</v>
      </c>
      <c r="BL39" s="760"/>
      <c r="BM39" s="758"/>
      <c r="BN39" s="760">
        <v>0</v>
      </c>
      <c r="BO39" s="760"/>
      <c r="BP39" s="758"/>
      <c r="BQ39" s="760">
        <v>0</v>
      </c>
      <c r="BR39" s="760"/>
      <c r="BS39" s="758"/>
      <c r="BT39" s="760">
        <v>0</v>
      </c>
      <c r="BU39" s="760"/>
      <c r="BV39" s="758"/>
      <c r="BW39" s="760">
        <v>0</v>
      </c>
      <c r="BX39" s="760"/>
      <c r="BY39" s="798">
        <f>SUM(AG39:BX39)</f>
        <v>0</v>
      </c>
      <c r="BZ39" s="760">
        <v>0</v>
      </c>
      <c r="CA39" s="760"/>
      <c r="CB39" s="758"/>
      <c r="CC39" s="760">
        <v>0</v>
      </c>
      <c r="CD39" s="760"/>
      <c r="CE39" s="758"/>
      <c r="CF39" s="760"/>
      <c r="CG39" s="760"/>
      <c r="CH39" s="758"/>
      <c r="CI39" s="760"/>
      <c r="CJ39" s="760"/>
      <c r="CK39" s="758"/>
      <c r="CL39" s="760">
        <v>0</v>
      </c>
      <c r="CM39" s="760"/>
      <c r="CN39" s="758"/>
      <c r="CO39" s="760">
        <v>0</v>
      </c>
      <c r="CP39" s="768"/>
    </row>
    <row r="40" spans="1:95" ht="12.75">
      <c r="A40" s="712" t="s">
        <v>1497</v>
      </c>
      <c r="B40" s="304" t="s">
        <v>1498</v>
      </c>
      <c r="D40" s="305"/>
      <c r="E40" s="305"/>
      <c r="F40" s="305"/>
      <c r="G40" s="305"/>
      <c r="H40" s="305"/>
      <c r="I40" s="305"/>
      <c r="J40" s="305"/>
      <c r="K40" s="305"/>
      <c r="L40" s="305"/>
      <c r="M40" s="305"/>
      <c r="N40" s="305"/>
      <c r="O40" s="305"/>
      <c r="P40" s="305"/>
      <c r="Q40" s="305">
        <f>SUM(C40:O40)</f>
        <v>0</v>
      </c>
      <c r="R40" s="305"/>
      <c r="S40" s="305"/>
      <c r="T40" s="305"/>
      <c r="U40" s="305"/>
      <c r="W40" s="305"/>
      <c r="X40" s="305"/>
      <c r="Z40" s="305"/>
      <c r="AA40" s="305"/>
      <c r="AB40" s="305"/>
      <c r="AC40" s="305"/>
      <c r="AD40" s="305"/>
      <c r="AE40" s="305"/>
      <c r="AF40" s="752"/>
      <c r="AG40" s="760"/>
      <c r="AH40" s="760"/>
      <c r="AI40" s="758"/>
      <c r="AJ40" s="760"/>
      <c r="AK40" s="760"/>
      <c r="AL40" s="758"/>
      <c r="AM40" s="760"/>
      <c r="AN40" s="760"/>
      <c r="AO40" s="758"/>
      <c r="AP40" s="760"/>
      <c r="AQ40" s="760"/>
      <c r="AR40" s="758"/>
      <c r="AS40" s="760"/>
      <c r="AT40" s="760"/>
      <c r="AU40" s="758"/>
      <c r="AV40" s="760"/>
      <c r="AW40" s="760"/>
      <c r="AX40" s="758"/>
      <c r="AY40" s="760"/>
      <c r="AZ40" s="760"/>
      <c r="BA40" s="758"/>
      <c r="BB40" s="760"/>
      <c r="BC40" s="760"/>
      <c r="BD40" s="758"/>
      <c r="BE40" s="760"/>
      <c r="BF40" s="760"/>
      <c r="BG40" s="758"/>
      <c r="BH40" s="760"/>
      <c r="BI40" s="760"/>
      <c r="BJ40" s="758"/>
      <c r="BK40" s="760"/>
      <c r="BL40" s="760"/>
      <c r="BM40" s="758"/>
      <c r="BN40" s="760"/>
      <c r="BO40" s="760"/>
      <c r="BP40" s="758"/>
      <c r="BQ40" s="760"/>
      <c r="BR40" s="760"/>
      <c r="BS40" s="758"/>
      <c r="BT40" s="760"/>
      <c r="BU40" s="760"/>
      <c r="BV40" s="758"/>
      <c r="BW40" s="760"/>
      <c r="BX40" s="760"/>
      <c r="BY40" s="798">
        <f>SUM(AG40:BX40)</f>
        <v>0</v>
      </c>
      <c r="BZ40" s="760"/>
      <c r="CA40" s="760"/>
      <c r="CB40" s="758"/>
      <c r="CC40" s="760"/>
      <c r="CD40" s="760"/>
      <c r="CE40" s="758"/>
      <c r="CF40" s="760"/>
      <c r="CG40" s="760"/>
      <c r="CH40" s="758"/>
      <c r="CI40" s="760"/>
      <c r="CJ40" s="760"/>
      <c r="CK40" s="758"/>
      <c r="CL40" s="760"/>
      <c r="CM40" s="760"/>
      <c r="CN40" s="758"/>
      <c r="CO40" s="760"/>
      <c r="CP40" s="768"/>
    </row>
    <row r="41" spans="1:95" ht="12.75">
      <c r="A41" s="712" t="s">
        <v>1499</v>
      </c>
      <c r="B41" s="301" t="s">
        <v>1500</v>
      </c>
      <c r="D41" s="305"/>
      <c r="E41" s="305"/>
      <c r="F41" s="305"/>
      <c r="G41" s="305"/>
      <c r="H41" s="305"/>
      <c r="I41" s="305"/>
      <c r="J41" s="305"/>
      <c r="K41" s="305"/>
      <c r="L41" s="305"/>
      <c r="M41" s="305"/>
      <c r="N41" s="305"/>
      <c r="O41" s="305"/>
      <c r="P41" s="305"/>
      <c r="Q41" s="305">
        <f>SUM(C41:O41)</f>
        <v>0</v>
      </c>
      <c r="R41" s="305"/>
      <c r="S41" s="305"/>
      <c r="T41" s="305"/>
      <c r="U41" s="305"/>
      <c r="W41" s="305"/>
      <c r="X41" s="305"/>
      <c r="Z41" s="305"/>
      <c r="AA41" s="305"/>
      <c r="AB41" s="305"/>
      <c r="AC41" s="305"/>
      <c r="AD41" s="305"/>
      <c r="AE41" s="305"/>
      <c r="AF41" s="752"/>
      <c r="AG41" s="760"/>
      <c r="AH41" s="760"/>
      <c r="AI41" s="758"/>
      <c r="AJ41" s="760"/>
      <c r="AK41" s="760"/>
      <c r="AL41" s="758"/>
      <c r="AM41" s="760"/>
      <c r="AN41" s="760"/>
      <c r="AO41" s="758"/>
      <c r="AP41" s="760"/>
      <c r="AQ41" s="760"/>
      <c r="AR41" s="758"/>
      <c r="AS41" s="760"/>
      <c r="AT41" s="760"/>
      <c r="AU41" s="758"/>
      <c r="AV41" s="760"/>
      <c r="AW41" s="760"/>
      <c r="AX41" s="758"/>
      <c r="AY41" s="760"/>
      <c r="AZ41" s="760"/>
      <c r="BA41" s="758"/>
      <c r="BB41" s="760"/>
      <c r="BC41" s="760"/>
      <c r="BD41" s="758"/>
      <c r="BE41" s="760"/>
      <c r="BF41" s="760"/>
      <c r="BG41" s="758"/>
      <c r="BH41" s="760"/>
      <c r="BI41" s="760"/>
      <c r="BJ41" s="758"/>
      <c r="BK41" s="760"/>
      <c r="BL41" s="760"/>
      <c r="BM41" s="758"/>
      <c r="BN41" s="760"/>
      <c r="BO41" s="760"/>
      <c r="BP41" s="758"/>
      <c r="BQ41" s="760"/>
      <c r="BR41" s="760"/>
      <c r="BS41" s="758"/>
      <c r="BT41" s="760"/>
      <c r="BU41" s="760"/>
      <c r="BV41" s="758"/>
      <c r="BW41" s="760"/>
      <c r="BX41" s="760"/>
      <c r="BY41" s="798">
        <f>SUM(AG41:BX41)</f>
        <v>0</v>
      </c>
      <c r="BZ41" s="760"/>
      <c r="CA41" s="760"/>
      <c r="CB41" s="758"/>
      <c r="CC41" s="760"/>
      <c r="CD41" s="760"/>
      <c r="CE41" s="758"/>
      <c r="CF41" s="760"/>
      <c r="CG41" s="760"/>
      <c r="CH41" s="758"/>
      <c r="CI41" s="760"/>
      <c r="CJ41" s="760"/>
      <c r="CK41" s="758"/>
      <c r="CL41" s="760"/>
      <c r="CM41" s="760"/>
      <c r="CN41" s="758"/>
      <c r="CO41" s="760"/>
      <c r="CP41" s="768"/>
    </row>
    <row r="42" spans="1:95" ht="12.75">
      <c r="A42" s="711" t="s">
        <v>1501</v>
      </c>
      <c r="B42" s="344" t="s">
        <v>1502</v>
      </c>
      <c r="C42" s="437">
        <f>SUM(C43:C50)</f>
        <v>0</v>
      </c>
      <c r="D42" s="437">
        <f t="shared" ref="D42:K42" si="25">SUM(D43:D50)</f>
        <v>0</v>
      </c>
      <c r="E42" s="437">
        <f t="shared" si="25"/>
        <v>0</v>
      </c>
      <c r="F42" s="437">
        <f t="shared" si="25"/>
        <v>0</v>
      </c>
      <c r="G42" s="437">
        <f t="shared" si="25"/>
        <v>0</v>
      </c>
      <c r="H42" s="437">
        <f t="shared" si="25"/>
        <v>0</v>
      </c>
      <c r="I42" s="437">
        <f t="shared" si="25"/>
        <v>0</v>
      </c>
      <c r="J42" s="437">
        <f t="shared" si="25"/>
        <v>0</v>
      </c>
      <c r="K42" s="437">
        <f t="shared" si="25"/>
        <v>0</v>
      </c>
      <c r="L42" s="437">
        <f t="shared" ref="L42:U42" si="26">SUM(L43:L50)</f>
        <v>0</v>
      </c>
      <c r="M42" s="437">
        <f t="shared" si="26"/>
        <v>0</v>
      </c>
      <c r="N42" s="437">
        <f t="shared" si="26"/>
        <v>0</v>
      </c>
      <c r="O42" s="437">
        <f t="shared" si="26"/>
        <v>0</v>
      </c>
      <c r="P42" s="437">
        <f t="shared" si="26"/>
        <v>0</v>
      </c>
      <c r="Q42" s="437">
        <f>SUM(Q43:Q50)</f>
        <v>0</v>
      </c>
      <c r="R42" s="437">
        <f t="shared" si="26"/>
        <v>0</v>
      </c>
      <c r="S42" s="437">
        <f t="shared" si="26"/>
        <v>0</v>
      </c>
      <c r="T42" s="437">
        <f t="shared" si="26"/>
        <v>0</v>
      </c>
      <c r="U42" s="437">
        <f t="shared" si="26"/>
        <v>0</v>
      </c>
      <c r="W42" s="437">
        <f>SUM(W43:W50)</f>
        <v>0</v>
      </c>
      <c r="X42" s="437">
        <f>SUM(X43:X50)</f>
        <v>0</v>
      </c>
      <c r="Z42" s="437">
        <f t="shared" ref="Z42:AE42" si="27">SUM(Z43:Z50)</f>
        <v>0</v>
      </c>
      <c r="AA42" s="437">
        <f t="shared" si="27"/>
        <v>0</v>
      </c>
      <c r="AB42" s="437">
        <f t="shared" si="27"/>
        <v>0</v>
      </c>
      <c r="AC42" s="437">
        <f t="shared" si="27"/>
        <v>0</v>
      </c>
      <c r="AD42" s="437">
        <f t="shared" si="27"/>
        <v>0</v>
      </c>
      <c r="AE42" s="437">
        <f t="shared" si="27"/>
        <v>0</v>
      </c>
      <c r="AF42" s="752"/>
      <c r="AG42" s="773">
        <f>SUM(AG43:AG50)</f>
        <v>0</v>
      </c>
      <c r="AH42" s="773">
        <f>SUM(AH43:AH50)</f>
        <v>0</v>
      </c>
      <c r="AI42" s="758"/>
      <c r="AJ42" s="773">
        <f>SUM(AJ46:AJ47)</f>
        <v>0</v>
      </c>
      <c r="AK42" s="773">
        <f>SUM(AK43:AK50)</f>
        <v>0</v>
      </c>
      <c r="AL42" s="758"/>
      <c r="AM42" s="773">
        <f>SUM(AM43:AM50)</f>
        <v>0</v>
      </c>
      <c r="AN42" s="773">
        <f>SUM(AN43:AN50)</f>
        <v>0</v>
      </c>
      <c r="AO42" s="758"/>
      <c r="AP42" s="773">
        <f>SUM(AP43:AP50)</f>
        <v>0</v>
      </c>
      <c r="AQ42" s="773">
        <f>SUM(AQ43:AQ50)</f>
        <v>0</v>
      </c>
      <c r="AR42" s="758"/>
      <c r="AS42" s="773">
        <f>SUM(AS43:AS50)</f>
        <v>0</v>
      </c>
      <c r="AT42" s="773">
        <f>SUM(AT43:AT50)</f>
        <v>0</v>
      </c>
      <c r="AU42" s="758"/>
      <c r="AV42" s="773">
        <f>SUM(AV43:AV50)</f>
        <v>0</v>
      </c>
      <c r="AW42" s="773">
        <f>SUM(AW43:AW50)</f>
        <v>0</v>
      </c>
      <c r="AX42" s="758"/>
      <c r="AY42" s="773">
        <f>SUM(AY43:AY50)</f>
        <v>0</v>
      </c>
      <c r="AZ42" s="773">
        <f>SUM(AZ43:AZ50)</f>
        <v>0</v>
      </c>
      <c r="BA42" s="758"/>
      <c r="BB42" s="773">
        <f>SUM(BB43:BB50)</f>
        <v>0</v>
      </c>
      <c r="BC42" s="773">
        <f>SUM(BC43:BC50)</f>
        <v>0</v>
      </c>
      <c r="BD42" s="758"/>
      <c r="BE42" s="773">
        <f>SUM(BE43:BE50)</f>
        <v>0</v>
      </c>
      <c r="BF42" s="773">
        <f>SUM(BF43:BF50)</f>
        <v>0</v>
      </c>
      <c r="BG42" s="758"/>
      <c r="BH42" s="773">
        <f>SUM(BH43:BH50)</f>
        <v>0</v>
      </c>
      <c r="BI42" s="773">
        <f>SUM(BI43:BI50)</f>
        <v>0</v>
      </c>
      <c r="BJ42" s="758"/>
      <c r="BK42" s="773">
        <f>SUM(BK43:BK50)</f>
        <v>0</v>
      </c>
      <c r="BL42" s="773">
        <f>SUM(BL43:BL50)</f>
        <v>0</v>
      </c>
      <c r="BM42" s="758"/>
      <c r="BN42" s="773">
        <f>SUM(BN43:BN50)</f>
        <v>0</v>
      </c>
      <c r="BO42" s="773">
        <f>SUM(BO43:BO50)</f>
        <v>0</v>
      </c>
      <c r="BP42" s="758"/>
      <c r="BQ42" s="773">
        <f>SUM(BQ43:BQ50)</f>
        <v>0</v>
      </c>
      <c r="BR42" s="773">
        <f>SUM(BR43:BR50)</f>
        <v>0</v>
      </c>
      <c r="BS42" s="758"/>
      <c r="BT42" s="773">
        <f>SUM(BT43:BT50)</f>
        <v>0</v>
      </c>
      <c r="BU42" s="773">
        <f>SUM(BU43:BU50)</f>
        <v>0</v>
      </c>
      <c r="BV42" s="758"/>
      <c r="BW42" s="773">
        <f>SUM(BW43:BW50)</f>
        <v>0</v>
      </c>
      <c r="BX42" s="773">
        <f>SUM(BX43:BX50)</f>
        <v>0</v>
      </c>
      <c r="BY42" s="773">
        <f>SUM(BY43:BY50)</f>
        <v>0</v>
      </c>
      <c r="BZ42" s="773">
        <f>SUM(BZ43:BZ50)</f>
        <v>0</v>
      </c>
      <c r="CA42" s="773">
        <f>SUM(CA43:CA50)</f>
        <v>0</v>
      </c>
      <c r="CB42" s="758"/>
      <c r="CC42" s="773">
        <f>SUM(CC43:CC50)</f>
        <v>0</v>
      </c>
      <c r="CD42" s="773">
        <f>SUM(CD43:CD50)</f>
        <v>0</v>
      </c>
      <c r="CE42" s="758"/>
      <c r="CF42" s="773">
        <f>SUM(CF43:CF50)</f>
        <v>0</v>
      </c>
      <c r="CG42" s="773">
        <f>SUM(CG43:CG50)</f>
        <v>0</v>
      </c>
      <c r="CH42" s="758"/>
      <c r="CI42" s="773">
        <f>SUM(CI43:CI50)</f>
        <v>0</v>
      </c>
      <c r="CJ42" s="773">
        <f>SUM(CJ43:CJ50)</f>
        <v>0</v>
      </c>
      <c r="CK42" s="758"/>
      <c r="CL42" s="773">
        <f>SUM(CL43:CL50)</f>
        <v>0</v>
      </c>
      <c r="CM42" s="773">
        <f>SUM(CM43:CM50)</f>
        <v>0</v>
      </c>
      <c r="CN42" s="758"/>
      <c r="CO42" s="773">
        <f>SUM(CO43:CO50)</f>
        <v>0</v>
      </c>
      <c r="CP42" s="774">
        <f>SUM(CP43:CP50)</f>
        <v>0</v>
      </c>
    </row>
    <row r="43" spans="1:95" ht="12.75">
      <c r="A43" s="712" t="s">
        <v>1503</v>
      </c>
      <c r="B43" s="301" t="s">
        <v>1504</v>
      </c>
      <c r="D43" s="305"/>
      <c r="E43" s="305"/>
      <c r="F43" s="305"/>
      <c r="G43" s="305"/>
      <c r="H43" s="305"/>
      <c r="I43" s="305"/>
      <c r="J43" s="305"/>
      <c r="K43" s="305"/>
      <c r="L43" s="305"/>
      <c r="M43" s="305"/>
      <c r="N43" s="305"/>
      <c r="O43" s="305"/>
      <c r="P43" s="305"/>
      <c r="Q43" s="305">
        <f t="shared" ref="Q43:Q50" si="28">SUM(C43:O43)</f>
        <v>0</v>
      </c>
      <c r="R43" s="305"/>
      <c r="S43" s="305"/>
      <c r="T43" s="305"/>
      <c r="U43" s="305"/>
      <c r="W43" s="305"/>
      <c r="X43" s="305"/>
      <c r="Z43" s="305"/>
      <c r="AA43" s="305"/>
      <c r="AB43" s="305"/>
      <c r="AC43" s="305"/>
      <c r="AD43" s="305"/>
      <c r="AE43" s="305"/>
      <c r="AF43" s="752"/>
      <c r="AG43" s="760"/>
      <c r="AH43" s="760"/>
      <c r="AI43" s="758"/>
      <c r="AJ43" s="760"/>
      <c r="AK43" s="760"/>
      <c r="AL43" s="758"/>
      <c r="AM43" s="760"/>
      <c r="AN43" s="760"/>
      <c r="AO43" s="758"/>
      <c r="AP43" s="760"/>
      <c r="AQ43" s="760"/>
      <c r="AR43" s="758"/>
      <c r="AS43" s="760"/>
      <c r="AT43" s="760"/>
      <c r="AU43" s="758"/>
      <c r="AV43" s="760"/>
      <c r="AW43" s="760"/>
      <c r="AX43" s="758"/>
      <c r="AY43" s="760"/>
      <c r="AZ43" s="760"/>
      <c r="BA43" s="758"/>
      <c r="BB43" s="760"/>
      <c r="BC43" s="760"/>
      <c r="BD43" s="758"/>
      <c r="BE43" s="760"/>
      <c r="BF43" s="760"/>
      <c r="BG43" s="758"/>
      <c r="BH43" s="760"/>
      <c r="BI43" s="760"/>
      <c r="BJ43" s="758"/>
      <c r="BK43" s="760"/>
      <c r="BL43" s="760"/>
      <c r="BM43" s="758"/>
      <c r="BN43" s="760"/>
      <c r="BO43" s="760"/>
      <c r="BP43" s="758"/>
      <c r="BQ43" s="760"/>
      <c r="BR43" s="760"/>
      <c r="BS43" s="758"/>
      <c r="BT43" s="760"/>
      <c r="BU43" s="760"/>
      <c r="BV43" s="758"/>
      <c r="BW43" s="760"/>
      <c r="BX43" s="760"/>
      <c r="BY43" s="798">
        <f t="shared" ref="BY43:BY51" si="29">SUM(AG43:BX43)</f>
        <v>0</v>
      </c>
      <c r="BZ43" s="760"/>
      <c r="CA43" s="760"/>
      <c r="CB43" s="758"/>
      <c r="CC43" s="760"/>
      <c r="CD43" s="760"/>
      <c r="CE43" s="758"/>
      <c r="CF43" s="760"/>
      <c r="CG43" s="760"/>
      <c r="CH43" s="758"/>
      <c r="CI43" s="760"/>
      <c r="CJ43" s="760"/>
      <c r="CK43" s="758"/>
      <c r="CL43" s="760"/>
      <c r="CM43" s="760"/>
      <c r="CN43" s="758"/>
      <c r="CO43" s="760"/>
      <c r="CP43" s="768"/>
    </row>
    <row r="44" spans="1:95" ht="12.75">
      <c r="A44" s="712" t="s">
        <v>1505</v>
      </c>
      <c r="B44" s="301" t="s">
        <v>1506</v>
      </c>
      <c r="D44" s="305"/>
      <c r="E44" s="305"/>
      <c r="F44" s="305"/>
      <c r="G44" s="305"/>
      <c r="H44" s="305"/>
      <c r="I44" s="305"/>
      <c r="J44" s="305"/>
      <c r="K44" s="305"/>
      <c r="L44" s="305"/>
      <c r="M44" s="305"/>
      <c r="N44" s="305"/>
      <c r="O44" s="305"/>
      <c r="P44" s="305"/>
      <c r="Q44" s="305">
        <f t="shared" si="28"/>
        <v>0</v>
      </c>
      <c r="R44" s="305"/>
      <c r="S44" s="305"/>
      <c r="T44" s="305"/>
      <c r="U44" s="305"/>
      <c r="W44" s="305"/>
      <c r="X44" s="305"/>
      <c r="Z44" s="305"/>
      <c r="AA44" s="305"/>
      <c r="AB44" s="305"/>
      <c r="AC44" s="305"/>
      <c r="AD44" s="305"/>
      <c r="AE44" s="305"/>
      <c r="AF44" s="752"/>
      <c r="AG44" s="760"/>
      <c r="AH44" s="760"/>
      <c r="AI44" s="758"/>
      <c r="AJ44" s="760"/>
      <c r="AK44" s="760"/>
      <c r="AL44" s="758"/>
      <c r="AM44" s="760"/>
      <c r="AN44" s="760"/>
      <c r="AO44" s="758"/>
      <c r="AP44" s="760"/>
      <c r="AQ44" s="760"/>
      <c r="AR44" s="758"/>
      <c r="AS44" s="760"/>
      <c r="AT44" s="760"/>
      <c r="AU44" s="758"/>
      <c r="AV44" s="760"/>
      <c r="AW44" s="760"/>
      <c r="AX44" s="758"/>
      <c r="AY44" s="760"/>
      <c r="AZ44" s="760"/>
      <c r="BA44" s="758"/>
      <c r="BB44" s="760"/>
      <c r="BC44" s="760"/>
      <c r="BD44" s="758"/>
      <c r="BE44" s="760"/>
      <c r="BF44" s="760"/>
      <c r="BG44" s="758"/>
      <c r="BH44" s="760"/>
      <c r="BI44" s="760"/>
      <c r="BJ44" s="758"/>
      <c r="BK44" s="760"/>
      <c r="BL44" s="760"/>
      <c r="BM44" s="758"/>
      <c r="BN44" s="760"/>
      <c r="BO44" s="760"/>
      <c r="BP44" s="758"/>
      <c r="BQ44" s="760"/>
      <c r="BR44" s="760"/>
      <c r="BS44" s="758"/>
      <c r="BT44" s="760"/>
      <c r="BU44" s="760"/>
      <c r="BV44" s="758"/>
      <c r="BW44" s="760"/>
      <c r="BX44" s="760"/>
      <c r="BY44" s="798">
        <f t="shared" si="29"/>
        <v>0</v>
      </c>
      <c r="BZ44" s="760"/>
      <c r="CA44" s="760"/>
      <c r="CB44" s="758"/>
      <c r="CC44" s="760"/>
      <c r="CD44" s="760"/>
      <c r="CE44" s="758"/>
      <c r="CF44" s="760"/>
      <c r="CG44" s="760"/>
      <c r="CH44" s="758"/>
      <c r="CI44" s="760"/>
      <c r="CJ44" s="760"/>
      <c r="CK44" s="758"/>
      <c r="CL44" s="760"/>
      <c r="CM44" s="760"/>
      <c r="CN44" s="758"/>
      <c r="CO44" s="760"/>
      <c r="CP44" s="768"/>
    </row>
    <row r="45" spans="1:95" ht="12.75">
      <c r="A45" s="712" t="s">
        <v>1507</v>
      </c>
      <c r="B45" s="301" t="s">
        <v>1513</v>
      </c>
      <c r="D45" s="305"/>
      <c r="E45" s="305"/>
      <c r="F45" s="305"/>
      <c r="G45" s="305"/>
      <c r="H45" s="305"/>
      <c r="I45" s="305"/>
      <c r="J45" s="305"/>
      <c r="K45" s="305"/>
      <c r="L45" s="305"/>
      <c r="M45" s="305"/>
      <c r="N45" s="305"/>
      <c r="O45" s="305"/>
      <c r="P45" s="305"/>
      <c r="Q45" s="305">
        <f t="shared" si="28"/>
        <v>0</v>
      </c>
      <c r="R45" s="305"/>
      <c r="S45" s="305"/>
      <c r="T45" s="305"/>
      <c r="U45" s="305"/>
      <c r="W45" s="305"/>
      <c r="X45" s="305"/>
      <c r="Z45" s="305"/>
      <c r="AA45" s="305"/>
      <c r="AB45" s="305"/>
      <c r="AC45" s="305"/>
      <c r="AD45" s="305"/>
      <c r="AE45" s="305"/>
      <c r="AF45" s="752"/>
      <c r="AG45" s="760"/>
      <c r="AH45" s="760"/>
      <c r="AI45" s="758"/>
      <c r="AJ45" s="760"/>
      <c r="AK45" s="760"/>
      <c r="AL45" s="758"/>
      <c r="AM45" s="760"/>
      <c r="AN45" s="760"/>
      <c r="AO45" s="758"/>
      <c r="AP45" s="760"/>
      <c r="AQ45" s="760"/>
      <c r="AR45" s="758"/>
      <c r="AS45" s="760"/>
      <c r="AT45" s="760"/>
      <c r="AU45" s="758"/>
      <c r="AV45" s="760"/>
      <c r="AW45" s="760"/>
      <c r="AX45" s="758"/>
      <c r="AY45" s="760"/>
      <c r="AZ45" s="760"/>
      <c r="BA45" s="758"/>
      <c r="BB45" s="760"/>
      <c r="BC45" s="760"/>
      <c r="BD45" s="758"/>
      <c r="BE45" s="760"/>
      <c r="BF45" s="760"/>
      <c r="BG45" s="758"/>
      <c r="BH45" s="760"/>
      <c r="BI45" s="760"/>
      <c r="BJ45" s="758"/>
      <c r="BK45" s="760"/>
      <c r="BL45" s="760"/>
      <c r="BM45" s="758"/>
      <c r="BN45" s="760"/>
      <c r="BO45" s="760"/>
      <c r="BP45" s="758"/>
      <c r="BQ45" s="760"/>
      <c r="BR45" s="760"/>
      <c r="BS45" s="758"/>
      <c r="BT45" s="760"/>
      <c r="BU45" s="760"/>
      <c r="BV45" s="758"/>
      <c r="BW45" s="760"/>
      <c r="BX45" s="760"/>
      <c r="BY45" s="798">
        <f t="shared" si="29"/>
        <v>0</v>
      </c>
      <c r="BZ45" s="760"/>
      <c r="CA45" s="760"/>
      <c r="CB45" s="758"/>
      <c r="CC45" s="760"/>
      <c r="CD45" s="760"/>
      <c r="CE45" s="758"/>
      <c r="CF45" s="760"/>
      <c r="CG45" s="760"/>
      <c r="CH45" s="758"/>
      <c r="CI45" s="760"/>
      <c r="CJ45" s="760"/>
      <c r="CK45" s="758"/>
      <c r="CL45" s="760"/>
      <c r="CM45" s="760"/>
      <c r="CN45" s="758"/>
      <c r="CO45" s="760"/>
      <c r="CP45" s="768"/>
    </row>
    <row r="46" spans="1:95" ht="12.75">
      <c r="A46" s="712" t="s">
        <v>1514</v>
      </c>
      <c r="B46" s="301" t="s">
        <v>1515</v>
      </c>
      <c r="D46" s="305"/>
      <c r="E46" s="305"/>
      <c r="F46" s="305"/>
      <c r="G46" s="305"/>
      <c r="H46" s="305"/>
      <c r="I46" s="305"/>
      <c r="J46" s="305"/>
      <c r="K46" s="305"/>
      <c r="L46" s="305"/>
      <c r="M46" s="305"/>
      <c r="N46" s="305"/>
      <c r="O46" s="305"/>
      <c r="P46" s="305"/>
      <c r="Q46" s="305">
        <f t="shared" si="28"/>
        <v>0</v>
      </c>
      <c r="R46" s="305"/>
      <c r="S46" s="305"/>
      <c r="T46" s="305"/>
      <c r="U46" s="305"/>
      <c r="W46" s="305"/>
      <c r="X46" s="305"/>
      <c r="Z46" s="305"/>
      <c r="AA46" s="305"/>
      <c r="AB46" s="305"/>
      <c r="AC46" s="305"/>
      <c r="AD46" s="305"/>
      <c r="AE46" s="305"/>
      <c r="AF46" s="752"/>
      <c r="AG46" s="760"/>
      <c r="AH46" s="760"/>
      <c r="AI46" s="758"/>
      <c r="AJ46" s="760"/>
      <c r="AK46" s="760"/>
      <c r="AL46" s="758"/>
      <c r="AM46" s="760"/>
      <c r="AN46" s="760"/>
      <c r="AO46" s="758"/>
      <c r="AP46" s="760"/>
      <c r="AQ46" s="760"/>
      <c r="AR46" s="758"/>
      <c r="AS46" s="760"/>
      <c r="AT46" s="760"/>
      <c r="AU46" s="758"/>
      <c r="AV46" s="760"/>
      <c r="AW46" s="760"/>
      <c r="AX46" s="758"/>
      <c r="AY46" s="760"/>
      <c r="AZ46" s="760"/>
      <c r="BA46" s="758"/>
      <c r="BB46" s="760"/>
      <c r="BC46" s="760"/>
      <c r="BD46" s="758"/>
      <c r="BE46" s="760"/>
      <c r="BF46" s="760"/>
      <c r="BG46" s="758"/>
      <c r="BH46" s="760"/>
      <c r="BI46" s="760"/>
      <c r="BJ46" s="758"/>
      <c r="BK46" s="760"/>
      <c r="BL46" s="760"/>
      <c r="BM46" s="758"/>
      <c r="BN46" s="760"/>
      <c r="BO46" s="760"/>
      <c r="BP46" s="758"/>
      <c r="BQ46" s="760"/>
      <c r="BR46" s="760"/>
      <c r="BS46" s="758"/>
      <c r="BT46" s="760"/>
      <c r="BU46" s="760"/>
      <c r="BV46" s="758"/>
      <c r="BW46" s="760"/>
      <c r="BX46" s="760"/>
      <c r="BY46" s="798">
        <f t="shared" si="29"/>
        <v>0</v>
      </c>
      <c r="BZ46" s="760"/>
      <c r="CA46" s="760"/>
      <c r="CB46" s="758"/>
      <c r="CC46" s="760"/>
      <c r="CD46" s="760"/>
      <c r="CE46" s="758"/>
      <c r="CF46" s="760"/>
      <c r="CG46" s="760"/>
      <c r="CH46" s="758"/>
      <c r="CI46" s="760"/>
      <c r="CJ46" s="760"/>
      <c r="CK46" s="775"/>
      <c r="CL46" s="760"/>
      <c r="CM46" s="760"/>
      <c r="CN46" s="758"/>
      <c r="CO46" s="760"/>
      <c r="CP46" s="768"/>
    </row>
    <row r="47" spans="1:95" ht="12.75">
      <c r="A47" s="712" t="s">
        <v>1516</v>
      </c>
      <c r="B47" s="301" t="s">
        <v>1517</v>
      </c>
      <c r="D47" s="305"/>
      <c r="E47" s="305"/>
      <c r="F47" s="305"/>
      <c r="G47" s="305"/>
      <c r="H47" s="305"/>
      <c r="I47" s="305"/>
      <c r="J47" s="305"/>
      <c r="K47" s="305"/>
      <c r="L47" s="305"/>
      <c r="M47" s="305"/>
      <c r="N47" s="305"/>
      <c r="O47" s="305"/>
      <c r="P47" s="305"/>
      <c r="Q47" s="305">
        <f t="shared" si="28"/>
        <v>0</v>
      </c>
      <c r="R47" s="305"/>
      <c r="S47" s="305"/>
      <c r="T47" s="305"/>
      <c r="U47" s="305"/>
      <c r="W47" s="305"/>
      <c r="X47" s="305"/>
      <c r="Z47" s="305"/>
      <c r="AA47" s="305"/>
      <c r="AB47" s="305"/>
      <c r="AC47" s="305"/>
      <c r="AD47" s="305"/>
      <c r="AE47" s="305">
        <v>0</v>
      </c>
      <c r="AF47" s="752"/>
      <c r="AG47" s="760"/>
      <c r="AH47" s="760"/>
      <c r="AI47" s="758"/>
      <c r="AJ47" s="760"/>
      <c r="AK47" s="760"/>
      <c r="AL47" s="758"/>
      <c r="AM47" s="760"/>
      <c r="AN47" s="760"/>
      <c r="AO47" s="758"/>
      <c r="AP47" s="760"/>
      <c r="AQ47" s="760"/>
      <c r="AR47" s="758"/>
      <c r="AS47" s="760"/>
      <c r="AT47" s="760"/>
      <c r="AU47" s="758"/>
      <c r="AV47" s="760"/>
      <c r="AW47" s="760"/>
      <c r="AX47" s="758"/>
      <c r="AY47" s="760"/>
      <c r="AZ47" s="760"/>
      <c r="BA47" s="758"/>
      <c r="BB47" s="760"/>
      <c r="BC47" s="760"/>
      <c r="BD47" s="758"/>
      <c r="BE47" s="760"/>
      <c r="BF47" s="760"/>
      <c r="BG47" s="758"/>
      <c r="BH47" s="760"/>
      <c r="BI47" s="760"/>
      <c r="BJ47" s="758"/>
      <c r="BK47" s="760"/>
      <c r="BL47" s="760"/>
      <c r="BM47" s="758"/>
      <c r="BN47" s="760"/>
      <c r="BO47" s="760"/>
      <c r="BP47" s="758"/>
      <c r="BQ47" s="760"/>
      <c r="BR47" s="760"/>
      <c r="BS47" s="758"/>
      <c r="BT47" s="760"/>
      <c r="BU47" s="760"/>
      <c r="BV47" s="758"/>
      <c r="BW47" s="760"/>
      <c r="BX47" s="760"/>
      <c r="BY47" s="798">
        <f t="shared" si="29"/>
        <v>0</v>
      </c>
      <c r="BZ47" s="760"/>
      <c r="CA47" s="760"/>
      <c r="CB47" s="758"/>
      <c r="CC47" s="760"/>
      <c r="CD47" s="760"/>
      <c r="CE47" s="758"/>
      <c r="CF47" s="760"/>
      <c r="CG47" s="760"/>
      <c r="CH47" s="758"/>
      <c r="CI47" s="760"/>
      <c r="CJ47" s="760"/>
      <c r="CK47" s="758"/>
      <c r="CL47" s="760"/>
      <c r="CM47" s="760"/>
      <c r="CN47" s="758"/>
      <c r="CO47" s="760"/>
      <c r="CP47" s="768"/>
      <c r="CQ47" s="77"/>
    </row>
    <row r="48" spans="1:95" ht="12.75">
      <c r="A48" s="712" t="s">
        <v>1518</v>
      </c>
      <c r="B48" s="301" t="s">
        <v>1519</v>
      </c>
      <c r="D48" s="305"/>
      <c r="E48" s="305"/>
      <c r="F48" s="305"/>
      <c r="G48" s="305"/>
      <c r="H48" s="305"/>
      <c r="I48" s="305"/>
      <c r="J48" s="305"/>
      <c r="K48" s="305"/>
      <c r="L48" s="305"/>
      <c r="M48" s="305"/>
      <c r="N48" s="305"/>
      <c r="O48" s="305"/>
      <c r="P48" s="305"/>
      <c r="Q48" s="305">
        <f t="shared" si="28"/>
        <v>0</v>
      </c>
      <c r="R48" s="305"/>
      <c r="S48" s="305"/>
      <c r="T48" s="305"/>
      <c r="U48" s="305"/>
      <c r="W48" s="305"/>
      <c r="X48" s="305"/>
      <c r="Z48" s="305"/>
      <c r="AA48" s="305"/>
      <c r="AB48" s="305"/>
      <c r="AC48" s="305"/>
      <c r="AD48" s="305"/>
      <c r="AE48" s="305"/>
      <c r="AF48" s="752"/>
      <c r="AG48" s="760"/>
      <c r="AH48" s="760"/>
      <c r="AI48" s="758"/>
      <c r="AJ48" s="760"/>
      <c r="AK48" s="760"/>
      <c r="AL48" s="758"/>
      <c r="AM48" s="760"/>
      <c r="AN48" s="760"/>
      <c r="AO48" s="758"/>
      <c r="AP48" s="760"/>
      <c r="AQ48" s="760"/>
      <c r="AR48" s="758"/>
      <c r="AS48" s="760"/>
      <c r="AT48" s="760"/>
      <c r="AU48" s="758"/>
      <c r="AV48" s="760"/>
      <c r="AW48" s="760"/>
      <c r="AX48" s="758"/>
      <c r="AY48" s="760"/>
      <c r="AZ48" s="760"/>
      <c r="BA48" s="758"/>
      <c r="BB48" s="760"/>
      <c r="BC48" s="760"/>
      <c r="BD48" s="758"/>
      <c r="BE48" s="760"/>
      <c r="BF48" s="760"/>
      <c r="BG48" s="758"/>
      <c r="BH48" s="760"/>
      <c r="BI48" s="760"/>
      <c r="BJ48" s="758"/>
      <c r="BK48" s="760"/>
      <c r="BL48" s="760"/>
      <c r="BM48" s="758"/>
      <c r="BN48" s="760"/>
      <c r="BO48" s="760"/>
      <c r="BP48" s="758"/>
      <c r="BQ48" s="760"/>
      <c r="BR48" s="760"/>
      <c r="BS48" s="758"/>
      <c r="BT48" s="760"/>
      <c r="BU48" s="760"/>
      <c r="BV48" s="758"/>
      <c r="BW48" s="760"/>
      <c r="BX48" s="760"/>
      <c r="BY48" s="798">
        <f t="shared" si="29"/>
        <v>0</v>
      </c>
      <c r="BZ48" s="760"/>
      <c r="CA48" s="760"/>
      <c r="CB48" s="758"/>
      <c r="CC48" s="760"/>
      <c r="CD48" s="760"/>
      <c r="CE48" s="758"/>
      <c r="CF48" s="760"/>
      <c r="CG48" s="760"/>
      <c r="CH48" s="758"/>
      <c r="CI48" s="760"/>
      <c r="CJ48" s="760"/>
      <c r="CK48" s="758"/>
      <c r="CL48" s="760"/>
      <c r="CM48" s="760"/>
      <c r="CN48" s="758"/>
      <c r="CO48" s="760"/>
      <c r="CP48" s="768"/>
    </row>
    <row r="49" spans="1:95" ht="38.25">
      <c r="A49" s="712" t="s">
        <v>1520</v>
      </c>
      <c r="B49" s="303" t="s">
        <v>1521</v>
      </c>
      <c r="D49" s="305"/>
      <c r="E49" s="305"/>
      <c r="F49" s="305"/>
      <c r="G49" s="305"/>
      <c r="H49" s="305"/>
      <c r="I49" s="305"/>
      <c r="J49" s="305"/>
      <c r="K49" s="305"/>
      <c r="L49" s="305"/>
      <c r="M49" s="305"/>
      <c r="N49" s="305"/>
      <c r="O49" s="305"/>
      <c r="P49" s="305"/>
      <c r="Q49" s="305">
        <f t="shared" si="28"/>
        <v>0</v>
      </c>
      <c r="R49" s="305"/>
      <c r="S49" s="305"/>
      <c r="T49" s="305"/>
      <c r="U49" s="305"/>
      <c r="W49" s="305"/>
      <c r="X49" s="305"/>
      <c r="Z49" s="305"/>
      <c r="AA49" s="305"/>
      <c r="AB49" s="305"/>
      <c r="AC49" s="305"/>
      <c r="AD49" s="305"/>
      <c r="AE49" s="305"/>
      <c r="AF49" s="752"/>
      <c r="AG49" s="760">
        <v>0</v>
      </c>
      <c r="AH49" s="760"/>
      <c r="AI49" s="758"/>
      <c r="AJ49" s="760"/>
      <c r="AK49" s="760"/>
      <c r="AL49" s="758"/>
      <c r="AM49" s="760"/>
      <c r="AN49" s="760"/>
      <c r="AO49" s="758"/>
      <c r="AP49" s="760"/>
      <c r="AQ49" s="760"/>
      <c r="AR49" s="758"/>
      <c r="AS49" s="760"/>
      <c r="AT49" s="760"/>
      <c r="AU49" s="758"/>
      <c r="AV49" s="760"/>
      <c r="AW49" s="760"/>
      <c r="AX49" s="758"/>
      <c r="AY49" s="760"/>
      <c r="AZ49" s="760"/>
      <c r="BA49" s="758"/>
      <c r="BB49" s="760"/>
      <c r="BC49" s="760"/>
      <c r="BD49" s="758"/>
      <c r="BE49" s="760"/>
      <c r="BF49" s="760"/>
      <c r="BG49" s="758"/>
      <c r="BH49" s="760"/>
      <c r="BI49" s="760"/>
      <c r="BJ49" s="758"/>
      <c r="BK49" s="760"/>
      <c r="BL49" s="760"/>
      <c r="BM49" s="758"/>
      <c r="BN49" s="760"/>
      <c r="BO49" s="760"/>
      <c r="BP49" s="758"/>
      <c r="BQ49" s="760"/>
      <c r="BR49" s="760"/>
      <c r="BS49" s="758"/>
      <c r="BT49" s="760"/>
      <c r="BU49" s="760"/>
      <c r="BV49" s="758"/>
      <c r="BW49" s="760"/>
      <c r="BX49" s="760"/>
      <c r="BY49" s="798">
        <f t="shared" si="29"/>
        <v>0</v>
      </c>
      <c r="BZ49" s="760"/>
      <c r="CA49" s="760"/>
      <c r="CB49" s="758"/>
      <c r="CC49" s="760"/>
      <c r="CD49" s="760"/>
      <c r="CE49" s="758"/>
      <c r="CF49" s="760"/>
      <c r="CG49" s="760"/>
      <c r="CH49" s="758"/>
      <c r="CI49" s="760"/>
      <c r="CJ49" s="760"/>
      <c r="CK49" s="758"/>
      <c r="CL49" s="760"/>
      <c r="CM49" s="760"/>
      <c r="CN49" s="758"/>
      <c r="CO49" s="760"/>
      <c r="CP49" s="768"/>
    </row>
    <row r="50" spans="1:95" ht="12.75">
      <c r="A50" s="712" t="s">
        <v>1522</v>
      </c>
      <c r="B50" s="301" t="s">
        <v>1523</v>
      </c>
      <c r="D50" s="305"/>
      <c r="E50" s="305"/>
      <c r="F50" s="305"/>
      <c r="G50" s="305"/>
      <c r="H50" s="305"/>
      <c r="I50" s="305"/>
      <c r="J50" s="305"/>
      <c r="K50" s="305"/>
      <c r="L50" s="305"/>
      <c r="M50" s="305"/>
      <c r="N50" s="305"/>
      <c r="O50" s="305"/>
      <c r="P50" s="305"/>
      <c r="Q50" s="305">
        <f t="shared" si="28"/>
        <v>0</v>
      </c>
      <c r="R50" s="305"/>
      <c r="S50" s="305"/>
      <c r="T50" s="305"/>
      <c r="U50" s="305"/>
      <c r="W50" s="305"/>
      <c r="X50" s="305"/>
      <c r="Z50" s="305"/>
      <c r="AA50" s="305"/>
      <c r="AB50" s="305"/>
      <c r="AC50" s="305"/>
      <c r="AD50" s="305"/>
      <c r="AE50" s="305"/>
      <c r="AF50" s="752"/>
      <c r="AG50" s="760"/>
      <c r="AH50" s="760"/>
      <c r="AI50" s="758"/>
      <c r="AJ50" s="760"/>
      <c r="AK50" s="760"/>
      <c r="AL50" s="758"/>
      <c r="AM50" s="760"/>
      <c r="AN50" s="760"/>
      <c r="AO50" s="758"/>
      <c r="AP50" s="760"/>
      <c r="AQ50" s="760"/>
      <c r="AR50" s="758"/>
      <c r="AS50" s="760"/>
      <c r="AT50" s="760"/>
      <c r="AU50" s="758"/>
      <c r="AV50" s="760"/>
      <c r="AW50" s="760"/>
      <c r="AX50" s="758"/>
      <c r="AY50" s="760"/>
      <c r="AZ50" s="760"/>
      <c r="BA50" s="758"/>
      <c r="BB50" s="760"/>
      <c r="BC50" s="760"/>
      <c r="BD50" s="758"/>
      <c r="BE50" s="760"/>
      <c r="BF50" s="760"/>
      <c r="BG50" s="758"/>
      <c r="BH50" s="760"/>
      <c r="BI50" s="760"/>
      <c r="BJ50" s="758"/>
      <c r="BK50" s="760"/>
      <c r="BL50" s="760"/>
      <c r="BM50" s="758"/>
      <c r="BN50" s="760"/>
      <c r="BO50" s="760"/>
      <c r="BP50" s="758"/>
      <c r="BQ50" s="760"/>
      <c r="BR50" s="760"/>
      <c r="BS50" s="758"/>
      <c r="BT50" s="760"/>
      <c r="BU50" s="760"/>
      <c r="BV50" s="758"/>
      <c r="BW50" s="760"/>
      <c r="BX50" s="760"/>
      <c r="BY50" s="798">
        <f t="shared" si="29"/>
        <v>0</v>
      </c>
      <c r="BZ50" s="760"/>
      <c r="CA50" s="760"/>
      <c r="CB50" s="758"/>
      <c r="CC50" s="760"/>
      <c r="CD50" s="760"/>
      <c r="CE50" s="758"/>
      <c r="CF50" s="760"/>
      <c r="CG50" s="760"/>
      <c r="CH50" s="758"/>
      <c r="CI50" s="760"/>
      <c r="CJ50" s="760"/>
      <c r="CK50" s="758"/>
      <c r="CL50" s="760"/>
      <c r="CM50" s="760"/>
      <c r="CN50" s="758"/>
      <c r="CO50" s="760"/>
      <c r="CP50" s="768"/>
    </row>
    <row r="51" spans="1:95" ht="18.75">
      <c r="B51" s="337"/>
      <c r="C51" s="718"/>
      <c r="D51" s="338"/>
      <c r="E51" s="338"/>
      <c r="F51" s="338"/>
      <c r="G51" s="338"/>
      <c r="H51" s="338"/>
      <c r="I51" s="338"/>
      <c r="J51" s="338"/>
      <c r="K51" s="338"/>
      <c r="L51" s="338"/>
      <c r="M51" s="338"/>
      <c r="N51" s="338"/>
      <c r="O51" s="338"/>
      <c r="P51" s="339"/>
      <c r="Q51" s="339"/>
      <c r="R51" s="340"/>
      <c r="S51" s="419"/>
      <c r="T51" s="338"/>
      <c r="U51" s="339"/>
      <c r="W51" s="338"/>
      <c r="X51" s="339"/>
      <c r="Z51" s="338"/>
      <c r="AA51" s="339"/>
      <c r="AB51" s="339"/>
      <c r="AC51" s="339"/>
      <c r="AD51" s="339"/>
      <c r="AE51" s="339"/>
      <c r="AF51" s="752"/>
      <c r="AG51" s="756"/>
      <c r="AH51" s="757"/>
      <c r="AI51" s="758"/>
      <c r="AJ51" s="756"/>
      <c r="AK51" s="757"/>
      <c r="AL51" s="758"/>
      <c r="AM51" s="756"/>
      <c r="AN51" s="757"/>
      <c r="AO51" s="758"/>
      <c r="AP51" s="756"/>
      <c r="AQ51" s="757"/>
      <c r="AR51" s="758"/>
      <c r="AS51" s="756"/>
      <c r="AT51" s="757"/>
      <c r="AU51" s="758"/>
      <c r="AV51" s="756"/>
      <c r="AW51" s="757"/>
      <c r="AX51" s="758"/>
      <c r="AY51" s="756"/>
      <c r="AZ51" s="757"/>
      <c r="BA51" s="758"/>
      <c r="BB51" s="756"/>
      <c r="BC51" s="757"/>
      <c r="BD51" s="758"/>
      <c r="BE51" s="756"/>
      <c r="BF51" s="757"/>
      <c r="BG51" s="758"/>
      <c r="BH51" s="756"/>
      <c r="BI51" s="757"/>
      <c r="BJ51" s="758"/>
      <c r="BK51" s="756"/>
      <c r="BL51" s="757"/>
      <c r="BM51" s="758"/>
      <c r="BN51" s="756"/>
      <c r="BO51" s="757"/>
      <c r="BP51" s="758"/>
      <c r="BQ51" s="756"/>
      <c r="BR51" s="757"/>
      <c r="BS51" s="758"/>
      <c r="BT51" s="756"/>
      <c r="BU51" s="757"/>
      <c r="BV51" s="758"/>
      <c r="BW51" s="756"/>
      <c r="BX51" s="757"/>
      <c r="BY51" s="798">
        <f t="shared" si="29"/>
        <v>0</v>
      </c>
      <c r="BZ51" s="756"/>
      <c r="CA51" s="757"/>
      <c r="CB51" s="758"/>
      <c r="CC51" s="756"/>
      <c r="CD51" s="757"/>
      <c r="CE51" s="758"/>
      <c r="CF51" s="756"/>
      <c r="CG51" s="757"/>
      <c r="CH51" s="758"/>
      <c r="CI51" s="756"/>
      <c r="CJ51" s="757"/>
      <c r="CK51" s="758"/>
      <c r="CL51" s="756"/>
      <c r="CM51" s="757"/>
      <c r="CN51" s="758"/>
      <c r="CO51" s="756"/>
      <c r="CP51" s="759"/>
    </row>
    <row r="52" spans="1:95" ht="13.5" thickBot="1">
      <c r="A52" s="715"/>
      <c r="B52" s="344" t="s">
        <v>899</v>
      </c>
      <c r="C52" s="719"/>
      <c r="D52" s="341"/>
      <c r="E52" s="341"/>
      <c r="F52" s="341"/>
      <c r="G52" s="341"/>
      <c r="H52" s="341"/>
      <c r="I52" s="341"/>
      <c r="J52" s="341"/>
      <c r="K52" s="341"/>
      <c r="L52" s="341"/>
      <c r="M52" s="341"/>
      <c r="N52" s="341"/>
      <c r="O52" s="341"/>
      <c r="P52" s="341"/>
      <c r="Q52" s="356">
        <f>+Q54+Q68+Q72+Q81+Q184+Q202</f>
        <v>0</v>
      </c>
      <c r="R52" s="337"/>
      <c r="S52" s="420"/>
      <c r="T52" s="341"/>
      <c r="U52" s="356">
        <f>+U54+U68+U72+U81</f>
        <v>0</v>
      </c>
      <c r="W52" s="341"/>
      <c r="X52" s="356">
        <f>+X54+X68+X72+X81</f>
        <v>0</v>
      </c>
      <c r="Z52" s="341"/>
      <c r="AA52" s="356">
        <f>+AA54+AA68+AA72+AA81+AA202</f>
        <v>0</v>
      </c>
      <c r="AB52" s="356">
        <f>+AB54+AB68+AB72+AB81+AB202</f>
        <v>0</v>
      </c>
      <c r="AC52" s="356">
        <f>+AC54+AC68+AC72+AC81+AC202</f>
        <v>0</v>
      </c>
      <c r="AD52" s="356">
        <f>+AD54+AD68+AD72+AD81+AD202</f>
        <v>0</v>
      </c>
      <c r="AE52" s="356">
        <f>+AE54+AE68+AE72+AE81</f>
        <v>0</v>
      </c>
      <c r="AF52" s="752"/>
      <c r="AG52" s="776"/>
      <c r="AH52" s="356">
        <f>+AH54+AH68+AH72+AH81</f>
        <v>0</v>
      </c>
      <c r="AI52" s="758"/>
      <c r="AJ52" s="776"/>
      <c r="AK52" s="356">
        <f>+AK54+AK68+AK72+AK81</f>
        <v>0</v>
      </c>
      <c r="AL52" s="758"/>
      <c r="AM52" s="776"/>
      <c r="AN52" s="356">
        <f>+AN54+AN68+AN72+AN81</f>
        <v>0</v>
      </c>
      <c r="AO52" s="758"/>
      <c r="AP52" s="776"/>
      <c r="AQ52" s="356">
        <f>+AQ54+AQ68+AQ72+AQ81</f>
        <v>0</v>
      </c>
      <c r="AR52" s="758"/>
      <c r="AS52" s="776"/>
      <c r="AT52" s="356">
        <f>+AT54+AT68+AT72+AT81</f>
        <v>0</v>
      </c>
      <c r="AU52" s="758"/>
      <c r="AV52" s="776"/>
      <c r="AW52" s="356">
        <f>+AW54+AW68+AW72+AW81</f>
        <v>0</v>
      </c>
      <c r="AX52" s="758"/>
      <c r="AY52" s="776"/>
      <c r="AZ52" s="356">
        <f>+AZ54+AZ68+AZ72+AZ81</f>
        <v>0</v>
      </c>
      <c r="BA52" s="758"/>
      <c r="BB52" s="776"/>
      <c r="BC52" s="356">
        <f>+BC54+BC68+BC72+BC81</f>
        <v>0</v>
      </c>
      <c r="BD52" s="758"/>
      <c r="BE52" s="776"/>
      <c r="BF52" s="356">
        <f>+BF54+BF68+BF72+BF81</f>
        <v>0</v>
      </c>
      <c r="BG52" s="758"/>
      <c r="BH52" s="776"/>
      <c r="BI52" s="356">
        <f>+BI54+BI68+BI72+BI81</f>
        <v>0</v>
      </c>
      <c r="BJ52" s="758"/>
      <c r="BK52" s="776"/>
      <c r="BL52" s="356">
        <f>+BL54+BL68+BL72+BL81</f>
        <v>0</v>
      </c>
      <c r="BM52" s="758"/>
      <c r="BN52" s="776"/>
      <c r="BO52" s="356">
        <f>+BO54+BO68+BO72+BO81</f>
        <v>0</v>
      </c>
      <c r="BP52" s="758"/>
      <c r="BQ52" s="776"/>
      <c r="BR52" s="356">
        <f>+BR54+BR68+BR72+BR81</f>
        <v>0</v>
      </c>
      <c r="BS52" s="758"/>
      <c r="BT52" s="776"/>
      <c r="BU52" s="356">
        <f>+BU54+BU68+BU72+BU81</f>
        <v>0</v>
      </c>
      <c r="BV52" s="758"/>
      <c r="BW52" s="776"/>
      <c r="BX52" s="356">
        <f>+BX54+BX68+BX72+BX81</f>
        <v>0</v>
      </c>
      <c r="BY52" s="356">
        <f>+BY54+BY68+BY72+BY81</f>
        <v>0</v>
      </c>
      <c r="BZ52" s="776"/>
      <c r="CA52" s="356">
        <f>+CA54+CA68+CA72+CA81</f>
        <v>0</v>
      </c>
      <c r="CB52" s="758"/>
      <c r="CC52" s="776"/>
      <c r="CD52" s="356">
        <f>+CD54+CD68+CD72+CD81</f>
        <v>125260965.44</v>
      </c>
      <c r="CE52" s="758"/>
      <c r="CF52" s="776"/>
      <c r="CG52" s="356">
        <f>+CG54+CG68+CG72+CG81</f>
        <v>0</v>
      </c>
      <c r="CH52" s="758"/>
      <c r="CI52" s="776"/>
      <c r="CJ52" s="356">
        <f>+CJ54+CJ68+CJ72+CJ81</f>
        <v>0</v>
      </c>
      <c r="CK52" s="758"/>
      <c r="CL52" s="776"/>
      <c r="CM52" s="356">
        <f>+CM54+CM68+CM72+CM81</f>
        <v>0</v>
      </c>
      <c r="CN52" s="758"/>
      <c r="CO52" s="776"/>
      <c r="CP52" s="356">
        <f>+CP54+CP68+CP72+CP81</f>
        <v>0</v>
      </c>
      <c r="CQ52" s="77">
        <f>SUM(AH52:CP52)</f>
        <v>125260965.44</v>
      </c>
    </row>
    <row r="53" spans="1:95" ht="12.75">
      <c r="A53" s="716"/>
      <c r="B53" s="342" t="s">
        <v>780</v>
      </c>
      <c r="C53" s="720" t="s">
        <v>781</v>
      </c>
      <c r="D53" s="366"/>
      <c r="E53" s="366"/>
      <c r="F53" s="366"/>
      <c r="G53" s="366"/>
      <c r="H53" s="366"/>
      <c r="I53" s="366"/>
      <c r="J53" s="366"/>
      <c r="K53" s="366"/>
      <c r="L53" s="366"/>
      <c r="M53" s="366"/>
      <c r="N53" s="366"/>
      <c r="O53" s="366"/>
      <c r="P53" s="343" t="s">
        <v>782</v>
      </c>
      <c r="Q53" s="343"/>
      <c r="R53" s="343" t="s">
        <v>783</v>
      </c>
      <c r="S53" s="421"/>
      <c r="T53" s="411"/>
      <c r="U53" s="343"/>
      <c r="W53" s="411"/>
      <c r="X53" s="343"/>
      <c r="Z53" s="411"/>
      <c r="AA53" s="343"/>
      <c r="AB53" s="343"/>
      <c r="AC53" s="343"/>
      <c r="AD53" s="343"/>
      <c r="AE53" s="343"/>
      <c r="AF53" s="752"/>
      <c r="AG53" s="777"/>
      <c r="AH53" s="343"/>
      <c r="AI53" s="758"/>
      <c r="AJ53" s="777"/>
      <c r="AK53" s="343"/>
      <c r="AL53" s="758"/>
      <c r="AM53" s="777"/>
      <c r="AN53" s="343"/>
      <c r="AO53" s="758"/>
      <c r="AP53" s="777"/>
      <c r="AQ53" s="343"/>
      <c r="AR53" s="758"/>
      <c r="AS53" s="777"/>
      <c r="AT53" s="343"/>
      <c r="AU53" s="758"/>
      <c r="AV53" s="777"/>
      <c r="AW53" s="343"/>
      <c r="AX53" s="758"/>
      <c r="AY53" s="777"/>
      <c r="AZ53" s="343"/>
      <c r="BA53" s="758"/>
      <c r="BB53" s="777"/>
      <c r="BC53" s="343"/>
      <c r="BD53" s="758"/>
      <c r="BE53" s="777"/>
      <c r="BF53" s="343"/>
      <c r="BG53" s="758"/>
      <c r="BH53" s="777"/>
      <c r="BI53" s="343"/>
      <c r="BJ53" s="758"/>
      <c r="BK53" s="777"/>
      <c r="BL53" s="343"/>
      <c r="BM53" s="758"/>
      <c r="BN53" s="777"/>
      <c r="BO53" s="343"/>
      <c r="BP53" s="758"/>
      <c r="BQ53" s="777"/>
      <c r="BR53" s="343"/>
      <c r="BS53" s="758"/>
      <c r="BT53" s="777"/>
      <c r="BU53" s="343"/>
      <c r="BV53" s="758"/>
      <c r="BW53" s="777"/>
      <c r="BX53" s="343"/>
      <c r="BY53" s="797"/>
      <c r="BZ53" s="777"/>
      <c r="CA53" s="343"/>
      <c r="CB53" s="758"/>
      <c r="CC53" s="777"/>
      <c r="CD53" s="343"/>
      <c r="CE53" s="758"/>
      <c r="CF53" s="777"/>
      <c r="CG53" s="343"/>
      <c r="CH53" s="758"/>
      <c r="CI53" s="777"/>
      <c r="CJ53" s="343"/>
      <c r="CK53" s="758"/>
      <c r="CL53" s="777"/>
      <c r="CM53" s="343"/>
      <c r="CN53" s="758"/>
      <c r="CO53" s="777"/>
      <c r="CP53" s="343"/>
    </row>
    <row r="54" spans="1:95" ht="12.75">
      <c r="A54" s="711" t="s">
        <v>1524</v>
      </c>
      <c r="B54" s="344" t="s">
        <v>1525</v>
      </c>
      <c r="C54" s="721"/>
      <c r="D54" s="370"/>
      <c r="E54" s="370"/>
      <c r="F54" s="370"/>
      <c r="G54" s="370"/>
      <c r="H54" s="370"/>
      <c r="I54" s="370"/>
      <c r="J54" s="370"/>
      <c r="K54" s="370"/>
      <c r="L54" s="370"/>
      <c r="M54" s="370"/>
      <c r="N54" s="370"/>
      <c r="O54" s="370"/>
      <c r="P54" s="356"/>
      <c r="Q54" s="356">
        <f>+Q55+Q62+Q66</f>
        <v>0</v>
      </c>
      <c r="R54" s="410"/>
      <c r="S54" s="351"/>
      <c r="T54" s="412"/>
      <c r="U54" s="356">
        <f>+U55+U62+U66</f>
        <v>0</v>
      </c>
      <c r="W54" s="412"/>
      <c r="X54" s="356">
        <f>+X55+X62+X66</f>
        <v>0</v>
      </c>
      <c r="Z54" s="412"/>
      <c r="AA54" s="356">
        <f>+AA55+AA62+AA66</f>
        <v>0</v>
      </c>
      <c r="AB54" s="356">
        <f>+AB55+AB62+AB66</f>
        <v>0</v>
      </c>
      <c r="AC54" s="356">
        <f>+AC55+AC62+AC66</f>
        <v>0</v>
      </c>
      <c r="AD54" s="356">
        <f>+AD55+AD62+AD66</f>
        <v>0</v>
      </c>
      <c r="AE54" s="356">
        <f>+AE55+AE62+AE66</f>
        <v>0</v>
      </c>
      <c r="AF54" s="752"/>
      <c r="AG54" s="369"/>
      <c r="AH54" s="356">
        <f>+AH55+AH62</f>
        <v>0</v>
      </c>
      <c r="AI54" s="758"/>
      <c r="AJ54" s="369"/>
      <c r="AK54" s="356">
        <f>+AK55+AK62</f>
        <v>0</v>
      </c>
      <c r="AL54" s="758"/>
      <c r="AM54" s="369"/>
      <c r="AN54" s="356">
        <f>+AN55+AN62</f>
        <v>0</v>
      </c>
      <c r="AO54" s="758"/>
      <c r="AP54" s="369"/>
      <c r="AQ54" s="356">
        <f>+AQ55+AQ62</f>
        <v>0</v>
      </c>
      <c r="AR54" s="758"/>
      <c r="AS54" s="369"/>
      <c r="AT54" s="356">
        <f>+AT55+AT62</f>
        <v>0</v>
      </c>
      <c r="AU54" s="758"/>
      <c r="AV54" s="369"/>
      <c r="AW54" s="356">
        <f>+AW55+AW62</f>
        <v>0</v>
      </c>
      <c r="AX54" s="758"/>
      <c r="AY54" s="369"/>
      <c r="AZ54" s="356">
        <f>+AZ55+AZ62</f>
        <v>0</v>
      </c>
      <c r="BA54" s="758"/>
      <c r="BB54" s="369"/>
      <c r="BC54" s="356">
        <f>+BC55+BC62</f>
        <v>0</v>
      </c>
      <c r="BD54" s="758"/>
      <c r="BE54" s="369"/>
      <c r="BF54" s="356">
        <f>+BF55+BF62</f>
        <v>0</v>
      </c>
      <c r="BG54" s="758"/>
      <c r="BH54" s="369"/>
      <c r="BI54" s="356">
        <f>+BI55+BI62</f>
        <v>0</v>
      </c>
      <c r="BJ54" s="758"/>
      <c r="BK54" s="369"/>
      <c r="BL54" s="356">
        <f>+BL55+BL62</f>
        <v>0</v>
      </c>
      <c r="BM54" s="758"/>
      <c r="BN54" s="369"/>
      <c r="BO54" s="356">
        <f>+BO55+BO62</f>
        <v>0</v>
      </c>
      <c r="BP54" s="758"/>
      <c r="BQ54" s="369"/>
      <c r="BR54" s="356">
        <f>+BR55+BR62</f>
        <v>0</v>
      </c>
      <c r="BS54" s="758"/>
      <c r="BT54" s="369"/>
      <c r="BU54" s="356">
        <f>+BU55+BU62</f>
        <v>0</v>
      </c>
      <c r="BV54" s="758"/>
      <c r="BW54" s="369"/>
      <c r="BX54" s="356">
        <f>+BX55+BX62</f>
        <v>0</v>
      </c>
      <c r="BY54" s="356">
        <f>+BY55+BY62</f>
        <v>0</v>
      </c>
      <c r="BZ54" s="369"/>
      <c r="CA54" s="356">
        <f>+CA55+CA62</f>
        <v>0</v>
      </c>
      <c r="CB54" s="758"/>
      <c r="CC54" s="369"/>
      <c r="CD54" s="356">
        <f>+CD55+CD62</f>
        <v>125260965.44</v>
      </c>
      <c r="CE54" s="758"/>
      <c r="CF54" s="369"/>
      <c r="CG54" s="356">
        <f>+CG55+CG62</f>
        <v>0</v>
      </c>
      <c r="CH54" s="758"/>
      <c r="CI54" s="369"/>
      <c r="CJ54" s="356">
        <f>+CJ55+CJ62</f>
        <v>0</v>
      </c>
      <c r="CK54" s="758"/>
      <c r="CL54" s="369"/>
      <c r="CM54" s="356">
        <f>+CM55+CM62</f>
        <v>0</v>
      </c>
      <c r="CN54" s="758"/>
      <c r="CO54" s="369"/>
      <c r="CP54" s="356">
        <f>+CP55+CP62</f>
        <v>0</v>
      </c>
    </row>
    <row r="55" spans="1:95" ht="12.75">
      <c r="A55" s="712" t="s">
        <v>1526</v>
      </c>
      <c r="B55" s="345" t="s">
        <v>1528</v>
      </c>
      <c r="C55" s="721"/>
      <c r="D55" s="370"/>
      <c r="E55" s="370"/>
      <c r="F55" s="370"/>
      <c r="G55" s="370"/>
      <c r="H55" s="370"/>
      <c r="I55" s="370"/>
      <c r="J55" s="370"/>
      <c r="K55" s="370"/>
      <c r="L55" s="370"/>
      <c r="M55" s="370"/>
      <c r="N55" s="370"/>
      <c r="O55" s="370"/>
      <c r="P55" s="356"/>
      <c r="Q55" s="356">
        <f>SUM(Q56:Q60)</f>
        <v>0</v>
      </c>
      <c r="R55" s="410"/>
      <c r="S55" s="351"/>
      <c r="T55" s="412"/>
      <c r="U55" s="356">
        <f>SUM(U56:U60)</f>
        <v>0</v>
      </c>
      <c r="W55" s="412"/>
      <c r="X55" s="356">
        <f>SUM(X56:X60)</f>
        <v>0</v>
      </c>
      <c r="Z55" s="412"/>
      <c r="AA55" s="356">
        <f>SUM(AA56:AA60)</f>
        <v>0</v>
      </c>
      <c r="AB55" s="356">
        <f>SUM(AB56:AB60)</f>
        <v>0</v>
      </c>
      <c r="AC55" s="356">
        <f>SUM(AC56:AC60)</f>
        <v>0</v>
      </c>
      <c r="AD55" s="356">
        <f>SUM(AD56:AD60)</f>
        <v>0</v>
      </c>
      <c r="AE55" s="356">
        <f>SUM(AE56:AE60)</f>
        <v>0</v>
      </c>
      <c r="AF55" s="752"/>
      <c r="AG55" s="369"/>
      <c r="AH55" s="356">
        <f>SUM(AH56:AH60)</f>
        <v>0</v>
      </c>
      <c r="AI55" s="758"/>
      <c r="AJ55" s="369"/>
      <c r="AK55" s="356">
        <f>SUM(AK56:AK60)</f>
        <v>0</v>
      </c>
      <c r="AL55" s="758"/>
      <c r="AM55" s="369"/>
      <c r="AN55" s="356">
        <f>SUM(AN56:AN60)</f>
        <v>0</v>
      </c>
      <c r="AO55" s="758"/>
      <c r="AP55" s="369"/>
      <c r="AQ55" s="356">
        <f>SUM(AQ56:AQ60)</f>
        <v>0</v>
      </c>
      <c r="AR55" s="758"/>
      <c r="AS55" s="369"/>
      <c r="AT55" s="356">
        <f>SUM(AT56:AT60)</f>
        <v>0</v>
      </c>
      <c r="AU55" s="758"/>
      <c r="AV55" s="369"/>
      <c r="AW55" s="356">
        <f>SUM(AW56:AW60)</f>
        <v>0</v>
      </c>
      <c r="AX55" s="758"/>
      <c r="AY55" s="369"/>
      <c r="AZ55" s="356">
        <f>SUM(AZ56:AZ60)</f>
        <v>0</v>
      </c>
      <c r="BA55" s="758"/>
      <c r="BB55" s="369"/>
      <c r="BC55" s="356">
        <f>SUM(BC56:BC60)</f>
        <v>0</v>
      </c>
      <c r="BD55" s="758"/>
      <c r="BE55" s="369"/>
      <c r="BF55" s="356">
        <f>SUM(BF56:BF60)</f>
        <v>0</v>
      </c>
      <c r="BG55" s="758"/>
      <c r="BH55" s="369"/>
      <c r="BI55" s="356">
        <f>SUM(BI56:BI60)</f>
        <v>0</v>
      </c>
      <c r="BJ55" s="758"/>
      <c r="BK55" s="369"/>
      <c r="BL55" s="356">
        <f>SUM(BL56:BL60)</f>
        <v>0</v>
      </c>
      <c r="BM55" s="758"/>
      <c r="BN55" s="369"/>
      <c r="BO55" s="356">
        <f>SUM(BO56:BO60)</f>
        <v>0</v>
      </c>
      <c r="BP55" s="758"/>
      <c r="BQ55" s="369"/>
      <c r="BR55" s="356">
        <f>SUM(BR56:BR60)</f>
        <v>0</v>
      </c>
      <c r="BS55" s="758"/>
      <c r="BT55" s="369"/>
      <c r="BU55" s="356">
        <f>SUM(BU56:BU60)</f>
        <v>0</v>
      </c>
      <c r="BV55" s="758"/>
      <c r="BW55" s="369"/>
      <c r="BX55" s="356">
        <f>SUM(BX56:BX60)</f>
        <v>0</v>
      </c>
      <c r="BY55" s="356">
        <f>SUM(BY56:BY60)</f>
        <v>0</v>
      </c>
      <c r="BZ55" s="369"/>
      <c r="CA55" s="356">
        <f>SUM(CA56:CA60)</f>
        <v>0</v>
      </c>
      <c r="CB55" s="758"/>
      <c r="CC55" s="369"/>
      <c r="CD55" s="356">
        <f>SUM(CD56:CD60)</f>
        <v>125260965.44</v>
      </c>
      <c r="CE55" s="758"/>
      <c r="CF55" s="369"/>
      <c r="CG55" s="356">
        <f>SUM(CG56:CG60)</f>
        <v>0</v>
      </c>
      <c r="CH55" s="758"/>
      <c r="CI55" s="369"/>
      <c r="CJ55" s="356">
        <f>SUM(CJ56:CJ60)</f>
        <v>0</v>
      </c>
      <c r="CK55" s="758"/>
      <c r="CL55" s="369"/>
      <c r="CM55" s="356">
        <f>SUM(CM56:CM60)</f>
        <v>0</v>
      </c>
      <c r="CN55" s="758"/>
      <c r="CO55" s="369"/>
      <c r="CP55" s="356">
        <f>SUM(CP56:CP60)</f>
        <v>0</v>
      </c>
    </row>
    <row r="56" spans="1:95" ht="12.75">
      <c r="A56" s="87" t="s">
        <v>1526</v>
      </c>
      <c r="B56" s="346" t="s">
        <v>784</v>
      </c>
      <c r="C56" s="722"/>
      <c r="D56" s="367"/>
      <c r="E56" s="375"/>
      <c r="F56" s="367"/>
      <c r="G56" s="367"/>
      <c r="H56" s="367"/>
      <c r="I56" s="367"/>
      <c r="J56" s="375"/>
      <c r="K56" s="367"/>
      <c r="L56" s="367"/>
      <c r="M56" s="367"/>
      <c r="N56" s="367"/>
      <c r="O56" s="368">
        <f>SUM(C56:N56)</f>
        <v>0</v>
      </c>
      <c r="P56" s="357">
        <v>500</v>
      </c>
      <c r="Q56" s="357">
        <f>+O56*P56</f>
        <v>0</v>
      </c>
      <c r="R56" s="410"/>
      <c r="S56" s="351"/>
      <c r="T56" s="413"/>
      <c r="U56" s="357">
        <f>+$P56*T56</f>
        <v>0</v>
      </c>
      <c r="W56" s="413"/>
      <c r="X56" s="357">
        <f>+$P56*W56</f>
        <v>0</v>
      </c>
      <c r="Z56" s="413"/>
      <c r="AA56" s="357">
        <f>+$P56*Z56</f>
        <v>0</v>
      </c>
      <c r="AB56" s="357">
        <v>0</v>
      </c>
      <c r="AC56" s="357">
        <v>0</v>
      </c>
      <c r="AD56" s="357">
        <v>0</v>
      </c>
      <c r="AE56" s="357"/>
      <c r="AF56" s="752"/>
      <c r="AG56" s="367"/>
      <c r="AH56" s="357">
        <f>+$P56*AG56</f>
        <v>0</v>
      </c>
      <c r="AI56" s="758"/>
      <c r="AJ56" s="367"/>
      <c r="AK56" s="357">
        <f>+$P56*AJ56</f>
        <v>0</v>
      </c>
      <c r="AL56" s="758"/>
      <c r="AM56" s="367"/>
      <c r="AN56" s="357">
        <f>+$P56*AM56</f>
        <v>0</v>
      </c>
      <c r="AO56" s="758"/>
      <c r="AP56" s="367"/>
      <c r="AQ56" s="357">
        <f>+$P56*AP56</f>
        <v>0</v>
      </c>
      <c r="AR56" s="758"/>
      <c r="AS56" s="367"/>
      <c r="AT56" s="357">
        <f>+$P56*AS56</f>
        <v>0</v>
      </c>
      <c r="AU56" s="758"/>
      <c r="AV56" s="367"/>
      <c r="AW56" s="357">
        <f>+$P56*AV56</f>
        <v>0</v>
      </c>
      <c r="AX56" s="758"/>
      <c r="AY56" s="367"/>
      <c r="AZ56" s="357">
        <f>+$P56*AY56</f>
        <v>0</v>
      </c>
      <c r="BA56" s="758"/>
      <c r="BB56" s="367"/>
      <c r="BC56" s="357">
        <f>+$P56*BB56</f>
        <v>0</v>
      </c>
      <c r="BD56" s="758"/>
      <c r="BE56" s="367"/>
      <c r="BF56" s="357">
        <f>+$P56*BE56</f>
        <v>0</v>
      </c>
      <c r="BG56" s="758"/>
      <c r="BH56" s="367"/>
      <c r="BI56" s="357">
        <f>+$P56*BH56</f>
        <v>0</v>
      </c>
      <c r="BJ56" s="758"/>
      <c r="BK56" s="367"/>
      <c r="BL56" s="357">
        <f>+$P56*BK56</f>
        <v>0</v>
      </c>
      <c r="BM56" s="758"/>
      <c r="BN56" s="367"/>
      <c r="BO56" s="357">
        <f>+$P56*BN56</f>
        <v>0</v>
      </c>
      <c r="BP56" s="758"/>
      <c r="BQ56" s="367"/>
      <c r="BR56" s="357">
        <f>+$P56*BQ56</f>
        <v>0</v>
      </c>
      <c r="BS56" s="758"/>
      <c r="BT56" s="367"/>
      <c r="BU56" s="357">
        <f>+$P56*BT56</f>
        <v>0</v>
      </c>
      <c r="BV56" s="758"/>
      <c r="BW56" s="367"/>
      <c r="BX56" s="357">
        <f>+$P56*BW56</f>
        <v>0</v>
      </c>
      <c r="BY56" s="798">
        <f>+AH56+AK56+AN56+AQ56+AT56+AW56+AZ56+BC56+BF56+BI56+BL56+BO56+BR56+BU56+BX56</f>
        <v>0</v>
      </c>
      <c r="BZ56" s="367"/>
      <c r="CA56" s="357">
        <f>+$P56*BZ56</f>
        <v>0</v>
      </c>
      <c r="CB56" s="758"/>
      <c r="CC56" s="367"/>
      <c r="CD56" s="357">
        <f>+VIAL!E30</f>
        <v>125260965.44</v>
      </c>
      <c r="CE56" s="758"/>
      <c r="CF56" s="367">
        <v>0</v>
      </c>
      <c r="CG56" s="357">
        <f>+$P56*CF56</f>
        <v>0</v>
      </c>
      <c r="CH56" s="758"/>
      <c r="CI56" s="367">
        <v>0</v>
      </c>
      <c r="CJ56" s="357">
        <f>+$P56*CI56</f>
        <v>0</v>
      </c>
      <c r="CK56" s="758"/>
      <c r="CL56" s="367">
        <v>0</v>
      </c>
      <c r="CM56" s="357">
        <f>+$P56*CL56</f>
        <v>0</v>
      </c>
      <c r="CN56" s="758"/>
      <c r="CO56" s="367">
        <v>0</v>
      </c>
      <c r="CP56" s="357">
        <f>+$P56*CO56</f>
        <v>0</v>
      </c>
      <c r="CQ56" s="77"/>
    </row>
    <row r="57" spans="1:95" ht="12.75">
      <c r="A57" s="87" t="s">
        <v>1526</v>
      </c>
      <c r="B57" s="346" t="s">
        <v>785</v>
      </c>
      <c r="C57" s="722"/>
      <c r="D57" s="367"/>
      <c r="E57" s="375"/>
      <c r="F57" s="367"/>
      <c r="G57" s="367"/>
      <c r="H57" s="367"/>
      <c r="I57" s="367"/>
      <c r="J57" s="375"/>
      <c r="K57" s="367"/>
      <c r="L57" s="367"/>
      <c r="M57" s="367"/>
      <c r="N57" s="367"/>
      <c r="O57" s="368">
        <f>SUM(C57:N57)</f>
        <v>0</v>
      </c>
      <c r="P57" s="357">
        <v>650</v>
      </c>
      <c r="Q57" s="357">
        <f>+O57*P57</f>
        <v>0</v>
      </c>
      <c r="R57" s="410"/>
      <c r="S57" s="351"/>
      <c r="T57" s="413"/>
      <c r="U57" s="357">
        <f>+$P57*T57</f>
        <v>0</v>
      </c>
      <c r="W57" s="413"/>
      <c r="X57" s="357">
        <f>+$P57*W57</f>
        <v>0</v>
      </c>
      <c r="Z57" s="413"/>
      <c r="AA57" s="357">
        <f>+$P57*Z57</f>
        <v>0</v>
      </c>
      <c r="AB57" s="357">
        <v>0</v>
      </c>
      <c r="AC57" s="357">
        <v>0</v>
      </c>
      <c r="AD57" s="357">
        <v>0</v>
      </c>
      <c r="AE57" s="357">
        <v>0</v>
      </c>
      <c r="AF57" s="752"/>
      <c r="AG57" s="367"/>
      <c r="AH57" s="357">
        <f>+$P57*AG57</f>
        <v>0</v>
      </c>
      <c r="AI57" s="758"/>
      <c r="AJ57" s="367"/>
      <c r="AK57" s="357">
        <f>+$P57*AJ57</f>
        <v>0</v>
      </c>
      <c r="AL57" s="758"/>
      <c r="AM57" s="367"/>
      <c r="AN57" s="357">
        <f>+$P57*AM57</f>
        <v>0</v>
      </c>
      <c r="AO57" s="758"/>
      <c r="AP57" s="367"/>
      <c r="AQ57" s="357">
        <f>+$P57*AP57</f>
        <v>0</v>
      </c>
      <c r="AR57" s="758"/>
      <c r="AS57" s="367"/>
      <c r="AT57" s="357">
        <f>+$P57*AS57</f>
        <v>0</v>
      </c>
      <c r="AU57" s="758"/>
      <c r="AV57" s="367"/>
      <c r="AW57" s="357">
        <f>+$P57*AV57</f>
        <v>0</v>
      </c>
      <c r="AX57" s="758"/>
      <c r="AY57" s="367"/>
      <c r="AZ57" s="357">
        <f>+$P57*AY57</f>
        <v>0</v>
      </c>
      <c r="BA57" s="758"/>
      <c r="BB57" s="367"/>
      <c r="BC57" s="357">
        <f>+$P57*BB57</f>
        <v>0</v>
      </c>
      <c r="BD57" s="758"/>
      <c r="BE57" s="367"/>
      <c r="BF57" s="357">
        <f>+$P57*BE57</f>
        <v>0</v>
      </c>
      <c r="BG57" s="758"/>
      <c r="BH57" s="367"/>
      <c r="BI57" s="357">
        <f>+$P57*BH57</f>
        <v>0</v>
      </c>
      <c r="BJ57" s="758"/>
      <c r="BK57" s="367"/>
      <c r="BL57" s="357">
        <f>+$P57*BK57</f>
        <v>0</v>
      </c>
      <c r="BM57" s="758"/>
      <c r="BN57" s="367"/>
      <c r="BO57" s="357">
        <f>+$P57*BN57</f>
        <v>0</v>
      </c>
      <c r="BP57" s="758"/>
      <c r="BQ57" s="367"/>
      <c r="BR57" s="357">
        <f>+$P57*BQ57</f>
        <v>0</v>
      </c>
      <c r="BS57" s="758"/>
      <c r="BT57" s="367"/>
      <c r="BU57" s="357">
        <f>+$P57*BT57</f>
        <v>0</v>
      </c>
      <c r="BV57" s="758"/>
      <c r="BW57" s="367"/>
      <c r="BX57" s="357">
        <f>+$P57*BW57</f>
        <v>0</v>
      </c>
      <c r="BY57" s="798">
        <f>+AH57+AK57+AN57+AQ57+AT57+AW57+AZ57+BC57+BF57+BI57+BL57+BO57+BR57+BU57+BX57</f>
        <v>0</v>
      </c>
      <c r="BZ57" s="367"/>
      <c r="CA57" s="357">
        <f>+$P57*BZ57</f>
        <v>0</v>
      </c>
      <c r="CB57" s="758"/>
      <c r="CC57" s="367"/>
      <c r="CD57" s="357">
        <f>+$P57*CC57</f>
        <v>0</v>
      </c>
      <c r="CE57" s="758"/>
      <c r="CF57" s="367">
        <v>0</v>
      </c>
      <c r="CG57" s="357">
        <f>+$P57*CF57</f>
        <v>0</v>
      </c>
      <c r="CH57" s="758"/>
      <c r="CI57" s="367">
        <v>0</v>
      </c>
      <c r="CJ57" s="357">
        <f>+$P57*CI57</f>
        <v>0</v>
      </c>
      <c r="CK57" s="758"/>
      <c r="CL57" s="367">
        <v>0</v>
      </c>
      <c r="CM57" s="357">
        <f>+$P57*CL57</f>
        <v>0</v>
      </c>
      <c r="CN57" s="758"/>
      <c r="CO57" s="367">
        <v>0</v>
      </c>
      <c r="CP57" s="357">
        <f>+$P57*CO57</f>
        <v>0</v>
      </c>
      <c r="CQ57" s="77"/>
    </row>
    <row r="58" spans="1:95" ht="12.75">
      <c r="A58" s="87" t="s">
        <v>1526</v>
      </c>
      <c r="B58" s="346" t="s">
        <v>786</v>
      </c>
      <c r="C58" s="722"/>
      <c r="D58" s="367"/>
      <c r="E58" s="375"/>
      <c r="F58" s="367"/>
      <c r="G58" s="367"/>
      <c r="H58" s="367"/>
      <c r="I58" s="367"/>
      <c r="J58" s="375"/>
      <c r="K58" s="367"/>
      <c r="L58" s="367"/>
      <c r="M58" s="367"/>
      <c r="N58" s="367"/>
      <c r="O58" s="368">
        <f>SUM(C58:N58)</f>
        <v>0</v>
      </c>
      <c r="P58" s="357">
        <v>8000</v>
      </c>
      <c r="Q58" s="357">
        <f>+O58*P58</f>
        <v>0</v>
      </c>
      <c r="R58" s="410"/>
      <c r="S58" s="351"/>
      <c r="T58" s="413"/>
      <c r="U58" s="357">
        <f>+$P58*T58</f>
        <v>0</v>
      </c>
      <c r="W58" s="413"/>
      <c r="X58" s="357">
        <f>+$P58*W58</f>
        <v>0</v>
      </c>
      <c r="Z58" s="413"/>
      <c r="AA58" s="357">
        <f>+$P58*Z58</f>
        <v>0</v>
      </c>
      <c r="AB58" s="357">
        <v>0</v>
      </c>
      <c r="AC58" s="357">
        <v>0</v>
      </c>
      <c r="AD58" s="357">
        <v>0</v>
      </c>
      <c r="AE58" s="357">
        <v>0</v>
      </c>
      <c r="AF58" s="752"/>
      <c r="AG58" s="367"/>
      <c r="AH58" s="357">
        <f>+$P58*AG58</f>
        <v>0</v>
      </c>
      <c r="AI58" s="758"/>
      <c r="AJ58" s="367"/>
      <c r="AK58" s="357">
        <f>+$P58*AJ58</f>
        <v>0</v>
      </c>
      <c r="AL58" s="758"/>
      <c r="AM58" s="367"/>
      <c r="AN58" s="357">
        <f>+$P58*AM58</f>
        <v>0</v>
      </c>
      <c r="AO58" s="758"/>
      <c r="AP58" s="367"/>
      <c r="AQ58" s="357">
        <f>+$P58*AP58</f>
        <v>0</v>
      </c>
      <c r="AR58" s="758"/>
      <c r="AS58" s="367"/>
      <c r="AT58" s="357">
        <f>+$P58*AS58</f>
        <v>0</v>
      </c>
      <c r="AU58" s="758"/>
      <c r="AV58" s="367"/>
      <c r="AW58" s="357">
        <f>+$P58*AV58</f>
        <v>0</v>
      </c>
      <c r="AX58" s="758"/>
      <c r="AY58" s="367"/>
      <c r="AZ58" s="357">
        <f>+$P58*AY58</f>
        <v>0</v>
      </c>
      <c r="BA58" s="758"/>
      <c r="BB58" s="367"/>
      <c r="BC58" s="357">
        <f>+$P58*BB58</f>
        <v>0</v>
      </c>
      <c r="BD58" s="758"/>
      <c r="BE58" s="367"/>
      <c r="BF58" s="357">
        <f>+$P58*BE58</f>
        <v>0</v>
      </c>
      <c r="BG58" s="758"/>
      <c r="BH58" s="367"/>
      <c r="BI58" s="357">
        <f>+$P58*BH58</f>
        <v>0</v>
      </c>
      <c r="BJ58" s="758"/>
      <c r="BK58" s="367"/>
      <c r="BL58" s="357">
        <f>+$P58*BK58</f>
        <v>0</v>
      </c>
      <c r="BM58" s="758"/>
      <c r="BN58" s="367"/>
      <c r="BO58" s="357">
        <f>+$P58*BN58</f>
        <v>0</v>
      </c>
      <c r="BP58" s="758"/>
      <c r="BQ58" s="367"/>
      <c r="BR58" s="357">
        <f>+$P58*BQ58</f>
        <v>0</v>
      </c>
      <c r="BS58" s="758"/>
      <c r="BT58" s="367"/>
      <c r="BU58" s="357">
        <f>+$P58*BT58</f>
        <v>0</v>
      </c>
      <c r="BV58" s="758"/>
      <c r="BW58" s="367"/>
      <c r="BX58" s="357">
        <f>+$P58*BW58</f>
        <v>0</v>
      </c>
      <c r="BY58" s="798">
        <f>+AH58+AK58+AN58+AQ58+AT58+AW58+AZ58+BC58+BF58+BI58+BL58+BO58+BR58+BU58+BX58</f>
        <v>0</v>
      </c>
      <c r="BZ58" s="367"/>
      <c r="CA58" s="357">
        <f>+$P58*BZ58</f>
        <v>0</v>
      </c>
      <c r="CB58" s="758"/>
      <c r="CC58" s="367"/>
      <c r="CD58" s="357">
        <f>+$P58*CC58</f>
        <v>0</v>
      </c>
      <c r="CE58" s="758"/>
      <c r="CF58" s="367"/>
      <c r="CG58" s="357">
        <f>+$P58*CF58</f>
        <v>0</v>
      </c>
      <c r="CH58" s="758"/>
      <c r="CI58" s="367"/>
      <c r="CJ58" s="357">
        <f>+$P58*CI58</f>
        <v>0</v>
      </c>
      <c r="CK58" s="758"/>
      <c r="CL58" s="367"/>
      <c r="CM58" s="357">
        <f>+$P58*CL58</f>
        <v>0</v>
      </c>
      <c r="CN58" s="758"/>
      <c r="CO58" s="367"/>
      <c r="CP58" s="357">
        <f>+$P58*CO58</f>
        <v>0</v>
      </c>
    </row>
    <row r="59" spans="1:95" ht="12.75">
      <c r="A59" s="87" t="s">
        <v>1526</v>
      </c>
      <c r="B59" s="346" t="s">
        <v>787</v>
      </c>
      <c r="C59" s="722"/>
      <c r="D59" s="367"/>
      <c r="E59" s="375"/>
      <c r="F59" s="367"/>
      <c r="G59" s="367"/>
      <c r="H59" s="367"/>
      <c r="I59" s="367"/>
      <c r="J59" s="375"/>
      <c r="K59" s="367"/>
      <c r="L59" s="367"/>
      <c r="M59" s="367"/>
      <c r="N59" s="367"/>
      <c r="O59" s="368">
        <f>SUM(C59:N59)</f>
        <v>0</v>
      </c>
      <c r="P59" s="357">
        <v>2000</v>
      </c>
      <c r="Q59" s="357">
        <f>+O59*P59</f>
        <v>0</v>
      </c>
      <c r="R59" s="410" t="s">
        <v>788</v>
      </c>
      <c r="S59" s="351"/>
      <c r="T59" s="413"/>
      <c r="U59" s="357">
        <f>+$P59*T59</f>
        <v>0</v>
      </c>
      <c r="W59" s="413"/>
      <c r="X59" s="357">
        <f>+$P59*W59</f>
        <v>0</v>
      </c>
      <c r="Z59" s="413"/>
      <c r="AA59" s="357">
        <f>+$P59*Z59</f>
        <v>0</v>
      </c>
      <c r="AB59" s="357">
        <v>0</v>
      </c>
      <c r="AC59" s="357">
        <v>0</v>
      </c>
      <c r="AD59" s="357">
        <v>0</v>
      </c>
      <c r="AE59" s="357">
        <v>0</v>
      </c>
      <c r="AF59" s="752"/>
      <c r="AG59" s="367"/>
      <c r="AH59" s="357">
        <f>+$P59*AG59</f>
        <v>0</v>
      </c>
      <c r="AI59" s="758"/>
      <c r="AJ59" s="367"/>
      <c r="AK59" s="357">
        <f>+$P59*AJ59</f>
        <v>0</v>
      </c>
      <c r="AL59" s="758"/>
      <c r="AM59" s="367"/>
      <c r="AN59" s="357">
        <f>+$P59*AM59</f>
        <v>0</v>
      </c>
      <c r="AO59" s="758"/>
      <c r="AP59" s="367"/>
      <c r="AQ59" s="357">
        <f>+$P59*AP59</f>
        <v>0</v>
      </c>
      <c r="AR59" s="758"/>
      <c r="AS59" s="367"/>
      <c r="AT59" s="357">
        <f>+$P59*AS59</f>
        <v>0</v>
      </c>
      <c r="AU59" s="758"/>
      <c r="AV59" s="367"/>
      <c r="AW59" s="357">
        <f>+$P59*AV59</f>
        <v>0</v>
      </c>
      <c r="AX59" s="758"/>
      <c r="AY59" s="367"/>
      <c r="AZ59" s="357">
        <f>+$P59*AY59</f>
        <v>0</v>
      </c>
      <c r="BA59" s="758"/>
      <c r="BB59" s="367"/>
      <c r="BC59" s="357">
        <f>+$P59*BB59</f>
        <v>0</v>
      </c>
      <c r="BD59" s="758"/>
      <c r="BE59" s="367"/>
      <c r="BF59" s="357">
        <f>+$P59*BE59</f>
        <v>0</v>
      </c>
      <c r="BG59" s="758"/>
      <c r="BH59" s="367"/>
      <c r="BI59" s="357">
        <f>+$P59*BH59</f>
        <v>0</v>
      </c>
      <c r="BJ59" s="758"/>
      <c r="BK59" s="367"/>
      <c r="BL59" s="357">
        <f>+$P59*BK59</f>
        <v>0</v>
      </c>
      <c r="BM59" s="758"/>
      <c r="BN59" s="367"/>
      <c r="BO59" s="357">
        <f>+$P59*BN59</f>
        <v>0</v>
      </c>
      <c r="BP59" s="758"/>
      <c r="BQ59" s="367"/>
      <c r="BR59" s="357">
        <f>+$P59*BQ59</f>
        <v>0</v>
      </c>
      <c r="BS59" s="758"/>
      <c r="BT59" s="367"/>
      <c r="BU59" s="357">
        <f>+$P59*BT59</f>
        <v>0</v>
      </c>
      <c r="BV59" s="758"/>
      <c r="BW59" s="367"/>
      <c r="BX59" s="357">
        <f>+$P59*BW59</f>
        <v>0</v>
      </c>
      <c r="BY59" s="798">
        <f>+AH59+AK59+AN59+AQ59+AT59+AW59+AZ59+BC59+BF59+BI59+BL59+BO59+BR59+BU59+BX59</f>
        <v>0</v>
      </c>
      <c r="BZ59" s="367"/>
      <c r="CA59" s="357">
        <f>+$P59*BZ59</f>
        <v>0</v>
      </c>
      <c r="CB59" s="758"/>
      <c r="CC59" s="367"/>
      <c r="CD59" s="357">
        <f>+$P59*CC59</f>
        <v>0</v>
      </c>
      <c r="CE59" s="758"/>
      <c r="CF59" s="367">
        <v>0</v>
      </c>
      <c r="CG59" s="357">
        <f>+$P59*CF59</f>
        <v>0</v>
      </c>
      <c r="CH59" s="758"/>
      <c r="CI59" s="367">
        <v>0</v>
      </c>
      <c r="CJ59" s="357">
        <f>+$P59*CI59</f>
        <v>0</v>
      </c>
      <c r="CK59" s="758"/>
      <c r="CL59" s="367">
        <v>0</v>
      </c>
      <c r="CM59" s="357">
        <f>+$P59*CL59</f>
        <v>0</v>
      </c>
      <c r="CN59" s="758"/>
      <c r="CO59" s="367">
        <v>0</v>
      </c>
      <c r="CP59" s="357">
        <f>+$P59*CO59</f>
        <v>0</v>
      </c>
      <c r="CQ59" s="77"/>
    </row>
    <row r="60" spans="1:95" ht="12.75">
      <c r="A60" s="87" t="s">
        <v>1526</v>
      </c>
      <c r="B60" s="346" t="s">
        <v>789</v>
      </c>
      <c r="C60" s="722"/>
      <c r="D60" s="367"/>
      <c r="E60" s="375"/>
      <c r="F60" s="367"/>
      <c r="G60" s="367"/>
      <c r="H60" s="367"/>
      <c r="I60" s="367"/>
      <c r="J60" s="375"/>
      <c r="K60" s="367"/>
      <c r="L60" s="367"/>
      <c r="M60" s="367"/>
      <c r="N60" s="367"/>
      <c r="O60" s="368">
        <f>SUM(C60:N60)</f>
        <v>0</v>
      </c>
      <c r="P60" s="357">
        <v>1200</v>
      </c>
      <c r="Q60" s="357">
        <f>+O60*P60</f>
        <v>0</v>
      </c>
      <c r="R60" s="410" t="s">
        <v>790</v>
      </c>
      <c r="S60" s="351"/>
      <c r="T60" s="413"/>
      <c r="U60" s="357">
        <f>+$P60*T60</f>
        <v>0</v>
      </c>
      <c r="W60" s="413"/>
      <c r="X60" s="357">
        <f>+$P60*W60</f>
        <v>0</v>
      </c>
      <c r="Z60" s="413"/>
      <c r="AA60" s="357">
        <f>+$P60*Z60</f>
        <v>0</v>
      </c>
      <c r="AB60" s="357">
        <v>0</v>
      </c>
      <c r="AC60" s="357">
        <v>0</v>
      </c>
      <c r="AD60" s="357">
        <v>0</v>
      </c>
      <c r="AE60" s="357">
        <v>0</v>
      </c>
      <c r="AF60" s="752"/>
      <c r="AG60" s="367"/>
      <c r="AH60" s="357">
        <f>+$P60*AG60</f>
        <v>0</v>
      </c>
      <c r="AI60" s="758"/>
      <c r="AJ60" s="367"/>
      <c r="AK60" s="357">
        <f>+$P60*AJ60</f>
        <v>0</v>
      </c>
      <c r="AL60" s="758"/>
      <c r="AM60" s="367"/>
      <c r="AN60" s="357">
        <f>+$P60*AM60</f>
        <v>0</v>
      </c>
      <c r="AO60" s="758"/>
      <c r="AP60" s="367"/>
      <c r="AQ60" s="357">
        <f>+$P60*AP60</f>
        <v>0</v>
      </c>
      <c r="AR60" s="758"/>
      <c r="AS60" s="367"/>
      <c r="AT60" s="357">
        <f>+$P60*AS60</f>
        <v>0</v>
      </c>
      <c r="AU60" s="758"/>
      <c r="AV60" s="367"/>
      <c r="AW60" s="357">
        <f>+$P60*AV60</f>
        <v>0</v>
      </c>
      <c r="AX60" s="758"/>
      <c r="AY60" s="367"/>
      <c r="AZ60" s="357">
        <f>+$P60*AY60</f>
        <v>0</v>
      </c>
      <c r="BA60" s="758"/>
      <c r="BB60" s="367"/>
      <c r="BC60" s="357">
        <f>+$P60*BB60</f>
        <v>0</v>
      </c>
      <c r="BD60" s="758"/>
      <c r="BE60" s="367"/>
      <c r="BF60" s="357">
        <f>+$P60*BE60</f>
        <v>0</v>
      </c>
      <c r="BG60" s="758"/>
      <c r="BH60" s="367"/>
      <c r="BI60" s="357">
        <f>+$P60*BH60</f>
        <v>0</v>
      </c>
      <c r="BJ60" s="758"/>
      <c r="BK60" s="367"/>
      <c r="BL60" s="357">
        <f>+$P60*BK60</f>
        <v>0</v>
      </c>
      <c r="BM60" s="758"/>
      <c r="BN60" s="367">
        <v>0</v>
      </c>
      <c r="BO60" s="357">
        <f>+$P60*BN60</f>
        <v>0</v>
      </c>
      <c r="BP60" s="758"/>
      <c r="BQ60" s="367"/>
      <c r="BR60" s="357">
        <f>+$P60*BQ60</f>
        <v>0</v>
      </c>
      <c r="BS60" s="758"/>
      <c r="BT60" s="367"/>
      <c r="BU60" s="357">
        <f>+$P60*BT60</f>
        <v>0</v>
      </c>
      <c r="BV60" s="758"/>
      <c r="BW60" s="367"/>
      <c r="BX60" s="357">
        <f>+$P60*BW60</f>
        <v>0</v>
      </c>
      <c r="BY60" s="798">
        <f>+AH60+AK60+AN60+AQ60+AT60+AW60+AZ60+BC60+BF60+BI60+BL60+BO60+BR60+BU60+BX60</f>
        <v>0</v>
      </c>
      <c r="BZ60" s="367"/>
      <c r="CA60" s="357">
        <f>+$P60*BZ60</f>
        <v>0</v>
      </c>
      <c r="CB60" s="758"/>
      <c r="CC60" s="367"/>
      <c r="CD60" s="357">
        <f>+$P60*CC60</f>
        <v>0</v>
      </c>
      <c r="CE60" s="758"/>
      <c r="CF60" s="367"/>
      <c r="CG60" s="357">
        <f>+$P60*CF60</f>
        <v>0</v>
      </c>
      <c r="CH60" s="758"/>
      <c r="CI60" s="367"/>
      <c r="CJ60" s="357">
        <f>+$P60*CI60</f>
        <v>0</v>
      </c>
      <c r="CK60" s="758"/>
      <c r="CL60" s="367"/>
      <c r="CM60" s="357">
        <f>+$P60*CL60</f>
        <v>0</v>
      </c>
      <c r="CN60" s="758"/>
      <c r="CO60" s="367"/>
      <c r="CP60" s="357">
        <f>+$P60*CO60</f>
        <v>0</v>
      </c>
    </row>
    <row r="61" spans="1:95" ht="12.75">
      <c r="B61" s="346"/>
      <c r="C61" s="722"/>
      <c r="D61" s="367"/>
      <c r="E61" s="375"/>
      <c r="F61" s="367"/>
      <c r="G61" s="367"/>
      <c r="H61" s="367"/>
      <c r="I61" s="367"/>
      <c r="J61" s="375"/>
      <c r="K61" s="367"/>
      <c r="L61" s="367"/>
      <c r="M61" s="367"/>
      <c r="N61" s="367"/>
      <c r="O61" s="368"/>
      <c r="P61" s="357"/>
      <c r="Q61" s="357"/>
      <c r="R61" s="410"/>
      <c r="S61" s="351"/>
      <c r="T61" s="413"/>
      <c r="U61" s="357"/>
      <c r="W61" s="413"/>
      <c r="X61" s="357"/>
      <c r="Z61" s="413"/>
      <c r="AA61" s="357"/>
      <c r="AB61" s="357"/>
      <c r="AC61" s="357"/>
      <c r="AD61" s="357"/>
      <c r="AE61" s="357"/>
      <c r="AF61" s="752"/>
      <c r="AG61" s="367"/>
      <c r="AH61" s="357"/>
      <c r="AI61" s="758"/>
      <c r="AJ61" s="367"/>
      <c r="AK61" s="357"/>
      <c r="AL61" s="758"/>
      <c r="AM61" s="367"/>
      <c r="AN61" s="357"/>
      <c r="AO61" s="758"/>
      <c r="AP61" s="367"/>
      <c r="AQ61" s="357"/>
      <c r="AR61" s="758"/>
      <c r="AS61" s="367"/>
      <c r="AT61" s="357"/>
      <c r="AU61" s="758"/>
      <c r="AV61" s="367"/>
      <c r="AW61" s="357"/>
      <c r="AX61" s="758"/>
      <c r="AY61" s="367"/>
      <c r="AZ61" s="357"/>
      <c r="BA61" s="758"/>
      <c r="BB61" s="367"/>
      <c r="BC61" s="357"/>
      <c r="BD61" s="758"/>
      <c r="BE61" s="367"/>
      <c r="BF61" s="357"/>
      <c r="BG61" s="758"/>
      <c r="BH61" s="367"/>
      <c r="BI61" s="357"/>
      <c r="BJ61" s="758"/>
      <c r="BK61" s="367"/>
      <c r="BL61" s="357"/>
      <c r="BM61" s="758"/>
      <c r="BN61" s="367"/>
      <c r="BO61" s="357"/>
      <c r="BP61" s="758"/>
      <c r="BQ61" s="367"/>
      <c r="BR61" s="357"/>
      <c r="BS61" s="758"/>
      <c r="BT61" s="367"/>
      <c r="BU61" s="357"/>
      <c r="BV61" s="758"/>
      <c r="BW61" s="367"/>
      <c r="BX61" s="357"/>
      <c r="BY61" s="797"/>
      <c r="BZ61" s="367"/>
      <c r="CA61" s="357"/>
      <c r="CB61" s="758"/>
      <c r="CC61" s="367"/>
      <c r="CD61" s="357"/>
      <c r="CE61" s="758"/>
      <c r="CF61" s="367"/>
      <c r="CG61" s="357"/>
      <c r="CH61" s="758"/>
      <c r="CI61" s="367"/>
      <c r="CJ61" s="357"/>
      <c r="CK61" s="758"/>
      <c r="CL61" s="367"/>
      <c r="CM61" s="357"/>
      <c r="CN61" s="758"/>
      <c r="CO61" s="367"/>
      <c r="CP61" s="357"/>
    </row>
    <row r="62" spans="1:95" ht="12.75">
      <c r="A62" s="712" t="s">
        <v>1533</v>
      </c>
      <c r="B62" s="345" t="s">
        <v>1534</v>
      </c>
      <c r="C62" s="721"/>
      <c r="D62" s="369"/>
      <c r="E62" s="376"/>
      <c r="F62" s="369"/>
      <c r="G62" s="369"/>
      <c r="H62" s="369"/>
      <c r="I62" s="369"/>
      <c r="J62" s="376"/>
      <c r="K62" s="369"/>
      <c r="L62" s="369"/>
      <c r="M62" s="369"/>
      <c r="N62" s="369"/>
      <c r="O62" s="370"/>
      <c r="P62" s="356"/>
      <c r="Q62" s="356">
        <f>SUM(Q63:Q65)</f>
        <v>0</v>
      </c>
      <c r="R62" s="410"/>
      <c r="S62" s="351"/>
      <c r="T62" s="414"/>
      <c r="U62" s="356">
        <f>SUM(U63:U65)</f>
        <v>0</v>
      </c>
      <c r="W62" s="414"/>
      <c r="X62" s="356">
        <f>SUM(X63:X65)</f>
        <v>0</v>
      </c>
      <c r="Z62" s="414"/>
      <c r="AA62" s="356">
        <f>SUM(AA63:AA65)</f>
        <v>0</v>
      </c>
      <c r="AB62" s="356">
        <f>SUM(AB63:AB65)</f>
        <v>0</v>
      </c>
      <c r="AC62" s="356">
        <f>SUM(AC63:AC65)</f>
        <v>0</v>
      </c>
      <c r="AD62" s="356">
        <f>SUM(AD63:AD65)</f>
        <v>0</v>
      </c>
      <c r="AE62" s="356">
        <f>SUM(AE63:AE65)</f>
        <v>0</v>
      </c>
      <c r="AF62" s="752"/>
      <c r="AG62" s="369"/>
      <c r="AH62" s="356">
        <f>SUM(AH63:AH65)</f>
        <v>0</v>
      </c>
      <c r="AI62" s="758"/>
      <c r="AJ62" s="369"/>
      <c r="AK62" s="356">
        <f>SUM(AK63:AK65)</f>
        <v>0</v>
      </c>
      <c r="AL62" s="758"/>
      <c r="AM62" s="369"/>
      <c r="AN62" s="356">
        <f>SUM(AN63:AN65)</f>
        <v>0</v>
      </c>
      <c r="AO62" s="758"/>
      <c r="AP62" s="369"/>
      <c r="AQ62" s="356">
        <f>SUM(AQ63:AQ65)</f>
        <v>0</v>
      </c>
      <c r="AR62" s="758"/>
      <c r="AS62" s="369"/>
      <c r="AT62" s="356">
        <f>SUM(AT63:AT65)</f>
        <v>0</v>
      </c>
      <c r="AU62" s="758"/>
      <c r="AV62" s="369"/>
      <c r="AW62" s="356">
        <f>SUM(AW63:AW65)</f>
        <v>0</v>
      </c>
      <c r="AX62" s="758"/>
      <c r="AY62" s="369"/>
      <c r="AZ62" s="356">
        <f>SUM(AZ63:AZ65)</f>
        <v>0</v>
      </c>
      <c r="BA62" s="758"/>
      <c r="BB62" s="369"/>
      <c r="BC62" s="356">
        <f>SUM(BC63:BC65)</f>
        <v>0</v>
      </c>
      <c r="BD62" s="758"/>
      <c r="BE62" s="369"/>
      <c r="BF62" s="356">
        <f>SUM(BF63:BF65)</f>
        <v>0</v>
      </c>
      <c r="BG62" s="758"/>
      <c r="BH62" s="369"/>
      <c r="BI62" s="356">
        <f>SUM(BI63:BI65)</f>
        <v>0</v>
      </c>
      <c r="BJ62" s="758"/>
      <c r="BK62" s="369"/>
      <c r="BL62" s="356">
        <f>SUM(BL63:BL65)</f>
        <v>0</v>
      </c>
      <c r="BM62" s="758"/>
      <c r="BN62" s="369"/>
      <c r="BO62" s="356">
        <f>SUM(BO63:BO65)</f>
        <v>0</v>
      </c>
      <c r="BP62" s="758"/>
      <c r="BQ62" s="369"/>
      <c r="BR62" s="356">
        <f>SUM(BR63:BR65)</f>
        <v>0</v>
      </c>
      <c r="BS62" s="758"/>
      <c r="BT62" s="369"/>
      <c r="BU62" s="356">
        <f>SUM(BU63:BU65)</f>
        <v>0</v>
      </c>
      <c r="BV62" s="758"/>
      <c r="BW62" s="369"/>
      <c r="BX62" s="356">
        <f>SUM(BX63:BX65)</f>
        <v>0</v>
      </c>
      <c r="BY62" s="356">
        <f>SUM(BY63:BY65)</f>
        <v>0</v>
      </c>
      <c r="BZ62" s="369"/>
      <c r="CA62" s="356">
        <f>SUM(CA63:CA65)</f>
        <v>0</v>
      </c>
      <c r="CB62" s="758"/>
      <c r="CC62" s="369"/>
      <c r="CD62" s="356">
        <f>SUM(CD63:CD65)</f>
        <v>0</v>
      </c>
      <c r="CE62" s="758"/>
      <c r="CF62" s="369"/>
      <c r="CG62" s="356">
        <f>SUM(CG63:CG65)</f>
        <v>0</v>
      </c>
      <c r="CH62" s="758"/>
      <c r="CI62" s="369"/>
      <c r="CJ62" s="356">
        <f>SUM(CJ63:CJ65)</f>
        <v>0</v>
      </c>
      <c r="CK62" s="758"/>
      <c r="CL62" s="369"/>
      <c r="CM62" s="356">
        <f>SUM(CM63:CM65)</f>
        <v>0</v>
      </c>
      <c r="CN62" s="758"/>
      <c r="CO62" s="369"/>
      <c r="CP62" s="356">
        <f>SUM(CP63:CP65)</f>
        <v>0</v>
      </c>
    </row>
    <row r="63" spans="1:95" ht="12.75">
      <c r="A63" s="87" t="s">
        <v>1533</v>
      </c>
      <c r="B63" s="346" t="s">
        <v>791</v>
      </c>
      <c r="C63" s="722"/>
      <c r="D63" s="367"/>
      <c r="E63" s="375"/>
      <c r="F63" s="367"/>
      <c r="G63" s="367"/>
      <c r="H63" s="367"/>
      <c r="I63" s="367"/>
      <c r="J63" s="375"/>
      <c r="K63" s="367"/>
      <c r="L63" s="367"/>
      <c r="M63" s="367"/>
      <c r="N63" s="367"/>
      <c r="O63" s="368">
        <f t="shared" ref="O63:O68" si="30">SUM(C63:N63)</f>
        <v>0</v>
      </c>
      <c r="P63" s="357">
        <v>625</v>
      </c>
      <c r="Q63" s="357">
        <f>+O63*P63</f>
        <v>0</v>
      </c>
      <c r="R63" s="410"/>
      <c r="S63" s="351"/>
      <c r="T63" s="413"/>
      <c r="U63" s="357">
        <f>+$P63*T63</f>
        <v>0</v>
      </c>
      <c r="W63" s="413"/>
      <c r="X63" s="357">
        <f>+$P63*W63</f>
        <v>0</v>
      </c>
      <c r="Z63" s="413"/>
      <c r="AA63" s="357">
        <f>+$P63*Z63</f>
        <v>0</v>
      </c>
      <c r="AB63" s="357">
        <v>0</v>
      </c>
      <c r="AC63" s="357">
        <v>0</v>
      </c>
      <c r="AD63" s="357">
        <v>0</v>
      </c>
      <c r="AE63" s="357">
        <v>0</v>
      </c>
      <c r="AF63" s="752"/>
      <c r="AG63" s="367"/>
      <c r="AH63" s="357">
        <f>+$P63*AG63</f>
        <v>0</v>
      </c>
      <c r="AI63" s="758"/>
      <c r="AJ63" s="367"/>
      <c r="AK63" s="357">
        <f>+$P63*AJ63</f>
        <v>0</v>
      </c>
      <c r="AL63" s="758"/>
      <c r="AM63" s="367"/>
      <c r="AN63" s="357">
        <f>+$P63*AM63</f>
        <v>0</v>
      </c>
      <c r="AO63" s="758"/>
      <c r="AP63" s="367"/>
      <c r="AQ63" s="357">
        <f>+$P63*AP63</f>
        <v>0</v>
      </c>
      <c r="AR63" s="758"/>
      <c r="AS63" s="367"/>
      <c r="AT63" s="357">
        <f>+$P63*AS63</f>
        <v>0</v>
      </c>
      <c r="AU63" s="758"/>
      <c r="AV63" s="367"/>
      <c r="AW63" s="357">
        <f>+$P63*AV63</f>
        <v>0</v>
      </c>
      <c r="AX63" s="758"/>
      <c r="AY63" s="367"/>
      <c r="AZ63" s="357">
        <f>+$P63*AY63</f>
        <v>0</v>
      </c>
      <c r="BA63" s="758"/>
      <c r="BB63" s="367"/>
      <c r="BC63" s="357">
        <f>+$P63*BB63</f>
        <v>0</v>
      </c>
      <c r="BD63" s="758"/>
      <c r="BE63" s="367"/>
      <c r="BF63" s="357">
        <f>+$P63*BE63</f>
        <v>0</v>
      </c>
      <c r="BG63" s="758"/>
      <c r="BH63" s="367"/>
      <c r="BI63" s="357">
        <f>+$P63*BH63</f>
        <v>0</v>
      </c>
      <c r="BJ63" s="758"/>
      <c r="BK63" s="367"/>
      <c r="BL63" s="357">
        <f>+$P63*BK63</f>
        <v>0</v>
      </c>
      <c r="BM63" s="758"/>
      <c r="BN63" s="367"/>
      <c r="BO63" s="357">
        <f>+$P63*BN63</f>
        <v>0</v>
      </c>
      <c r="BP63" s="758"/>
      <c r="BQ63" s="367"/>
      <c r="BR63" s="357">
        <f>+$P63*BQ63</f>
        <v>0</v>
      </c>
      <c r="BS63" s="758"/>
      <c r="BT63" s="367"/>
      <c r="BU63" s="357">
        <f>+$P63*BT63</f>
        <v>0</v>
      </c>
      <c r="BV63" s="758"/>
      <c r="BW63" s="367"/>
      <c r="BX63" s="357">
        <f>+$P63*BW63</f>
        <v>0</v>
      </c>
      <c r="BY63" s="798">
        <f>+AH63+AK63+AN63+AQ63+AT63+AW63+AZ63+BC63+BF63+BI63+BL63+BO63+BR63+BU63+BX63</f>
        <v>0</v>
      </c>
      <c r="BZ63" s="367"/>
      <c r="CA63" s="357">
        <f>+$P63*BZ63</f>
        <v>0</v>
      </c>
      <c r="CB63" s="758"/>
      <c r="CC63" s="367"/>
      <c r="CD63" s="357">
        <f>+$P63*CC63</f>
        <v>0</v>
      </c>
      <c r="CE63" s="758"/>
      <c r="CF63" s="367">
        <v>0</v>
      </c>
      <c r="CG63" s="357">
        <f>+$P63*CF63</f>
        <v>0</v>
      </c>
      <c r="CH63" s="758"/>
      <c r="CI63" s="367">
        <v>0</v>
      </c>
      <c r="CJ63" s="357">
        <f>+$P63*CI63</f>
        <v>0</v>
      </c>
      <c r="CK63" s="758"/>
      <c r="CL63" s="367">
        <v>0</v>
      </c>
      <c r="CM63" s="357">
        <f>+$P63*CL63</f>
        <v>0</v>
      </c>
      <c r="CN63" s="758"/>
      <c r="CO63" s="367">
        <v>0</v>
      </c>
      <c r="CP63" s="357">
        <f>+$P63*CO63</f>
        <v>0</v>
      </c>
    </row>
    <row r="64" spans="1:95" ht="12.75">
      <c r="A64" s="87" t="s">
        <v>1533</v>
      </c>
      <c r="B64" s="346" t="s">
        <v>792</v>
      </c>
      <c r="C64" s="722"/>
      <c r="D64" s="367"/>
      <c r="E64" s="375"/>
      <c r="F64" s="367"/>
      <c r="G64" s="367"/>
      <c r="H64" s="367"/>
      <c r="I64" s="367"/>
      <c r="J64" s="375"/>
      <c r="K64" s="367"/>
      <c r="L64" s="367"/>
      <c r="M64" s="367"/>
      <c r="N64" s="367"/>
      <c r="O64" s="368">
        <f t="shared" si="30"/>
        <v>0</v>
      </c>
      <c r="P64" s="357">
        <v>15000</v>
      </c>
      <c r="Q64" s="357">
        <f>+O64*P64</f>
        <v>0</v>
      </c>
      <c r="R64" s="410" t="s">
        <v>793</v>
      </c>
      <c r="S64" s="351"/>
      <c r="T64" s="413"/>
      <c r="U64" s="357">
        <f>+$P64*T64</f>
        <v>0</v>
      </c>
      <c r="W64" s="413"/>
      <c r="X64" s="357">
        <f>+$P64*W64</f>
        <v>0</v>
      </c>
      <c r="Z64" s="413"/>
      <c r="AA64" s="357">
        <f>+$P64*Z64</f>
        <v>0</v>
      </c>
      <c r="AB64" s="357">
        <v>0</v>
      </c>
      <c r="AC64" s="357">
        <v>0</v>
      </c>
      <c r="AD64" s="357">
        <v>0</v>
      </c>
      <c r="AE64" s="357">
        <v>0</v>
      </c>
      <c r="AF64" s="752"/>
      <c r="AG64" s="367"/>
      <c r="AH64" s="357">
        <f>+$P64*AG64</f>
        <v>0</v>
      </c>
      <c r="AI64" s="758"/>
      <c r="AJ64" s="367"/>
      <c r="AK64" s="357">
        <f>+$P64*AJ64</f>
        <v>0</v>
      </c>
      <c r="AL64" s="758"/>
      <c r="AM64" s="367"/>
      <c r="AN64" s="357">
        <f>+$P64*AM64</f>
        <v>0</v>
      </c>
      <c r="AO64" s="758"/>
      <c r="AP64" s="367"/>
      <c r="AQ64" s="357">
        <f>+$P64*AP64</f>
        <v>0</v>
      </c>
      <c r="AR64" s="758"/>
      <c r="AS64" s="367"/>
      <c r="AT64" s="357">
        <f>+$P64*AS64</f>
        <v>0</v>
      </c>
      <c r="AU64" s="758"/>
      <c r="AV64" s="367"/>
      <c r="AW64" s="357">
        <f>+$P64*AV64</f>
        <v>0</v>
      </c>
      <c r="AX64" s="758"/>
      <c r="AY64" s="367"/>
      <c r="AZ64" s="357">
        <f>+$P64*AY64</f>
        <v>0</v>
      </c>
      <c r="BA64" s="758"/>
      <c r="BB64" s="367"/>
      <c r="BC64" s="357">
        <f>+$P64*BB64</f>
        <v>0</v>
      </c>
      <c r="BD64" s="758"/>
      <c r="BE64" s="367"/>
      <c r="BF64" s="357">
        <f>+$P64*BE64</f>
        <v>0</v>
      </c>
      <c r="BG64" s="758"/>
      <c r="BH64" s="367"/>
      <c r="BI64" s="357">
        <f>+$P64*BH64</f>
        <v>0</v>
      </c>
      <c r="BJ64" s="758"/>
      <c r="BK64" s="367"/>
      <c r="BL64" s="357">
        <f>+$P64*BK64</f>
        <v>0</v>
      </c>
      <c r="BM64" s="758"/>
      <c r="BN64" s="367"/>
      <c r="BO64" s="357">
        <f>+$P64*BN64</f>
        <v>0</v>
      </c>
      <c r="BP64" s="758"/>
      <c r="BQ64" s="367"/>
      <c r="BR64" s="357">
        <f>+$P64*BQ64</f>
        <v>0</v>
      </c>
      <c r="BS64" s="758"/>
      <c r="BT64" s="367"/>
      <c r="BU64" s="357">
        <f>+$P64*BT64</f>
        <v>0</v>
      </c>
      <c r="BV64" s="758"/>
      <c r="BW64" s="367"/>
      <c r="BX64" s="357">
        <f>+$P64*BW64</f>
        <v>0</v>
      </c>
      <c r="BY64" s="798">
        <f>+AH64+AK64+AN64+AQ64+AT64+AW64+AZ64+BC64+BF64+BI64+BL64+BO64+BR64+BU64+BX64</f>
        <v>0</v>
      </c>
      <c r="BZ64" s="367"/>
      <c r="CA64" s="357">
        <f>+$P64*BZ64</f>
        <v>0</v>
      </c>
      <c r="CB64" s="758"/>
      <c r="CC64" s="367"/>
      <c r="CD64" s="357">
        <f>+$P64*CC64</f>
        <v>0</v>
      </c>
      <c r="CE64" s="758"/>
      <c r="CF64" s="367"/>
      <c r="CG64" s="357">
        <f>+$P64*CF64</f>
        <v>0</v>
      </c>
      <c r="CH64" s="758"/>
      <c r="CI64" s="367">
        <v>0</v>
      </c>
      <c r="CJ64" s="357">
        <f>+$P64*CI64</f>
        <v>0</v>
      </c>
      <c r="CK64" s="758"/>
      <c r="CL64" s="367">
        <v>0</v>
      </c>
      <c r="CM64" s="357">
        <f>+$P64*CL64</f>
        <v>0</v>
      </c>
      <c r="CN64" s="758"/>
      <c r="CO64" s="367">
        <v>0</v>
      </c>
      <c r="CP64" s="357">
        <f>+$P64*CO64</f>
        <v>0</v>
      </c>
    </row>
    <row r="65" spans="1:95" ht="12.75">
      <c r="A65" s="87" t="s">
        <v>1533</v>
      </c>
      <c r="B65" s="346" t="s">
        <v>794</v>
      </c>
      <c r="C65" s="722"/>
      <c r="D65" s="367"/>
      <c r="E65" s="375"/>
      <c r="F65" s="367"/>
      <c r="G65" s="367"/>
      <c r="H65" s="367"/>
      <c r="I65" s="367"/>
      <c r="J65" s="375"/>
      <c r="K65" s="367"/>
      <c r="L65" s="367"/>
      <c r="M65" s="367"/>
      <c r="N65" s="367"/>
      <c r="O65" s="368">
        <f t="shared" si="30"/>
        <v>0</v>
      </c>
      <c r="P65" s="357">
        <v>15000</v>
      </c>
      <c r="Q65" s="357">
        <f>+O65*P65</f>
        <v>0</v>
      </c>
      <c r="R65" s="410" t="s">
        <v>797</v>
      </c>
      <c r="S65" s="351"/>
      <c r="T65" s="413"/>
      <c r="U65" s="357">
        <f>+$P65*T65</f>
        <v>0</v>
      </c>
      <c r="W65" s="413"/>
      <c r="X65" s="357">
        <f>+$P65*W65</f>
        <v>0</v>
      </c>
      <c r="Z65" s="413"/>
      <c r="AA65" s="357">
        <f>+$P65*Z65</f>
        <v>0</v>
      </c>
      <c r="AB65" s="357">
        <v>0</v>
      </c>
      <c r="AC65" s="357">
        <v>0</v>
      </c>
      <c r="AD65" s="357">
        <v>0</v>
      </c>
      <c r="AE65" s="357">
        <v>0</v>
      </c>
      <c r="AF65" s="752"/>
      <c r="AG65" s="367"/>
      <c r="AH65" s="357">
        <f>+$P65*AG65</f>
        <v>0</v>
      </c>
      <c r="AI65" s="758"/>
      <c r="AJ65" s="367"/>
      <c r="AK65" s="357">
        <f>+$P65*AJ65</f>
        <v>0</v>
      </c>
      <c r="AL65" s="758"/>
      <c r="AM65" s="367"/>
      <c r="AN65" s="357">
        <f>+$P65*AM65</f>
        <v>0</v>
      </c>
      <c r="AO65" s="758"/>
      <c r="AP65" s="367"/>
      <c r="AQ65" s="357">
        <f>+$P65*AP65</f>
        <v>0</v>
      </c>
      <c r="AR65" s="758"/>
      <c r="AS65" s="367"/>
      <c r="AT65" s="357">
        <f>+$P65*AS65</f>
        <v>0</v>
      </c>
      <c r="AU65" s="758"/>
      <c r="AV65" s="367"/>
      <c r="AW65" s="357">
        <f>+$P65*AV65</f>
        <v>0</v>
      </c>
      <c r="AX65" s="758"/>
      <c r="AY65" s="367"/>
      <c r="AZ65" s="357">
        <f>+$P65*AY65</f>
        <v>0</v>
      </c>
      <c r="BA65" s="758"/>
      <c r="BB65" s="367"/>
      <c r="BC65" s="357">
        <f>+$P65*BB65</f>
        <v>0</v>
      </c>
      <c r="BD65" s="758"/>
      <c r="BE65" s="367"/>
      <c r="BF65" s="357">
        <f>+$P65*BE65</f>
        <v>0</v>
      </c>
      <c r="BG65" s="758"/>
      <c r="BH65" s="367"/>
      <c r="BI65" s="357">
        <f>+$P65*BH65</f>
        <v>0</v>
      </c>
      <c r="BJ65" s="758"/>
      <c r="BK65" s="367"/>
      <c r="BL65" s="357">
        <f>+$P65*BK65</f>
        <v>0</v>
      </c>
      <c r="BM65" s="758"/>
      <c r="BN65" s="367"/>
      <c r="BO65" s="357">
        <f>+$P65*BN65</f>
        <v>0</v>
      </c>
      <c r="BP65" s="758"/>
      <c r="BQ65" s="367"/>
      <c r="BR65" s="357">
        <f>+$P65*BQ65</f>
        <v>0</v>
      </c>
      <c r="BS65" s="758"/>
      <c r="BT65" s="367"/>
      <c r="BU65" s="357">
        <f>+$P65*BT65</f>
        <v>0</v>
      </c>
      <c r="BV65" s="758"/>
      <c r="BW65" s="367"/>
      <c r="BX65" s="357">
        <f>+$P65*BW65</f>
        <v>0</v>
      </c>
      <c r="BY65" s="798">
        <f>+AH65+AK65+AN65+AQ65+AT65+AW65+AZ65+BC65+BF65+BI65+BL65+BO65+BR65+BU65+BX65</f>
        <v>0</v>
      </c>
      <c r="BZ65" s="367"/>
      <c r="CA65" s="357">
        <f>+$P65*BZ65</f>
        <v>0</v>
      </c>
      <c r="CB65" s="758"/>
      <c r="CC65" s="367"/>
      <c r="CD65" s="357">
        <f>+$P65*CC65</f>
        <v>0</v>
      </c>
      <c r="CE65" s="758"/>
      <c r="CF65" s="367"/>
      <c r="CG65" s="357">
        <f>+$P65*CF65</f>
        <v>0</v>
      </c>
      <c r="CH65" s="758"/>
      <c r="CI65" s="367">
        <v>0</v>
      </c>
      <c r="CJ65" s="357">
        <f>+$P65*CI65</f>
        <v>0</v>
      </c>
      <c r="CK65" s="758"/>
      <c r="CL65" s="367">
        <v>0</v>
      </c>
      <c r="CM65" s="357">
        <f>+$P65*CL65</f>
        <v>0</v>
      </c>
      <c r="CN65" s="758"/>
      <c r="CO65" s="367">
        <v>0</v>
      </c>
      <c r="CP65" s="357">
        <f>+$P65*CO65</f>
        <v>0</v>
      </c>
    </row>
    <row r="66" spans="1:95" ht="12.75">
      <c r="A66" s="711" t="s">
        <v>958</v>
      </c>
      <c r="B66" s="344" t="s">
        <v>960</v>
      </c>
      <c r="C66" s="722"/>
      <c r="D66" s="367"/>
      <c r="E66" s="375"/>
      <c r="F66" s="367"/>
      <c r="G66" s="367"/>
      <c r="H66" s="367"/>
      <c r="I66" s="367"/>
      <c r="J66" s="375"/>
      <c r="K66" s="367"/>
      <c r="L66" s="367"/>
      <c r="M66" s="367"/>
      <c r="N66" s="367"/>
      <c r="O66" s="368">
        <f t="shared" si="30"/>
        <v>0</v>
      </c>
      <c r="P66" s="357"/>
      <c r="Q66" s="356">
        <f>+Q67</f>
        <v>0</v>
      </c>
      <c r="R66" s="410"/>
      <c r="S66" s="351"/>
      <c r="T66" s="413"/>
      <c r="U66" s="356">
        <f>+U67</f>
        <v>0</v>
      </c>
      <c r="W66" s="413"/>
      <c r="X66" s="356">
        <f>+X67</f>
        <v>0</v>
      </c>
      <c r="Z66" s="413"/>
      <c r="AA66" s="356">
        <f>+AA67</f>
        <v>0</v>
      </c>
      <c r="AB66" s="356">
        <f>+AB67</f>
        <v>0</v>
      </c>
      <c r="AC66" s="356">
        <f>+AC67</f>
        <v>0</v>
      </c>
      <c r="AD66" s="356">
        <f>+AD67</f>
        <v>0</v>
      </c>
      <c r="AE66" s="356">
        <f>+AE67</f>
        <v>0</v>
      </c>
      <c r="AF66" s="752"/>
      <c r="AG66" s="367"/>
      <c r="AH66" s="357"/>
      <c r="AI66" s="758"/>
      <c r="AJ66" s="367"/>
      <c r="AK66" s="357"/>
      <c r="AL66" s="758"/>
      <c r="AM66" s="367"/>
      <c r="AN66" s="357"/>
      <c r="AO66" s="758"/>
      <c r="AP66" s="367"/>
      <c r="AQ66" s="357"/>
      <c r="AR66" s="758"/>
      <c r="AS66" s="367"/>
      <c r="AT66" s="357"/>
      <c r="AU66" s="758"/>
      <c r="AV66" s="367"/>
      <c r="AW66" s="357"/>
      <c r="AX66" s="758"/>
      <c r="AY66" s="367"/>
      <c r="AZ66" s="357"/>
      <c r="BA66" s="758"/>
      <c r="BB66" s="367"/>
      <c r="BC66" s="357"/>
      <c r="BD66" s="758"/>
      <c r="BE66" s="367"/>
      <c r="BF66" s="357"/>
      <c r="BG66" s="758"/>
      <c r="BH66" s="367"/>
      <c r="BI66" s="357"/>
      <c r="BJ66" s="758"/>
      <c r="BK66" s="367"/>
      <c r="BL66" s="357"/>
      <c r="BM66" s="758"/>
      <c r="BN66" s="367"/>
      <c r="BO66" s="357"/>
      <c r="BP66" s="758"/>
      <c r="BQ66" s="367"/>
      <c r="BR66" s="357"/>
      <c r="BS66" s="758"/>
      <c r="BT66" s="367"/>
      <c r="BU66" s="357"/>
      <c r="BV66" s="758"/>
      <c r="BW66" s="367"/>
      <c r="BX66" s="357"/>
      <c r="BY66" s="1435"/>
      <c r="BZ66" s="367"/>
      <c r="CA66" s="357"/>
      <c r="CB66" s="758"/>
      <c r="CC66" s="367"/>
      <c r="CD66" s="357"/>
      <c r="CE66" s="758"/>
      <c r="CF66" s="367"/>
      <c r="CG66" s="357"/>
      <c r="CH66" s="758"/>
      <c r="CI66" s="367"/>
      <c r="CJ66" s="357"/>
      <c r="CK66" s="758"/>
      <c r="CL66" s="367"/>
      <c r="CM66" s="357"/>
      <c r="CN66" s="758"/>
      <c r="CO66" s="367"/>
      <c r="CP66" s="357"/>
    </row>
    <row r="67" spans="1:95" ht="12.75">
      <c r="A67" s="479" t="s">
        <v>959</v>
      </c>
      <c r="B67" s="301" t="s">
        <v>961</v>
      </c>
      <c r="C67" s="722"/>
      <c r="D67" s="367"/>
      <c r="E67" s="375"/>
      <c r="F67" s="367"/>
      <c r="G67" s="367"/>
      <c r="H67" s="367"/>
      <c r="I67" s="367"/>
      <c r="J67" s="375"/>
      <c r="K67" s="367"/>
      <c r="L67" s="367"/>
      <c r="M67" s="367"/>
      <c r="N67" s="367"/>
      <c r="O67" s="368">
        <f t="shared" si="30"/>
        <v>0</v>
      </c>
      <c r="P67" s="357"/>
      <c r="Q67" s="357">
        <f>SUM(Q68:Q69)</f>
        <v>0</v>
      </c>
      <c r="R67" s="410"/>
      <c r="S67" s="351"/>
      <c r="T67" s="413"/>
      <c r="U67" s="357">
        <f>SUM(U68:U69)</f>
        <v>0</v>
      </c>
      <c r="V67" s="334"/>
      <c r="W67" s="413"/>
      <c r="X67" s="357"/>
      <c r="Y67" s="334"/>
      <c r="Z67" s="413"/>
      <c r="AA67" s="357">
        <f>SUM(AA68:AA69)</f>
        <v>0</v>
      </c>
      <c r="AB67" s="357">
        <f>SUM(AB68:AB69)</f>
        <v>0</v>
      </c>
      <c r="AC67" s="357">
        <f>SUM(AC68:AC69)</f>
        <v>0</v>
      </c>
      <c r="AD67" s="357">
        <f>SUM(AD68:AD69)</f>
        <v>0</v>
      </c>
      <c r="AE67" s="357">
        <v>0</v>
      </c>
      <c r="AF67" s="334"/>
      <c r="AG67" s="367"/>
      <c r="AH67" s="357"/>
      <c r="AI67" s="766"/>
      <c r="AJ67" s="367"/>
      <c r="AK67" s="357"/>
      <c r="AL67" s="766"/>
      <c r="AM67" s="367"/>
      <c r="AN67" s="357"/>
      <c r="AO67" s="766"/>
      <c r="AP67" s="367"/>
      <c r="AQ67" s="357"/>
      <c r="AR67" s="766"/>
      <c r="AS67" s="367"/>
      <c r="AT67" s="357"/>
      <c r="AU67" s="766"/>
      <c r="AV67" s="367"/>
      <c r="AW67" s="357"/>
      <c r="AX67" s="766"/>
      <c r="AY67" s="367"/>
      <c r="AZ67" s="357"/>
      <c r="BA67" s="766"/>
      <c r="BB67" s="367"/>
      <c r="BC67" s="357"/>
      <c r="BD67" s="766"/>
      <c r="BE67" s="367"/>
      <c r="BF67" s="357"/>
      <c r="BG67" s="766"/>
      <c r="BH67" s="367"/>
      <c r="BI67" s="357"/>
      <c r="BJ67" s="766"/>
      <c r="BK67" s="367"/>
      <c r="BL67" s="357"/>
      <c r="BM67" s="766"/>
      <c r="BN67" s="367"/>
      <c r="BO67" s="357"/>
      <c r="BP67" s="766"/>
      <c r="BQ67" s="367"/>
      <c r="BR67" s="357"/>
      <c r="BS67" s="766"/>
      <c r="BT67" s="367"/>
      <c r="BU67" s="357"/>
      <c r="BV67" s="766"/>
      <c r="BW67" s="367"/>
      <c r="BX67" s="357"/>
      <c r="BY67" s="1436"/>
      <c r="BZ67" s="367"/>
      <c r="CA67" s="357"/>
      <c r="CB67" s="766"/>
      <c r="CC67" s="367"/>
      <c r="CD67" s="357"/>
      <c r="CE67" s="766"/>
      <c r="CF67" s="367"/>
      <c r="CG67" s="357"/>
      <c r="CH67" s="766"/>
      <c r="CI67" s="367"/>
      <c r="CJ67" s="357"/>
      <c r="CK67" s="766"/>
      <c r="CL67" s="367"/>
      <c r="CM67" s="357"/>
      <c r="CN67" s="766"/>
      <c r="CO67" s="367"/>
      <c r="CP67" s="357"/>
      <c r="CQ67" s="334"/>
    </row>
    <row r="68" spans="1:95" ht="12.75">
      <c r="A68" s="711" t="s">
        <v>1547</v>
      </c>
      <c r="B68" s="344" t="s">
        <v>1548</v>
      </c>
      <c r="C68" s="722"/>
      <c r="D68" s="367"/>
      <c r="E68" s="375"/>
      <c r="F68" s="367"/>
      <c r="G68" s="367"/>
      <c r="H68" s="367"/>
      <c r="I68" s="367"/>
      <c r="J68" s="375"/>
      <c r="K68" s="367"/>
      <c r="L68" s="367"/>
      <c r="M68" s="367"/>
      <c r="N68" s="367"/>
      <c r="O68" s="368">
        <f t="shared" si="30"/>
        <v>0</v>
      </c>
      <c r="P68" s="357"/>
      <c r="Q68" s="356">
        <f>+Q69</f>
        <v>0</v>
      </c>
      <c r="R68" s="410"/>
      <c r="S68" s="351"/>
      <c r="T68" s="413"/>
      <c r="U68" s="356">
        <f>+U69</f>
        <v>0</v>
      </c>
      <c r="W68" s="413"/>
      <c r="X68" s="356">
        <f>+X69</f>
        <v>0</v>
      </c>
      <c r="Z68" s="413"/>
      <c r="AA68" s="356">
        <f>+AA69</f>
        <v>0</v>
      </c>
      <c r="AB68" s="356">
        <f>+AB69</f>
        <v>0</v>
      </c>
      <c r="AC68" s="356">
        <f>+AC69</f>
        <v>0</v>
      </c>
      <c r="AD68" s="356">
        <f>+AD69</f>
        <v>0</v>
      </c>
      <c r="AE68" s="356">
        <f>+AE69+AE190</f>
        <v>0</v>
      </c>
      <c r="AF68" s="752"/>
      <c r="AG68" s="369"/>
      <c r="AH68" s="356">
        <f>+AH69+AH190</f>
        <v>0</v>
      </c>
      <c r="AI68" s="758"/>
      <c r="AJ68" s="367"/>
      <c r="AK68" s="356">
        <f>+AK69+AK190</f>
        <v>0</v>
      </c>
      <c r="AL68" s="758"/>
      <c r="AM68" s="367"/>
      <c r="AN68" s="356">
        <f>+AN69+AN190</f>
        <v>0</v>
      </c>
      <c r="AO68" s="758"/>
      <c r="AP68" s="367"/>
      <c r="AQ68" s="356">
        <f>+AQ69+AQ190</f>
        <v>0</v>
      </c>
      <c r="AR68" s="758"/>
      <c r="AS68" s="367"/>
      <c r="AT68" s="356">
        <f>+AT69+AT190</f>
        <v>0</v>
      </c>
      <c r="AU68" s="758"/>
      <c r="AV68" s="367"/>
      <c r="AW68" s="356">
        <f>+AW69+AW190</f>
        <v>0</v>
      </c>
      <c r="AX68" s="758"/>
      <c r="AY68" s="367"/>
      <c r="AZ68" s="356">
        <f>+AZ69+AZ190</f>
        <v>0</v>
      </c>
      <c r="BA68" s="758"/>
      <c r="BB68" s="367"/>
      <c r="BC68" s="356">
        <f>+BC69+BC190</f>
        <v>0</v>
      </c>
      <c r="BD68" s="758"/>
      <c r="BE68" s="367"/>
      <c r="BF68" s="356">
        <f>+BF69+BF190</f>
        <v>0</v>
      </c>
      <c r="BG68" s="758"/>
      <c r="BH68" s="367"/>
      <c r="BI68" s="356">
        <f>+BI69+BI190</f>
        <v>0</v>
      </c>
      <c r="BJ68" s="758"/>
      <c r="BK68" s="369"/>
      <c r="BL68" s="356">
        <f>+BL69+BL190</f>
        <v>0</v>
      </c>
      <c r="BM68" s="758"/>
      <c r="BN68" s="369"/>
      <c r="BO68" s="356">
        <f>+BO69+BO190</f>
        <v>0</v>
      </c>
      <c r="BP68" s="758"/>
      <c r="BQ68" s="369"/>
      <c r="BR68" s="356">
        <f>+BR69+BR190</f>
        <v>0</v>
      </c>
      <c r="BS68" s="758"/>
      <c r="BT68" s="369"/>
      <c r="BU68" s="356">
        <f>+BU69+BU190</f>
        <v>0</v>
      </c>
      <c r="BV68" s="758"/>
      <c r="BW68" s="369"/>
      <c r="BX68" s="356">
        <f>+BX69+BX190</f>
        <v>0</v>
      </c>
      <c r="BY68" s="356">
        <f>+BY69+BY190</f>
        <v>0</v>
      </c>
      <c r="BZ68" s="369"/>
      <c r="CA68" s="356">
        <f>+CA69+CA190</f>
        <v>0</v>
      </c>
      <c r="CB68" s="758"/>
      <c r="CC68" s="369"/>
      <c r="CD68" s="356">
        <f>+CD69+CD190</f>
        <v>0</v>
      </c>
      <c r="CE68" s="758"/>
      <c r="CF68" s="369"/>
      <c r="CG68" s="356">
        <f>+CG69+CG190</f>
        <v>0</v>
      </c>
      <c r="CH68" s="758"/>
      <c r="CI68" s="369"/>
      <c r="CJ68" s="356">
        <f>+CJ69+CJ190</f>
        <v>0</v>
      </c>
      <c r="CK68" s="758"/>
      <c r="CL68" s="369"/>
      <c r="CM68" s="356">
        <f>+CM69+CM190</f>
        <v>0</v>
      </c>
      <c r="CN68" s="758"/>
      <c r="CO68" s="369"/>
      <c r="CP68" s="356">
        <f>+CP69+CP190</f>
        <v>0</v>
      </c>
    </row>
    <row r="69" spans="1:95" ht="12.75">
      <c r="A69" s="712" t="s">
        <v>1555</v>
      </c>
      <c r="B69" s="345" t="s">
        <v>1556</v>
      </c>
      <c r="C69" s="721"/>
      <c r="D69" s="369"/>
      <c r="E69" s="376"/>
      <c r="F69" s="369"/>
      <c r="G69" s="369"/>
      <c r="H69" s="369"/>
      <c r="I69" s="369"/>
      <c r="J69" s="376"/>
      <c r="K69" s="369"/>
      <c r="L69" s="369"/>
      <c r="M69" s="369"/>
      <c r="N69" s="369"/>
      <c r="O69" s="370"/>
      <c r="P69" s="356"/>
      <c r="Q69" s="356">
        <f>SUM(Q70:Q71)</f>
        <v>0</v>
      </c>
      <c r="R69" s="410"/>
      <c r="S69" s="351"/>
      <c r="T69" s="414"/>
      <c r="U69" s="356">
        <f>SUM(U70:U71)</f>
        <v>0</v>
      </c>
      <c r="W69" s="414"/>
      <c r="X69" s="356">
        <f>SUM(X70:X71)</f>
        <v>0</v>
      </c>
      <c r="Z69" s="414"/>
      <c r="AA69" s="356">
        <f>SUM(AA70:AA71)</f>
        <v>0</v>
      </c>
      <c r="AB69" s="356">
        <f>SUM(AB70:AB71)</f>
        <v>0</v>
      </c>
      <c r="AC69" s="356">
        <f>SUM(AC70:AC71)</f>
        <v>0</v>
      </c>
      <c r="AD69" s="356">
        <f>SUM(AD70:AD71)</f>
        <v>0</v>
      </c>
      <c r="AE69" s="356">
        <f>SUM(AE70:AE71)</f>
        <v>0</v>
      </c>
      <c r="AF69" s="752"/>
      <c r="AG69" s="369"/>
      <c r="AH69" s="356">
        <f>SUM(AH70:AH71)</f>
        <v>0</v>
      </c>
      <c r="AI69" s="758"/>
      <c r="AJ69" s="369"/>
      <c r="AK69" s="356">
        <f>SUM(AK70:AK71)</f>
        <v>0</v>
      </c>
      <c r="AL69" s="758"/>
      <c r="AM69" s="369"/>
      <c r="AN69" s="356">
        <f>SUM(AN70:AN71)</f>
        <v>0</v>
      </c>
      <c r="AO69" s="758"/>
      <c r="AP69" s="369"/>
      <c r="AQ69" s="356">
        <f>SUM(AQ70:AQ71)</f>
        <v>0</v>
      </c>
      <c r="AR69" s="758"/>
      <c r="AS69" s="369"/>
      <c r="AT69" s="356">
        <f>SUM(AT70:AT71)</f>
        <v>0</v>
      </c>
      <c r="AU69" s="758"/>
      <c r="AV69" s="369"/>
      <c r="AW69" s="356">
        <f>SUM(AW70:AW71)</f>
        <v>0</v>
      </c>
      <c r="AX69" s="758"/>
      <c r="AY69" s="369"/>
      <c r="AZ69" s="356">
        <f>SUM(AZ70:AZ71)</f>
        <v>0</v>
      </c>
      <c r="BA69" s="758"/>
      <c r="BB69" s="369"/>
      <c r="BC69" s="356">
        <f>SUM(BC70:BC71)</f>
        <v>0</v>
      </c>
      <c r="BD69" s="758"/>
      <c r="BE69" s="369"/>
      <c r="BF69" s="356">
        <f>SUM(BF70:BF71)</f>
        <v>0</v>
      </c>
      <c r="BG69" s="758"/>
      <c r="BH69" s="369"/>
      <c r="BI69" s="356">
        <f>SUM(BI70:BI71)</f>
        <v>0</v>
      </c>
      <c r="BJ69" s="758"/>
      <c r="BK69" s="369"/>
      <c r="BL69" s="356">
        <f>SUM(BL70:BL71)</f>
        <v>0</v>
      </c>
      <c r="BM69" s="758"/>
      <c r="BN69" s="369"/>
      <c r="BO69" s="356">
        <f>SUM(BO70:BO71)</f>
        <v>0</v>
      </c>
      <c r="BP69" s="758"/>
      <c r="BQ69" s="369"/>
      <c r="BR69" s="356">
        <f>SUM(BR70:BR71)</f>
        <v>0</v>
      </c>
      <c r="BS69" s="758"/>
      <c r="BT69" s="369"/>
      <c r="BU69" s="356">
        <f>SUM(BU70:BU71)</f>
        <v>0</v>
      </c>
      <c r="BV69" s="758"/>
      <c r="BW69" s="369"/>
      <c r="BX69" s="356">
        <f>SUM(BX70:BX71)</f>
        <v>0</v>
      </c>
      <c r="BY69" s="356">
        <f>SUM(BY70:BY71)</f>
        <v>0</v>
      </c>
      <c r="BZ69" s="369"/>
      <c r="CA69" s="356">
        <f>SUM(CA70:CA71)</f>
        <v>0</v>
      </c>
      <c r="CB69" s="758"/>
      <c r="CC69" s="369"/>
      <c r="CD69" s="356">
        <f>SUM(CD70:CD71)</f>
        <v>0</v>
      </c>
      <c r="CE69" s="758"/>
      <c r="CF69" s="369"/>
      <c r="CG69" s="356">
        <f>SUM(CG70:CG71)</f>
        <v>0</v>
      </c>
      <c r="CH69" s="758"/>
      <c r="CI69" s="369"/>
      <c r="CJ69" s="356">
        <f>SUM(CJ70:CJ71)</f>
        <v>0</v>
      </c>
      <c r="CK69" s="758"/>
      <c r="CL69" s="369"/>
      <c r="CM69" s="356">
        <f>SUM(CM70:CM71)</f>
        <v>0</v>
      </c>
      <c r="CN69" s="758"/>
      <c r="CO69" s="369"/>
      <c r="CP69" s="356">
        <f>SUM(CP70:CP71)</f>
        <v>0</v>
      </c>
    </row>
    <row r="70" spans="1:95" ht="12.75">
      <c r="A70" s="87" t="s">
        <v>1555</v>
      </c>
      <c r="B70" s="346" t="s">
        <v>798</v>
      </c>
      <c r="C70" s="722"/>
      <c r="D70" s="367"/>
      <c r="E70" s="375"/>
      <c r="F70" s="367"/>
      <c r="G70" s="367"/>
      <c r="H70" s="367"/>
      <c r="I70" s="367"/>
      <c r="J70" s="375"/>
      <c r="K70" s="367"/>
      <c r="L70" s="367"/>
      <c r="M70" s="367"/>
      <c r="N70" s="367"/>
      <c r="O70" s="368">
        <f>SUM(C70:N70)</f>
        <v>0</v>
      </c>
      <c r="P70" s="357">
        <v>700</v>
      </c>
      <c r="Q70" s="357">
        <f>+O70*P70</f>
        <v>0</v>
      </c>
      <c r="R70" s="410"/>
      <c r="S70" s="351"/>
      <c r="T70" s="413"/>
      <c r="U70" s="357">
        <f>+$P70*T70</f>
        <v>0</v>
      </c>
      <c r="W70" s="413"/>
      <c r="X70" s="357">
        <f>+$P70*W70</f>
        <v>0</v>
      </c>
      <c r="Z70" s="413"/>
      <c r="AA70" s="357">
        <f>+$P70*Z70</f>
        <v>0</v>
      </c>
      <c r="AB70" s="357"/>
      <c r="AC70" s="357"/>
      <c r="AD70" s="357"/>
      <c r="AE70" s="357"/>
      <c r="AF70" s="752"/>
      <c r="AG70" s="367"/>
      <c r="AH70" s="357">
        <f>+$P70*AG70</f>
        <v>0</v>
      </c>
      <c r="AI70" s="758"/>
      <c r="AJ70" s="367"/>
      <c r="AK70" s="357">
        <f>+$P70*AJ70</f>
        <v>0</v>
      </c>
      <c r="AL70" s="758"/>
      <c r="AM70" s="367"/>
      <c r="AN70" s="357">
        <f>+$P70*AM70</f>
        <v>0</v>
      </c>
      <c r="AO70" s="758"/>
      <c r="AP70" s="367"/>
      <c r="AQ70" s="357">
        <f>+$P70*AP70</f>
        <v>0</v>
      </c>
      <c r="AR70" s="758"/>
      <c r="AS70" s="367"/>
      <c r="AT70" s="357">
        <f>+$P70*AS70</f>
        <v>0</v>
      </c>
      <c r="AU70" s="758"/>
      <c r="AV70" s="367"/>
      <c r="AW70" s="357">
        <f>+$P70*AV70</f>
        <v>0</v>
      </c>
      <c r="AX70" s="758"/>
      <c r="AY70" s="367"/>
      <c r="AZ70" s="357">
        <f>+$P70*AY70</f>
        <v>0</v>
      </c>
      <c r="BA70" s="758"/>
      <c r="BB70" s="367"/>
      <c r="BC70" s="357">
        <f>+$P70*BB70</f>
        <v>0</v>
      </c>
      <c r="BD70" s="758"/>
      <c r="BE70" s="367"/>
      <c r="BF70" s="357">
        <f>+$P70*BE70</f>
        <v>0</v>
      </c>
      <c r="BG70" s="758"/>
      <c r="BH70" s="367"/>
      <c r="BI70" s="357">
        <f>+$P70*BH70</f>
        <v>0</v>
      </c>
      <c r="BJ70" s="758"/>
      <c r="BK70" s="367"/>
      <c r="BL70" s="357">
        <f>+$P70*BK70</f>
        <v>0</v>
      </c>
      <c r="BM70" s="758"/>
      <c r="BN70" s="367"/>
      <c r="BO70" s="357">
        <f>+$P70*BN70</f>
        <v>0</v>
      </c>
      <c r="BP70" s="758"/>
      <c r="BQ70" s="367"/>
      <c r="BR70" s="357">
        <f>+$P70*BQ70</f>
        <v>0</v>
      </c>
      <c r="BS70" s="758"/>
      <c r="BT70" s="367"/>
      <c r="BU70" s="357">
        <f>+$P70*BT70</f>
        <v>0</v>
      </c>
      <c r="BV70" s="758"/>
      <c r="BW70" s="367"/>
      <c r="BX70" s="357">
        <f>+$P70*BW70</f>
        <v>0</v>
      </c>
      <c r="BY70" s="798">
        <f>+AH70+AK70+AN70+AQ70+AT70+AW70+AZ70+BC70+BF70+BI70+BL70+BO70+BR70+BU70+BX70</f>
        <v>0</v>
      </c>
      <c r="BZ70" s="367"/>
      <c r="CA70" s="357">
        <f>+$P70*BZ70</f>
        <v>0</v>
      </c>
      <c r="CB70" s="758"/>
      <c r="CC70" s="367"/>
      <c r="CD70" s="357">
        <f>+$P70*CC70</f>
        <v>0</v>
      </c>
      <c r="CE70" s="758"/>
      <c r="CF70" s="367"/>
      <c r="CG70" s="357">
        <f>+$P70*CF70</f>
        <v>0</v>
      </c>
      <c r="CH70" s="758"/>
      <c r="CI70" s="367"/>
      <c r="CJ70" s="357">
        <f>+$P70*CI70</f>
        <v>0</v>
      </c>
      <c r="CK70" s="758"/>
      <c r="CL70" s="367"/>
      <c r="CM70" s="357">
        <f>+$P70*CL70</f>
        <v>0</v>
      </c>
      <c r="CN70" s="758"/>
      <c r="CO70" s="367"/>
      <c r="CP70" s="357">
        <f>+$P70*CO70</f>
        <v>0</v>
      </c>
    </row>
    <row r="71" spans="1:95" ht="12.75">
      <c r="A71" s="87" t="s">
        <v>1555</v>
      </c>
      <c r="B71" s="346" t="s">
        <v>801</v>
      </c>
      <c r="C71" s="722"/>
      <c r="D71" s="367"/>
      <c r="E71" s="375"/>
      <c r="F71" s="367"/>
      <c r="G71" s="367"/>
      <c r="H71" s="367"/>
      <c r="I71" s="367"/>
      <c r="J71" s="375"/>
      <c r="K71" s="367"/>
      <c r="L71" s="367"/>
      <c r="M71" s="367"/>
      <c r="N71" s="367"/>
      <c r="O71" s="368">
        <f>SUM(C71:N71)</f>
        <v>0</v>
      </c>
      <c r="P71" s="357">
        <v>1250</v>
      </c>
      <c r="Q71" s="357">
        <f>+O71*P71</f>
        <v>0</v>
      </c>
      <c r="R71" s="410"/>
      <c r="S71" s="351"/>
      <c r="T71" s="413"/>
      <c r="U71" s="357">
        <f>+$P71*T71</f>
        <v>0</v>
      </c>
      <c r="W71" s="413"/>
      <c r="X71" s="357">
        <f>+$P71*W71</f>
        <v>0</v>
      </c>
      <c r="Z71" s="413"/>
      <c r="AA71" s="357">
        <f>+$P71*Z71</f>
        <v>0</v>
      </c>
      <c r="AB71" s="357"/>
      <c r="AC71" s="357"/>
      <c r="AD71" s="357"/>
      <c r="AE71" s="357"/>
      <c r="AF71" s="752"/>
      <c r="AG71" s="367"/>
      <c r="AH71" s="357">
        <f>+$P71*AG71</f>
        <v>0</v>
      </c>
      <c r="AI71" s="758"/>
      <c r="AJ71" s="367"/>
      <c r="AK71" s="357">
        <f>+$P71*AJ71</f>
        <v>0</v>
      </c>
      <c r="AL71" s="758"/>
      <c r="AM71" s="367"/>
      <c r="AN71" s="357">
        <f>+$P71*AM71</f>
        <v>0</v>
      </c>
      <c r="AO71" s="758"/>
      <c r="AP71" s="367"/>
      <c r="AQ71" s="357">
        <f>+$P71*AP71</f>
        <v>0</v>
      </c>
      <c r="AR71" s="758"/>
      <c r="AS71" s="367"/>
      <c r="AT71" s="357">
        <f>+$P71*AS71</f>
        <v>0</v>
      </c>
      <c r="AU71" s="758"/>
      <c r="AV71" s="367"/>
      <c r="AW71" s="357">
        <f>+$P71*AV71</f>
        <v>0</v>
      </c>
      <c r="AX71" s="758"/>
      <c r="AY71" s="367"/>
      <c r="AZ71" s="357">
        <f>+$P71*AY71</f>
        <v>0</v>
      </c>
      <c r="BA71" s="758"/>
      <c r="BB71" s="367"/>
      <c r="BC71" s="357">
        <f>+$P71*BB71</f>
        <v>0</v>
      </c>
      <c r="BD71" s="758"/>
      <c r="BE71" s="367"/>
      <c r="BF71" s="357">
        <f>+$P71*BE71</f>
        <v>0</v>
      </c>
      <c r="BG71" s="758"/>
      <c r="BH71" s="367"/>
      <c r="BI71" s="357">
        <f>+$P71*BH71</f>
        <v>0</v>
      </c>
      <c r="BJ71" s="758"/>
      <c r="BK71" s="367"/>
      <c r="BL71" s="357">
        <f>+$P71*BK71</f>
        <v>0</v>
      </c>
      <c r="BM71" s="758"/>
      <c r="BN71" s="367"/>
      <c r="BO71" s="357">
        <f>+$P71*BN71</f>
        <v>0</v>
      </c>
      <c r="BP71" s="758"/>
      <c r="BQ71" s="367"/>
      <c r="BR71" s="357">
        <f>+$P71*BQ71</f>
        <v>0</v>
      </c>
      <c r="BS71" s="758"/>
      <c r="BT71" s="367"/>
      <c r="BU71" s="357">
        <f>+$P71*BT71</f>
        <v>0</v>
      </c>
      <c r="BV71" s="758"/>
      <c r="BW71" s="367"/>
      <c r="BX71" s="357">
        <f>+$P71*BW71</f>
        <v>0</v>
      </c>
      <c r="BY71" s="798">
        <f>+AH71+AK71+AN71+AQ71+AT71+AW71+AZ71+BC71+BF71+BI71+BL71+BO71+BR71+BU71+BX71</f>
        <v>0</v>
      </c>
      <c r="BZ71" s="367"/>
      <c r="CA71" s="357">
        <f>+$P71*BZ71</f>
        <v>0</v>
      </c>
      <c r="CB71" s="758"/>
      <c r="CC71" s="367"/>
      <c r="CD71" s="357">
        <f>+$P71*CC71</f>
        <v>0</v>
      </c>
      <c r="CE71" s="758"/>
      <c r="CF71" s="367">
        <v>0</v>
      </c>
      <c r="CG71" s="357">
        <f>+$P71*CF71</f>
        <v>0</v>
      </c>
      <c r="CH71" s="758"/>
      <c r="CI71" s="367">
        <v>0</v>
      </c>
      <c r="CJ71" s="357">
        <f>+$P71*CI71</f>
        <v>0</v>
      </c>
      <c r="CK71" s="758"/>
      <c r="CL71" s="367">
        <v>0</v>
      </c>
      <c r="CM71" s="357">
        <f>+$P71*CL71</f>
        <v>0</v>
      </c>
      <c r="CN71" s="758"/>
      <c r="CO71" s="367">
        <v>0</v>
      </c>
      <c r="CP71" s="357">
        <f>+$P71*CO71</f>
        <v>0</v>
      </c>
    </row>
    <row r="72" spans="1:95" ht="12.75">
      <c r="A72" s="711" t="s">
        <v>1563</v>
      </c>
      <c r="B72" s="344" t="s">
        <v>1564</v>
      </c>
      <c r="C72" s="721"/>
      <c r="D72" s="369"/>
      <c r="E72" s="376"/>
      <c r="F72" s="369"/>
      <c r="G72" s="369"/>
      <c r="H72" s="369"/>
      <c r="I72" s="369"/>
      <c r="J72" s="376"/>
      <c r="K72" s="369"/>
      <c r="L72" s="369"/>
      <c r="M72" s="369"/>
      <c r="N72" s="369"/>
      <c r="O72" s="370"/>
      <c r="P72" s="356"/>
      <c r="Q72" s="356">
        <f>+Q73+Q77</f>
        <v>0</v>
      </c>
      <c r="R72" s="410"/>
      <c r="S72" s="351"/>
      <c r="T72" s="414"/>
      <c r="U72" s="356">
        <f>+U73+U77</f>
        <v>0</v>
      </c>
      <c r="W72" s="414"/>
      <c r="X72" s="356">
        <f>+X73+X77</f>
        <v>0</v>
      </c>
      <c r="Z72" s="414"/>
      <c r="AA72" s="356">
        <f>+AA73+AA77</f>
        <v>0</v>
      </c>
      <c r="AB72" s="356">
        <f>+AB73+AB77</f>
        <v>0</v>
      </c>
      <c r="AC72" s="356">
        <f>+AC73+AC77</f>
        <v>0</v>
      </c>
      <c r="AD72" s="356">
        <f>+AD73+AD77</f>
        <v>0</v>
      </c>
      <c r="AE72" s="356">
        <f>+AE73+AE77</f>
        <v>0</v>
      </c>
      <c r="AF72" s="752"/>
      <c r="AG72" s="369"/>
      <c r="AH72" s="356">
        <f>+AH73+AH77</f>
        <v>0</v>
      </c>
      <c r="AI72" s="758"/>
      <c r="AJ72" s="369"/>
      <c r="AK72" s="356">
        <f>+AK73+AK77</f>
        <v>0</v>
      </c>
      <c r="AL72" s="758"/>
      <c r="AM72" s="369"/>
      <c r="AN72" s="356">
        <f>+AN73+AN77</f>
        <v>0</v>
      </c>
      <c r="AO72" s="758"/>
      <c r="AP72" s="369"/>
      <c r="AQ72" s="356">
        <f>+AQ73+AQ77</f>
        <v>0</v>
      </c>
      <c r="AR72" s="758"/>
      <c r="AS72" s="369"/>
      <c r="AT72" s="356">
        <f>+AT73+AT77</f>
        <v>0</v>
      </c>
      <c r="AU72" s="758"/>
      <c r="AV72" s="369"/>
      <c r="AW72" s="356">
        <f>+AW73+AW77</f>
        <v>0</v>
      </c>
      <c r="AX72" s="758"/>
      <c r="AY72" s="369"/>
      <c r="AZ72" s="356">
        <f>+AZ73+AZ77</f>
        <v>0</v>
      </c>
      <c r="BA72" s="758"/>
      <c r="BB72" s="369"/>
      <c r="BC72" s="356">
        <f>+BC73+BC77</f>
        <v>0</v>
      </c>
      <c r="BD72" s="758"/>
      <c r="BE72" s="369"/>
      <c r="BF72" s="356">
        <f>+BF73+BF77</f>
        <v>0</v>
      </c>
      <c r="BG72" s="758"/>
      <c r="BH72" s="369"/>
      <c r="BI72" s="356">
        <f>+BI73+BI77</f>
        <v>0</v>
      </c>
      <c r="BJ72" s="758"/>
      <c r="BK72" s="369"/>
      <c r="BL72" s="356">
        <f>+BL73+BL77</f>
        <v>0</v>
      </c>
      <c r="BM72" s="758"/>
      <c r="BN72" s="369"/>
      <c r="BO72" s="356">
        <f>+BO73+BO77</f>
        <v>0</v>
      </c>
      <c r="BP72" s="758"/>
      <c r="BQ72" s="369"/>
      <c r="BR72" s="356">
        <f>+BR73+BR77</f>
        <v>0</v>
      </c>
      <c r="BS72" s="758"/>
      <c r="BT72" s="369"/>
      <c r="BU72" s="356">
        <f>+BU73+BU77</f>
        <v>0</v>
      </c>
      <c r="BV72" s="758"/>
      <c r="BW72" s="369"/>
      <c r="BX72" s="356">
        <f>+BX73+BX77</f>
        <v>0</v>
      </c>
      <c r="BY72" s="356">
        <f>+BY73+BY77</f>
        <v>0</v>
      </c>
      <c r="BZ72" s="369"/>
      <c r="CA72" s="356">
        <f>+CA73+CA77</f>
        <v>0</v>
      </c>
      <c r="CB72" s="758"/>
      <c r="CC72" s="369"/>
      <c r="CD72" s="356">
        <f>+CD73+CD77</f>
        <v>0</v>
      </c>
      <c r="CE72" s="758"/>
      <c r="CF72" s="369"/>
      <c r="CG72" s="356">
        <f>+CG73+CG77</f>
        <v>0</v>
      </c>
      <c r="CH72" s="758"/>
      <c r="CI72" s="369"/>
      <c r="CJ72" s="356">
        <f>+CJ73+CJ77</f>
        <v>0</v>
      </c>
      <c r="CK72" s="758"/>
      <c r="CL72" s="369"/>
      <c r="CM72" s="356">
        <f>+CM73+CM77</f>
        <v>0</v>
      </c>
      <c r="CN72" s="758"/>
      <c r="CO72" s="369"/>
      <c r="CP72" s="356">
        <f>+CP73+CP77</f>
        <v>0</v>
      </c>
    </row>
    <row r="73" spans="1:95" ht="12.75">
      <c r="A73" s="712" t="s">
        <v>1565</v>
      </c>
      <c r="B73" s="345" t="s">
        <v>1566</v>
      </c>
      <c r="C73" s="721"/>
      <c r="D73" s="369"/>
      <c r="E73" s="376"/>
      <c r="F73" s="369"/>
      <c r="G73" s="369"/>
      <c r="H73" s="369"/>
      <c r="I73" s="369"/>
      <c r="J73" s="376"/>
      <c r="K73" s="369"/>
      <c r="L73" s="369"/>
      <c r="M73" s="369"/>
      <c r="N73" s="369"/>
      <c r="O73" s="370"/>
      <c r="P73" s="356"/>
      <c r="Q73" s="356">
        <f>SUM(Q74:Q75)</f>
        <v>0</v>
      </c>
      <c r="R73" s="410"/>
      <c r="S73" s="351"/>
      <c r="T73" s="414"/>
      <c r="U73" s="356">
        <f>SUM(U74:U75)</f>
        <v>0</v>
      </c>
      <c r="W73" s="414"/>
      <c r="X73" s="356">
        <f>SUM(X74:X75)</f>
        <v>0</v>
      </c>
      <c r="Z73" s="414"/>
      <c r="AA73" s="356">
        <f>SUM(AA74:AA75)</f>
        <v>0</v>
      </c>
      <c r="AB73" s="356">
        <f>SUM(AB74:AB75)</f>
        <v>0</v>
      </c>
      <c r="AC73" s="356">
        <f>SUM(AC74:AC75)</f>
        <v>0</v>
      </c>
      <c r="AD73" s="356">
        <f>SUM(AD74:AD75)</f>
        <v>0</v>
      </c>
      <c r="AE73" s="356">
        <f>SUM(AE74:AE75)</f>
        <v>0</v>
      </c>
      <c r="AF73" s="752"/>
      <c r="AG73" s="369"/>
      <c r="AH73" s="356">
        <f>SUM(AH74:AH75)+AH192</f>
        <v>0</v>
      </c>
      <c r="AI73" s="758"/>
      <c r="AJ73" s="369"/>
      <c r="AK73" s="356">
        <f>SUM(AK74:AK75)+AK192</f>
        <v>0</v>
      </c>
      <c r="AL73" s="758"/>
      <c r="AM73" s="369"/>
      <c r="AN73" s="356">
        <f>SUM(AN74:AN75)+AN192</f>
        <v>0</v>
      </c>
      <c r="AO73" s="758"/>
      <c r="AP73" s="369"/>
      <c r="AQ73" s="356">
        <f>SUM(AQ74:AQ75)+AQ192</f>
        <v>0</v>
      </c>
      <c r="AR73" s="758"/>
      <c r="AS73" s="369"/>
      <c r="AT73" s="356">
        <f>SUM(AT74:AT75)+AT192</f>
        <v>0</v>
      </c>
      <c r="AU73" s="758"/>
      <c r="AV73" s="369"/>
      <c r="AW73" s="356">
        <f>SUM(AW74:AW75)+AW192</f>
        <v>0</v>
      </c>
      <c r="AX73" s="758"/>
      <c r="AY73" s="369"/>
      <c r="AZ73" s="356">
        <f>SUM(AZ74:AZ75)+AZ192</f>
        <v>0</v>
      </c>
      <c r="BA73" s="758"/>
      <c r="BB73" s="369"/>
      <c r="BC73" s="356">
        <f>SUM(BC74:BC75)+BC192</f>
        <v>0</v>
      </c>
      <c r="BD73" s="758"/>
      <c r="BE73" s="369"/>
      <c r="BF73" s="356">
        <f>SUM(BF74:BF75)+BF192</f>
        <v>0</v>
      </c>
      <c r="BG73" s="758"/>
      <c r="BH73" s="369"/>
      <c r="BI73" s="356">
        <f>SUM(BI74:BI75)+BI192</f>
        <v>0</v>
      </c>
      <c r="BJ73" s="758"/>
      <c r="BK73" s="369"/>
      <c r="BL73" s="356">
        <f>SUM(BL74:BL75)+BL192</f>
        <v>0</v>
      </c>
      <c r="BM73" s="758"/>
      <c r="BN73" s="369"/>
      <c r="BO73" s="356">
        <f>SUM(BO74:BO75)+BO192</f>
        <v>0</v>
      </c>
      <c r="BP73" s="758"/>
      <c r="BQ73" s="369"/>
      <c r="BR73" s="356">
        <f>SUM(BR74:BR75)+BR192</f>
        <v>0</v>
      </c>
      <c r="BS73" s="758"/>
      <c r="BT73" s="369"/>
      <c r="BU73" s="356">
        <f>SUM(BU74:BU75)+BU192</f>
        <v>0</v>
      </c>
      <c r="BV73" s="758"/>
      <c r="BW73" s="369"/>
      <c r="BX73" s="356">
        <f>SUM(BX74:BX75)+BX192</f>
        <v>0</v>
      </c>
      <c r="BY73" s="356">
        <f>SUM(BY74:BY75)+BY192</f>
        <v>0</v>
      </c>
      <c r="BZ73" s="369"/>
      <c r="CA73" s="356">
        <f>SUM(CA74:CA75)+CA192</f>
        <v>0</v>
      </c>
      <c r="CB73" s="758"/>
      <c r="CC73" s="369"/>
      <c r="CD73" s="356">
        <f>SUM(CD74:CD75)+CD192</f>
        <v>0</v>
      </c>
      <c r="CE73" s="758"/>
      <c r="CF73" s="369"/>
      <c r="CG73" s="356">
        <f>SUM(CG74:CG75)+CG192</f>
        <v>0</v>
      </c>
      <c r="CH73" s="758"/>
      <c r="CI73" s="369"/>
      <c r="CJ73" s="356">
        <f>SUM(CJ74:CJ75)+CJ192</f>
        <v>0</v>
      </c>
      <c r="CK73" s="758"/>
      <c r="CL73" s="369"/>
      <c r="CM73" s="356">
        <f>SUM(CM74:CM75)+CM192</f>
        <v>0</v>
      </c>
      <c r="CN73" s="758"/>
      <c r="CO73" s="369"/>
      <c r="CP73" s="356">
        <f>SUM(CP74:CP75)+CP192</f>
        <v>0</v>
      </c>
    </row>
    <row r="74" spans="1:95" ht="12.75">
      <c r="A74" s="87" t="s">
        <v>1565</v>
      </c>
      <c r="B74" s="346" t="s">
        <v>802</v>
      </c>
      <c r="C74" s="722"/>
      <c r="D74" s="367"/>
      <c r="E74" s="375"/>
      <c r="F74" s="367"/>
      <c r="G74" s="367"/>
      <c r="H74" s="367"/>
      <c r="I74" s="367"/>
      <c r="J74" s="375"/>
      <c r="K74" s="367"/>
      <c r="L74" s="367"/>
      <c r="M74" s="367"/>
      <c r="N74" s="367"/>
      <c r="O74" s="368">
        <f>SUM(C74:N74)</f>
        <v>0</v>
      </c>
      <c r="P74" s="357">
        <v>1450</v>
      </c>
      <c r="Q74" s="357">
        <f>+O74*P74</f>
        <v>0</v>
      </c>
      <c r="R74" s="410"/>
      <c r="S74" s="351"/>
      <c r="T74" s="413"/>
      <c r="U74" s="357">
        <f>+$P74*T74</f>
        <v>0</v>
      </c>
      <c r="W74" s="413"/>
      <c r="X74" s="357">
        <f>+$P74*W74</f>
        <v>0</v>
      </c>
      <c r="Z74" s="413"/>
      <c r="AA74" s="357">
        <f>+$P74*Z74</f>
        <v>0</v>
      </c>
      <c r="AB74" s="357"/>
      <c r="AC74" s="357"/>
      <c r="AD74" s="357"/>
      <c r="AE74" s="357"/>
      <c r="AF74" s="752"/>
      <c r="AG74" s="367"/>
      <c r="AH74" s="357">
        <f>+$P74*AG74</f>
        <v>0</v>
      </c>
      <c r="AI74" s="758"/>
      <c r="AJ74" s="367"/>
      <c r="AK74" s="357">
        <f>+$P74*AJ74</f>
        <v>0</v>
      </c>
      <c r="AL74" s="758"/>
      <c r="AM74" s="367"/>
      <c r="AN74" s="357">
        <f>+$P74*AM74</f>
        <v>0</v>
      </c>
      <c r="AO74" s="758"/>
      <c r="AP74" s="367"/>
      <c r="AQ74" s="357">
        <f>+$P74*AP74</f>
        <v>0</v>
      </c>
      <c r="AR74" s="758"/>
      <c r="AS74" s="367"/>
      <c r="AT74" s="357">
        <f>+$P74*AS74</f>
        <v>0</v>
      </c>
      <c r="AU74" s="758"/>
      <c r="AV74" s="367"/>
      <c r="AW74" s="357">
        <f>+$P74*AV74</f>
        <v>0</v>
      </c>
      <c r="AX74" s="758"/>
      <c r="AY74" s="367"/>
      <c r="AZ74" s="357">
        <f>+$P74*AY74</f>
        <v>0</v>
      </c>
      <c r="BA74" s="758"/>
      <c r="BB74" s="367"/>
      <c r="BC74" s="357">
        <f>+$P74*BB74</f>
        <v>0</v>
      </c>
      <c r="BD74" s="758"/>
      <c r="BE74" s="367"/>
      <c r="BF74" s="357">
        <f>+$P74*BE74</f>
        <v>0</v>
      </c>
      <c r="BG74" s="758"/>
      <c r="BH74" s="367"/>
      <c r="BI74" s="357">
        <f>+$P74*BH74</f>
        <v>0</v>
      </c>
      <c r="BJ74" s="758"/>
      <c r="BK74" s="367"/>
      <c r="BL74" s="357">
        <f>+$P74*BK74</f>
        <v>0</v>
      </c>
      <c r="BM74" s="758"/>
      <c r="BN74" s="367"/>
      <c r="BO74" s="357">
        <f>+$P74*BN74</f>
        <v>0</v>
      </c>
      <c r="BP74" s="758"/>
      <c r="BQ74" s="367"/>
      <c r="BR74" s="357">
        <f>+$P74*BQ74</f>
        <v>0</v>
      </c>
      <c r="BS74" s="758"/>
      <c r="BT74" s="367"/>
      <c r="BU74" s="357">
        <f>+$P74*BT74</f>
        <v>0</v>
      </c>
      <c r="BV74" s="758"/>
      <c r="BW74" s="367"/>
      <c r="BX74" s="357">
        <f>+$P74*BW74</f>
        <v>0</v>
      </c>
      <c r="BY74" s="798">
        <f>+AH74+AK74+AN74+AQ74+AT74+AW74+AZ74+BC74+BF74+BI74+BL74+BO74+BR74+BU74+BX74</f>
        <v>0</v>
      </c>
      <c r="BZ74" s="367"/>
      <c r="CA74" s="357">
        <f>+$P74*BZ74</f>
        <v>0</v>
      </c>
      <c r="CB74" s="758"/>
      <c r="CC74" s="367"/>
      <c r="CD74" s="357">
        <f>+$P74*CC74</f>
        <v>0</v>
      </c>
      <c r="CE74" s="758"/>
      <c r="CF74" s="367">
        <v>0</v>
      </c>
      <c r="CG74" s="357">
        <f>+$P74*CF74</f>
        <v>0</v>
      </c>
      <c r="CH74" s="758"/>
      <c r="CI74" s="367">
        <v>0</v>
      </c>
      <c r="CJ74" s="357">
        <f>+$P74*CI74</f>
        <v>0</v>
      </c>
      <c r="CK74" s="758"/>
      <c r="CL74" s="367">
        <v>0</v>
      </c>
      <c r="CM74" s="357">
        <f>+$P74*CL74</f>
        <v>0</v>
      </c>
      <c r="CN74" s="758"/>
      <c r="CO74" s="367">
        <v>0</v>
      </c>
      <c r="CP74" s="357">
        <f>+$P74*CO74</f>
        <v>0</v>
      </c>
    </row>
    <row r="75" spans="1:95" ht="12.75">
      <c r="A75" s="87" t="s">
        <v>1565</v>
      </c>
      <c r="B75" s="347" t="s">
        <v>803</v>
      </c>
      <c r="C75" s="723"/>
      <c r="D75" s="377"/>
      <c r="E75" s="377"/>
      <c r="F75" s="377"/>
      <c r="G75" s="377"/>
      <c r="H75" s="377"/>
      <c r="I75" s="377"/>
      <c r="J75" s="377"/>
      <c r="K75" s="377"/>
      <c r="L75" s="377"/>
      <c r="M75" s="377"/>
      <c r="N75" s="377"/>
      <c r="O75" s="368">
        <f>SUM(C75:N75)</f>
        <v>0</v>
      </c>
      <c r="P75" s="358">
        <v>2750</v>
      </c>
      <c r="Q75" s="357">
        <f>+O75*P75</f>
        <v>0</v>
      </c>
      <c r="R75" s="212"/>
      <c r="S75" s="187"/>
      <c r="T75" s="415"/>
      <c r="U75" s="357">
        <f>+$P75*T75</f>
        <v>0</v>
      </c>
      <c r="W75" s="415"/>
      <c r="X75" s="357">
        <f>+$P75*W75</f>
        <v>0</v>
      </c>
      <c r="Z75" s="415"/>
      <c r="AA75" s="357">
        <f>+$P75*Z75</f>
        <v>0</v>
      </c>
      <c r="AB75" s="357"/>
      <c r="AC75" s="357"/>
      <c r="AD75" s="357"/>
      <c r="AE75" s="357"/>
      <c r="AF75" s="752"/>
      <c r="AG75" s="778"/>
      <c r="AH75" s="357">
        <f>+$P75*AG75</f>
        <v>0</v>
      </c>
      <c r="AI75" s="758"/>
      <c r="AJ75" s="778"/>
      <c r="AK75" s="357">
        <f>+$P75*AJ75</f>
        <v>0</v>
      </c>
      <c r="AL75" s="758"/>
      <c r="AM75" s="778"/>
      <c r="AN75" s="357">
        <f>+$P75*AM75</f>
        <v>0</v>
      </c>
      <c r="AO75" s="758"/>
      <c r="AP75" s="778"/>
      <c r="AQ75" s="357">
        <f>+$P75*AP75</f>
        <v>0</v>
      </c>
      <c r="AR75" s="758"/>
      <c r="AS75" s="778"/>
      <c r="AT75" s="357">
        <f>+$P75*AS75</f>
        <v>0</v>
      </c>
      <c r="AU75" s="758"/>
      <c r="AV75" s="778"/>
      <c r="AW75" s="357">
        <f>+$P75*AV75</f>
        <v>0</v>
      </c>
      <c r="AX75" s="758"/>
      <c r="AY75" s="778"/>
      <c r="AZ75" s="357">
        <f>+$P75*AY75</f>
        <v>0</v>
      </c>
      <c r="BA75" s="758"/>
      <c r="BB75" s="778"/>
      <c r="BC75" s="357">
        <f>+$P75*BB75</f>
        <v>0</v>
      </c>
      <c r="BD75" s="758"/>
      <c r="BE75" s="778"/>
      <c r="BF75" s="357">
        <f>+$P75*BE75</f>
        <v>0</v>
      </c>
      <c r="BG75" s="758"/>
      <c r="BH75" s="778"/>
      <c r="BI75" s="357">
        <f>+$P75*BH75</f>
        <v>0</v>
      </c>
      <c r="BJ75" s="758"/>
      <c r="BK75" s="778"/>
      <c r="BL75" s="357">
        <f>+$P75*BK75</f>
        <v>0</v>
      </c>
      <c r="BM75" s="758"/>
      <c r="BN75" s="778"/>
      <c r="BO75" s="357">
        <f>+$P75*BN75</f>
        <v>0</v>
      </c>
      <c r="BP75" s="758"/>
      <c r="BQ75" s="778"/>
      <c r="BR75" s="357">
        <f>+$P75*BQ75</f>
        <v>0</v>
      </c>
      <c r="BS75" s="758"/>
      <c r="BT75" s="778"/>
      <c r="BU75" s="357">
        <f>+$P75*BT75</f>
        <v>0</v>
      </c>
      <c r="BV75" s="758"/>
      <c r="BW75" s="778"/>
      <c r="BX75" s="357">
        <f>+$P75*BW75</f>
        <v>0</v>
      </c>
      <c r="BY75" s="798">
        <f>+AH75+AK75+AN75+AQ75+AT75+AW75+AZ75+BC75+BF75+BI75+BL75+BO75+BR75+BU75+BX75</f>
        <v>0</v>
      </c>
      <c r="BZ75" s="778"/>
      <c r="CA75" s="357">
        <f>+$P75*BZ75</f>
        <v>0</v>
      </c>
      <c r="CB75" s="758"/>
      <c r="CC75" s="778"/>
      <c r="CD75" s="357">
        <f>+$P75*CC75</f>
        <v>0</v>
      </c>
      <c r="CE75" s="758"/>
      <c r="CF75" s="778"/>
      <c r="CG75" s="357">
        <f>+$P75*CF75</f>
        <v>0</v>
      </c>
      <c r="CH75" s="758"/>
      <c r="CI75" s="778"/>
      <c r="CJ75" s="357">
        <f>+$P75*CI75</f>
        <v>0</v>
      </c>
      <c r="CK75" s="758"/>
      <c r="CL75" s="778"/>
      <c r="CM75" s="357">
        <f>+$P75*CL75</f>
        <v>0</v>
      </c>
      <c r="CN75" s="758"/>
      <c r="CO75" s="778"/>
      <c r="CP75" s="357">
        <f>+$P75*CO75</f>
        <v>0</v>
      </c>
    </row>
    <row r="76" spans="1:95" ht="12.75">
      <c r="B76" s="347"/>
      <c r="C76" s="723"/>
      <c r="D76" s="377"/>
      <c r="E76" s="377"/>
      <c r="F76" s="377"/>
      <c r="G76" s="377"/>
      <c r="H76" s="377"/>
      <c r="I76" s="377"/>
      <c r="J76" s="377"/>
      <c r="K76" s="377"/>
      <c r="L76" s="377"/>
      <c r="M76" s="377"/>
      <c r="N76" s="377"/>
      <c r="O76" s="368"/>
      <c r="P76" s="358"/>
      <c r="Q76" s="357"/>
      <c r="R76" s="212"/>
      <c r="S76" s="187"/>
      <c r="T76" s="415"/>
      <c r="U76" s="357"/>
      <c r="W76" s="415"/>
      <c r="X76" s="357"/>
      <c r="Z76" s="415"/>
      <c r="AA76" s="357"/>
      <c r="AB76" s="357"/>
      <c r="AC76" s="357"/>
      <c r="AD76" s="357"/>
      <c r="AE76" s="357"/>
      <c r="AF76" s="752"/>
      <c r="AG76" s="778"/>
      <c r="AH76" s="357"/>
      <c r="AI76" s="758"/>
      <c r="AJ76" s="778"/>
      <c r="AK76" s="357"/>
      <c r="AL76" s="758"/>
      <c r="AM76" s="778"/>
      <c r="AN76" s="357"/>
      <c r="AO76" s="758"/>
      <c r="AP76" s="778"/>
      <c r="AQ76" s="357"/>
      <c r="AR76" s="758"/>
      <c r="AS76" s="778"/>
      <c r="AT76" s="357"/>
      <c r="AU76" s="758"/>
      <c r="AV76" s="778"/>
      <c r="AW76" s="357"/>
      <c r="AX76" s="758"/>
      <c r="AY76" s="778"/>
      <c r="AZ76" s="357"/>
      <c r="BA76" s="758"/>
      <c r="BB76" s="778"/>
      <c r="BC76" s="357"/>
      <c r="BD76" s="758"/>
      <c r="BE76" s="778"/>
      <c r="BF76" s="357"/>
      <c r="BG76" s="758"/>
      <c r="BH76" s="778"/>
      <c r="BI76" s="357"/>
      <c r="BJ76" s="758"/>
      <c r="BK76" s="778"/>
      <c r="BL76" s="357"/>
      <c r="BM76" s="758"/>
      <c r="BN76" s="778"/>
      <c r="BO76" s="357"/>
      <c r="BP76" s="758"/>
      <c r="BQ76" s="778"/>
      <c r="BR76" s="357"/>
      <c r="BS76" s="758"/>
      <c r="BT76" s="778"/>
      <c r="BU76" s="357"/>
      <c r="BV76" s="758"/>
      <c r="BW76" s="778"/>
      <c r="BX76" s="357"/>
      <c r="BY76" s="798">
        <f>+AH76+AK76+AN76+AQ76+AT76+AW76+AZ76+BC76+BF76+BI76+BL76+BO76+BR76+BU76+BX76</f>
        <v>0</v>
      </c>
      <c r="BZ76" s="778"/>
      <c r="CA76" s="357"/>
      <c r="CB76" s="758"/>
      <c r="CC76" s="778"/>
      <c r="CD76" s="357"/>
      <c r="CE76" s="758"/>
      <c r="CF76" s="778"/>
      <c r="CG76" s="357"/>
      <c r="CH76" s="758"/>
      <c r="CI76" s="778"/>
      <c r="CJ76" s="357"/>
      <c r="CK76" s="758"/>
      <c r="CL76" s="778"/>
      <c r="CM76" s="357"/>
      <c r="CN76" s="758"/>
      <c r="CO76" s="778"/>
      <c r="CP76" s="357"/>
    </row>
    <row r="77" spans="1:95" ht="12.75">
      <c r="A77" s="712" t="s">
        <v>1567</v>
      </c>
      <c r="B77" s="345" t="s">
        <v>1568</v>
      </c>
      <c r="C77" s="724"/>
      <c r="D77" s="378"/>
      <c r="E77" s="378"/>
      <c r="F77" s="378"/>
      <c r="G77" s="378"/>
      <c r="H77" s="378"/>
      <c r="I77" s="378"/>
      <c r="J77" s="378"/>
      <c r="K77" s="378"/>
      <c r="L77" s="378"/>
      <c r="M77" s="378"/>
      <c r="N77" s="378"/>
      <c r="O77" s="370"/>
      <c r="P77" s="359"/>
      <c r="Q77" s="356">
        <f>SUM(Q78:Q80)</f>
        <v>0</v>
      </c>
      <c r="R77" s="212"/>
      <c r="S77" s="187"/>
      <c r="T77" s="416"/>
      <c r="U77" s="356">
        <f>SUM(U78:U80)</f>
        <v>0</v>
      </c>
      <c r="W77" s="416"/>
      <c r="X77" s="356">
        <f>SUM(X78:X80)</f>
        <v>0</v>
      </c>
      <c r="Z77" s="416"/>
      <c r="AA77" s="356">
        <f>SUM(AA78:AA80)</f>
        <v>0</v>
      </c>
      <c r="AB77" s="356">
        <f>SUM(AB78:AB80)</f>
        <v>0</v>
      </c>
      <c r="AC77" s="356">
        <f>SUM(AC78:AC80)</f>
        <v>0</v>
      </c>
      <c r="AD77" s="356">
        <f>SUM(AD78:AD80)</f>
        <v>0</v>
      </c>
      <c r="AE77" s="356">
        <f>SUM(AE78:AE80)</f>
        <v>0</v>
      </c>
      <c r="AF77" s="752"/>
      <c r="AG77" s="779"/>
      <c r="AH77" s="356">
        <f>SUM(AH78:AH80)</f>
        <v>0</v>
      </c>
      <c r="AI77" s="758"/>
      <c r="AJ77" s="779"/>
      <c r="AK77" s="356">
        <f>SUM(AK78:AK80)</f>
        <v>0</v>
      </c>
      <c r="AL77" s="758"/>
      <c r="AM77" s="779"/>
      <c r="AN77" s="356">
        <f>SUM(AN78:AN80)</f>
        <v>0</v>
      </c>
      <c r="AO77" s="758"/>
      <c r="AP77" s="779"/>
      <c r="AQ77" s="356">
        <f>SUM(AQ78:AQ80)</f>
        <v>0</v>
      </c>
      <c r="AR77" s="758"/>
      <c r="AS77" s="779"/>
      <c r="AT77" s="356">
        <f>SUM(AT78:AT80)</f>
        <v>0</v>
      </c>
      <c r="AU77" s="758"/>
      <c r="AV77" s="779"/>
      <c r="AW77" s="356">
        <f>SUM(AW78:AW80)</f>
        <v>0</v>
      </c>
      <c r="AX77" s="758"/>
      <c r="AY77" s="779"/>
      <c r="AZ77" s="356">
        <f>SUM(AZ78:AZ80)</f>
        <v>0</v>
      </c>
      <c r="BA77" s="758"/>
      <c r="BB77" s="779"/>
      <c r="BC77" s="356">
        <f>SUM(BC78:BC80)</f>
        <v>0</v>
      </c>
      <c r="BD77" s="758"/>
      <c r="BE77" s="779"/>
      <c r="BF77" s="356">
        <f>SUM(BF78:BF80)</f>
        <v>0</v>
      </c>
      <c r="BG77" s="758"/>
      <c r="BH77" s="779"/>
      <c r="BI77" s="356">
        <f>SUM(BI78:BI80)</f>
        <v>0</v>
      </c>
      <c r="BJ77" s="758"/>
      <c r="BK77" s="779"/>
      <c r="BL77" s="356">
        <f>SUM(BL78:BL80)</f>
        <v>0</v>
      </c>
      <c r="BM77" s="758"/>
      <c r="BN77" s="779"/>
      <c r="BO77" s="356">
        <f>SUM(BO78:BO80)</f>
        <v>0</v>
      </c>
      <c r="BP77" s="758"/>
      <c r="BQ77" s="779"/>
      <c r="BR77" s="356">
        <f>SUM(BR78:BR80)</f>
        <v>0</v>
      </c>
      <c r="BS77" s="758"/>
      <c r="BT77" s="779"/>
      <c r="BU77" s="356">
        <f>SUM(BU78:BU80)</f>
        <v>0</v>
      </c>
      <c r="BV77" s="758"/>
      <c r="BW77" s="779"/>
      <c r="BX77" s="356">
        <f>SUM(BX78:BX80)</f>
        <v>0</v>
      </c>
      <c r="BY77" s="356">
        <f>SUM(BY78:BY80)</f>
        <v>0</v>
      </c>
      <c r="BZ77" s="779"/>
      <c r="CA77" s="356">
        <f>SUM(CA78:CA80)</f>
        <v>0</v>
      </c>
      <c r="CB77" s="758"/>
      <c r="CC77" s="779"/>
      <c r="CD77" s="356">
        <f>SUM(CD78:CD80)</f>
        <v>0</v>
      </c>
      <c r="CE77" s="758"/>
      <c r="CF77" s="779"/>
      <c r="CG77" s="356">
        <f>SUM(CG78:CG80)</f>
        <v>0</v>
      </c>
      <c r="CH77" s="758"/>
      <c r="CI77" s="779"/>
      <c r="CJ77" s="356">
        <f>SUM(CJ78:CJ80)</f>
        <v>0</v>
      </c>
      <c r="CK77" s="758"/>
      <c r="CL77" s="779"/>
      <c r="CM77" s="356">
        <f>SUM(CM78:CM80)</f>
        <v>0</v>
      </c>
      <c r="CN77" s="758"/>
      <c r="CO77" s="779"/>
      <c r="CP77" s="356">
        <f>SUM(CP78:CP80)</f>
        <v>0</v>
      </c>
    </row>
    <row r="78" spans="1:95" ht="12.75">
      <c r="A78" s="87" t="s">
        <v>1567</v>
      </c>
      <c r="B78" s="346" t="s">
        <v>804</v>
      </c>
      <c r="C78" s="722"/>
      <c r="D78" s="367"/>
      <c r="E78" s="375"/>
      <c r="F78" s="367"/>
      <c r="G78" s="367"/>
      <c r="H78" s="367"/>
      <c r="I78" s="367"/>
      <c r="J78" s="375"/>
      <c r="K78" s="367"/>
      <c r="L78" s="367"/>
      <c r="M78" s="367"/>
      <c r="N78" s="367"/>
      <c r="O78" s="368">
        <f>SUM(C78:N78)</f>
        <v>0</v>
      </c>
      <c r="P78" s="357">
        <v>125000</v>
      </c>
      <c r="Q78" s="357">
        <f>+O78*P78</f>
        <v>0</v>
      </c>
      <c r="R78" s="410"/>
      <c r="S78" s="351"/>
      <c r="T78" s="413"/>
      <c r="U78" s="357">
        <f>+$P78*T78</f>
        <v>0</v>
      </c>
      <c r="W78" s="413"/>
      <c r="X78" s="357">
        <f>+$P78*W78*3.5</f>
        <v>0</v>
      </c>
      <c r="Z78" s="413"/>
      <c r="AA78" s="357">
        <f>+$P78*Z78</f>
        <v>0</v>
      </c>
      <c r="AB78" s="357"/>
      <c r="AC78" s="357"/>
      <c r="AD78" s="357"/>
      <c r="AE78" s="357"/>
      <c r="AF78" s="752"/>
      <c r="AG78" s="367"/>
      <c r="AH78" s="357">
        <f>+$P78*AG78</f>
        <v>0</v>
      </c>
      <c r="AI78" s="758"/>
      <c r="AJ78" s="367"/>
      <c r="AK78" s="357">
        <f>+$P78*AJ78</f>
        <v>0</v>
      </c>
      <c r="AL78" s="758"/>
      <c r="AM78" s="367"/>
      <c r="AN78" s="357">
        <f>+$P78*AM78</f>
        <v>0</v>
      </c>
      <c r="AO78" s="758"/>
      <c r="AP78" s="367"/>
      <c r="AQ78" s="357">
        <f>+$P78*AP78</f>
        <v>0</v>
      </c>
      <c r="AR78" s="758"/>
      <c r="AS78" s="367"/>
      <c r="AT78" s="357">
        <f>+$P78*AS78</f>
        <v>0</v>
      </c>
      <c r="AU78" s="758"/>
      <c r="AV78" s="367"/>
      <c r="AW78" s="357">
        <f>+$P78*AV78</f>
        <v>0</v>
      </c>
      <c r="AX78" s="758"/>
      <c r="AY78" s="367"/>
      <c r="AZ78" s="357">
        <f>+$P78*AY78</f>
        <v>0</v>
      </c>
      <c r="BA78" s="758"/>
      <c r="BB78" s="367"/>
      <c r="BC78" s="357">
        <f>+$P78*BB78</f>
        <v>0</v>
      </c>
      <c r="BD78" s="758"/>
      <c r="BE78" s="367"/>
      <c r="BF78" s="357">
        <f>+$P78*BE78</f>
        <v>0</v>
      </c>
      <c r="BG78" s="758"/>
      <c r="BH78" s="367"/>
      <c r="BI78" s="357">
        <f>+$P78*BH78</f>
        <v>0</v>
      </c>
      <c r="BJ78" s="758"/>
      <c r="BK78" s="367"/>
      <c r="BL78" s="357">
        <f>+$P78*BK78</f>
        <v>0</v>
      </c>
      <c r="BM78" s="758"/>
      <c r="BN78" s="367"/>
      <c r="BO78" s="357">
        <f>+$P78*BN78</f>
        <v>0</v>
      </c>
      <c r="BP78" s="758"/>
      <c r="BQ78" s="367"/>
      <c r="BR78" s="357">
        <f>+$P78*BQ78</f>
        <v>0</v>
      </c>
      <c r="BS78" s="758"/>
      <c r="BT78" s="367"/>
      <c r="BU78" s="357">
        <f>+$P78*BT78</f>
        <v>0</v>
      </c>
      <c r="BV78" s="758"/>
      <c r="BW78" s="367"/>
      <c r="BX78" s="357">
        <f>+$P78*BW78</f>
        <v>0</v>
      </c>
      <c r="BY78" s="798">
        <f>+AH78+AK78+AN78+AQ78+AT78+AW78+AZ78+BC78+BF78+BI78+BL78+BO78+BR78+BU78+BX78</f>
        <v>0</v>
      </c>
      <c r="BZ78" s="367"/>
      <c r="CA78" s="357">
        <f>+$P78*BZ78</f>
        <v>0</v>
      </c>
      <c r="CB78" s="758"/>
      <c r="CC78" s="367"/>
      <c r="CD78" s="357">
        <f>+$P78*CC78</f>
        <v>0</v>
      </c>
      <c r="CE78" s="758"/>
      <c r="CF78" s="367"/>
      <c r="CG78" s="357">
        <f>+$P78*CF78</f>
        <v>0</v>
      </c>
      <c r="CH78" s="758"/>
      <c r="CI78" s="367"/>
      <c r="CJ78" s="357">
        <f>+$P78*CI78</f>
        <v>0</v>
      </c>
      <c r="CK78" s="758"/>
      <c r="CL78" s="367"/>
      <c r="CM78" s="357">
        <f>+$P78*CL78</f>
        <v>0</v>
      </c>
      <c r="CN78" s="758"/>
      <c r="CO78" s="367"/>
      <c r="CP78" s="357">
        <f>+$P78*CO78</f>
        <v>0</v>
      </c>
    </row>
    <row r="79" spans="1:95" ht="12.75">
      <c r="A79" s="87" t="s">
        <v>1567</v>
      </c>
      <c r="B79" s="346" t="s">
        <v>1568</v>
      </c>
      <c r="C79" s="722"/>
      <c r="D79" s="367"/>
      <c r="E79" s="375"/>
      <c r="F79" s="367"/>
      <c r="G79" s="367"/>
      <c r="H79" s="367"/>
      <c r="I79" s="367"/>
      <c r="J79" s="375"/>
      <c r="K79" s="367"/>
      <c r="L79" s="367"/>
      <c r="M79" s="367"/>
      <c r="N79" s="367"/>
      <c r="O79" s="368">
        <f>SUM(C79:N79)</f>
        <v>0</v>
      </c>
      <c r="P79" s="357"/>
      <c r="Q79" s="357"/>
      <c r="R79" s="410"/>
      <c r="S79" s="351"/>
      <c r="T79" s="413"/>
      <c r="U79" s="357"/>
      <c r="W79" s="413"/>
      <c r="X79" s="357"/>
      <c r="Z79" s="413"/>
      <c r="AA79" s="357"/>
      <c r="AB79" s="357"/>
      <c r="AC79" s="357"/>
      <c r="AD79" s="357"/>
      <c r="AE79" s="357">
        <v>0</v>
      </c>
      <c r="AF79" s="752"/>
      <c r="AG79" s="780"/>
      <c r="AH79" s="357">
        <f>+AG79</f>
        <v>0</v>
      </c>
      <c r="AI79" s="758"/>
      <c r="AJ79" s="780"/>
      <c r="AK79" s="357">
        <f>+$P79*AJ79</f>
        <v>0</v>
      </c>
      <c r="AL79" s="758"/>
      <c r="AM79" s="367"/>
      <c r="AN79" s="357">
        <f>+AM79</f>
        <v>0</v>
      </c>
      <c r="AO79" s="758"/>
      <c r="AP79" s="367"/>
      <c r="AQ79" s="357">
        <f>+AP79</f>
        <v>0</v>
      </c>
      <c r="AR79" s="758"/>
      <c r="AS79" s="780"/>
      <c r="AT79" s="357">
        <f>+AS79</f>
        <v>0</v>
      </c>
      <c r="AU79" s="758"/>
      <c r="AV79" s="367"/>
      <c r="AW79" s="357">
        <f>+AV79</f>
        <v>0</v>
      </c>
      <c r="AX79" s="758"/>
      <c r="AY79" s="367"/>
      <c r="AZ79" s="357">
        <f>+$P79*AY79</f>
        <v>0</v>
      </c>
      <c r="BA79" s="758"/>
      <c r="BB79" s="367"/>
      <c r="BC79" s="357">
        <f>+BB79</f>
        <v>0</v>
      </c>
      <c r="BD79" s="758"/>
      <c r="BE79" s="367"/>
      <c r="BF79" s="357">
        <f>+BE79</f>
        <v>0</v>
      </c>
      <c r="BG79" s="758"/>
      <c r="BH79" s="367"/>
      <c r="BI79" s="357">
        <f>+$P79*BH79</f>
        <v>0</v>
      </c>
      <c r="BJ79" s="758"/>
      <c r="BK79" s="367"/>
      <c r="BL79" s="357">
        <f>+BK79</f>
        <v>0</v>
      </c>
      <c r="BM79" s="758"/>
      <c r="BN79" s="367"/>
      <c r="BO79" s="357">
        <f>+BN79</f>
        <v>0</v>
      </c>
      <c r="BP79" s="758"/>
      <c r="BQ79" s="780"/>
      <c r="BR79" s="357">
        <f>+BQ79</f>
        <v>0</v>
      </c>
      <c r="BS79" s="758"/>
      <c r="BT79" s="367"/>
      <c r="BU79" s="357">
        <f>+BT79</f>
        <v>0</v>
      </c>
      <c r="BV79" s="758"/>
      <c r="BW79" s="367"/>
      <c r="BX79" s="357">
        <f>+$P79*BW79</f>
        <v>0</v>
      </c>
      <c r="BY79" s="798">
        <f>+AH79+AK79+AN79+AQ79+AT79+AW79+AZ79+BC79+BF79+BI79+BL79+BO79+BR79+BU79+BX79</f>
        <v>0</v>
      </c>
      <c r="BZ79" s="367"/>
      <c r="CA79" s="357"/>
      <c r="CB79" s="758"/>
      <c r="CC79" s="367"/>
      <c r="CD79" s="357"/>
      <c r="CE79" s="758"/>
      <c r="CF79" s="367"/>
      <c r="CG79" s="357"/>
      <c r="CH79" s="758"/>
      <c r="CI79" s="367"/>
      <c r="CJ79" s="357"/>
      <c r="CK79" s="758"/>
      <c r="CL79" s="367"/>
      <c r="CM79" s="357"/>
      <c r="CN79" s="758"/>
      <c r="CO79" s="367"/>
      <c r="CP79" s="357"/>
      <c r="CQ79" s="77"/>
    </row>
    <row r="80" spans="1:95" ht="12.75">
      <c r="A80" s="87" t="s">
        <v>1567</v>
      </c>
      <c r="B80" s="346" t="s">
        <v>805</v>
      </c>
      <c r="C80" s="722"/>
      <c r="D80" s="367"/>
      <c r="E80" s="375"/>
      <c r="F80" s="367"/>
      <c r="G80" s="367"/>
      <c r="H80" s="367"/>
      <c r="I80" s="367"/>
      <c r="J80" s="375"/>
      <c r="K80" s="367"/>
      <c r="L80" s="367"/>
      <c r="M80" s="367"/>
      <c r="N80" s="367"/>
      <c r="O80" s="368">
        <f>SUM(C80:N80)</f>
        <v>0</v>
      </c>
      <c r="P80" s="357">
        <v>4500</v>
      </c>
      <c r="Q80" s="357">
        <f>+O80*P80</f>
        <v>0</v>
      </c>
      <c r="R80" s="410"/>
      <c r="S80" s="351"/>
      <c r="T80" s="413"/>
      <c r="U80" s="357">
        <f>+$P80*T80</f>
        <v>0</v>
      </c>
      <c r="W80" s="413"/>
      <c r="X80" s="357">
        <f>+$P80*W80</f>
        <v>0</v>
      </c>
      <c r="Z80" s="413"/>
      <c r="AA80" s="357">
        <f>+$P80*Z80</f>
        <v>0</v>
      </c>
      <c r="AB80" s="357"/>
      <c r="AC80" s="357"/>
      <c r="AD80" s="357"/>
      <c r="AE80" s="357"/>
      <c r="AF80" s="752"/>
      <c r="AG80" s="367"/>
      <c r="AH80" s="357">
        <f>+$P80*AG80</f>
        <v>0</v>
      </c>
      <c r="AI80" s="758"/>
      <c r="AJ80" s="367"/>
      <c r="AK80" s="357">
        <f>+$P80*AJ80</f>
        <v>0</v>
      </c>
      <c r="AL80" s="758"/>
      <c r="AM80" s="367"/>
      <c r="AN80" s="357">
        <f>+$P80*AM80</f>
        <v>0</v>
      </c>
      <c r="AO80" s="758"/>
      <c r="AP80" s="367"/>
      <c r="AQ80" s="357">
        <f>+$P80*AP80</f>
        <v>0</v>
      </c>
      <c r="AR80" s="758"/>
      <c r="AS80" s="367"/>
      <c r="AT80" s="357">
        <f>+$P80*AS80</f>
        <v>0</v>
      </c>
      <c r="AU80" s="758"/>
      <c r="AV80" s="367"/>
      <c r="AW80" s="357">
        <f>+$P80*AV80</f>
        <v>0</v>
      </c>
      <c r="AX80" s="758"/>
      <c r="AY80" s="367"/>
      <c r="AZ80" s="357">
        <f>+$P80*AY80</f>
        <v>0</v>
      </c>
      <c r="BA80" s="758"/>
      <c r="BB80" s="367"/>
      <c r="BC80" s="357">
        <f>+$P80*BB80</f>
        <v>0</v>
      </c>
      <c r="BD80" s="758"/>
      <c r="BE80" s="367"/>
      <c r="BF80" s="357">
        <f>+$P80*BE80</f>
        <v>0</v>
      </c>
      <c r="BG80" s="758"/>
      <c r="BH80" s="367"/>
      <c r="BI80" s="357">
        <f>+$P80*BH80</f>
        <v>0</v>
      </c>
      <c r="BJ80" s="758"/>
      <c r="BK80" s="367"/>
      <c r="BL80" s="357">
        <f>+$P80*BK80</f>
        <v>0</v>
      </c>
      <c r="BM80" s="758"/>
      <c r="BN80" s="367"/>
      <c r="BO80" s="357">
        <f>+$P80*BN80</f>
        <v>0</v>
      </c>
      <c r="BP80" s="758"/>
      <c r="BQ80" s="367"/>
      <c r="BR80" s="357">
        <f>+$P80*BQ80</f>
        <v>0</v>
      </c>
      <c r="BS80" s="758"/>
      <c r="BT80" s="367"/>
      <c r="BU80" s="357">
        <f>+$P80*BT80</f>
        <v>0</v>
      </c>
      <c r="BV80" s="758"/>
      <c r="BW80" s="367"/>
      <c r="BX80" s="357">
        <f>+$P80*BW80</f>
        <v>0</v>
      </c>
      <c r="BY80" s="798">
        <f>+AH80+AK80+AN80+AQ80+AT80+AW80+AZ80+BC80+BF80+BI80+BL80+BO80+BR80+BU80+BX80</f>
        <v>0</v>
      </c>
      <c r="BZ80" s="367"/>
      <c r="CA80" s="357">
        <f>+$P80*BZ80</f>
        <v>0</v>
      </c>
      <c r="CB80" s="758"/>
      <c r="CC80" s="367"/>
      <c r="CD80" s="357">
        <f>+$P80*CC80</f>
        <v>0</v>
      </c>
      <c r="CE80" s="758"/>
      <c r="CF80" s="367"/>
      <c r="CG80" s="357">
        <f>+$P80*CF80</f>
        <v>0</v>
      </c>
      <c r="CH80" s="758"/>
      <c r="CI80" s="367"/>
      <c r="CJ80" s="357">
        <f>+$P80*CI80</f>
        <v>0</v>
      </c>
      <c r="CK80" s="758"/>
      <c r="CL80" s="367"/>
      <c r="CM80" s="357">
        <f>+$P80*CL80</f>
        <v>0</v>
      </c>
      <c r="CN80" s="758"/>
      <c r="CO80" s="367"/>
      <c r="CP80" s="357">
        <f>+$P80*CO80</f>
        <v>0</v>
      </c>
    </row>
    <row r="81" spans="1:94" ht="12.75">
      <c r="A81" s="711" t="s">
        <v>1569</v>
      </c>
      <c r="B81" s="344" t="s">
        <v>1570</v>
      </c>
      <c r="C81" s="721"/>
      <c r="D81" s="369"/>
      <c r="E81" s="376"/>
      <c r="F81" s="369"/>
      <c r="G81" s="369"/>
      <c r="H81" s="369"/>
      <c r="I81" s="369"/>
      <c r="J81" s="376"/>
      <c r="K81" s="369"/>
      <c r="L81" s="369"/>
      <c r="M81" s="369"/>
      <c r="N81" s="369"/>
      <c r="O81" s="370"/>
      <c r="P81" s="356"/>
      <c r="Q81" s="356">
        <f>+Q82+Q120+Q143+Q163</f>
        <v>0</v>
      </c>
      <c r="R81" s="410"/>
      <c r="S81" s="351"/>
      <c r="T81" s="414"/>
      <c r="U81" s="356">
        <f>+U82+U120+U143+U163</f>
        <v>0</v>
      </c>
      <c r="W81" s="414"/>
      <c r="X81" s="356">
        <f>+X82+X120+X143+X163</f>
        <v>0</v>
      </c>
      <c r="Z81" s="414"/>
      <c r="AA81" s="356">
        <f>+AA82+AA120+AA143+AA163</f>
        <v>0</v>
      </c>
      <c r="AB81" s="356">
        <f>+AB82+AB120+AB143+AB163+AB184</f>
        <v>0</v>
      </c>
      <c r="AC81" s="356">
        <f>+AC82+AC120+AC143+AC163+AC184</f>
        <v>0</v>
      </c>
      <c r="AD81" s="356">
        <f>+AD82+AD120+AD143+AD163+AD184</f>
        <v>0</v>
      </c>
      <c r="AE81" s="356">
        <f>+AE82+AE120+AE143+AE163</f>
        <v>0</v>
      </c>
      <c r="AF81" s="752"/>
      <c r="AG81" s="369"/>
      <c r="AH81" s="356">
        <f>+AH82+AH120+AH143+AH163+AH184</f>
        <v>0</v>
      </c>
      <c r="AI81" s="758"/>
      <c r="AJ81" s="369"/>
      <c r="AK81" s="356">
        <f>+AK82+AK120+AK143+AK163+AK184</f>
        <v>0</v>
      </c>
      <c r="AL81" s="758"/>
      <c r="AM81" s="369"/>
      <c r="AN81" s="356">
        <f>+AN82+AN120+AN143+AN163+AN184</f>
        <v>0</v>
      </c>
      <c r="AO81" s="758"/>
      <c r="AP81" s="369"/>
      <c r="AQ81" s="356">
        <f>+AQ82+AQ120+AQ143+AQ163+AQ184</f>
        <v>0</v>
      </c>
      <c r="AR81" s="758"/>
      <c r="AS81" s="369"/>
      <c r="AT81" s="356">
        <f>+AT82+AT120+AT143+AT163+AT184</f>
        <v>0</v>
      </c>
      <c r="AU81" s="758"/>
      <c r="AV81" s="369"/>
      <c r="AW81" s="356">
        <f>+AW82+AW120+AW143+AW163+AW184</f>
        <v>0</v>
      </c>
      <c r="AX81" s="758"/>
      <c r="AY81" s="369"/>
      <c r="AZ81" s="356">
        <f>+AZ82+AZ120+AZ143+AZ163+AZ184</f>
        <v>0</v>
      </c>
      <c r="BA81" s="758"/>
      <c r="BB81" s="369"/>
      <c r="BC81" s="356">
        <f>+BC82+BC120+BC143+BC163+BC184</f>
        <v>0</v>
      </c>
      <c r="BD81" s="758"/>
      <c r="BE81" s="369"/>
      <c r="BF81" s="356">
        <f>+BF82+BF120+BF143+BF163+BF184</f>
        <v>0</v>
      </c>
      <c r="BG81" s="758"/>
      <c r="BH81" s="369"/>
      <c r="BI81" s="356">
        <f>+BI82+BI120+BI143+BI163+BI184</f>
        <v>0</v>
      </c>
      <c r="BJ81" s="758"/>
      <c r="BK81" s="369"/>
      <c r="BL81" s="356">
        <f>+BL82+BL120+BL143+BL163+BL184</f>
        <v>0</v>
      </c>
      <c r="BM81" s="758"/>
      <c r="BN81" s="369"/>
      <c r="BO81" s="356">
        <f>+BO82+BO120+BO143+BO163+BO184</f>
        <v>0</v>
      </c>
      <c r="BP81" s="758"/>
      <c r="BQ81" s="369"/>
      <c r="BR81" s="356">
        <f>+BR82+BR120+BR143+BR163+BR184</f>
        <v>0</v>
      </c>
      <c r="BS81" s="758"/>
      <c r="BT81" s="369"/>
      <c r="BU81" s="356">
        <f>+BU82+BU120+BU143+BU163+BU184</f>
        <v>0</v>
      </c>
      <c r="BV81" s="758"/>
      <c r="BW81" s="369"/>
      <c r="BX81" s="356">
        <f>+BX82+BX120+BX143+BX163+BX184</f>
        <v>0</v>
      </c>
      <c r="BY81" s="356">
        <f>+BY82+BY120+BY143+BY163+BY184</f>
        <v>0</v>
      </c>
      <c r="BZ81" s="369"/>
      <c r="CA81" s="356">
        <f>+CA82+CA120+CA143+CA163+CA184</f>
        <v>0</v>
      </c>
      <c r="CB81" s="758"/>
      <c r="CC81" s="369"/>
      <c r="CD81" s="356">
        <f>+CD82+CD120+CD143+CD163+CD184</f>
        <v>0</v>
      </c>
      <c r="CE81" s="758"/>
      <c r="CF81" s="369"/>
      <c r="CG81" s="356">
        <f>+CG82+CG120+CG143+CG163+CG184</f>
        <v>0</v>
      </c>
      <c r="CH81" s="758"/>
      <c r="CI81" s="369"/>
      <c r="CJ81" s="356">
        <f>+CJ82+CJ120+CJ143+CJ163+CJ184</f>
        <v>0</v>
      </c>
      <c r="CK81" s="758"/>
      <c r="CL81" s="369"/>
      <c r="CM81" s="356">
        <f>+CM82+CM120+CM143+CM163+CM184</f>
        <v>0</v>
      </c>
      <c r="CN81" s="758"/>
      <c r="CO81" s="369"/>
      <c r="CP81" s="356">
        <f>+CP82+CP120+CP143+CP163+CP184</f>
        <v>0</v>
      </c>
    </row>
    <row r="82" spans="1:94" ht="12.75">
      <c r="A82" s="712" t="s">
        <v>1571</v>
      </c>
      <c r="B82" s="345" t="s">
        <v>1572</v>
      </c>
      <c r="C82" s="721"/>
      <c r="D82" s="369"/>
      <c r="E82" s="376"/>
      <c r="F82" s="369"/>
      <c r="G82" s="369"/>
      <c r="H82" s="369"/>
      <c r="I82" s="369"/>
      <c r="J82" s="376"/>
      <c r="K82" s="369"/>
      <c r="L82" s="369"/>
      <c r="M82" s="369"/>
      <c r="N82" s="369"/>
      <c r="O82" s="370"/>
      <c r="P82" s="356"/>
      <c r="Q82" s="356">
        <f>SUM(Q83:Q119)</f>
        <v>0</v>
      </c>
      <c r="R82" s="410"/>
      <c r="S82" s="351"/>
      <c r="T82" s="414"/>
      <c r="U82" s="356">
        <f>SUM(U83:U119)</f>
        <v>0</v>
      </c>
      <c r="W82" s="414"/>
      <c r="X82" s="356">
        <f>SUM(X83:X119)</f>
        <v>0</v>
      </c>
      <c r="Z82" s="414"/>
      <c r="AA82" s="356">
        <f>SUM(AA83:AA119)</f>
        <v>0</v>
      </c>
      <c r="AB82" s="356">
        <f>SUM(AB83:AB119)</f>
        <v>0</v>
      </c>
      <c r="AC82" s="356">
        <f>SUM(AC83:AC119)</f>
        <v>0</v>
      </c>
      <c r="AD82" s="356">
        <f>SUM(AD83:AD119)</f>
        <v>0</v>
      </c>
      <c r="AE82" s="356">
        <f>SUM(AE83:AE119)</f>
        <v>0</v>
      </c>
      <c r="AF82" s="752"/>
      <c r="AG82" s="369"/>
      <c r="AH82" s="356">
        <f>SUM(AH83:AH119)</f>
        <v>0</v>
      </c>
      <c r="AI82" s="758"/>
      <c r="AJ82" s="369"/>
      <c r="AK82" s="356">
        <f>SUM(AK83:AK119)</f>
        <v>0</v>
      </c>
      <c r="AL82" s="758"/>
      <c r="AM82" s="369"/>
      <c r="AN82" s="356">
        <f>SUM(AN83:AN119)</f>
        <v>0</v>
      </c>
      <c r="AO82" s="758"/>
      <c r="AP82" s="369"/>
      <c r="AQ82" s="356">
        <f>SUM(AQ83:AQ119)</f>
        <v>0</v>
      </c>
      <c r="AR82" s="758"/>
      <c r="AS82" s="369"/>
      <c r="AT82" s="356">
        <f>SUM(AT83:AT119)</f>
        <v>0</v>
      </c>
      <c r="AU82" s="758"/>
      <c r="AV82" s="369"/>
      <c r="AW82" s="356">
        <f>SUM(AW83:AW119)</f>
        <v>0</v>
      </c>
      <c r="AX82" s="758"/>
      <c r="AY82" s="369"/>
      <c r="AZ82" s="356">
        <f>SUM(AZ83:AZ119)</f>
        <v>0</v>
      </c>
      <c r="BA82" s="758"/>
      <c r="BB82" s="369"/>
      <c r="BC82" s="356">
        <f>SUM(BC83:BC119)</f>
        <v>0</v>
      </c>
      <c r="BD82" s="758"/>
      <c r="BE82" s="369"/>
      <c r="BF82" s="356">
        <f>SUM(BF83:BF119)</f>
        <v>0</v>
      </c>
      <c r="BG82" s="758"/>
      <c r="BH82" s="369"/>
      <c r="BI82" s="356">
        <f>SUM(BI83:BI119)</f>
        <v>0</v>
      </c>
      <c r="BJ82" s="758"/>
      <c r="BK82" s="369"/>
      <c r="BL82" s="356">
        <f>SUM(BL83:BL119)</f>
        <v>0</v>
      </c>
      <c r="BM82" s="758"/>
      <c r="BN82" s="369"/>
      <c r="BO82" s="356">
        <f>SUM(BO83:BO119)</f>
        <v>0</v>
      </c>
      <c r="BP82" s="758"/>
      <c r="BQ82" s="369"/>
      <c r="BR82" s="356">
        <f>SUM(BR83:BR119)</f>
        <v>0</v>
      </c>
      <c r="BS82" s="758"/>
      <c r="BT82" s="369"/>
      <c r="BU82" s="356">
        <f>SUM(BU83:BU119)</f>
        <v>0</v>
      </c>
      <c r="BV82" s="758"/>
      <c r="BW82" s="369"/>
      <c r="BX82" s="356">
        <f>SUM(BX83:BX119)</f>
        <v>0</v>
      </c>
      <c r="BY82" s="356">
        <f>SUM(BY83:BY119)</f>
        <v>0</v>
      </c>
      <c r="BZ82" s="369"/>
      <c r="CA82" s="356">
        <f>SUM(CA83:CA119)</f>
        <v>0</v>
      </c>
      <c r="CB82" s="758"/>
      <c r="CC82" s="369"/>
      <c r="CD82" s="356">
        <f>SUM(CD83:CD119)</f>
        <v>0</v>
      </c>
      <c r="CE82" s="758"/>
      <c r="CF82" s="369"/>
      <c r="CG82" s="356">
        <f>SUM(CG83:CG119)</f>
        <v>0</v>
      </c>
      <c r="CH82" s="758"/>
      <c r="CI82" s="369"/>
      <c r="CJ82" s="356">
        <f>SUM(CJ83:CJ119)</f>
        <v>0</v>
      </c>
      <c r="CK82" s="758"/>
      <c r="CL82" s="369"/>
      <c r="CM82" s="356">
        <f>SUM(CM83:CM119)</f>
        <v>0</v>
      </c>
      <c r="CN82" s="758"/>
      <c r="CO82" s="369"/>
      <c r="CP82" s="356">
        <f>SUM(CP83:CP119)</f>
        <v>0</v>
      </c>
    </row>
    <row r="83" spans="1:94" ht="12.75">
      <c r="A83" s="87" t="s">
        <v>1571</v>
      </c>
      <c r="B83" s="346" t="s">
        <v>806</v>
      </c>
      <c r="C83" s="722"/>
      <c r="D83" s="367"/>
      <c r="E83" s="375"/>
      <c r="F83" s="367"/>
      <c r="G83" s="367"/>
      <c r="H83" s="367"/>
      <c r="I83" s="367"/>
      <c r="J83" s="375"/>
      <c r="K83" s="367"/>
      <c r="L83" s="367"/>
      <c r="M83" s="367"/>
      <c r="N83" s="367"/>
      <c r="O83" s="368">
        <f t="shared" ref="O83:O118" si="31">SUM(C83:N83)</f>
        <v>0</v>
      </c>
      <c r="P83" s="357">
        <v>500</v>
      </c>
      <c r="Q83" s="357">
        <f t="shared" ref="Q83:Q118" si="32">+O83*P83</f>
        <v>0</v>
      </c>
      <c r="R83" s="410"/>
      <c r="S83" s="351"/>
      <c r="T83" s="413"/>
      <c r="U83" s="357">
        <f t="shared" ref="U83:U118" si="33">+$P83*T83</f>
        <v>0</v>
      </c>
      <c r="W83" s="413"/>
      <c r="X83" s="357">
        <f t="shared" ref="X83:X118" si="34">+$P83*W83</f>
        <v>0</v>
      </c>
      <c r="Z83" s="413"/>
      <c r="AA83" s="357">
        <f t="shared" ref="AA83:AA118" si="35">+$P83*Z83</f>
        <v>0</v>
      </c>
      <c r="AB83" s="357"/>
      <c r="AC83" s="357"/>
      <c r="AD83" s="357"/>
      <c r="AE83" s="357"/>
      <c r="AF83" s="752"/>
      <c r="AG83" s="367"/>
      <c r="AH83" s="357">
        <f t="shared" ref="AH83:AH118" si="36">+$P83*AG83</f>
        <v>0</v>
      </c>
      <c r="AI83" s="758"/>
      <c r="AJ83" s="367"/>
      <c r="AK83" s="357">
        <f t="shared" ref="AK83:AK118" si="37">+$P83*AJ83</f>
        <v>0</v>
      </c>
      <c r="AL83" s="758"/>
      <c r="AM83" s="367"/>
      <c r="AN83" s="357">
        <f t="shared" ref="AN83:AN118" si="38">+$P83*AM83</f>
        <v>0</v>
      </c>
      <c r="AO83" s="758"/>
      <c r="AP83" s="367"/>
      <c r="AQ83" s="357">
        <f t="shared" ref="AQ83:AQ118" si="39">+$P83*AP83</f>
        <v>0</v>
      </c>
      <c r="AR83" s="758"/>
      <c r="AS83" s="367"/>
      <c r="AT83" s="357">
        <f t="shared" ref="AT83:AT118" si="40">+$P83*AS83</f>
        <v>0</v>
      </c>
      <c r="AU83" s="758"/>
      <c r="AV83" s="367"/>
      <c r="AW83" s="357">
        <f t="shared" ref="AW83:AW118" si="41">+$P83*AV83</f>
        <v>0</v>
      </c>
      <c r="AX83" s="758"/>
      <c r="AY83" s="367"/>
      <c r="AZ83" s="357">
        <f t="shared" ref="AZ83:AZ118" si="42">+$P83*AY83</f>
        <v>0</v>
      </c>
      <c r="BA83" s="758"/>
      <c r="BB83" s="367"/>
      <c r="BC83" s="357">
        <f t="shared" ref="BC83:BC118" si="43">+$P83*BB83</f>
        <v>0</v>
      </c>
      <c r="BD83" s="758"/>
      <c r="BE83" s="367"/>
      <c r="BF83" s="357">
        <f t="shared" ref="BF83:BF118" si="44">+$P83*BE83</f>
        <v>0</v>
      </c>
      <c r="BG83" s="758"/>
      <c r="BH83" s="367"/>
      <c r="BI83" s="357">
        <f t="shared" ref="BI83:BI118" si="45">+$P83*BH83</f>
        <v>0</v>
      </c>
      <c r="BJ83" s="758"/>
      <c r="BK83" s="367"/>
      <c r="BL83" s="357">
        <f t="shared" ref="BL83:BL118" si="46">+$P83*BK83</f>
        <v>0</v>
      </c>
      <c r="BM83" s="758"/>
      <c r="BN83" s="367"/>
      <c r="BO83" s="357">
        <f t="shared" ref="BO83:BO118" si="47">+$P83*BN83</f>
        <v>0</v>
      </c>
      <c r="BP83" s="758"/>
      <c r="BQ83" s="367"/>
      <c r="BR83" s="357">
        <f t="shared" ref="BR83:BR118" si="48">+$P83*BQ83</f>
        <v>0</v>
      </c>
      <c r="BS83" s="758"/>
      <c r="BT83" s="367"/>
      <c r="BU83" s="357">
        <f t="shared" ref="BU83:BU118" si="49">+$P83*BT83</f>
        <v>0</v>
      </c>
      <c r="BV83" s="758"/>
      <c r="BW83" s="367"/>
      <c r="BX83" s="357">
        <f t="shared" ref="BX83:BX118" si="50">+$P83*BW83</f>
        <v>0</v>
      </c>
      <c r="BY83" s="798">
        <f t="shared" ref="BY83:BY119" si="51">+AH83+AK83+AN83+AQ83+AT83+AW83+AZ83+BC83+BF83+BI83+BL83+BO83+BR83+BU83+BX83</f>
        <v>0</v>
      </c>
      <c r="BZ83" s="367"/>
      <c r="CA83" s="357">
        <f t="shared" ref="CA83:CA118" si="52">+$P83*BZ83</f>
        <v>0</v>
      </c>
      <c r="CB83" s="758"/>
      <c r="CC83" s="367"/>
      <c r="CD83" s="357">
        <f t="shared" ref="CD83:CD118" si="53">+$P83*CC83</f>
        <v>0</v>
      </c>
      <c r="CE83" s="758"/>
      <c r="CF83" s="367">
        <v>0</v>
      </c>
      <c r="CG83" s="357">
        <f t="shared" ref="CG83:CG118" si="54">+$P83*CF83</f>
        <v>0</v>
      </c>
      <c r="CH83" s="758"/>
      <c r="CI83" s="367">
        <v>0</v>
      </c>
      <c r="CJ83" s="357">
        <f t="shared" ref="CJ83:CJ118" si="55">+$P83*CI83</f>
        <v>0</v>
      </c>
      <c r="CK83" s="758"/>
      <c r="CL83" s="367">
        <v>0</v>
      </c>
      <c r="CM83" s="357">
        <f t="shared" ref="CM83:CM118" si="56">+$P83*CL83</f>
        <v>0</v>
      </c>
      <c r="CN83" s="758"/>
      <c r="CO83" s="367"/>
      <c r="CP83" s="357">
        <f t="shared" ref="CP83:CP118" si="57">+$P83*CO83</f>
        <v>0</v>
      </c>
    </row>
    <row r="84" spans="1:94" ht="12.75">
      <c r="A84" s="87" t="s">
        <v>1571</v>
      </c>
      <c r="B84" s="346" t="s">
        <v>807</v>
      </c>
      <c r="C84" s="722"/>
      <c r="D84" s="367"/>
      <c r="E84" s="375"/>
      <c r="F84" s="367"/>
      <c r="G84" s="367"/>
      <c r="H84" s="367"/>
      <c r="I84" s="367"/>
      <c r="J84" s="375"/>
      <c r="K84" s="367"/>
      <c r="L84" s="367"/>
      <c r="M84" s="367"/>
      <c r="N84" s="367"/>
      <c r="O84" s="368">
        <f t="shared" si="31"/>
        <v>0</v>
      </c>
      <c r="P84" s="357">
        <v>575</v>
      </c>
      <c r="Q84" s="357">
        <f t="shared" si="32"/>
        <v>0</v>
      </c>
      <c r="R84" s="410"/>
      <c r="S84" s="351"/>
      <c r="T84" s="413"/>
      <c r="U84" s="357">
        <f t="shared" si="33"/>
        <v>0</v>
      </c>
      <c r="W84" s="413"/>
      <c r="X84" s="357">
        <f t="shared" si="34"/>
        <v>0</v>
      </c>
      <c r="Z84" s="413"/>
      <c r="AA84" s="357">
        <f t="shared" si="35"/>
        <v>0</v>
      </c>
      <c r="AB84" s="357"/>
      <c r="AC84" s="357"/>
      <c r="AD84" s="357"/>
      <c r="AE84" s="357"/>
      <c r="AF84" s="752"/>
      <c r="AG84" s="367"/>
      <c r="AH84" s="357">
        <f t="shared" si="36"/>
        <v>0</v>
      </c>
      <c r="AI84" s="758"/>
      <c r="AJ84" s="367"/>
      <c r="AK84" s="357">
        <f t="shared" si="37"/>
        <v>0</v>
      </c>
      <c r="AL84" s="758"/>
      <c r="AM84" s="367"/>
      <c r="AN84" s="357">
        <f t="shared" si="38"/>
        <v>0</v>
      </c>
      <c r="AO84" s="758"/>
      <c r="AP84" s="367"/>
      <c r="AQ84" s="357">
        <f t="shared" si="39"/>
        <v>0</v>
      </c>
      <c r="AR84" s="758"/>
      <c r="AS84" s="367"/>
      <c r="AT84" s="357">
        <f t="shared" si="40"/>
        <v>0</v>
      </c>
      <c r="AU84" s="758"/>
      <c r="AV84" s="367"/>
      <c r="AW84" s="357">
        <f t="shared" si="41"/>
        <v>0</v>
      </c>
      <c r="AX84" s="758"/>
      <c r="AY84" s="367"/>
      <c r="AZ84" s="357">
        <f t="shared" si="42"/>
        <v>0</v>
      </c>
      <c r="BA84" s="758"/>
      <c r="BB84" s="367"/>
      <c r="BC84" s="357">
        <f t="shared" si="43"/>
        <v>0</v>
      </c>
      <c r="BD84" s="758"/>
      <c r="BE84" s="367"/>
      <c r="BF84" s="357">
        <f t="shared" si="44"/>
        <v>0</v>
      </c>
      <c r="BG84" s="758"/>
      <c r="BH84" s="367"/>
      <c r="BI84" s="357">
        <f t="shared" si="45"/>
        <v>0</v>
      </c>
      <c r="BJ84" s="758"/>
      <c r="BK84" s="367"/>
      <c r="BL84" s="357">
        <f t="shared" si="46"/>
        <v>0</v>
      </c>
      <c r="BM84" s="758"/>
      <c r="BN84" s="367"/>
      <c r="BO84" s="357">
        <f t="shared" si="47"/>
        <v>0</v>
      </c>
      <c r="BP84" s="758"/>
      <c r="BQ84" s="367"/>
      <c r="BR84" s="357">
        <f t="shared" si="48"/>
        <v>0</v>
      </c>
      <c r="BS84" s="758"/>
      <c r="BT84" s="367"/>
      <c r="BU84" s="357">
        <f t="shared" si="49"/>
        <v>0</v>
      </c>
      <c r="BV84" s="758"/>
      <c r="BW84" s="367"/>
      <c r="BX84" s="357">
        <f t="shared" si="50"/>
        <v>0</v>
      </c>
      <c r="BY84" s="798">
        <f t="shared" si="51"/>
        <v>0</v>
      </c>
      <c r="BZ84" s="367"/>
      <c r="CA84" s="357">
        <f t="shared" si="52"/>
        <v>0</v>
      </c>
      <c r="CB84" s="758"/>
      <c r="CC84" s="367"/>
      <c r="CD84" s="357">
        <f t="shared" si="53"/>
        <v>0</v>
      </c>
      <c r="CE84" s="758"/>
      <c r="CF84" s="367">
        <v>0</v>
      </c>
      <c r="CG84" s="357">
        <f t="shared" si="54"/>
        <v>0</v>
      </c>
      <c r="CH84" s="758"/>
      <c r="CI84" s="367">
        <v>0</v>
      </c>
      <c r="CJ84" s="357">
        <f t="shared" si="55"/>
        <v>0</v>
      </c>
      <c r="CK84" s="758"/>
      <c r="CL84" s="367">
        <v>0</v>
      </c>
      <c r="CM84" s="357">
        <f t="shared" si="56"/>
        <v>0</v>
      </c>
      <c r="CN84" s="758"/>
      <c r="CO84" s="367"/>
      <c r="CP84" s="357">
        <f t="shared" si="57"/>
        <v>0</v>
      </c>
    </row>
    <row r="85" spans="1:94" ht="12.75">
      <c r="A85" s="87" t="s">
        <v>1571</v>
      </c>
      <c r="B85" s="346" t="s">
        <v>808</v>
      </c>
      <c r="C85" s="722"/>
      <c r="D85" s="367"/>
      <c r="E85" s="375"/>
      <c r="F85" s="367"/>
      <c r="G85" s="367"/>
      <c r="H85" s="367"/>
      <c r="I85" s="367"/>
      <c r="J85" s="375"/>
      <c r="K85" s="367"/>
      <c r="L85" s="367"/>
      <c r="M85" s="367"/>
      <c r="N85" s="367"/>
      <c r="O85" s="368">
        <f t="shared" si="31"/>
        <v>0</v>
      </c>
      <c r="P85" s="357">
        <v>275</v>
      </c>
      <c r="Q85" s="357">
        <f t="shared" si="32"/>
        <v>0</v>
      </c>
      <c r="R85" s="410"/>
      <c r="S85" s="351"/>
      <c r="T85" s="413"/>
      <c r="U85" s="357">
        <f t="shared" si="33"/>
        <v>0</v>
      </c>
      <c r="W85" s="413"/>
      <c r="X85" s="357">
        <f t="shared" si="34"/>
        <v>0</v>
      </c>
      <c r="Z85" s="413"/>
      <c r="AA85" s="357">
        <f t="shared" si="35"/>
        <v>0</v>
      </c>
      <c r="AB85" s="357"/>
      <c r="AC85" s="357"/>
      <c r="AD85" s="357"/>
      <c r="AE85" s="357"/>
      <c r="AF85" s="752"/>
      <c r="AG85" s="367"/>
      <c r="AH85" s="357">
        <f t="shared" si="36"/>
        <v>0</v>
      </c>
      <c r="AI85" s="758"/>
      <c r="AJ85" s="367"/>
      <c r="AK85" s="357">
        <f t="shared" si="37"/>
        <v>0</v>
      </c>
      <c r="AL85" s="758"/>
      <c r="AM85" s="367"/>
      <c r="AN85" s="357">
        <f t="shared" si="38"/>
        <v>0</v>
      </c>
      <c r="AO85" s="758"/>
      <c r="AP85" s="367"/>
      <c r="AQ85" s="357">
        <f t="shared" si="39"/>
        <v>0</v>
      </c>
      <c r="AR85" s="758"/>
      <c r="AS85" s="367"/>
      <c r="AT85" s="357">
        <f t="shared" si="40"/>
        <v>0</v>
      </c>
      <c r="AU85" s="758"/>
      <c r="AV85" s="367"/>
      <c r="AW85" s="357">
        <f t="shared" si="41"/>
        <v>0</v>
      </c>
      <c r="AX85" s="758"/>
      <c r="AY85" s="367"/>
      <c r="AZ85" s="357">
        <f t="shared" si="42"/>
        <v>0</v>
      </c>
      <c r="BA85" s="758"/>
      <c r="BB85" s="367"/>
      <c r="BC85" s="357">
        <f t="shared" si="43"/>
        <v>0</v>
      </c>
      <c r="BD85" s="758"/>
      <c r="BE85" s="367"/>
      <c r="BF85" s="357">
        <f t="shared" si="44"/>
        <v>0</v>
      </c>
      <c r="BG85" s="758"/>
      <c r="BH85" s="367"/>
      <c r="BI85" s="357">
        <f t="shared" si="45"/>
        <v>0</v>
      </c>
      <c r="BJ85" s="758"/>
      <c r="BK85" s="367"/>
      <c r="BL85" s="357">
        <f t="shared" si="46"/>
        <v>0</v>
      </c>
      <c r="BM85" s="758"/>
      <c r="BN85" s="367"/>
      <c r="BO85" s="357">
        <f t="shared" si="47"/>
        <v>0</v>
      </c>
      <c r="BP85" s="758"/>
      <c r="BQ85" s="367"/>
      <c r="BR85" s="357">
        <f t="shared" si="48"/>
        <v>0</v>
      </c>
      <c r="BS85" s="758"/>
      <c r="BT85" s="367"/>
      <c r="BU85" s="357">
        <f t="shared" si="49"/>
        <v>0</v>
      </c>
      <c r="BV85" s="758"/>
      <c r="BW85" s="367"/>
      <c r="BX85" s="357">
        <f t="shared" si="50"/>
        <v>0</v>
      </c>
      <c r="BY85" s="798">
        <f t="shared" si="51"/>
        <v>0</v>
      </c>
      <c r="BZ85" s="367"/>
      <c r="CA85" s="357">
        <f t="shared" si="52"/>
        <v>0</v>
      </c>
      <c r="CB85" s="758"/>
      <c r="CC85" s="367"/>
      <c r="CD85" s="357">
        <f t="shared" si="53"/>
        <v>0</v>
      </c>
      <c r="CE85" s="758"/>
      <c r="CF85" s="367">
        <v>0</v>
      </c>
      <c r="CG85" s="357">
        <f t="shared" si="54"/>
        <v>0</v>
      </c>
      <c r="CH85" s="758"/>
      <c r="CI85" s="367">
        <v>0</v>
      </c>
      <c r="CJ85" s="357">
        <f t="shared" si="55"/>
        <v>0</v>
      </c>
      <c r="CK85" s="758"/>
      <c r="CL85" s="367">
        <v>0</v>
      </c>
      <c r="CM85" s="357">
        <f t="shared" si="56"/>
        <v>0</v>
      </c>
      <c r="CN85" s="758"/>
      <c r="CO85" s="367"/>
      <c r="CP85" s="357">
        <f t="shared" si="57"/>
        <v>0</v>
      </c>
    </row>
    <row r="86" spans="1:94" ht="12.75">
      <c r="A86" s="87" t="s">
        <v>1571</v>
      </c>
      <c r="B86" s="346" t="s">
        <v>809</v>
      </c>
      <c r="C86" s="722"/>
      <c r="D86" s="367"/>
      <c r="E86" s="375"/>
      <c r="F86" s="367"/>
      <c r="G86" s="367"/>
      <c r="H86" s="367"/>
      <c r="I86" s="367"/>
      <c r="J86" s="375"/>
      <c r="K86" s="367"/>
      <c r="L86" s="367"/>
      <c r="M86" s="367"/>
      <c r="N86" s="367"/>
      <c r="O86" s="368">
        <f t="shared" si="31"/>
        <v>0</v>
      </c>
      <c r="P86" s="357">
        <v>1250</v>
      </c>
      <c r="Q86" s="357">
        <f t="shared" si="32"/>
        <v>0</v>
      </c>
      <c r="R86" s="410"/>
      <c r="S86" s="351"/>
      <c r="T86" s="413"/>
      <c r="U86" s="357">
        <f t="shared" si="33"/>
        <v>0</v>
      </c>
      <c r="W86" s="413"/>
      <c r="X86" s="357">
        <f t="shared" si="34"/>
        <v>0</v>
      </c>
      <c r="Z86" s="413"/>
      <c r="AA86" s="357">
        <f t="shared" si="35"/>
        <v>0</v>
      </c>
      <c r="AB86" s="357"/>
      <c r="AC86" s="357"/>
      <c r="AD86" s="357"/>
      <c r="AE86" s="357"/>
      <c r="AF86" s="752"/>
      <c r="AG86" s="367"/>
      <c r="AH86" s="357">
        <f t="shared" si="36"/>
        <v>0</v>
      </c>
      <c r="AI86" s="758"/>
      <c r="AJ86" s="367"/>
      <c r="AK86" s="357">
        <f t="shared" si="37"/>
        <v>0</v>
      </c>
      <c r="AL86" s="758"/>
      <c r="AM86" s="367"/>
      <c r="AN86" s="357">
        <f t="shared" si="38"/>
        <v>0</v>
      </c>
      <c r="AO86" s="758"/>
      <c r="AP86" s="367"/>
      <c r="AQ86" s="357">
        <f t="shared" si="39"/>
        <v>0</v>
      </c>
      <c r="AR86" s="758"/>
      <c r="AS86" s="367"/>
      <c r="AT86" s="357">
        <f t="shared" si="40"/>
        <v>0</v>
      </c>
      <c r="AU86" s="758"/>
      <c r="AV86" s="367"/>
      <c r="AW86" s="357">
        <f t="shared" si="41"/>
        <v>0</v>
      </c>
      <c r="AX86" s="758"/>
      <c r="AY86" s="367"/>
      <c r="AZ86" s="357">
        <f t="shared" si="42"/>
        <v>0</v>
      </c>
      <c r="BA86" s="758"/>
      <c r="BB86" s="367"/>
      <c r="BC86" s="357">
        <f t="shared" si="43"/>
        <v>0</v>
      </c>
      <c r="BD86" s="758"/>
      <c r="BE86" s="367"/>
      <c r="BF86" s="357">
        <f t="shared" si="44"/>
        <v>0</v>
      </c>
      <c r="BG86" s="758"/>
      <c r="BH86" s="367"/>
      <c r="BI86" s="357">
        <f t="shared" si="45"/>
        <v>0</v>
      </c>
      <c r="BJ86" s="758"/>
      <c r="BK86" s="367"/>
      <c r="BL86" s="357">
        <f t="shared" si="46"/>
        <v>0</v>
      </c>
      <c r="BM86" s="758"/>
      <c r="BN86" s="367"/>
      <c r="BO86" s="357">
        <f t="shared" si="47"/>
        <v>0</v>
      </c>
      <c r="BP86" s="758"/>
      <c r="BQ86" s="367"/>
      <c r="BR86" s="357">
        <f t="shared" si="48"/>
        <v>0</v>
      </c>
      <c r="BS86" s="758"/>
      <c r="BT86" s="367"/>
      <c r="BU86" s="357">
        <f t="shared" si="49"/>
        <v>0</v>
      </c>
      <c r="BV86" s="758"/>
      <c r="BW86" s="367"/>
      <c r="BX86" s="357">
        <f t="shared" si="50"/>
        <v>0</v>
      </c>
      <c r="BY86" s="798">
        <f t="shared" si="51"/>
        <v>0</v>
      </c>
      <c r="BZ86" s="367"/>
      <c r="CA86" s="357">
        <f t="shared" si="52"/>
        <v>0</v>
      </c>
      <c r="CB86" s="758"/>
      <c r="CC86" s="367"/>
      <c r="CD86" s="357">
        <f t="shared" si="53"/>
        <v>0</v>
      </c>
      <c r="CE86" s="758"/>
      <c r="CF86" s="367">
        <v>0</v>
      </c>
      <c r="CG86" s="357">
        <f t="shared" si="54"/>
        <v>0</v>
      </c>
      <c r="CH86" s="758"/>
      <c r="CI86" s="367">
        <v>0</v>
      </c>
      <c r="CJ86" s="357">
        <f t="shared" si="55"/>
        <v>0</v>
      </c>
      <c r="CK86" s="758"/>
      <c r="CL86" s="367">
        <v>0</v>
      </c>
      <c r="CM86" s="357">
        <f t="shared" si="56"/>
        <v>0</v>
      </c>
      <c r="CN86" s="758"/>
      <c r="CO86" s="367"/>
      <c r="CP86" s="357">
        <f t="shared" si="57"/>
        <v>0</v>
      </c>
    </row>
    <row r="87" spans="1:94" ht="12.75">
      <c r="A87" s="87" t="s">
        <v>1571</v>
      </c>
      <c r="B87" s="346" t="s">
        <v>810</v>
      </c>
      <c r="C87" s="722"/>
      <c r="D87" s="367"/>
      <c r="E87" s="375"/>
      <c r="F87" s="367"/>
      <c r="G87" s="367"/>
      <c r="H87" s="367"/>
      <c r="I87" s="367"/>
      <c r="J87" s="375"/>
      <c r="K87" s="367"/>
      <c r="L87" s="367"/>
      <c r="M87" s="367"/>
      <c r="N87" s="367"/>
      <c r="O87" s="368">
        <f t="shared" si="31"/>
        <v>0</v>
      </c>
      <c r="P87" s="357">
        <v>350</v>
      </c>
      <c r="Q87" s="357">
        <f t="shared" si="32"/>
        <v>0</v>
      </c>
      <c r="R87" s="410"/>
      <c r="S87" s="351"/>
      <c r="T87" s="413"/>
      <c r="U87" s="357">
        <f t="shared" si="33"/>
        <v>0</v>
      </c>
      <c r="W87" s="413"/>
      <c r="X87" s="357">
        <f t="shared" si="34"/>
        <v>0</v>
      </c>
      <c r="Z87" s="413"/>
      <c r="AA87" s="357">
        <f t="shared" si="35"/>
        <v>0</v>
      </c>
      <c r="AB87" s="357"/>
      <c r="AC87" s="357"/>
      <c r="AD87" s="357"/>
      <c r="AE87" s="357"/>
      <c r="AF87" s="752"/>
      <c r="AG87" s="367"/>
      <c r="AH87" s="357">
        <f t="shared" si="36"/>
        <v>0</v>
      </c>
      <c r="AI87" s="758"/>
      <c r="AJ87" s="367"/>
      <c r="AK87" s="357">
        <f t="shared" si="37"/>
        <v>0</v>
      </c>
      <c r="AL87" s="758"/>
      <c r="AM87" s="367"/>
      <c r="AN87" s="357">
        <f t="shared" si="38"/>
        <v>0</v>
      </c>
      <c r="AO87" s="758"/>
      <c r="AP87" s="367"/>
      <c r="AQ87" s="357">
        <f t="shared" si="39"/>
        <v>0</v>
      </c>
      <c r="AR87" s="758"/>
      <c r="AS87" s="367"/>
      <c r="AT87" s="357">
        <f t="shared" si="40"/>
        <v>0</v>
      </c>
      <c r="AU87" s="758"/>
      <c r="AV87" s="367"/>
      <c r="AW87" s="357">
        <f t="shared" si="41"/>
        <v>0</v>
      </c>
      <c r="AX87" s="758"/>
      <c r="AY87" s="367"/>
      <c r="AZ87" s="357">
        <f t="shared" si="42"/>
        <v>0</v>
      </c>
      <c r="BA87" s="758"/>
      <c r="BB87" s="367"/>
      <c r="BC87" s="357">
        <f t="shared" si="43"/>
        <v>0</v>
      </c>
      <c r="BD87" s="758"/>
      <c r="BE87" s="367"/>
      <c r="BF87" s="357">
        <f t="shared" si="44"/>
        <v>0</v>
      </c>
      <c r="BG87" s="758"/>
      <c r="BH87" s="367"/>
      <c r="BI87" s="357">
        <f t="shared" si="45"/>
        <v>0</v>
      </c>
      <c r="BJ87" s="758"/>
      <c r="BK87" s="367"/>
      <c r="BL87" s="357">
        <f t="shared" si="46"/>
        <v>0</v>
      </c>
      <c r="BM87" s="758"/>
      <c r="BN87" s="367"/>
      <c r="BO87" s="357">
        <f t="shared" si="47"/>
        <v>0</v>
      </c>
      <c r="BP87" s="758"/>
      <c r="BQ87" s="367"/>
      <c r="BR87" s="357">
        <f t="shared" si="48"/>
        <v>0</v>
      </c>
      <c r="BS87" s="758"/>
      <c r="BT87" s="367"/>
      <c r="BU87" s="357">
        <f t="shared" si="49"/>
        <v>0</v>
      </c>
      <c r="BV87" s="758"/>
      <c r="BW87" s="367"/>
      <c r="BX87" s="357">
        <f t="shared" si="50"/>
        <v>0</v>
      </c>
      <c r="BY87" s="798">
        <f t="shared" si="51"/>
        <v>0</v>
      </c>
      <c r="BZ87" s="367"/>
      <c r="CA87" s="357">
        <f t="shared" si="52"/>
        <v>0</v>
      </c>
      <c r="CB87" s="758"/>
      <c r="CC87" s="367"/>
      <c r="CD87" s="357">
        <f t="shared" si="53"/>
        <v>0</v>
      </c>
      <c r="CE87" s="758"/>
      <c r="CF87" s="367">
        <v>0</v>
      </c>
      <c r="CG87" s="357">
        <f t="shared" si="54"/>
        <v>0</v>
      </c>
      <c r="CH87" s="758"/>
      <c r="CI87" s="367">
        <v>0</v>
      </c>
      <c r="CJ87" s="357">
        <f t="shared" si="55"/>
        <v>0</v>
      </c>
      <c r="CK87" s="758"/>
      <c r="CL87" s="367">
        <v>0</v>
      </c>
      <c r="CM87" s="357">
        <f t="shared" si="56"/>
        <v>0</v>
      </c>
      <c r="CN87" s="758"/>
      <c r="CO87" s="367"/>
      <c r="CP87" s="357">
        <f t="shared" si="57"/>
        <v>0</v>
      </c>
    </row>
    <row r="88" spans="1:94" ht="12.75">
      <c r="A88" s="87" t="s">
        <v>1571</v>
      </c>
      <c r="B88" s="346" t="s">
        <v>811</v>
      </c>
      <c r="C88" s="722"/>
      <c r="D88" s="367"/>
      <c r="E88" s="375"/>
      <c r="F88" s="367"/>
      <c r="G88" s="367"/>
      <c r="H88" s="367"/>
      <c r="I88" s="367"/>
      <c r="J88" s="375"/>
      <c r="K88" s="367"/>
      <c r="L88" s="367"/>
      <c r="M88" s="367"/>
      <c r="N88" s="367"/>
      <c r="O88" s="368">
        <f t="shared" si="31"/>
        <v>0</v>
      </c>
      <c r="P88" s="357">
        <v>200</v>
      </c>
      <c r="Q88" s="357">
        <f t="shared" si="32"/>
        <v>0</v>
      </c>
      <c r="R88" s="410"/>
      <c r="S88" s="351"/>
      <c r="T88" s="413"/>
      <c r="U88" s="357">
        <f t="shared" si="33"/>
        <v>0</v>
      </c>
      <c r="W88" s="413"/>
      <c r="X88" s="357">
        <f t="shared" si="34"/>
        <v>0</v>
      </c>
      <c r="Z88" s="413"/>
      <c r="AA88" s="357">
        <f t="shared" si="35"/>
        <v>0</v>
      </c>
      <c r="AB88" s="357"/>
      <c r="AC88" s="357"/>
      <c r="AD88" s="357"/>
      <c r="AE88" s="357"/>
      <c r="AF88" s="752"/>
      <c r="AG88" s="367"/>
      <c r="AH88" s="357">
        <f t="shared" si="36"/>
        <v>0</v>
      </c>
      <c r="AI88" s="758"/>
      <c r="AJ88" s="367"/>
      <c r="AK88" s="357">
        <f t="shared" si="37"/>
        <v>0</v>
      </c>
      <c r="AL88" s="758"/>
      <c r="AM88" s="367"/>
      <c r="AN88" s="357">
        <f t="shared" si="38"/>
        <v>0</v>
      </c>
      <c r="AO88" s="758"/>
      <c r="AP88" s="367"/>
      <c r="AQ88" s="357">
        <f t="shared" si="39"/>
        <v>0</v>
      </c>
      <c r="AR88" s="758"/>
      <c r="AS88" s="367"/>
      <c r="AT88" s="357">
        <f t="shared" si="40"/>
        <v>0</v>
      </c>
      <c r="AU88" s="758"/>
      <c r="AV88" s="367"/>
      <c r="AW88" s="357">
        <f t="shared" si="41"/>
        <v>0</v>
      </c>
      <c r="AX88" s="758"/>
      <c r="AY88" s="367"/>
      <c r="AZ88" s="357">
        <f t="shared" si="42"/>
        <v>0</v>
      </c>
      <c r="BA88" s="758"/>
      <c r="BB88" s="367"/>
      <c r="BC88" s="357">
        <f t="shared" si="43"/>
        <v>0</v>
      </c>
      <c r="BD88" s="758"/>
      <c r="BE88" s="367"/>
      <c r="BF88" s="357">
        <f t="shared" si="44"/>
        <v>0</v>
      </c>
      <c r="BG88" s="758"/>
      <c r="BH88" s="367"/>
      <c r="BI88" s="357">
        <f t="shared" si="45"/>
        <v>0</v>
      </c>
      <c r="BJ88" s="758"/>
      <c r="BK88" s="367"/>
      <c r="BL88" s="357">
        <f t="shared" si="46"/>
        <v>0</v>
      </c>
      <c r="BM88" s="758"/>
      <c r="BN88" s="367"/>
      <c r="BO88" s="357">
        <f t="shared" si="47"/>
        <v>0</v>
      </c>
      <c r="BP88" s="758"/>
      <c r="BQ88" s="367"/>
      <c r="BR88" s="357">
        <f t="shared" si="48"/>
        <v>0</v>
      </c>
      <c r="BS88" s="758"/>
      <c r="BT88" s="367"/>
      <c r="BU88" s="357">
        <f t="shared" si="49"/>
        <v>0</v>
      </c>
      <c r="BV88" s="758"/>
      <c r="BW88" s="367"/>
      <c r="BX88" s="357">
        <f t="shared" si="50"/>
        <v>0</v>
      </c>
      <c r="BY88" s="798">
        <f t="shared" si="51"/>
        <v>0</v>
      </c>
      <c r="BZ88" s="367"/>
      <c r="CA88" s="357">
        <f t="shared" si="52"/>
        <v>0</v>
      </c>
      <c r="CB88" s="758"/>
      <c r="CC88" s="367"/>
      <c r="CD88" s="357">
        <f t="shared" si="53"/>
        <v>0</v>
      </c>
      <c r="CE88" s="758"/>
      <c r="CF88" s="367">
        <v>0</v>
      </c>
      <c r="CG88" s="357">
        <f t="shared" si="54"/>
        <v>0</v>
      </c>
      <c r="CH88" s="758"/>
      <c r="CI88" s="367">
        <v>0</v>
      </c>
      <c r="CJ88" s="357">
        <f t="shared" si="55"/>
        <v>0</v>
      </c>
      <c r="CK88" s="758"/>
      <c r="CL88" s="367">
        <v>0</v>
      </c>
      <c r="CM88" s="357">
        <f t="shared" si="56"/>
        <v>0</v>
      </c>
      <c r="CN88" s="758"/>
      <c r="CO88" s="367"/>
      <c r="CP88" s="357">
        <f t="shared" si="57"/>
        <v>0</v>
      </c>
    </row>
    <row r="89" spans="1:94" ht="12.75">
      <c r="A89" s="87" t="s">
        <v>1571</v>
      </c>
      <c r="B89" s="346" t="s">
        <v>812</v>
      </c>
      <c r="C89" s="722"/>
      <c r="D89" s="367"/>
      <c r="E89" s="375"/>
      <c r="F89" s="367"/>
      <c r="G89" s="367"/>
      <c r="H89" s="367"/>
      <c r="I89" s="367"/>
      <c r="J89" s="375"/>
      <c r="K89" s="367"/>
      <c r="L89" s="367"/>
      <c r="M89" s="367"/>
      <c r="N89" s="367"/>
      <c r="O89" s="368">
        <f t="shared" si="31"/>
        <v>0</v>
      </c>
      <c r="P89" s="357">
        <v>2000</v>
      </c>
      <c r="Q89" s="357">
        <f t="shared" si="32"/>
        <v>0</v>
      </c>
      <c r="R89" s="410"/>
      <c r="S89" s="351"/>
      <c r="T89" s="413"/>
      <c r="U89" s="357">
        <f t="shared" si="33"/>
        <v>0</v>
      </c>
      <c r="W89" s="413"/>
      <c r="X89" s="357">
        <f t="shared" si="34"/>
        <v>0</v>
      </c>
      <c r="Z89" s="413"/>
      <c r="AA89" s="357">
        <f t="shared" si="35"/>
        <v>0</v>
      </c>
      <c r="AB89" s="357"/>
      <c r="AC89" s="357"/>
      <c r="AD89" s="357"/>
      <c r="AE89" s="357"/>
      <c r="AF89" s="752"/>
      <c r="AG89" s="367"/>
      <c r="AH89" s="357">
        <f t="shared" si="36"/>
        <v>0</v>
      </c>
      <c r="AI89" s="758"/>
      <c r="AJ89" s="367"/>
      <c r="AK89" s="357">
        <f t="shared" si="37"/>
        <v>0</v>
      </c>
      <c r="AL89" s="758"/>
      <c r="AM89" s="367"/>
      <c r="AN89" s="357">
        <f t="shared" si="38"/>
        <v>0</v>
      </c>
      <c r="AO89" s="758"/>
      <c r="AP89" s="367"/>
      <c r="AQ89" s="357">
        <f t="shared" si="39"/>
        <v>0</v>
      </c>
      <c r="AR89" s="758"/>
      <c r="AS89" s="367"/>
      <c r="AT89" s="357">
        <f t="shared" si="40"/>
        <v>0</v>
      </c>
      <c r="AU89" s="758"/>
      <c r="AV89" s="367"/>
      <c r="AW89" s="357">
        <f t="shared" si="41"/>
        <v>0</v>
      </c>
      <c r="AX89" s="758"/>
      <c r="AY89" s="367"/>
      <c r="AZ89" s="357">
        <f t="shared" si="42"/>
        <v>0</v>
      </c>
      <c r="BA89" s="758"/>
      <c r="BB89" s="367"/>
      <c r="BC89" s="357">
        <f t="shared" si="43"/>
        <v>0</v>
      </c>
      <c r="BD89" s="758"/>
      <c r="BE89" s="367"/>
      <c r="BF89" s="357">
        <f t="shared" si="44"/>
        <v>0</v>
      </c>
      <c r="BG89" s="758"/>
      <c r="BH89" s="367"/>
      <c r="BI89" s="357">
        <f t="shared" si="45"/>
        <v>0</v>
      </c>
      <c r="BJ89" s="758"/>
      <c r="BK89" s="367"/>
      <c r="BL89" s="357">
        <f t="shared" si="46"/>
        <v>0</v>
      </c>
      <c r="BM89" s="758"/>
      <c r="BN89" s="367"/>
      <c r="BO89" s="357">
        <f t="shared" si="47"/>
        <v>0</v>
      </c>
      <c r="BP89" s="758"/>
      <c r="BQ89" s="367"/>
      <c r="BR89" s="357">
        <f t="shared" si="48"/>
        <v>0</v>
      </c>
      <c r="BS89" s="758"/>
      <c r="BT89" s="367"/>
      <c r="BU89" s="357">
        <f t="shared" si="49"/>
        <v>0</v>
      </c>
      <c r="BV89" s="758"/>
      <c r="BW89" s="367"/>
      <c r="BX89" s="357">
        <f t="shared" si="50"/>
        <v>0</v>
      </c>
      <c r="BY89" s="798">
        <f t="shared" si="51"/>
        <v>0</v>
      </c>
      <c r="BZ89" s="367"/>
      <c r="CA89" s="357">
        <f t="shared" si="52"/>
        <v>0</v>
      </c>
      <c r="CB89" s="758"/>
      <c r="CC89" s="367"/>
      <c r="CD89" s="357">
        <f t="shared" si="53"/>
        <v>0</v>
      </c>
      <c r="CE89" s="758"/>
      <c r="CF89" s="367">
        <v>0</v>
      </c>
      <c r="CG89" s="357">
        <f t="shared" si="54"/>
        <v>0</v>
      </c>
      <c r="CH89" s="758"/>
      <c r="CI89" s="367">
        <v>0</v>
      </c>
      <c r="CJ89" s="357">
        <f t="shared" si="55"/>
        <v>0</v>
      </c>
      <c r="CK89" s="758"/>
      <c r="CL89" s="367">
        <v>0</v>
      </c>
      <c r="CM89" s="357">
        <f t="shared" si="56"/>
        <v>0</v>
      </c>
      <c r="CN89" s="758"/>
      <c r="CO89" s="367"/>
      <c r="CP89" s="357">
        <f t="shared" si="57"/>
        <v>0</v>
      </c>
    </row>
    <row r="90" spans="1:94" ht="12.75">
      <c r="A90" s="87" t="s">
        <v>1571</v>
      </c>
      <c r="B90" s="346" t="s">
        <v>813</v>
      </c>
      <c r="C90" s="722"/>
      <c r="D90" s="367"/>
      <c r="E90" s="375"/>
      <c r="F90" s="367"/>
      <c r="G90" s="367"/>
      <c r="H90" s="367"/>
      <c r="I90" s="367"/>
      <c r="J90" s="375"/>
      <c r="K90" s="367"/>
      <c r="L90" s="367"/>
      <c r="M90" s="367"/>
      <c r="N90" s="367"/>
      <c r="O90" s="368">
        <f t="shared" si="31"/>
        <v>0</v>
      </c>
      <c r="P90" s="357">
        <v>575</v>
      </c>
      <c r="Q90" s="357">
        <f t="shared" si="32"/>
        <v>0</v>
      </c>
      <c r="R90" s="410"/>
      <c r="S90" s="351"/>
      <c r="T90" s="413"/>
      <c r="U90" s="357">
        <f t="shared" si="33"/>
        <v>0</v>
      </c>
      <c r="W90" s="413"/>
      <c r="X90" s="357">
        <f t="shared" si="34"/>
        <v>0</v>
      </c>
      <c r="Z90" s="413"/>
      <c r="AA90" s="357">
        <f t="shared" si="35"/>
        <v>0</v>
      </c>
      <c r="AB90" s="357"/>
      <c r="AC90" s="357"/>
      <c r="AD90" s="357"/>
      <c r="AE90" s="357"/>
      <c r="AF90" s="752"/>
      <c r="AG90" s="367"/>
      <c r="AH90" s="357">
        <f t="shared" si="36"/>
        <v>0</v>
      </c>
      <c r="AI90" s="758"/>
      <c r="AJ90" s="367"/>
      <c r="AK90" s="357">
        <f t="shared" si="37"/>
        <v>0</v>
      </c>
      <c r="AL90" s="758"/>
      <c r="AM90" s="367"/>
      <c r="AN90" s="357">
        <f t="shared" si="38"/>
        <v>0</v>
      </c>
      <c r="AO90" s="758"/>
      <c r="AP90" s="367"/>
      <c r="AQ90" s="357">
        <f t="shared" si="39"/>
        <v>0</v>
      </c>
      <c r="AR90" s="758"/>
      <c r="AS90" s="367"/>
      <c r="AT90" s="357">
        <f t="shared" si="40"/>
        <v>0</v>
      </c>
      <c r="AU90" s="758"/>
      <c r="AV90" s="367"/>
      <c r="AW90" s="357">
        <f t="shared" si="41"/>
        <v>0</v>
      </c>
      <c r="AX90" s="758"/>
      <c r="AY90" s="367"/>
      <c r="AZ90" s="357">
        <f t="shared" si="42"/>
        <v>0</v>
      </c>
      <c r="BA90" s="758"/>
      <c r="BB90" s="367"/>
      <c r="BC90" s="357">
        <f t="shared" si="43"/>
        <v>0</v>
      </c>
      <c r="BD90" s="758"/>
      <c r="BE90" s="367"/>
      <c r="BF90" s="357">
        <f t="shared" si="44"/>
        <v>0</v>
      </c>
      <c r="BG90" s="758"/>
      <c r="BH90" s="367"/>
      <c r="BI90" s="357">
        <f t="shared" si="45"/>
        <v>0</v>
      </c>
      <c r="BJ90" s="758"/>
      <c r="BK90" s="367"/>
      <c r="BL90" s="357">
        <f t="shared" si="46"/>
        <v>0</v>
      </c>
      <c r="BM90" s="758"/>
      <c r="BN90" s="367"/>
      <c r="BO90" s="357">
        <f t="shared" si="47"/>
        <v>0</v>
      </c>
      <c r="BP90" s="758"/>
      <c r="BQ90" s="367"/>
      <c r="BR90" s="357">
        <f t="shared" si="48"/>
        <v>0</v>
      </c>
      <c r="BS90" s="758"/>
      <c r="BT90" s="367"/>
      <c r="BU90" s="357">
        <f t="shared" si="49"/>
        <v>0</v>
      </c>
      <c r="BV90" s="758"/>
      <c r="BW90" s="367"/>
      <c r="BX90" s="357">
        <f t="shared" si="50"/>
        <v>0</v>
      </c>
      <c r="BY90" s="798">
        <f t="shared" si="51"/>
        <v>0</v>
      </c>
      <c r="BZ90" s="367"/>
      <c r="CA90" s="357">
        <f t="shared" si="52"/>
        <v>0</v>
      </c>
      <c r="CB90" s="758"/>
      <c r="CC90" s="367"/>
      <c r="CD90" s="357">
        <f t="shared" si="53"/>
        <v>0</v>
      </c>
      <c r="CE90" s="758"/>
      <c r="CF90" s="367">
        <v>0</v>
      </c>
      <c r="CG90" s="357">
        <f t="shared" si="54"/>
        <v>0</v>
      </c>
      <c r="CH90" s="758"/>
      <c r="CI90" s="367"/>
      <c r="CJ90" s="357">
        <f t="shared" si="55"/>
        <v>0</v>
      </c>
      <c r="CK90" s="758"/>
      <c r="CL90" s="367"/>
      <c r="CM90" s="357">
        <f t="shared" si="56"/>
        <v>0</v>
      </c>
      <c r="CN90" s="758"/>
      <c r="CO90" s="367"/>
      <c r="CP90" s="357">
        <f t="shared" si="57"/>
        <v>0</v>
      </c>
    </row>
    <row r="91" spans="1:94" ht="12.75">
      <c r="A91" s="87" t="s">
        <v>1571</v>
      </c>
      <c r="B91" s="346" t="s">
        <v>814</v>
      </c>
      <c r="C91" s="722"/>
      <c r="D91" s="367"/>
      <c r="E91" s="375"/>
      <c r="F91" s="367"/>
      <c r="G91" s="367"/>
      <c r="H91" s="367"/>
      <c r="I91" s="367"/>
      <c r="J91" s="375"/>
      <c r="K91" s="367"/>
      <c r="L91" s="367"/>
      <c r="M91" s="367"/>
      <c r="N91" s="367"/>
      <c r="O91" s="368">
        <f t="shared" si="31"/>
        <v>0</v>
      </c>
      <c r="P91" s="357">
        <v>1250</v>
      </c>
      <c r="Q91" s="357">
        <f t="shared" si="32"/>
        <v>0</v>
      </c>
      <c r="R91" s="410"/>
      <c r="S91" s="351"/>
      <c r="T91" s="413"/>
      <c r="U91" s="357">
        <f t="shared" si="33"/>
        <v>0</v>
      </c>
      <c r="W91" s="413"/>
      <c r="X91" s="357">
        <f t="shared" si="34"/>
        <v>0</v>
      </c>
      <c r="Z91" s="413"/>
      <c r="AA91" s="357">
        <f t="shared" si="35"/>
        <v>0</v>
      </c>
      <c r="AB91" s="357"/>
      <c r="AC91" s="357"/>
      <c r="AD91" s="357"/>
      <c r="AE91" s="357"/>
      <c r="AF91" s="752"/>
      <c r="AG91" s="367"/>
      <c r="AH91" s="357">
        <f t="shared" si="36"/>
        <v>0</v>
      </c>
      <c r="AI91" s="758"/>
      <c r="AJ91" s="367"/>
      <c r="AK91" s="357">
        <f t="shared" si="37"/>
        <v>0</v>
      </c>
      <c r="AL91" s="758"/>
      <c r="AM91" s="367"/>
      <c r="AN91" s="357">
        <f t="shared" si="38"/>
        <v>0</v>
      </c>
      <c r="AO91" s="758"/>
      <c r="AP91" s="367"/>
      <c r="AQ91" s="357">
        <f t="shared" si="39"/>
        <v>0</v>
      </c>
      <c r="AR91" s="758"/>
      <c r="AS91" s="367"/>
      <c r="AT91" s="357">
        <f t="shared" si="40"/>
        <v>0</v>
      </c>
      <c r="AU91" s="758"/>
      <c r="AV91" s="367"/>
      <c r="AW91" s="357">
        <f t="shared" si="41"/>
        <v>0</v>
      </c>
      <c r="AX91" s="758"/>
      <c r="AY91" s="367"/>
      <c r="AZ91" s="357">
        <f t="shared" si="42"/>
        <v>0</v>
      </c>
      <c r="BA91" s="758"/>
      <c r="BB91" s="367"/>
      <c r="BC91" s="357">
        <f t="shared" si="43"/>
        <v>0</v>
      </c>
      <c r="BD91" s="758"/>
      <c r="BE91" s="367"/>
      <c r="BF91" s="357">
        <f t="shared" si="44"/>
        <v>0</v>
      </c>
      <c r="BG91" s="758"/>
      <c r="BH91" s="367"/>
      <c r="BI91" s="357">
        <f t="shared" si="45"/>
        <v>0</v>
      </c>
      <c r="BJ91" s="758"/>
      <c r="BK91" s="367"/>
      <c r="BL91" s="357">
        <f t="shared" si="46"/>
        <v>0</v>
      </c>
      <c r="BM91" s="758"/>
      <c r="BN91" s="367"/>
      <c r="BO91" s="357">
        <f t="shared" si="47"/>
        <v>0</v>
      </c>
      <c r="BP91" s="758"/>
      <c r="BQ91" s="367"/>
      <c r="BR91" s="357">
        <f t="shared" si="48"/>
        <v>0</v>
      </c>
      <c r="BS91" s="758"/>
      <c r="BT91" s="367"/>
      <c r="BU91" s="357">
        <f t="shared" si="49"/>
        <v>0</v>
      </c>
      <c r="BV91" s="758"/>
      <c r="BW91" s="367"/>
      <c r="BX91" s="357">
        <f t="shared" si="50"/>
        <v>0</v>
      </c>
      <c r="BY91" s="798">
        <f t="shared" si="51"/>
        <v>0</v>
      </c>
      <c r="BZ91" s="367"/>
      <c r="CA91" s="357">
        <f t="shared" si="52"/>
        <v>0</v>
      </c>
      <c r="CB91" s="758"/>
      <c r="CC91" s="367"/>
      <c r="CD91" s="357">
        <f t="shared" si="53"/>
        <v>0</v>
      </c>
      <c r="CE91" s="758"/>
      <c r="CF91" s="367">
        <v>0</v>
      </c>
      <c r="CG91" s="357">
        <f t="shared" si="54"/>
        <v>0</v>
      </c>
      <c r="CH91" s="758"/>
      <c r="CI91" s="367"/>
      <c r="CJ91" s="357">
        <f t="shared" si="55"/>
        <v>0</v>
      </c>
      <c r="CK91" s="758"/>
      <c r="CL91" s="367"/>
      <c r="CM91" s="357">
        <f t="shared" si="56"/>
        <v>0</v>
      </c>
      <c r="CN91" s="758"/>
      <c r="CO91" s="367"/>
      <c r="CP91" s="357">
        <f t="shared" si="57"/>
        <v>0</v>
      </c>
    </row>
    <row r="92" spans="1:94" ht="12.75">
      <c r="A92" s="87" t="s">
        <v>1571</v>
      </c>
      <c r="B92" s="346" t="s">
        <v>815</v>
      </c>
      <c r="C92" s="722"/>
      <c r="D92" s="367"/>
      <c r="E92" s="375"/>
      <c r="F92" s="367"/>
      <c r="G92" s="367"/>
      <c r="H92" s="367"/>
      <c r="I92" s="367"/>
      <c r="J92" s="375"/>
      <c r="K92" s="367"/>
      <c r="L92" s="367"/>
      <c r="M92" s="367"/>
      <c r="N92" s="367"/>
      <c r="O92" s="368">
        <f t="shared" si="31"/>
        <v>0</v>
      </c>
      <c r="P92" s="357">
        <v>325</v>
      </c>
      <c r="Q92" s="357">
        <f t="shared" si="32"/>
        <v>0</v>
      </c>
      <c r="R92" s="410"/>
      <c r="S92" s="351"/>
      <c r="T92" s="413"/>
      <c r="U92" s="357">
        <f t="shared" si="33"/>
        <v>0</v>
      </c>
      <c r="W92" s="413"/>
      <c r="X92" s="357">
        <f t="shared" si="34"/>
        <v>0</v>
      </c>
      <c r="Z92" s="413"/>
      <c r="AA92" s="357">
        <f t="shared" si="35"/>
        <v>0</v>
      </c>
      <c r="AB92" s="357"/>
      <c r="AC92" s="357"/>
      <c r="AD92" s="357"/>
      <c r="AE92" s="357"/>
      <c r="AF92" s="752"/>
      <c r="AG92" s="367"/>
      <c r="AH92" s="357">
        <f t="shared" si="36"/>
        <v>0</v>
      </c>
      <c r="AI92" s="758"/>
      <c r="AJ92" s="367"/>
      <c r="AK92" s="357">
        <f t="shared" si="37"/>
        <v>0</v>
      </c>
      <c r="AL92" s="758"/>
      <c r="AM92" s="367"/>
      <c r="AN92" s="357">
        <f t="shared" si="38"/>
        <v>0</v>
      </c>
      <c r="AO92" s="758"/>
      <c r="AP92" s="367"/>
      <c r="AQ92" s="357">
        <f t="shared" si="39"/>
        <v>0</v>
      </c>
      <c r="AR92" s="758"/>
      <c r="AS92" s="367"/>
      <c r="AT92" s="357">
        <f t="shared" si="40"/>
        <v>0</v>
      </c>
      <c r="AU92" s="758"/>
      <c r="AV92" s="367"/>
      <c r="AW92" s="357">
        <f t="shared" si="41"/>
        <v>0</v>
      </c>
      <c r="AX92" s="758"/>
      <c r="AY92" s="367"/>
      <c r="AZ92" s="357">
        <f t="shared" si="42"/>
        <v>0</v>
      </c>
      <c r="BA92" s="758"/>
      <c r="BB92" s="367"/>
      <c r="BC92" s="357">
        <f t="shared" si="43"/>
        <v>0</v>
      </c>
      <c r="BD92" s="758"/>
      <c r="BE92" s="367"/>
      <c r="BF92" s="357">
        <f t="shared" si="44"/>
        <v>0</v>
      </c>
      <c r="BG92" s="758"/>
      <c r="BH92" s="367"/>
      <c r="BI92" s="357">
        <f t="shared" si="45"/>
        <v>0</v>
      </c>
      <c r="BJ92" s="758"/>
      <c r="BK92" s="367"/>
      <c r="BL92" s="357">
        <f t="shared" si="46"/>
        <v>0</v>
      </c>
      <c r="BM92" s="758"/>
      <c r="BN92" s="367"/>
      <c r="BO92" s="357">
        <f t="shared" si="47"/>
        <v>0</v>
      </c>
      <c r="BP92" s="758"/>
      <c r="BQ92" s="367"/>
      <c r="BR92" s="357">
        <f t="shared" si="48"/>
        <v>0</v>
      </c>
      <c r="BS92" s="758"/>
      <c r="BT92" s="367"/>
      <c r="BU92" s="357">
        <f t="shared" si="49"/>
        <v>0</v>
      </c>
      <c r="BV92" s="758"/>
      <c r="BW92" s="367"/>
      <c r="BX92" s="357">
        <f t="shared" si="50"/>
        <v>0</v>
      </c>
      <c r="BY92" s="798">
        <f t="shared" si="51"/>
        <v>0</v>
      </c>
      <c r="BZ92" s="367"/>
      <c r="CA92" s="357">
        <f t="shared" si="52"/>
        <v>0</v>
      </c>
      <c r="CB92" s="758"/>
      <c r="CC92" s="367"/>
      <c r="CD92" s="357">
        <f t="shared" si="53"/>
        <v>0</v>
      </c>
      <c r="CE92" s="758"/>
      <c r="CF92" s="367">
        <v>0</v>
      </c>
      <c r="CG92" s="357">
        <f t="shared" si="54"/>
        <v>0</v>
      </c>
      <c r="CH92" s="758"/>
      <c r="CI92" s="367">
        <v>0</v>
      </c>
      <c r="CJ92" s="357">
        <f t="shared" si="55"/>
        <v>0</v>
      </c>
      <c r="CK92" s="758"/>
      <c r="CL92" s="367">
        <v>0</v>
      </c>
      <c r="CM92" s="357">
        <f t="shared" si="56"/>
        <v>0</v>
      </c>
      <c r="CN92" s="758"/>
      <c r="CO92" s="367"/>
      <c r="CP92" s="357">
        <f t="shared" si="57"/>
        <v>0</v>
      </c>
    </row>
    <row r="93" spans="1:94" ht="12.75">
      <c r="A93" s="87" t="s">
        <v>1571</v>
      </c>
      <c r="B93" s="346" t="s">
        <v>816</v>
      </c>
      <c r="C93" s="722"/>
      <c r="D93" s="367"/>
      <c r="E93" s="375"/>
      <c r="F93" s="367"/>
      <c r="G93" s="367"/>
      <c r="H93" s="367"/>
      <c r="I93" s="367"/>
      <c r="J93" s="375"/>
      <c r="K93" s="367"/>
      <c r="L93" s="367"/>
      <c r="M93" s="367"/>
      <c r="N93" s="367"/>
      <c r="O93" s="368">
        <f t="shared" si="31"/>
        <v>0</v>
      </c>
      <c r="P93" s="357">
        <v>325</v>
      </c>
      <c r="Q93" s="357">
        <f t="shared" si="32"/>
        <v>0</v>
      </c>
      <c r="R93" s="410"/>
      <c r="S93" s="351"/>
      <c r="T93" s="413"/>
      <c r="U93" s="357">
        <f t="shared" si="33"/>
        <v>0</v>
      </c>
      <c r="W93" s="413"/>
      <c r="X93" s="357">
        <f t="shared" si="34"/>
        <v>0</v>
      </c>
      <c r="Z93" s="413"/>
      <c r="AA93" s="357">
        <f t="shared" si="35"/>
        <v>0</v>
      </c>
      <c r="AB93" s="357"/>
      <c r="AC93" s="357"/>
      <c r="AD93" s="357"/>
      <c r="AE93" s="357"/>
      <c r="AF93" s="752"/>
      <c r="AG93" s="367"/>
      <c r="AH93" s="357">
        <f t="shared" si="36"/>
        <v>0</v>
      </c>
      <c r="AI93" s="758"/>
      <c r="AJ93" s="367"/>
      <c r="AK93" s="357">
        <f t="shared" si="37"/>
        <v>0</v>
      </c>
      <c r="AL93" s="758"/>
      <c r="AM93" s="367"/>
      <c r="AN93" s="357">
        <f t="shared" si="38"/>
        <v>0</v>
      </c>
      <c r="AO93" s="758"/>
      <c r="AP93" s="367"/>
      <c r="AQ93" s="357">
        <f t="shared" si="39"/>
        <v>0</v>
      </c>
      <c r="AR93" s="758"/>
      <c r="AS93" s="367"/>
      <c r="AT93" s="357">
        <f t="shared" si="40"/>
        <v>0</v>
      </c>
      <c r="AU93" s="758"/>
      <c r="AV93" s="367"/>
      <c r="AW93" s="357">
        <f t="shared" si="41"/>
        <v>0</v>
      </c>
      <c r="AX93" s="758"/>
      <c r="AY93" s="367"/>
      <c r="AZ93" s="357">
        <f t="shared" si="42"/>
        <v>0</v>
      </c>
      <c r="BA93" s="758"/>
      <c r="BB93" s="367"/>
      <c r="BC93" s="357">
        <f t="shared" si="43"/>
        <v>0</v>
      </c>
      <c r="BD93" s="758"/>
      <c r="BE93" s="367"/>
      <c r="BF93" s="357">
        <f t="shared" si="44"/>
        <v>0</v>
      </c>
      <c r="BG93" s="758"/>
      <c r="BH93" s="367"/>
      <c r="BI93" s="357">
        <f t="shared" si="45"/>
        <v>0</v>
      </c>
      <c r="BJ93" s="758"/>
      <c r="BK93" s="367"/>
      <c r="BL93" s="357">
        <f t="shared" si="46"/>
        <v>0</v>
      </c>
      <c r="BM93" s="758"/>
      <c r="BN93" s="367"/>
      <c r="BO93" s="357">
        <f t="shared" si="47"/>
        <v>0</v>
      </c>
      <c r="BP93" s="758"/>
      <c r="BQ93" s="367"/>
      <c r="BR93" s="357">
        <f t="shared" si="48"/>
        <v>0</v>
      </c>
      <c r="BS93" s="758"/>
      <c r="BT93" s="367"/>
      <c r="BU93" s="357">
        <f t="shared" si="49"/>
        <v>0</v>
      </c>
      <c r="BV93" s="758"/>
      <c r="BW93" s="367"/>
      <c r="BX93" s="357">
        <f t="shared" si="50"/>
        <v>0</v>
      </c>
      <c r="BY93" s="798">
        <f t="shared" si="51"/>
        <v>0</v>
      </c>
      <c r="BZ93" s="367"/>
      <c r="CA93" s="357">
        <f t="shared" si="52"/>
        <v>0</v>
      </c>
      <c r="CB93" s="758"/>
      <c r="CC93" s="367"/>
      <c r="CD93" s="357">
        <f t="shared" si="53"/>
        <v>0</v>
      </c>
      <c r="CE93" s="758"/>
      <c r="CF93" s="367">
        <v>0</v>
      </c>
      <c r="CG93" s="357">
        <f t="shared" si="54"/>
        <v>0</v>
      </c>
      <c r="CH93" s="758"/>
      <c r="CI93" s="367"/>
      <c r="CJ93" s="357">
        <f t="shared" si="55"/>
        <v>0</v>
      </c>
      <c r="CK93" s="758"/>
      <c r="CL93" s="367"/>
      <c r="CM93" s="357">
        <f t="shared" si="56"/>
        <v>0</v>
      </c>
      <c r="CN93" s="758"/>
      <c r="CO93" s="367"/>
      <c r="CP93" s="357">
        <f t="shared" si="57"/>
        <v>0</v>
      </c>
    </row>
    <row r="94" spans="1:94" ht="12.75">
      <c r="A94" s="87" t="s">
        <v>1571</v>
      </c>
      <c r="B94" s="346" t="s">
        <v>817</v>
      </c>
      <c r="C94" s="722"/>
      <c r="D94" s="367"/>
      <c r="E94" s="375"/>
      <c r="F94" s="367"/>
      <c r="G94" s="367"/>
      <c r="H94" s="367"/>
      <c r="I94" s="367"/>
      <c r="J94" s="375"/>
      <c r="K94" s="367"/>
      <c r="L94" s="367"/>
      <c r="M94" s="367"/>
      <c r="N94" s="367"/>
      <c r="O94" s="368">
        <f t="shared" si="31"/>
        <v>0</v>
      </c>
      <c r="P94" s="357">
        <v>2000</v>
      </c>
      <c r="Q94" s="357">
        <f t="shared" si="32"/>
        <v>0</v>
      </c>
      <c r="R94" s="410" t="s">
        <v>818</v>
      </c>
      <c r="S94" s="351"/>
      <c r="T94" s="413"/>
      <c r="U94" s="357">
        <f t="shared" si="33"/>
        <v>0</v>
      </c>
      <c r="W94" s="413"/>
      <c r="X94" s="357">
        <f t="shared" si="34"/>
        <v>0</v>
      </c>
      <c r="Z94" s="413"/>
      <c r="AA94" s="357">
        <f t="shared" si="35"/>
        <v>0</v>
      </c>
      <c r="AB94" s="357"/>
      <c r="AC94" s="357"/>
      <c r="AD94" s="357"/>
      <c r="AE94" s="357"/>
      <c r="AF94" s="752"/>
      <c r="AG94" s="367"/>
      <c r="AH94" s="357">
        <f t="shared" si="36"/>
        <v>0</v>
      </c>
      <c r="AI94" s="758"/>
      <c r="AJ94" s="367"/>
      <c r="AK94" s="357">
        <f t="shared" si="37"/>
        <v>0</v>
      </c>
      <c r="AL94" s="758"/>
      <c r="AM94" s="367"/>
      <c r="AN94" s="357">
        <f t="shared" si="38"/>
        <v>0</v>
      </c>
      <c r="AO94" s="758"/>
      <c r="AP94" s="367"/>
      <c r="AQ94" s="357">
        <f t="shared" si="39"/>
        <v>0</v>
      </c>
      <c r="AR94" s="758"/>
      <c r="AS94" s="367"/>
      <c r="AT94" s="357">
        <f t="shared" si="40"/>
        <v>0</v>
      </c>
      <c r="AU94" s="758"/>
      <c r="AV94" s="367"/>
      <c r="AW94" s="357">
        <f t="shared" si="41"/>
        <v>0</v>
      </c>
      <c r="AX94" s="758"/>
      <c r="AY94" s="367"/>
      <c r="AZ94" s="357">
        <f t="shared" si="42"/>
        <v>0</v>
      </c>
      <c r="BA94" s="758"/>
      <c r="BB94" s="367"/>
      <c r="BC94" s="357">
        <f t="shared" si="43"/>
        <v>0</v>
      </c>
      <c r="BD94" s="758"/>
      <c r="BE94" s="367"/>
      <c r="BF94" s="357">
        <f t="shared" si="44"/>
        <v>0</v>
      </c>
      <c r="BG94" s="758"/>
      <c r="BH94" s="367"/>
      <c r="BI94" s="357">
        <f t="shared" si="45"/>
        <v>0</v>
      </c>
      <c r="BJ94" s="758"/>
      <c r="BK94" s="367"/>
      <c r="BL94" s="357">
        <f t="shared" si="46"/>
        <v>0</v>
      </c>
      <c r="BM94" s="758"/>
      <c r="BN94" s="367"/>
      <c r="BO94" s="357">
        <f t="shared" si="47"/>
        <v>0</v>
      </c>
      <c r="BP94" s="758"/>
      <c r="BQ94" s="367"/>
      <c r="BR94" s="357">
        <f t="shared" si="48"/>
        <v>0</v>
      </c>
      <c r="BS94" s="758"/>
      <c r="BT94" s="367"/>
      <c r="BU94" s="357">
        <f t="shared" si="49"/>
        <v>0</v>
      </c>
      <c r="BV94" s="758"/>
      <c r="BW94" s="367"/>
      <c r="BX94" s="357">
        <f t="shared" si="50"/>
        <v>0</v>
      </c>
      <c r="BY94" s="798">
        <f t="shared" si="51"/>
        <v>0</v>
      </c>
      <c r="BZ94" s="367"/>
      <c r="CA94" s="357">
        <f t="shared" si="52"/>
        <v>0</v>
      </c>
      <c r="CB94" s="758"/>
      <c r="CC94" s="367"/>
      <c r="CD94" s="357">
        <f t="shared" si="53"/>
        <v>0</v>
      </c>
      <c r="CE94" s="758"/>
      <c r="CF94" s="367">
        <v>0</v>
      </c>
      <c r="CG94" s="357">
        <f t="shared" si="54"/>
        <v>0</v>
      </c>
      <c r="CH94" s="758"/>
      <c r="CI94" s="367">
        <v>0</v>
      </c>
      <c r="CJ94" s="357">
        <f t="shared" si="55"/>
        <v>0</v>
      </c>
      <c r="CK94" s="758"/>
      <c r="CL94" s="367">
        <v>0</v>
      </c>
      <c r="CM94" s="357">
        <f t="shared" si="56"/>
        <v>0</v>
      </c>
      <c r="CN94" s="758"/>
      <c r="CO94" s="367"/>
      <c r="CP94" s="357">
        <f t="shared" si="57"/>
        <v>0</v>
      </c>
    </row>
    <row r="95" spans="1:94" ht="12.75">
      <c r="A95" s="87" t="s">
        <v>1571</v>
      </c>
      <c r="B95" s="346" t="s">
        <v>819</v>
      </c>
      <c r="C95" s="722"/>
      <c r="D95" s="367"/>
      <c r="E95" s="375"/>
      <c r="F95" s="367"/>
      <c r="G95" s="367"/>
      <c r="H95" s="367"/>
      <c r="I95" s="367"/>
      <c r="J95" s="375"/>
      <c r="K95" s="367"/>
      <c r="L95" s="367"/>
      <c r="M95" s="367"/>
      <c r="N95" s="367"/>
      <c r="O95" s="368">
        <f t="shared" si="31"/>
        <v>0</v>
      </c>
      <c r="P95" s="357">
        <v>425</v>
      </c>
      <c r="Q95" s="357">
        <f t="shared" si="32"/>
        <v>0</v>
      </c>
      <c r="R95" s="410" t="s">
        <v>820</v>
      </c>
      <c r="S95" s="351"/>
      <c r="T95" s="413"/>
      <c r="U95" s="357">
        <f t="shared" si="33"/>
        <v>0</v>
      </c>
      <c r="W95" s="413"/>
      <c r="X95" s="357">
        <f t="shared" si="34"/>
        <v>0</v>
      </c>
      <c r="Z95" s="413"/>
      <c r="AA95" s="357">
        <f t="shared" si="35"/>
        <v>0</v>
      </c>
      <c r="AB95" s="357"/>
      <c r="AC95" s="357"/>
      <c r="AD95" s="357"/>
      <c r="AE95" s="357"/>
      <c r="AF95" s="752"/>
      <c r="AG95" s="367"/>
      <c r="AH95" s="357">
        <f t="shared" si="36"/>
        <v>0</v>
      </c>
      <c r="AI95" s="758"/>
      <c r="AJ95" s="367"/>
      <c r="AK95" s="357">
        <f t="shared" si="37"/>
        <v>0</v>
      </c>
      <c r="AL95" s="758"/>
      <c r="AM95" s="367"/>
      <c r="AN95" s="357">
        <f t="shared" si="38"/>
        <v>0</v>
      </c>
      <c r="AO95" s="758"/>
      <c r="AP95" s="367"/>
      <c r="AQ95" s="357">
        <f t="shared" si="39"/>
        <v>0</v>
      </c>
      <c r="AR95" s="758"/>
      <c r="AS95" s="367"/>
      <c r="AT95" s="357">
        <f t="shared" si="40"/>
        <v>0</v>
      </c>
      <c r="AU95" s="758"/>
      <c r="AV95" s="367"/>
      <c r="AW95" s="357">
        <f t="shared" si="41"/>
        <v>0</v>
      </c>
      <c r="AX95" s="758"/>
      <c r="AY95" s="367"/>
      <c r="AZ95" s="357">
        <f t="shared" si="42"/>
        <v>0</v>
      </c>
      <c r="BA95" s="758"/>
      <c r="BB95" s="367"/>
      <c r="BC95" s="357">
        <f t="shared" si="43"/>
        <v>0</v>
      </c>
      <c r="BD95" s="758"/>
      <c r="BE95" s="367"/>
      <c r="BF95" s="357">
        <f t="shared" si="44"/>
        <v>0</v>
      </c>
      <c r="BG95" s="758"/>
      <c r="BH95" s="367"/>
      <c r="BI95" s="357">
        <f t="shared" si="45"/>
        <v>0</v>
      </c>
      <c r="BJ95" s="758"/>
      <c r="BK95" s="367"/>
      <c r="BL95" s="357">
        <f t="shared" si="46"/>
        <v>0</v>
      </c>
      <c r="BM95" s="758"/>
      <c r="BN95" s="367"/>
      <c r="BO95" s="357">
        <f t="shared" si="47"/>
        <v>0</v>
      </c>
      <c r="BP95" s="758"/>
      <c r="BQ95" s="367"/>
      <c r="BR95" s="357">
        <f t="shared" si="48"/>
        <v>0</v>
      </c>
      <c r="BS95" s="758"/>
      <c r="BT95" s="367"/>
      <c r="BU95" s="357">
        <f t="shared" si="49"/>
        <v>0</v>
      </c>
      <c r="BV95" s="758"/>
      <c r="BW95" s="367"/>
      <c r="BX95" s="357">
        <f t="shared" si="50"/>
        <v>0</v>
      </c>
      <c r="BY95" s="798">
        <f t="shared" si="51"/>
        <v>0</v>
      </c>
      <c r="BZ95" s="367"/>
      <c r="CA95" s="357">
        <f t="shared" si="52"/>
        <v>0</v>
      </c>
      <c r="CB95" s="758"/>
      <c r="CC95" s="367"/>
      <c r="CD95" s="357">
        <f t="shared" si="53"/>
        <v>0</v>
      </c>
      <c r="CE95" s="758"/>
      <c r="CF95" s="367">
        <v>0</v>
      </c>
      <c r="CG95" s="357">
        <f t="shared" si="54"/>
        <v>0</v>
      </c>
      <c r="CH95" s="758"/>
      <c r="CI95" s="367">
        <v>0</v>
      </c>
      <c r="CJ95" s="357">
        <f t="shared" si="55"/>
        <v>0</v>
      </c>
      <c r="CK95" s="758"/>
      <c r="CL95" s="367">
        <v>0</v>
      </c>
      <c r="CM95" s="357">
        <f t="shared" si="56"/>
        <v>0</v>
      </c>
      <c r="CN95" s="758"/>
      <c r="CO95" s="367"/>
      <c r="CP95" s="357">
        <f t="shared" si="57"/>
        <v>0</v>
      </c>
    </row>
    <row r="96" spans="1:94" ht="12.75">
      <c r="A96" s="87" t="s">
        <v>1571</v>
      </c>
      <c r="B96" s="346" t="s">
        <v>821</v>
      </c>
      <c r="C96" s="722"/>
      <c r="D96" s="367"/>
      <c r="E96" s="375"/>
      <c r="F96" s="367"/>
      <c r="G96" s="367"/>
      <c r="H96" s="367"/>
      <c r="I96" s="367"/>
      <c r="J96" s="375"/>
      <c r="K96" s="367"/>
      <c r="L96" s="367"/>
      <c r="M96" s="367"/>
      <c r="N96" s="367"/>
      <c r="O96" s="368">
        <f t="shared" si="31"/>
        <v>0</v>
      </c>
      <c r="P96" s="357">
        <v>625</v>
      </c>
      <c r="Q96" s="357">
        <f t="shared" si="32"/>
        <v>0</v>
      </c>
      <c r="R96" s="410" t="s">
        <v>820</v>
      </c>
      <c r="S96" s="351"/>
      <c r="T96" s="413"/>
      <c r="U96" s="357">
        <f t="shared" si="33"/>
        <v>0</v>
      </c>
      <c r="W96" s="413"/>
      <c r="X96" s="357">
        <f t="shared" si="34"/>
        <v>0</v>
      </c>
      <c r="Z96" s="413"/>
      <c r="AA96" s="357">
        <f t="shared" si="35"/>
        <v>0</v>
      </c>
      <c r="AB96" s="357"/>
      <c r="AC96" s="357"/>
      <c r="AD96" s="357"/>
      <c r="AE96" s="357"/>
      <c r="AF96" s="752"/>
      <c r="AG96" s="367"/>
      <c r="AH96" s="357">
        <f t="shared" si="36"/>
        <v>0</v>
      </c>
      <c r="AI96" s="758"/>
      <c r="AJ96" s="367"/>
      <c r="AK96" s="357">
        <f t="shared" si="37"/>
        <v>0</v>
      </c>
      <c r="AL96" s="758"/>
      <c r="AM96" s="367"/>
      <c r="AN96" s="357">
        <f t="shared" si="38"/>
        <v>0</v>
      </c>
      <c r="AO96" s="758"/>
      <c r="AP96" s="367"/>
      <c r="AQ96" s="357">
        <f t="shared" si="39"/>
        <v>0</v>
      </c>
      <c r="AR96" s="758"/>
      <c r="AS96" s="367"/>
      <c r="AT96" s="357">
        <f t="shared" si="40"/>
        <v>0</v>
      </c>
      <c r="AU96" s="758"/>
      <c r="AV96" s="367"/>
      <c r="AW96" s="357">
        <f t="shared" si="41"/>
        <v>0</v>
      </c>
      <c r="AX96" s="758"/>
      <c r="AY96" s="367"/>
      <c r="AZ96" s="357">
        <f t="shared" si="42"/>
        <v>0</v>
      </c>
      <c r="BA96" s="758"/>
      <c r="BB96" s="367"/>
      <c r="BC96" s="357">
        <f t="shared" si="43"/>
        <v>0</v>
      </c>
      <c r="BD96" s="758"/>
      <c r="BE96" s="367"/>
      <c r="BF96" s="357">
        <f t="shared" si="44"/>
        <v>0</v>
      </c>
      <c r="BG96" s="758"/>
      <c r="BH96" s="367"/>
      <c r="BI96" s="357">
        <f t="shared" si="45"/>
        <v>0</v>
      </c>
      <c r="BJ96" s="758"/>
      <c r="BK96" s="367"/>
      <c r="BL96" s="357">
        <f t="shared" si="46"/>
        <v>0</v>
      </c>
      <c r="BM96" s="758"/>
      <c r="BN96" s="367"/>
      <c r="BO96" s="357">
        <f t="shared" si="47"/>
        <v>0</v>
      </c>
      <c r="BP96" s="758"/>
      <c r="BQ96" s="367"/>
      <c r="BR96" s="357">
        <f t="shared" si="48"/>
        <v>0</v>
      </c>
      <c r="BS96" s="758"/>
      <c r="BT96" s="367"/>
      <c r="BU96" s="357">
        <f t="shared" si="49"/>
        <v>0</v>
      </c>
      <c r="BV96" s="758"/>
      <c r="BW96" s="367"/>
      <c r="BX96" s="357">
        <f t="shared" si="50"/>
        <v>0</v>
      </c>
      <c r="BY96" s="798">
        <f t="shared" si="51"/>
        <v>0</v>
      </c>
      <c r="BZ96" s="367"/>
      <c r="CA96" s="357">
        <f t="shared" si="52"/>
        <v>0</v>
      </c>
      <c r="CB96" s="758"/>
      <c r="CC96" s="367"/>
      <c r="CD96" s="357">
        <f t="shared" si="53"/>
        <v>0</v>
      </c>
      <c r="CE96" s="758"/>
      <c r="CF96" s="367">
        <v>0</v>
      </c>
      <c r="CG96" s="357">
        <f t="shared" si="54"/>
        <v>0</v>
      </c>
      <c r="CH96" s="758"/>
      <c r="CI96" s="367">
        <v>0</v>
      </c>
      <c r="CJ96" s="357">
        <f t="shared" si="55"/>
        <v>0</v>
      </c>
      <c r="CK96" s="758"/>
      <c r="CL96" s="367">
        <v>0</v>
      </c>
      <c r="CM96" s="357">
        <f t="shared" si="56"/>
        <v>0</v>
      </c>
      <c r="CN96" s="758"/>
      <c r="CO96" s="367"/>
      <c r="CP96" s="357">
        <f t="shared" si="57"/>
        <v>0</v>
      </c>
    </row>
    <row r="97" spans="1:94" ht="12.75">
      <c r="A97" s="87" t="s">
        <v>1571</v>
      </c>
      <c r="B97" s="346" t="s">
        <v>822</v>
      </c>
      <c r="C97" s="722"/>
      <c r="D97" s="367"/>
      <c r="E97" s="375"/>
      <c r="F97" s="367"/>
      <c r="G97" s="367"/>
      <c r="H97" s="367"/>
      <c r="I97" s="367"/>
      <c r="J97" s="375"/>
      <c r="K97" s="367"/>
      <c r="L97" s="367"/>
      <c r="M97" s="367"/>
      <c r="N97" s="367"/>
      <c r="O97" s="368">
        <f t="shared" si="31"/>
        <v>0</v>
      </c>
      <c r="P97" s="357">
        <v>215</v>
      </c>
      <c r="Q97" s="357">
        <f t="shared" si="32"/>
        <v>0</v>
      </c>
      <c r="R97" s="410"/>
      <c r="S97" s="351"/>
      <c r="T97" s="413"/>
      <c r="U97" s="357">
        <f t="shared" si="33"/>
        <v>0</v>
      </c>
      <c r="W97" s="413"/>
      <c r="X97" s="357">
        <f t="shared" si="34"/>
        <v>0</v>
      </c>
      <c r="Z97" s="413"/>
      <c r="AA97" s="357">
        <f t="shared" si="35"/>
        <v>0</v>
      </c>
      <c r="AB97" s="357"/>
      <c r="AC97" s="357"/>
      <c r="AD97" s="357"/>
      <c r="AE97" s="357"/>
      <c r="AF97" s="752"/>
      <c r="AG97" s="367"/>
      <c r="AH97" s="357">
        <f t="shared" si="36"/>
        <v>0</v>
      </c>
      <c r="AI97" s="758"/>
      <c r="AJ97" s="367"/>
      <c r="AK97" s="357">
        <f t="shared" si="37"/>
        <v>0</v>
      </c>
      <c r="AL97" s="758"/>
      <c r="AM97" s="367"/>
      <c r="AN97" s="357">
        <f t="shared" si="38"/>
        <v>0</v>
      </c>
      <c r="AO97" s="758"/>
      <c r="AP97" s="367"/>
      <c r="AQ97" s="357">
        <f t="shared" si="39"/>
        <v>0</v>
      </c>
      <c r="AR97" s="758"/>
      <c r="AS97" s="367"/>
      <c r="AT97" s="357">
        <f t="shared" si="40"/>
        <v>0</v>
      </c>
      <c r="AU97" s="758"/>
      <c r="AV97" s="367"/>
      <c r="AW97" s="357">
        <f t="shared" si="41"/>
        <v>0</v>
      </c>
      <c r="AX97" s="758"/>
      <c r="AY97" s="367"/>
      <c r="AZ97" s="357">
        <f t="shared" si="42"/>
        <v>0</v>
      </c>
      <c r="BA97" s="758"/>
      <c r="BB97" s="367"/>
      <c r="BC97" s="357">
        <f t="shared" si="43"/>
        <v>0</v>
      </c>
      <c r="BD97" s="758"/>
      <c r="BE97" s="367"/>
      <c r="BF97" s="357">
        <f t="shared" si="44"/>
        <v>0</v>
      </c>
      <c r="BG97" s="758"/>
      <c r="BH97" s="367"/>
      <c r="BI97" s="357">
        <f t="shared" si="45"/>
        <v>0</v>
      </c>
      <c r="BJ97" s="758"/>
      <c r="BK97" s="367"/>
      <c r="BL97" s="357">
        <f t="shared" si="46"/>
        <v>0</v>
      </c>
      <c r="BM97" s="758"/>
      <c r="BN97" s="367"/>
      <c r="BO97" s="357">
        <f t="shared" si="47"/>
        <v>0</v>
      </c>
      <c r="BP97" s="758"/>
      <c r="BQ97" s="367"/>
      <c r="BR97" s="357">
        <f t="shared" si="48"/>
        <v>0</v>
      </c>
      <c r="BS97" s="758"/>
      <c r="BT97" s="367"/>
      <c r="BU97" s="357">
        <f t="shared" si="49"/>
        <v>0</v>
      </c>
      <c r="BV97" s="758"/>
      <c r="BW97" s="367"/>
      <c r="BX97" s="357">
        <f t="shared" si="50"/>
        <v>0</v>
      </c>
      <c r="BY97" s="798">
        <f t="shared" si="51"/>
        <v>0</v>
      </c>
      <c r="BZ97" s="367"/>
      <c r="CA97" s="357">
        <f t="shared" si="52"/>
        <v>0</v>
      </c>
      <c r="CB97" s="758"/>
      <c r="CC97" s="367"/>
      <c r="CD97" s="357">
        <f t="shared" si="53"/>
        <v>0</v>
      </c>
      <c r="CE97" s="758"/>
      <c r="CF97" s="367">
        <v>0</v>
      </c>
      <c r="CG97" s="357">
        <f t="shared" si="54"/>
        <v>0</v>
      </c>
      <c r="CH97" s="758"/>
      <c r="CI97" s="367">
        <v>0</v>
      </c>
      <c r="CJ97" s="357">
        <f t="shared" si="55"/>
        <v>0</v>
      </c>
      <c r="CK97" s="758"/>
      <c r="CL97" s="367">
        <v>0</v>
      </c>
      <c r="CM97" s="357">
        <f t="shared" si="56"/>
        <v>0</v>
      </c>
      <c r="CN97" s="758"/>
      <c r="CO97" s="367"/>
      <c r="CP97" s="357">
        <f t="shared" si="57"/>
        <v>0</v>
      </c>
    </row>
    <row r="98" spans="1:94" ht="12.75">
      <c r="A98" s="87" t="s">
        <v>1571</v>
      </c>
      <c r="B98" s="346" t="s">
        <v>823</v>
      </c>
      <c r="C98" s="722"/>
      <c r="D98" s="367"/>
      <c r="E98" s="375"/>
      <c r="F98" s="367"/>
      <c r="G98" s="367"/>
      <c r="H98" s="367"/>
      <c r="I98" s="367"/>
      <c r="J98" s="375"/>
      <c r="K98" s="367"/>
      <c r="L98" s="367"/>
      <c r="M98" s="367"/>
      <c r="N98" s="367"/>
      <c r="O98" s="368">
        <f t="shared" si="31"/>
        <v>0</v>
      </c>
      <c r="P98" s="357">
        <v>3750</v>
      </c>
      <c r="Q98" s="357">
        <f t="shared" si="32"/>
        <v>0</v>
      </c>
      <c r="R98" s="410"/>
      <c r="S98" s="351"/>
      <c r="T98" s="413"/>
      <c r="U98" s="357">
        <f t="shared" si="33"/>
        <v>0</v>
      </c>
      <c r="W98" s="413"/>
      <c r="X98" s="357">
        <f t="shared" si="34"/>
        <v>0</v>
      </c>
      <c r="Z98" s="413"/>
      <c r="AA98" s="357">
        <f t="shared" si="35"/>
        <v>0</v>
      </c>
      <c r="AB98" s="357"/>
      <c r="AC98" s="357"/>
      <c r="AD98" s="357"/>
      <c r="AE98" s="357"/>
      <c r="AF98" s="752"/>
      <c r="AG98" s="367"/>
      <c r="AH98" s="357">
        <f t="shared" si="36"/>
        <v>0</v>
      </c>
      <c r="AI98" s="758"/>
      <c r="AJ98" s="367"/>
      <c r="AK98" s="357">
        <f t="shared" si="37"/>
        <v>0</v>
      </c>
      <c r="AL98" s="758"/>
      <c r="AM98" s="367"/>
      <c r="AN98" s="357">
        <f t="shared" si="38"/>
        <v>0</v>
      </c>
      <c r="AO98" s="758"/>
      <c r="AP98" s="367"/>
      <c r="AQ98" s="357">
        <f t="shared" si="39"/>
        <v>0</v>
      </c>
      <c r="AR98" s="758"/>
      <c r="AS98" s="367"/>
      <c r="AT98" s="357">
        <f t="shared" si="40"/>
        <v>0</v>
      </c>
      <c r="AU98" s="758"/>
      <c r="AV98" s="367"/>
      <c r="AW98" s="357">
        <f t="shared" si="41"/>
        <v>0</v>
      </c>
      <c r="AX98" s="758"/>
      <c r="AY98" s="367"/>
      <c r="AZ98" s="357">
        <f t="shared" si="42"/>
        <v>0</v>
      </c>
      <c r="BA98" s="758"/>
      <c r="BB98" s="367"/>
      <c r="BC98" s="357">
        <f t="shared" si="43"/>
        <v>0</v>
      </c>
      <c r="BD98" s="758"/>
      <c r="BE98" s="367"/>
      <c r="BF98" s="357">
        <f t="shared" si="44"/>
        <v>0</v>
      </c>
      <c r="BG98" s="758"/>
      <c r="BH98" s="367"/>
      <c r="BI98" s="357">
        <f t="shared" si="45"/>
        <v>0</v>
      </c>
      <c r="BJ98" s="758"/>
      <c r="BK98" s="367"/>
      <c r="BL98" s="357">
        <f t="shared" si="46"/>
        <v>0</v>
      </c>
      <c r="BM98" s="758"/>
      <c r="BN98" s="367"/>
      <c r="BO98" s="357">
        <f t="shared" si="47"/>
        <v>0</v>
      </c>
      <c r="BP98" s="758"/>
      <c r="BQ98" s="367"/>
      <c r="BR98" s="357">
        <f t="shared" si="48"/>
        <v>0</v>
      </c>
      <c r="BS98" s="758"/>
      <c r="BT98" s="367"/>
      <c r="BU98" s="357">
        <f t="shared" si="49"/>
        <v>0</v>
      </c>
      <c r="BV98" s="758"/>
      <c r="BW98" s="367"/>
      <c r="BX98" s="357">
        <f t="shared" si="50"/>
        <v>0</v>
      </c>
      <c r="BY98" s="798">
        <f t="shared" si="51"/>
        <v>0</v>
      </c>
      <c r="BZ98" s="367"/>
      <c r="CA98" s="357">
        <f t="shared" si="52"/>
        <v>0</v>
      </c>
      <c r="CB98" s="758"/>
      <c r="CC98" s="367"/>
      <c r="CD98" s="357">
        <f t="shared" si="53"/>
        <v>0</v>
      </c>
      <c r="CE98" s="758"/>
      <c r="CF98" s="367">
        <v>0</v>
      </c>
      <c r="CG98" s="357">
        <f t="shared" si="54"/>
        <v>0</v>
      </c>
      <c r="CH98" s="758"/>
      <c r="CI98" s="367">
        <v>0</v>
      </c>
      <c r="CJ98" s="357">
        <f t="shared" si="55"/>
        <v>0</v>
      </c>
      <c r="CK98" s="758"/>
      <c r="CL98" s="367">
        <v>0</v>
      </c>
      <c r="CM98" s="357">
        <f t="shared" si="56"/>
        <v>0</v>
      </c>
      <c r="CN98" s="758"/>
      <c r="CO98" s="367"/>
      <c r="CP98" s="357">
        <f t="shared" si="57"/>
        <v>0</v>
      </c>
    </row>
    <row r="99" spans="1:94" ht="12.75">
      <c r="A99" s="87" t="s">
        <v>1571</v>
      </c>
      <c r="B99" s="346" t="s">
        <v>824</v>
      </c>
      <c r="C99" s="722"/>
      <c r="D99" s="367"/>
      <c r="E99" s="375"/>
      <c r="F99" s="367"/>
      <c r="G99" s="367"/>
      <c r="H99" s="367"/>
      <c r="I99" s="367"/>
      <c r="J99" s="375"/>
      <c r="K99" s="367"/>
      <c r="L99" s="367"/>
      <c r="M99" s="367"/>
      <c r="N99" s="367"/>
      <c r="O99" s="368">
        <f t="shared" si="31"/>
        <v>0</v>
      </c>
      <c r="P99" s="357">
        <v>375</v>
      </c>
      <c r="Q99" s="357">
        <f t="shared" si="32"/>
        <v>0</v>
      </c>
      <c r="R99" s="410"/>
      <c r="S99" s="351"/>
      <c r="T99" s="413"/>
      <c r="U99" s="357">
        <f t="shared" si="33"/>
        <v>0</v>
      </c>
      <c r="W99" s="413"/>
      <c r="X99" s="357">
        <f t="shared" si="34"/>
        <v>0</v>
      </c>
      <c r="Z99" s="413"/>
      <c r="AA99" s="357">
        <f t="shared" si="35"/>
        <v>0</v>
      </c>
      <c r="AB99" s="357"/>
      <c r="AC99" s="357"/>
      <c r="AD99" s="357"/>
      <c r="AE99" s="357"/>
      <c r="AF99" s="752"/>
      <c r="AG99" s="367"/>
      <c r="AH99" s="357">
        <f t="shared" si="36"/>
        <v>0</v>
      </c>
      <c r="AI99" s="758"/>
      <c r="AJ99" s="367"/>
      <c r="AK99" s="357">
        <f t="shared" si="37"/>
        <v>0</v>
      </c>
      <c r="AL99" s="758"/>
      <c r="AM99" s="367"/>
      <c r="AN99" s="357">
        <f t="shared" si="38"/>
        <v>0</v>
      </c>
      <c r="AO99" s="758"/>
      <c r="AP99" s="367"/>
      <c r="AQ99" s="357">
        <f t="shared" si="39"/>
        <v>0</v>
      </c>
      <c r="AR99" s="758"/>
      <c r="AS99" s="367"/>
      <c r="AT99" s="357">
        <f t="shared" si="40"/>
        <v>0</v>
      </c>
      <c r="AU99" s="758"/>
      <c r="AV99" s="367"/>
      <c r="AW99" s="357">
        <f t="shared" si="41"/>
        <v>0</v>
      </c>
      <c r="AX99" s="758"/>
      <c r="AY99" s="367"/>
      <c r="AZ99" s="357">
        <f t="shared" si="42"/>
        <v>0</v>
      </c>
      <c r="BA99" s="758"/>
      <c r="BB99" s="367"/>
      <c r="BC99" s="357">
        <f t="shared" si="43"/>
        <v>0</v>
      </c>
      <c r="BD99" s="758"/>
      <c r="BE99" s="367"/>
      <c r="BF99" s="357">
        <f t="shared" si="44"/>
        <v>0</v>
      </c>
      <c r="BG99" s="758"/>
      <c r="BH99" s="367"/>
      <c r="BI99" s="357">
        <f t="shared" si="45"/>
        <v>0</v>
      </c>
      <c r="BJ99" s="758"/>
      <c r="BK99" s="367"/>
      <c r="BL99" s="357">
        <f t="shared" si="46"/>
        <v>0</v>
      </c>
      <c r="BM99" s="758"/>
      <c r="BN99" s="367"/>
      <c r="BO99" s="357">
        <f t="shared" si="47"/>
        <v>0</v>
      </c>
      <c r="BP99" s="758"/>
      <c r="BQ99" s="367"/>
      <c r="BR99" s="357">
        <f t="shared" si="48"/>
        <v>0</v>
      </c>
      <c r="BS99" s="758"/>
      <c r="BT99" s="367"/>
      <c r="BU99" s="357">
        <f t="shared" si="49"/>
        <v>0</v>
      </c>
      <c r="BV99" s="758"/>
      <c r="BW99" s="367"/>
      <c r="BX99" s="357">
        <f t="shared" si="50"/>
        <v>0</v>
      </c>
      <c r="BY99" s="798">
        <f t="shared" si="51"/>
        <v>0</v>
      </c>
      <c r="BZ99" s="367"/>
      <c r="CA99" s="357">
        <f t="shared" si="52"/>
        <v>0</v>
      </c>
      <c r="CB99" s="758"/>
      <c r="CC99" s="367"/>
      <c r="CD99" s="357">
        <f t="shared" si="53"/>
        <v>0</v>
      </c>
      <c r="CE99" s="758"/>
      <c r="CF99" s="367">
        <v>0</v>
      </c>
      <c r="CG99" s="357">
        <f t="shared" si="54"/>
        <v>0</v>
      </c>
      <c r="CH99" s="758"/>
      <c r="CI99" s="367">
        <v>0</v>
      </c>
      <c r="CJ99" s="357">
        <f t="shared" si="55"/>
        <v>0</v>
      </c>
      <c r="CK99" s="758"/>
      <c r="CL99" s="367">
        <v>0</v>
      </c>
      <c r="CM99" s="357">
        <f t="shared" si="56"/>
        <v>0</v>
      </c>
      <c r="CN99" s="758"/>
      <c r="CO99" s="367"/>
      <c r="CP99" s="357">
        <f t="shared" si="57"/>
        <v>0</v>
      </c>
    </row>
    <row r="100" spans="1:94" ht="12.75">
      <c r="A100" s="87" t="s">
        <v>1571</v>
      </c>
      <c r="B100" s="346" t="s">
        <v>825</v>
      </c>
      <c r="C100" s="722"/>
      <c r="D100" s="367"/>
      <c r="E100" s="375"/>
      <c r="F100" s="367"/>
      <c r="G100" s="367"/>
      <c r="H100" s="367"/>
      <c r="I100" s="367"/>
      <c r="J100" s="375"/>
      <c r="K100" s="367"/>
      <c r="L100" s="367"/>
      <c r="M100" s="367"/>
      <c r="N100" s="367"/>
      <c r="O100" s="368">
        <f t="shared" si="31"/>
        <v>0</v>
      </c>
      <c r="P100" s="357">
        <v>1250</v>
      </c>
      <c r="Q100" s="357">
        <f t="shared" si="32"/>
        <v>0</v>
      </c>
      <c r="R100" s="410"/>
      <c r="S100" s="351"/>
      <c r="T100" s="413"/>
      <c r="U100" s="357">
        <f t="shared" si="33"/>
        <v>0</v>
      </c>
      <c r="W100" s="413"/>
      <c r="X100" s="357">
        <f t="shared" si="34"/>
        <v>0</v>
      </c>
      <c r="Z100" s="413"/>
      <c r="AA100" s="357">
        <f t="shared" si="35"/>
        <v>0</v>
      </c>
      <c r="AB100" s="357"/>
      <c r="AC100" s="357"/>
      <c r="AD100" s="357"/>
      <c r="AE100" s="357"/>
      <c r="AF100" s="752"/>
      <c r="AG100" s="367"/>
      <c r="AH100" s="357">
        <f t="shared" si="36"/>
        <v>0</v>
      </c>
      <c r="AI100" s="758"/>
      <c r="AJ100" s="367"/>
      <c r="AK100" s="357">
        <f t="shared" si="37"/>
        <v>0</v>
      </c>
      <c r="AL100" s="758"/>
      <c r="AM100" s="367"/>
      <c r="AN100" s="357">
        <f t="shared" si="38"/>
        <v>0</v>
      </c>
      <c r="AO100" s="758"/>
      <c r="AP100" s="367"/>
      <c r="AQ100" s="357">
        <f t="shared" si="39"/>
        <v>0</v>
      </c>
      <c r="AR100" s="758"/>
      <c r="AS100" s="367"/>
      <c r="AT100" s="357">
        <f t="shared" si="40"/>
        <v>0</v>
      </c>
      <c r="AU100" s="758"/>
      <c r="AV100" s="367"/>
      <c r="AW100" s="357">
        <f t="shared" si="41"/>
        <v>0</v>
      </c>
      <c r="AX100" s="758"/>
      <c r="AY100" s="367"/>
      <c r="AZ100" s="357">
        <f t="shared" si="42"/>
        <v>0</v>
      </c>
      <c r="BA100" s="758"/>
      <c r="BB100" s="367"/>
      <c r="BC100" s="357">
        <f t="shared" si="43"/>
        <v>0</v>
      </c>
      <c r="BD100" s="758"/>
      <c r="BE100" s="367"/>
      <c r="BF100" s="357">
        <f t="shared" si="44"/>
        <v>0</v>
      </c>
      <c r="BG100" s="758"/>
      <c r="BH100" s="367"/>
      <c r="BI100" s="357">
        <f t="shared" si="45"/>
        <v>0</v>
      </c>
      <c r="BJ100" s="758"/>
      <c r="BK100" s="367"/>
      <c r="BL100" s="357">
        <f t="shared" si="46"/>
        <v>0</v>
      </c>
      <c r="BM100" s="758"/>
      <c r="BN100" s="367"/>
      <c r="BO100" s="357">
        <f t="shared" si="47"/>
        <v>0</v>
      </c>
      <c r="BP100" s="758"/>
      <c r="BQ100" s="367"/>
      <c r="BR100" s="357">
        <f t="shared" si="48"/>
        <v>0</v>
      </c>
      <c r="BS100" s="758"/>
      <c r="BT100" s="367"/>
      <c r="BU100" s="357">
        <f t="shared" si="49"/>
        <v>0</v>
      </c>
      <c r="BV100" s="758"/>
      <c r="BW100" s="367"/>
      <c r="BX100" s="357">
        <f t="shared" si="50"/>
        <v>0</v>
      </c>
      <c r="BY100" s="798">
        <f t="shared" si="51"/>
        <v>0</v>
      </c>
      <c r="BZ100" s="367"/>
      <c r="CA100" s="357">
        <f t="shared" si="52"/>
        <v>0</v>
      </c>
      <c r="CB100" s="758"/>
      <c r="CC100" s="367"/>
      <c r="CD100" s="357">
        <f t="shared" si="53"/>
        <v>0</v>
      </c>
      <c r="CE100" s="758"/>
      <c r="CF100" s="367">
        <v>0</v>
      </c>
      <c r="CG100" s="357">
        <f t="shared" si="54"/>
        <v>0</v>
      </c>
      <c r="CH100" s="758"/>
      <c r="CI100" s="367">
        <v>0</v>
      </c>
      <c r="CJ100" s="357">
        <f t="shared" si="55"/>
        <v>0</v>
      </c>
      <c r="CK100" s="758"/>
      <c r="CL100" s="367">
        <v>0</v>
      </c>
      <c r="CM100" s="357">
        <f t="shared" si="56"/>
        <v>0</v>
      </c>
      <c r="CN100" s="758"/>
      <c r="CO100" s="367"/>
      <c r="CP100" s="357">
        <f t="shared" si="57"/>
        <v>0</v>
      </c>
    </row>
    <row r="101" spans="1:94" ht="12.75">
      <c r="A101" s="87" t="s">
        <v>1571</v>
      </c>
      <c r="B101" s="346" t="s">
        <v>826</v>
      </c>
      <c r="C101" s="722"/>
      <c r="D101" s="367"/>
      <c r="E101" s="375"/>
      <c r="F101" s="367"/>
      <c r="G101" s="367"/>
      <c r="H101" s="367"/>
      <c r="I101" s="367"/>
      <c r="J101" s="375"/>
      <c r="K101" s="367"/>
      <c r="L101" s="367"/>
      <c r="M101" s="367"/>
      <c r="N101" s="367"/>
      <c r="O101" s="368">
        <f t="shared" si="31"/>
        <v>0</v>
      </c>
      <c r="P101" s="357">
        <v>250</v>
      </c>
      <c r="Q101" s="357">
        <f t="shared" si="32"/>
        <v>0</v>
      </c>
      <c r="R101" s="410" t="s">
        <v>820</v>
      </c>
      <c r="S101" s="351"/>
      <c r="T101" s="413"/>
      <c r="U101" s="357">
        <f t="shared" si="33"/>
        <v>0</v>
      </c>
      <c r="W101" s="413"/>
      <c r="X101" s="357">
        <f t="shared" si="34"/>
        <v>0</v>
      </c>
      <c r="Z101" s="413"/>
      <c r="AA101" s="357">
        <f t="shared" si="35"/>
        <v>0</v>
      </c>
      <c r="AB101" s="357"/>
      <c r="AC101" s="357"/>
      <c r="AD101" s="357"/>
      <c r="AE101" s="357"/>
      <c r="AF101" s="752"/>
      <c r="AG101" s="367"/>
      <c r="AH101" s="357">
        <f t="shared" si="36"/>
        <v>0</v>
      </c>
      <c r="AI101" s="758"/>
      <c r="AJ101" s="367"/>
      <c r="AK101" s="357">
        <f t="shared" si="37"/>
        <v>0</v>
      </c>
      <c r="AL101" s="758"/>
      <c r="AM101" s="367"/>
      <c r="AN101" s="357">
        <f t="shared" si="38"/>
        <v>0</v>
      </c>
      <c r="AO101" s="758"/>
      <c r="AP101" s="367"/>
      <c r="AQ101" s="357">
        <f t="shared" si="39"/>
        <v>0</v>
      </c>
      <c r="AR101" s="758"/>
      <c r="AS101" s="367"/>
      <c r="AT101" s="357">
        <f t="shared" si="40"/>
        <v>0</v>
      </c>
      <c r="AU101" s="758"/>
      <c r="AV101" s="367"/>
      <c r="AW101" s="357">
        <f t="shared" si="41"/>
        <v>0</v>
      </c>
      <c r="AX101" s="758"/>
      <c r="AY101" s="367"/>
      <c r="AZ101" s="357">
        <f t="shared" si="42"/>
        <v>0</v>
      </c>
      <c r="BA101" s="758"/>
      <c r="BB101" s="367"/>
      <c r="BC101" s="357">
        <f t="shared" si="43"/>
        <v>0</v>
      </c>
      <c r="BD101" s="758"/>
      <c r="BE101" s="367"/>
      <c r="BF101" s="357">
        <f t="shared" si="44"/>
        <v>0</v>
      </c>
      <c r="BG101" s="758"/>
      <c r="BH101" s="367"/>
      <c r="BI101" s="357">
        <f t="shared" si="45"/>
        <v>0</v>
      </c>
      <c r="BJ101" s="758"/>
      <c r="BK101" s="367"/>
      <c r="BL101" s="357">
        <f t="shared" si="46"/>
        <v>0</v>
      </c>
      <c r="BM101" s="758"/>
      <c r="BN101" s="367"/>
      <c r="BO101" s="357">
        <f t="shared" si="47"/>
        <v>0</v>
      </c>
      <c r="BP101" s="758"/>
      <c r="BQ101" s="367"/>
      <c r="BR101" s="357">
        <f t="shared" si="48"/>
        <v>0</v>
      </c>
      <c r="BS101" s="758"/>
      <c r="BT101" s="367"/>
      <c r="BU101" s="357">
        <f t="shared" si="49"/>
        <v>0</v>
      </c>
      <c r="BV101" s="758"/>
      <c r="BW101" s="367"/>
      <c r="BX101" s="357">
        <f t="shared" si="50"/>
        <v>0</v>
      </c>
      <c r="BY101" s="798">
        <f t="shared" si="51"/>
        <v>0</v>
      </c>
      <c r="BZ101" s="367"/>
      <c r="CA101" s="357">
        <f t="shared" si="52"/>
        <v>0</v>
      </c>
      <c r="CB101" s="758"/>
      <c r="CC101" s="367"/>
      <c r="CD101" s="357">
        <f t="shared" si="53"/>
        <v>0</v>
      </c>
      <c r="CE101" s="758"/>
      <c r="CF101" s="367">
        <v>0</v>
      </c>
      <c r="CG101" s="357">
        <f t="shared" si="54"/>
        <v>0</v>
      </c>
      <c r="CH101" s="758"/>
      <c r="CI101" s="367">
        <v>0</v>
      </c>
      <c r="CJ101" s="357">
        <f t="shared" si="55"/>
        <v>0</v>
      </c>
      <c r="CK101" s="758"/>
      <c r="CL101" s="367">
        <v>0</v>
      </c>
      <c r="CM101" s="357">
        <f t="shared" si="56"/>
        <v>0</v>
      </c>
      <c r="CN101" s="758"/>
      <c r="CO101" s="367"/>
      <c r="CP101" s="357">
        <f t="shared" si="57"/>
        <v>0</v>
      </c>
    </row>
    <row r="102" spans="1:94" ht="12.75">
      <c r="A102" s="87" t="s">
        <v>1571</v>
      </c>
      <c r="B102" s="346" t="s">
        <v>827</v>
      </c>
      <c r="C102" s="722"/>
      <c r="D102" s="367"/>
      <c r="E102" s="375"/>
      <c r="F102" s="367"/>
      <c r="G102" s="367"/>
      <c r="H102" s="367"/>
      <c r="I102" s="367"/>
      <c r="J102" s="375"/>
      <c r="K102" s="367"/>
      <c r="L102" s="367"/>
      <c r="M102" s="367"/>
      <c r="N102" s="367"/>
      <c r="O102" s="368">
        <f t="shared" si="31"/>
        <v>0</v>
      </c>
      <c r="P102" s="357">
        <v>250</v>
      </c>
      <c r="Q102" s="357">
        <f t="shared" si="32"/>
        <v>0</v>
      </c>
      <c r="R102" s="410" t="s">
        <v>820</v>
      </c>
      <c r="S102" s="351"/>
      <c r="T102" s="413"/>
      <c r="U102" s="357">
        <f t="shared" si="33"/>
        <v>0</v>
      </c>
      <c r="W102" s="413"/>
      <c r="X102" s="357">
        <f t="shared" si="34"/>
        <v>0</v>
      </c>
      <c r="Z102" s="413"/>
      <c r="AA102" s="357">
        <f t="shared" si="35"/>
        <v>0</v>
      </c>
      <c r="AB102" s="357"/>
      <c r="AC102" s="357"/>
      <c r="AD102" s="357"/>
      <c r="AE102" s="357"/>
      <c r="AF102" s="752"/>
      <c r="AG102" s="367"/>
      <c r="AH102" s="357">
        <f t="shared" si="36"/>
        <v>0</v>
      </c>
      <c r="AI102" s="758"/>
      <c r="AJ102" s="367"/>
      <c r="AK102" s="357">
        <f t="shared" si="37"/>
        <v>0</v>
      </c>
      <c r="AL102" s="758"/>
      <c r="AM102" s="367"/>
      <c r="AN102" s="357">
        <f t="shared" si="38"/>
        <v>0</v>
      </c>
      <c r="AO102" s="758"/>
      <c r="AP102" s="367"/>
      <c r="AQ102" s="357">
        <f t="shared" si="39"/>
        <v>0</v>
      </c>
      <c r="AR102" s="758"/>
      <c r="AS102" s="367"/>
      <c r="AT102" s="357">
        <f t="shared" si="40"/>
        <v>0</v>
      </c>
      <c r="AU102" s="758"/>
      <c r="AV102" s="367"/>
      <c r="AW102" s="357">
        <f t="shared" si="41"/>
        <v>0</v>
      </c>
      <c r="AX102" s="758"/>
      <c r="AY102" s="367"/>
      <c r="AZ102" s="357">
        <f t="shared" si="42"/>
        <v>0</v>
      </c>
      <c r="BA102" s="758"/>
      <c r="BB102" s="367"/>
      <c r="BC102" s="357">
        <f t="shared" si="43"/>
        <v>0</v>
      </c>
      <c r="BD102" s="758"/>
      <c r="BE102" s="367"/>
      <c r="BF102" s="357">
        <f t="shared" si="44"/>
        <v>0</v>
      </c>
      <c r="BG102" s="758"/>
      <c r="BH102" s="367"/>
      <c r="BI102" s="357">
        <f t="shared" si="45"/>
        <v>0</v>
      </c>
      <c r="BJ102" s="758"/>
      <c r="BK102" s="367"/>
      <c r="BL102" s="357">
        <f t="shared" si="46"/>
        <v>0</v>
      </c>
      <c r="BM102" s="758"/>
      <c r="BN102" s="367"/>
      <c r="BO102" s="357">
        <f t="shared" si="47"/>
        <v>0</v>
      </c>
      <c r="BP102" s="758"/>
      <c r="BQ102" s="367"/>
      <c r="BR102" s="357">
        <f t="shared" si="48"/>
        <v>0</v>
      </c>
      <c r="BS102" s="758"/>
      <c r="BT102" s="367"/>
      <c r="BU102" s="357">
        <f t="shared" si="49"/>
        <v>0</v>
      </c>
      <c r="BV102" s="758"/>
      <c r="BW102" s="367"/>
      <c r="BX102" s="357">
        <f t="shared" si="50"/>
        <v>0</v>
      </c>
      <c r="BY102" s="798">
        <f t="shared" si="51"/>
        <v>0</v>
      </c>
      <c r="BZ102" s="367"/>
      <c r="CA102" s="357">
        <f t="shared" si="52"/>
        <v>0</v>
      </c>
      <c r="CB102" s="758"/>
      <c r="CC102" s="367"/>
      <c r="CD102" s="357">
        <f t="shared" si="53"/>
        <v>0</v>
      </c>
      <c r="CE102" s="758"/>
      <c r="CF102" s="367">
        <v>0</v>
      </c>
      <c r="CG102" s="357">
        <f t="shared" si="54"/>
        <v>0</v>
      </c>
      <c r="CH102" s="758"/>
      <c r="CI102" s="367">
        <v>0</v>
      </c>
      <c r="CJ102" s="357">
        <f t="shared" si="55"/>
        <v>0</v>
      </c>
      <c r="CK102" s="758"/>
      <c r="CL102" s="367">
        <v>0</v>
      </c>
      <c r="CM102" s="357">
        <f t="shared" si="56"/>
        <v>0</v>
      </c>
      <c r="CN102" s="758"/>
      <c r="CO102" s="367"/>
      <c r="CP102" s="357">
        <f t="shared" si="57"/>
        <v>0</v>
      </c>
    </row>
    <row r="103" spans="1:94" ht="12.75">
      <c r="A103" s="87" t="s">
        <v>1571</v>
      </c>
      <c r="B103" s="346" t="s">
        <v>828</v>
      </c>
      <c r="C103" s="722"/>
      <c r="D103" s="367"/>
      <c r="E103" s="375"/>
      <c r="F103" s="367"/>
      <c r="G103" s="367"/>
      <c r="H103" s="367"/>
      <c r="I103" s="367"/>
      <c r="J103" s="375"/>
      <c r="K103" s="367"/>
      <c r="L103" s="367"/>
      <c r="M103" s="367"/>
      <c r="N103" s="367"/>
      <c r="O103" s="368">
        <f t="shared" si="31"/>
        <v>0</v>
      </c>
      <c r="P103" s="357">
        <v>250</v>
      </c>
      <c r="Q103" s="357">
        <f t="shared" si="32"/>
        <v>0</v>
      </c>
      <c r="R103" s="410"/>
      <c r="S103" s="351"/>
      <c r="T103" s="413"/>
      <c r="U103" s="357">
        <f t="shared" si="33"/>
        <v>0</v>
      </c>
      <c r="W103" s="413"/>
      <c r="X103" s="357">
        <f t="shared" si="34"/>
        <v>0</v>
      </c>
      <c r="Z103" s="413"/>
      <c r="AA103" s="357">
        <f t="shared" si="35"/>
        <v>0</v>
      </c>
      <c r="AB103" s="357"/>
      <c r="AC103" s="357"/>
      <c r="AD103" s="357"/>
      <c r="AE103" s="357"/>
      <c r="AF103" s="752"/>
      <c r="AG103" s="367"/>
      <c r="AH103" s="357">
        <f t="shared" si="36"/>
        <v>0</v>
      </c>
      <c r="AI103" s="758"/>
      <c r="AJ103" s="367"/>
      <c r="AK103" s="357">
        <f t="shared" si="37"/>
        <v>0</v>
      </c>
      <c r="AL103" s="758"/>
      <c r="AM103" s="367"/>
      <c r="AN103" s="357">
        <f t="shared" si="38"/>
        <v>0</v>
      </c>
      <c r="AO103" s="758"/>
      <c r="AP103" s="367"/>
      <c r="AQ103" s="357">
        <f t="shared" si="39"/>
        <v>0</v>
      </c>
      <c r="AR103" s="758"/>
      <c r="AS103" s="367"/>
      <c r="AT103" s="357">
        <f t="shared" si="40"/>
        <v>0</v>
      </c>
      <c r="AU103" s="758"/>
      <c r="AV103" s="367"/>
      <c r="AW103" s="357">
        <f t="shared" si="41"/>
        <v>0</v>
      </c>
      <c r="AX103" s="758"/>
      <c r="AY103" s="367"/>
      <c r="AZ103" s="357">
        <f t="shared" si="42"/>
        <v>0</v>
      </c>
      <c r="BA103" s="758"/>
      <c r="BB103" s="367"/>
      <c r="BC103" s="357">
        <f t="shared" si="43"/>
        <v>0</v>
      </c>
      <c r="BD103" s="758"/>
      <c r="BE103" s="367"/>
      <c r="BF103" s="357">
        <f t="shared" si="44"/>
        <v>0</v>
      </c>
      <c r="BG103" s="758"/>
      <c r="BH103" s="367"/>
      <c r="BI103" s="357">
        <f t="shared" si="45"/>
        <v>0</v>
      </c>
      <c r="BJ103" s="758"/>
      <c r="BK103" s="367"/>
      <c r="BL103" s="357">
        <f t="shared" si="46"/>
        <v>0</v>
      </c>
      <c r="BM103" s="758"/>
      <c r="BN103" s="367"/>
      <c r="BO103" s="357">
        <f t="shared" si="47"/>
        <v>0</v>
      </c>
      <c r="BP103" s="758"/>
      <c r="BQ103" s="367"/>
      <c r="BR103" s="357">
        <f t="shared" si="48"/>
        <v>0</v>
      </c>
      <c r="BS103" s="758"/>
      <c r="BT103" s="367"/>
      <c r="BU103" s="357">
        <f t="shared" si="49"/>
        <v>0</v>
      </c>
      <c r="BV103" s="758"/>
      <c r="BW103" s="367"/>
      <c r="BX103" s="357">
        <f t="shared" si="50"/>
        <v>0</v>
      </c>
      <c r="BY103" s="798">
        <f t="shared" si="51"/>
        <v>0</v>
      </c>
      <c r="BZ103" s="367"/>
      <c r="CA103" s="357">
        <f t="shared" si="52"/>
        <v>0</v>
      </c>
      <c r="CB103" s="758"/>
      <c r="CC103" s="367"/>
      <c r="CD103" s="357">
        <f t="shared" si="53"/>
        <v>0</v>
      </c>
      <c r="CE103" s="758"/>
      <c r="CF103" s="367">
        <v>0</v>
      </c>
      <c r="CG103" s="357">
        <f t="shared" si="54"/>
        <v>0</v>
      </c>
      <c r="CH103" s="758"/>
      <c r="CI103" s="367">
        <v>0</v>
      </c>
      <c r="CJ103" s="357">
        <f t="shared" si="55"/>
        <v>0</v>
      </c>
      <c r="CK103" s="758"/>
      <c r="CL103" s="367">
        <v>0</v>
      </c>
      <c r="CM103" s="357">
        <f t="shared" si="56"/>
        <v>0</v>
      </c>
      <c r="CN103" s="758"/>
      <c r="CO103" s="367"/>
      <c r="CP103" s="357">
        <f t="shared" si="57"/>
        <v>0</v>
      </c>
    </row>
    <row r="104" spans="1:94" ht="12.75">
      <c r="A104" s="87" t="s">
        <v>1571</v>
      </c>
      <c r="B104" s="346" t="s">
        <v>829</v>
      </c>
      <c r="C104" s="722"/>
      <c r="D104" s="367"/>
      <c r="E104" s="375"/>
      <c r="F104" s="367"/>
      <c r="G104" s="367"/>
      <c r="H104" s="367"/>
      <c r="I104" s="367"/>
      <c r="J104" s="375"/>
      <c r="K104" s="367"/>
      <c r="L104" s="367"/>
      <c r="M104" s="367"/>
      <c r="N104" s="367"/>
      <c r="O104" s="368">
        <f t="shared" si="31"/>
        <v>0</v>
      </c>
      <c r="P104" s="357">
        <v>150</v>
      </c>
      <c r="Q104" s="357">
        <f t="shared" si="32"/>
        <v>0</v>
      </c>
      <c r="R104" s="410" t="s">
        <v>830</v>
      </c>
      <c r="S104" s="351"/>
      <c r="T104" s="413"/>
      <c r="U104" s="357">
        <f t="shared" si="33"/>
        <v>0</v>
      </c>
      <c r="W104" s="413"/>
      <c r="X104" s="357">
        <f t="shared" si="34"/>
        <v>0</v>
      </c>
      <c r="Z104" s="413"/>
      <c r="AA104" s="357">
        <f t="shared" si="35"/>
        <v>0</v>
      </c>
      <c r="AB104" s="357"/>
      <c r="AC104" s="357"/>
      <c r="AD104" s="357"/>
      <c r="AE104" s="357"/>
      <c r="AF104" s="752"/>
      <c r="AG104" s="367"/>
      <c r="AH104" s="357">
        <f t="shared" si="36"/>
        <v>0</v>
      </c>
      <c r="AI104" s="758"/>
      <c r="AJ104" s="367"/>
      <c r="AK104" s="357">
        <f t="shared" si="37"/>
        <v>0</v>
      </c>
      <c r="AL104" s="758"/>
      <c r="AM104" s="367"/>
      <c r="AN104" s="357">
        <f t="shared" si="38"/>
        <v>0</v>
      </c>
      <c r="AO104" s="758"/>
      <c r="AP104" s="367"/>
      <c r="AQ104" s="357">
        <f t="shared" si="39"/>
        <v>0</v>
      </c>
      <c r="AR104" s="758"/>
      <c r="AS104" s="367"/>
      <c r="AT104" s="357">
        <f t="shared" si="40"/>
        <v>0</v>
      </c>
      <c r="AU104" s="758"/>
      <c r="AV104" s="367"/>
      <c r="AW104" s="357">
        <f t="shared" si="41"/>
        <v>0</v>
      </c>
      <c r="AX104" s="758"/>
      <c r="AY104" s="367"/>
      <c r="AZ104" s="357">
        <f t="shared" si="42"/>
        <v>0</v>
      </c>
      <c r="BA104" s="758"/>
      <c r="BB104" s="367"/>
      <c r="BC104" s="357">
        <f t="shared" si="43"/>
        <v>0</v>
      </c>
      <c r="BD104" s="758"/>
      <c r="BE104" s="367"/>
      <c r="BF104" s="357">
        <f t="shared" si="44"/>
        <v>0</v>
      </c>
      <c r="BG104" s="758"/>
      <c r="BH104" s="367"/>
      <c r="BI104" s="357">
        <f t="shared" si="45"/>
        <v>0</v>
      </c>
      <c r="BJ104" s="758"/>
      <c r="BK104" s="367"/>
      <c r="BL104" s="357">
        <f t="shared" si="46"/>
        <v>0</v>
      </c>
      <c r="BM104" s="758"/>
      <c r="BN104" s="367"/>
      <c r="BO104" s="357">
        <f t="shared" si="47"/>
        <v>0</v>
      </c>
      <c r="BP104" s="758"/>
      <c r="BQ104" s="367"/>
      <c r="BR104" s="357">
        <f t="shared" si="48"/>
        <v>0</v>
      </c>
      <c r="BS104" s="758"/>
      <c r="BT104" s="367"/>
      <c r="BU104" s="357">
        <f t="shared" si="49"/>
        <v>0</v>
      </c>
      <c r="BV104" s="758"/>
      <c r="BW104" s="367"/>
      <c r="BX104" s="357">
        <f t="shared" si="50"/>
        <v>0</v>
      </c>
      <c r="BY104" s="798">
        <f t="shared" si="51"/>
        <v>0</v>
      </c>
      <c r="BZ104" s="367"/>
      <c r="CA104" s="357">
        <f t="shared" si="52"/>
        <v>0</v>
      </c>
      <c r="CB104" s="758"/>
      <c r="CC104" s="367"/>
      <c r="CD104" s="357">
        <f t="shared" si="53"/>
        <v>0</v>
      </c>
      <c r="CE104" s="758"/>
      <c r="CF104" s="367">
        <v>0</v>
      </c>
      <c r="CG104" s="357">
        <f t="shared" si="54"/>
        <v>0</v>
      </c>
      <c r="CH104" s="758"/>
      <c r="CI104" s="367">
        <v>0</v>
      </c>
      <c r="CJ104" s="357">
        <f t="shared" si="55"/>
        <v>0</v>
      </c>
      <c r="CK104" s="758"/>
      <c r="CL104" s="367">
        <v>0</v>
      </c>
      <c r="CM104" s="357">
        <f t="shared" si="56"/>
        <v>0</v>
      </c>
      <c r="CN104" s="758"/>
      <c r="CO104" s="367"/>
      <c r="CP104" s="357">
        <f t="shared" si="57"/>
        <v>0</v>
      </c>
    </row>
    <row r="105" spans="1:94" ht="12.75">
      <c r="A105" s="87" t="s">
        <v>1571</v>
      </c>
      <c r="B105" s="346" t="s">
        <v>831</v>
      </c>
      <c r="C105" s="722"/>
      <c r="D105" s="367"/>
      <c r="E105" s="375"/>
      <c r="F105" s="367"/>
      <c r="G105" s="367"/>
      <c r="H105" s="367"/>
      <c r="I105" s="367"/>
      <c r="J105" s="375"/>
      <c r="K105" s="367"/>
      <c r="L105" s="367"/>
      <c r="M105" s="367"/>
      <c r="N105" s="367"/>
      <c r="O105" s="368">
        <f t="shared" si="31"/>
        <v>0</v>
      </c>
      <c r="P105" s="357">
        <v>100</v>
      </c>
      <c r="Q105" s="357">
        <f t="shared" si="32"/>
        <v>0</v>
      </c>
      <c r="R105" s="410" t="s">
        <v>820</v>
      </c>
      <c r="S105" s="351"/>
      <c r="T105" s="413"/>
      <c r="U105" s="357">
        <f t="shared" si="33"/>
        <v>0</v>
      </c>
      <c r="W105" s="413"/>
      <c r="X105" s="357">
        <f t="shared" si="34"/>
        <v>0</v>
      </c>
      <c r="Z105" s="413"/>
      <c r="AA105" s="357">
        <f t="shared" si="35"/>
        <v>0</v>
      </c>
      <c r="AB105" s="357"/>
      <c r="AC105" s="357"/>
      <c r="AD105" s="357"/>
      <c r="AE105" s="357"/>
      <c r="AF105" s="752"/>
      <c r="AG105" s="367"/>
      <c r="AH105" s="357">
        <f t="shared" si="36"/>
        <v>0</v>
      </c>
      <c r="AI105" s="758"/>
      <c r="AJ105" s="367"/>
      <c r="AK105" s="357">
        <f t="shared" si="37"/>
        <v>0</v>
      </c>
      <c r="AL105" s="758"/>
      <c r="AM105" s="367"/>
      <c r="AN105" s="357">
        <f t="shared" si="38"/>
        <v>0</v>
      </c>
      <c r="AO105" s="758"/>
      <c r="AP105" s="367"/>
      <c r="AQ105" s="357">
        <f t="shared" si="39"/>
        <v>0</v>
      </c>
      <c r="AR105" s="758"/>
      <c r="AS105" s="367"/>
      <c r="AT105" s="357">
        <f t="shared" si="40"/>
        <v>0</v>
      </c>
      <c r="AU105" s="758"/>
      <c r="AV105" s="367"/>
      <c r="AW105" s="357">
        <f t="shared" si="41"/>
        <v>0</v>
      </c>
      <c r="AX105" s="758"/>
      <c r="AY105" s="367"/>
      <c r="AZ105" s="357">
        <f t="shared" si="42"/>
        <v>0</v>
      </c>
      <c r="BA105" s="758"/>
      <c r="BB105" s="367"/>
      <c r="BC105" s="357">
        <f t="shared" si="43"/>
        <v>0</v>
      </c>
      <c r="BD105" s="758"/>
      <c r="BE105" s="367"/>
      <c r="BF105" s="357">
        <f t="shared" si="44"/>
        <v>0</v>
      </c>
      <c r="BG105" s="758"/>
      <c r="BH105" s="367"/>
      <c r="BI105" s="357">
        <f t="shared" si="45"/>
        <v>0</v>
      </c>
      <c r="BJ105" s="758"/>
      <c r="BK105" s="367"/>
      <c r="BL105" s="357">
        <f t="shared" si="46"/>
        <v>0</v>
      </c>
      <c r="BM105" s="758"/>
      <c r="BN105" s="367"/>
      <c r="BO105" s="357">
        <f t="shared" si="47"/>
        <v>0</v>
      </c>
      <c r="BP105" s="758"/>
      <c r="BQ105" s="367"/>
      <c r="BR105" s="357">
        <f t="shared" si="48"/>
        <v>0</v>
      </c>
      <c r="BS105" s="758"/>
      <c r="BT105" s="367"/>
      <c r="BU105" s="357">
        <f t="shared" si="49"/>
        <v>0</v>
      </c>
      <c r="BV105" s="758"/>
      <c r="BW105" s="367"/>
      <c r="BX105" s="357">
        <f t="shared" si="50"/>
        <v>0</v>
      </c>
      <c r="BY105" s="798">
        <f t="shared" si="51"/>
        <v>0</v>
      </c>
      <c r="BZ105" s="367"/>
      <c r="CA105" s="357">
        <f t="shared" si="52"/>
        <v>0</v>
      </c>
      <c r="CB105" s="758"/>
      <c r="CC105" s="367"/>
      <c r="CD105" s="357">
        <f t="shared" si="53"/>
        <v>0</v>
      </c>
      <c r="CE105" s="758"/>
      <c r="CF105" s="367">
        <v>0</v>
      </c>
      <c r="CG105" s="357">
        <f t="shared" si="54"/>
        <v>0</v>
      </c>
      <c r="CH105" s="758"/>
      <c r="CI105" s="367">
        <v>0</v>
      </c>
      <c r="CJ105" s="357">
        <f t="shared" si="55"/>
        <v>0</v>
      </c>
      <c r="CK105" s="758"/>
      <c r="CL105" s="367">
        <v>0</v>
      </c>
      <c r="CM105" s="357">
        <f t="shared" si="56"/>
        <v>0</v>
      </c>
      <c r="CN105" s="758"/>
      <c r="CO105" s="367"/>
      <c r="CP105" s="357">
        <f t="shared" si="57"/>
        <v>0</v>
      </c>
    </row>
    <row r="106" spans="1:94" ht="12.75">
      <c r="A106" s="87" t="s">
        <v>1571</v>
      </c>
      <c r="B106" s="346" t="s">
        <v>832</v>
      </c>
      <c r="C106" s="722"/>
      <c r="D106" s="367"/>
      <c r="E106" s="375"/>
      <c r="F106" s="367"/>
      <c r="G106" s="367"/>
      <c r="H106" s="367"/>
      <c r="I106" s="367"/>
      <c r="J106" s="375"/>
      <c r="K106" s="367"/>
      <c r="L106" s="367"/>
      <c r="M106" s="367"/>
      <c r="N106" s="367"/>
      <c r="O106" s="368">
        <f t="shared" si="31"/>
        <v>0</v>
      </c>
      <c r="P106" s="357">
        <v>600</v>
      </c>
      <c r="Q106" s="357">
        <f t="shared" si="32"/>
        <v>0</v>
      </c>
      <c r="R106" s="410"/>
      <c r="S106" s="351"/>
      <c r="T106" s="413"/>
      <c r="U106" s="357">
        <f t="shared" si="33"/>
        <v>0</v>
      </c>
      <c r="W106" s="413"/>
      <c r="X106" s="357">
        <f t="shared" si="34"/>
        <v>0</v>
      </c>
      <c r="Z106" s="413"/>
      <c r="AA106" s="357">
        <f t="shared" si="35"/>
        <v>0</v>
      </c>
      <c r="AB106" s="357"/>
      <c r="AC106" s="357"/>
      <c r="AD106" s="357"/>
      <c r="AE106" s="357"/>
      <c r="AF106" s="752"/>
      <c r="AG106" s="367"/>
      <c r="AH106" s="357">
        <f t="shared" si="36"/>
        <v>0</v>
      </c>
      <c r="AI106" s="758"/>
      <c r="AJ106" s="367"/>
      <c r="AK106" s="357">
        <f t="shared" si="37"/>
        <v>0</v>
      </c>
      <c r="AL106" s="758"/>
      <c r="AM106" s="367"/>
      <c r="AN106" s="357">
        <f t="shared" si="38"/>
        <v>0</v>
      </c>
      <c r="AO106" s="758"/>
      <c r="AP106" s="367"/>
      <c r="AQ106" s="357">
        <f t="shared" si="39"/>
        <v>0</v>
      </c>
      <c r="AR106" s="758"/>
      <c r="AS106" s="367"/>
      <c r="AT106" s="357">
        <f t="shared" si="40"/>
        <v>0</v>
      </c>
      <c r="AU106" s="758"/>
      <c r="AV106" s="367"/>
      <c r="AW106" s="357">
        <f t="shared" si="41"/>
        <v>0</v>
      </c>
      <c r="AX106" s="758"/>
      <c r="AY106" s="367"/>
      <c r="AZ106" s="357">
        <f t="shared" si="42"/>
        <v>0</v>
      </c>
      <c r="BA106" s="758"/>
      <c r="BB106" s="367"/>
      <c r="BC106" s="357">
        <f t="shared" si="43"/>
        <v>0</v>
      </c>
      <c r="BD106" s="758"/>
      <c r="BE106" s="367"/>
      <c r="BF106" s="357">
        <f t="shared" si="44"/>
        <v>0</v>
      </c>
      <c r="BG106" s="758"/>
      <c r="BH106" s="367"/>
      <c r="BI106" s="357">
        <f t="shared" si="45"/>
        <v>0</v>
      </c>
      <c r="BJ106" s="758"/>
      <c r="BK106" s="367"/>
      <c r="BL106" s="357">
        <f t="shared" si="46"/>
        <v>0</v>
      </c>
      <c r="BM106" s="758"/>
      <c r="BN106" s="367"/>
      <c r="BO106" s="357">
        <f t="shared" si="47"/>
        <v>0</v>
      </c>
      <c r="BP106" s="758"/>
      <c r="BQ106" s="367"/>
      <c r="BR106" s="357">
        <f t="shared" si="48"/>
        <v>0</v>
      </c>
      <c r="BS106" s="758"/>
      <c r="BT106" s="367"/>
      <c r="BU106" s="357">
        <f t="shared" si="49"/>
        <v>0</v>
      </c>
      <c r="BV106" s="758"/>
      <c r="BW106" s="367"/>
      <c r="BX106" s="357">
        <f t="shared" si="50"/>
        <v>0</v>
      </c>
      <c r="BY106" s="798">
        <f t="shared" si="51"/>
        <v>0</v>
      </c>
      <c r="BZ106" s="367"/>
      <c r="CA106" s="357">
        <f t="shared" si="52"/>
        <v>0</v>
      </c>
      <c r="CB106" s="758"/>
      <c r="CC106" s="367"/>
      <c r="CD106" s="357">
        <f t="shared" si="53"/>
        <v>0</v>
      </c>
      <c r="CE106" s="758"/>
      <c r="CF106" s="367">
        <v>0</v>
      </c>
      <c r="CG106" s="357">
        <f t="shared" si="54"/>
        <v>0</v>
      </c>
      <c r="CH106" s="758"/>
      <c r="CI106" s="367">
        <v>0</v>
      </c>
      <c r="CJ106" s="357">
        <f t="shared" si="55"/>
        <v>0</v>
      </c>
      <c r="CK106" s="758"/>
      <c r="CL106" s="367">
        <v>0</v>
      </c>
      <c r="CM106" s="357">
        <f t="shared" si="56"/>
        <v>0</v>
      </c>
      <c r="CN106" s="758"/>
      <c r="CO106" s="367"/>
      <c r="CP106" s="357">
        <f t="shared" si="57"/>
        <v>0</v>
      </c>
    </row>
    <row r="107" spans="1:94" ht="12.75">
      <c r="A107" s="87" t="s">
        <v>1571</v>
      </c>
      <c r="B107" s="346" t="s">
        <v>833</v>
      </c>
      <c r="C107" s="722"/>
      <c r="D107" s="367"/>
      <c r="E107" s="375"/>
      <c r="F107" s="367"/>
      <c r="G107" s="367"/>
      <c r="H107" s="367"/>
      <c r="I107" s="367"/>
      <c r="J107" s="375"/>
      <c r="K107" s="367"/>
      <c r="L107" s="367"/>
      <c r="M107" s="367"/>
      <c r="N107" s="367"/>
      <c r="O107" s="368">
        <f t="shared" si="31"/>
        <v>0</v>
      </c>
      <c r="P107" s="357">
        <v>350</v>
      </c>
      <c r="Q107" s="357">
        <f t="shared" si="32"/>
        <v>0</v>
      </c>
      <c r="R107" s="410" t="s">
        <v>834</v>
      </c>
      <c r="S107" s="351"/>
      <c r="T107" s="413"/>
      <c r="U107" s="357">
        <f t="shared" si="33"/>
        <v>0</v>
      </c>
      <c r="W107" s="413"/>
      <c r="X107" s="357">
        <f t="shared" si="34"/>
        <v>0</v>
      </c>
      <c r="Z107" s="413"/>
      <c r="AA107" s="357">
        <f t="shared" si="35"/>
        <v>0</v>
      </c>
      <c r="AB107" s="357"/>
      <c r="AC107" s="357"/>
      <c r="AD107" s="357"/>
      <c r="AE107" s="357"/>
      <c r="AF107" s="752"/>
      <c r="AG107" s="367"/>
      <c r="AH107" s="357">
        <f t="shared" si="36"/>
        <v>0</v>
      </c>
      <c r="AI107" s="758"/>
      <c r="AJ107" s="367"/>
      <c r="AK107" s="357">
        <f t="shared" si="37"/>
        <v>0</v>
      </c>
      <c r="AL107" s="758"/>
      <c r="AM107" s="367"/>
      <c r="AN107" s="357">
        <f t="shared" si="38"/>
        <v>0</v>
      </c>
      <c r="AO107" s="758"/>
      <c r="AP107" s="367"/>
      <c r="AQ107" s="357">
        <f t="shared" si="39"/>
        <v>0</v>
      </c>
      <c r="AR107" s="758"/>
      <c r="AS107" s="367"/>
      <c r="AT107" s="357">
        <f t="shared" si="40"/>
        <v>0</v>
      </c>
      <c r="AU107" s="758"/>
      <c r="AV107" s="367"/>
      <c r="AW107" s="357">
        <f t="shared" si="41"/>
        <v>0</v>
      </c>
      <c r="AX107" s="758"/>
      <c r="AY107" s="367"/>
      <c r="AZ107" s="357">
        <f t="shared" si="42"/>
        <v>0</v>
      </c>
      <c r="BA107" s="758"/>
      <c r="BB107" s="367"/>
      <c r="BC107" s="357">
        <f t="shared" si="43"/>
        <v>0</v>
      </c>
      <c r="BD107" s="758"/>
      <c r="BE107" s="367"/>
      <c r="BF107" s="357">
        <f t="shared" si="44"/>
        <v>0</v>
      </c>
      <c r="BG107" s="758"/>
      <c r="BH107" s="367"/>
      <c r="BI107" s="357">
        <f t="shared" si="45"/>
        <v>0</v>
      </c>
      <c r="BJ107" s="758"/>
      <c r="BK107" s="367"/>
      <c r="BL107" s="357">
        <f t="shared" si="46"/>
        <v>0</v>
      </c>
      <c r="BM107" s="758"/>
      <c r="BN107" s="367"/>
      <c r="BO107" s="357">
        <f t="shared" si="47"/>
        <v>0</v>
      </c>
      <c r="BP107" s="758"/>
      <c r="BQ107" s="367"/>
      <c r="BR107" s="357">
        <f t="shared" si="48"/>
        <v>0</v>
      </c>
      <c r="BS107" s="758"/>
      <c r="BT107" s="367"/>
      <c r="BU107" s="357">
        <f t="shared" si="49"/>
        <v>0</v>
      </c>
      <c r="BV107" s="758"/>
      <c r="BW107" s="367"/>
      <c r="BX107" s="357">
        <f t="shared" si="50"/>
        <v>0</v>
      </c>
      <c r="BY107" s="798">
        <f t="shared" si="51"/>
        <v>0</v>
      </c>
      <c r="BZ107" s="367"/>
      <c r="CA107" s="357">
        <f t="shared" si="52"/>
        <v>0</v>
      </c>
      <c r="CB107" s="758"/>
      <c r="CC107" s="367"/>
      <c r="CD107" s="357">
        <f t="shared" si="53"/>
        <v>0</v>
      </c>
      <c r="CE107" s="758"/>
      <c r="CF107" s="367">
        <v>0</v>
      </c>
      <c r="CG107" s="357">
        <f t="shared" si="54"/>
        <v>0</v>
      </c>
      <c r="CH107" s="758"/>
      <c r="CI107" s="367">
        <v>0</v>
      </c>
      <c r="CJ107" s="357">
        <f t="shared" si="55"/>
        <v>0</v>
      </c>
      <c r="CK107" s="758"/>
      <c r="CL107" s="367">
        <v>0</v>
      </c>
      <c r="CM107" s="357">
        <f t="shared" si="56"/>
        <v>0</v>
      </c>
      <c r="CN107" s="758"/>
      <c r="CO107" s="367"/>
      <c r="CP107" s="357">
        <f t="shared" si="57"/>
        <v>0</v>
      </c>
    </row>
    <row r="108" spans="1:94" ht="12.75">
      <c r="A108" s="87" t="s">
        <v>1571</v>
      </c>
      <c r="B108" s="346" t="s">
        <v>835</v>
      </c>
      <c r="C108" s="722"/>
      <c r="D108" s="367"/>
      <c r="E108" s="375"/>
      <c r="F108" s="367"/>
      <c r="G108" s="367"/>
      <c r="H108" s="367"/>
      <c r="I108" s="367"/>
      <c r="J108" s="375"/>
      <c r="K108" s="367"/>
      <c r="L108" s="367"/>
      <c r="M108" s="367"/>
      <c r="N108" s="367"/>
      <c r="O108" s="368">
        <f t="shared" si="31"/>
        <v>0</v>
      </c>
      <c r="P108" s="357">
        <v>375</v>
      </c>
      <c r="Q108" s="357">
        <f t="shared" si="32"/>
        <v>0</v>
      </c>
      <c r="R108" s="410"/>
      <c r="S108" s="351"/>
      <c r="T108" s="413"/>
      <c r="U108" s="357">
        <f t="shared" si="33"/>
        <v>0</v>
      </c>
      <c r="W108" s="413"/>
      <c r="X108" s="357">
        <f t="shared" si="34"/>
        <v>0</v>
      </c>
      <c r="Z108" s="413"/>
      <c r="AA108" s="357">
        <f t="shared" si="35"/>
        <v>0</v>
      </c>
      <c r="AB108" s="357"/>
      <c r="AC108" s="357"/>
      <c r="AD108" s="357"/>
      <c r="AE108" s="357"/>
      <c r="AF108" s="752"/>
      <c r="AG108" s="367"/>
      <c r="AH108" s="357">
        <f t="shared" si="36"/>
        <v>0</v>
      </c>
      <c r="AI108" s="758"/>
      <c r="AJ108" s="367"/>
      <c r="AK108" s="357">
        <f t="shared" si="37"/>
        <v>0</v>
      </c>
      <c r="AL108" s="758"/>
      <c r="AM108" s="367"/>
      <c r="AN108" s="357">
        <f t="shared" si="38"/>
        <v>0</v>
      </c>
      <c r="AO108" s="758"/>
      <c r="AP108" s="367"/>
      <c r="AQ108" s="357">
        <f t="shared" si="39"/>
        <v>0</v>
      </c>
      <c r="AR108" s="758"/>
      <c r="AS108" s="367"/>
      <c r="AT108" s="357">
        <f t="shared" si="40"/>
        <v>0</v>
      </c>
      <c r="AU108" s="758"/>
      <c r="AV108" s="367"/>
      <c r="AW108" s="357">
        <f t="shared" si="41"/>
        <v>0</v>
      </c>
      <c r="AX108" s="758"/>
      <c r="AY108" s="367"/>
      <c r="AZ108" s="357">
        <f t="shared" si="42"/>
        <v>0</v>
      </c>
      <c r="BA108" s="758"/>
      <c r="BB108" s="367"/>
      <c r="BC108" s="357">
        <f t="shared" si="43"/>
        <v>0</v>
      </c>
      <c r="BD108" s="758"/>
      <c r="BE108" s="367"/>
      <c r="BF108" s="357">
        <f t="shared" si="44"/>
        <v>0</v>
      </c>
      <c r="BG108" s="758"/>
      <c r="BH108" s="367"/>
      <c r="BI108" s="357">
        <f t="shared" si="45"/>
        <v>0</v>
      </c>
      <c r="BJ108" s="758"/>
      <c r="BK108" s="367"/>
      <c r="BL108" s="357">
        <f t="shared" si="46"/>
        <v>0</v>
      </c>
      <c r="BM108" s="758"/>
      <c r="BN108" s="367"/>
      <c r="BO108" s="357">
        <f t="shared" si="47"/>
        <v>0</v>
      </c>
      <c r="BP108" s="758"/>
      <c r="BQ108" s="367"/>
      <c r="BR108" s="357">
        <f t="shared" si="48"/>
        <v>0</v>
      </c>
      <c r="BS108" s="758"/>
      <c r="BT108" s="367"/>
      <c r="BU108" s="357">
        <f t="shared" si="49"/>
        <v>0</v>
      </c>
      <c r="BV108" s="758"/>
      <c r="BW108" s="367"/>
      <c r="BX108" s="357">
        <f t="shared" si="50"/>
        <v>0</v>
      </c>
      <c r="BY108" s="798">
        <f t="shared" si="51"/>
        <v>0</v>
      </c>
      <c r="BZ108" s="367"/>
      <c r="CA108" s="357">
        <f t="shared" si="52"/>
        <v>0</v>
      </c>
      <c r="CB108" s="758"/>
      <c r="CC108" s="367"/>
      <c r="CD108" s="357">
        <f t="shared" si="53"/>
        <v>0</v>
      </c>
      <c r="CE108" s="758"/>
      <c r="CF108" s="367">
        <v>0</v>
      </c>
      <c r="CG108" s="357">
        <f t="shared" si="54"/>
        <v>0</v>
      </c>
      <c r="CH108" s="758"/>
      <c r="CI108" s="367">
        <v>0</v>
      </c>
      <c r="CJ108" s="357">
        <f t="shared" si="55"/>
        <v>0</v>
      </c>
      <c r="CK108" s="758"/>
      <c r="CL108" s="367">
        <v>0</v>
      </c>
      <c r="CM108" s="357">
        <f t="shared" si="56"/>
        <v>0</v>
      </c>
      <c r="CN108" s="758"/>
      <c r="CO108" s="367"/>
      <c r="CP108" s="357">
        <f t="shared" si="57"/>
        <v>0</v>
      </c>
    </row>
    <row r="109" spans="1:94" ht="12.75">
      <c r="A109" s="87" t="s">
        <v>1571</v>
      </c>
      <c r="B109" s="346" t="s">
        <v>1377</v>
      </c>
      <c r="C109" s="722"/>
      <c r="D109" s="367"/>
      <c r="E109" s="375"/>
      <c r="F109" s="367"/>
      <c r="G109" s="367"/>
      <c r="H109" s="367"/>
      <c r="I109" s="367"/>
      <c r="J109" s="375"/>
      <c r="K109" s="367"/>
      <c r="L109" s="367"/>
      <c r="M109" s="367"/>
      <c r="N109" s="367"/>
      <c r="O109" s="368">
        <f t="shared" si="31"/>
        <v>0</v>
      </c>
      <c r="P109" s="357">
        <v>12000</v>
      </c>
      <c r="Q109" s="357">
        <f t="shared" si="32"/>
        <v>0</v>
      </c>
      <c r="R109" s="410" t="s">
        <v>836</v>
      </c>
      <c r="S109" s="351"/>
      <c r="T109" s="413"/>
      <c r="U109" s="357">
        <f t="shared" si="33"/>
        <v>0</v>
      </c>
      <c r="W109" s="413"/>
      <c r="X109" s="357">
        <f t="shared" si="34"/>
        <v>0</v>
      </c>
      <c r="Z109" s="413"/>
      <c r="AA109" s="357">
        <f t="shared" si="35"/>
        <v>0</v>
      </c>
      <c r="AB109" s="357"/>
      <c r="AC109" s="357"/>
      <c r="AD109" s="357"/>
      <c r="AE109" s="357"/>
      <c r="AF109" s="752"/>
      <c r="AG109" s="367"/>
      <c r="AH109" s="357">
        <f t="shared" si="36"/>
        <v>0</v>
      </c>
      <c r="AI109" s="758"/>
      <c r="AJ109" s="367"/>
      <c r="AK109" s="357">
        <f t="shared" si="37"/>
        <v>0</v>
      </c>
      <c r="AL109" s="758"/>
      <c r="AM109" s="367"/>
      <c r="AN109" s="357">
        <f t="shared" si="38"/>
        <v>0</v>
      </c>
      <c r="AO109" s="758"/>
      <c r="AP109" s="367"/>
      <c r="AQ109" s="357">
        <f t="shared" si="39"/>
        <v>0</v>
      </c>
      <c r="AR109" s="758"/>
      <c r="AS109" s="367"/>
      <c r="AT109" s="357">
        <f t="shared" si="40"/>
        <v>0</v>
      </c>
      <c r="AU109" s="758"/>
      <c r="AV109" s="367"/>
      <c r="AW109" s="357">
        <f t="shared" si="41"/>
        <v>0</v>
      </c>
      <c r="AX109" s="758"/>
      <c r="AY109" s="367"/>
      <c r="AZ109" s="357">
        <f t="shared" si="42"/>
        <v>0</v>
      </c>
      <c r="BA109" s="758"/>
      <c r="BB109" s="367"/>
      <c r="BC109" s="357">
        <f t="shared" si="43"/>
        <v>0</v>
      </c>
      <c r="BD109" s="758"/>
      <c r="BE109" s="367"/>
      <c r="BF109" s="357">
        <f t="shared" si="44"/>
        <v>0</v>
      </c>
      <c r="BG109" s="758"/>
      <c r="BH109" s="367"/>
      <c r="BI109" s="357">
        <f t="shared" si="45"/>
        <v>0</v>
      </c>
      <c r="BJ109" s="758"/>
      <c r="BK109" s="367"/>
      <c r="BL109" s="357">
        <f t="shared" si="46"/>
        <v>0</v>
      </c>
      <c r="BM109" s="758"/>
      <c r="BN109" s="367"/>
      <c r="BO109" s="357">
        <f t="shared" si="47"/>
        <v>0</v>
      </c>
      <c r="BP109" s="758"/>
      <c r="BQ109" s="367"/>
      <c r="BR109" s="357">
        <f t="shared" si="48"/>
        <v>0</v>
      </c>
      <c r="BS109" s="758"/>
      <c r="BT109" s="367"/>
      <c r="BU109" s="357">
        <f t="shared" si="49"/>
        <v>0</v>
      </c>
      <c r="BV109" s="758"/>
      <c r="BW109" s="367"/>
      <c r="BX109" s="357">
        <f t="shared" si="50"/>
        <v>0</v>
      </c>
      <c r="BY109" s="798">
        <f t="shared" si="51"/>
        <v>0</v>
      </c>
      <c r="BZ109" s="367"/>
      <c r="CA109" s="357">
        <f t="shared" si="52"/>
        <v>0</v>
      </c>
      <c r="CB109" s="758"/>
      <c r="CC109" s="367"/>
      <c r="CD109" s="357">
        <f t="shared" si="53"/>
        <v>0</v>
      </c>
      <c r="CE109" s="758"/>
      <c r="CF109" s="367">
        <v>0</v>
      </c>
      <c r="CG109" s="357">
        <f t="shared" si="54"/>
        <v>0</v>
      </c>
      <c r="CH109" s="758"/>
      <c r="CI109" s="367">
        <v>0</v>
      </c>
      <c r="CJ109" s="357">
        <f t="shared" si="55"/>
        <v>0</v>
      </c>
      <c r="CK109" s="758"/>
      <c r="CL109" s="367">
        <v>0</v>
      </c>
      <c r="CM109" s="357">
        <f t="shared" si="56"/>
        <v>0</v>
      </c>
      <c r="CN109" s="758"/>
      <c r="CO109" s="367"/>
      <c r="CP109" s="357">
        <f t="shared" si="57"/>
        <v>0</v>
      </c>
    </row>
    <row r="110" spans="1:94" ht="12.75">
      <c r="A110" s="87" t="s">
        <v>1571</v>
      </c>
      <c r="B110" s="346" t="s">
        <v>837</v>
      </c>
      <c r="C110" s="722"/>
      <c r="D110" s="367"/>
      <c r="E110" s="375"/>
      <c r="F110" s="367"/>
      <c r="G110" s="367"/>
      <c r="H110" s="367"/>
      <c r="I110" s="367"/>
      <c r="J110" s="375"/>
      <c r="K110" s="367"/>
      <c r="L110" s="367"/>
      <c r="M110" s="367"/>
      <c r="N110" s="367"/>
      <c r="O110" s="368">
        <f t="shared" si="31"/>
        <v>0</v>
      </c>
      <c r="P110" s="357">
        <v>550</v>
      </c>
      <c r="Q110" s="357">
        <f t="shared" si="32"/>
        <v>0</v>
      </c>
      <c r="R110" s="410" t="s">
        <v>820</v>
      </c>
      <c r="S110" s="351"/>
      <c r="T110" s="413"/>
      <c r="U110" s="357">
        <f t="shared" si="33"/>
        <v>0</v>
      </c>
      <c r="W110" s="413"/>
      <c r="X110" s="357">
        <f t="shared" si="34"/>
        <v>0</v>
      </c>
      <c r="Z110" s="413"/>
      <c r="AA110" s="357">
        <f t="shared" si="35"/>
        <v>0</v>
      </c>
      <c r="AB110" s="357"/>
      <c r="AC110" s="357"/>
      <c r="AD110" s="357"/>
      <c r="AE110" s="357"/>
      <c r="AF110" s="752"/>
      <c r="AG110" s="367"/>
      <c r="AH110" s="357">
        <f t="shared" si="36"/>
        <v>0</v>
      </c>
      <c r="AI110" s="758"/>
      <c r="AJ110" s="367"/>
      <c r="AK110" s="357">
        <f t="shared" si="37"/>
        <v>0</v>
      </c>
      <c r="AL110" s="758"/>
      <c r="AM110" s="367"/>
      <c r="AN110" s="357">
        <f t="shared" si="38"/>
        <v>0</v>
      </c>
      <c r="AO110" s="758"/>
      <c r="AP110" s="367"/>
      <c r="AQ110" s="357">
        <f t="shared" si="39"/>
        <v>0</v>
      </c>
      <c r="AR110" s="758"/>
      <c r="AS110" s="367"/>
      <c r="AT110" s="357">
        <f t="shared" si="40"/>
        <v>0</v>
      </c>
      <c r="AU110" s="758"/>
      <c r="AV110" s="367"/>
      <c r="AW110" s="357">
        <f t="shared" si="41"/>
        <v>0</v>
      </c>
      <c r="AX110" s="758"/>
      <c r="AY110" s="367"/>
      <c r="AZ110" s="357">
        <f t="shared" si="42"/>
        <v>0</v>
      </c>
      <c r="BA110" s="758"/>
      <c r="BB110" s="367"/>
      <c r="BC110" s="357">
        <f t="shared" si="43"/>
        <v>0</v>
      </c>
      <c r="BD110" s="758"/>
      <c r="BE110" s="367"/>
      <c r="BF110" s="357">
        <f t="shared" si="44"/>
        <v>0</v>
      </c>
      <c r="BG110" s="758"/>
      <c r="BH110" s="367"/>
      <c r="BI110" s="357">
        <f t="shared" si="45"/>
        <v>0</v>
      </c>
      <c r="BJ110" s="758"/>
      <c r="BK110" s="367"/>
      <c r="BL110" s="357">
        <f t="shared" si="46"/>
        <v>0</v>
      </c>
      <c r="BM110" s="758"/>
      <c r="BN110" s="367"/>
      <c r="BO110" s="357">
        <f t="shared" si="47"/>
        <v>0</v>
      </c>
      <c r="BP110" s="758"/>
      <c r="BQ110" s="367"/>
      <c r="BR110" s="357">
        <f t="shared" si="48"/>
        <v>0</v>
      </c>
      <c r="BS110" s="758"/>
      <c r="BT110" s="367"/>
      <c r="BU110" s="357">
        <f t="shared" si="49"/>
        <v>0</v>
      </c>
      <c r="BV110" s="758"/>
      <c r="BW110" s="367"/>
      <c r="BX110" s="357">
        <f t="shared" si="50"/>
        <v>0</v>
      </c>
      <c r="BY110" s="798">
        <f t="shared" si="51"/>
        <v>0</v>
      </c>
      <c r="BZ110" s="367"/>
      <c r="CA110" s="357">
        <f t="shared" si="52"/>
        <v>0</v>
      </c>
      <c r="CB110" s="758"/>
      <c r="CC110" s="367"/>
      <c r="CD110" s="357">
        <f t="shared" si="53"/>
        <v>0</v>
      </c>
      <c r="CE110" s="758"/>
      <c r="CF110" s="367">
        <v>0</v>
      </c>
      <c r="CG110" s="357">
        <f t="shared" si="54"/>
        <v>0</v>
      </c>
      <c r="CH110" s="758"/>
      <c r="CI110" s="367">
        <v>0</v>
      </c>
      <c r="CJ110" s="357">
        <f t="shared" si="55"/>
        <v>0</v>
      </c>
      <c r="CK110" s="758"/>
      <c r="CL110" s="367">
        <v>0</v>
      </c>
      <c r="CM110" s="357">
        <f t="shared" si="56"/>
        <v>0</v>
      </c>
      <c r="CN110" s="758"/>
      <c r="CO110" s="367"/>
      <c r="CP110" s="357">
        <f t="shared" si="57"/>
        <v>0</v>
      </c>
    </row>
    <row r="111" spans="1:94" ht="12.75">
      <c r="A111" s="87" t="s">
        <v>1571</v>
      </c>
      <c r="B111" s="346" t="s">
        <v>838</v>
      </c>
      <c r="C111" s="722"/>
      <c r="D111" s="367"/>
      <c r="E111" s="375"/>
      <c r="F111" s="367"/>
      <c r="G111" s="367"/>
      <c r="H111" s="367"/>
      <c r="I111" s="367"/>
      <c r="J111" s="375"/>
      <c r="K111" s="367"/>
      <c r="L111" s="367"/>
      <c r="M111" s="367"/>
      <c r="N111" s="367"/>
      <c r="O111" s="368">
        <f t="shared" si="31"/>
        <v>0</v>
      </c>
      <c r="P111" s="357">
        <v>550</v>
      </c>
      <c r="Q111" s="357">
        <f t="shared" si="32"/>
        <v>0</v>
      </c>
      <c r="R111" s="410" t="s">
        <v>820</v>
      </c>
      <c r="S111" s="351"/>
      <c r="T111" s="413"/>
      <c r="U111" s="357">
        <f t="shared" si="33"/>
        <v>0</v>
      </c>
      <c r="W111" s="413"/>
      <c r="X111" s="357">
        <f t="shared" si="34"/>
        <v>0</v>
      </c>
      <c r="Z111" s="413"/>
      <c r="AA111" s="357">
        <f t="shared" si="35"/>
        <v>0</v>
      </c>
      <c r="AB111" s="357"/>
      <c r="AC111" s="357"/>
      <c r="AD111" s="357"/>
      <c r="AE111" s="357"/>
      <c r="AF111" s="752"/>
      <c r="AG111" s="367"/>
      <c r="AH111" s="357">
        <f t="shared" si="36"/>
        <v>0</v>
      </c>
      <c r="AI111" s="758"/>
      <c r="AJ111" s="367"/>
      <c r="AK111" s="357">
        <f t="shared" si="37"/>
        <v>0</v>
      </c>
      <c r="AL111" s="758"/>
      <c r="AM111" s="367"/>
      <c r="AN111" s="357">
        <f t="shared" si="38"/>
        <v>0</v>
      </c>
      <c r="AO111" s="758"/>
      <c r="AP111" s="367"/>
      <c r="AQ111" s="357">
        <f t="shared" si="39"/>
        <v>0</v>
      </c>
      <c r="AR111" s="758"/>
      <c r="AS111" s="367"/>
      <c r="AT111" s="357">
        <f t="shared" si="40"/>
        <v>0</v>
      </c>
      <c r="AU111" s="758"/>
      <c r="AV111" s="367"/>
      <c r="AW111" s="357">
        <f t="shared" si="41"/>
        <v>0</v>
      </c>
      <c r="AX111" s="758"/>
      <c r="AY111" s="367"/>
      <c r="AZ111" s="357">
        <f t="shared" si="42"/>
        <v>0</v>
      </c>
      <c r="BA111" s="758"/>
      <c r="BB111" s="367"/>
      <c r="BC111" s="357">
        <f t="shared" si="43"/>
        <v>0</v>
      </c>
      <c r="BD111" s="758"/>
      <c r="BE111" s="367"/>
      <c r="BF111" s="357">
        <f t="shared" si="44"/>
        <v>0</v>
      </c>
      <c r="BG111" s="758"/>
      <c r="BH111" s="367"/>
      <c r="BI111" s="357">
        <f t="shared" si="45"/>
        <v>0</v>
      </c>
      <c r="BJ111" s="758"/>
      <c r="BK111" s="367"/>
      <c r="BL111" s="357">
        <f t="shared" si="46"/>
        <v>0</v>
      </c>
      <c r="BM111" s="758"/>
      <c r="BN111" s="367"/>
      <c r="BO111" s="357">
        <f t="shared" si="47"/>
        <v>0</v>
      </c>
      <c r="BP111" s="758"/>
      <c r="BQ111" s="367"/>
      <c r="BR111" s="357">
        <f t="shared" si="48"/>
        <v>0</v>
      </c>
      <c r="BS111" s="758"/>
      <c r="BT111" s="367"/>
      <c r="BU111" s="357">
        <f t="shared" si="49"/>
        <v>0</v>
      </c>
      <c r="BV111" s="758"/>
      <c r="BW111" s="367"/>
      <c r="BX111" s="357">
        <f t="shared" si="50"/>
        <v>0</v>
      </c>
      <c r="BY111" s="798">
        <f t="shared" si="51"/>
        <v>0</v>
      </c>
      <c r="BZ111" s="367"/>
      <c r="CA111" s="357">
        <f t="shared" si="52"/>
        <v>0</v>
      </c>
      <c r="CB111" s="758"/>
      <c r="CC111" s="367"/>
      <c r="CD111" s="357">
        <f t="shared" si="53"/>
        <v>0</v>
      </c>
      <c r="CE111" s="758"/>
      <c r="CF111" s="367">
        <v>0</v>
      </c>
      <c r="CG111" s="357">
        <f t="shared" si="54"/>
        <v>0</v>
      </c>
      <c r="CH111" s="758"/>
      <c r="CI111" s="367">
        <v>0</v>
      </c>
      <c r="CJ111" s="357">
        <f t="shared" si="55"/>
        <v>0</v>
      </c>
      <c r="CK111" s="758"/>
      <c r="CL111" s="367">
        <v>0</v>
      </c>
      <c r="CM111" s="357">
        <f t="shared" si="56"/>
        <v>0</v>
      </c>
      <c r="CN111" s="758"/>
      <c r="CO111" s="367"/>
      <c r="CP111" s="357">
        <f t="shared" si="57"/>
        <v>0</v>
      </c>
    </row>
    <row r="112" spans="1:94" ht="12.75">
      <c r="A112" s="87" t="s">
        <v>1571</v>
      </c>
      <c r="B112" s="346" t="s">
        <v>839</v>
      </c>
      <c r="C112" s="722"/>
      <c r="D112" s="367"/>
      <c r="E112" s="375"/>
      <c r="F112" s="367"/>
      <c r="G112" s="367"/>
      <c r="H112" s="367"/>
      <c r="I112" s="367"/>
      <c r="J112" s="375"/>
      <c r="K112" s="367"/>
      <c r="L112" s="367"/>
      <c r="M112" s="367"/>
      <c r="N112" s="367"/>
      <c r="O112" s="368">
        <f t="shared" si="31"/>
        <v>0</v>
      </c>
      <c r="P112" s="357">
        <v>550</v>
      </c>
      <c r="Q112" s="357">
        <f t="shared" si="32"/>
        <v>0</v>
      </c>
      <c r="R112" s="410" t="s">
        <v>820</v>
      </c>
      <c r="S112" s="351"/>
      <c r="T112" s="413"/>
      <c r="U112" s="357">
        <f t="shared" si="33"/>
        <v>0</v>
      </c>
      <c r="W112" s="413"/>
      <c r="X112" s="357">
        <f t="shared" si="34"/>
        <v>0</v>
      </c>
      <c r="Z112" s="413"/>
      <c r="AA112" s="357">
        <f t="shared" si="35"/>
        <v>0</v>
      </c>
      <c r="AB112" s="357"/>
      <c r="AC112" s="357"/>
      <c r="AD112" s="357"/>
      <c r="AE112" s="357"/>
      <c r="AF112" s="752"/>
      <c r="AG112" s="367"/>
      <c r="AH112" s="357">
        <f t="shared" si="36"/>
        <v>0</v>
      </c>
      <c r="AI112" s="758"/>
      <c r="AJ112" s="367"/>
      <c r="AK112" s="357">
        <f t="shared" si="37"/>
        <v>0</v>
      </c>
      <c r="AL112" s="758"/>
      <c r="AM112" s="367"/>
      <c r="AN112" s="357">
        <f t="shared" si="38"/>
        <v>0</v>
      </c>
      <c r="AO112" s="758"/>
      <c r="AP112" s="367"/>
      <c r="AQ112" s="357">
        <f t="shared" si="39"/>
        <v>0</v>
      </c>
      <c r="AR112" s="758"/>
      <c r="AS112" s="367"/>
      <c r="AT112" s="357">
        <f t="shared" si="40"/>
        <v>0</v>
      </c>
      <c r="AU112" s="758"/>
      <c r="AV112" s="367"/>
      <c r="AW112" s="357">
        <f t="shared" si="41"/>
        <v>0</v>
      </c>
      <c r="AX112" s="758"/>
      <c r="AY112" s="367"/>
      <c r="AZ112" s="357">
        <f t="shared" si="42"/>
        <v>0</v>
      </c>
      <c r="BA112" s="758"/>
      <c r="BB112" s="367"/>
      <c r="BC112" s="357">
        <f t="shared" si="43"/>
        <v>0</v>
      </c>
      <c r="BD112" s="758"/>
      <c r="BE112" s="367"/>
      <c r="BF112" s="357">
        <f t="shared" si="44"/>
        <v>0</v>
      </c>
      <c r="BG112" s="758"/>
      <c r="BH112" s="367"/>
      <c r="BI112" s="357">
        <f t="shared" si="45"/>
        <v>0</v>
      </c>
      <c r="BJ112" s="758"/>
      <c r="BK112" s="367"/>
      <c r="BL112" s="357">
        <f t="shared" si="46"/>
        <v>0</v>
      </c>
      <c r="BM112" s="758"/>
      <c r="BN112" s="367"/>
      <c r="BO112" s="357">
        <f t="shared" si="47"/>
        <v>0</v>
      </c>
      <c r="BP112" s="758"/>
      <c r="BQ112" s="367"/>
      <c r="BR112" s="357">
        <f t="shared" si="48"/>
        <v>0</v>
      </c>
      <c r="BS112" s="758"/>
      <c r="BT112" s="367"/>
      <c r="BU112" s="357">
        <f t="shared" si="49"/>
        <v>0</v>
      </c>
      <c r="BV112" s="758"/>
      <c r="BW112" s="367"/>
      <c r="BX112" s="357">
        <f t="shared" si="50"/>
        <v>0</v>
      </c>
      <c r="BY112" s="798">
        <f t="shared" si="51"/>
        <v>0</v>
      </c>
      <c r="BZ112" s="367"/>
      <c r="CA112" s="357">
        <f t="shared" si="52"/>
        <v>0</v>
      </c>
      <c r="CB112" s="758"/>
      <c r="CC112" s="367"/>
      <c r="CD112" s="357">
        <f t="shared" si="53"/>
        <v>0</v>
      </c>
      <c r="CE112" s="758"/>
      <c r="CF112" s="367">
        <v>0</v>
      </c>
      <c r="CG112" s="357">
        <f t="shared" si="54"/>
        <v>0</v>
      </c>
      <c r="CH112" s="758"/>
      <c r="CI112" s="367">
        <v>0</v>
      </c>
      <c r="CJ112" s="357">
        <f t="shared" si="55"/>
        <v>0</v>
      </c>
      <c r="CK112" s="758"/>
      <c r="CL112" s="367">
        <v>0</v>
      </c>
      <c r="CM112" s="357">
        <f t="shared" si="56"/>
        <v>0</v>
      </c>
      <c r="CN112" s="758"/>
      <c r="CO112" s="367"/>
      <c r="CP112" s="357">
        <f t="shared" si="57"/>
        <v>0</v>
      </c>
    </row>
    <row r="113" spans="1:94" ht="12.75">
      <c r="A113" s="87" t="s">
        <v>1571</v>
      </c>
      <c r="B113" s="346" t="s">
        <v>840</v>
      </c>
      <c r="C113" s="722"/>
      <c r="D113" s="367"/>
      <c r="E113" s="375"/>
      <c r="F113" s="367"/>
      <c r="G113" s="367"/>
      <c r="H113" s="367"/>
      <c r="I113" s="367"/>
      <c r="J113" s="375"/>
      <c r="K113" s="367"/>
      <c r="L113" s="367"/>
      <c r="M113" s="367"/>
      <c r="N113" s="367"/>
      <c r="O113" s="368">
        <f t="shared" si="31"/>
        <v>0</v>
      </c>
      <c r="P113" s="357">
        <v>175</v>
      </c>
      <c r="Q113" s="357">
        <f t="shared" si="32"/>
        <v>0</v>
      </c>
      <c r="R113" s="410" t="s">
        <v>820</v>
      </c>
      <c r="S113" s="351"/>
      <c r="T113" s="413"/>
      <c r="U113" s="357">
        <f t="shared" si="33"/>
        <v>0</v>
      </c>
      <c r="W113" s="413"/>
      <c r="X113" s="357">
        <f t="shared" si="34"/>
        <v>0</v>
      </c>
      <c r="Z113" s="413"/>
      <c r="AA113" s="357">
        <f t="shared" si="35"/>
        <v>0</v>
      </c>
      <c r="AB113" s="357"/>
      <c r="AC113" s="357"/>
      <c r="AD113" s="357"/>
      <c r="AE113" s="357"/>
      <c r="AF113" s="752"/>
      <c r="AG113" s="367"/>
      <c r="AH113" s="357">
        <f t="shared" si="36"/>
        <v>0</v>
      </c>
      <c r="AI113" s="758"/>
      <c r="AJ113" s="367"/>
      <c r="AK113" s="357">
        <f t="shared" si="37"/>
        <v>0</v>
      </c>
      <c r="AL113" s="758"/>
      <c r="AM113" s="367"/>
      <c r="AN113" s="357">
        <f t="shared" si="38"/>
        <v>0</v>
      </c>
      <c r="AO113" s="758"/>
      <c r="AP113" s="367"/>
      <c r="AQ113" s="357">
        <f t="shared" si="39"/>
        <v>0</v>
      </c>
      <c r="AR113" s="758"/>
      <c r="AS113" s="367"/>
      <c r="AT113" s="357">
        <f t="shared" si="40"/>
        <v>0</v>
      </c>
      <c r="AU113" s="758"/>
      <c r="AV113" s="367"/>
      <c r="AW113" s="357">
        <f t="shared" si="41"/>
        <v>0</v>
      </c>
      <c r="AX113" s="758"/>
      <c r="AY113" s="367"/>
      <c r="AZ113" s="357">
        <f t="shared" si="42"/>
        <v>0</v>
      </c>
      <c r="BA113" s="758"/>
      <c r="BB113" s="367"/>
      <c r="BC113" s="357">
        <f t="shared" si="43"/>
        <v>0</v>
      </c>
      <c r="BD113" s="758"/>
      <c r="BE113" s="367"/>
      <c r="BF113" s="357">
        <f t="shared" si="44"/>
        <v>0</v>
      </c>
      <c r="BG113" s="758"/>
      <c r="BH113" s="367"/>
      <c r="BI113" s="357">
        <f t="shared" si="45"/>
        <v>0</v>
      </c>
      <c r="BJ113" s="758"/>
      <c r="BK113" s="367"/>
      <c r="BL113" s="357">
        <f t="shared" si="46"/>
        <v>0</v>
      </c>
      <c r="BM113" s="758"/>
      <c r="BN113" s="367"/>
      <c r="BO113" s="357">
        <f t="shared" si="47"/>
        <v>0</v>
      </c>
      <c r="BP113" s="758"/>
      <c r="BQ113" s="367"/>
      <c r="BR113" s="357">
        <f t="shared" si="48"/>
        <v>0</v>
      </c>
      <c r="BS113" s="758"/>
      <c r="BT113" s="367"/>
      <c r="BU113" s="357">
        <f t="shared" si="49"/>
        <v>0</v>
      </c>
      <c r="BV113" s="758"/>
      <c r="BW113" s="367"/>
      <c r="BX113" s="357">
        <f t="shared" si="50"/>
        <v>0</v>
      </c>
      <c r="BY113" s="798">
        <f t="shared" si="51"/>
        <v>0</v>
      </c>
      <c r="BZ113" s="367"/>
      <c r="CA113" s="357">
        <f t="shared" si="52"/>
        <v>0</v>
      </c>
      <c r="CB113" s="758"/>
      <c r="CC113" s="367"/>
      <c r="CD113" s="357">
        <f t="shared" si="53"/>
        <v>0</v>
      </c>
      <c r="CE113" s="758"/>
      <c r="CF113" s="367">
        <v>0</v>
      </c>
      <c r="CG113" s="357">
        <f t="shared" si="54"/>
        <v>0</v>
      </c>
      <c r="CH113" s="758"/>
      <c r="CI113" s="367">
        <v>0</v>
      </c>
      <c r="CJ113" s="357">
        <f t="shared" si="55"/>
        <v>0</v>
      </c>
      <c r="CK113" s="758"/>
      <c r="CL113" s="367">
        <v>0</v>
      </c>
      <c r="CM113" s="357">
        <f t="shared" si="56"/>
        <v>0</v>
      </c>
      <c r="CN113" s="758"/>
      <c r="CO113" s="367"/>
      <c r="CP113" s="357">
        <f t="shared" si="57"/>
        <v>0</v>
      </c>
    </row>
    <row r="114" spans="1:94" ht="12.75">
      <c r="A114" s="87" t="s">
        <v>1571</v>
      </c>
      <c r="B114" s="346" t="s">
        <v>841</v>
      </c>
      <c r="C114" s="722"/>
      <c r="D114" s="367"/>
      <c r="E114" s="375"/>
      <c r="F114" s="367"/>
      <c r="G114" s="367"/>
      <c r="H114" s="367"/>
      <c r="I114" s="367"/>
      <c r="J114" s="375"/>
      <c r="K114" s="367"/>
      <c r="L114" s="367"/>
      <c r="M114" s="367"/>
      <c r="N114" s="367"/>
      <c r="O114" s="368">
        <f t="shared" si="31"/>
        <v>0</v>
      </c>
      <c r="P114" s="357">
        <v>850</v>
      </c>
      <c r="Q114" s="357">
        <f t="shared" si="32"/>
        <v>0</v>
      </c>
      <c r="R114" s="410" t="s">
        <v>820</v>
      </c>
      <c r="S114" s="351"/>
      <c r="T114" s="413"/>
      <c r="U114" s="357">
        <f t="shared" si="33"/>
        <v>0</v>
      </c>
      <c r="W114" s="413"/>
      <c r="X114" s="357">
        <f t="shared" si="34"/>
        <v>0</v>
      </c>
      <c r="Z114" s="413"/>
      <c r="AA114" s="357">
        <f t="shared" si="35"/>
        <v>0</v>
      </c>
      <c r="AB114" s="357"/>
      <c r="AC114" s="357"/>
      <c r="AD114" s="357"/>
      <c r="AE114" s="357"/>
      <c r="AF114" s="752"/>
      <c r="AG114" s="367"/>
      <c r="AH114" s="357">
        <f t="shared" si="36"/>
        <v>0</v>
      </c>
      <c r="AI114" s="758"/>
      <c r="AJ114" s="367"/>
      <c r="AK114" s="357">
        <f t="shared" si="37"/>
        <v>0</v>
      </c>
      <c r="AL114" s="758"/>
      <c r="AM114" s="367"/>
      <c r="AN114" s="357">
        <f t="shared" si="38"/>
        <v>0</v>
      </c>
      <c r="AO114" s="758"/>
      <c r="AP114" s="367"/>
      <c r="AQ114" s="357">
        <f t="shared" si="39"/>
        <v>0</v>
      </c>
      <c r="AR114" s="758"/>
      <c r="AS114" s="367"/>
      <c r="AT114" s="357">
        <f t="shared" si="40"/>
        <v>0</v>
      </c>
      <c r="AU114" s="758"/>
      <c r="AV114" s="367"/>
      <c r="AW114" s="357">
        <f t="shared" si="41"/>
        <v>0</v>
      </c>
      <c r="AX114" s="758"/>
      <c r="AY114" s="367"/>
      <c r="AZ114" s="357">
        <f t="shared" si="42"/>
        <v>0</v>
      </c>
      <c r="BA114" s="758"/>
      <c r="BB114" s="367"/>
      <c r="BC114" s="357">
        <f t="shared" si="43"/>
        <v>0</v>
      </c>
      <c r="BD114" s="758"/>
      <c r="BE114" s="367"/>
      <c r="BF114" s="357">
        <f t="shared" si="44"/>
        <v>0</v>
      </c>
      <c r="BG114" s="758"/>
      <c r="BH114" s="367"/>
      <c r="BI114" s="357">
        <f t="shared" si="45"/>
        <v>0</v>
      </c>
      <c r="BJ114" s="758"/>
      <c r="BK114" s="367"/>
      <c r="BL114" s="357">
        <f t="shared" si="46"/>
        <v>0</v>
      </c>
      <c r="BM114" s="758"/>
      <c r="BN114" s="367"/>
      <c r="BO114" s="357">
        <f t="shared" si="47"/>
        <v>0</v>
      </c>
      <c r="BP114" s="758"/>
      <c r="BQ114" s="367"/>
      <c r="BR114" s="357">
        <f t="shared" si="48"/>
        <v>0</v>
      </c>
      <c r="BS114" s="758"/>
      <c r="BT114" s="367"/>
      <c r="BU114" s="357">
        <f t="shared" si="49"/>
        <v>0</v>
      </c>
      <c r="BV114" s="758"/>
      <c r="BW114" s="367"/>
      <c r="BX114" s="357">
        <f t="shared" si="50"/>
        <v>0</v>
      </c>
      <c r="BY114" s="798">
        <f t="shared" si="51"/>
        <v>0</v>
      </c>
      <c r="BZ114" s="367"/>
      <c r="CA114" s="357">
        <f t="shared" si="52"/>
        <v>0</v>
      </c>
      <c r="CB114" s="758"/>
      <c r="CC114" s="367"/>
      <c r="CD114" s="357">
        <f t="shared" si="53"/>
        <v>0</v>
      </c>
      <c r="CE114" s="758"/>
      <c r="CF114" s="367">
        <v>0</v>
      </c>
      <c r="CG114" s="357">
        <f t="shared" si="54"/>
        <v>0</v>
      </c>
      <c r="CH114" s="758"/>
      <c r="CI114" s="367">
        <v>0</v>
      </c>
      <c r="CJ114" s="357">
        <f t="shared" si="55"/>
        <v>0</v>
      </c>
      <c r="CK114" s="758"/>
      <c r="CL114" s="367">
        <v>0</v>
      </c>
      <c r="CM114" s="357">
        <f t="shared" si="56"/>
        <v>0</v>
      </c>
      <c r="CN114" s="758"/>
      <c r="CO114" s="367"/>
      <c r="CP114" s="357">
        <f t="shared" si="57"/>
        <v>0</v>
      </c>
    </row>
    <row r="115" spans="1:94" ht="12.75">
      <c r="A115" s="87" t="s">
        <v>1571</v>
      </c>
      <c r="B115" s="346" t="s">
        <v>842</v>
      </c>
      <c r="C115" s="722"/>
      <c r="D115" s="367"/>
      <c r="E115" s="375"/>
      <c r="F115" s="367"/>
      <c r="G115" s="367"/>
      <c r="H115" s="367"/>
      <c r="I115" s="367"/>
      <c r="J115" s="375"/>
      <c r="K115" s="367"/>
      <c r="L115" s="367"/>
      <c r="M115" s="367"/>
      <c r="N115" s="367"/>
      <c r="O115" s="368">
        <f t="shared" si="31"/>
        <v>0</v>
      </c>
      <c r="P115" s="357">
        <v>225</v>
      </c>
      <c r="Q115" s="357">
        <f t="shared" si="32"/>
        <v>0</v>
      </c>
      <c r="R115" s="410" t="s">
        <v>820</v>
      </c>
      <c r="S115" s="351"/>
      <c r="T115" s="413"/>
      <c r="U115" s="357">
        <f t="shared" si="33"/>
        <v>0</v>
      </c>
      <c r="W115" s="413"/>
      <c r="X115" s="357">
        <f t="shared" si="34"/>
        <v>0</v>
      </c>
      <c r="Z115" s="413"/>
      <c r="AA115" s="357">
        <f t="shared" si="35"/>
        <v>0</v>
      </c>
      <c r="AB115" s="357"/>
      <c r="AC115" s="357"/>
      <c r="AD115" s="357"/>
      <c r="AE115" s="357"/>
      <c r="AF115" s="752"/>
      <c r="AG115" s="367"/>
      <c r="AH115" s="357">
        <f t="shared" si="36"/>
        <v>0</v>
      </c>
      <c r="AI115" s="758"/>
      <c r="AJ115" s="367"/>
      <c r="AK115" s="357">
        <f t="shared" si="37"/>
        <v>0</v>
      </c>
      <c r="AL115" s="758"/>
      <c r="AM115" s="367"/>
      <c r="AN115" s="357">
        <f t="shared" si="38"/>
        <v>0</v>
      </c>
      <c r="AO115" s="758"/>
      <c r="AP115" s="367"/>
      <c r="AQ115" s="357">
        <f t="shared" si="39"/>
        <v>0</v>
      </c>
      <c r="AR115" s="758"/>
      <c r="AS115" s="367"/>
      <c r="AT115" s="357">
        <f t="shared" si="40"/>
        <v>0</v>
      </c>
      <c r="AU115" s="758"/>
      <c r="AV115" s="367"/>
      <c r="AW115" s="357">
        <f t="shared" si="41"/>
        <v>0</v>
      </c>
      <c r="AX115" s="758"/>
      <c r="AY115" s="367"/>
      <c r="AZ115" s="357">
        <f t="shared" si="42"/>
        <v>0</v>
      </c>
      <c r="BA115" s="758"/>
      <c r="BB115" s="367"/>
      <c r="BC115" s="357">
        <f t="shared" si="43"/>
        <v>0</v>
      </c>
      <c r="BD115" s="758"/>
      <c r="BE115" s="367"/>
      <c r="BF115" s="357">
        <f t="shared" si="44"/>
        <v>0</v>
      </c>
      <c r="BG115" s="758"/>
      <c r="BH115" s="367"/>
      <c r="BI115" s="357">
        <f t="shared" si="45"/>
        <v>0</v>
      </c>
      <c r="BJ115" s="758"/>
      <c r="BK115" s="367"/>
      <c r="BL115" s="357">
        <f t="shared" si="46"/>
        <v>0</v>
      </c>
      <c r="BM115" s="758"/>
      <c r="BN115" s="367"/>
      <c r="BO115" s="357">
        <f t="shared" si="47"/>
        <v>0</v>
      </c>
      <c r="BP115" s="758"/>
      <c r="BQ115" s="367"/>
      <c r="BR115" s="357">
        <f t="shared" si="48"/>
        <v>0</v>
      </c>
      <c r="BS115" s="758"/>
      <c r="BT115" s="367"/>
      <c r="BU115" s="357">
        <f t="shared" si="49"/>
        <v>0</v>
      </c>
      <c r="BV115" s="758"/>
      <c r="BW115" s="367"/>
      <c r="BX115" s="357">
        <f t="shared" si="50"/>
        <v>0</v>
      </c>
      <c r="BY115" s="798">
        <f t="shared" si="51"/>
        <v>0</v>
      </c>
      <c r="BZ115" s="367"/>
      <c r="CA115" s="357">
        <f t="shared" si="52"/>
        <v>0</v>
      </c>
      <c r="CB115" s="758"/>
      <c r="CC115" s="367"/>
      <c r="CD115" s="357">
        <f t="shared" si="53"/>
        <v>0</v>
      </c>
      <c r="CE115" s="758"/>
      <c r="CF115" s="367">
        <v>0</v>
      </c>
      <c r="CG115" s="357">
        <f t="shared" si="54"/>
        <v>0</v>
      </c>
      <c r="CH115" s="758"/>
      <c r="CI115" s="367">
        <v>0</v>
      </c>
      <c r="CJ115" s="357">
        <f t="shared" si="55"/>
        <v>0</v>
      </c>
      <c r="CK115" s="758"/>
      <c r="CL115" s="367">
        <v>0</v>
      </c>
      <c r="CM115" s="357">
        <f t="shared" si="56"/>
        <v>0</v>
      </c>
      <c r="CN115" s="758"/>
      <c r="CO115" s="367"/>
      <c r="CP115" s="357">
        <f t="shared" si="57"/>
        <v>0</v>
      </c>
    </row>
    <row r="116" spans="1:94" ht="12.75">
      <c r="A116" s="87" t="s">
        <v>1571</v>
      </c>
      <c r="B116" s="346" t="s">
        <v>843</v>
      </c>
      <c r="C116" s="722"/>
      <c r="D116" s="367"/>
      <c r="E116" s="375"/>
      <c r="F116" s="367"/>
      <c r="G116" s="367"/>
      <c r="H116" s="367"/>
      <c r="I116" s="367"/>
      <c r="J116" s="375"/>
      <c r="K116" s="367"/>
      <c r="L116" s="367"/>
      <c r="M116" s="367"/>
      <c r="N116" s="367"/>
      <c r="O116" s="368">
        <f t="shared" si="31"/>
        <v>0</v>
      </c>
      <c r="P116" s="357">
        <v>375</v>
      </c>
      <c r="Q116" s="357">
        <f t="shared" si="32"/>
        <v>0</v>
      </c>
      <c r="R116" s="410" t="s">
        <v>820</v>
      </c>
      <c r="S116" s="351"/>
      <c r="T116" s="413"/>
      <c r="U116" s="357">
        <f t="shared" si="33"/>
        <v>0</v>
      </c>
      <c r="W116" s="413"/>
      <c r="X116" s="357">
        <f t="shared" si="34"/>
        <v>0</v>
      </c>
      <c r="Z116" s="413"/>
      <c r="AA116" s="357">
        <f t="shared" si="35"/>
        <v>0</v>
      </c>
      <c r="AB116" s="357"/>
      <c r="AC116" s="357"/>
      <c r="AD116" s="357"/>
      <c r="AE116" s="357"/>
      <c r="AF116" s="752"/>
      <c r="AG116" s="367"/>
      <c r="AH116" s="357">
        <f t="shared" si="36"/>
        <v>0</v>
      </c>
      <c r="AI116" s="758"/>
      <c r="AJ116" s="367"/>
      <c r="AK116" s="357">
        <f t="shared" si="37"/>
        <v>0</v>
      </c>
      <c r="AL116" s="758"/>
      <c r="AM116" s="367"/>
      <c r="AN116" s="357">
        <f t="shared" si="38"/>
        <v>0</v>
      </c>
      <c r="AO116" s="758"/>
      <c r="AP116" s="367"/>
      <c r="AQ116" s="357">
        <f t="shared" si="39"/>
        <v>0</v>
      </c>
      <c r="AR116" s="758"/>
      <c r="AS116" s="367"/>
      <c r="AT116" s="357">
        <f t="shared" si="40"/>
        <v>0</v>
      </c>
      <c r="AU116" s="758"/>
      <c r="AV116" s="367"/>
      <c r="AW116" s="357">
        <f t="shared" si="41"/>
        <v>0</v>
      </c>
      <c r="AX116" s="758"/>
      <c r="AY116" s="367"/>
      <c r="AZ116" s="357">
        <f t="shared" si="42"/>
        <v>0</v>
      </c>
      <c r="BA116" s="758"/>
      <c r="BB116" s="367"/>
      <c r="BC116" s="357">
        <f t="shared" si="43"/>
        <v>0</v>
      </c>
      <c r="BD116" s="758"/>
      <c r="BE116" s="367"/>
      <c r="BF116" s="357">
        <f t="shared" si="44"/>
        <v>0</v>
      </c>
      <c r="BG116" s="758"/>
      <c r="BH116" s="367"/>
      <c r="BI116" s="357">
        <f t="shared" si="45"/>
        <v>0</v>
      </c>
      <c r="BJ116" s="758"/>
      <c r="BK116" s="367"/>
      <c r="BL116" s="357">
        <f t="shared" si="46"/>
        <v>0</v>
      </c>
      <c r="BM116" s="758"/>
      <c r="BN116" s="367"/>
      <c r="BO116" s="357">
        <f t="shared" si="47"/>
        <v>0</v>
      </c>
      <c r="BP116" s="758"/>
      <c r="BQ116" s="367"/>
      <c r="BR116" s="357">
        <f t="shared" si="48"/>
        <v>0</v>
      </c>
      <c r="BS116" s="758"/>
      <c r="BT116" s="367"/>
      <c r="BU116" s="357">
        <f t="shared" si="49"/>
        <v>0</v>
      </c>
      <c r="BV116" s="758"/>
      <c r="BW116" s="367"/>
      <c r="BX116" s="357">
        <f t="shared" si="50"/>
        <v>0</v>
      </c>
      <c r="BY116" s="798">
        <f t="shared" si="51"/>
        <v>0</v>
      </c>
      <c r="BZ116" s="367"/>
      <c r="CA116" s="357">
        <f t="shared" si="52"/>
        <v>0</v>
      </c>
      <c r="CB116" s="758"/>
      <c r="CC116" s="367"/>
      <c r="CD116" s="357">
        <f t="shared" si="53"/>
        <v>0</v>
      </c>
      <c r="CE116" s="758"/>
      <c r="CF116" s="367">
        <v>0</v>
      </c>
      <c r="CG116" s="357">
        <f t="shared" si="54"/>
        <v>0</v>
      </c>
      <c r="CH116" s="758"/>
      <c r="CI116" s="367">
        <v>0</v>
      </c>
      <c r="CJ116" s="357">
        <f t="shared" si="55"/>
        <v>0</v>
      </c>
      <c r="CK116" s="758"/>
      <c r="CL116" s="367">
        <v>0</v>
      </c>
      <c r="CM116" s="357">
        <f t="shared" si="56"/>
        <v>0</v>
      </c>
      <c r="CN116" s="758"/>
      <c r="CO116" s="367"/>
      <c r="CP116" s="357">
        <f t="shared" si="57"/>
        <v>0</v>
      </c>
    </row>
    <row r="117" spans="1:94" ht="12.75">
      <c r="A117" s="717" t="s">
        <v>1571</v>
      </c>
      <c r="B117" s="347" t="s">
        <v>844</v>
      </c>
      <c r="C117" s="723"/>
      <c r="D117" s="377"/>
      <c r="E117" s="377"/>
      <c r="F117" s="377"/>
      <c r="G117" s="377"/>
      <c r="H117" s="377"/>
      <c r="I117" s="377"/>
      <c r="J117" s="377"/>
      <c r="K117" s="377"/>
      <c r="L117" s="377"/>
      <c r="M117" s="377"/>
      <c r="N117" s="377"/>
      <c r="O117" s="368">
        <f t="shared" si="31"/>
        <v>0</v>
      </c>
      <c r="P117" s="357">
        <v>2250</v>
      </c>
      <c r="Q117" s="357">
        <f t="shared" si="32"/>
        <v>0</v>
      </c>
      <c r="R117" s="212"/>
      <c r="S117" s="187"/>
      <c r="T117" s="415"/>
      <c r="U117" s="357">
        <f t="shared" si="33"/>
        <v>0</v>
      </c>
      <c r="W117" s="415"/>
      <c r="X117" s="357">
        <f t="shared" si="34"/>
        <v>0</v>
      </c>
      <c r="Z117" s="415"/>
      <c r="AA117" s="357">
        <f t="shared" si="35"/>
        <v>0</v>
      </c>
      <c r="AB117" s="357"/>
      <c r="AC117" s="357"/>
      <c r="AD117" s="357"/>
      <c r="AE117" s="357"/>
      <c r="AF117" s="752"/>
      <c r="AG117" s="778"/>
      <c r="AH117" s="357">
        <f t="shared" si="36"/>
        <v>0</v>
      </c>
      <c r="AI117" s="758"/>
      <c r="AJ117" s="778"/>
      <c r="AK117" s="357">
        <f t="shared" si="37"/>
        <v>0</v>
      </c>
      <c r="AL117" s="758"/>
      <c r="AM117" s="778"/>
      <c r="AN117" s="357">
        <f t="shared" si="38"/>
        <v>0</v>
      </c>
      <c r="AO117" s="758"/>
      <c r="AP117" s="778"/>
      <c r="AQ117" s="357">
        <f t="shared" si="39"/>
        <v>0</v>
      </c>
      <c r="AR117" s="758"/>
      <c r="AS117" s="778"/>
      <c r="AT117" s="357">
        <f t="shared" si="40"/>
        <v>0</v>
      </c>
      <c r="AU117" s="758"/>
      <c r="AV117" s="778"/>
      <c r="AW117" s="357">
        <f t="shared" si="41"/>
        <v>0</v>
      </c>
      <c r="AX117" s="758"/>
      <c r="AY117" s="778"/>
      <c r="AZ117" s="357">
        <f t="shared" si="42"/>
        <v>0</v>
      </c>
      <c r="BA117" s="758"/>
      <c r="BB117" s="778"/>
      <c r="BC117" s="357">
        <f t="shared" si="43"/>
        <v>0</v>
      </c>
      <c r="BD117" s="758"/>
      <c r="BE117" s="778"/>
      <c r="BF117" s="357">
        <f t="shared" si="44"/>
        <v>0</v>
      </c>
      <c r="BG117" s="758"/>
      <c r="BH117" s="778"/>
      <c r="BI117" s="357">
        <f t="shared" si="45"/>
        <v>0</v>
      </c>
      <c r="BJ117" s="758"/>
      <c r="BK117" s="778"/>
      <c r="BL117" s="357">
        <f t="shared" si="46"/>
        <v>0</v>
      </c>
      <c r="BM117" s="758"/>
      <c r="BN117" s="778"/>
      <c r="BO117" s="357">
        <f t="shared" si="47"/>
        <v>0</v>
      </c>
      <c r="BP117" s="758"/>
      <c r="BQ117" s="778"/>
      <c r="BR117" s="357">
        <f t="shared" si="48"/>
        <v>0</v>
      </c>
      <c r="BS117" s="758"/>
      <c r="BT117" s="778"/>
      <c r="BU117" s="357">
        <f t="shared" si="49"/>
        <v>0</v>
      </c>
      <c r="BV117" s="758"/>
      <c r="BW117" s="778"/>
      <c r="BX117" s="357">
        <f t="shared" si="50"/>
        <v>0</v>
      </c>
      <c r="BY117" s="798">
        <f t="shared" si="51"/>
        <v>0</v>
      </c>
      <c r="BZ117" s="778"/>
      <c r="CA117" s="357">
        <f t="shared" si="52"/>
        <v>0</v>
      </c>
      <c r="CB117" s="758"/>
      <c r="CC117" s="778"/>
      <c r="CD117" s="357">
        <f t="shared" si="53"/>
        <v>0</v>
      </c>
      <c r="CE117" s="758"/>
      <c r="CF117" s="778"/>
      <c r="CG117" s="357">
        <f t="shared" si="54"/>
        <v>0</v>
      </c>
      <c r="CH117" s="758"/>
      <c r="CI117" s="778"/>
      <c r="CJ117" s="357">
        <f t="shared" si="55"/>
        <v>0</v>
      </c>
      <c r="CK117" s="758"/>
      <c r="CL117" s="778"/>
      <c r="CM117" s="357">
        <f t="shared" si="56"/>
        <v>0</v>
      </c>
      <c r="CN117" s="758"/>
      <c r="CO117" s="778"/>
      <c r="CP117" s="357">
        <f t="shared" si="57"/>
        <v>0</v>
      </c>
    </row>
    <row r="118" spans="1:94" ht="12.75">
      <c r="A118" s="717" t="s">
        <v>1571</v>
      </c>
      <c r="B118" s="348" t="s">
        <v>845</v>
      </c>
      <c r="C118" s="725"/>
      <c r="D118" s="377"/>
      <c r="E118" s="379"/>
      <c r="F118" s="379"/>
      <c r="G118" s="379"/>
      <c r="H118" s="379"/>
      <c r="I118" s="379"/>
      <c r="J118" s="379"/>
      <c r="K118" s="379"/>
      <c r="L118" s="379"/>
      <c r="M118" s="379"/>
      <c r="N118" s="379"/>
      <c r="O118" s="368">
        <f t="shared" si="31"/>
        <v>0</v>
      </c>
      <c r="P118" s="357">
        <v>42000</v>
      </c>
      <c r="Q118" s="357">
        <f t="shared" si="32"/>
        <v>0</v>
      </c>
      <c r="R118" s="212"/>
      <c r="S118" s="187"/>
      <c r="T118" s="415"/>
      <c r="U118" s="357">
        <f t="shared" si="33"/>
        <v>0</v>
      </c>
      <c r="W118" s="415"/>
      <c r="X118" s="357">
        <f t="shared" si="34"/>
        <v>0</v>
      </c>
      <c r="Z118" s="415"/>
      <c r="AA118" s="357">
        <f t="shared" si="35"/>
        <v>0</v>
      </c>
      <c r="AB118" s="357"/>
      <c r="AC118" s="357"/>
      <c r="AD118" s="357"/>
      <c r="AE118" s="357"/>
      <c r="AF118" s="752"/>
      <c r="AG118" s="778"/>
      <c r="AH118" s="357">
        <f t="shared" si="36"/>
        <v>0</v>
      </c>
      <c r="AI118" s="758"/>
      <c r="AJ118" s="778"/>
      <c r="AK118" s="357">
        <f t="shared" si="37"/>
        <v>0</v>
      </c>
      <c r="AL118" s="758"/>
      <c r="AM118" s="778"/>
      <c r="AN118" s="357">
        <f t="shared" si="38"/>
        <v>0</v>
      </c>
      <c r="AO118" s="758"/>
      <c r="AP118" s="778"/>
      <c r="AQ118" s="357">
        <f t="shared" si="39"/>
        <v>0</v>
      </c>
      <c r="AR118" s="758"/>
      <c r="AS118" s="778"/>
      <c r="AT118" s="357">
        <f t="shared" si="40"/>
        <v>0</v>
      </c>
      <c r="AU118" s="758"/>
      <c r="AV118" s="778"/>
      <c r="AW118" s="357">
        <f t="shared" si="41"/>
        <v>0</v>
      </c>
      <c r="AX118" s="758"/>
      <c r="AY118" s="778"/>
      <c r="AZ118" s="357">
        <f t="shared" si="42"/>
        <v>0</v>
      </c>
      <c r="BA118" s="758"/>
      <c r="BB118" s="778"/>
      <c r="BC118" s="357">
        <f t="shared" si="43"/>
        <v>0</v>
      </c>
      <c r="BD118" s="758"/>
      <c r="BE118" s="778"/>
      <c r="BF118" s="357">
        <f t="shared" si="44"/>
        <v>0</v>
      </c>
      <c r="BG118" s="758"/>
      <c r="BH118" s="778"/>
      <c r="BI118" s="357">
        <f t="shared" si="45"/>
        <v>0</v>
      </c>
      <c r="BJ118" s="758"/>
      <c r="BK118" s="778"/>
      <c r="BL118" s="357">
        <f t="shared" si="46"/>
        <v>0</v>
      </c>
      <c r="BM118" s="758"/>
      <c r="BN118" s="778"/>
      <c r="BO118" s="357">
        <f t="shared" si="47"/>
        <v>0</v>
      </c>
      <c r="BP118" s="758"/>
      <c r="BQ118" s="778"/>
      <c r="BR118" s="357">
        <f t="shared" si="48"/>
        <v>0</v>
      </c>
      <c r="BS118" s="758"/>
      <c r="BT118" s="778"/>
      <c r="BU118" s="357">
        <f t="shared" si="49"/>
        <v>0</v>
      </c>
      <c r="BV118" s="758"/>
      <c r="BW118" s="778"/>
      <c r="BX118" s="357">
        <f t="shared" si="50"/>
        <v>0</v>
      </c>
      <c r="BY118" s="798">
        <f t="shared" si="51"/>
        <v>0</v>
      </c>
      <c r="BZ118" s="778"/>
      <c r="CA118" s="357">
        <f t="shared" si="52"/>
        <v>0</v>
      </c>
      <c r="CB118" s="758"/>
      <c r="CC118" s="778"/>
      <c r="CD118" s="357">
        <f t="shared" si="53"/>
        <v>0</v>
      </c>
      <c r="CE118" s="758"/>
      <c r="CF118" s="778">
        <v>0</v>
      </c>
      <c r="CG118" s="357">
        <f t="shared" si="54"/>
        <v>0</v>
      </c>
      <c r="CH118" s="758"/>
      <c r="CI118" s="778">
        <v>0</v>
      </c>
      <c r="CJ118" s="357">
        <f t="shared" si="55"/>
        <v>0</v>
      </c>
      <c r="CK118" s="758"/>
      <c r="CL118" s="778">
        <v>0</v>
      </c>
      <c r="CM118" s="357">
        <f t="shared" si="56"/>
        <v>0</v>
      </c>
      <c r="CN118" s="758"/>
      <c r="CO118" s="778"/>
      <c r="CP118" s="357">
        <f t="shared" si="57"/>
        <v>0</v>
      </c>
    </row>
    <row r="119" spans="1:94" ht="12.75">
      <c r="A119" s="717"/>
      <c r="B119" s="348"/>
      <c r="C119" s="725"/>
      <c r="D119" s="377"/>
      <c r="E119" s="379"/>
      <c r="F119" s="379"/>
      <c r="G119" s="379"/>
      <c r="H119" s="379"/>
      <c r="I119" s="379"/>
      <c r="J119" s="379"/>
      <c r="K119" s="379"/>
      <c r="L119" s="379"/>
      <c r="M119" s="379"/>
      <c r="N119" s="379"/>
      <c r="O119" s="368"/>
      <c r="P119" s="360"/>
      <c r="Q119" s="357"/>
      <c r="R119" s="212"/>
      <c r="S119" s="187"/>
      <c r="T119" s="415"/>
      <c r="U119" s="357"/>
      <c r="W119" s="415"/>
      <c r="X119" s="357"/>
      <c r="Z119" s="415"/>
      <c r="AA119" s="357"/>
      <c r="AB119" s="357"/>
      <c r="AC119" s="357"/>
      <c r="AD119" s="357"/>
      <c r="AE119" s="357"/>
      <c r="AF119" s="752"/>
      <c r="AG119" s="778"/>
      <c r="AH119" s="357"/>
      <c r="AI119" s="758"/>
      <c r="AJ119" s="778"/>
      <c r="AK119" s="357"/>
      <c r="AL119" s="758"/>
      <c r="AM119" s="778"/>
      <c r="AN119" s="357"/>
      <c r="AO119" s="758"/>
      <c r="AP119" s="778"/>
      <c r="AQ119" s="357"/>
      <c r="AR119" s="758"/>
      <c r="AS119" s="778"/>
      <c r="AT119" s="357"/>
      <c r="AU119" s="758"/>
      <c r="AV119" s="778"/>
      <c r="AW119" s="357"/>
      <c r="AX119" s="758"/>
      <c r="AY119" s="778"/>
      <c r="AZ119" s="357"/>
      <c r="BA119" s="758"/>
      <c r="BB119" s="778"/>
      <c r="BC119" s="357"/>
      <c r="BD119" s="758"/>
      <c r="BE119" s="778"/>
      <c r="BF119" s="357"/>
      <c r="BG119" s="758"/>
      <c r="BH119" s="778"/>
      <c r="BI119" s="357"/>
      <c r="BJ119" s="758"/>
      <c r="BK119" s="778"/>
      <c r="BL119" s="357"/>
      <c r="BM119" s="758"/>
      <c r="BN119" s="778"/>
      <c r="BO119" s="357"/>
      <c r="BP119" s="758"/>
      <c r="BQ119" s="778"/>
      <c r="BR119" s="357"/>
      <c r="BS119" s="758"/>
      <c r="BT119" s="778"/>
      <c r="BU119" s="357"/>
      <c r="BV119" s="758"/>
      <c r="BW119" s="778"/>
      <c r="BX119" s="357"/>
      <c r="BY119" s="798">
        <f t="shared" si="51"/>
        <v>0</v>
      </c>
      <c r="BZ119" s="778"/>
      <c r="CA119" s="357"/>
      <c r="CB119" s="758"/>
      <c r="CC119" s="778"/>
      <c r="CD119" s="357"/>
      <c r="CE119" s="758"/>
      <c r="CF119" s="778"/>
      <c r="CG119" s="357"/>
      <c r="CH119" s="758"/>
      <c r="CI119" s="778"/>
      <c r="CJ119" s="357"/>
      <c r="CK119" s="758"/>
      <c r="CL119" s="778"/>
      <c r="CM119" s="357"/>
      <c r="CN119" s="758"/>
      <c r="CO119" s="778"/>
      <c r="CP119" s="357"/>
    </row>
    <row r="120" spans="1:94" ht="12.75">
      <c r="A120" s="712" t="s">
        <v>1575</v>
      </c>
      <c r="B120" s="345" t="s">
        <v>1576</v>
      </c>
      <c r="C120" s="726"/>
      <c r="D120" s="378"/>
      <c r="E120" s="380"/>
      <c r="F120" s="380"/>
      <c r="G120" s="380"/>
      <c r="H120" s="380"/>
      <c r="I120" s="380"/>
      <c r="J120" s="380"/>
      <c r="K120" s="380"/>
      <c r="L120" s="380"/>
      <c r="M120" s="380"/>
      <c r="N120" s="380"/>
      <c r="O120" s="370"/>
      <c r="P120" s="361"/>
      <c r="Q120" s="356">
        <f>SUM(Q121:Q140)</f>
        <v>0</v>
      </c>
      <c r="R120" s="212"/>
      <c r="S120" s="187"/>
      <c r="T120" s="416"/>
      <c r="U120" s="356">
        <f>SUM(U121:U140)</f>
        <v>0</v>
      </c>
      <c r="W120" s="416"/>
      <c r="X120" s="356">
        <f>SUM(X121:X140)</f>
        <v>0</v>
      </c>
      <c r="Z120" s="416"/>
      <c r="AA120" s="356">
        <f>SUM(AA121:AA140)</f>
        <v>0</v>
      </c>
      <c r="AB120" s="356">
        <f>SUM(AB121:AB141)</f>
        <v>0</v>
      </c>
      <c r="AC120" s="356">
        <f>SUM(AC121:AC141)</f>
        <v>0</v>
      </c>
      <c r="AD120" s="356">
        <f>SUM(AD121:AD141)</f>
        <v>0</v>
      </c>
      <c r="AE120" s="356">
        <f>SUM(AE121:AE140)</f>
        <v>0</v>
      </c>
      <c r="AF120" s="752"/>
      <c r="AG120" s="779"/>
      <c r="AH120" s="356">
        <f>SUM(AH121:AH140)</f>
        <v>0</v>
      </c>
      <c r="AI120" s="758"/>
      <c r="AJ120" s="779"/>
      <c r="AK120" s="356">
        <f>SUM(AK121:AK140)</f>
        <v>0</v>
      </c>
      <c r="AL120" s="758"/>
      <c r="AM120" s="779"/>
      <c r="AN120" s="356">
        <f>SUM(AN121:AN140)</f>
        <v>0</v>
      </c>
      <c r="AO120" s="758"/>
      <c r="AP120" s="779"/>
      <c r="AQ120" s="356">
        <f>SUM(AQ121:AQ140)</f>
        <v>0</v>
      </c>
      <c r="AR120" s="758"/>
      <c r="AS120" s="779"/>
      <c r="AT120" s="356">
        <f>SUM(AT121:AT140)</f>
        <v>0</v>
      </c>
      <c r="AU120" s="758"/>
      <c r="AV120" s="779"/>
      <c r="AW120" s="356">
        <f>SUM(AW121:AW140)</f>
        <v>0</v>
      </c>
      <c r="AX120" s="758"/>
      <c r="AY120" s="779"/>
      <c r="AZ120" s="356">
        <f>SUM(AZ121:AZ140)</f>
        <v>0</v>
      </c>
      <c r="BA120" s="758"/>
      <c r="BB120" s="779"/>
      <c r="BC120" s="356">
        <f>SUM(BC121:BC140)</f>
        <v>0</v>
      </c>
      <c r="BD120" s="758"/>
      <c r="BE120" s="779"/>
      <c r="BF120" s="356">
        <f>SUM(BF121:BF140)</f>
        <v>0</v>
      </c>
      <c r="BG120" s="758"/>
      <c r="BH120" s="779"/>
      <c r="BI120" s="356">
        <f>SUM(BI121:BI140)</f>
        <v>0</v>
      </c>
      <c r="BJ120" s="758"/>
      <c r="BK120" s="779"/>
      <c r="BL120" s="356">
        <f>SUM(BL121:BL140)</f>
        <v>0</v>
      </c>
      <c r="BM120" s="758"/>
      <c r="BN120" s="779"/>
      <c r="BO120" s="356">
        <f>SUM(BO121:BO140)</f>
        <v>0</v>
      </c>
      <c r="BP120" s="758"/>
      <c r="BQ120" s="779"/>
      <c r="BR120" s="356">
        <f>SUM(BR121:BR140)</f>
        <v>0</v>
      </c>
      <c r="BS120" s="758"/>
      <c r="BT120" s="779"/>
      <c r="BU120" s="356">
        <f>SUM(BU121:BU140)</f>
        <v>0</v>
      </c>
      <c r="BV120" s="758"/>
      <c r="BW120" s="779"/>
      <c r="BX120" s="356">
        <f>SUM(BX121:BX140)</f>
        <v>0</v>
      </c>
      <c r="BY120" s="356">
        <f>SUM(BY121:BY140)</f>
        <v>0</v>
      </c>
      <c r="BZ120" s="779"/>
      <c r="CA120" s="356">
        <f>SUM(CA121:CA140)</f>
        <v>0</v>
      </c>
      <c r="CB120" s="758"/>
      <c r="CC120" s="779"/>
      <c r="CD120" s="356">
        <f>SUM(CD121:CD140)</f>
        <v>0</v>
      </c>
      <c r="CE120" s="758"/>
      <c r="CF120" s="779"/>
      <c r="CG120" s="356">
        <f>SUM(CG121:CG140)</f>
        <v>0</v>
      </c>
      <c r="CH120" s="758"/>
      <c r="CI120" s="779"/>
      <c r="CJ120" s="356">
        <f>SUM(CJ121:CJ140)</f>
        <v>0</v>
      </c>
      <c r="CK120" s="758"/>
      <c r="CL120" s="779"/>
      <c r="CM120" s="356">
        <f>SUM(CM121:CM140)</f>
        <v>0</v>
      </c>
      <c r="CN120" s="758"/>
      <c r="CO120" s="779"/>
      <c r="CP120" s="356">
        <f>SUM(CP121:CP140)</f>
        <v>0</v>
      </c>
    </row>
    <row r="121" spans="1:94" ht="12.75">
      <c r="A121" s="87" t="s">
        <v>1575</v>
      </c>
      <c r="B121" s="349" t="s">
        <v>846</v>
      </c>
      <c r="C121" s="727"/>
      <c r="D121" s="367"/>
      <c r="E121" s="381"/>
      <c r="F121" s="371"/>
      <c r="G121" s="371"/>
      <c r="H121" s="371"/>
      <c r="I121" s="371"/>
      <c r="J121" s="381"/>
      <c r="K121" s="371"/>
      <c r="L121" s="371"/>
      <c r="M121" s="371"/>
      <c r="N121" s="371"/>
      <c r="O121" s="368">
        <f t="shared" ref="O121:O140" si="58">SUM(C121:N121)</f>
        <v>0</v>
      </c>
      <c r="P121" s="362">
        <v>5000</v>
      </c>
      <c r="Q121" s="357">
        <f t="shared" ref="Q121:Q140" si="59">+O121*P121</f>
        <v>0</v>
      </c>
      <c r="R121" s="410"/>
      <c r="S121" s="351"/>
      <c r="T121" s="413"/>
      <c r="U121" s="357">
        <f t="shared" ref="U121:U140" si="60">+$P121*T121</f>
        <v>0</v>
      </c>
      <c r="W121" s="413"/>
      <c r="X121" s="357">
        <f t="shared" ref="X121:X140" si="61">+$P121*W121</f>
        <v>0</v>
      </c>
      <c r="Z121" s="413"/>
      <c r="AA121" s="357">
        <f t="shared" ref="AA121:AA140" si="62">+$P121*Z121</f>
        <v>0</v>
      </c>
      <c r="AB121" s="357"/>
      <c r="AC121" s="357"/>
      <c r="AD121" s="357"/>
      <c r="AE121" s="357"/>
      <c r="AF121" s="752"/>
      <c r="AG121" s="367"/>
      <c r="AH121" s="357">
        <f t="shared" ref="AH121:AH140" si="63">+$P121*AG121</f>
        <v>0</v>
      </c>
      <c r="AI121" s="758"/>
      <c r="AJ121" s="367"/>
      <c r="AK121" s="357">
        <f t="shared" ref="AK121:AK140" si="64">+$P121*AJ121</f>
        <v>0</v>
      </c>
      <c r="AL121" s="758"/>
      <c r="AM121" s="367"/>
      <c r="AN121" s="357">
        <f t="shared" ref="AN121:AN140" si="65">+$P121*AM121</f>
        <v>0</v>
      </c>
      <c r="AO121" s="758"/>
      <c r="AP121" s="367"/>
      <c r="AQ121" s="357">
        <f t="shared" ref="AQ121:AQ140" si="66">+$P121*AP121</f>
        <v>0</v>
      </c>
      <c r="AR121" s="758"/>
      <c r="AS121" s="367"/>
      <c r="AT121" s="357">
        <f t="shared" ref="AT121:AT140" si="67">+$P121*AS121</f>
        <v>0</v>
      </c>
      <c r="AU121" s="758"/>
      <c r="AV121" s="367"/>
      <c r="AW121" s="357">
        <f t="shared" ref="AW121:AW140" si="68">+$P121*AV121</f>
        <v>0</v>
      </c>
      <c r="AX121" s="758"/>
      <c r="AY121" s="367"/>
      <c r="AZ121" s="357">
        <f t="shared" ref="AZ121:AZ140" si="69">+$P121*AY121</f>
        <v>0</v>
      </c>
      <c r="BA121" s="758"/>
      <c r="BB121" s="367"/>
      <c r="BC121" s="357">
        <f t="shared" ref="BC121:BC140" si="70">+$P121*BB121</f>
        <v>0</v>
      </c>
      <c r="BD121" s="758"/>
      <c r="BE121" s="367"/>
      <c r="BF121" s="357">
        <f t="shared" ref="BF121:BF140" si="71">+$P121*BE121</f>
        <v>0</v>
      </c>
      <c r="BG121" s="758"/>
      <c r="BH121" s="367"/>
      <c r="BI121" s="357">
        <f t="shared" ref="BI121:BI140" si="72">+$P121*BH121</f>
        <v>0</v>
      </c>
      <c r="BJ121" s="758"/>
      <c r="BK121" s="367"/>
      <c r="BL121" s="357">
        <f t="shared" ref="BL121:BL140" si="73">+$P121*BK121</f>
        <v>0</v>
      </c>
      <c r="BM121" s="758"/>
      <c r="BN121" s="367"/>
      <c r="BO121" s="357">
        <f t="shared" ref="BO121:BO140" si="74">+$P121*BN121</f>
        <v>0</v>
      </c>
      <c r="BP121" s="758"/>
      <c r="BQ121" s="367"/>
      <c r="BR121" s="357">
        <f t="shared" ref="BR121:BR140" si="75">+$P121*BQ121</f>
        <v>0</v>
      </c>
      <c r="BS121" s="758"/>
      <c r="BT121" s="367"/>
      <c r="BU121" s="357">
        <f t="shared" ref="BU121:BU140" si="76">+$P121*BT121</f>
        <v>0</v>
      </c>
      <c r="BV121" s="758"/>
      <c r="BW121" s="367"/>
      <c r="BX121" s="357">
        <f t="shared" ref="BX121:BX140" si="77">+$P121*BW121</f>
        <v>0</v>
      </c>
      <c r="BY121" s="798">
        <f t="shared" ref="BY121:BY142" si="78">+AH121+AK121+AN121+AQ121+AT121+AW121+AZ121+BC121+BF121+BI121+BL121+BO121+BR121+BU121+BX121</f>
        <v>0</v>
      </c>
      <c r="BZ121" s="367"/>
      <c r="CA121" s="357">
        <f t="shared" ref="CA121:CA140" si="79">+$P121*BZ121</f>
        <v>0</v>
      </c>
      <c r="CB121" s="758"/>
      <c r="CC121" s="367"/>
      <c r="CD121" s="357">
        <f t="shared" ref="CD121:CD140" si="80">+$P121*CC121</f>
        <v>0</v>
      </c>
      <c r="CE121" s="758"/>
      <c r="CF121" s="367">
        <v>0</v>
      </c>
      <c r="CG121" s="357">
        <f t="shared" ref="CG121:CG140" si="81">+$P121*CF121</f>
        <v>0</v>
      </c>
      <c r="CH121" s="758"/>
      <c r="CI121" s="367">
        <v>0</v>
      </c>
      <c r="CJ121" s="357">
        <f t="shared" ref="CJ121:CJ140" si="82">+$P121*CI121</f>
        <v>0</v>
      </c>
      <c r="CK121" s="758"/>
      <c r="CL121" s="367">
        <v>0</v>
      </c>
      <c r="CM121" s="357">
        <f t="shared" ref="CM121:CM140" si="83">+$P121*CL121</f>
        <v>0</v>
      </c>
      <c r="CN121" s="758"/>
      <c r="CO121" s="367"/>
      <c r="CP121" s="357">
        <f t="shared" ref="CP121:CP140" si="84">+$P121*CO121</f>
        <v>0</v>
      </c>
    </row>
    <row r="122" spans="1:94" ht="12.75">
      <c r="A122" s="87" t="s">
        <v>1575</v>
      </c>
      <c r="B122" s="346" t="s">
        <v>847</v>
      </c>
      <c r="C122" s="722"/>
      <c r="D122" s="367"/>
      <c r="E122" s="375"/>
      <c r="F122" s="367"/>
      <c r="G122" s="367"/>
      <c r="H122" s="367"/>
      <c r="I122" s="367"/>
      <c r="J122" s="375"/>
      <c r="K122" s="367"/>
      <c r="L122" s="367"/>
      <c r="M122" s="367"/>
      <c r="N122" s="367"/>
      <c r="O122" s="368">
        <f t="shared" si="58"/>
        <v>0</v>
      </c>
      <c r="P122" s="357">
        <v>1350</v>
      </c>
      <c r="Q122" s="357">
        <f t="shared" si="59"/>
        <v>0</v>
      </c>
      <c r="R122" s="410"/>
      <c r="S122" s="351"/>
      <c r="T122" s="413"/>
      <c r="U122" s="357">
        <f t="shared" si="60"/>
        <v>0</v>
      </c>
      <c r="W122" s="413"/>
      <c r="X122" s="357">
        <f t="shared" si="61"/>
        <v>0</v>
      </c>
      <c r="Z122" s="413"/>
      <c r="AA122" s="357">
        <f t="shared" si="62"/>
        <v>0</v>
      </c>
      <c r="AB122" s="357"/>
      <c r="AC122" s="357"/>
      <c r="AD122" s="357"/>
      <c r="AE122" s="357"/>
      <c r="AF122" s="752"/>
      <c r="AG122" s="367"/>
      <c r="AH122" s="357">
        <f t="shared" si="63"/>
        <v>0</v>
      </c>
      <c r="AI122" s="758"/>
      <c r="AJ122" s="367"/>
      <c r="AK122" s="357">
        <f t="shared" si="64"/>
        <v>0</v>
      </c>
      <c r="AL122" s="758"/>
      <c r="AM122" s="367"/>
      <c r="AN122" s="357">
        <f t="shared" si="65"/>
        <v>0</v>
      </c>
      <c r="AO122" s="758"/>
      <c r="AP122" s="367"/>
      <c r="AQ122" s="357">
        <f t="shared" si="66"/>
        <v>0</v>
      </c>
      <c r="AR122" s="758"/>
      <c r="AS122" s="367"/>
      <c r="AT122" s="357">
        <f t="shared" si="67"/>
        <v>0</v>
      </c>
      <c r="AU122" s="758"/>
      <c r="AV122" s="367"/>
      <c r="AW122" s="357">
        <f t="shared" si="68"/>
        <v>0</v>
      </c>
      <c r="AX122" s="758"/>
      <c r="AY122" s="367"/>
      <c r="AZ122" s="357">
        <f t="shared" si="69"/>
        <v>0</v>
      </c>
      <c r="BA122" s="758"/>
      <c r="BB122" s="367"/>
      <c r="BC122" s="357">
        <f t="shared" si="70"/>
        <v>0</v>
      </c>
      <c r="BD122" s="758"/>
      <c r="BE122" s="367"/>
      <c r="BF122" s="357">
        <f t="shared" si="71"/>
        <v>0</v>
      </c>
      <c r="BG122" s="758"/>
      <c r="BH122" s="367"/>
      <c r="BI122" s="357">
        <f t="shared" si="72"/>
        <v>0</v>
      </c>
      <c r="BJ122" s="758"/>
      <c r="BK122" s="367"/>
      <c r="BL122" s="357">
        <f t="shared" si="73"/>
        <v>0</v>
      </c>
      <c r="BM122" s="758"/>
      <c r="BN122" s="367"/>
      <c r="BO122" s="357">
        <f t="shared" si="74"/>
        <v>0</v>
      </c>
      <c r="BP122" s="758"/>
      <c r="BQ122" s="367"/>
      <c r="BR122" s="357">
        <f t="shared" si="75"/>
        <v>0</v>
      </c>
      <c r="BS122" s="758"/>
      <c r="BT122" s="367"/>
      <c r="BU122" s="357">
        <f t="shared" si="76"/>
        <v>0</v>
      </c>
      <c r="BV122" s="758"/>
      <c r="BW122" s="367"/>
      <c r="BX122" s="357">
        <f t="shared" si="77"/>
        <v>0</v>
      </c>
      <c r="BY122" s="798">
        <f t="shared" si="78"/>
        <v>0</v>
      </c>
      <c r="BZ122" s="367"/>
      <c r="CA122" s="357">
        <f t="shared" si="79"/>
        <v>0</v>
      </c>
      <c r="CB122" s="758"/>
      <c r="CC122" s="367"/>
      <c r="CD122" s="357">
        <f t="shared" si="80"/>
        <v>0</v>
      </c>
      <c r="CE122" s="758"/>
      <c r="CF122" s="367">
        <v>0</v>
      </c>
      <c r="CG122" s="357">
        <f t="shared" si="81"/>
        <v>0</v>
      </c>
      <c r="CH122" s="758"/>
      <c r="CI122" s="367">
        <v>0</v>
      </c>
      <c r="CJ122" s="357">
        <f t="shared" si="82"/>
        <v>0</v>
      </c>
      <c r="CK122" s="758"/>
      <c r="CL122" s="367">
        <v>0</v>
      </c>
      <c r="CM122" s="357">
        <f t="shared" si="83"/>
        <v>0</v>
      </c>
      <c r="CN122" s="758"/>
      <c r="CO122" s="367"/>
      <c r="CP122" s="357">
        <f t="shared" si="84"/>
        <v>0</v>
      </c>
    </row>
    <row r="123" spans="1:94" ht="12.75">
      <c r="A123" s="87" t="s">
        <v>1575</v>
      </c>
      <c r="B123" s="346" t="s">
        <v>848</v>
      </c>
      <c r="C123" s="722"/>
      <c r="D123" s="367"/>
      <c r="E123" s="375"/>
      <c r="F123" s="367"/>
      <c r="G123" s="367"/>
      <c r="H123" s="367"/>
      <c r="I123" s="367"/>
      <c r="J123" s="375"/>
      <c r="K123" s="367"/>
      <c r="L123" s="367"/>
      <c r="M123" s="367"/>
      <c r="N123" s="367"/>
      <c r="O123" s="368">
        <f t="shared" si="58"/>
        <v>0</v>
      </c>
      <c r="P123" s="357">
        <v>475</v>
      </c>
      <c r="Q123" s="357">
        <f t="shared" si="59"/>
        <v>0</v>
      </c>
      <c r="R123" s="410"/>
      <c r="S123" s="351"/>
      <c r="T123" s="413"/>
      <c r="U123" s="357">
        <f t="shared" si="60"/>
        <v>0</v>
      </c>
      <c r="W123" s="413"/>
      <c r="X123" s="357">
        <f t="shared" si="61"/>
        <v>0</v>
      </c>
      <c r="Z123" s="413"/>
      <c r="AA123" s="357">
        <f t="shared" si="62"/>
        <v>0</v>
      </c>
      <c r="AB123" s="357"/>
      <c r="AC123" s="357"/>
      <c r="AD123" s="357"/>
      <c r="AE123" s="357"/>
      <c r="AF123" s="752"/>
      <c r="AG123" s="367"/>
      <c r="AH123" s="357">
        <f t="shared" si="63"/>
        <v>0</v>
      </c>
      <c r="AI123" s="758"/>
      <c r="AJ123" s="367"/>
      <c r="AK123" s="357">
        <f t="shared" si="64"/>
        <v>0</v>
      </c>
      <c r="AL123" s="758"/>
      <c r="AM123" s="367"/>
      <c r="AN123" s="357">
        <f t="shared" si="65"/>
        <v>0</v>
      </c>
      <c r="AO123" s="758"/>
      <c r="AP123" s="367"/>
      <c r="AQ123" s="357">
        <f t="shared" si="66"/>
        <v>0</v>
      </c>
      <c r="AR123" s="758"/>
      <c r="AS123" s="367"/>
      <c r="AT123" s="357">
        <f t="shared" si="67"/>
        <v>0</v>
      </c>
      <c r="AU123" s="758"/>
      <c r="AV123" s="367"/>
      <c r="AW123" s="357">
        <f t="shared" si="68"/>
        <v>0</v>
      </c>
      <c r="AX123" s="758"/>
      <c r="AY123" s="367"/>
      <c r="AZ123" s="357">
        <f t="shared" si="69"/>
        <v>0</v>
      </c>
      <c r="BA123" s="758"/>
      <c r="BB123" s="367"/>
      <c r="BC123" s="357">
        <f t="shared" si="70"/>
        <v>0</v>
      </c>
      <c r="BD123" s="758"/>
      <c r="BE123" s="367"/>
      <c r="BF123" s="357">
        <f t="shared" si="71"/>
        <v>0</v>
      </c>
      <c r="BG123" s="758"/>
      <c r="BH123" s="367"/>
      <c r="BI123" s="357">
        <f t="shared" si="72"/>
        <v>0</v>
      </c>
      <c r="BJ123" s="758"/>
      <c r="BK123" s="367"/>
      <c r="BL123" s="357">
        <f t="shared" si="73"/>
        <v>0</v>
      </c>
      <c r="BM123" s="758"/>
      <c r="BN123" s="367"/>
      <c r="BO123" s="357">
        <f t="shared" si="74"/>
        <v>0</v>
      </c>
      <c r="BP123" s="758"/>
      <c r="BQ123" s="367"/>
      <c r="BR123" s="357">
        <f t="shared" si="75"/>
        <v>0</v>
      </c>
      <c r="BS123" s="758"/>
      <c r="BT123" s="367"/>
      <c r="BU123" s="357">
        <f t="shared" si="76"/>
        <v>0</v>
      </c>
      <c r="BV123" s="758"/>
      <c r="BW123" s="367"/>
      <c r="BX123" s="357">
        <f t="shared" si="77"/>
        <v>0</v>
      </c>
      <c r="BY123" s="798">
        <f t="shared" si="78"/>
        <v>0</v>
      </c>
      <c r="BZ123" s="367"/>
      <c r="CA123" s="357">
        <f t="shared" si="79"/>
        <v>0</v>
      </c>
      <c r="CB123" s="758"/>
      <c r="CC123" s="367"/>
      <c r="CD123" s="357">
        <f t="shared" si="80"/>
        <v>0</v>
      </c>
      <c r="CE123" s="758"/>
      <c r="CF123" s="367">
        <v>0</v>
      </c>
      <c r="CG123" s="357">
        <f t="shared" si="81"/>
        <v>0</v>
      </c>
      <c r="CH123" s="758"/>
      <c r="CI123" s="367">
        <v>0</v>
      </c>
      <c r="CJ123" s="357">
        <f t="shared" si="82"/>
        <v>0</v>
      </c>
      <c r="CK123" s="758"/>
      <c r="CL123" s="367">
        <v>0</v>
      </c>
      <c r="CM123" s="357">
        <f t="shared" si="83"/>
        <v>0</v>
      </c>
      <c r="CN123" s="758"/>
      <c r="CO123" s="367"/>
      <c r="CP123" s="357">
        <f t="shared" si="84"/>
        <v>0</v>
      </c>
    </row>
    <row r="124" spans="1:94" ht="12.75">
      <c r="A124" s="87" t="s">
        <v>1575</v>
      </c>
      <c r="B124" s="346" t="s">
        <v>849</v>
      </c>
      <c r="C124" s="722"/>
      <c r="D124" s="367"/>
      <c r="E124" s="375"/>
      <c r="F124" s="367"/>
      <c r="G124" s="367"/>
      <c r="H124" s="367"/>
      <c r="I124" s="367"/>
      <c r="J124" s="375"/>
      <c r="K124" s="367"/>
      <c r="L124" s="367"/>
      <c r="M124" s="367"/>
      <c r="N124" s="367"/>
      <c r="O124" s="368">
        <f t="shared" si="58"/>
        <v>0</v>
      </c>
      <c r="P124" s="357">
        <v>2700</v>
      </c>
      <c r="Q124" s="357">
        <f t="shared" si="59"/>
        <v>0</v>
      </c>
      <c r="R124" s="410"/>
      <c r="S124" s="351"/>
      <c r="T124" s="413"/>
      <c r="U124" s="357">
        <f t="shared" si="60"/>
        <v>0</v>
      </c>
      <c r="W124" s="413"/>
      <c r="X124" s="357">
        <f t="shared" si="61"/>
        <v>0</v>
      </c>
      <c r="Z124" s="413"/>
      <c r="AA124" s="357">
        <f t="shared" si="62"/>
        <v>0</v>
      </c>
      <c r="AB124" s="357"/>
      <c r="AC124" s="357"/>
      <c r="AD124" s="357"/>
      <c r="AE124" s="357"/>
      <c r="AF124" s="752"/>
      <c r="AG124" s="367"/>
      <c r="AH124" s="357">
        <f t="shared" si="63"/>
        <v>0</v>
      </c>
      <c r="AI124" s="758"/>
      <c r="AJ124" s="367"/>
      <c r="AK124" s="357">
        <f t="shared" si="64"/>
        <v>0</v>
      </c>
      <c r="AL124" s="758"/>
      <c r="AM124" s="367"/>
      <c r="AN124" s="357">
        <f t="shared" si="65"/>
        <v>0</v>
      </c>
      <c r="AO124" s="758"/>
      <c r="AP124" s="367"/>
      <c r="AQ124" s="357">
        <f t="shared" si="66"/>
        <v>0</v>
      </c>
      <c r="AR124" s="758"/>
      <c r="AS124" s="367"/>
      <c r="AT124" s="357">
        <f t="shared" si="67"/>
        <v>0</v>
      </c>
      <c r="AU124" s="758"/>
      <c r="AV124" s="367"/>
      <c r="AW124" s="357">
        <f t="shared" si="68"/>
        <v>0</v>
      </c>
      <c r="AX124" s="758"/>
      <c r="AY124" s="367"/>
      <c r="AZ124" s="357">
        <f t="shared" si="69"/>
        <v>0</v>
      </c>
      <c r="BA124" s="758"/>
      <c r="BB124" s="367"/>
      <c r="BC124" s="357">
        <f t="shared" si="70"/>
        <v>0</v>
      </c>
      <c r="BD124" s="758"/>
      <c r="BE124" s="367"/>
      <c r="BF124" s="357">
        <f t="shared" si="71"/>
        <v>0</v>
      </c>
      <c r="BG124" s="758"/>
      <c r="BH124" s="367"/>
      <c r="BI124" s="357">
        <f t="shared" si="72"/>
        <v>0</v>
      </c>
      <c r="BJ124" s="758"/>
      <c r="BK124" s="367"/>
      <c r="BL124" s="357">
        <f t="shared" si="73"/>
        <v>0</v>
      </c>
      <c r="BM124" s="758"/>
      <c r="BN124" s="367"/>
      <c r="BO124" s="357">
        <f t="shared" si="74"/>
        <v>0</v>
      </c>
      <c r="BP124" s="758"/>
      <c r="BQ124" s="367"/>
      <c r="BR124" s="357">
        <f t="shared" si="75"/>
        <v>0</v>
      </c>
      <c r="BS124" s="758"/>
      <c r="BT124" s="367"/>
      <c r="BU124" s="357">
        <f t="shared" si="76"/>
        <v>0</v>
      </c>
      <c r="BV124" s="758"/>
      <c r="BW124" s="367"/>
      <c r="BX124" s="357">
        <f t="shared" si="77"/>
        <v>0</v>
      </c>
      <c r="BY124" s="798">
        <f t="shared" si="78"/>
        <v>0</v>
      </c>
      <c r="BZ124" s="367"/>
      <c r="CA124" s="357">
        <f t="shared" si="79"/>
        <v>0</v>
      </c>
      <c r="CB124" s="758"/>
      <c r="CC124" s="367"/>
      <c r="CD124" s="357">
        <f t="shared" si="80"/>
        <v>0</v>
      </c>
      <c r="CE124" s="758"/>
      <c r="CF124" s="367">
        <v>0</v>
      </c>
      <c r="CG124" s="357">
        <f t="shared" si="81"/>
        <v>0</v>
      </c>
      <c r="CH124" s="758"/>
      <c r="CI124" s="367">
        <v>0</v>
      </c>
      <c r="CJ124" s="357">
        <f t="shared" si="82"/>
        <v>0</v>
      </c>
      <c r="CK124" s="758"/>
      <c r="CL124" s="367">
        <v>0</v>
      </c>
      <c r="CM124" s="357">
        <f t="shared" si="83"/>
        <v>0</v>
      </c>
      <c r="CN124" s="758"/>
      <c r="CO124" s="367"/>
      <c r="CP124" s="357">
        <f t="shared" si="84"/>
        <v>0</v>
      </c>
    </row>
    <row r="125" spans="1:94" ht="12.75">
      <c r="A125" s="87" t="s">
        <v>1575</v>
      </c>
      <c r="B125" s="346" t="s">
        <v>850</v>
      </c>
      <c r="C125" s="722"/>
      <c r="D125" s="367"/>
      <c r="E125" s="375"/>
      <c r="F125" s="367"/>
      <c r="G125" s="367"/>
      <c r="H125" s="367"/>
      <c r="I125" s="367"/>
      <c r="J125" s="375"/>
      <c r="K125" s="367"/>
      <c r="L125" s="367"/>
      <c r="M125" s="367"/>
      <c r="N125" s="367"/>
      <c r="O125" s="368">
        <f t="shared" si="58"/>
        <v>0</v>
      </c>
      <c r="P125" s="357">
        <v>3450</v>
      </c>
      <c r="Q125" s="357">
        <f t="shared" si="59"/>
        <v>0</v>
      </c>
      <c r="R125" s="410"/>
      <c r="S125" s="351"/>
      <c r="T125" s="413"/>
      <c r="U125" s="357">
        <f t="shared" si="60"/>
        <v>0</v>
      </c>
      <c r="W125" s="413"/>
      <c r="X125" s="357">
        <f t="shared" si="61"/>
        <v>0</v>
      </c>
      <c r="Z125" s="413"/>
      <c r="AA125" s="357">
        <f t="shared" si="62"/>
        <v>0</v>
      </c>
      <c r="AB125" s="357"/>
      <c r="AC125" s="357"/>
      <c r="AD125" s="357"/>
      <c r="AE125" s="357"/>
      <c r="AF125" s="752"/>
      <c r="AG125" s="367"/>
      <c r="AH125" s="357">
        <f t="shared" si="63"/>
        <v>0</v>
      </c>
      <c r="AI125" s="758"/>
      <c r="AJ125" s="367"/>
      <c r="AK125" s="357">
        <f t="shared" si="64"/>
        <v>0</v>
      </c>
      <c r="AL125" s="758"/>
      <c r="AM125" s="367"/>
      <c r="AN125" s="357">
        <f t="shared" si="65"/>
        <v>0</v>
      </c>
      <c r="AO125" s="758"/>
      <c r="AP125" s="367"/>
      <c r="AQ125" s="357">
        <f t="shared" si="66"/>
        <v>0</v>
      </c>
      <c r="AR125" s="758"/>
      <c r="AS125" s="367"/>
      <c r="AT125" s="357">
        <f t="shared" si="67"/>
        <v>0</v>
      </c>
      <c r="AU125" s="758"/>
      <c r="AV125" s="367"/>
      <c r="AW125" s="357">
        <f t="shared" si="68"/>
        <v>0</v>
      </c>
      <c r="AX125" s="758"/>
      <c r="AY125" s="367"/>
      <c r="AZ125" s="357">
        <f t="shared" si="69"/>
        <v>0</v>
      </c>
      <c r="BA125" s="758"/>
      <c r="BB125" s="367"/>
      <c r="BC125" s="357">
        <f t="shared" si="70"/>
        <v>0</v>
      </c>
      <c r="BD125" s="758"/>
      <c r="BE125" s="367"/>
      <c r="BF125" s="357">
        <f t="shared" si="71"/>
        <v>0</v>
      </c>
      <c r="BG125" s="758"/>
      <c r="BH125" s="367"/>
      <c r="BI125" s="357">
        <f t="shared" si="72"/>
        <v>0</v>
      </c>
      <c r="BJ125" s="758"/>
      <c r="BK125" s="367"/>
      <c r="BL125" s="357">
        <f t="shared" si="73"/>
        <v>0</v>
      </c>
      <c r="BM125" s="758"/>
      <c r="BN125" s="367"/>
      <c r="BO125" s="357">
        <f t="shared" si="74"/>
        <v>0</v>
      </c>
      <c r="BP125" s="758"/>
      <c r="BQ125" s="367"/>
      <c r="BR125" s="357">
        <f t="shared" si="75"/>
        <v>0</v>
      </c>
      <c r="BS125" s="758"/>
      <c r="BT125" s="367"/>
      <c r="BU125" s="357">
        <f t="shared" si="76"/>
        <v>0</v>
      </c>
      <c r="BV125" s="758"/>
      <c r="BW125" s="367"/>
      <c r="BX125" s="357">
        <f t="shared" si="77"/>
        <v>0</v>
      </c>
      <c r="BY125" s="798">
        <f t="shared" si="78"/>
        <v>0</v>
      </c>
      <c r="BZ125" s="367"/>
      <c r="CA125" s="357">
        <f t="shared" si="79"/>
        <v>0</v>
      </c>
      <c r="CB125" s="758"/>
      <c r="CC125" s="367"/>
      <c r="CD125" s="357">
        <f t="shared" si="80"/>
        <v>0</v>
      </c>
      <c r="CE125" s="758"/>
      <c r="CF125" s="367">
        <v>0</v>
      </c>
      <c r="CG125" s="357">
        <f t="shared" si="81"/>
        <v>0</v>
      </c>
      <c r="CH125" s="758"/>
      <c r="CI125" s="367">
        <v>0</v>
      </c>
      <c r="CJ125" s="357">
        <f t="shared" si="82"/>
        <v>0</v>
      </c>
      <c r="CK125" s="758"/>
      <c r="CL125" s="367">
        <v>0</v>
      </c>
      <c r="CM125" s="357">
        <f t="shared" si="83"/>
        <v>0</v>
      </c>
      <c r="CN125" s="758"/>
      <c r="CO125" s="367"/>
      <c r="CP125" s="357">
        <f t="shared" si="84"/>
        <v>0</v>
      </c>
    </row>
    <row r="126" spans="1:94" ht="12.75">
      <c r="A126" s="87" t="s">
        <v>1575</v>
      </c>
      <c r="B126" s="346" t="s">
        <v>851</v>
      </c>
      <c r="C126" s="722"/>
      <c r="D126" s="367"/>
      <c r="E126" s="375"/>
      <c r="F126" s="367"/>
      <c r="G126" s="367"/>
      <c r="H126" s="367"/>
      <c r="I126" s="367"/>
      <c r="J126" s="375"/>
      <c r="K126" s="367"/>
      <c r="L126" s="367"/>
      <c r="M126" s="367"/>
      <c r="N126" s="367"/>
      <c r="O126" s="368">
        <f t="shared" si="58"/>
        <v>0</v>
      </c>
      <c r="P126" s="357">
        <v>250</v>
      </c>
      <c r="Q126" s="357">
        <f t="shared" si="59"/>
        <v>0</v>
      </c>
      <c r="R126" s="410"/>
      <c r="S126" s="351"/>
      <c r="T126" s="413"/>
      <c r="U126" s="357">
        <f t="shared" si="60"/>
        <v>0</v>
      </c>
      <c r="W126" s="413"/>
      <c r="X126" s="357">
        <f t="shared" si="61"/>
        <v>0</v>
      </c>
      <c r="Z126" s="413"/>
      <c r="AA126" s="357">
        <f t="shared" si="62"/>
        <v>0</v>
      </c>
      <c r="AB126" s="357"/>
      <c r="AC126" s="357"/>
      <c r="AD126" s="357"/>
      <c r="AE126" s="357"/>
      <c r="AF126" s="752"/>
      <c r="AG126" s="367"/>
      <c r="AH126" s="357">
        <f t="shared" si="63"/>
        <v>0</v>
      </c>
      <c r="AI126" s="758"/>
      <c r="AJ126" s="367"/>
      <c r="AK126" s="357">
        <f t="shared" si="64"/>
        <v>0</v>
      </c>
      <c r="AL126" s="758"/>
      <c r="AM126" s="367"/>
      <c r="AN126" s="357">
        <f t="shared" si="65"/>
        <v>0</v>
      </c>
      <c r="AO126" s="758"/>
      <c r="AP126" s="367"/>
      <c r="AQ126" s="357">
        <f t="shared" si="66"/>
        <v>0</v>
      </c>
      <c r="AR126" s="758"/>
      <c r="AS126" s="367"/>
      <c r="AT126" s="357">
        <f t="shared" si="67"/>
        <v>0</v>
      </c>
      <c r="AU126" s="758"/>
      <c r="AV126" s="367"/>
      <c r="AW126" s="357">
        <f t="shared" si="68"/>
        <v>0</v>
      </c>
      <c r="AX126" s="758"/>
      <c r="AY126" s="367"/>
      <c r="AZ126" s="357">
        <f t="shared" si="69"/>
        <v>0</v>
      </c>
      <c r="BA126" s="758"/>
      <c r="BB126" s="367"/>
      <c r="BC126" s="357">
        <f t="shared" si="70"/>
        <v>0</v>
      </c>
      <c r="BD126" s="758"/>
      <c r="BE126" s="367"/>
      <c r="BF126" s="357">
        <f t="shared" si="71"/>
        <v>0</v>
      </c>
      <c r="BG126" s="758"/>
      <c r="BH126" s="367"/>
      <c r="BI126" s="357">
        <f t="shared" si="72"/>
        <v>0</v>
      </c>
      <c r="BJ126" s="758"/>
      <c r="BK126" s="367"/>
      <c r="BL126" s="357">
        <f t="shared" si="73"/>
        <v>0</v>
      </c>
      <c r="BM126" s="758"/>
      <c r="BN126" s="367"/>
      <c r="BO126" s="357">
        <f t="shared" si="74"/>
        <v>0</v>
      </c>
      <c r="BP126" s="758"/>
      <c r="BQ126" s="367"/>
      <c r="BR126" s="357">
        <f t="shared" si="75"/>
        <v>0</v>
      </c>
      <c r="BS126" s="758"/>
      <c r="BT126" s="367"/>
      <c r="BU126" s="357">
        <f t="shared" si="76"/>
        <v>0</v>
      </c>
      <c r="BV126" s="758"/>
      <c r="BW126" s="367"/>
      <c r="BX126" s="357">
        <f t="shared" si="77"/>
        <v>0</v>
      </c>
      <c r="BY126" s="798">
        <f t="shared" si="78"/>
        <v>0</v>
      </c>
      <c r="BZ126" s="367"/>
      <c r="CA126" s="357">
        <f t="shared" si="79"/>
        <v>0</v>
      </c>
      <c r="CB126" s="758"/>
      <c r="CC126" s="367"/>
      <c r="CD126" s="357">
        <f t="shared" si="80"/>
        <v>0</v>
      </c>
      <c r="CE126" s="758"/>
      <c r="CF126" s="367"/>
      <c r="CG126" s="357">
        <f t="shared" si="81"/>
        <v>0</v>
      </c>
      <c r="CH126" s="758"/>
      <c r="CI126" s="367"/>
      <c r="CJ126" s="357">
        <f t="shared" si="82"/>
        <v>0</v>
      </c>
      <c r="CK126" s="758"/>
      <c r="CL126" s="367"/>
      <c r="CM126" s="357">
        <f t="shared" si="83"/>
        <v>0</v>
      </c>
      <c r="CN126" s="758"/>
      <c r="CO126" s="367"/>
      <c r="CP126" s="357">
        <f t="shared" si="84"/>
        <v>0</v>
      </c>
    </row>
    <row r="127" spans="1:94" ht="12.75">
      <c r="A127" s="87" t="s">
        <v>1575</v>
      </c>
      <c r="B127" s="346" t="s">
        <v>852</v>
      </c>
      <c r="C127" s="722"/>
      <c r="D127" s="367"/>
      <c r="E127" s="375"/>
      <c r="F127" s="367"/>
      <c r="G127" s="367"/>
      <c r="H127" s="367"/>
      <c r="I127" s="367"/>
      <c r="J127" s="375"/>
      <c r="K127" s="367"/>
      <c r="L127" s="367"/>
      <c r="M127" s="367"/>
      <c r="N127" s="367"/>
      <c r="O127" s="368">
        <f t="shared" si="58"/>
        <v>0</v>
      </c>
      <c r="P127" s="357">
        <v>1250</v>
      </c>
      <c r="Q127" s="357">
        <f t="shared" si="59"/>
        <v>0</v>
      </c>
      <c r="R127" s="410"/>
      <c r="S127" s="351"/>
      <c r="T127" s="413"/>
      <c r="U127" s="357">
        <f t="shared" si="60"/>
        <v>0</v>
      </c>
      <c r="W127" s="413"/>
      <c r="X127" s="357">
        <f t="shared" si="61"/>
        <v>0</v>
      </c>
      <c r="Z127" s="413"/>
      <c r="AA127" s="357">
        <f t="shared" si="62"/>
        <v>0</v>
      </c>
      <c r="AB127" s="357"/>
      <c r="AC127" s="357"/>
      <c r="AD127" s="357"/>
      <c r="AE127" s="357"/>
      <c r="AF127" s="752"/>
      <c r="AG127" s="367"/>
      <c r="AH127" s="357">
        <f t="shared" si="63"/>
        <v>0</v>
      </c>
      <c r="AI127" s="758"/>
      <c r="AJ127" s="367"/>
      <c r="AK127" s="357">
        <f t="shared" si="64"/>
        <v>0</v>
      </c>
      <c r="AL127" s="758"/>
      <c r="AM127" s="367"/>
      <c r="AN127" s="357">
        <f t="shared" si="65"/>
        <v>0</v>
      </c>
      <c r="AO127" s="758"/>
      <c r="AP127" s="367"/>
      <c r="AQ127" s="357">
        <f t="shared" si="66"/>
        <v>0</v>
      </c>
      <c r="AR127" s="758"/>
      <c r="AS127" s="367"/>
      <c r="AT127" s="357">
        <f t="shared" si="67"/>
        <v>0</v>
      </c>
      <c r="AU127" s="758"/>
      <c r="AV127" s="367"/>
      <c r="AW127" s="357">
        <f t="shared" si="68"/>
        <v>0</v>
      </c>
      <c r="AX127" s="758"/>
      <c r="AY127" s="367"/>
      <c r="AZ127" s="357">
        <f t="shared" si="69"/>
        <v>0</v>
      </c>
      <c r="BA127" s="758"/>
      <c r="BB127" s="367"/>
      <c r="BC127" s="357">
        <f t="shared" si="70"/>
        <v>0</v>
      </c>
      <c r="BD127" s="758"/>
      <c r="BE127" s="367"/>
      <c r="BF127" s="357">
        <f t="shared" si="71"/>
        <v>0</v>
      </c>
      <c r="BG127" s="758"/>
      <c r="BH127" s="367"/>
      <c r="BI127" s="357">
        <f t="shared" si="72"/>
        <v>0</v>
      </c>
      <c r="BJ127" s="758"/>
      <c r="BK127" s="367"/>
      <c r="BL127" s="357">
        <f t="shared" si="73"/>
        <v>0</v>
      </c>
      <c r="BM127" s="758"/>
      <c r="BN127" s="367"/>
      <c r="BO127" s="357">
        <f t="shared" si="74"/>
        <v>0</v>
      </c>
      <c r="BP127" s="758"/>
      <c r="BQ127" s="367"/>
      <c r="BR127" s="357">
        <f t="shared" si="75"/>
        <v>0</v>
      </c>
      <c r="BS127" s="758"/>
      <c r="BT127" s="367"/>
      <c r="BU127" s="357">
        <f t="shared" si="76"/>
        <v>0</v>
      </c>
      <c r="BV127" s="758"/>
      <c r="BW127" s="367"/>
      <c r="BX127" s="357">
        <f t="shared" si="77"/>
        <v>0</v>
      </c>
      <c r="BY127" s="798">
        <f t="shared" si="78"/>
        <v>0</v>
      </c>
      <c r="BZ127" s="367"/>
      <c r="CA127" s="357">
        <f t="shared" si="79"/>
        <v>0</v>
      </c>
      <c r="CB127" s="758"/>
      <c r="CC127" s="367"/>
      <c r="CD127" s="357">
        <f t="shared" si="80"/>
        <v>0</v>
      </c>
      <c r="CE127" s="758"/>
      <c r="CF127" s="367"/>
      <c r="CG127" s="357">
        <f t="shared" si="81"/>
        <v>0</v>
      </c>
      <c r="CH127" s="758"/>
      <c r="CI127" s="367"/>
      <c r="CJ127" s="357">
        <f t="shared" si="82"/>
        <v>0</v>
      </c>
      <c r="CK127" s="758"/>
      <c r="CL127" s="367"/>
      <c r="CM127" s="357">
        <f t="shared" si="83"/>
        <v>0</v>
      </c>
      <c r="CN127" s="758"/>
      <c r="CO127" s="367"/>
      <c r="CP127" s="357">
        <f t="shared" si="84"/>
        <v>0</v>
      </c>
    </row>
    <row r="128" spans="1:94" ht="12.75">
      <c r="A128" s="87" t="s">
        <v>1575</v>
      </c>
      <c r="B128" s="346" t="s">
        <v>853</v>
      </c>
      <c r="C128" s="722"/>
      <c r="D128" s="367"/>
      <c r="E128" s="375"/>
      <c r="F128" s="367"/>
      <c r="G128" s="367"/>
      <c r="H128" s="367"/>
      <c r="I128" s="367"/>
      <c r="J128" s="375"/>
      <c r="K128" s="367"/>
      <c r="L128" s="367"/>
      <c r="M128" s="367"/>
      <c r="N128" s="367"/>
      <c r="O128" s="368">
        <f t="shared" si="58"/>
        <v>0</v>
      </c>
      <c r="P128" s="357">
        <v>250</v>
      </c>
      <c r="Q128" s="357">
        <f t="shared" si="59"/>
        <v>0</v>
      </c>
      <c r="R128" s="410" t="s">
        <v>830</v>
      </c>
      <c r="S128" s="351"/>
      <c r="T128" s="413"/>
      <c r="U128" s="357">
        <f t="shared" si="60"/>
        <v>0</v>
      </c>
      <c r="W128" s="413"/>
      <c r="X128" s="357">
        <f t="shared" si="61"/>
        <v>0</v>
      </c>
      <c r="Z128" s="413"/>
      <c r="AA128" s="357">
        <f t="shared" si="62"/>
        <v>0</v>
      </c>
      <c r="AB128" s="357"/>
      <c r="AC128" s="357"/>
      <c r="AD128" s="357"/>
      <c r="AE128" s="357"/>
      <c r="AF128" s="752"/>
      <c r="AG128" s="367"/>
      <c r="AH128" s="357">
        <f t="shared" si="63"/>
        <v>0</v>
      </c>
      <c r="AI128" s="758"/>
      <c r="AJ128" s="367"/>
      <c r="AK128" s="357">
        <f t="shared" si="64"/>
        <v>0</v>
      </c>
      <c r="AL128" s="758"/>
      <c r="AM128" s="367"/>
      <c r="AN128" s="357">
        <f t="shared" si="65"/>
        <v>0</v>
      </c>
      <c r="AO128" s="758"/>
      <c r="AP128" s="367"/>
      <c r="AQ128" s="357">
        <f t="shared" si="66"/>
        <v>0</v>
      </c>
      <c r="AR128" s="758"/>
      <c r="AS128" s="367"/>
      <c r="AT128" s="357">
        <f t="shared" si="67"/>
        <v>0</v>
      </c>
      <c r="AU128" s="758"/>
      <c r="AV128" s="367"/>
      <c r="AW128" s="357">
        <f t="shared" si="68"/>
        <v>0</v>
      </c>
      <c r="AX128" s="758"/>
      <c r="AY128" s="367"/>
      <c r="AZ128" s="357">
        <f t="shared" si="69"/>
        <v>0</v>
      </c>
      <c r="BA128" s="758"/>
      <c r="BB128" s="367"/>
      <c r="BC128" s="357">
        <f t="shared" si="70"/>
        <v>0</v>
      </c>
      <c r="BD128" s="758"/>
      <c r="BE128" s="367"/>
      <c r="BF128" s="357">
        <f t="shared" si="71"/>
        <v>0</v>
      </c>
      <c r="BG128" s="758"/>
      <c r="BH128" s="367"/>
      <c r="BI128" s="357">
        <f t="shared" si="72"/>
        <v>0</v>
      </c>
      <c r="BJ128" s="758"/>
      <c r="BK128" s="367"/>
      <c r="BL128" s="357">
        <f t="shared" si="73"/>
        <v>0</v>
      </c>
      <c r="BM128" s="758"/>
      <c r="BN128" s="367"/>
      <c r="BO128" s="357">
        <f t="shared" si="74"/>
        <v>0</v>
      </c>
      <c r="BP128" s="758"/>
      <c r="BQ128" s="367"/>
      <c r="BR128" s="357">
        <f t="shared" si="75"/>
        <v>0</v>
      </c>
      <c r="BS128" s="758"/>
      <c r="BT128" s="367"/>
      <c r="BU128" s="357">
        <f t="shared" si="76"/>
        <v>0</v>
      </c>
      <c r="BV128" s="758"/>
      <c r="BW128" s="367"/>
      <c r="BX128" s="357">
        <f t="shared" si="77"/>
        <v>0</v>
      </c>
      <c r="BY128" s="798">
        <f t="shared" si="78"/>
        <v>0</v>
      </c>
      <c r="BZ128" s="367"/>
      <c r="CA128" s="357">
        <f t="shared" si="79"/>
        <v>0</v>
      </c>
      <c r="CB128" s="758"/>
      <c r="CC128" s="367"/>
      <c r="CD128" s="357">
        <f t="shared" si="80"/>
        <v>0</v>
      </c>
      <c r="CE128" s="758"/>
      <c r="CF128" s="367">
        <v>0</v>
      </c>
      <c r="CG128" s="357">
        <f t="shared" si="81"/>
        <v>0</v>
      </c>
      <c r="CH128" s="758"/>
      <c r="CI128" s="367">
        <v>0</v>
      </c>
      <c r="CJ128" s="357">
        <f t="shared" si="82"/>
        <v>0</v>
      </c>
      <c r="CK128" s="758"/>
      <c r="CL128" s="367">
        <v>0</v>
      </c>
      <c r="CM128" s="357">
        <f t="shared" si="83"/>
        <v>0</v>
      </c>
      <c r="CN128" s="758"/>
      <c r="CO128" s="367"/>
      <c r="CP128" s="357">
        <f t="shared" si="84"/>
        <v>0</v>
      </c>
    </row>
    <row r="129" spans="1:94" ht="12.75">
      <c r="A129" s="87" t="s">
        <v>1575</v>
      </c>
      <c r="B129" s="346" t="s">
        <v>854</v>
      </c>
      <c r="C129" s="722"/>
      <c r="D129" s="367"/>
      <c r="E129" s="375"/>
      <c r="F129" s="367"/>
      <c r="G129" s="367"/>
      <c r="H129" s="367"/>
      <c r="I129" s="367"/>
      <c r="J129" s="375"/>
      <c r="K129" s="367"/>
      <c r="L129" s="367"/>
      <c r="M129" s="367"/>
      <c r="N129" s="367"/>
      <c r="O129" s="368">
        <f t="shared" si="58"/>
        <v>0</v>
      </c>
      <c r="P129" s="357">
        <v>1000</v>
      </c>
      <c r="Q129" s="357">
        <f t="shared" si="59"/>
        <v>0</v>
      </c>
      <c r="R129" s="410"/>
      <c r="S129" s="351"/>
      <c r="T129" s="413"/>
      <c r="U129" s="357">
        <f t="shared" si="60"/>
        <v>0</v>
      </c>
      <c r="W129" s="413"/>
      <c r="X129" s="357">
        <f t="shared" si="61"/>
        <v>0</v>
      </c>
      <c r="Z129" s="413"/>
      <c r="AA129" s="357">
        <f t="shared" si="62"/>
        <v>0</v>
      </c>
      <c r="AB129" s="357"/>
      <c r="AC129" s="357"/>
      <c r="AD129" s="357"/>
      <c r="AE129" s="357"/>
      <c r="AF129" s="752"/>
      <c r="AG129" s="367"/>
      <c r="AH129" s="357">
        <f t="shared" si="63"/>
        <v>0</v>
      </c>
      <c r="AI129" s="758"/>
      <c r="AJ129" s="367"/>
      <c r="AK129" s="357">
        <f t="shared" si="64"/>
        <v>0</v>
      </c>
      <c r="AL129" s="758"/>
      <c r="AM129" s="367"/>
      <c r="AN129" s="357">
        <f t="shared" si="65"/>
        <v>0</v>
      </c>
      <c r="AO129" s="758"/>
      <c r="AP129" s="367"/>
      <c r="AQ129" s="357">
        <f t="shared" si="66"/>
        <v>0</v>
      </c>
      <c r="AR129" s="758"/>
      <c r="AS129" s="367"/>
      <c r="AT129" s="357">
        <f t="shared" si="67"/>
        <v>0</v>
      </c>
      <c r="AU129" s="758"/>
      <c r="AV129" s="367"/>
      <c r="AW129" s="357">
        <f t="shared" si="68"/>
        <v>0</v>
      </c>
      <c r="AX129" s="758"/>
      <c r="AY129" s="367"/>
      <c r="AZ129" s="357">
        <f t="shared" si="69"/>
        <v>0</v>
      </c>
      <c r="BA129" s="758"/>
      <c r="BB129" s="367"/>
      <c r="BC129" s="357">
        <f t="shared" si="70"/>
        <v>0</v>
      </c>
      <c r="BD129" s="758"/>
      <c r="BE129" s="367"/>
      <c r="BF129" s="357">
        <f t="shared" si="71"/>
        <v>0</v>
      </c>
      <c r="BG129" s="758"/>
      <c r="BH129" s="367"/>
      <c r="BI129" s="357">
        <f t="shared" si="72"/>
        <v>0</v>
      </c>
      <c r="BJ129" s="758"/>
      <c r="BK129" s="367"/>
      <c r="BL129" s="357">
        <f t="shared" si="73"/>
        <v>0</v>
      </c>
      <c r="BM129" s="758"/>
      <c r="BN129" s="367"/>
      <c r="BO129" s="357">
        <f t="shared" si="74"/>
        <v>0</v>
      </c>
      <c r="BP129" s="758"/>
      <c r="BQ129" s="367"/>
      <c r="BR129" s="357">
        <f t="shared" si="75"/>
        <v>0</v>
      </c>
      <c r="BS129" s="758"/>
      <c r="BT129" s="367"/>
      <c r="BU129" s="357">
        <f t="shared" si="76"/>
        <v>0</v>
      </c>
      <c r="BV129" s="758"/>
      <c r="BW129" s="367"/>
      <c r="BX129" s="357">
        <f t="shared" si="77"/>
        <v>0</v>
      </c>
      <c r="BY129" s="798">
        <f t="shared" si="78"/>
        <v>0</v>
      </c>
      <c r="BZ129" s="367"/>
      <c r="CA129" s="357">
        <f t="shared" si="79"/>
        <v>0</v>
      </c>
      <c r="CB129" s="758"/>
      <c r="CC129" s="367"/>
      <c r="CD129" s="357">
        <f>+$P129*CC129</f>
        <v>0</v>
      </c>
      <c r="CE129" s="758"/>
      <c r="CF129" s="367">
        <v>0</v>
      </c>
      <c r="CG129" s="357">
        <f t="shared" si="81"/>
        <v>0</v>
      </c>
      <c r="CH129" s="758"/>
      <c r="CI129" s="367">
        <v>0</v>
      </c>
      <c r="CJ129" s="357">
        <f t="shared" si="82"/>
        <v>0</v>
      </c>
      <c r="CK129" s="758"/>
      <c r="CL129" s="367">
        <v>0</v>
      </c>
      <c r="CM129" s="357">
        <f t="shared" si="83"/>
        <v>0</v>
      </c>
      <c r="CN129" s="758"/>
      <c r="CO129" s="367"/>
      <c r="CP129" s="357">
        <f t="shared" si="84"/>
        <v>0</v>
      </c>
    </row>
    <row r="130" spans="1:94" ht="12.75">
      <c r="A130" s="87" t="s">
        <v>1575</v>
      </c>
      <c r="B130" s="346" t="s">
        <v>855</v>
      </c>
      <c r="C130" s="722"/>
      <c r="D130" s="367"/>
      <c r="E130" s="375"/>
      <c r="F130" s="367"/>
      <c r="G130" s="367"/>
      <c r="H130" s="367"/>
      <c r="I130" s="367"/>
      <c r="J130" s="375"/>
      <c r="K130" s="367"/>
      <c r="L130" s="367"/>
      <c r="M130" s="367"/>
      <c r="N130" s="367"/>
      <c r="O130" s="368">
        <f t="shared" si="58"/>
        <v>0</v>
      </c>
      <c r="P130" s="357">
        <v>750</v>
      </c>
      <c r="Q130" s="357">
        <f t="shared" si="59"/>
        <v>0</v>
      </c>
      <c r="R130" s="410" t="s">
        <v>856</v>
      </c>
      <c r="S130" s="351"/>
      <c r="T130" s="413"/>
      <c r="U130" s="357">
        <f t="shared" si="60"/>
        <v>0</v>
      </c>
      <c r="W130" s="413"/>
      <c r="X130" s="357">
        <f t="shared" si="61"/>
        <v>0</v>
      </c>
      <c r="Z130" s="413"/>
      <c r="AA130" s="357">
        <f t="shared" si="62"/>
        <v>0</v>
      </c>
      <c r="AB130" s="357"/>
      <c r="AC130" s="357"/>
      <c r="AD130" s="357"/>
      <c r="AE130" s="357"/>
      <c r="AF130" s="752"/>
      <c r="AG130" s="367"/>
      <c r="AH130" s="357">
        <f t="shared" si="63"/>
        <v>0</v>
      </c>
      <c r="AI130" s="758"/>
      <c r="AJ130" s="367"/>
      <c r="AK130" s="357">
        <f t="shared" si="64"/>
        <v>0</v>
      </c>
      <c r="AL130" s="758"/>
      <c r="AM130" s="367"/>
      <c r="AN130" s="357">
        <f t="shared" si="65"/>
        <v>0</v>
      </c>
      <c r="AO130" s="758"/>
      <c r="AP130" s="367"/>
      <c r="AQ130" s="357">
        <f t="shared" si="66"/>
        <v>0</v>
      </c>
      <c r="AR130" s="758"/>
      <c r="AS130" s="367"/>
      <c r="AT130" s="357">
        <f t="shared" si="67"/>
        <v>0</v>
      </c>
      <c r="AU130" s="758"/>
      <c r="AV130" s="367"/>
      <c r="AW130" s="357">
        <f t="shared" si="68"/>
        <v>0</v>
      </c>
      <c r="AX130" s="758"/>
      <c r="AY130" s="367"/>
      <c r="AZ130" s="357">
        <f t="shared" si="69"/>
        <v>0</v>
      </c>
      <c r="BA130" s="758"/>
      <c r="BB130" s="367"/>
      <c r="BC130" s="357">
        <f t="shared" si="70"/>
        <v>0</v>
      </c>
      <c r="BD130" s="758"/>
      <c r="BE130" s="367"/>
      <c r="BF130" s="357">
        <f t="shared" si="71"/>
        <v>0</v>
      </c>
      <c r="BG130" s="758"/>
      <c r="BH130" s="367"/>
      <c r="BI130" s="357">
        <f t="shared" si="72"/>
        <v>0</v>
      </c>
      <c r="BJ130" s="758"/>
      <c r="BK130" s="367"/>
      <c r="BL130" s="357">
        <f t="shared" si="73"/>
        <v>0</v>
      </c>
      <c r="BM130" s="758"/>
      <c r="BN130" s="367"/>
      <c r="BO130" s="357">
        <f t="shared" si="74"/>
        <v>0</v>
      </c>
      <c r="BP130" s="758"/>
      <c r="BQ130" s="367"/>
      <c r="BR130" s="357">
        <f t="shared" si="75"/>
        <v>0</v>
      </c>
      <c r="BS130" s="758"/>
      <c r="BT130" s="367"/>
      <c r="BU130" s="357">
        <f t="shared" si="76"/>
        <v>0</v>
      </c>
      <c r="BV130" s="758"/>
      <c r="BW130" s="367"/>
      <c r="BX130" s="357">
        <f t="shared" si="77"/>
        <v>0</v>
      </c>
      <c r="BY130" s="798">
        <f t="shared" si="78"/>
        <v>0</v>
      </c>
      <c r="BZ130" s="367"/>
      <c r="CA130" s="357">
        <f t="shared" si="79"/>
        <v>0</v>
      </c>
      <c r="CB130" s="758"/>
      <c r="CC130" s="367"/>
      <c r="CD130" s="357">
        <f t="shared" si="80"/>
        <v>0</v>
      </c>
      <c r="CE130" s="758"/>
      <c r="CF130" s="367">
        <v>0</v>
      </c>
      <c r="CG130" s="357">
        <f t="shared" si="81"/>
        <v>0</v>
      </c>
      <c r="CH130" s="758"/>
      <c r="CI130" s="367">
        <v>0</v>
      </c>
      <c r="CJ130" s="357">
        <f t="shared" si="82"/>
        <v>0</v>
      </c>
      <c r="CK130" s="758"/>
      <c r="CL130" s="367">
        <v>0</v>
      </c>
      <c r="CM130" s="357">
        <f t="shared" si="83"/>
        <v>0</v>
      </c>
      <c r="CN130" s="758"/>
      <c r="CO130" s="367"/>
      <c r="CP130" s="357">
        <f t="shared" si="84"/>
        <v>0</v>
      </c>
    </row>
    <row r="131" spans="1:94" ht="12.75">
      <c r="A131" s="87" t="s">
        <v>1575</v>
      </c>
      <c r="B131" s="346" t="s">
        <v>857</v>
      </c>
      <c r="C131" s="722"/>
      <c r="D131" s="367"/>
      <c r="E131" s="375"/>
      <c r="F131" s="367"/>
      <c r="G131" s="367"/>
      <c r="H131" s="367"/>
      <c r="I131" s="367"/>
      <c r="J131" s="375"/>
      <c r="K131" s="367"/>
      <c r="L131" s="367"/>
      <c r="M131" s="367"/>
      <c r="N131" s="367"/>
      <c r="O131" s="368">
        <f t="shared" si="58"/>
        <v>0</v>
      </c>
      <c r="P131" s="357">
        <v>6500</v>
      </c>
      <c r="Q131" s="357">
        <f t="shared" si="59"/>
        <v>0</v>
      </c>
      <c r="R131" s="410" t="s">
        <v>830</v>
      </c>
      <c r="S131" s="351"/>
      <c r="T131" s="413"/>
      <c r="U131" s="357">
        <f t="shared" si="60"/>
        <v>0</v>
      </c>
      <c r="W131" s="413"/>
      <c r="X131" s="357">
        <f t="shared" si="61"/>
        <v>0</v>
      </c>
      <c r="Z131" s="413"/>
      <c r="AA131" s="357">
        <f t="shared" si="62"/>
        <v>0</v>
      </c>
      <c r="AB131" s="357"/>
      <c r="AC131" s="357"/>
      <c r="AD131" s="357"/>
      <c r="AE131" s="357"/>
      <c r="AF131" s="752"/>
      <c r="AG131" s="367"/>
      <c r="AH131" s="357">
        <f t="shared" si="63"/>
        <v>0</v>
      </c>
      <c r="AI131" s="758"/>
      <c r="AJ131" s="367"/>
      <c r="AK131" s="357">
        <f t="shared" si="64"/>
        <v>0</v>
      </c>
      <c r="AL131" s="758"/>
      <c r="AM131" s="367"/>
      <c r="AN131" s="357">
        <f t="shared" si="65"/>
        <v>0</v>
      </c>
      <c r="AO131" s="758"/>
      <c r="AP131" s="367"/>
      <c r="AQ131" s="357">
        <f t="shared" si="66"/>
        <v>0</v>
      </c>
      <c r="AR131" s="758"/>
      <c r="AS131" s="367"/>
      <c r="AT131" s="357">
        <f t="shared" si="67"/>
        <v>0</v>
      </c>
      <c r="AU131" s="758"/>
      <c r="AV131" s="367"/>
      <c r="AW131" s="357">
        <f t="shared" si="68"/>
        <v>0</v>
      </c>
      <c r="AX131" s="758"/>
      <c r="AY131" s="367"/>
      <c r="AZ131" s="357">
        <f t="shared" si="69"/>
        <v>0</v>
      </c>
      <c r="BA131" s="758"/>
      <c r="BB131" s="367"/>
      <c r="BC131" s="357">
        <f t="shared" si="70"/>
        <v>0</v>
      </c>
      <c r="BD131" s="758"/>
      <c r="BE131" s="367"/>
      <c r="BF131" s="357">
        <f t="shared" si="71"/>
        <v>0</v>
      </c>
      <c r="BG131" s="758"/>
      <c r="BH131" s="367"/>
      <c r="BI131" s="357">
        <f t="shared" si="72"/>
        <v>0</v>
      </c>
      <c r="BJ131" s="758"/>
      <c r="BK131" s="367"/>
      <c r="BL131" s="357">
        <f t="shared" si="73"/>
        <v>0</v>
      </c>
      <c r="BM131" s="758"/>
      <c r="BN131" s="367"/>
      <c r="BO131" s="357">
        <f t="shared" si="74"/>
        <v>0</v>
      </c>
      <c r="BP131" s="758"/>
      <c r="BQ131" s="367"/>
      <c r="BR131" s="357">
        <f t="shared" si="75"/>
        <v>0</v>
      </c>
      <c r="BS131" s="758"/>
      <c r="BT131" s="367"/>
      <c r="BU131" s="357">
        <f t="shared" si="76"/>
        <v>0</v>
      </c>
      <c r="BV131" s="758"/>
      <c r="BW131" s="367"/>
      <c r="BX131" s="357">
        <f t="shared" si="77"/>
        <v>0</v>
      </c>
      <c r="BY131" s="798">
        <f t="shared" si="78"/>
        <v>0</v>
      </c>
      <c r="BZ131" s="367"/>
      <c r="CA131" s="357">
        <f t="shared" si="79"/>
        <v>0</v>
      </c>
      <c r="CB131" s="758"/>
      <c r="CC131" s="367"/>
      <c r="CD131" s="357">
        <f t="shared" si="80"/>
        <v>0</v>
      </c>
      <c r="CE131" s="758"/>
      <c r="CF131" s="367">
        <v>0</v>
      </c>
      <c r="CG131" s="357">
        <f t="shared" si="81"/>
        <v>0</v>
      </c>
      <c r="CH131" s="758"/>
      <c r="CI131" s="367">
        <v>0</v>
      </c>
      <c r="CJ131" s="357">
        <f t="shared" si="82"/>
        <v>0</v>
      </c>
      <c r="CK131" s="758"/>
      <c r="CL131" s="367">
        <v>0</v>
      </c>
      <c r="CM131" s="357">
        <f t="shared" si="83"/>
        <v>0</v>
      </c>
      <c r="CN131" s="758"/>
      <c r="CO131" s="367"/>
      <c r="CP131" s="357">
        <f t="shared" si="84"/>
        <v>0</v>
      </c>
    </row>
    <row r="132" spans="1:94" ht="12.75">
      <c r="A132" s="87" t="s">
        <v>1575</v>
      </c>
      <c r="B132" s="346" t="s">
        <v>858</v>
      </c>
      <c r="C132" s="722"/>
      <c r="D132" s="367"/>
      <c r="E132" s="375"/>
      <c r="F132" s="367"/>
      <c r="G132" s="367"/>
      <c r="H132" s="367"/>
      <c r="I132" s="367"/>
      <c r="J132" s="375"/>
      <c r="K132" s="367"/>
      <c r="L132" s="367"/>
      <c r="M132" s="367"/>
      <c r="N132" s="367"/>
      <c r="O132" s="368">
        <f t="shared" si="58"/>
        <v>0</v>
      </c>
      <c r="P132" s="357">
        <v>25</v>
      </c>
      <c r="Q132" s="357">
        <f t="shared" si="59"/>
        <v>0</v>
      </c>
      <c r="R132" s="410" t="s">
        <v>859</v>
      </c>
      <c r="S132" s="351"/>
      <c r="T132" s="413"/>
      <c r="U132" s="357">
        <f t="shared" si="60"/>
        <v>0</v>
      </c>
      <c r="W132" s="413"/>
      <c r="X132" s="357">
        <f t="shared" si="61"/>
        <v>0</v>
      </c>
      <c r="Z132" s="413"/>
      <c r="AA132" s="357">
        <f t="shared" si="62"/>
        <v>0</v>
      </c>
      <c r="AB132" s="357"/>
      <c r="AC132" s="357"/>
      <c r="AD132" s="357"/>
      <c r="AE132" s="357"/>
      <c r="AF132" s="752"/>
      <c r="AG132" s="367"/>
      <c r="AH132" s="357">
        <f t="shared" si="63"/>
        <v>0</v>
      </c>
      <c r="AI132" s="758"/>
      <c r="AJ132" s="367"/>
      <c r="AK132" s="357">
        <f t="shared" si="64"/>
        <v>0</v>
      </c>
      <c r="AL132" s="758"/>
      <c r="AM132" s="367"/>
      <c r="AN132" s="357">
        <f t="shared" si="65"/>
        <v>0</v>
      </c>
      <c r="AO132" s="758"/>
      <c r="AP132" s="367"/>
      <c r="AQ132" s="357">
        <f t="shared" si="66"/>
        <v>0</v>
      </c>
      <c r="AR132" s="758"/>
      <c r="AS132" s="367"/>
      <c r="AT132" s="357">
        <f t="shared" si="67"/>
        <v>0</v>
      </c>
      <c r="AU132" s="758"/>
      <c r="AV132" s="367"/>
      <c r="AW132" s="357">
        <f t="shared" si="68"/>
        <v>0</v>
      </c>
      <c r="AX132" s="758"/>
      <c r="AY132" s="367"/>
      <c r="AZ132" s="357">
        <f t="shared" si="69"/>
        <v>0</v>
      </c>
      <c r="BA132" s="758"/>
      <c r="BB132" s="367"/>
      <c r="BC132" s="357">
        <f t="shared" si="70"/>
        <v>0</v>
      </c>
      <c r="BD132" s="758"/>
      <c r="BE132" s="367"/>
      <c r="BF132" s="357">
        <f t="shared" si="71"/>
        <v>0</v>
      </c>
      <c r="BG132" s="758"/>
      <c r="BH132" s="367"/>
      <c r="BI132" s="357">
        <f t="shared" si="72"/>
        <v>0</v>
      </c>
      <c r="BJ132" s="758"/>
      <c r="BK132" s="367"/>
      <c r="BL132" s="357">
        <f t="shared" si="73"/>
        <v>0</v>
      </c>
      <c r="BM132" s="758"/>
      <c r="BN132" s="367"/>
      <c r="BO132" s="357">
        <f t="shared" si="74"/>
        <v>0</v>
      </c>
      <c r="BP132" s="758"/>
      <c r="BQ132" s="367"/>
      <c r="BR132" s="357">
        <f t="shared" si="75"/>
        <v>0</v>
      </c>
      <c r="BS132" s="758"/>
      <c r="BT132" s="367"/>
      <c r="BU132" s="357">
        <f t="shared" si="76"/>
        <v>0</v>
      </c>
      <c r="BV132" s="758"/>
      <c r="BW132" s="367"/>
      <c r="BX132" s="357">
        <f t="shared" si="77"/>
        <v>0</v>
      </c>
      <c r="BY132" s="798">
        <f t="shared" si="78"/>
        <v>0</v>
      </c>
      <c r="BZ132" s="367"/>
      <c r="CA132" s="357">
        <f t="shared" si="79"/>
        <v>0</v>
      </c>
      <c r="CB132" s="758"/>
      <c r="CC132" s="367"/>
      <c r="CD132" s="357">
        <f t="shared" si="80"/>
        <v>0</v>
      </c>
      <c r="CE132" s="758"/>
      <c r="CF132" s="367"/>
      <c r="CG132" s="357">
        <f t="shared" si="81"/>
        <v>0</v>
      </c>
      <c r="CH132" s="758"/>
      <c r="CI132" s="367"/>
      <c r="CJ132" s="357">
        <f t="shared" si="82"/>
        <v>0</v>
      </c>
      <c r="CK132" s="758"/>
      <c r="CL132" s="367"/>
      <c r="CM132" s="357">
        <f t="shared" si="83"/>
        <v>0</v>
      </c>
      <c r="CN132" s="758"/>
      <c r="CO132" s="367"/>
      <c r="CP132" s="357">
        <f t="shared" si="84"/>
        <v>0</v>
      </c>
    </row>
    <row r="133" spans="1:94" ht="12.75">
      <c r="A133" s="87" t="s">
        <v>1575</v>
      </c>
      <c r="B133" s="346" t="s">
        <v>860</v>
      </c>
      <c r="C133" s="722"/>
      <c r="D133" s="367"/>
      <c r="E133" s="375"/>
      <c r="F133" s="367"/>
      <c r="G133" s="367"/>
      <c r="H133" s="367"/>
      <c r="I133" s="367"/>
      <c r="J133" s="375"/>
      <c r="K133" s="367"/>
      <c r="L133" s="367"/>
      <c r="M133" s="367"/>
      <c r="N133" s="367"/>
      <c r="O133" s="368">
        <f t="shared" si="58"/>
        <v>0</v>
      </c>
      <c r="P133" s="357">
        <v>3000</v>
      </c>
      <c r="Q133" s="357">
        <f t="shared" si="59"/>
        <v>0</v>
      </c>
      <c r="R133" s="410" t="s">
        <v>861</v>
      </c>
      <c r="S133" s="351"/>
      <c r="T133" s="413"/>
      <c r="U133" s="357">
        <f t="shared" si="60"/>
        <v>0</v>
      </c>
      <c r="W133" s="413"/>
      <c r="X133" s="357">
        <f t="shared" si="61"/>
        <v>0</v>
      </c>
      <c r="Z133" s="413"/>
      <c r="AA133" s="357">
        <f t="shared" si="62"/>
        <v>0</v>
      </c>
      <c r="AB133" s="357"/>
      <c r="AC133" s="357"/>
      <c r="AD133" s="357"/>
      <c r="AE133" s="357"/>
      <c r="AF133" s="752"/>
      <c r="AG133" s="367"/>
      <c r="AH133" s="357">
        <f t="shared" si="63"/>
        <v>0</v>
      </c>
      <c r="AI133" s="758"/>
      <c r="AJ133" s="367"/>
      <c r="AK133" s="357">
        <f t="shared" si="64"/>
        <v>0</v>
      </c>
      <c r="AL133" s="758"/>
      <c r="AM133" s="367"/>
      <c r="AN133" s="357">
        <f t="shared" si="65"/>
        <v>0</v>
      </c>
      <c r="AO133" s="758"/>
      <c r="AP133" s="367"/>
      <c r="AQ133" s="357">
        <f t="shared" si="66"/>
        <v>0</v>
      </c>
      <c r="AR133" s="758"/>
      <c r="AS133" s="367"/>
      <c r="AT133" s="357">
        <f t="shared" si="67"/>
        <v>0</v>
      </c>
      <c r="AU133" s="758"/>
      <c r="AV133" s="367"/>
      <c r="AW133" s="357">
        <f t="shared" si="68"/>
        <v>0</v>
      </c>
      <c r="AX133" s="758"/>
      <c r="AY133" s="367"/>
      <c r="AZ133" s="357">
        <f t="shared" si="69"/>
        <v>0</v>
      </c>
      <c r="BA133" s="758"/>
      <c r="BB133" s="367"/>
      <c r="BC133" s="357">
        <f t="shared" si="70"/>
        <v>0</v>
      </c>
      <c r="BD133" s="758"/>
      <c r="BE133" s="367"/>
      <c r="BF133" s="357">
        <f t="shared" si="71"/>
        <v>0</v>
      </c>
      <c r="BG133" s="758"/>
      <c r="BH133" s="367"/>
      <c r="BI133" s="357">
        <f t="shared" si="72"/>
        <v>0</v>
      </c>
      <c r="BJ133" s="758"/>
      <c r="BK133" s="367"/>
      <c r="BL133" s="357">
        <f t="shared" si="73"/>
        <v>0</v>
      </c>
      <c r="BM133" s="758"/>
      <c r="BN133" s="367"/>
      <c r="BO133" s="357">
        <f t="shared" si="74"/>
        <v>0</v>
      </c>
      <c r="BP133" s="758"/>
      <c r="BQ133" s="367"/>
      <c r="BR133" s="357">
        <f t="shared" si="75"/>
        <v>0</v>
      </c>
      <c r="BS133" s="758"/>
      <c r="BT133" s="367"/>
      <c r="BU133" s="357">
        <f t="shared" si="76"/>
        <v>0</v>
      </c>
      <c r="BV133" s="758"/>
      <c r="BW133" s="367"/>
      <c r="BX133" s="357">
        <f t="shared" si="77"/>
        <v>0</v>
      </c>
      <c r="BY133" s="798">
        <f t="shared" si="78"/>
        <v>0</v>
      </c>
      <c r="BZ133" s="367"/>
      <c r="CA133" s="357">
        <f t="shared" si="79"/>
        <v>0</v>
      </c>
      <c r="CB133" s="758"/>
      <c r="CC133" s="367"/>
      <c r="CD133" s="357">
        <f t="shared" si="80"/>
        <v>0</v>
      </c>
      <c r="CE133" s="758"/>
      <c r="CF133" s="367">
        <v>0</v>
      </c>
      <c r="CG133" s="357">
        <f t="shared" si="81"/>
        <v>0</v>
      </c>
      <c r="CH133" s="758"/>
      <c r="CI133" s="367">
        <v>0</v>
      </c>
      <c r="CJ133" s="357">
        <f t="shared" si="82"/>
        <v>0</v>
      </c>
      <c r="CK133" s="758"/>
      <c r="CL133" s="367">
        <v>0</v>
      </c>
      <c r="CM133" s="357">
        <f t="shared" si="83"/>
        <v>0</v>
      </c>
      <c r="CN133" s="758"/>
      <c r="CO133" s="367"/>
      <c r="CP133" s="357">
        <f t="shared" si="84"/>
        <v>0</v>
      </c>
    </row>
    <row r="134" spans="1:94" ht="12.75">
      <c r="A134" s="87" t="s">
        <v>1575</v>
      </c>
      <c r="B134" s="346" t="s">
        <v>862</v>
      </c>
      <c r="C134" s="722"/>
      <c r="D134" s="367"/>
      <c r="E134" s="375"/>
      <c r="F134" s="367"/>
      <c r="G134" s="367"/>
      <c r="H134" s="367"/>
      <c r="I134" s="367"/>
      <c r="J134" s="375"/>
      <c r="K134" s="367"/>
      <c r="L134" s="367"/>
      <c r="M134" s="367"/>
      <c r="N134" s="367"/>
      <c r="O134" s="368">
        <f t="shared" si="58"/>
        <v>0</v>
      </c>
      <c r="P134" s="357">
        <v>250</v>
      </c>
      <c r="Q134" s="357">
        <f t="shared" si="59"/>
        <v>0</v>
      </c>
      <c r="R134" s="410"/>
      <c r="S134" s="351"/>
      <c r="T134" s="413"/>
      <c r="U134" s="357">
        <f t="shared" si="60"/>
        <v>0</v>
      </c>
      <c r="W134" s="413"/>
      <c r="X134" s="357">
        <f t="shared" si="61"/>
        <v>0</v>
      </c>
      <c r="Z134" s="413"/>
      <c r="AA134" s="357">
        <f t="shared" si="62"/>
        <v>0</v>
      </c>
      <c r="AB134" s="357"/>
      <c r="AC134" s="357"/>
      <c r="AD134" s="357"/>
      <c r="AE134" s="357"/>
      <c r="AF134" s="752"/>
      <c r="AG134" s="367"/>
      <c r="AH134" s="357">
        <f t="shared" si="63"/>
        <v>0</v>
      </c>
      <c r="AI134" s="758"/>
      <c r="AJ134" s="367"/>
      <c r="AK134" s="357">
        <f t="shared" si="64"/>
        <v>0</v>
      </c>
      <c r="AL134" s="758"/>
      <c r="AM134" s="367"/>
      <c r="AN134" s="357">
        <f t="shared" si="65"/>
        <v>0</v>
      </c>
      <c r="AO134" s="758"/>
      <c r="AP134" s="367"/>
      <c r="AQ134" s="357">
        <f t="shared" si="66"/>
        <v>0</v>
      </c>
      <c r="AR134" s="758"/>
      <c r="AS134" s="367"/>
      <c r="AT134" s="357">
        <f t="shared" si="67"/>
        <v>0</v>
      </c>
      <c r="AU134" s="758"/>
      <c r="AV134" s="367"/>
      <c r="AW134" s="357">
        <f t="shared" si="68"/>
        <v>0</v>
      </c>
      <c r="AX134" s="758"/>
      <c r="AY134" s="367"/>
      <c r="AZ134" s="357">
        <f t="shared" si="69"/>
        <v>0</v>
      </c>
      <c r="BA134" s="758"/>
      <c r="BB134" s="367"/>
      <c r="BC134" s="357">
        <f t="shared" si="70"/>
        <v>0</v>
      </c>
      <c r="BD134" s="758"/>
      <c r="BE134" s="367"/>
      <c r="BF134" s="357">
        <f t="shared" si="71"/>
        <v>0</v>
      </c>
      <c r="BG134" s="758"/>
      <c r="BH134" s="367"/>
      <c r="BI134" s="357">
        <f t="shared" si="72"/>
        <v>0</v>
      </c>
      <c r="BJ134" s="758"/>
      <c r="BK134" s="367"/>
      <c r="BL134" s="357">
        <f t="shared" si="73"/>
        <v>0</v>
      </c>
      <c r="BM134" s="758"/>
      <c r="BN134" s="367"/>
      <c r="BO134" s="357">
        <f t="shared" si="74"/>
        <v>0</v>
      </c>
      <c r="BP134" s="758"/>
      <c r="BQ134" s="367"/>
      <c r="BR134" s="357">
        <f t="shared" si="75"/>
        <v>0</v>
      </c>
      <c r="BS134" s="758"/>
      <c r="BT134" s="367"/>
      <c r="BU134" s="357">
        <f t="shared" si="76"/>
        <v>0</v>
      </c>
      <c r="BV134" s="758"/>
      <c r="BW134" s="367"/>
      <c r="BX134" s="357">
        <f t="shared" si="77"/>
        <v>0</v>
      </c>
      <c r="BY134" s="798">
        <f t="shared" si="78"/>
        <v>0</v>
      </c>
      <c r="BZ134" s="367"/>
      <c r="CA134" s="357">
        <f t="shared" si="79"/>
        <v>0</v>
      </c>
      <c r="CB134" s="758"/>
      <c r="CC134" s="367"/>
      <c r="CD134" s="357">
        <f t="shared" si="80"/>
        <v>0</v>
      </c>
      <c r="CE134" s="758"/>
      <c r="CF134" s="367">
        <v>0</v>
      </c>
      <c r="CG134" s="357">
        <f t="shared" si="81"/>
        <v>0</v>
      </c>
      <c r="CH134" s="758"/>
      <c r="CI134" s="367">
        <v>0</v>
      </c>
      <c r="CJ134" s="357">
        <f t="shared" si="82"/>
        <v>0</v>
      </c>
      <c r="CK134" s="758"/>
      <c r="CL134" s="367">
        <v>0</v>
      </c>
      <c r="CM134" s="357">
        <f t="shared" si="83"/>
        <v>0</v>
      </c>
      <c r="CN134" s="758"/>
      <c r="CO134" s="367"/>
      <c r="CP134" s="357">
        <f t="shared" si="84"/>
        <v>0</v>
      </c>
    </row>
    <row r="135" spans="1:94" ht="12.75">
      <c r="A135" s="87" t="s">
        <v>1575</v>
      </c>
      <c r="B135" s="346" t="s">
        <v>863</v>
      </c>
      <c r="C135" s="722"/>
      <c r="D135" s="367"/>
      <c r="E135" s="375"/>
      <c r="F135" s="367"/>
      <c r="G135" s="367"/>
      <c r="H135" s="367"/>
      <c r="I135" s="367"/>
      <c r="J135" s="375"/>
      <c r="K135" s="367"/>
      <c r="L135" s="367"/>
      <c r="M135" s="367"/>
      <c r="N135" s="367"/>
      <c r="O135" s="368">
        <f t="shared" si="58"/>
        <v>0</v>
      </c>
      <c r="P135" s="357">
        <v>1310</v>
      </c>
      <c r="Q135" s="357">
        <f t="shared" si="59"/>
        <v>0</v>
      </c>
      <c r="R135" s="410"/>
      <c r="S135" s="351"/>
      <c r="T135" s="413"/>
      <c r="U135" s="357">
        <f t="shared" si="60"/>
        <v>0</v>
      </c>
      <c r="W135" s="413"/>
      <c r="X135" s="357">
        <f t="shared" si="61"/>
        <v>0</v>
      </c>
      <c r="Z135" s="413"/>
      <c r="AA135" s="357">
        <f t="shared" si="62"/>
        <v>0</v>
      </c>
      <c r="AB135" s="357"/>
      <c r="AC135" s="357"/>
      <c r="AD135" s="357"/>
      <c r="AE135" s="357"/>
      <c r="AF135" s="752"/>
      <c r="AG135" s="367"/>
      <c r="AH135" s="357">
        <f t="shared" si="63"/>
        <v>0</v>
      </c>
      <c r="AI135" s="758"/>
      <c r="AJ135" s="367"/>
      <c r="AK135" s="357">
        <f t="shared" si="64"/>
        <v>0</v>
      </c>
      <c r="AL135" s="758"/>
      <c r="AM135" s="367"/>
      <c r="AN135" s="357">
        <f t="shared" si="65"/>
        <v>0</v>
      </c>
      <c r="AO135" s="758"/>
      <c r="AP135" s="367"/>
      <c r="AQ135" s="357">
        <f t="shared" si="66"/>
        <v>0</v>
      </c>
      <c r="AR135" s="758"/>
      <c r="AS135" s="367"/>
      <c r="AT135" s="357">
        <f t="shared" si="67"/>
        <v>0</v>
      </c>
      <c r="AU135" s="758"/>
      <c r="AV135" s="367"/>
      <c r="AW135" s="357">
        <f t="shared" si="68"/>
        <v>0</v>
      </c>
      <c r="AX135" s="758"/>
      <c r="AY135" s="367"/>
      <c r="AZ135" s="357">
        <f t="shared" si="69"/>
        <v>0</v>
      </c>
      <c r="BA135" s="758"/>
      <c r="BB135" s="367"/>
      <c r="BC135" s="357">
        <f t="shared" si="70"/>
        <v>0</v>
      </c>
      <c r="BD135" s="758"/>
      <c r="BE135" s="367"/>
      <c r="BF135" s="357">
        <f t="shared" si="71"/>
        <v>0</v>
      </c>
      <c r="BG135" s="758"/>
      <c r="BH135" s="367"/>
      <c r="BI135" s="357">
        <f t="shared" si="72"/>
        <v>0</v>
      </c>
      <c r="BJ135" s="758"/>
      <c r="BK135" s="367"/>
      <c r="BL135" s="357">
        <f t="shared" si="73"/>
        <v>0</v>
      </c>
      <c r="BM135" s="758"/>
      <c r="BN135" s="367"/>
      <c r="BO135" s="357">
        <f t="shared" si="74"/>
        <v>0</v>
      </c>
      <c r="BP135" s="758"/>
      <c r="BQ135" s="367"/>
      <c r="BR135" s="357">
        <f t="shared" si="75"/>
        <v>0</v>
      </c>
      <c r="BS135" s="758"/>
      <c r="BT135" s="367"/>
      <c r="BU135" s="357">
        <f t="shared" si="76"/>
        <v>0</v>
      </c>
      <c r="BV135" s="758"/>
      <c r="BW135" s="367"/>
      <c r="BX135" s="357">
        <f t="shared" si="77"/>
        <v>0</v>
      </c>
      <c r="BY135" s="798">
        <f t="shared" si="78"/>
        <v>0</v>
      </c>
      <c r="BZ135" s="367"/>
      <c r="CA135" s="357">
        <f t="shared" si="79"/>
        <v>0</v>
      </c>
      <c r="CB135" s="758"/>
      <c r="CC135" s="367"/>
      <c r="CD135" s="357">
        <f t="shared" si="80"/>
        <v>0</v>
      </c>
      <c r="CE135" s="758"/>
      <c r="CF135" s="367">
        <v>0</v>
      </c>
      <c r="CG135" s="357">
        <f t="shared" si="81"/>
        <v>0</v>
      </c>
      <c r="CH135" s="758"/>
      <c r="CI135" s="367">
        <v>0</v>
      </c>
      <c r="CJ135" s="357">
        <f t="shared" si="82"/>
        <v>0</v>
      </c>
      <c r="CK135" s="758"/>
      <c r="CL135" s="367">
        <v>0</v>
      </c>
      <c r="CM135" s="357">
        <f t="shared" si="83"/>
        <v>0</v>
      </c>
      <c r="CN135" s="758"/>
      <c r="CO135" s="367"/>
      <c r="CP135" s="357">
        <f t="shared" si="84"/>
        <v>0</v>
      </c>
    </row>
    <row r="136" spans="1:94" ht="12.75">
      <c r="A136" s="87" t="s">
        <v>1575</v>
      </c>
      <c r="B136" s="346" t="s">
        <v>864</v>
      </c>
      <c r="C136" s="722"/>
      <c r="D136" s="367"/>
      <c r="E136" s="375"/>
      <c r="F136" s="367"/>
      <c r="G136" s="367"/>
      <c r="H136" s="367"/>
      <c r="I136" s="367"/>
      <c r="J136" s="375"/>
      <c r="K136" s="367"/>
      <c r="L136" s="367"/>
      <c r="M136" s="367"/>
      <c r="N136" s="367"/>
      <c r="O136" s="368">
        <f t="shared" si="58"/>
        <v>0</v>
      </c>
      <c r="P136" s="357">
        <v>475</v>
      </c>
      <c r="Q136" s="357">
        <f t="shared" si="59"/>
        <v>0</v>
      </c>
      <c r="R136" s="410"/>
      <c r="S136" s="351"/>
      <c r="T136" s="413"/>
      <c r="U136" s="357">
        <f t="shared" si="60"/>
        <v>0</v>
      </c>
      <c r="W136" s="413"/>
      <c r="X136" s="357">
        <f t="shared" si="61"/>
        <v>0</v>
      </c>
      <c r="Z136" s="413"/>
      <c r="AA136" s="357">
        <f t="shared" si="62"/>
        <v>0</v>
      </c>
      <c r="AB136" s="357"/>
      <c r="AC136" s="357"/>
      <c r="AD136" s="357"/>
      <c r="AE136" s="357"/>
      <c r="AF136" s="752"/>
      <c r="AG136" s="367"/>
      <c r="AH136" s="357">
        <f t="shared" si="63"/>
        <v>0</v>
      </c>
      <c r="AI136" s="758"/>
      <c r="AJ136" s="367"/>
      <c r="AK136" s="357">
        <f t="shared" si="64"/>
        <v>0</v>
      </c>
      <c r="AL136" s="758"/>
      <c r="AM136" s="367"/>
      <c r="AN136" s="357">
        <f t="shared" si="65"/>
        <v>0</v>
      </c>
      <c r="AO136" s="758"/>
      <c r="AP136" s="367"/>
      <c r="AQ136" s="357">
        <f t="shared" si="66"/>
        <v>0</v>
      </c>
      <c r="AR136" s="758"/>
      <c r="AS136" s="367"/>
      <c r="AT136" s="357">
        <f t="shared" si="67"/>
        <v>0</v>
      </c>
      <c r="AU136" s="758"/>
      <c r="AV136" s="367"/>
      <c r="AW136" s="357">
        <f t="shared" si="68"/>
        <v>0</v>
      </c>
      <c r="AX136" s="758"/>
      <c r="AY136" s="367"/>
      <c r="AZ136" s="357">
        <f t="shared" si="69"/>
        <v>0</v>
      </c>
      <c r="BA136" s="758"/>
      <c r="BB136" s="367"/>
      <c r="BC136" s="357">
        <f t="shared" si="70"/>
        <v>0</v>
      </c>
      <c r="BD136" s="758"/>
      <c r="BE136" s="367"/>
      <c r="BF136" s="357">
        <f t="shared" si="71"/>
        <v>0</v>
      </c>
      <c r="BG136" s="758"/>
      <c r="BH136" s="367"/>
      <c r="BI136" s="357">
        <f t="shared" si="72"/>
        <v>0</v>
      </c>
      <c r="BJ136" s="758"/>
      <c r="BK136" s="367"/>
      <c r="BL136" s="357">
        <f t="shared" si="73"/>
        <v>0</v>
      </c>
      <c r="BM136" s="758"/>
      <c r="BN136" s="367"/>
      <c r="BO136" s="357">
        <f t="shared" si="74"/>
        <v>0</v>
      </c>
      <c r="BP136" s="758"/>
      <c r="BQ136" s="367"/>
      <c r="BR136" s="357">
        <f t="shared" si="75"/>
        <v>0</v>
      </c>
      <c r="BS136" s="758"/>
      <c r="BT136" s="367"/>
      <c r="BU136" s="357">
        <f t="shared" si="76"/>
        <v>0</v>
      </c>
      <c r="BV136" s="758"/>
      <c r="BW136" s="367"/>
      <c r="BX136" s="357">
        <f t="shared" si="77"/>
        <v>0</v>
      </c>
      <c r="BY136" s="798">
        <f t="shared" si="78"/>
        <v>0</v>
      </c>
      <c r="BZ136" s="367"/>
      <c r="CA136" s="357">
        <f t="shared" si="79"/>
        <v>0</v>
      </c>
      <c r="CB136" s="758"/>
      <c r="CC136" s="367"/>
      <c r="CD136" s="357">
        <f t="shared" si="80"/>
        <v>0</v>
      </c>
      <c r="CE136" s="758"/>
      <c r="CF136" s="367">
        <v>0</v>
      </c>
      <c r="CG136" s="357">
        <f t="shared" si="81"/>
        <v>0</v>
      </c>
      <c r="CH136" s="758"/>
      <c r="CI136" s="367">
        <v>0</v>
      </c>
      <c r="CJ136" s="357">
        <f t="shared" si="82"/>
        <v>0</v>
      </c>
      <c r="CK136" s="758"/>
      <c r="CL136" s="367">
        <v>0</v>
      </c>
      <c r="CM136" s="357">
        <f t="shared" si="83"/>
        <v>0</v>
      </c>
      <c r="CN136" s="758"/>
      <c r="CO136" s="367"/>
      <c r="CP136" s="357">
        <f t="shared" si="84"/>
        <v>0</v>
      </c>
    </row>
    <row r="137" spans="1:94" ht="12.75">
      <c r="A137" s="87" t="s">
        <v>1575</v>
      </c>
      <c r="B137" s="346" t="s">
        <v>865</v>
      </c>
      <c r="C137" s="722"/>
      <c r="D137" s="367"/>
      <c r="E137" s="375"/>
      <c r="F137" s="367"/>
      <c r="G137" s="367"/>
      <c r="H137" s="367"/>
      <c r="I137" s="367"/>
      <c r="J137" s="375"/>
      <c r="K137" s="367"/>
      <c r="L137" s="367"/>
      <c r="M137" s="367"/>
      <c r="N137" s="367"/>
      <c r="O137" s="368">
        <f t="shared" si="58"/>
        <v>0</v>
      </c>
      <c r="P137" s="357">
        <v>75</v>
      </c>
      <c r="Q137" s="357">
        <f t="shared" si="59"/>
        <v>0</v>
      </c>
      <c r="R137" s="410" t="s">
        <v>820</v>
      </c>
      <c r="S137" s="351"/>
      <c r="T137" s="413"/>
      <c r="U137" s="357">
        <f t="shared" si="60"/>
        <v>0</v>
      </c>
      <c r="W137" s="413"/>
      <c r="X137" s="357">
        <f t="shared" si="61"/>
        <v>0</v>
      </c>
      <c r="Z137" s="413"/>
      <c r="AA137" s="357">
        <f t="shared" si="62"/>
        <v>0</v>
      </c>
      <c r="AB137" s="357"/>
      <c r="AC137" s="357"/>
      <c r="AD137" s="357"/>
      <c r="AE137" s="357"/>
      <c r="AF137" s="752"/>
      <c r="AG137" s="367"/>
      <c r="AH137" s="357">
        <f t="shared" si="63"/>
        <v>0</v>
      </c>
      <c r="AI137" s="758"/>
      <c r="AJ137" s="367"/>
      <c r="AK137" s="357">
        <f t="shared" si="64"/>
        <v>0</v>
      </c>
      <c r="AL137" s="758"/>
      <c r="AM137" s="367"/>
      <c r="AN137" s="357">
        <f t="shared" si="65"/>
        <v>0</v>
      </c>
      <c r="AO137" s="758"/>
      <c r="AP137" s="367"/>
      <c r="AQ137" s="357">
        <f t="shared" si="66"/>
        <v>0</v>
      </c>
      <c r="AR137" s="758"/>
      <c r="AS137" s="367"/>
      <c r="AT137" s="357">
        <f t="shared" si="67"/>
        <v>0</v>
      </c>
      <c r="AU137" s="758"/>
      <c r="AV137" s="367"/>
      <c r="AW137" s="357">
        <f t="shared" si="68"/>
        <v>0</v>
      </c>
      <c r="AX137" s="758"/>
      <c r="AY137" s="367"/>
      <c r="AZ137" s="357">
        <f t="shared" si="69"/>
        <v>0</v>
      </c>
      <c r="BA137" s="758"/>
      <c r="BB137" s="367"/>
      <c r="BC137" s="357">
        <f t="shared" si="70"/>
        <v>0</v>
      </c>
      <c r="BD137" s="758"/>
      <c r="BE137" s="367"/>
      <c r="BF137" s="357">
        <f t="shared" si="71"/>
        <v>0</v>
      </c>
      <c r="BG137" s="758"/>
      <c r="BH137" s="367"/>
      <c r="BI137" s="357">
        <f t="shared" si="72"/>
        <v>0</v>
      </c>
      <c r="BJ137" s="758"/>
      <c r="BK137" s="367"/>
      <c r="BL137" s="357">
        <f t="shared" si="73"/>
        <v>0</v>
      </c>
      <c r="BM137" s="758"/>
      <c r="BN137" s="367"/>
      <c r="BO137" s="357">
        <f t="shared" si="74"/>
        <v>0</v>
      </c>
      <c r="BP137" s="758"/>
      <c r="BQ137" s="367"/>
      <c r="BR137" s="357">
        <f t="shared" si="75"/>
        <v>0</v>
      </c>
      <c r="BS137" s="758"/>
      <c r="BT137" s="367"/>
      <c r="BU137" s="357">
        <f t="shared" si="76"/>
        <v>0</v>
      </c>
      <c r="BV137" s="758"/>
      <c r="BW137" s="367"/>
      <c r="BX137" s="357">
        <f t="shared" si="77"/>
        <v>0</v>
      </c>
      <c r="BY137" s="798">
        <f t="shared" si="78"/>
        <v>0</v>
      </c>
      <c r="BZ137" s="367"/>
      <c r="CA137" s="357">
        <f t="shared" si="79"/>
        <v>0</v>
      </c>
      <c r="CB137" s="758"/>
      <c r="CC137" s="367"/>
      <c r="CD137" s="357">
        <f t="shared" si="80"/>
        <v>0</v>
      </c>
      <c r="CE137" s="758"/>
      <c r="CF137" s="367">
        <v>0</v>
      </c>
      <c r="CG137" s="357">
        <f t="shared" si="81"/>
        <v>0</v>
      </c>
      <c r="CH137" s="758"/>
      <c r="CI137" s="367">
        <v>0</v>
      </c>
      <c r="CJ137" s="357">
        <f t="shared" si="82"/>
        <v>0</v>
      </c>
      <c r="CK137" s="758"/>
      <c r="CL137" s="367">
        <v>0</v>
      </c>
      <c r="CM137" s="357">
        <f t="shared" si="83"/>
        <v>0</v>
      </c>
      <c r="CN137" s="758"/>
      <c r="CO137" s="367"/>
      <c r="CP137" s="357">
        <f t="shared" si="84"/>
        <v>0</v>
      </c>
    </row>
    <row r="138" spans="1:94" ht="12.75">
      <c r="A138" s="87" t="s">
        <v>1575</v>
      </c>
      <c r="B138" s="346" t="s">
        <v>866</v>
      </c>
      <c r="C138" s="722"/>
      <c r="D138" s="367"/>
      <c r="E138" s="375"/>
      <c r="F138" s="367"/>
      <c r="G138" s="367"/>
      <c r="H138" s="367"/>
      <c r="I138" s="367"/>
      <c r="J138" s="375"/>
      <c r="K138" s="367"/>
      <c r="L138" s="367"/>
      <c r="M138" s="367"/>
      <c r="N138" s="367"/>
      <c r="O138" s="368">
        <f t="shared" si="58"/>
        <v>0</v>
      </c>
      <c r="P138" s="357">
        <v>20</v>
      </c>
      <c r="Q138" s="357">
        <f t="shared" si="59"/>
        <v>0</v>
      </c>
      <c r="R138" s="410" t="s">
        <v>820</v>
      </c>
      <c r="S138" s="351"/>
      <c r="T138" s="413"/>
      <c r="U138" s="357">
        <f t="shared" si="60"/>
        <v>0</v>
      </c>
      <c r="W138" s="413"/>
      <c r="X138" s="357">
        <f t="shared" si="61"/>
        <v>0</v>
      </c>
      <c r="Z138" s="413"/>
      <c r="AA138" s="357">
        <f t="shared" si="62"/>
        <v>0</v>
      </c>
      <c r="AB138" s="357"/>
      <c r="AC138" s="357"/>
      <c r="AD138" s="357"/>
      <c r="AE138" s="357"/>
      <c r="AF138" s="752"/>
      <c r="AG138" s="367"/>
      <c r="AH138" s="357">
        <f t="shared" si="63"/>
        <v>0</v>
      </c>
      <c r="AI138" s="758"/>
      <c r="AJ138" s="367"/>
      <c r="AK138" s="357">
        <f t="shared" si="64"/>
        <v>0</v>
      </c>
      <c r="AL138" s="758"/>
      <c r="AM138" s="367"/>
      <c r="AN138" s="357">
        <f t="shared" si="65"/>
        <v>0</v>
      </c>
      <c r="AO138" s="758"/>
      <c r="AP138" s="367"/>
      <c r="AQ138" s="357">
        <f t="shared" si="66"/>
        <v>0</v>
      </c>
      <c r="AR138" s="758"/>
      <c r="AS138" s="367"/>
      <c r="AT138" s="357">
        <f t="shared" si="67"/>
        <v>0</v>
      </c>
      <c r="AU138" s="758"/>
      <c r="AV138" s="367"/>
      <c r="AW138" s="357">
        <f t="shared" si="68"/>
        <v>0</v>
      </c>
      <c r="AX138" s="758"/>
      <c r="AY138" s="367"/>
      <c r="AZ138" s="357">
        <f t="shared" si="69"/>
        <v>0</v>
      </c>
      <c r="BA138" s="758"/>
      <c r="BB138" s="367"/>
      <c r="BC138" s="357">
        <f t="shared" si="70"/>
        <v>0</v>
      </c>
      <c r="BD138" s="758"/>
      <c r="BE138" s="367"/>
      <c r="BF138" s="357">
        <f t="shared" si="71"/>
        <v>0</v>
      </c>
      <c r="BG138" s="758"/>
      <c r="BH138" s="367"/>
      <c r="BI138" s="357">
        <f t="shared" si="72"/>
        <v>0</v>
      </c>
      <c r="BJ138" s="758"/>
      <c r="BK138" s="367"/>
      <c r="BL138" s="357">
        <f t="shared" si="73"/>
        <v>0</v>
      </c>
      <c r="BM138" s="758"/>
      <c r="BN138" s="367"/>
      <c r="BO138" s="357">
        <f t="shared" si="74"/>
        <v>0</v>
      </c>
      <c r="BP138" s="758"/>
      <c r="BQ138" s="367"/>
      <c r="BR138" s="357">
        <f t="shared" si="75"/>
        <v>0</v>
      </c>
      <c r="BS138" s="758"/>
      <c r="BT138" s="367"/>
      <c r="BU138" s="357">
        <f t="shared" si="76"/>
        <v>0</v>
      </c>
      <c r="BV138" s="758"/>
      <c r="BW138" s="367"/>
      <c r="BX138" s="357">
        <f t="shared" si="77"/>
        <v>0</v>
      </c>
      <c r="BY138" s="798">
        <f t="shared" si="78"/>
        <v>0</v>
      </c>
      <c r="BZ138" s="367"/>
      <c r="CA138" s="357">
        <f t="shared" si="79"/>
        <v>0</v>
      </c>
      <c r="CB138" s="758"/>
      <c r="CC138" s="367"/>
      <c r="CD138" s="357">
        <f t="shared" si="80"/>
        <v>0</v>
      </c>
      <c r="CE138" s="758"/>
      <c r="CF138" s="367">
        <v>0</v>
      </c>
      <c r="CG138" s="357">
        <f t="shared" si="81"/>
        <v>0</v>
      </c>
      <c r="CH138" s="758"/>
      <c r="CI138" s="367">
        <v>0</v>
      </c>
      <c r="CJ138" s="357">
        <f t="shared" si="82"/>
        <v>0</v>
      </c>
      <c r="CK138" s="758"/>
      <c r="CL138" s="367">
        <v>0</v>
      </c>
      <c r="CM138" s="357">
        <f t="shared" si="83"/>
        <v>0</v>
      </c>
      <c r="CN138" s="758"/>
      <c r="CO138" s="367"/>
      <c r="CP138" s="357">
        <f t="shared" si="84"/>
        <v>0</v>
      </c>
    </row>
    <row r="139" spans="1:94" ht="12.75">
      <c r="A139" s="87" t="s">
        <v>1575</v>
      </c>
      <c r="B139" s="346" t="s">
        <v>867</v>
      </c>
      <c r="C139" s="722"/>
      <c r="D139" s="367"/>
      <c r="E139" s="375"/>
      <c r="F139" s="367"/>
      <c r="G139" s="367"/>
      <c r="H139" s="367"/>
      <c r="I139" s="367"/>
      <c r="J139" s="375"/>
      <c r="K139" s="367"/>
      <c r="L139" s="367"/>
      <c r="M139" s="367"/>
      <c r="N139" s="367"/>
      <c r="O139" s="368">
        <f t="shared" si="58"/>
        <v>0</v>
      </c>
      <c r="P139" s="357">
        <v>45</v>
      </c>
      <c r="Q139" s="357">
        <f t="shared" si="59"/>
        <v>0</v>
      </c>
      <c r="R139" s="410" t="s">
        <v>820</v>
      </c>
      <c r="S139" s="351"/>
      <c r="T139" s="413"/>
      <c r="U139" s="357">
        <f t="shared" si="60"/>
        <v>0</v>
      </c>
      <c r="W139" s="413"/>
      <c r="X139" s="357">
        <f t="shared" si="61"/>
        <v>0</v>
      </c>
      <c r="Z139" s="413"/>
      <c r="AA139" s="357">
        <f t="shared" si="62"/>
        <v>0</v>
      </c>
      <c r="AB139" s="357"/>
      <c r="AC139" s="357"/>
      <c r="AD139" s="357"/>
      <c r="AE139" s="357"/>
      <c r="AF139" s="752"/>
      <c r="AG139" s="367"/>
      <c r="AH139" s="357">
        <f t="shared" si="63"/>
        <v>0</v>
      </c>
      <c r="AI139" s="758"/>
      <c r="AJ139" s="367"/>
      <c r="AK139" s="357">
        <f t="shared" si="64"/>
        <v>0</v>
      </c>
      <c r="AL139" s="758"/>
      <c r="AM139" s="367"/>
      <c r="AN139" s="357">
        <f t="shared" si="65"/>
        <v>0</v>
      </c>
      <c r="AO139" s="758"/>
      <c r="AP139" s="367"/>
      <c r="AQ139" s="357">
        <f t="shared" si="66"/>
        <v>0</v>
      </c>
      <c r="AR139" s="758"/>
      <c r="AS139" s="367"/>
      <c r="AT139" s="357">
        <f t="shared" si="67"/>
        <v>0</v>
      </c>
      <c r="AU139" s="758"/>
      <c r="AV139" s="367"/>
      <c r="AW139" s="357">
        <f t="shared" si="68"/>
        <v>0</v>
      </c>
      <c r="AX139" s="758"/>
      <c r="AY139" s="367"/>
      <c r="AZ139" s="357">
        <f t="shared" si="69"/>
        <v>0</v>
      </c>
      <c r="BA139" s="758"/>
      <c r="BB139" s="367"/>
      <c r="BC139" s="357">
        <f t="shared" si="70"/>
        <v>0</v>
      </c>
      <c r="BD139" s="758"/>
      <c r="BE139" s="367"/>
      <c r="BF139" s="357">
        <f t="shared" si="71"/>
        <v>0</v>
      </c>
      <c r="BG139" s="758"/>
      <c r="BH139" s="367"/>
      <c r="BI139" s="357">
        <f t="shared" si="72"/>
        <v>0</v>
      </c>
      <c r="BJ139" s="758"/>
      <c r="BK139" s="367"/>
      <c r="BL139" s="357">
        <f t="shared" si="73"/>
        <v>0</v>
      </c>
      <c r="BM139" s="758"/>
      <c r="BN139" s="367"/>
      <c r="BO139" s="357">
        <f t="shared" si="74"/>
        <v>0</v>
      </c>
      <c r="BP139" s="758"/>
      <c r="BQ139" s="367"/>
      <c r="BR139" s="357">
        <f t="shared" si="75"/>
        <v>0</v>
      </c>
      <c r="BS139" s="758"/>
      <c r="BT139" s="367"/>
      <c r="BU139" s="357">
        <f t="shared" si="76"/>
        <v>0</v>
      </c>
      <c r="BV139" s="758"/>
      <c r="BW139" s="367"/>
      <c r="BX139" s="357">
        <f t="shared" si="77"/>
        <v>0</v>
      </c>
      <c r="BY139" s="798">
        <f t="shared" si="78"/>
        <v>0</v>
      </c>
      <c r="BZ139" s="367"/>
      <c r="CA139" s="357">
        <f t="shared" si="79"/>
        <v>0</v>
      </c>
      <c r="CB139" s="758"/>
      <c r="CC139" s="367"/>
      <c r="CD139" s="357">
        <f t="shared" si="80"/>
        <v>0</v>
      </c>
      <c r="CE139" s="758"/>
      <c r="CF139" s="367">
        <v>0</v>
      </c>
      <c r="CG139" s="357">
        <f t="shared" si="81"/>
        <v>0</v>
      </c>
      <c r="CH139" s="758"/>
      <c r="CI139" s="367">
        <v>0</v>
      </c>
      <c r="CJ139" s="357">
        <f t="shared" si="82"/>
        <v>0</v>
      </c>
      <c r="CK139" s="758"/>
      <c r="CL139" s="367">
        <v>0</v>
      </c>
      <c r="CM139" s="357">
        <f t="shared" si="83"/>
        <v>0</v>
      </c>
      <c r="CN139" s="758"/>
      <c r="CO139" s="367"/>
      <c r="CP139" s="357">
        <f t="shared" si="84"/>
        <v>0</v>
      </c>
    </row>
    <row r="140" spans="1:94" ht="12.75">
      <c r="A140" s="87" t="s">
        <v>1575</v>
      </c>
      <c r="B140" s="347" t="s">
        <v>868</v>
      </c>
      <c r="C140" s="723"/>
      <c r="D140" s="377"/>
      <c r="E140" s="377"/>
      <c r="F140" s="377"/>
      <c r="G140" s="377"/>
      <c r="H140" s="377"/>
      <c r="I140" s="377"/>
      <c r="J140" s="377"/>
      <c r="K140" s="377"/>
      <c r="L140" s="377"/>
      <c r="M140" s="377"/>
      <c r="N140" s="377"/>
      <c r="O140" s="368">
        <f t="shared" si="58"/>
        <v>0</v>
      </c>
      <c r="P140" s="358">
        <v>200</v>
      </c>
      <c r="Q140" s="357">
        <f t="shared" si="59"/>
        <v>0</v>
      </c>
      <c r="R140" s="212"/>
      <c r="S140" s="187"/>
      <c r="T140" s="415"/>
      <c r="U140" s="357">
        <f t="shared" si="60"/>
        <v>0</v>
      </c>
      <c r="W140" s="415"/>
      <c r="X140" s="357">
        <f t="shared" si="61"/>
        <v>0</v>
      </c>
      <c r="Z140" s="415"/>
      <c r="AA140" s="357">
        <f t="shared" si="62"/>
        <v>0</v>
      </c>
      <c r="AB140" s="357"/>
      <c r="AC140" s="357"/>
      <c r="AD140" s="357"/>
      <c r="AE140" s="357"/>
      <c r="AF140" s="752"/>
      <c r="AG140" s="778"/>
      <c r="AH140" s="357">
        <f t="shared" si="63"/>
        <v>0</v>
      </c>
      <c r="AI140" s="758"/>
      <c r="AJ140" s="778"/>
      <c r="AK140" s="357">
        <f t="shared" si="64"/>
        <v>0</v>
      </c>
      <c r="AL140" s="758"/>
      <c r="AM140" s="778"/>
      <c r="AN140" s="357">
        <f t="shared" si="65"/>
        <v>0</v>
      </c>
      <c r="AO140" s="758"/>
      <c r="AP140" s="778"/>
      <c r="AQ140" s="357">
        <f t="shared" si="66"/>
        <v>0</v>
      </c>
      <c r="AR140" s="758"/>
      <c r="AS140" s="778"/>
      <c r="AT140" s="357">
        <f t="shared" si="67"/>
        <v>0</v>
      </c>
      <c r="AU140" s="758"/>
      <c r="AV140" s="778"/>
      <c r="AW140" s="357">
        <f t="shared" si="68"/>
        <v>0</v>
      </c>
      <c r="AX140" s="758"/>
      <c r="AY140" s="778"/>
      <c r="AZ140" s="357">
        <f t="shared" si="69"/>
        <v>0</v>
      </c>
      <c r="BA140" s="758"/>
      <c r="BB140" s="778"/>
      <c r="BC140" s="357">
        <f t="shared" si="70"/>
        <v>0</v>
      </c>
      <c r="BD140" s="758"/>
      <c r="BE140" s="778"/>
      <c r="BF140" s="357">
        <f t="shared" si="71"/>
        <v>0</v>
      </c>
      <c r="BG140" s="758"/>
      <c r="BH140" s="778"/>
      <c r="BI140" s="357">
        <f t="shared" si="72"/>
        <v>0</v>
      </c>
      <c r="BJ140" s="758"/>
      <c r="BK140" s="778"/>
      <c r="BL140" s="357">
        <f t="shared" si="73"/>
        <v>0</v>
      </c>
      <c r="BM140" s="758"/>
      <c r="BN140" s="778"/>
      <c r="BO140" s="357">
        <f t="shared" si="74"/>
        <v>0</v>
      </c>
      <c r="BP140" s="758"/>
      <c r="BQ140" s="778"/>
      <c r="BR140" s="357">
        <f t="shared" si="75"/>
        <v>0</v>
      </c>
      <c r="BS140" s="758"/>
      <c r="BT140" s="778"/>
      <c r="BU140" s="357">
        <f t="shared" si="76"/>
        <v>0</v>
      </c>
      <c r="BV140" s="758"/>
      <c r="BW140" s="778"/>
      <c r="BX140" s="357">
        <f t="shared" si="77"/>
        <v>0</v>
      </c>
      <c r="BY140" s="798">
        <f t="shared" si="78"/>
        <v>0</v>
      </c>
      <c r="BZ140" s="778"/>
      <c r="CA140" s="357">
        <f t="shared" si="79"/>
        <v>0</v>
      </c>
      <c r="CB140" s="758"/>
      <c r="CC140" s="778"/>
      <c r="CD140" s="357">
        <f t="shared" si="80"/>
        <v>0</v>
      </c>
      <c r="CE140" s="758"/>
      <c r="CF140" s="778">
        <v>0</v>
      </c>
      <c r="CG140" s="357">
        <f t="shared" si="81"/>
        <v>0</v>
      </c>
      <c r="CH140" s="758"/>
      <c r="CI140" s="778">
        <v>0</v>
      </c>
      <c r="CJ140" s="357">
        <f t="shared" si="82"/>
        <v>0</v>
      </c>
      <c r="CK140" s="758"/>
      <c r="CL140" s="778">
        <v>0</v>
      </c>
      <c r="CM140" s="357">
        <f t="shared" si="83"/>
        <v>0</v>
      </c>
      <c r="CN140" s="758"/>
      <c r="CO140" s="778"/>
      <c r="CP140" s="357">
        <f t="shared" si="84"/>
        <v>0</v>
      </c>
    </row>
    <row r="141" spans="1:94" ht="12.75">
      <c r="A141" s="87" t="s">
        <v>1575</v>
      </c>
      <c r="B141" s="347" t="s">
        <v>234</v>
      </c>
      <c r="C141" s="723"/>
      <c r="D141" s="377"/>
      <c r="E141" s="377"/>
      <c r="F141" s="377"/>
      <c r="G141" s="377"/>
      <c r="H141" s="377"/>
      <c r="I141" s="377"/>
      <c r="J141" s="377"/>
      <c r="K141" s="377"/>
      <c r="L141" s="377"/>
      <c r="M141" s="377"/>
      <c r="N141" s="377"/>
      <c r="O141" s="368"/>
      <c r="P141" s="358"/>
      <c r="Q141" s="357"/>
      <c r="R141" s="212"/>
      <c r="S141" s="187"/>
      <c r="T141" s="415"/>
      <c r="U141" s="357"/>
      <c r="W141" s="415"/>
      <c r="X141" s="357"/>
      <c r="Z141" s="415"/>
      <c r="AA141" s="357"/>
      <c r="AB141" s="357">
        <v>0</v>
      </c>
      <c r="AC141" s="357"/>
      <c r="AD141" s="357"/>
      <c r="AE141" s="357"/>
      <c r="AF141" s="752"/>
      <c r="AG141" s="778"/>
      <c r="AH141" s="357"/>
      <c r="AI141" s="758"/>
      <c r="AJ141" s="778"/>
      <c r="AK141" s="357"/>
      <c r="AL141" s="758"/>
      <c r="AM141" s="778"/>
      <c r="AN141" s="357"/>
      <c r="AO141" s="758"/>
      <c r="AP141" s="778"/>
      <c r="AQ141" s="357"/>
      <c r="AR141" s="758"/>
      <c r="AS141" s="778"/>
      <c r="AT141" s="357"/>
      <c r="AU141" s="758"/>
      <c r="AV141" s="778"/>
      <c r="AW141" s="357"/>
      <c r="AX141" s="758"/>
      <c r="AY141" s="778"/>
      <c r="AZ141" s="357"/>
      <c r="BA141" s="758"/>
      <c r="BB141" s="778"/>
      <c r="BC141" s="357"/>
      <c r="BD141" s="758"/>
      <c r="BE141" s="778"/>
      <c r="BF141" s="357"/>
      <c r="BG141" s="758"/>
      <c r="BH141" s="778"/>
      <c r="BI141" s="357"/>
      <c r="BJ141" s="758"/>
      <c r="BK141" s="778"/>
      <c r="BL141" s="357"/>
      <c r="BM141" s="758"/>
      <c r="BN141" s="778"/>
      <c r="BO141" s="357"/>
      <c r="BP141" s="758"/>
      <c r="BQ141" s="778"/>
      <c r="BR141" s="357"/>
      <c r="BS141" s="758"/>
      <c r="BT141" s="778"/>
      <c r="BU141" s="357"/>
      <c r="BV141" s="758"/>
      <c r="BW141" s="778"/>
      <c r="BX141" s="357"/>
      <c r="BY141" s="798">
        <f t="shared" si="78"/>
        <v>0</v>
      </c>
      <c r="BZ141" s="778"/>
      <c r="CA141" s="357"/>
      <c r="CB141" s="758"/>
      <c r="CC141" s="778"/>
      <c r="CD141" s="357"/>
      <c r="CE141" s="758"/>
      <c r="CF141" s="778">
        <v>0</v>
      </c>
      <c r="CG141" s="357"/>
      <c r="CH141" s="758"/>
      <c r="CI141" s="778">
        <v>0</v>
      </c>
      <c r="CJ141" s="357"/>
      <c r="CK141" s="758"/>
      <c r="CL141" s="778">
        <v>0</v>
      </c>
      <c r="CM141" s="357"/>
      <c r="CN141" s="758"/>
      <c r="CO141" s="778"/>
      <c r="CP141" s="357"/>
    </row>
    <row r="142" spans="1:94" ht="12.75">
      <c r="B142" s="347"/>
      <c r="C142" s="723"/>
      <c r="D142" s="377"/>
      <c r="E142" s="377"/>
      <c r="F142" s="377"/>
      <c r="G142" s="377"/>
      <c r="H142" s="377"/>
      <c r="I142" s="377"/>
      <c r="J142" s="377"/>
      <c r="K142" s="377"/>
      <c r="L142" s="377"/>
      <c r="M142" s="377"/>
      <c r="N142" s="377"/>
      <c r="O142" s="368"/>
      <c r="P142" s="358"/>
      <c r="Q142" s="357"/>
      <c r="R142" s="212"/>
      <c r="S142" s="187"/>
      <c r="T142" s="415"/>
      <c r="U142" s="357"/>
      <c r="W142" s="415"/>
      <c r="X142" s="357"/>
      <c r="Z142" s="415"/>
      <c r="AA142" s="357"/>
      <c r="AB142" s="357"/>
      <c r="AC142" s="357"/>
      <c r="AD142" s="357"/>
      <c r="AE142" s="357"/>
      <c r="AF142" s="752"/>
      <c r="AH142" s="357"/>
      <c r="AK142" s="357"/>
      <c r="AN142" s="357"/>
      <c r="AQ142" s="357"/>
      <c r="AT142" s="357"/>
      <c r="AW142" s="357"/>
      <c r="AZ142" s="357"/>
      <c r="BC142" s="357"/>
      <c r="BF142" s="357"/>
      <c r="BI142" s="357"/>
      <c r="BL142" s="357"/>
      <c r="BO142" s="357"/>
      <c r="BR142" s="357"/>
      <c r="BU142" s="357"/>
      <c r="BX142" s="357"/>
      <c r="BY142" s="798">
        <f t="shared" si="78"/>
        <v>0</v>
      </c>
      <c r="CA142" s="357"/>
      <c r="CD142" s="357"/>
      <c r="CG142" s="357"/>
      <c r="CJ142" s="357"/>
      <c r="CM142" s="357"/>
      <c r="CP142" s="357"/>
    </row>
    <row r="143" spans="1:94" ht="12.75">
      <c r="A143" s="712" t="s">
        <v>1579</v>
      </c>
      <c r="B143" s="345" t="s">
        <v>1580</v>
      </c>
      <c r="C143" s="724"/>
      <c r="D143" s="378"/>
      <c r="E143" s="378"/>
      <c r="F143" s="378"/>
      <c r="G143" s="378"/>
      <c r="H143" s="378"/>
      <c r="I143" s="378"/>
      <c r="J143" s="378"/>
      <c r="K143" s="378"/>
      <c r="L143" s="378"/>
      <c r="M143" s="378"/>
      <c r="N143" s="378"/>
      <c r="O143" s="370"/>
      <c r="P143" s="359"/>
      <c r="Q143" s="356">
        <f>SUM(Q144:Q161)</f>
        <v>0</v>
      </c>
      <c r="R143" s="212"/>
      <c r="S143" s="187"/>
      <c r="T143" s="416"/>
      <c r="U143" s="356">
        <f>SUM(U144:U161)</f>
        <v>0</v>
      </c>
      <c r="W143" s="416"/>
      <c r="X143" s="356">
        <f>SUM(X144:X161)</f>
        <v>0</v>
      </c>
      <c r="Z143" s="416"/>
      <c r="AA143" s="356">
        <f>SUM(AA144:AA161)</f>
        <v>0</v>
      </c>
      <c r="AB143" s="356">
        <f>SUM(AB144:AB161)</f>
        <v>0</v>
      </c>
      <c r="AC143" s="356">
        <f>SUM(AC144:AC161)</f>
        <v>0</v>
      </c>
      <c r="AD143" s="356">
        <f>SUM(AD144:AD161)</f>
        <v>0</v>
      </c>
      <c r="AE143" s="356">
        <f>SUM(AE144:AE161)</f>
        <v>0</v>
      </c>
      <c r="AF143" s="752"/>
      <c r="AG143" s="779"/>
      <c r="AH143" s="356">
        <f>SUM(AH144:AH161)</f>
        <v>0</v>
      </c>
      <c r="AI143" s="758"/>
      <c r="AJ143" s="779"/>
      <c r="AK143" s="356">
        <f>SUM(AK144:AK161)</f>
        <v>0</v>
      </c>
      <c r="AL143" s="758"/>
      <c r="AM143" s="779"/>
      <c r="AN143" s="356">
        <f>SUM(AN144:AN161)</f>
        <v>0</v>
      </c>
      <c r="AO143" s="758"/>
      <c r="AP143" s="779"/>
      <c r="AQ143" s="356">
        <f>SUM(AQ144:AQ161)</f>
        <v>0</v>
      </c>
      <c r="AR143" s="758"/>
      <c r="AS143" s="779"/>
      <c r="AT143" s="356">
        <f>SUM(AT144:AT161)</f>
        <v>0</v>
      </c>
      <c r="AU143" s="758"/>
      <c r="AV143" s="779"/>
      <c r="AW143" s="356">
        <f>SUM(AW144:AW161)</f>
        <v>0</v>
      </c>
      <c r="AX143" s="758"/>
      <c r="AY143" s="779"/>
      <c r="AZ143" s="356">
        <f>SUM(AZ144:AZ161)</f>
        <v>0</v>
      </c>
      <c r="BA143" s="758"/>
      <c r="BB143" s="779"/>
      <c r="BC143" s="356">
        <f>SUM(BC144:BC161)</f>
        <v>0</v>
      </c>
      <c r="BD143" s="758"/>
      <c r="BE143" s="779"/>
      <c r="BF143" s="356">
        <f>SUM(BF144:BF161)</f>
        <v>0</v>
      </c>
      <c r="BG143" s="758"/>
      <c r="BH143" s="779"/>
      <c r="BI143" s="356">
        <f>SUM(BI144:BI161)</f>
        <v>0</v>
      </c>
      <c r="BJ143" s="758"/>
      <c r="BK143" s="779"/>
      <c r="BL143" s="356">
        <f>SUM(BL144:BL161)</f>
        <v>0</v>
      </c>
      <c r="BM143" s="758"/>
      <c r="BN143" s="779"/>
      <c r="BO143" s="356">
        <f>SUM(BO144:BO161)</f>
        <v>0</v>
      </c>
      <c r="BP143" s="758"/>
      <c r="BQ143" s="779"/>
      <c r="BR143" s="356">
        <f>SUM(BR144:BR161)</f>
        <v>0</v>
      </c>
      <c r="BS143" s="758"/>
      <c r="BT143" s="779"/>
      <c r="BU143" s="356">
        <f>SUM(BU144:BU161)</f>
        <v>0</v>
      </c>
      <c r="BV143" s="758"/>
      <c r="BW143" s="779"/>
      <c r="BX143" s="356">
        <f>SUM(BX144:BX161)</f>
        <v>0</v>
      </c>
      <c r="BY143" s="356">
        <f>SUM(BY144:BY161)</f>
        <v>0</v>
      </c>
      <c r="BZ143" s="779"/>
      <c r="CA143" s="356">
        <f>SUM(CA144:CA161)</f>
        <v>0</v>
      </c>
      <c r="CB143" s="758"/>
      <c r="CC143" s="779"/>
      <c r="CD143" s="356">
        <f>SUM(CD144:CD161)</f>
        <v>0</v>
      </c>
      <c r="CE143" s="758"/>
      <c r="CF143" s="779"/>
      <c r="CG143" s="356">
        <f>SUM(CG144:CG161)</f>
        <v>0</v>
      </c>
      <c r="CH143" s="758"/>
      <c r="CI143" s="779"/>
      <c r="CJ143" s="356">
        <f>SUM(CJ144:CJ161)</f>
        <v>0</v>
      </c>
      <c r="CK143" s="758"/>
      <c r="CL143" s="779"/>
      <c r="CM143" s="356">
        <f>SUM(CM144:CM161)</f>
        <v>0</v>
      </c>
      <c r="CN143" s="758"/>
      <c r="CO143" s="779"/>
      <c r="CP143" s="356">
        <f>SUM(CP144:CP161)</f>
        <v>0</v>
      </c>
    </row>
    <row r="144" spans="1:94" ht="12.75">
      <c r="A144" s="87" t="s">
        <v>1579</v>
      </c>
      <c r="B144" s="346" t="s">
        <v>869</v>
      </c>
      <c r="C144" s="722"/>
      <c r="D144" s="367"/>
      <c r="E144" s="375"/>
      <c r="F144" s="367"/>
      <c r="G144" s="367"/>
      <c r="H144" s="367"/>
      <c r="I144" s="367"/>
      <c r="J144" s="375"/>
      <c r="K144" s="367"/>
      <c r="L144" s="367"/>
      <c r="M144" s="367"/>
      <c r="N144" s="367"/>
      <c r="O144" s="368">
        <f t="shared" ref="O144:O161" si="85">SUM(C144:N144)</f>
        <v>0</v>
      </c>
      <c r="P144" s="357">
        <v>3750</v>
      </c>
      <c r="Q144" s="357">
        <f t="shared" ref="Q144:Q161" si="86">+O144*P144</f>
        <v>0</v>
      </c>
      <c r="R144" s="410"/>
      <c r="S144" s="351"/>
      <c r="T144" s="413"/>
      <c r="U144" s="357">
        <f t="shared" ref="U144:U161" si="87">+$P144*T144</f>
        <v>0</v>
      </c>
      <c r="W144" s="413"/>
      <c r="X144" s="357">
        <f t="shared" ref="X144:X161" si="88">+$P144*W144</f>
        <v>0</v>
      </c>
      <c r="Z144" s="413"/>
      <c r="AA144" s="357">
        <f t="shared" ref="AA144:AA161" si="89">+$P144*Z144</f>
        <v>0</v>
      </c>
      <c r="AB144" s="357"/>
      <c r="AC144" s="357"/>
      <c r="AD144" s="357"/>
      <c r="AE144" s="357"/>
      <c r="AF144" s="752"/>
      <c r="AG144" s="367"/>
      <c r="AH144" s="357">
        <f t="shared" ref="AH144:AH161" si="90">+$P144*AG144</f>
        <v>0</v>
      </c>
      <c r="AI144" s="758"/>
      <c r="AJ144" s="367"/>
      <c r="AK144" s="357">
        <f t="shared" ref="AK144:AK161" si="91">+$P144*AJ144</f>
        <v>0</v>
      </c>
      <c r="AL144" s="758"/>
      <c r="AM144" s="367"/>
      <c r="AN144" s="357">
        <f t="shared" ref="AN144:AN161" si="92">+$P144*AM144</f>
        <v>0</v>
      </c>
      <c r="AO144" s="758"/>
      <c r="AP144" s="367"/>
      <c r="AQ144" s="357">
        <f t="shared" ref="AQ144:AQ161" si="93">+$P144*AP144</f>
        <v>0</v>
      </c>
      <c r="AR144" s="758"/>
      <c r="AS144" s="367"/>
      <c r="AT144" s="357">
        <f t="shared" ref="AT144:AT161" si="94">+$P144*AS144</f>
        <v>0</v>
      </c>
      <c r="AU144" s="758"/>
      <c r="AV144" s="367"/>
      <c r="AW144" s="357">
        <f t="shared" ref="AW144:AW161" si="95">+$P144*AV144</f>
        <v>0</v>
      </c>
      <c r="AX144" s="758"/>
      <c r="AY144" s="367"/>
      <c r="AZ144" s="357">
        <f t="shared" ref="AZ144:AZ161" si="96">+$P144*AY144</f>
        <v>0</v>
      </c>
      <c r="BA144" s="758"/>
      <c r="BB144" s="367"/>
      <c r="BC144" s="357">
        <f t="shared" ref="BC144:BC161" si="97">+$P144*BB144</f>
        <v>0</v>
      </c>
      <c r="BD144" s="758"/>
      <c r="BE144" s="367"/>
      <c r="BF144" s="357">
        <f t="shared" ref="BF144:BF161" si="98">+$P144*BE144</f>
        <v>0</v>
      </c>
      <c r="BG144" s="758"/>
      <c r="BH144" s="367"/>
      <c r="BI144" s="357">
        <f t="shared" ref="BI144:BI161" si="99">+$P144*BH144</f>
        <v>0</v>
      </c>
      <c r="BJ144" s="758"/>
      <c r="BK144" s="367"/>
      <c r="BL144" s="357">
        <f t="shared" ref="BL144:BL161" si="100">+$P144*BK144</f>
        <v>0</v>
      </c>
      <c r="BM144" s="758"/>
      <c r="BN144" s="367"/>
      <c r="BO144" s="357">
        <f t="shared" ref="BO144:BO161" si="101">+$P144*BN144</f>
        <v>0</v>
      </c>
      <c r="BP144" s="758"/>
      <c r="BQ144" s="367"/>
      <c r="BR144" s="357">
        <f t="shared" ref="BR144:BR161" si="102">+$P144*BQ144</f>
        <v>0</v>
      </c>
      <c r="BS144" s="758"/>
      <c r="BT144" s="367"/>
      <c r="BU144" s="357">
        <f t="shared" ref="BU144:BU161" si="103">+$P144*BT144</f>
        <v>0</v>
      </c>
      <c r="BV144" s="758"/>
      <c r="BW144" s="367"/>
      <c r="BX144" s="357">
        <f t="shared" ref="BX144:BX161" si="104">+$P144*BW144</f>
        <v>0</v>
      </c>
      <c r="BY144" s="798">
        <f t="shared" ref="BY144:BY162" si="105">+AH144+AK144+AN144+AQ144+AT144+AW144+AZ144+BC144+BF144+BI144+BL144+BO144+BR144+BU144+BX144</f>
        <v>0</v>
      </c>
      <c r="BZ144" s="367"/>
      <c r="CA144" s="357">
        <f t="shared" ref="CA144:CA161" si="106">+$P144*BZ144</f>
        <v>0</v>
      </c>
      <c r="CB144" s="758"/>
      <c r="CC144" s="367">
        <v>0</v>
      </c>
      <c r="CD144" s="357">
        <f t="shared" ref="CD144:CD161" si="107">+$P144*CC144</f>
        <v>0</v>
      </c>
      <c r="CE144" s="758"/>
      <c r="CF144" s="367">
        <v>0</v>
      </c>
      <c r="CG144" s="357">
        <f t="shared" ref="CG144:CG161" si="108">+$P144*CF144</f>
        <v>0</v>
      </c>
      <c r="CH144" s="758"/>
      <c r="CI144" s="367">
        <v>0</v>
      </c>
      <c r="CJ144" s="357">
        <f t="shared" ref="CJ144:CJ161" si="109">+$P144*CI144</f>
        <v>0</v>
      </c>
      <c r="CK144" s="758"/>
      <c r="CL144" s="367">
        <v>0</v>
      </c>
      <c r="CM144" s="357">
        <f t="shared" ref="CM144:CM161" si="110">+$P144*CL144</f>
        <v>0</v>
      </c>
      <c r="CN144" s="758"/>
      <c r="CO144" s="367"/>
      <c r="CP144" s="357">
        <f t="shared" ref="CP144:CP161" si="111">+$P144*CO144</f>
        <v>0</v>
      </c>
    </row>
    <row r="145" spans="1:94" ht="12.75">
      <c r="A145" s="87" t="s">
        <v>1579</v>
      </c>
      <c r="B145" s="346" t="s">
        <v>870</v>
      </c>
      <c r="C145" s="722"/>
      <c r="D145" s="367"/>
      <c r="E145" s="375"/>
      <c r="F145" s="367"/>
      <c r="G145" s="367"/>
      <c r="H145" s="367"/>
      <c r="I145" s="367"/>
      <c r="J145" s="375"/>
      <c r="K145" s="367"/>
      <c r="L145" s="367"/>
      <c r="M145" s="367"/>
      <c r="N145" s="367"/>
      <c r="O145" s="368">
        <f t="shared" si="85"/>
        <v>0</v>
      </c>
      <c r="P145" s="357">
        <v>850</v>
      </c>
      <c r="Q145" s="357">
        <f t="shared" si="86"/>
        <v>0</v>
      </c>
      <c r="R145" s="410"/>
      <c r="S145" s="351"/>
      <c r="T145" s="413"/>
      <c r="U145" s="357">
        <f t="shared" si="87"/>
        <v>0</v>
      </c>
      <c r="W145" s="413"/>
      <c r="X145" s="357">
        <f t="shared" si="88"/>
        <v>0</v>
      </c>
      <c r="Z145" s="413"/>
      <c r="AA145" s="357">
        <f t="shared" si="89"/>
        <v>0</v>
      </c>
      <c r="AB145" s="357"/>
      <c r="AC145" s="357"/>
      <c r="AD145" s="357"/>
      <c r="AE145" s="357"/>
      <c r="AF145" s="752"/>
      <c r="AG145" s="367"/>
      <c r="AH145" s="357">
        <f t="shared" si="90"/>
        <v>0</v>
      </c>
      <c r="AI145" s="758"/>
      <c r="AJ145" s="367"/>
      <c r="AK145" s="357">
        <f t="shared" si="91"/>
        <v>0</v>
      </c>
      <c r="AL145" s="758"/>
      <c r="AM145" s="367"/>
      <c r="AN145" s="357">
        <f t="shared" si="92"/>
        <v>0</v>
      </c>
      <c r="AO145" s="758"/>
      <c r="AP145" s="367"/>
      <c r="AQ145" s="357">
        <f t="shared" si="93"/>
        <v>0</v>
      </c>
      <c r="AR145" s="758"/>
      <c r="AS145" s="367"/>
      <c r="AT145" s="357">
        <f t="shared" si="94"/>
        <v>0</v>
      </c>
      <c r="AU145" s="758"/>
      <c r="AV145" s="367"/>
      <c r="AW145" s="357">
        <f t="shared" si="95"/>
        <v>0</v>
      </c>
      <c r="AX145" s="758"/>
      <c r="AY145" s="367"/>
      <c r="AZ145" s="357">
        <f t="shared" si="96"/>
        <v>0</v>
      </c>
      <c r="BA145" s="758"/>
      <c r="BB145" s="367"/>
      <c r="BC145" s="357">
        <f t="shared" si="97"/>
        <v>0</v>
      </c>
      <c r="BD145" s="758"/>
      <c r="BE145" s="367"/>
      <c r="BF145" s="357">
        <f t="shared" si="98"/>
        <v>0</v>
      </c>
      <c r="BG145" s="758"/>
      <c r="BH145" s="367"/>
      <c r="BI145" s="357">
        <f t="shared" si="99"/>
        <v>0</v>
      </c>
      <c r="BJ145" s="758"/>
      <c r="BK145" s="367"/>
      <c r="BL145" s="357">
        <f t="shared" si="100"/>
        <v>0</v>
      </c>
      <c r="BM145" s="758"/>
      <c r="BN145" s="367"/>
      <c r="BO145" s="357">
        <f t="shared" si="101"/>
        <v>0</v>
      </c>
      <c r="BP145" s="758"/>
      <c r="BQ145" s="367"/>
      <c r="BR145" s="357">
        <f t="shared" si="102"/>
        <v>0</v>
      </c>
      <c r="BS145" s="758"/>
      <c r="BT145" s="367"/>
      <c r="BU145" s="357">
        <f t="shared" si="103"/>
        <v>0</v>
      </c>
      <c r="BV145" s="758"/>
      <c r="BW145" s="367"/>
      <c r="BX145" s="357">
        <f t="shared" si="104"/>
        <v>0</v>
      </c>
      <c r="BY145" s="798">
        <f t="shared" si="105"/>
        <v>0</v>
      </c>
      <c r="BZ145" s="367"/>
      <c r="CA145" s="357">
        <f t="shared" si="106"/>
        <v>0</v>
      </c>
      <c r="CB145" s="758"/>
      <c r="CC145" s="367"/>
      <c r="CD145" s="357">
        <f t="shared" si="107"/>
        <v>0</v>
      </c>
      <c r="CE145" s="758"/>
      <c r="CF145" s="367">
        <v>0</v>
      </c>
      <c r="CG145" s="357">
        <f t="shared" si="108"/>
        <v>0</v>
      </c>
      <c r="CH145" s="758"/>
      <c r="CI145" s="367">
        <v>0</v>
      </c>
      <c r="CJ145" s="357">
        <f t="shared" si="109"/>
        <v>0</v>
      </c>
      <c r="CK145" s="758"/>
      <c r="CL145" s="367">
        <v>0</v>
      </c>
      <c r="CM145" s="357">
        <f t="shared" si="110"/>
        <v>0</v>
      </c>
      <c r="CN145" s="758"/>
      <c r="CO145" s="367"/>
      <c r="CP145" s="357">
        <f t="shared" si="111"/>
        <v>0</v>
      </c>
    </row>
    <row r="146" spans="1:94" ht="12.75">
      <c r="A146" s="87" t="s">
        <v>1579</v>
      </c>
      <c r="B146" s="346" t="s">
        <v>871</v>
      </c>
      <c r="C146" s="722"/>
      <c r="D146" s="367"/>
      <c r="E146" s="375"/>
      <c r="F146" s="367"/>
      <c r="G146" s="367"/>
      <c r="H146" s="367"/>
      <c r="I146" s="367"/>
      <c r="J146" s="375"/>
      <c r="K146" s="367"/>
      <c r="L146" s="367"/>
      <c r="M146" s="367"/>
      <c r="N146" s="367"/>
      <c r="O146" s="368">
        <f t="shared" si="85"/>
        <v>0</v>
      </c>
      <c r="P146" s="357">
        <v>850</v>
      </c>
      <c r="Q146" s="357">
        <f t="shared" si="86"/>
        <v>0</v>
      </c>
      <c r="R146" s="410"/>
      <c r="S146" s="351"/>
      <c r="T146" s="413"/>
      <c r="U146" s="357">
        <f t="shared" si="87"/>
        <v>0</v>
      </c>
      <c r="W146" s="413"/>
      <c r="X146" s="357">
        <f t="shared" si="88"/>
        <v>0</v>
      </c>
      <c r="Z146" s="413"/>
      <c r="AA146" s="357">
        <f t="shared" si="89"/>
        <v>0</v>
      </c>
      <c r="AB146" s="357"/>
      <c r="AC146" s="357"/>
      <c r="AD146" s="357"/>
      <c r="AE146" s="357"/>
      <c r="AF146" s="752"/>
      <c r="AG146" s="367"/>
      <c r="AH146" s="357">
        <f t="shared" si="90"/>
        <v>0</v>
      </c>
      <c r="AI146" s="758"/>
      <c r="AJ146" s="367"/>
      <c r="AK146" s="357">
        <f t="shared" si="91"/>
        <v>0</v>
      </c>
      <c r="AL146" s="758"/>
      <c r="AM146" s="367"/>
      <c r="AN146" s="357">
        <f t="shared" si="92"/>
        <v>0</v>
      </c>
      <c r="AO146" s="758"/>
      <c r="AP146" s="367"/>
      <c r="AQ146" s="357">
        <f t="shared" si="93"/>
        <v>0</v>
      </c>
      <c r="AR146" s="758"/>
      <c r="AS146" s="367"/>
      <c r="AT146" s="357">
        <f t="shared" si="94"/>
        <v>0</v>
      </c>
      <c r="AU146" s="758"/>
      <c r="AV146" s="367"/>
      <c r="AW146" s="357">
        <f t="shared" si="95"/>
        <v>0</v>
      </c>
      <c r="AX146" s="758"/>
      <c r="AY146" s="367"/>
      <c r="AZ146" s="357">
        <f t="shared" si="96"/>
        <v>0</v>
      </c>
      <c r="BA146" s="758"/>
      <c r="BB146" s="367"/>
      <c r="BC146" s="357">
        <f t="shared" si="97"/>
        <v>0</v>
      </c>
      <c r="BD146" s="758"/>
      <c r="BE146" s="367"/>
      <c r="BF146" s="357">
        <f t="shared" si="98"/>
        <v>0</v>
      </c>
      <c r="BG146" s="758"/>
      <c r="BH146" s="367"/>
      <c r="BI146" s="357">
        <f t="shared" si="99"/>
        <v>0</v>
      </c>
      <c r="BJ146" s="758"/>
      <c r="BK146" s="367"/>
      <c r="BL146" s="357">
        <f t="shared" si="100"/>
        <v>0</v>
      </c>
      <c r="BM146" s="758"/>
      <c r="BN146" s="367"/>
      <c r="BO146" s="357">
        <f t="shared" si="101"/>
        <v>0</v>
      </c>
      <c r="BP146" s="758"/>
      <c r="BQ146" s="367"/>
      <c r="BR146" s="357">
        <f t="shared" si="102"/>
        <v>0</v>
      </c>
      <c r="BS146" s="758"/>
      <c r="BT146" s="367"/>
      <c r="BU146" s="357">
        <f t="shared" si="103"/>
        <v>0</v>
      </c>
      <c r="BV146" s="758"/>
      <c r="BW146" s="367"/>
      <c r="BX146" s="357">
        <f t="shared" si="104"/>
        <v>0</v>
      </c>
      <c r="BY146" s="798">
        <f t="shared" si="105"/>
        <v>0</v>
      </c>
      <c r="BZ146" s="367"/>
      <c r="CA146" s="357">
        <f t="shared" si="106"/>
        <v>0</v>
      </c>
      <c r="CB146" s="758"/>
      <c r="CC146" s="367"/>
      <c r="CD146" s="357">
        <f t="shared" si="107"/>
        <v>0</v>
      </c>
      <c r="CE146" s="758"/>
      <c r="CF146" s="367">
        <v>0</v>
      </c>
      <c r="CG146" s="357">
        <f t="shared" si="108"/>
        <v>0</v>
      </c>
      <c r="CH146" s="758"/>
      <c r="CI146" s="367">
        <v>0</v>
      </c>
      <c r="CJ146" s="357">
        <f t="shared" si="109"/>
        <v>0</v>
      </c>
      <c r="CK146" s="758"/>
      <c r="CL146" s="367">
        <v>0</v>
      </c>
      <c r="CM146" s="357">
        <f t="shared" si="110"/>
        <v>0</v>
      </c>
      <c r="CN146" s="758"/>
      <c r="CO146" s="367"/>
      <c r="CP146" s="357">
        <f t="shared" si="111"/>
        <v>0</v>
      </c>
    </row>
    <row r="147" spans="1:94" ht="12.75">
      <c r="A147" s="87" t="s">
        <v>1579</v>
      </c>
      <c r="B147" s="346" t="s">
        <v>872</v>
      </c>
      <c r="C147" s="722"/>
      <c r="D147" s="367"/>
      <c r="E147" s="375"/>
      <c r="F147" s="367"/>
      <c r="G147" s="367"/>
      <c r="H147" s="367"/>
      <c r="I147" s="367"/>
      <c r="J147" s="375"/>
      <c r="K147" s="367"/>
      <c r="L147" s="367"/>
      <c r="M147" s="367"/>
      <c r="N147" s="367"/>
      <c r="O147" s="368">
        <f t="shared" si="85"/>
        <v>0</v>
      </c>
      <c r="P147" s="357">
        <v>1275</v>
      </c>
      <c r="Q147" s="357">
        <f t="shared" si="86"/>
        <v>0</v>
      </c>
      <c r="R147" s="410"/>
      <c r="S147" s="351"/>
      <c r="T147" s="413"/>
      <c r="U147" s="357">
        <f t="shared" si="87"/>
        <v>0</v>
      </c>
      <c r="W147" s="413"/>
      <c r="X147" s="357">
        <f t="shared" si="88"/>
        <v>0</v>
      </c>
      <c r="Z147" s="413"/>
      <c r="AA147" s="357">
        <f t="shared" si="89"/>
        <v>0</v>
      </c>
      <c r="AB147" s="357"/>
      <c r="AC147" s="357"/>
      <c r="AD147" s="357"/>
      <c r="AE147" s="357"/>
      <c r="AF147" s="752"/>
      <c r="AG147" s="367"/>
      <c r="AH147" s="357">
        <f t="shared" si="90"/>
        <v>0</v>
      </c>
      <c r="AI147" s="758"/>
      <c r="AJ147" s="367"/>
      <c r="AK147" s="357">
        <f t="shared" si="91"/>
        <v>0</v>
      </c>
      <c r="AL147" s="758"/>
      <c r="AM147" s="367"/>
      <c r="AN147" s="357">
        <f t="shared" si="92"/>
        <v>0</v>
      </c>
      <c r="AO147" s="758"/>
      <c r="AP147" s="367"/>
      <c r="AQ147" s="357">
        <f t="shared" si="93"/>
        <v>0</v>
      </c>
      <c r="AR147" s="758"/>
      <c r="AS147" s="367"/>
      <c r="AT147" s="357">
        <f t="shared" si="94"/>
        <v>0</v>
      </c>
      <c r="AU147" s="758"/>
      <c r="AV147" s="367"/>
      <c r="AW147" s="357">
        <f t="shared" si="95"/>
        <v>0</v>
      </c>
      <c r="AX147" s="758"/>
      <c r="AY147" s="367"/>
      <c r="AZ147" s="357">
        <f t="shared" si="96"/>
        <v>0</v>
      </c>
      <c r="BA147" s="758"/>
      <c r="BB147" s="367"/>
      <c r="BC147" s="357">
        <f t="shared" si="97"/>
        <v>0</v>
      </c>
      <c r="BD147" s="758"/>
      <c r="BE147" s="367"/>
      <c r="BF147" s="357">
        <f t="shared" si="98"/>
        <v>0</v>
      </c>
      <c r="BG147" s="758"/>
      <c r="BH147" s="367"/>
      <c r="BI147" s="357">
        <f t="shared" si="99"/>
        <v>0</v>
      </c>
      <c r="BJ147" s="758"/>
      <c r="BK147" s="367"/>
      <c r="BL147" s="357">
        <f t="shared" si="100"/>
        <v>0</v>
      </c>
      <c r="BM147" s="758"/>
      <c r="BN147" s="367"/>
      <c r="BO147" s="357">
        <f t="shared" si="101"/>
        <v>0</v>
      </c>
      <c r="BP147" s="758"/>
      <c r="BQ147" s="367"/>
      <c r="BR147" s="357">
        <f t="shared" si="102"/>
        <v>0</v>
      </c>
      <c r="BS147" s="758"/>
      <c r="BT147" s="367"/>
      <c r="BU147" s="357">
        <f t="shared" si="103"/>
        <v>0</v>
      </c>
      <c r="BV147" s="758"/>
      <c r="BW147" s="367"/>
      <c r="BX147" s="357">
        <f t="shared" si="104"/>
        <v>0</v>
      </c>
      <c r="BY147" s="798">
        <f t="shared" si="105"/>
        <v>0</v>
      </c>
      <c r="BZ147" s="367"/>
      <c r="CA147" s="357">
        <f t="shared" si="106"/>
        <v>0</v>
      </c>
      <c r="CB147" s="758"/>
      <c r="CC147" s="367"/>
      <c r="CD147" s="357">
        <f t="shared" si="107"/>
        <v>0</v>
      </c>
      <c r="CE147" s="758"/>
      <c r="CF147" s="367">
        <v>0</v>
      </c>
      <c r="CG147" s="357">
        <f t="shared" si="108"/>
        <v>0</v>
      </c>
      <c r="CH147" s="758"/>
      <c r="CI147" s="367">
        <v>0</v>
      </c>
      <c r="CJ147" s="357">
        <f t="shared" si="109"/>
        <v>0</v>
      </c>
      <c r="CK147" s="758"/>
      <c r="CL147" s="367">
        <v>0</v>
      </c>
      <c r="CM147" s="357">
        <f t="shared" si="110"/>
        <v>0</v>
      </c>
      <c r="CN147" s="758"/>
      <c r="CO147" s="367"/>
      <c r="CP147" s="357">
        <f t="shared" si="111"/>
        <v>0</v>
      </c>
    </row>
    <row r="148" spans="1:94" ht="12.75">
      <c r="A148" s="87" t="s">
        <v>1579</v>
      </c>
      <c r="B148" s="346" t="s">
        <v>873</v>
      </c>
      <c r="C148" s="722"/>
      <c r="D148" s="367"/>
      <c r="E148" s="375"/>
      <c r="F148" s="367"/>
      <c r="G148" s="367"/>
      <c r="H148" s="367"/>
      <c r="I148" s="367"/>
      <c r="J148" s="375"/>
      <c r="K148" s="367"/>
      <c r="L148" s="367"/>
      <c r="M148" s="367"/>
      <c r="N148" s="367"/>
      <c r="O148" s="368">
        <f t="shared" si="85"/>
        <v>0</v>
      </c>
      <c r="P148" s="357">
        <v>1100</v>
      </c>
      <c r="Q148" s="357">
        <f t="shared" si="86"/>
        <v>0</v>
      </c>
      <c r="R148" s="410"/>
      <c r="S148" s="351"/>
      <c r="T148" s="413"/>
      <c r="U148" s="357">
        <f t="shared" si="87"/>
        <v>0</v>
      </c>
      <c r="W148" s="413"/>
      <c r="X148" s="357">
        <f t="shared" si="88"/>
        <v>0</v>
      </c>
      <c r="Z148" s="413"/>
      <c r="AA148" s="357">
        <f t="shared" si="89"/>
        <v>0</v>
      </c>
      <c r="AB148" s="357"/>
      <c r="AC148" s="357"/>
      <c r="AD148" s="357"/>
      <c r="AE148" s="357"/>
      <c r="AF148" s="752"/>
      <c r="AG148" s="367"/>
      <c r="AH148" s="357">
        <f t="shared" si="90"/>
        <v>0</v>
      </c>
      <c r="AI148" s="758"/>
      <c r="AJ148" s="367"/>
      <c r="AK148" s="357">
        <f t="shared" si="91"/>
        <v>0</v>
      </c>
      <c r="AL148" s="758"/>
      <c r="AM148" s="367"/>
      <c r="AN148" s="357">
        <f t="shared" si="92"/>
        <v>0</v>
      </c>
      <c r="AO148" s="758"/>
      <c r="AP148" s="367"/>
      <c r="AQ148" s="357">
        <f t="shared" si="93"/>
        <v>0</v>
      </c>
      <c r="AR148" s="758"/>
      <c r="AS148" s="367"/>
      <c r="AT148" s="357">
        <f t="shared" si="94"/>
        <v>0</v>
      </c>
      <c r="AU148" s="758"/>
      <c r="AV148" s="367"/>
      <c r="AW148" s="357">
        <f t="shared" si="95"/>
        <v>0</v>
      </c>
      <c r="AX148" s="758"/>
      <c r="AY148" s="367"/>
      <c r="AZ148" s="357">
        <f t="shared" si="96"/>
        <v>0</v>
      </c>
      <c r="BA148" s="758"/>
      <c r="BB148" s="367"/>
      <c r="BC148" s="357">
        <f t="shared" si="97"/>
        <v>0</v>
      </c>
      <c r="BD148" s="758"/>
      <c r="BE148" s="367"/>
      <c r="BF148" s="357">
        <f t="shared" si="98"/>
        <v>0</v>
      </c>
      <c r="BG148" s="758"/>
      <c r="BH148" s="367"/>
      <c r="BI148" s="357">
        <f t="shared" si="99"/>
        <v>0</v>
      </c>
      <c r="BJ148" s="758"/>
      <c r="BK148" s="367"/>
      <c r="BL148" s="357">
        <f t="shared" si="100"/>
        <v>0</v>
      </c>
      <c r="BM148" s="758"/>
      <c r="BN148" s="367"/>
      <c r="BO148" s="357">
        <f t="shared" si="101"/>
        <v>0</v>
      </c>
      <c r="BP148" s="758"/>
      <c r="BQ148" s="367"/>
      <c r="BR148" s="357">
        <f t="shared" si="102"/>
        <v>0</v>
      </c>
      <c r="BS148" s="758"/>
      <c r="BT148" s="367"/>
      <c r="BU148" s="357">
        <f t="shared" si="103"/>
        <v>0</v>
      </c>
      <c r="BV148" s="758"/>
      <c r="BW148" s="367"/>
      <c r="BX148" s="357">
        <f t="shared" si="104"/>
        <v>0</v>
      </c>
      <c r="BY148" s="798">
        <f t="shared" si="105"/>
        <v>0</v>
      </c>
      <c r="BZ148" s="367"/>
      <c r="CA148" s="357">
        <f t="shared" si="106"/>
        <v>0</v>
      </c>
      <c r="CB148" s="758"/>
      <c r="CC148" s="367"/>
      <c r="CD148" s="357">
        <f t="shared" si="107"/>
        <v>0</v>
      </c>
      <c r="CE148" s="758"/>
      <c r="CF148" s="367">
        <v>0</v>
      </c>
      <c r="CG148" s="357">
        <f t="shared" si="108"/>
        <v>0</v>
      </c>
      <c r="CH148" s="758"/>
      <c r="CI148" s="367">
        <v>0</v>
      </c>
      <c r="CJ148" s="357">
        <f t="shared" si="109"/>
        <v>0</v>
      </c>
      <c r="CK148" s="758"/>
      <c r="CL148" s="367">
        <v>0</v>
      </c>
      <c r="CM148" s="357">
        <f t="shared" si="110"/>
        <v>0</v>
      </c>
      <c r="CN148" s="758"/>
      <c r="CO148" s="367"/>
      <c r="CP148" s="357">
        <f t="shared" si="111"/>
        <v>0</v>
      </c>
    </row>
    <row r="149" spans="1:94" ht="12.75">
      <c r="A149" s="87" t="s">
        <v>1579</v>
      </c>
      <c r="B149" s="346" t="s">
        <v>874</v>
      </c>
      <c r="C149" s="722"/>
      <c r="D149" s="367"/>
      <c r="E149" s="375"/>
      <c r="F149" s="367"/>
      <c r="G149" s="367"/>
      <c r="H149" s="367"/>
      <c r="I149" s="367"/>
      <c r="J149" s="375"/>
      <c r="K149" s="367"/>
      <c r="L149" s="367"/>
      <c r="M149" s="367"/>
      <c r="N149" s="367"/>
      <c r="O149" s="368">
        <f t="shared" si="85"/>
        <v>0</v>
      </c>
      <c r="P149" s="357">
        <v>975</v>
      </c>
      <c r="Q149" s="357">
        <f t="shared" si="86"/>
        <v>0</v>
      </c>
      <c r="R149" s="410" t="s">
        <v>875</v>
      </c>
      <c r="S149" s="351"/>
      <c r="T149" s="413"/>
      <c r="U149" s="357">
        <f t="shared" si="87"/>
        <v>0</v>
      </c>
      <c r="W149" s="413"/>
      <c r="X149" s="357">
        <f t="shared" si="88"/>
        <v>0</v>
      </c>
      <c r="Z149" s="413"/>
      <c r="AA149" s="357">
        <f t="shared" si="89"/>
        <v>0</v>
      </c>
      <c r="AB149" s="357"/>
      <c r="AC149" s="357"/>
      <c r="AD149" s="357"/>
      <c r="AE149" s="357"/>
      <c r="AF149" s="752"/>
      <c r="AG149" s="367"/>
      <c r="AH149" s="357">
        <f t="shared" si="90"/>
        <v>0</v>
      </c>
      <c r="AI149" s="758"/>
      <c r="AJ149" s="367"/>
      <c r="AK149" s="357">
        <f t="shared" si="91"/>
        <v>0</v>
      </c>
      <c r="AL149" s="758"/>
      <c r="AM149" s="367"/>
      <c r="AN149" s="357">
        <f t="shared" si="92"/>
        <v>0</v>
      </c>
      <c r="AO149" s="758"/>
      <c r="AP149" s="367"/>
      <c r="AQ149" s="357">
        <f t="shared" si="93"/>
        <v>0</v>
      </c>
      <c r="AR149" s="758"/>
      <c r="AS149" s="367"/>
      <c r="AT149" s="357">
        <f t="shared" si="94"/>
        <v>0</v>
      </c>
      <c r="AU149" s="758"/>
      <c r="AV149" s="367"/>
      <c r="AW149" s="357">
        <f t="shared" si="95"/>
        <v>0</v>
      </c>
      <c r="AX149" s="758"/>
      <c r="AY149" s="367"/>
      <c r="AZ149" s="357">
        <f t="shared" si="96"/>
        <v>0</v>
      </c>
      <c r="BA149" s="758"/>
      <c r="BB149" s="367"/>
      <c r="BC149" s="357">
        <f t="shared" si="97"/>
        <v>0</v>
      </c>
      <c r="BD149" s="758"/>
      <c r="BE149" s="367"/>
      <c r="BF149" s="357">
        <f t="shared" si="98"/>
        <v>0</v>
      </c>
      <c r="BG149" s="758"/>
      <c r="BH149" s="367"/>
      <c r="BI149" s="357">
        <f t="shared" si="99"/>
        <v>0</v>
      </c>
      <c r="BJ149" s="758"/>
      <c r="BK149" s="367"/>
      <c r="BL149" s="357">
        <f t="shared" si="100"/>
        <v>0</v>
      </c>
      <c r="BM149" s="758"/>
      <c r="BN149" s="367"/>
      <c r="BO149" s="357">
        <f t="shared" si="101"/>
        <v>0</v>
      </c>
      <c r="BP149" s="758"/>
      <c r="BQ149" s="367"/>
      <c r="BR149" s="357">
        <f t="shared" si="102"/>
        <v>0</v>
      </c>
      <c r="BS149" s="758"/>
      <c r="BT149" s="367"/>
      <c r="BU149" s="357">
        <f t="shared" si="103"/>
        <v>0</v>
      </c>
      <c r="BV149" s="758"/>
      <c r="BW149" s="367"/>
      <c r="BX149" s="357">
        <f t="shared" si="104"/>
        <v>0</v>
      </c>
      <c r="BY149" s="798">
        <f t="shared" si="105"/>
        <v>0</v>
      </c>
      <c r="BZ149" s="367"/>
      <c r="CA149" s="357">
        <f t="shared" si="106"/>
        <v>0</v>
      </c>
      <c r="CB149" s="758"/>
      <c r="CC149" s="367"/>
      <c r="CD149" s="357">
        <f t="shared" si="107"/>
        <v>0</v>
      </c>
      <c r="CE149" s="758"/>
      <c r="CF149" s="367">
        <v>0</v>
      </c>
      <c r="CG149" s="357">
        <f t="shared" si="108"/>
        <v>0</v>
      </c>
      <c r="CH149" s="758"/>
      <c r="CI149" s="367">
        <v>0</v>
      </c>
      <c r="CJ149" s="357">
        <f t="shared" si="109"/>
        <v>0</v>
      </c>
      <c r="CK149" s="758"/>
      <c r="CL149" s="367">
        <v>0</v>
      </c>
      <c r="CM149" s="357">
        <f t="shared" si="110"/>
        <v>0</v>
      </c>
      <c r="CN149" s="758"/>
      <c r="CO149" s="367"/>
      <c r="CP149" s="357">
        <f t="shared" si="111"/>
        <v>0</v>
      </c>
    </row>
    <row r="150" spans="1:94" ht="12.75">
      <c r="A150" s="87" t="s">
        <v>1579</v>
      </c>
      <c r="B150" s="346" t="s">
        <v>876</v>
      </c>
      <c r="C150" s="722"/>
      <c r="D150" s="367"/>
      <c r="E150" s="375"/>
      <c r="F150" s="367"/>
      <c r="G150" s="367"/>
      <c r="H150" s="367"/>
      <c r="I150" s="367"/>
      <c r="J150" s="375"/>
      <c r="K150" s="367"/>
      <c r="L150" s="367"/>
      <c r="M150" s="367"/>
      <c r="N150" s="367"/>
      <c r="O150" s="368">
        <f t="shared" si="85"/>
        <v>0</v>
      </c>
      <c r="P150" s="357">
        <v>450</v>
      </c>
      <c r="Q150" s="357">
        <f t="shared" si="86"/>
        <v>0</v>
      </c>
      <c r="R150" s="410"/>
      <c r="S150" s="351"/>
      <c r="T150" s="413"/>
      <c r="U150" s="357">
        <f t="shared" si="87"/>
        <v>0</v>
      </c>
      <c r="W150" s="413"/>
      <c r="X150" s="357">
        <f t="shared" si="88"/>
        <v>0</v>
      </c>
      <c r="Z150" s="413"/>
      <c r="AA150" s="357">
        <f t="shared" si="89"/>
        <v>0</v>
      </c>
      <c r="AB150" s="357"/>
      <c r="AC150" s="357"/>
      <c r="AD150" s="357"/>
      <c r="AE150" s="357"/>
      <c r="AF150" s="752"/>
      <c r="AG150" s="367"/>
      <c r="AH150" s="357">
        <f t="shared" si="90"/>
        <v>0</v>
      </c>
      <c r="AI150" s="758"/>
      <c r="AJ150" s="367"/>
      <c r="AK150" s="357">
        <f t="shared" si="91"/>
        <v>0</v>
      </c>
      <c r="AL150" s="758"/>
      <c r="AM150" s="367"/>
      <c r="AN150" s="357">
        <f t="shared" si="92"/>
        <v>0</v>
      </c>
      <c r="AO150" s="758"/>
      <c r="AP150" s="367"/>
      <c r="AQ150" s="357">
        <f t="shared" si="93"/>
        <v>0</v>
      </c>
      <c r="AR150" s="758"/>
      <c r="AS150" s="367"/>
      <c r="AT150" s="357">
        <f t="shared" si="94"/>
        <v>0</v>
      </c>
      <c r="AU150" s="758"/>
      <c r="AV150" s="367"/>
      <c r="AW150" s="357">
        <f t="shared" si="95"/>
        <v>0</v>
      </c>
      <c r="AX150" s="758"/>
      <c r="AY150" s="367"/>
      <c r="AZ150" s="357">
        <f t="shared" si="96"/>
        <v>0</v>
      </c>
      <c r="BA150" s="758"/>
      <c r="BB150" s="367"/>
      <c r="BC150" s="357">
        <f t="shared" si="97"/>
        <v>0</v>
      </c>
      <c r="BD150" s="758"/>
      <c r="BE150" s="367"/>
      <c r="BF150" s="357">
        <f t="shared" si="98"/>
        <v>0</v>
      </c>
      <c r="BG150" s="758"/>
      <c r="BH150" s="367"/>
      <c r="BI150" s="357">
        <f t="shared" si="99"/>
        <v>0</v>
      </c>
      <c r="BJ150" s="758"/>
      <c r="BK150" s="367"/>
      <c r="BL150" s="357">
        <f t="shared" si="100"/>
        <v>0</v>
      </c>
      <c r="BM150" s="758"/>
      <c r="BN150" s="367"/>
      <c r="BO150" s="357">
        <f t="shared" si="101"/>
        <v>0</v>
      </c>
      <c r="BP150" s="758"/>
      <c r="BQ150" s="367"/>
      <c r="BR150" s="357">
        <f t="shared" si="102"/>
        <v>0</v>
      </c>
      <c r="BS150" s="758"/>
      <c r="BT150" s="367"/>
      <c r="BU150" s="357">
        <f t="shared" si="103"/>
        <v>0</v>
      </c>
      <c r="BV150" s="758"/>
      <c r="BW150" s="367"/>
      <c r="BX150" s="357">
        <f t="shared" si="104"/>
        <v>0</v>
      </c>
      <c r="BY150" s="798">
        <f t="shared" si="105"/>
        <v>0</v>
      </c>
      <c r="BZ150" s="367"/>
      <c r="CA150" s="357">
        <f t="shared" si="106"/>
        <v>0</v>
      </c>
      <c r="CB150" s="758"/>
      <c r="CC150" s="367"/>
      <c r="CD150" s="357">
        <f t="shared" si="107"/>
        <v>0</v>
      </c>
      <c r="CE150" s="758"/>
      <c r="CF150" s="367">
        <v>0</v>
      </c>
      <c r="CG150" s="357">
        <f t="shared" si="108"/>
        <v>0</v>
      </c>
      <c r="CH150" s="758"/>
      <c r="CI150" s="367">
        <v>0</v>
      </c>
      <c r="CJ150" s="357">
        <f t="shared" si="109"/>
        <v>0</v>
      </c>
      <c r="CK150" s="758"/>
      <c r="CL150" s="367">
        <v>0</v>
      </c>
      <c r="CM150" s="357">
        <f t="shared" si="110"/>
        <v>0</v>
      </c>
      <c r="CN150" s="758"/>
      <c r="CO150" s="367"/>
      <c r="CP150" s="357">
        <f t="shared" si="111"/>
        <v>0</v>
      </c>
    </row>
    <row r="151" spans="1:94" ht="12.75">
      <c r="A151" s="87" t="s">
        <v>1579</v>
      </c>
      <c r="B151" s="346" t="s">
        <v>877</v>
      </c>
      <c r="C151" s="722"/>
      <c r="D151" s="367"/>
      <c r="E151" s="375"/>
      <c r="F151" s="367"/>
      <c r="G151" s="367"/>
      <c r="H151" s="367"/>
      <c r="I151" s="367"/>
      <c r="J151" s="375"/>
      <c r="K151" s="367"/>
      <c r="L151" s="367"/>
      <c r="M151" s="367"/>
      <c r="N151" s="367"/>
      <c r="O151" s="368">
        <f t="shared" si="85"/>
        <v>0</v>
      </c>
      <c r="P151" s="357">
        <v>900</v>
      </c>
      <c r="Q151" s="357">
        <f t="shared" si="86"/>
        <v>0</v>
      </c>
      <c r="R151" s="410"/>
      <c r="S151" s="351"/>
      <c r="T151" s="413"/>
      <c r="U151" s="357">
        <f t="shared" si="87"/>
        <v>0</v>
      </c>
      <c r="W151" s="413"/>
      <c r="X151" s="357">
        <f t="shared" si="88"/>
        <v>0</v>
      </c>
      <c r="Z151" s="413"/>
      <c r="AA151" s="357">
        <f t="shared" si="89"/>
        <v>0</v>
      </c>
      <c r="AB151" s="357"/>
      <c r="AC151" s="357"/>
      <c r="AD151" s="357"/>
      <c r="AE151" s="357"/>
      <c r="AF151" s="752"/>
      <c r="AG151" s="367"/>
      <c r="AH151" s="357">
        <f t="shared" si="90"/>
        <v>0</v>
      </c>
      <c r="AI151" s="758"/>
      <c r="AJ151" s="367"/>
      <c r="AK151" s="357">
        <f t="shared" si="91"/>
        <v>0</v>
      </c>
      <c r="AL151" s="758"/>
      <c r="AM151" s="367"/>
      <c r="AN151" s="357">
        <f t="shared" si="92"/>
        <v>0</v>
      </c>
      <c r="AO151" s="758"/>
      <c r="AP151" s="367"/>
      <c r="AQ151" s="357">
        <f t="shared" si="93"/>
        <v>0</v>
      </c>
      <c r="AR151" s="758"/>
      <c r="AS151" s="367"/>
      <c r="AT151" s="357">
        <f t="shared" si="94"/>
        <v>0</v>
      </c>
      <c r="AU151" s="758"/>
      <c r="AV151" s="367"/>
      <c r="AW151" s="357">
        <f t="shared" si="95"/>
        <v>0</v>
      </c>
      <c r="AX151" s="758"/>
      <c r="AY151" s="367"/>
      <c r="AZ151" s="357">
        <f t="shared" si="96"/>
        <v>0</v>
      </c>
      <c r="BA151" s="758"/>
      <c r="BB151" s="367"/>
      <c r="BC151" s="357">
        <f t="shared" si="97"/>
        <v>0</v>
      </c>
      <c r="BD151" s="758"/>
      <c r="BE151" s="367"/>
      <c r="BF151" s="357">
        <f t="shared" si="98"/>
        <v>0</v>
      </c>
      <c r="BG151" s="758"/>
      <c r="BH151" s="367"/>
      <c r="BI151" s="357">
        <f t="shared" si="99"/>
        <v>0</v>
      </c>
      <c r="BJ151" s="758"/>
      <c r="BK151" s="367"/>
      <c r="BL151" s="357">
        <f t="shared" si="100"/>
        <v>0</v>
      </c>
      <c r="BM151" s="758"/>
      <c r="BN151" s="367"/>
      <c r="BO151" s="357">
        <f t="shared" si="101"/>
        <v>0</v>
      </c>
      <c r="BP151" s="758"/>
      <c r="BQ151" s="367"/>
      <c r="BR151" s="357">
        <f t="shared" si="102"/>
        <v>0</v>
      </c>
      <c r="BS151" s="758"/>
      <c r="BT151" s="367"/>
      <c r="BU151" s="357">
        <f t="shared" si="103"/>
        <v>0</v>
      </c>
      <c r="BV151" s="758"/>
      <c r="BW151" s="367"/>
      <c r="BX151" s="357">
        <f t="shared" si="104"/>
        <v>0</v>
      </c>
      <c r="BY151" s="798">
        <f t="shared" si="105"/>
        <v>0</v>
      </c>
      <c r="BZ151" s="367"/>
      <c r="CA151" s="357">
        <f t="shared" si="106"/>
        <v>0</v>
      </c>
      <c r="CB151" s="758"/>
      <c r="CC151" s="367"/>
      <c r="CD151" s="357">
        <f t="shared" si="107"/>
        <v>0</v>
      </c>
      <c r="CE151" s="758"/>
      <c r="CF151" s="367">
        <v>0</v>
      </c>
      <c r="CG151" s="357">
        <f t="shared" si="108"/>
        <v>0</v>
      </c>
      <c r="CH151" s="758"/>
      <c r="CI151" s="367">
        <v>0</v>
      </c>
      <c r="CJ151" s="357">
        <f t="shared" si="109"/>
        <v>0</v>
      </c>
      <c r="CK151" s="758"/>
      <c r="CL151" s="367">
        <v>0</v>
      </c>
      <c r="CM151" s="357">
        <f t="shared" si="110"/>
        <v>0</v>
      </c>
      <c r="CN151" s="758"/>
      <c r="CO151" s="367"/>
      <c r="CP151" s="357">
        <f t="shared" si="111"/>
        <v>0</v>
      </c>
    </row>
    <row r="152" spans="1:94" ht="12.75">
      <c r="A152" s="87" t="s">
        <v>1579</v>
      </c>
      <c r="B152" s="346" t="s">
        <v>878</v>
      </c>
      <c r="C152" s="722"/>
      <c r="D152" s="367"/>
      <c r="E152" s="375"/>
      <c r="F152" s="367"/>
      <c r="G152" s="367"/>
      <c r="H152" s="367"/>
      <c r="I152" s="367"/>
      <c r="J152" s="375"/>
      <c r="K152" s="367"/>
      <c r="L152" s="367"/>
      <c r="M152" s="367"/>
      <c r="N152" s="367"/>
      <c r="O152" s="368">
        <f t="shared" si="85"/>
        <v>0</v>
      </c>
      <c r="P152" s="357">
        <v>400</v>
      </c>
      <c r="Q152" s="357">
        <f t="shared" si="86"/>
        <v>0</v>
      </c>
      <c r="R152" s="410"/>
      <c r="S152" s="351"/>
      <c r="T152" s="413"/>
      <c r="U152" s="357">
        <f t="shared" si="87"/>
        <v>0</v>
      </c>
      <c r="W152" s="413"/>
      <c r="X152" s="357">
        <f t="shared" si="88"/>
        <v>0</v>
      </c>
      <c r="Z152" s="413"/>
      <c r="AA152" s="357">
        <f t="shared" si="89"/>
        <v>0</v>
      </c>
      <c r="AB152" s="357"/>
      <c r="AC152" s="357"/>
      <c r="AD152" s="357"/>
      <c r="AE152" s="357"/>
      <c r="AF152" s="752"/>
      <c r="AG152" s="367"/>
      <c r="AH152" s="357">
        <f t="shared" si="90"/>
        <v>0</v>
      </c>
      <c r="AI152" s="758"/>
      <c r="AJ152" s="367"/>
      <c r="AK152" s="357">
        <f t="shared" si="91"/>
        <v>0</v>
      </c>
      <c r="AL152" s="758"/>
      <c r="AM152" s="367"/>
      <c r="AN152" s="357">
        <f t="shared" si="92"/>
        <v>0</v>
      </c>
      <c r="AO152" s="758"/>
      <c r="AP152" s="367"/>
      <c r="AQ152" s="357">
        <f t="shared" si="93"/>
        <v>0</v>
      </c>
      <c r="AR152" s="758"/>
      <c r="AS152" s="367"/>
      <c r="AT152" s="357">
        <f t="shared" si="94"/>
        <v>0</v>
      </c>
      <c r="AU152" s="758"/>
      <c r="AV152" s="367"/>
      <c r="AW152" s="357">
        <f t="shared" si="95"/>
        <v>0</v>
      </c>
      <c r="AX152" s="758"/>
      <c r="AY152" s="367"/>
      <c r="AZ152" s="357">
        <f t="shared" si="96"/>
        <v>0</v>
      </c>
      <c r="BA152" s="758"/>
      <c r="BB152" s="367"/>
      <c r="BC152" s="357">
        <f t="shared" si="97"/>
        <v>0</v>
      </c>
      <c r="BD152" s="758"/>
      <c r="BE152" s="367"/>
      <c r="BF152" s="357">
        <f t="shared" si="98"/>
        <v>0</v>
      </c>
      <c r="BG152" s="758"/>
      <c r="BH152" s="367"/>
      <c r="BI152" s="357">
        <f t="shared" si="99"/>
        <v>0</v>
      </c>
      <c r="BJ152" s="758"/>
      <c r="BK152" s="367"/>
      <c r="BL152" s="357">
        <f t="shared" si="100"/>
        <v>0</v>
      </c>
      <c r="BM152" s="758"/>
      <c r="BN152" s="367"/>
      <c r="BO152" s="357">
        <f t="shared" si="101"/>
        <v>0</v>
      </c>
      <c r="BP152" s="758"/>
      <c r="BQ152" s="367"/>
      <c r="BR152" s="357">
        <f t="shared" si="102"/>
        <v>0</v>
      </c>
      <c r="BS152" s="758"/>
      <c r="BT152" s="367"/>
      <c r="BU152" s="357">
        <f t="shared" si="103"/>
        <v>0</v>
      </c>
      <c r="BV152" s="758"/>
      <c r="BW152" s="367"/>
      <c r="BX152" s="357">
        <f t="shared" si="104"/>
        <v>0</v>
      </c>
      <c r="BY152" s="798">
        <f t="shared" si="105"/>
        <v>0</v>
      </c>
      <c r="BZ152" s="367"/>
      <c r="CA152" s="357">
        <f t="shared" si="106"/>
        <v>0</v>
      </c>
      <c r="CB152" s="758"/>
      <c r="CC152" s="367"/>
      <c r="CD152" s="357">
        <f t="shared" si="107"/>
        <v>0</v>
      </c>
      <c r="CE152" s="758"/>
      <c r="CF152" s="367">
        <v>0</v>
      </c>
      <c r="CG152" s="357">
        <f t="shared" si="108"/>
        <v>0</v>
      </c>
      <c r="CH152" s="758"/>
      <c r="CI152" s="367">
        <v>0</v>
      </c>
      <c r="CJ152" s="357">
        <f t="shared" si="109"/>
        <v>0</v>
      </c>
      <c r="CK152" s="758"/>
      <c r="CL152" s="367">
        <v>0</v>
      </c>
      <c r="CM152" s="357">
        <f t="shared" si="110"/>
        <v>0</v>
      </c>
      <c r="CN152" s="758"/>
      <c r="CO152" s="367"/>
      <c r="CP152" s="357">
        <f t="shared" si="111"/>
        <v>0</v>
      </c>
    </row>
    <row r="153" spans="1:94" ht="12.75">
      <c r="A153" s="87" t="s">
        <v>1579</v>
      </c>
      <c r="B153" s="346" t="s">
        <v>879</v>
      </c>
      <c r="C153" s="722"/>
      <c r="D153" s="367"/>
      <c r="E153" s="375"/>
      <c r="F153" s="367"/>
      <c r="G153" s="367"/>
      <c r="H153" s="367"/>
      <c r="I153" s="367"/>
      <c r="J153" s="375"/>
      <c r="K153" s="367"/>
      <c r="L153" s="367"/>
      <c r="M153" s="367"/>
      <c r="N153" s="367"/>
      <c r="O153" s="368">
        <f t="shared" si="85"/>
        <v>0</v>
      </c>
      <c r="P153" s="357">
        <v>750</v>
      </c>
      <c r="Q153" s="357">
        <f t="shared" si="86"/>
        <v>0</v>
      </c>
      <c r="R153" s="410"/>
      <c r="S153" s="351"/>
      <c r="T153" s="413"/>
      <c r="U153" s="357">
        <f t="shared" si="87"/>
        <v>0</v>
      </c>
      <c r="W153" s="413"/>
      <c r="X153" s="357">
        <f t="shared" si="88"/>
        <v>0</v>
      </c>
      <c r="Z153" s="413"/>
      <c r="AA153" s="357">
        <f t="shared" si="89"/>
        <v>0</v>
      </c>
      <c r="AB153" s="357"/>
      <c r="AC153" s="357"/>
      <c r="AD153" s="357"/>
      <c r="AE153" s="357"/>
      <c r="AF153" s="752"/>
      <c r="AG153" s="367"/>
      <c r="AH153" s="357">
        <f t="shared" si="90"/>
        <v>0</v>
      </c>
      <c r="AI153" s="758"/>
      <c r="AJ153" s="367"/>
      <c r="AK153" s="357">
        <f t="shared" si="91"/>
        <v>0</v>
      </c>
      <c r="AL153" s="758"/>
      <c r="AM153" s="367"/>
      <c r="AN153" s="357">
        <f t="shared" si="92"/>
        <v>0</v>
      </c>
      <c r="AO153" s="758"/>
      <c r="AP153" s="367"/>
      <c r="AQ153" s="357">
        <f t="shared" si="93"/>
        <v>0</v>
      </c>
      <c r="AR153" s="758"/>
      <c r="AS153" s="367"/>
      <c r="AT153" s="357">
        <f t="shared" si="94"/>
        <v>0</v>
      </c>
      <c r="AU153" s="758"/>
      <c r="AV153" s="367"/>
      <c r="AW153" s="357">
        <f t="shared" si="95"/>
        <v>0</v>
      </c>
      <c r="AX153" s="758"/>
      <c r="AY153" s="367"/>
      <c r="AZ153" s="357">
        <f t="shared" si="96"/>
        <v>0</v>
      </c>
      <c r="BA153" s="758"/>
      <c r="BB153" s="367"/>
      <c r="BC153" s="357">
        <f t="shared" si="97"/>
        <v>0</v>
      </c>
      <c r="BD153" s="758"/>
      <c r="BE153" s="367"/>
      <c r="BF153" s="357">
        <f t="shared" si="98"/>
        <v>0</v>
      </c>
      <c r="BG153" s="758"/>
      <c r="BH153" s="367"/>
      <c r="BI153" s="357">
        <f t="shared" si="99"/>
        <v>0</v>
      </c>
      <c r="BJ153" s="758"/>
      <c r="BK153" s="367"/>
      <c r="BL153" s="357">
        <f t="shared" si="100"/>
        <v>0</v>
      </c>
      <c r="BM153" s="758"/>
      <c r="BN153" s="367"/>
      <c r="BO153" s="357">
        <f t="shared" si="101"/>
        <v>0</v>
      </c>
      <c r="BP153" s="758"/>
      <c r="BQ153" s="367"/>
      <c r="BR153" s="357">
        <f t="shared" si="102"/>
        <v>0</v>
      </c>
      <c r="BS153" s="758"/>
      <c r="BT153" s="367"/>
      <c r="BU153" s="357">
        <f t="shared" si="103"/>
        <v>0</v>
      </c>
      <c r="BV153" s="758"/>
      <c r="BW153" s="367"/>
      <c r="BX153" s="357">
        <f t="shared" si="104"/>
        <v>0</v>
      </c>
      <c r="BY153" s="798">
        <f t="shared" si="105"/>
        <v>0</v>
      </c>
      <c r="BZ153" s="367"/>
      <c r="CA153" s="357">
        <f t="shared" si="106"/>
        <v>0</v>
      </c>
      <c r="CB153" s="758"/>
      <c r="CC153" s="367"/>
      <c r="CD153" s="357">
        <f t="shared" si="107"/>
        <v>0</v>
      </c>
      <c r="CE153" s="758"/>
      <c r="CF153" s="367">
        <v>0</v>
      </c>
      <c r="CG153" s="357">
        <f t="shared" si="108"/>
        <v>0</v>
      </c>
      <c r="CH153" s="758"/>
      <c r="CI153" s="367">
        <v>0</v>
      </c>
      <c r="CJ153" s="357">
        <f t="shared" si="109"/>
        <v>0</v>
      </c>
      <c r="CK153" s="758"/>
      <c r="CL153" s="367">
        <v>0</v>
      </c>
      <c r="CM153" s="357">
        <f t="shared" si="110"/>
        <v>0</v>
      </c>
      <c r="CN153" s="758"/>
      <c r="CO153" s="367"/>
      <c r="CP153" s="357">
        <f t="shared" si="111"/>
        <v>0</v>
      </c>
    </row>
    <row r="154" spans="1:94" ht="12.75">
      <c r="A154" s="87" t="s">
        <v>1579</v>
      </c>
      <c r="B154" s="346" t="s">
        <v>880</v>
      </c>
      <c r="C154" s="722"/>
      <c r="D154" s="367"/>
      <c r="E154" s="375"/>
      <c r="F154" s="367"/>
      <c r="G154" s="367"/>
      <c r="H154" s="367"/>
      <c r="I154" s="367"/>
      <c r="J154" s="375"/>
      <c r="K154" s="367"/>
      <c r="L154" s="367"/>
      <c r="M154" s="367"/>
      <c r="N154" s="367"/>
      <c r="O154" s="368">
        <f t="shared" si="85"/>
        <v>0</v>
      </c>
      <c r="P154" s="357">
        <v>4000</v>
      </c>
      <c r="Q154" s="357">
        <f t="shared" si="86"/>
        <v>0</v>
      </c>
      <c r="R154" s="410"/>
      <c r="S154" s="351"/>
      <c r="T154" s="413"/>
      <c r="U154" s="357">
        <f t="shared" si="87"/>
        <v>0</v>
      </c>
      <c r="W154" s="413"/>
      <c r="X154" s="357">
        <f t="shared" si="88"/>
        <v>0</v>
      </c>
      <c r="Z154" s="413"/>
      <c r="AA154" s="357">
        <f t="shared" si="89"/>
        <v>0</v>
      </c>
      <c r="AB154" s="357"/>
      <c r="AC154" s="357"/>
      <c r="AD154" s="357"/>
      <c r="AE154" s="357"/>
      <c r="AF154" s="752"/>
      <c r="AG154" s="367"/>
      <c r="AH154" s="357">
        <f t="shared" si="90"/>
        <v>0</v>
      </c>
      <c r="AI154" s="758"/>
      <c r="AJ154" s="367"/>
      <c r="AK154" s="357">
        <f t="shared" si="91"/>
        <v>0</v>
      </c>
      <c r="AL154" s="758"/>
      <c r="AM154" s="367"/>
      <c r="AN154" s="357">
        <f t="shared" si="92"/>
        <v>0</v>
      </c>
      <c r="AO154" s="758"/>
      <c r="AP154" s="367"/>
      <c r="AQ154" s="357">
        <f t="shared" si="93"/>
        <v>0</v>
      </c>
      <c r="AR154" s="758"/>
      <c r="AS154" s="367"/>
      <c r="AT154" s="357">
        <f t="shared" si="94"/>
        <v>0</v>
      </c>
      <c r="AU154" s="758"/>
      <c r="AV154" s="367"/>
      <c r="AW154" s="357">
        <f t="shared" si="95"/>
        <v>0</v>
      </c>
      <c r="AX154" s="758"/>
      <c r="AY154" s="367"/>
      <c r="AZ154" s="357">
        <f t="shared" si="96"/>
        <v>0</v>
      </c>
      <c r="BA154" s="758"/>
      <c r="BB154" s="367"/>
      <c r="BC154" s="357">
        <f t="shared" si="97"/>
        <v>0</v>
      </c>
      <c r="BD154" s="758"/>
      <c r="BE154" s="367"/>
      <c r="BF154" s="357">
        <f t="shared" si="98"/>
        <v>0</v>
      </c>
      <c r="BG154" s="758"/>
      <c r="BH154" s="367"/>
      <c r="BI154" s="357">
        <f t="shared" si="99"/>
        <v>0</v>
      </c>
      <c r="BJ154" s="758"/>
      <c r="BK154" s="367"/>
      <c r="BL154" s="357">
        <f t="shared" si="100"/>
        <v>0</v>
      </c>
      <c r="BM154" s="758"/>
      <c r="BN154" s="367"/>
      <c r="BO154" s="357">
        <f t="shared" si="101"/>
        <v>0</v>
      </c>
      <c r="BP154" s="758"/>
      <c r="BQ154" s="367"/>
      <c r="BR154" s="357">
        <f t="shared" si="102"/>
        <v>0</v>
      </c>
      <c r="BS154" s="758"/>
      <c r="BT154" s="367"/>
      <c r="BU154" s="357">
        <f t="shared" si="103"/>
        <v>0</v>
      </c>
      <c r="BV154" s="758"/>
      <c r="BW154" s="367"/>
      <c r="BX154" s="357">
        <f t="shared" si="104"/>
        <v>0</v>
      </c>
      <c r="BY154" s="798">
        <f t="shared" si="105"/>
        <v>0</v>
      </c>
      <c r="BZ154" s="367"/>
      <c r="CA154" s="357">
        <f t="shared" si="106"/>
        <v>0</v>
      </c>
      <c r="CB154" s="758"/>
      <c r="CC154" s="367"/>
      <c r="CD154" s="357">
        <f t="shared" si="107"/>
        <v>0</v>
      </c>
      <c r="CE154" s="758"/>
      <c r="CF154" s="367">
        <v>0</v>
      </c>
      <c r="CG154" s="357">
        <f t="shared" si="108"/>
        <v>0</v>
      </c>
      <c r="CH154" s="758"/>
      <c r="CI154" s="367">
        <v>0</v>
      </c>
      <c r="CJ154" s="357">
        <f t="shared" si="109"/>
        <v>0</v>
      </c>
      <c r="CK154" s="758"/>
      <c r="CL154" s="367">
        <v>0</v>
      </c>
      <c r="CM154" s="357">
        <f t="shared" si="110"/>
        <v>0</v>
      </c>
      <c r="CN154" s="758"/>
      <c r="CO154" s="367"/>
      <c r="CP154" s="357">
        <f t="shared" si="111"/>
        <v>0</v>
      </c>
    </row>
    <row r="155" spans="1:94" ht="12.75">
      <c r="A155" s="87" t="s">
        <v>1579</v>
      </c>
      <c r="B155" s="346" t="s">
        <v>881</v>
      </c>
      <c r="C155" s="722"/>
      <c r="D155" s="367"/>
      <c r="E155" s="375"/>
      <c r="F155" s="367"/>
      <c r="G155" s="367"/>
      <c r="H155" s="367"/>
      <c r="I155" s="367"/>
      <c r="J155" s="375"/>
      <c r="K155" s="367"/>
      <c r="L155" s="367"/>
      <c r="M155" s="367"/>
      <c r="N155" s="367"/>
      <c r="O155" s="368">
        <f t="shared" si="85"/>
        <v>0</v>
      </c>
      <c r="P155" s="357">
        <v>300</v>
      </c>
      <c r="Q155" s="357">
        <f t="shared" si="86"/>
        <v>0</v>
      </c>
      <c r="R155" s="410"/>
      <c r="S155" s="351"/>
      <c r="T155" s="413"/>
      <c r="U155" s="357">
        <f t="shared" si="87"/>
        <v>0</v>
      </c>
      <c r="W155" s="413"/>
      <c r="X155" s="357">
        <f t="shared" si="88"/>
        <v>0</v>
      </c>
      <c r="Z155" s="413"/>
      <c r="AA155" s="357">
        <f t="shared" si="89"/>
        <v>0</v>
      </c>
      <c r="AB155" s="357"/>
      <c r="AC155" s="357"/>
      <c r="AD155" s="357"/>
      <c r="AE155" s="357"/>
      <c r="AF155" s="752"/>
      <c r="AG155" s="367"/>
      <c r="AH155" s="357">
        <f t="shared" si="90"/>
        <v>0</v>
      </c>
      <c r="AI155" s="758"/>
      <c r="AJ155" s="367"/>
      <c r="AK155" s="357">
        <f t="shared" si="91"/>
        <v>0</v>
      </c>
      <c r="AL155" s="758"/>
      <c r="AM155" s="367"/>
      <c r="AN155" s="357">
        <f t="shared" si="92"/>
        <v>0</v>
      </c>
      <c r="AO155" s="758"/>
      <c r="AP155" s="367"/>
      <c r="AQ155" s="357">
        <f t="shared" si="93"/>
        <v>0</v>
      </c>
      <c r="AR155" s="758"/>
      <c r="AS155" s="367"/>
      <c r="AT155" s="357">
        <f t="shared" si="94"/>
        <v>0</v>
      </c>
      <c r="AU155" s="758"/>
      <c r="AV155" s="367"/>
      <c r="AW155" s="357">
        <f t="shared" si="95"/>
        <v>0</v>
      </c>
      <c r="AX155" s="758"/>
      <c r="AY155" s="367"/>
      <c r="AZ155" s="357">
        <f t="shared" si="96"/>
        <v>0</v>
      </c>
      <c r="BA155" s="758"/>
      <c r="BB155" s="367"/>
      <c r="BC155" s="357">
        <f t="shared" si="97"/>
        <v>0</v>
      </c>
      <c r="BD155" s="758"/>
      <c r="BE155" s="367"/>
      <c r="BF155" s="357">
        <f t="shared" si="98"/>
        <v>0</v>
      </c>
      <c r="BG155" s="758"/>
      <c r="BH155" s="367"/>
      <c r="BI155" s="357">
        <f t="shared" si="99"/>
        <v>0</v>
      </c>
      <c r="BJ155" s="758"/>
      <c r="BK155" s="367"/>
      <c r="BL155" s="357">
        <f t="shared" si="100"/>
        <v>0</v>
      </c>
      <c r="BM155" s="758"/>
      <c r="BN155" s="367"/>
      <c r="BO155" s="357">
        <f t="shared" si="101"/>
        <v>0</v>
      </c>
      <c r="BP155" s="758"/>
      <c r="BQ155" s="367"/>
      <c r="BR155" s="357">
        <f t="shared" si="102"/>
        <v>0</v>
      </c>
      <c r="BS155" s="758"/>
      <c r="BT155" s="367"/>
      <c r="BU155" s="357">
        <f t="shared" si="103"/>
        <v>0</v>
      </c>
      <c r="BV155" s="758"/>
      <c r="BW155" s="367"/>
      <c r="BX155" s="357">
        <f t="shared" si="104"/>
        <v>0</v>
      </c>
      <c r="BY155" s="798">
        <f t="shared" si="105"/>
        <v>0</v>
      </c>
      <c r="BZ155" s="367"/>
      <c r="CA155" s="357">
        <f t="shared" si="106"/>
        <v>0</v>
      </c>
      <c r="CB155" s="758"/>
      <c r="CC155" s="367"/>
      <c r="CD155" s="357">
        <f t="shared" si="107"/>
        <v>0</v>
      </c>
      <c r="CE155" s="758"/>
      <c r="CF155" s="367">
        <v>0</v>
      </c>
      <c r="CG155" s="357">
        <f t="shared" si="108"/>
        <v>0</v>
      </c>
      <c r="CH155" s="758"/>
      <c r="CI155" s="367">
        <v>0</v>
      </c>
      <c r="CJ155" s="357">
        <f t="shared" si="109"/>
        <v>0</v>
      </c>
      <c r="CK155" s="758"/>
      <c r="CL155" s="367">
        <v>0</v>
      </c>
      <c r="CM155" s="357">
        <f t="shared" si="110"/>
        <v>0</v>
      </c>
      <c r="CN155" s="758"/>
      <c r="CO155" s="367"/>
      <c r="CP155" s="357">
        <f t="shared" si="111"/>
        <v>0</v>
      </c>
    </row>
    <row r="156" spans="1:94" ht="12.75">
      <c r="A156" s="87" t="s">
        <v>1579</v>
      </c>
      <c r="B156" s="347" t="s">
        <v>882</v>
      </c>
      <c r="C156" s="723"/>
      <c r="D156" s="377"/>
      <c r="E156" s="377"/>
      <c r="F156" s="377"/>
      <c r="G156" s="377"/>
      <c r="H156" s="377"/>
      <c r="I156" s="377"/>
      <c r="J156" s="377"/>
      <c r="K156" s="377"/>
      <c r="L156" s="377"/>
      <c r="M156" s="377"/>
      <c r="N156" s="377"/>
      <c r="O156" s="368">
        <f t="shared" si="85"/>
        <v>0</v>
      </c>
      <c r="P156" s="358">
        <v>1250</v>
      </c>
      <c r="Q156" s="357">
        <f t="shared" si="86"/>
        <v>0</v>
      </c>
      <c r="R156" s="212"/>
      <c r="S156" s="187"/>
      <c r="T156" s="415"/>
      <c r="U156" s="357">
        <f t="shared" si="87"/>
        <v>0</v>
      </c>
      <c r="W156" s="415"/>
      <c r="X156" s="357">
        <f t="shared" si="88"/>
        <v>0</v>
      </c>
      <c r="Z156" s="415"/>
      <c r="AA156" s="357">
        <f t="shared" si="89"/>
        <v>0</v>
      </c>
      <c r="AB156" s="357"/>
      <c r="AC156" s="357"/>
      <c r="AD156" s="357"/>
      <c r="AE156" s="357"/>
      <c r="AF156" s="752"/>
      <c r="AG156" s="778"/>
      <c r="AH156" s="357">
        <f t="shared" si="90"/>
        <v>0</v>
      </c>
      <c r="AI156" s="758"/>
      <c r="AJ156" s="778">
        <v>0</v>
      </c>
      <c r="AK156" s="357">
        <f t="shared" si="91"/>
        <v>0</v>
      </c>
      <c r="AL156" s="758"/>
      <c r="AM156" s="778"/>
      <c r="AN156" s="357">
        <f t="shared" si="92"/>
        <v>0</v>
      </c>
      <c r="AO156" s="758"/>
      <c r="AP156" s="778"/>
      <c r="AQ156" s="357">
        <f t="shared" si="93"/>
        <v>0</v>
      </c>
      <c r="AR156" s="758"/>
      <c r="AS156" s="778"/>
      <c r="AT156" s="357">
        <f t="shared" si="94"/>
        <v>0</v>
      </c>
      <c r="AU156" s="758"/>
      <c r="AV156" s="778"/>
      <c r="AW156" s="357">
        <f t="shared" si="95"/>
        <v>0</v>
      </c>
      <c r="AX156" s="758"/>
      <c r="AY156" s="778"/>
      <c r="AZ156" s="357">
        <f t="shared" si="96"/>
        <v>0</v>
      </c>
      <c r="BA156" s="758"/>
      <c r="BB156" s="778"/>
      <c r="BC156" s="357">
        <f t="shared" si="97"/>
        <v>0</v>
      </c>
      <c r="BD156" s="758"/>
      <c r="BE156" s="778"/>
      <c r="BF156" s="357">
        <f t="shared" si="98"/>
        <v>0</v>
      </c>
      <c r="BG156" s="758"/>
      <c r="BH156" s="778"/>
      <c r="BI156" s="357">
        <f t="shared" si="99"/>
        <v>0</v>
      </c>
      <c r="BJ156" s="758"/>
      <c r="BK156" s="778"/>
      <c r="BL156" s="357">
        <f t="shared" si="100"/>
        <v>0</v>
      </c>
      <c r="BM156" s="758"/>
      <c r="BN156" s="778"/>
      <c r="BO156" s="357">
        <f t="shared" si="101"/>
        <v>0</v>
      </c>
      <c r="BP156" s="758"/>
      <c r="BQ156" s="778"/>
      <c r="BR156" s="357">
        <f t="shared" si="102"/>
        <v>0</v>
      </c>
      <c r="BS156" s="758"/>
      <c r="BT156" s="778"/>
      <c r="BU156" s="357">
        <f t="shared" si="103"/>
        <v>0</v>
      </c>
      <c r="BV156" s="758"/>
      <c r="BW156" s="778"/>
      <c r="BX156" s="357">
        <f t="shared" si="104"/>
        <v>0</v>
      </c>
      <c r="BY156" s="798">
        <f t="shared" si="105"/>
        <v>0</v>
      </c>
      <c r="BZ156" s="778"/>
      <c r="CA156" s="357">
        <f t="shared" si="106"/>
        <v>0</v>
      </c>
      <c r="CB156" s="758"/>
      <c r="CC156" s="778"/>
      <c r="CD156" s="357">
        <f t="shared" si="107"/>
        <v>0</v>
      </c>
      <c r="CE156" s="758"/>
      <c r="CF156" s="778">
        <v>0</v>
      </c>
      <c r="CG156" s="357">
        <f t="shared" si="108"/>
        <v>0</v>
      </c>
      <c r="CH156" s="758"/>
      <c r="CI156" s="778">
        <v>0</v>
      </c>
      <c r="CJ156" s="357">
        <f t="shared" si="109"/>
        <v>0</v>
      </c>
      <c r="CK156" s="758"/>
      <c r="CL156" s="778">
        <v>0</v>
      </c>
      <c r="CM156" s="357">
        <f t="shared" si="110"/>
        <v>0</v>
      </c>
      <c r="CN156" s="758"/>
      <c r="CO156" s="778"/>
      <c r="CP156" s="357">
        <f t="shared" si="111"/>
        <v>0</v>
      </c>
    </row>
    <row r="157" spans="1:94" ht="12.75">
      <c r="A157" s="87" t="s">
        <v>1579</v>
      </c>
      <c r="B157" s="347" t="s">
        <v>883</v>
      </c>
      <c r="C157" s="723"/>
      <c r="D157" s="377"/>
      <c r="E157" s="377"/>
      <c r="F157" s="377"/>
      <c r="G157" s="377"/>
      <c r="H157" s="377"/>
      <c r="I157" s="377"/>
      <c r="J157" s="377"/>
      <c r="K157" s="377"/>
      <c r="L157" s="377"/>
      <c r="M157" s="377"/>
      <c r="N157" s="377"/>
      <c r="O157" s="368">
        <f t="shared" si="85"/>
        <v>0</v>
      </c>
      <c r="P157" s="358">
        <v>575</v>
      </c>
      <c r="Q157" s="357">
        <f t="shared" si="86"/>
        <v>0</v>
      </c>
      <c r="R157" s="212"/>
      <c r="S157" s="187"/>
      <c r="T157" s="415"/>
      <c r="U157" s="357">
        <f t="shared" si="87"/>
        <v>0</v>
      </c>
      <c r="W157" s="415"/>
      <c r="X157" s="357">
        <f t="shared" si="88"/>
        <v>0</v>
      </c>
      <c r="Z157" s="415"/>
      <c r="AA157" s="357">
        <f t="shared" si="89"/>
        <v>0</v>
      </c>
      <c r="AB157" s="357"/>
      <c r="AC157" s="357"/>
      <c r="AD157" s="357"/>
      <c r="AE157" s="357"/>
      <c r="AF157" s="752"/>
      <c r="AG157" s="778"/>
      <c r="AH157" s="357">
        <f t="shared" si="90"/>
        <v>0</v>
      </c>
      <c r="AI157" s="758"/>
      <c r="AJ157" s="778">
        <v>0</v>
      </c>
      <c r="AK157" s="357">
        <f t="shared" si="91"/>
        <v>0</v>
      </c>
      <c r="AL157" s="758"/>
      <c r="AM157" s="778"/>
      <c r="AN157" s="357">
        <f t="shared" si="92"/>
        <v>0</v>
      </c>
      <c r="AO157" s="758"/>
      <c r="AP157" s="778"/>
      <c r="AQ157" s="357">
        <f t="shared" si="93"/>
        <v>0</v>
      </c>
      <c r="AR157" s="758"/>
      <c r="AS157" s="778"/>
      <c r="AT157" s="357">
        <f t="shared" si="94"/>
        <v>0</v>
      </c>
      <c r="AU157" s="758"/>
      <c r="AV157" s="778"/>
      <c r="AW157" s="357">
        <f t="shared" si="95"/>
        <v>0</v>
      </c>
      <c r="AX157" s="758"/>
      <c r="AY157" s="778"/>
      <c r="AZ157" s="357">
        <f t="shared" si="96"/>
        <v>0</v>
      </c>
      <c r="BA157" s="758"/>
      <c r="BB157" s="778"/>
      <c r="BC157" s="357">
        <f t="shared" si="97"/>
        <v>0</v>
      </c>
      <c r="BD157" s="758"/>
      <c r="BE157" s="778"/>
      <c r="BF157" s="357">
        <f t="shared" si="98"/>
        <v>0</v>
      </c>
      <c r="BG157" s="758"/>
      <c r="BH157" s="778"/>
      <c r="BI157" s="357">
        <f t="shared" si="99"/>
        <v>0</v>
      </c>
      <c r="BJ157" s="758"/>
      <c r="BK157" s="778"/>
      <c r="BL157" s="357">
        <f t="shared" si="100"/>
        <v>0</v>
      </c>
      <c r="BM157" s="758"/>
      <c r="BN157" s="778"/>
      <c r="BO157" s="357">
        <f t="shared" si="101"/>
        <v>0</v>
      </c>
      <c r="BP157" s="758"/>
      <c r="BQ157" s="778"/>
      <c r="BR157" s="357">
        <f t="shared" si="102"/>
        <v>0</v>
      </c>
      <c r="BS157" s="758"/>
      <c r="BT157" s="778"/>
      <c r="BU157" s="357">
        <f t="shared" si="103"/>
        <v>0</v>
      </c>
      <c r="BV157" s="758"/>
      <c r="BW157" s="778"/>
      <c r="BX157" s="357">
        <f t="shared" si="104"/>
        <v>0</v>
      </c>
      <c r="BY157" s="798">
        <f t="shared" si="105"/>
        <v>0</v>
      </c>
      <c r="BZ157" s="778"/>
      <c r="CA157" s="357">
        <f t="shared" si="106"/>
        <v>0</v>
      </c>
      <c r="CB157" s="758"/>
      <c r="CC157" s="778"/>
      <c r="CD157" s="357">
        <f t="shared" si="107"/>
        <v>0</v>
      </c>
      <c r="CE157" s="758"/>
      <c r="CF157" s="778">
        <v>0</v>
      </c>
      <c r="CG157" s="357">
        <f t="shared" si="108"/>
        <v>0</v>
      </c>
      <c r="CH157" s="758"/>
      <c r="CI157" s="778">
        <v>0</v>
      </c>
      <c r="CJ157" s="357">
        <f t="shared" si="109"/>
        <v>0</v>
      </c>
      <c r="CK157" s="758"/>
      <c r="CL157" s="778">
        <v>0</v>
      </c>
      <c r="CM157" s="357">
        <f t="shared" si="110"/>
        <v>0</v>
      </c>
      <c r="CN157" s="758"/>
      <c r="CO157" s="778"/>
      <c r="CP157" s="357">
        <f t="shared" si="111"/>
        <v>0</v>
      </c>
    </row>
    <row r="158" spans="1:94" ht="12.75">
      <c r="A158" s="87" t="s">
        <v>1579</v>
      </c>
      <c r="B158" s="347" t="s">
        <v>884</v>
      </c>
      <c r="C158" s="723"/>
      <c r="D158" s="377"/>
      <c r="E158" s="377"/>
      <c r="F158" s="377"/>
      <c r="G158" s="377"/>
      <c r="H158" s="377"/>
      <c r="I158" s="377"/>
      <c r="J158" s="377"/>
      <c r="K158" s="377"/>
      <c r="L158" s="377"/>
      <c r="M158" s="377"/>
      <c r="N158" s="377"/>
      <c r="O158" s="368">
        <f t="shared" si="85"/>
        <v>0</v>
      </c>
      <c r="P158" s="358">
        <v>1500</v>
      </c>
      <c r="Q158" s="357">
        <f t="shared" si="86"/>
        <v>0</v>
      </c>
      <c r="R158" s="212"/>
      <c r="S158" s="187"/>
      <c r="T158" s="415"/>
      <c r="U158" s="357">
        <f t="shared" si="87"/>
        <v>0</v>
      </c>
      <c r="W158" s="415"/>
      <c r="X158" s="357">
        <f t="shared" si="88"/>
        <v>0</v>
      </c>
      <c r="Z158" s="415"/>
      <c r="AA158" s="357">
        <f t="shared" si="89"/>
        <v>0</v>
      </c>
      <c r="AB158" s="357"/>
      <c r="AC158" s="357"/>
      <c r="AD158" s="357"/>
      <c r="AE158" s="357"/>
      <c r="AF158" s="752"/>
      <c r="AG158" s="778"/>
      <c r="AH158" s="357">
        <f t="shared" si="90"/>
        <v>0</v>
      </c>
      <c r="AI158" s="758"/>
      <c r="AJ158" s="778"/>
      <c r="AK158" s="357">
        <f t="shared" si="91"/>
        <v>0</v>
      </c>
      <c r="AL158" s="758"/>
      <c r="AM158" s="778"/>
      <c r="AN158" s="357">
        <f t="shared" si="92"/>
        <v>0</v>
      </c>
      <c r="AO158" s="758"/>
      <c r="AP158" s="778"/>
      <c r="AQ158" s="357">
        <f t="shared" si="93"/>
        <v>0</v>
      </c>
      <c r="AR158" s="758"/>
      <c r="AS158" s="778"/>
      <c r="AT158" s="357">
        <f t="shared" si="94"/>
        <v>0</v>
      </c>
      <c r="AU158" s="758"/>
      <c r="AV158" s="778"/>
      <c r="AW158" s="357">
        <f t="shared" si="95"/>
        <v>0</v>
      </c>
      <c r="AX158" s="758"/>
      <c r="AY158" s="778"/>
      <c r="AZ158" s="357">
        <f t="shared" si="96"/>
        <v>0</v>
      </c>
      <c r="BA158" s="758"/>
      <c r="BB158" s="778"/>
      <c r="BC158" s="357">
        <f t="shared" si="97"/>
        <v>0</v>
      </c>
      <c r="BD158" s="758"/>
      <c r="BE158" s="778"/>
      <c r="BF158" s="357">
        <f t="shared" si="98"/>
        <v>0</v>
      </c>
      <c r="BG158" s="758"/>
      <c r="BH158" s="778"/>
      <c r="BI158" s="357">
        <f t="shared" si="99"/>
        <v>0</v>
      </c>
      <c r="BJ158" s="758"/>
      <c r="BK158" s="778"/>
      <c r="BL158" s="357">
        <f t="shared" si="100"/>
        <v>0</v>
      </c>
      <c r="BM158" s="758"/>
      <c r="BN158" s="778"/>
      <c r="BO158" s="357">
        <f t="shared" si="101"/>
        <v>0</v>
      </c>
      <c r="BP158" s="758"/>
      <c r="BQ158" s="778"/>
      <c r="BR158" s="357">
        <f t="shared" si="102"/>
        <v>0</v>
      </c>
      <c r="BS158" s="758"/>
      <c r="BT158" s="778"/>
      <c r="BU158" s="357">
        <f t="shared" si="103"/>
        <v>0</v>
      </c>
      <c r="BV158" s="758"/>
      <c r="BW158" s="778"/>
      <c r="BX158" s="357">
        <f t="shared" si="104"/>
        <v>0</v>
      </c>
      <c r="BY158" s="798">
        <f t="shared" si="105"/>
        <v>0</v>
      </c>
      <c r="BZ158" s="778"/>
      <c r="CA158" s="357">
        <f t="shared" si="106"/>
        <v>0</v>
      </c>
      <c r="CB158" s="758"/>
      <c r="CC158" s="778"/>
      <c r="CD158" s="357">
        <f t="shared" si="107"/>
        <v>0</v>
      </c>
      <c r="CE158" s="758"/>
      <c r="CF158" s="778">
        <v>0</v>
      </c>
      <c r="CG158" s="357">
        <f t="shared" si="108"/>
        <v>0</v>
      </c>
      <c r="CH158" s="758"/>
      <c r="CI158" s="778">
        <v>0</v>
      </c>
      <c r="CJ158" s="357">
        <f t="shared" si="109"/>
        <v>0</v>
      </c>
      <c r="CK158" s="758"/>
      <c r="CL158" s="778">
        <v>0</v>
      </c>
      <c r="CM158" s="357">
        <f t="shared" si="110"/>
        <v>0</v>
      </c>
      <c r="CN158" s="758"/>
      <c r="CO158" s="778"/>
      <c r="CP158" s="357">
        <f t="shared" si="111"/>
        <v>0</v>
      </c>
    </row>
    <row r="159" spans="1:94" ht="12.75">
      <c r="A159" s="87" t="s">
        <v>1579</v>
      </c>
      <c r="B159" s="347" t="s">
        <v>885</v>
      </c>
      <c r="C159" s="723"/>
      <c r="D159" s="377"/>
      <c r="E159" s="377"/>
      <c r="F159" s="377"/>
      <c r="G159" s="377"/>
      <c r="H159" s="377"/>
      <c r="I159" s="377"/>
      <c r="J159" s="377"/>
      <c r="K159" s="377"/>
      <c r="L159" s="377"/>
      <c r="M159" s="377"/>
      <c r="N159" s="377"/>
      <c r="O159" s="368">
        <f t="shared" si="85"/>
        <v>0</v>
      </c>
      <c r="P159" s="358">
        <v>375</v>
      </c>
      <c r="Q159" s="357">
        <f t="shared" si="86"/>
        <v>0</v>
      </c>
      <c r="R159" s="212"/>
      <c r="S159" s="187"/>
      <c r="T159" s="415"/>
      <c r="U159" s="357">
        <f t="shared" si="87"/>
        <v>0</v>
      </c>
      <c r="W159" s="415"/>
      <c r="X159" s="357">
        <f t="shared" si="88"/>
        <v>0</v>
      </c>
      <c r="Z159" s="415"/>
      <c r="AA159" s="357">
        <f t="shared" si="89"/>
        <v>0</v>
      </c>
      <c r="AB159" s="357"/>
      <c r="AC159" s="357"/>
      <c r="AD159" s="357"/>
      <c r="AE159" s="357"/>
      <c r="AF159" s="752"/>
      <c r="AG159" s="778"/>
      <c r="AH159" s="357">
        <f t="shared" si="90"/>
        <v>0</v>
      </c>
      <c r="AI159" s="758"/>
      <c r="AJ159" s="778"/>
      <c r="AK159" s="357">
        <f t="shared" si="91"/>
        <v>0</v>
      </c>
      <c r="AL159" s="758"/>
      <c r="AM159" s="778"/>
      <c r="AN159" s="357">
        <f t="shared" si="92"/>
        <v>0</v>
      </c>
      <c r="AO159" s="758"/>
      <c r="AP159" s="778"/>
      <c r="AQ159" s="357">
        <f t="shared" si="93"/>
        <v>0</v>
      </c>
      <c r="AR159" s="758"/>
      <c r="AS159" s="778"/>
      <c r="AT159" s="357">
        <f t="shared" si="94"/>
        <v>0</v>
      </c>
      <c r="AU159" s="758"/>
      <c r="AV159" s="778"/>
      <c r="AW159" s="357">
        <f t="shared" si="95"/>
        <v>0</v>
      </c>
      <c r="AX159" s="758"/>
      <c r="AY159" s="778"/>
      <c r="AZ159" s="357">
        <f t="shared" si="96"/>
        <v>0</v>
      </c>
      <c r="BA159" s="758"/>
      <c r="BB159" s="778"/>
      <c r="BC159" s="357">
        <f t="shared" si="97"/>
        <v>0</v>
      </c>
      <c r="BD159" s="758"/>
      <c r="BE159" s="778"/>
      <c r="BF159" s="357">
        <f t="shared" si="98"/>
        <v>0</v>
      </c>
      <c r="BG159" s="758"/>
      <c r="BH159" s="778"/>
      <c r="BI159" s="357">
        <f t="shared" si="99"/>
        <v>0</v>
      </c>
      <c r="BJ159" s="758"/>
      <c r="BK159" s="778"/>
      <c r="BL159" s="357">
        <f t="shared" si="100"/>
        <v>0</v>
      </c>
      <c r="BM159" s="758"/>
      <c r="BN159" s="778"/>
      <c r="BO159" s="357">
        <f t="shared" si="101"/>
        <v>0</v>
      </c>
      <c r="BP159" s="758"/>
      <c r="BQ159" s="778"/>
      <c r="BR159" s="357">
        <f t="shared" si="102"/>
        <v>0</v>
      </c>
      <c r="BS159" s="758"/>
      <c r="BT159" s="778"/>
      <c r="BU159" s="357">
        <f t="shared" si="103"/>
        <v>0</v>
      </c>
      <c r="BV159" s="758"/>
      <c r="BW159" s="778"/>
      <c r="BX159" s="357">
        <f t="shared" si="104"/>
        <v>0</v>
      </c>
      <c r="BY159" s="798">
        <f t="shared" si="105"/>
        <v>0</v>
      </c>
      <c r="BZ159" s="778"/>
      <c r="CA159" s="357">
        <f t="shared" si="106"/>
        <v>0</v>
      </c>
      <c r="CB159" s="758"/>
      <c r="CC159" s="778"/>
      <c r="CD159" s="357">
        <f t="shared" si="107"/>
        <v>0</v>
      </c>
      <c r="CE159" s="758"/>
      <c r="CF159" s="778">
        <v>0</v>
      </c>
      <c r="CG159" s="357">
        <f t="shared" si="108"/>
        <v>0</v>
      </c>
      <c r="CH159" s="758"/>
      <c r="CI159" s="778">
        <v>0</v>
      </c>
      <c r="CJ159" s="357">
        <f t="shared" si="109"/>
        <v>0</v>
      </c>
      <c r="CK159" s="758"/>
      <c r="CL159" s="778">
        <v>0</v>
      </c>
      <c r="CM159" s="357">
        <f t="shared" si="110"/>
        <v>0</v>
      </c>
      <c r="CN159" s="758"/>
      <c r="CO159" s="778"/>
      <c r="CP159" s="357">
        <f t="shared" si="111"/>
        <v>0</v>
      </c>
    </row>
    <row r="160" spans="1:94" ht="12.75">
      <c r="A160" s="87" t="s">
        <v>1579</v>
      </c>
      <c r="B160" s="350" t="s">
        <v>886</v>
      </c>
      <c r="C160" s="723"/>
      <c r="D160" s="377"/>
      <c r="E160" s="377"/>
      <c r="F160" s="377"/>
      <c r="G160" s="377"/>
      <c r="H160" s="377"/>
      <c r="I160" s="377"/>
      <c r="J160" s="377"/>
      <c r="K160" s="377"/>
      <c r="L160" s="377"/>
      <c r="M160" s="377"/>
      <c r="N160" s="377"/>
      <c r="O160" s="368">
        <f t="shared" si="85"/>
        <v>0</v>
      </c>
      <c r="P160" s="358">
        <v>175</v>
      </c>
      <c r="Q160" s="357">
        <f t="shared" si="86"/>
        <v>0</v>
      </c>
      <c r="R160" s="212"/>
      <c r="S160" s="187"/>
      <c r="T160" s="415"/>
      <c r="U160" s="357">
        <f t="shared" si="87"/>
        <v>0</v>
      </c>
      <c r="W160" s="415"/>
      <c r="X160" s="357">
        <f t="shared" si="88"/>
        <v>0</v>
      </c>
      <c r="Z160" s="415"/>
      <c r="AA160" s="357">
        <f t="shared" si="89"/>
        <v>0</v>
      </c>
      <c r="AB160" s="357"/>
      <c r="AC160" s="357"/>
      <c r="AD160" s="357"/>
      <c r="AE160" s="357"/>
      <c r="AF160" s="752"/>
      <c r="AG160" s="778"/>
      <c r="AH160" s="357">
        <f t="shared" si="90"/>
        <v>0</v>
      </c>
      <c r="AI160" s="758"/>
      <c r="AJ160" s="778"/>
      <c r="AK160" s="357">
        <f t="shared" si="91"/>
        <v>0</v>
      </c>
      <c r="AL160" s="758"/>
      <c r="AM160" s="778"/>
      <c r="AN160" s="357">
        <f t="shared" si="92"/>
        <v>0</v>
      </c>
      <c r="AO160" s="758"/>
      <c r="AP160" s="778"/>
      <c r="AQ160" s="357">
        <f t="shared" si="93"/>
        <v>0</v>
      </c>
      <c r="AR160" s="758"/>
      <c r="AS160" s="778"/>
      <c r="AT160" s="357">
        <f t="shared" si="94"/>
        <v>0</v>
      </c>
      <c r="AU160" s="758"/>
      <c r="AV160" s="778"/>
      <c r="AW160" s="357">
        <f t="shared" si="95"/>
        <v>0</v>
      </c>
      <c r="AX160" s="758"/>
      <c r="AY160" s="778"/>
      <c r="AZ160" s="357">
        <f t="shared" si="96"/>
        <v>0</v>
      </c>
      <c r="BA160" s="758"/>
      <c r="BB160" s="778"/>
      <c r="BC160" s="357">
        <f t="shared" si="97"/>
        <v>0</v>
      </c>
      <c r="BD160" s="758"/>
      <c r="BE160" s="778"/>
      <c r="BF160" s="357">
        <f t="shared" si="98"/>
        <v>0</v>
      </c>
      <c r="BG160" s="758"/>
      <c r="BH160" s="778"/>
      <c r="BI160" s="357">
        <f t="shared" si="99"/>
        <v>0</v>
      </c>
      <c r="BJ160" s="758"/>
      <c r="BK160" s="778"/>
      <c r="BL160" s="357">
        <f t="shared" si="100"/>
        <v>0</v>
      </c>
      <c r="BM160" s="758"/>
      <c r="BN160" s="778"/>
      <c r="BO160" s="357">
        <f t="shared" si="101"/>
        <v>0</v>
      </c>
      <c r="BP160" s="758"/>
      <c r="BQ160" s="778"/>
      <c r="BR160" s="357">
        <f t="shared" si="102"/>
        <v>0</v>
      </c>
      <c r="BS160" s="758"/>
      <c r="BT160" s="778"/>
      <c r="BU160" s="357">
        <f t="shared" si="103"/>
        <v>0</v>
      </c>
      <c r="BV160" s="758"/>
      <c r="BW160" s="778"/>
      <c r="BX160" s="357">
        <f t="shared" si="104"/>
        <v>0</v>
      </c>
      <c r="BY160" s="798">
        <f t="shared" si="105"/>
        <v>0</v>
      </c>
      <c r="BZ160" s="778"/>
      <c r="CA160" s="357">
        <f t="shared" si="106"/>
        <v>0</v>
      </c>
      <c r="CB160" s="758"/>
      <c r="CC160" s="778"/>
      <c r="CD160" s="357">
        <f t="shared" si="107"/>
        <v>0</v>
      </c>
      <c r="CE160" s="758"/>
      <c r="CF160" s="778">
        <v>0</v>
      </c>
      <c r="CG160" s="357">
        <f t="shared" si="108"/>
        <v>0</v>
      </c>
      <c r="CH160" s="758"/>
      <c r="CI160" s="778">
        <v>0</v>
      </c>
      <c r="CJ160" s="357">
        <f t="shared" si="109"/>
        <v>0</v>
      </c>
      <c r="CK160" s="758"/>
      <c r="CL160" s="778">
        <v>0</v>
      </c>
      <c r="CM160" s="357">
        <f t="shared" si="110"/>
        <v>0</v>
      </c>
      <c r="CN160" s="758"/>
      <c r="CO160" s="778"/>
      <c r="CP160" s="357">
        <f t="shared" si="111"/>
        <v>0</v>
      </c>
    </row>
    <row r="161" spans="1:95" ht="12.75">
      <c r="A161" s="87" t="s">
        <v>1579</v>
      </c>
      <c r="B161" s="337" t="s">
        <v>887</v>
      </c>
      <c r="C161" s="728"/>
      <c r="D161" s="382"/>
      <c r="E161" s="382"/>
      <c r="F161" s="382"/>
      <c r="G161" s="382"/>
      <c r="H161" s="382"/>
      <c r="I161" s="382"/>
      <c r="J161" s="382"/>
      <c r="K161" s="382"/>
      <c r="L161" s="382"/>
      <c r="M161" s="382"/>
      <c r="N161" s="382"/>
      <c r="O161" s="368">
        <f t="shared" si="85"/>
        <v>0</v>
      </c>
      <c r="P161" s="358">
        <v>1250</v>
      </c>
      <c r="Q161" s="357">
        <f t="shared" si="86"/>
        <v>0</v>
      </c>
      <c r="S161" s="187"/>
      <c r="T161" s="382"/>
      <c r="U161" s="357">
        <f t="shared" si="87"/>
        <v>0</v>
      </c>
      <c r="W161" s="382"/>
      <c r="X161" s="357">
        <f t="shared" si="88"/>
        <v>0</v>
      </c>
      <c r="Z161" s="382"/>
      <c r="AA161" s="357">
        <f t="shared" si="89"/>
        <v>0</v>
      </c>
      <c r="AB161" s="357"/>
      <c r="AC161" s="357"/>
      <c r="AD161" s="357"/>
      <c r="AE161" s="357"/>
      <c r="AF161" s="752"/>
      <c r="AG161" s="778"/>
      <c r="AH161" s="357">
        <f t="shared" si="90"/>
        <v>0</v>
      </c>
      <c r="AI161" s="758"/>
      <c r="AJ161" s="778"/>
      <c r="AK161" s="357">
        <f t="shared" si="91"/>
        <v>0</v>
      </c>
      <c r="AL161" s="758"/>
      <c r="AM161" s="778"/>
      <c r="AN161" s="357">
        <f t="shared" si="92"/>
        <v>0</v>
      </c>
      <c r="AO161" s="758"/>
      <c r="AP161" s="778"/>
      <c r="AQ161" s="357">
        <f t="shared" si="93"/>
        <v>0</v>
      </c>
      <c r="AR161" s="758"/>
      <c r="AS161" s="778"/>
      <c r="AT161" s="357">
        <f t="shared" si="94"/>
        <v>0</v>
      </c>
      <c r="AU161" s="758"/>
      <c r="AV161" s="778"/>
      <c r="AW161" s="357">
        <f t="shared" si="95"/>
        <v>0</v>
      </c>
      <c r="AX161" s="758"/>
      <c r="AY161" s="778"/>
      <c r="AZ161" s="357">
        <f t="shared" si="96"/>
        <v>0</v>
      </c>
      <c r="BA161" s="758"/>
      <c r="BB161" s="778"/>
      <c r="BC161" s="357">
        <f t="shared" si="97"/>
        <v>0</v>
      </c>
      <c r="BD161" s="758"/>
      <c r="BE161" s="778"/>
      <c r="BF161" s="357">
        <f t="shared" si="98"/>
        <v>0</v>
      </c>
      <c r="BG161" s="758"/>
      <c r="BH161" s="778"/>
      <c r="BI161" s="357">
        <f t="shared" si="99"/>
        <v>0</v>
      </c>
      <c r="BJ161" s="758"/>
      <c r="BK161" s="778"/>
      <c r="BL161" s="357">
        <f t="shared" si="100"/>
        <v>0</v>
      </c>
      <c r="BM161" s="758"/>
      <c r="BN161" s="778"/>
      <c r="BO161" s="357">
        <f t="shared" si="101"/>
        <v>0</v>
      </c>
      <c r="BP161" s="758"/>
      <c r="BQ161" s="778"/>
      <c r="BR161" s="357">
        <f t="shared" si="102"/>
        <v>0</v>
      </c>
      <c r="BS161" s="758"/>
      <c r="BT161" s="778"/>
      <c r="BU161" s="357">
        <f t="shared" si="103"/>
        <v>0</v>
      </c>
      <c r="BV161" s="758"/>
      <c r="BW161" s="778"/>
      <c r="BX161" s="357">
        <f t="shared" si="104"/>
        <v>0</v>
      </c>
      <c r="BY161" s="798">
        <f t="shared" si="105"/>
        <v>0</v>
      </c>
      <c r="BZ161" s="778"/>
      <c r="CA161" s="357">
        <f t="shared" si="106"/>
        <v>0</v>
      </c>
      <c r="CB161" s="758"/>
      <c r="CC161" s="778"/>
      <c r="CD161" s="357">
        <f t="shared" si="107"/>
        <v>0</v>
      </c>
      <c r="CE161" s="758"/>
      <c r="CF161" s="778">
        <v>0</v>
      </c>
      <c r="CG161" s="357">
        <f t="shared" si="108"/>
        <v>0</v>
      </c>
      <c r="CH161" s="758"/>
      <c r="CI161" s="778">
        <v>0</v>
      </c>
      <c r="CJ161" s="357">
        <f t="shared" si="109"/>
        <v>0</v>
      </c>
      <c r="CK161" s="758"/>
      <c r="CL161" s="778">
        <v>0</v>
      </c>
      <c r="CM161" s="357">
        <f t="shared" si="110"/>
        <v>0</v>
      </c>
      <c r="CN161" s="758"/>
      <c r="CO161" s="778"/>
      <c r="CP161" s="357">
        <f t="shared" si="111"/>
        <v>0</v>
      </c>
    </row>
    <row r="162" spans="1:95" ht="12.75">
      <c r="B162" s="337"/>
      <c r="C162" s="728"/>
      <c r="D162" s="382"/>
      <c r="E162" s="382"/>
      <c r="F162" s="382"/>
      <c r="G162" s="382"/>
      <c r="H162" s="382"/>
      <c r="I162" s="382"/>
      <c r="J162" s="382"/>
      <c r="K162" s="382"/>
      <c r="L162" s="382"/>
      <c r="M162" s="382"/>
      <c r="N162" s="382"/>
      <c r="O162" s="368"/>
      <c r="P162" s="358"/>
      <c r="Q162" s="357"/>
      <c r="S162" s="187"/>
      <c r="T162" s="382"/>
      <c r="U162" s="357"/>
      <c r="W162" s="382"/>
      <c r="X162" s="357"/>
      <c r="Z162" s="382"/>
      <c r="AA162" s="357"/>
      <c r="AB162" s="357"/>
      <c r="AC162" s="357"/>
      <c r="AD162" s="357"/>
      <c r="AE162" s="357"/>
      <c r="AF162" s="752"/>
      <c r="AG162" s="778"/>
      <c r="AH162" s="357"/>
      <c r="AI162" s="758"/>
      <c r="AJ162" s="778"/>
      <c r="AK162" s="357"/>
      <c r="AL162" s="758"/>
      <c r="AM162" s="778"/>
      <c r="AN162" s="357"/>
      <c r="AO162" s="758"/>
      <c r="AP162" s="778"/>
      <c r="AQ162" s="357"/>
      <c r="AR162" s="758"/>
      <c r="AS162" s="778"/>
      <c r="AT162" s="357"/>
      <c r="AU162" s="758"/>
      <c r="AV162" s="778"/>
      <c r="AW162" s="357"/>
      <c r="AX162" s="758"/>
      <c r="AY162" s="778"/>
      <c r="AZ162" s="357"/>
      <c r="BA162" s="758"/>
      <c r="BB162" s="778"/>
      <c r="BC162" s="357"/>
      <c r="BD162" s="758"/>
      <c r="BE162" s="778"/>
      <c r="BF162" s="357"/>
      <c r="BG162" s="758"/>
      <c r="BH162" s="778"/>
      <c r="BI162" s="357"/>
      <c r="BJ162" s="758"/>
      <c r="BK162" s="778"/>
      <c r="BL162" s="357"/>
      <c r="BM162" s="758"/>
      <c r="BN162" s="778"/>
      <c r="BO162" s="357"/>
      <c r="BP162" s="758"/>
      <c r="BQ162" s="778"/>
      <c r="BR162" s="357"/>
      <c r="BS162" s="758"/>
      <c r="BT162" s="778"/>
      <c r="BU162" s="357"/>
      <c r="BV162" s="758"/>
      <c r="BW162" s="778"/>
      <c r="BX162" s="357"/>
      <c r="BY162" s="798">
        <f t="shared" si="105"/>
        <v>0</v>
      </c>
      <c r="BZ162" s="778"/>
      <c r="CA162" s="357"/>
      <c r="CB162" s="758"/>
      <c r="CC162" s="778"/>
      <c r="CD162" s="357"/>
      <c r="CE162" s="758"/>
      <c r="CF162" s="778">
        <v>0</v>
      </c>
      <c r="CG162" s="357"/>
      <c r="CH162" s="758"/>
      <c r="CI162" s="778">
        <v>0</v>
      </c>
      <c r="CJ162" s="357"/>
      <c r="CK162" s="758"/>
      <c r="CL162" s="778">
        <v>0</v>
      </c>
      <c r="CM162" s="357"/>
      <c r="CN162" s="758"/>
      <c r="CO162" s="778"/>
      <c r="CP162" s="357"/>
    </row>
    <row r="163" spans="1:95" ht="12.75">
      <c r="A163" s="712" t="s">
        <v>1581</v>
      </c>
      <c r="B163" s="345" t="s">
        <v>1582</v>
      </c>
      <c r="C163" s="729"/>
      <c r="D163" s="374"/>
      <c r="E163" s="374"/>
      <c r="F163" s="374"/>
      <c r="G163" s="374"/>
      <c r="H163" s="374"/>
      <c r="I163" s="374"/>
      <c r="J163" s="374"/>
      <c r="K163" s="374"/>
      <c r="L163" s="374"/>
      <c r="M163" s="374"/>
      <c r="N163" s="374"/>
      <c r="O163" s="370"/>
      <c r="P163" s="359"/>
      <c r="Q163" s="356">
        <f>SUM(Q164:Q165)</f>
        <v>0</v>
      </c>
      <c r="S163" s="187"/>
      <c r="T163" s="374"/>
      <c r="U163" s="356">
        <f>SUM(U164:U165)</f>
        <v>0</v>
      </c>
      <c r="W163" s="374"/>
      <c r="X163" s="356">
        <f>SUM(X164:X165)</f>
        <v>0</v>
      </c>
      <c r="Z163" s="374"/>
      <c r="AA163" s="356">
        <f>SUM(AA164:AA165)</f>
        <v>0</v>
      </c>
      <c r="AB163" s="356">
        <f>SUM(AB164:AB165)</f>
        <v>0</v>
      </c>
      <c r="AC163" s="356">
        <f>SUM(AC164:AC165)</f>
        <v>0</v>
      </c>
      <c r="AD163" s="356">
        <f>SUM(AD164:AD165)</f>
        <v>0</v>
      </c>
      <c r="AE163" s="356">
        <f>SUM(AE164:AE165)</f>
        <v>0</v>
      </c>
      <c r="AF163" s="752"/>
      <c r="AG163" s="779"/>
      <c r="AH163" s="356">
        <f>SUM(AH164:AH165)+AH197</f>
        <v>0</v>
      </c>
      <c r="AI163" s="758"/>
      <c r="AJ163" s="779"/>
      <c r="AK163" s="356">
        <f>SUM(AK164:AK165)+AK197</f>
        <v>0</v>
      </c>
      <c r="AL163" s="758"/>
      <c r="AM163" s="779"/>
      <c r="AN163" s="356">
        <f>SUM(AN164:AN165)+AN197</f>
        <v>0</v>
      </c>
      <c r="AO163" s="758"/>
      <c r="AP163" s="779"/>
      <c r="AQ163" s="356">
        <f>SUM(AQ164:AQ165)+AQ197</f>
        <v>0</v>
      </c>
      <c r="AR163" s="758"/>
      <c r="AS163" s="779"/>
      <c r="AT163" s="356">
        <f>SUM(AT164:AT165)+AT197</f>
        <v>0</v>
      </c>
      <c r="AU163" s="758"/>
      <c r="AV163" s="779"/>
      <c r="AW163" s="356">
        <f>SUM(AW164:AW165)+AW197</f>
        <v>0</v>
      </c>
      <c r="AX163" s="758"/>
      <c r="AY163" s="779"/>
      <c r="AZ163" s="356">
        <f>SUM(AZ164:AZ165)+AZ197</f>
        <v>0</v>
      </c>
      <c r="BA163" s="758"/>
      <c r="BB163" s="779"/>
      <c r="BC163" s="356">
        <f>SUM(BC164:BC165)+BC197</f>
        <v>0</v>
      </c>
      <c r="BD163" s="758"/>
      <c r="BE163" s="779"/>
      <c r="BF163" s="356">
        <f>SUM(BF164:BF165)+BF197</f>
        <v>0</v>
      </c>
      <c r="BG163" s="758"/>
      <c r="BH163" s="779"/>
      <c r="BI163" s="356">
        <f>SUM(BI164:BI165)+BI197</f>
        <v>0</v>
      </c>
      <c r="BJ163" s="758"/>
      <c r="BK163" s="779"/>
      <c r="BL163" s="356">
        <f>SUM(BL164:BL165)+BL197</f>
        <v>0</v>
      </c>
      <c r="BM163" s="758"/>
      <c r="BN163" s="779"/>
      <c r="BO163" s="356">
        <f>SUM(BO164:BO165)+BO197</f>
        <v>0</v>
      </c>
      <c r="BP163" s="758"/>
      <c r="BQ163" s="779"/>
      <c r="BR163" s="356">
        <f>SUM(BR164:BR165)+BR197</f>
        <v>0</v>
      </c>
      <c r="BS163" s="758"/>
      <c r="BT163" s="779"/>
      <c r="BU163" s="356">
        <f>SUM(BU164:BU165)+BU197</f>
        <v>0</v>
      </c>
      <c r="BV163" s="758"/>
      <c r="BW163" s="779"/>
      <c r="BX163" s="356">
        <f>SUM(BX164:BX165)+BX197</f>
        <v>0</v>
      </c>
      <c r="BY163" s="356">
        <f>SUM(BY164:BY165)+BY197</f>
        <v>0</v>
      </c>
      <c r="BZ163" s="779"/>
      <c r="CA163" s="356">
        <f>SUM(CA164:CA165)+CA197</f>
        <v>0</v>
      </c>
      <c r="CB163" s="758"/>
      <c r="CC163" s="779"/>
      <c r="CD163" s="356">
        <f>SUM(CD164:CD165)+CD197</f>
        <v>0</v>
      </c>
      <c r="CE163" s="758"/>
      <c r="CF163" s="779"/>
      <c r="CG163" s="356">
        <f>SUM(CG164:CG165)+CG197</f>
        <v>0</v>
      </c>
      <c r="CH163" s="758"/>
      <c r="CI163" s="779"/>
      <c r="CJ163" s="356">
        <f>SUM(CJ164:CJ165)+CJ197</f>
        <v>0</v>
      </c>
      <c r="CK163" s="758"/>
      <c r="CL163" s="779"/>
      <c r="CM163" s="356">
        <f>SUM(CM164:CM165)+CM197</f>
        <v>0</v>
      </c>
      <c r="CN163" s="758"/>
      <c r="CO163" s="779"/>
      <c r="CP163" s="356">
        <f>SUM(CP164:CP165)+CP197</f>
        <v>0</v>
      </c>
    </row>
    <row r="164" spans="1:95" ht="12.75">
      <c r="A164" s="87" t="s">
        <v>1581</v>
      </c>
      <c r="B164" s="351" t="s">
        <v>888</v>
      </c>
      <c r="C164" s="730"/>
      <c r="D164" s="372"/>
      <c r="E164" s="383"/>
      <c r="F164" s="372"/>
      <c r="G164" s="372"/>
      <c r="H164" s="372"/>
      <c r="I164" s="372"/>
      <c r="J164" s="383"/>
      <c r="K164" s="372"/>
      <c r="L164" s="372"/>
      <c r="M164" s="372"/>
      <c r="N164" s="372"/>
      <c r="O164" s="368">
        <f>SUM(C164:N164)</f>
        <v>0</v>
      </c>
      <c r="P164" s="357">
        <v>20000</v>
      </c>
      <c r="Q164" s="357">
        <f>+O164*P164</f>
        <v>0</v>
      </c>
      <c r="R164" s="352"/>
      <c r="S164" s="351"/>
      <c r="T164" s="372"/>
      <c r="U164" s="357">
        <f>+$P164*T164</f>
        <v>0</v>
      </c>
      <c r="W164" s="372"/>
      <c r="X164" s="357">
        <f>+$P164*W164</f>
        <v>0</v>
      </c>
      <c r="Z164" s="372"/>
      <c r="AA164" s="357">
        <f>+$P164*Z164</f>
        <v>0</v>
      </c>
      <c r="AB164" s="357"/>
      <c r="AC164" s="357"/>
      <c r="AD164" s="357"/>
      <c r="AE164" s="357"/>
      <c r="AF164" s="752"/>
      <c r="AG164" s="367"/>
      <c r="AH164" s="357">
        <f>+$P164*AG164</f>
        <v>0</v>
      </c>
      <c r="AI164" s="758"/>
      <c r="AJ164" s="367"/>
      <c r="AK164" s="357">
        <f>+$P164*AJ164</f>
        <v>0</v>
      </c>
      <c r="AL164" s="758"/>
      <c r="AM164" s="367">
        <v>0</v>
      </c>
      <c r="AN164" s="357">
        <f>+$P164*AM164</f>
        <v>0</v>
      </c>
      <c r="AO164" s="758"/>
      <c r="AP164" s="367"/>
      <c r="AQ164" s="357">
        <f>+$P164*AP164</f>
        <v>0</v>
      </c>
      <c r="AR164" s="758"/>
      <c r="AS164" s="367"/>
      <c r="AT164" s="357">
        <f>+$P164*AS164</f>
        <v>0</v>
      </c>
      <c r="AU164" s="758"/>
      <c r="AV164" s="367">
        <v>0</v>
      </c>
      <c r="AW164" s="357">
        <f>+$P164*AV164</f>
        <v>0</v>
      </c>
      <c r="AX164" s="758"/>
      <c r="AY164" s="367"/>
      <c r="AZ164" s="357">
        <f>+$P164*AY164</f>
        <v>0</v>
      </c>
      <c r="BA164" s="758"/>
      <c r="BB164" s="367"/>
      <c r="BC164" s="357">
        <f>+$P164*BB164</f>
        <v>0</v>
      </c>
      <c r="BD164" s="758"/>
      <c r="BE164" s="367">
        <v>0</v>
      </c>
      <c r="BF164" s="357">
        <f>+$P164*BE164</f>
        <v>0</v>
      </c>
      <c r="BG164" s="758"/>
      <c r="BH164" s="367">
        <v>0</v>
      </c>
      <c r="BI164" s="357">
        <f>+$P164*BH164</f>
        <v>0</v>
      </c>
      <c r="BJ164" s="758"/>
      <c r="BK164" s="367">
        <v>0</v>
      </c>
      <c r="BL164" s="357">
        <f>+$P164*BK164</f>
        <v>0</v>
      </c>
      <c r="BM164" s="758"/>
      <c r="BN164" s="367">
        <v>0</v>
      </c>
      <c r="BO164" s="357">
        <f>+$P164*BN164</f>
        <v>0</v>
      </c>
      <c r="BP164" s="758"/>
      <c r="BQ164" s="367">
        <v>0</v>
      </c>
      <c r="BR164" s="357">
        <f>+$P164*BQ164</f>
        <v>0</v>
      </c>
      <c r="BS164" s="758"/>
      <c r="BT164" s="367"/>
      <c r="BU164" s="357">
        <f>+$P164*BT164</f>
        <v>0</v>
      </c>
      <c r="BV164" s="758"/>
      <c r="BW164" s="367">
        <v>0</v>
      </c>
      <c r="BX164" s="357">
        <f>+$P164*BW164</f>
        <v>0</v>
      </c>
      <c r="BY164" s="798">
        <f>+AH164+AK164+AN164+AQ164+AT164+AW164+AZ164+BC164+BF164+BI164+BL164+BO164+BR164+BU164+BX164</f>
        <v>0</v>
      </c>
      <c r="BZ164" s="367">
        <v>0</v>
      </c>
      <c r="CA164" s="357">
        <f>+$P164*BZ164</f>
        <v>0</v>
      </c>
      <c r="CB164" s="758"/>
      <c r="CC164" s="367"/>
      <c r="CD164" s="357">
        <f>+$P164*CC164</f>
        <v>0</v>
      </c>
      <c r="CE164" s="758"/>
      <c r="CF164" s="367">
        <v>0</v>
      </c>
      <c r="CG164" s="357">
        <f>+$P164*CF164</f>
        <v>0</v>
      </c>
      <c r="CH164" s="758"/>
      <c r="CI164" s="367">
        <v>0</v>
      </c>
      <c r="CJ164" s="357">
        <f>+$P164*CI164</f>
        <v>0</v>
      </c>
      <c r="CK164" s="758"/>
      <c r="CL164" s="367">
        <v>0</v>
      </c>
      <c r="CM164" s="357">
        <f>+$P164*CL164</f>
        <v>0</v>
      </c>
      <c r="CN164" s="758"/>
      <c r="CO164" s="367"/>
      <c r="CP164" s="357">
        <f>+$P164*CO164</f>
        <v>0</v>
      </c>
    </row>
    <row r="165" spans="1:95" ht="12.75">
      <c r="A165" s="87" t="s">
        <v>1581</v>
      </c>
      <c r="B165" s="352" t="s">
        <v>889</v>
      </c>
      <c r="C165" s="730"/>
      <c r="D165" s="372"/>
      <c r="E165" s="383"/>
      <c r="F165" s="372"/>
      <c r="G165" s="372"/>
      <c r="H165" s="372"/>
      <c r="I165" s="372"/>
      <c r="J165" s="383"/>
      <c r="K165" s="372"/>
      <c r="L165" s="372"/>
      <c r="M165" s="372"/>
      <c r="N165" s="372"/>
      <c r="O165" s="368">
        <f>SUM(C165:N165)</f>
        <v>0</v>
      </c>
      <c r="P165" s="357">
        <v>1500</v>
      </c>
      <c r="Q165" s="357">
        <f>+O165*P165</f>
        <v>0</v>
      </c>
      <c r="R165" s="352"/>
      <c r="S165" s="351"/>
      <c r="T165" s="372"/>
      <c r="U165" s="357">
        <f>+$P165*T165</f>
        <v>0</v>
      </c>
      <c r="W165" s="372"/>
      <c r="X165" s="357">
        <f>+$P165*W165</f>
        <v>0</v>
      </c>
      <c r="Z165" s="372"/>
      <c r="AA165" s="357">
        <f>+$P165*Z165</f>
        <v>0</v>
      </c>
      <c r="AB165" s="357"/>
      <c r="AC165" s="357"/>
      <c r="AD165" s="357"/>
      <c r="AE165" s="357"/>
      <c r="AF165" s="752"/>
      <c r="AG165" s="367"/>
      <c r="AH165" s="357">
        <f>+$P165*AG165</f>
        <v>0</v>
      </c>
      <c r="AI165" s="758"/>
      <c r="AJ165" s="367"/>
      <c r="AK165" s="357">
        <f>+$P165*AJ165</f>
        <v>0</v>
      </c>
      <c r="AL165" s="758"/>
      <c r="AM165" s="367"/>
      <c r="AN165" s="357">
        <f>+$P165*AM165</f>
        <v>0</v>
      </c>
      <c r="AO165" s="758"/>
      <c r="AP165" s="367"/>
      <c r="AQ165" s="357">
        <f>+$P165*AP165</f>
        <v>0</v>
      </c>
      <c r="AR165" s="758"/>
      <c r="AS165" s="367"/>
      <c r="AT165" s="357">
        <f>+$P165*AS165</f>
        <v>0</v>
      </c>
      <c r="AU165" s="758"/>
      <c r="AV165" s="367"/>
      <c r="AW165" s="357">
        <f>+$P165*AV165</f>
        <v>0</v>
      </c>
      <c r="AX165" s="758"/>
      <c r="AY165" s="367"/>
      <c r="AZ165" s="357">
        <f>+$P165*AY165</f>
        <v>0</v>
      </c>
      <c r="BA165" s="758"/>
      <c r="BB165" s="367"/>
      <c r="BC165" s="357">
        <f>+$P165*BB165</f>
        <v>0</v>
      </c>
      <c r="BD165" s="758"/>
      <c r="BE165" s="367"/>
      <c r="BF165" s="357">
        <f>+$P165*BE165</f>
        <v>0</v>
      </c>
      <c r="BG165" s="758"/>
      <c r="BH165" s="367"/>
      <c r="BI165" s="357">
        <f>+$P165*BH165</f>
        <v>0</v>
      </c>
      <c r="BJ165" s="758"/>
      <c r="BK165" s="367">
        <v>0</v>
      </c>
      <c r="BL165" s="357">
        <f>+$P165*BK165</f>
        <v>0</v>
      </c>
      <c r="BM165" s="758"/>
      <c r="BN165" s="367">
        <v>0</v>
      </c>
      <c r="BO165" s="357">
        <f>+$P165*BN165</f>
        <v>0</v>
      </c>
      <c r="BP165" s="758"/>
      <c r="BQ165" s="367">
        <v>0</v>
      </c>
      <c r="BR165" s="357">
        <f>+$P165*BQ165</f>
        <v>0</v>
      </c>
      <c r="BS165" s="758"/>
      <c r="BT165" s="367"/>
      <c r="BU165" s="357">
        <f>+$P165*BT165</f>
        <v>0</v>
      </c>
      <c r="BV165" s="758"/>
      <c r="BW165" s="367">
        <v>0</v>
      </c>
      <c r="BX165" s="357">
        <f>+$P165*BW165</f>
        <v>0</v>
      </c>
      <c r="BY165" s="798">
        <f>+AH165+AK165+AN165+AQ165+AT165+AW165+AZ165+BC165+BF165+BI165+BL165+BO165+BR165+BU165+BX165</f>
        <v>0</v>
      </c>
      <c r="BZ165" s="367">
        <v>0</v>
      </c>
      <c r="CA165" s="357">
        <f>+$P165*BZ165</f>
        <v>0</v>
      </c>
      <c r="CB165" s="758"/>
      <c r="CC165" s="367">
        <v>0</v>
      </c>
      <c r="CD165" s="357">
        <f>+$P165*CC165</f>
        <v>0</v>
      </c>
      <c r="CE165" s="758"/>
      <c r="CF165" s="367">
        <v>0</v>
      </c>
      <c r="CG165" s="357">
        <f>+$P165*CF165</f>
        <v>0</v>
      </c>
      <c r="CH165" s="758"/>
      <c r="CI165" s="367">
        <v>0</v>
      </c>
      <c r="CJ165" s="357">
        <f>+$P165*CI165</f>
        <v>0</v>
      </c>
      <c r="CK165" s="758"/>
      <c r="CL165" s="367"/>
      <c r="CM165" s="357">
        <f>+$P165*CL165</f>
        <v>0</v>
      </c>
      <c r="CN165" s="758"/>
      <c r="CO165" s="367"/>
      <c r="CP165" s="357">
        <f>+$P165*CO165</f>
        <v>0</v>
      </c>
    </row>
    <row r="166" spans="1:95" ht="12.75">
      <c r="A166" s="711" t="s">
        <v>1599</v>
      </c>
      <c r="B166" s="344" t="s">
        <v>1600</v>
      </c>
      <c r="C166" s="729"/>
      <c r="D166" s="374"/>
      <c r="E166" s="374"/>
      <c r="F166" s="374"/>
      <c r="G166" s="374"/>
      <c r="H166" s="374"/>
      <c r="I166" s="374"/>
      <c r="J166" s="374"/>
      <c r="K166" s="374"/>
      <c r="L166" s="374"/>
      <c r="M166" s="374"/>
      <c r="N166" s="374"/>
      <c r="O166" s="374"/>
      <c r="P166" s="363"/>
      <c r="Q166" s="363">
        <f>+Q167+Q174+Q179+Q180+Q204+Q207</f>
        <v>0</v>
      </c>
      <c r="S166" s="187"/>
      <c r="T166" s="374"/>
      <c r="U166" s="363">
        <f>+U167+U174+U179+U180+U204+U207</f>
        <v>0</v>
      </c>
      <c r="W166" s="374"/>
      <c r="X166" s="363">
        <f>+X167+X174+X179+X180+X204+X207</f>
        <v>0</v>
      </c>
      <c r="Z166" s="374"/>
      <c r="AA166" s="363">
        <f>+AA167+AA174+AA179+AA180+AA204+AA207</f>
        <v>0</v>
      </c>
      <c r="AB166" s="363">
        <f>+AB167+AB174+AB179+AB180+AB204+AB207</f>
        <v>0</v>
      </c>
      <c r="AC166" s="363">
        <f>+AC167+AC174+AC179+AC180+AC204+AC207</f>
        <v>0</v>
      </c>
      <c r="AD166" s="363">
        <f>+AD167+AD174+AD179+AD180+AD204+AD207</f>
        <v>0</v>
      </c>
      <c r="AE166" s="363">
        <f>+AE167+AE174+AE179+AE180+AE204+AE207</f>
        <v>0</v>
      </c>
      <c r="AF166" s="752"/>
      <c r="AG166" s="779"/>
      <c r="AH166" s="363">
        <f>+AH167+AH174+AH180</f>
        <v>0</v>
      </c>
      <c r="AI166" s="758"/>
      <c r="AJ166" s="779"/>
      <c r="AK166" s="363">
        <f>+AK167+AK174+AK180</f>
        <v>0</v>
      </c>
      <c r="AL166" s="758"/>
      <c r="AM166" s="779"/>
      <c r="AN166" s="363">
        <f>+AN167+AN174+AN180</f>
        <v>0</v>
      </c>
      <c r="AO166" s="758"/>
      <c r="AP166" s="779"/>
      <c r="AQ166" s="363">
        <f>+AQ167+AQ174+AQ180</f>
        <v>0</v>
      </c>
      <c r="AR166" s="758"/>
      <c r="AS166" s="779"/>
      <c r="AT166" s="363">
        <f>+AT167+AT174+AT180</f>
        <v>0</v>
      </c>
      <c r="AU166" s="758"/>
      <c r="AV166" s="779"/>
      <c r="AW166" s="363">
        <f>+AW167+AW174+AW180</f>
        <v>0</v>
      </c>
      <c r="AX166" s="758"/>
      <c r="AY166" s="779"/>
      <c r="AZ166" s="363">
        <f>+AZ167+AZ174+AZ180</f>
        <v>0</v>
      </c>
      <c r="BA166" s="758"/>
      <c r="BB166" s="779"/>
      <c r="BC166" s="363">
        <f>+BC167+BC174+BC180</f>
        <v>0</v>
      </c>
      <c r="BD166" s="758"/>
      <c r="BE166" s="779"/>
      <c r="BF166" s="363">
        <f>+BF167+BF174+BF180</f>
        <v>0</v>
      </c>
      <c r="BG166" s="758"/>
      <c r="BH166" s="779"/>
      <c r="BI166" s="363">
        <f>+BI167+BI174+BI180</f>
        <v>0</v>
      </c>
      <c r="BJ166" s="758"/>
      <c r="BK166" s="779"/>
      <c r="BL166" s="363">
        <f>+BL167+BL174+BL180</f>
        <v>0</v>
      </c>
      <c r="BM166" s="758"/>
      <c r="BN166" s="779"/>
      <c r="BO166" s="363">
        <f>+BO167+BO174+BO180</f>
        <v>0</v>
      </c>
      <c r="BP166" s="758"/>
      <c r="BQ166" s="779"/>
      <c r="BR166" s="363">
        <f>+BR167+BR174+BR180</f>
        <v>0</v>
      </c>
      <c r="BS166" s="758"/>
      <c r="BT166" s="779"/>
      <c r="BU166" s="363">
        <f>+BU167+BU174+BU180</f>
        <v>0</v>
      </c>
      <c r="BV166" s="758"/>
      <c r="BW166" s="779"/>
      <c r="BX166" s="363">
        <f>+BX167+BX174+BX180</f>
        <v>0</v>
      </c>
      <c r="BY166" s="363">
        <f>+BY167+BY174+BY180</f>
        <v>0</v>
      </c>
      <c r="BZ166" s="779"/>
      <c r="CA166" s="363">
        <f>+CA167+CA174+CA180</f>
        <v>0</v>
      </c>
      <c r="CB166" s="758"/>
      <c r="CC166" s="779"/>
      <c r="CD166" s="363">
        <f>+CD167+CD174+CD179+CD180+CD204+CD207</f>
        <v>0</v>
      </c>
      <c r="CE166" s="758"/>
      <c r="CF166" s="779"/>
      <c r="CG166" s="363">
        <f>+CG167+CG174+CG179+CG180+CG204+CG207</f>
        <v>0</v>
      </c>
      <c r="CH166" s="758"/>
      <c r="CI166" s="779"/>
      <c r="CJ166" s="363">
        <f>+CJ167+CJ174+CJ179+CJ180+CJ204+CJ207</f>
        <v>0</v>
      </c>
      <c r="CK166" s="758"/>
      <c r="CL166" s="779"/>
      <c r="CM166" s="363">
        <f>+CM167+CM174+CM179+CM180+CM204+CM207</f>
        <v>0</v>
      </c>
      <c r="CN166" s="758"/>
      <c r="CO166" s="779"/>
      <c r="CP166" s="363">
        <f>+CP167+CP174+CP179+CP180+CP204+CP207</f>
        <v>0</v>
      </c>
      <c r="CQ166" s="77">
        <f>SUM(AH166:CP166)</f>
        <v>0</v>
      </c>
    </row>
    <row r="167" spans="1:95" ht="12.75">
      <c r="A167" s="712" t="s">
        <v>1607</v>
      </c>
      <c r="B167" s="345" t="s">
        <v>1608</v>
      </c>
      <c r="C167" s="729"/>
      <c r="D167" s="374"/>
      <c r="E167" s="374"/>
      <c r="F167" s="374"/>
      <c r="G167" s="374"/>
      <c r="H167" s="374"/>
      <c r="I167" s="374"/>
      <c r="J167" s="374"/>
      <c r="K167" s="374"/>
      <c r="L167" s="374"/>
      <c r="M167" s="374"/>
      <c r="N167" s="374"/>
      <c r="O167" s="374"/>
      <c r="P167" s="363"/>
      <c r="Q167" s="363">
        <f>SUM(Q168:Q172)</f>
        <v>0</v>
      </c>
      <c r="S167" s="187"/>
      <c r="T167" s="374"/>
      <c r="U167" s="363">
        <f>SUM(U168:U172)</f>
        <v>0</v>
      </c>
      <c r="W167" s="374"/>
      <c r="X167" s="363">
        <f>SUM(X168:X172)</f>
        <v>0</v>
      </c>
      <c r="Z167" s="374"/>
      <c r="AA167" s="363">
        <f>SUM(AA168:AA172)</f>
        <v>0</v>
      </c>
      <c r="AB167" s="363">
        <f>SUM(AB168:AB172)</f>
        <v>0</v>
      </c>
      <c r="AC167" s="363">
        <f>SUM(AC168:AC172)</f>
        <v>0</v>
      </c>
      <c r="AD167" s="363">
        <f>SUM(AD168:AD172)</f>
        <v>0</v>
      </c>
      <c r="AE167" s="363">
        <f>SUM(AE168:AE172)</f>
        <v>0</v>
      </c>
      <c r="AF167" s="752"/>
      <c r="AG167" s="779"/>
      <c r="AH167" s="363">
        <f>SUM(AH168:AH172)</f>
        <v>0</v>
      </c>
      <c r="AI167" s="758"/>
      <c r="AJ167" s="779"/>
      <c r="AK167" s="363">
        <f>SUM(AK168:AK172)</f>
        <v>0</v>
      </c>
      <c r="AL167" s="758"/>
      <c r="AM167" s="779"/>
      <c r="AN167" s="363">
        <f>SUM(AN168:AN172)</f>
        <v>0</v>
      </c>
      <c r="AO167" s="758"/>
      <c r="AP167" s="779"/>
      <c r="AQ167" s="363">
        <f>SUM(AQ168:AQ172)</f>
        <v>0</v>
      </c>
      <c r="AR167" s="758"/>
      <c r="AS167" s="779"/>
      <c r="AT167" s="363">
        <f>SUM(AT168:AT172)</f>
        <v>0</v>
      </c>
      <c r="AU167" s="758"/>
      <c r="AV167" s="779"/>
      <c r="AW167" s="363">
        <f>SUM(AW168:AW172)</f>
        <v>0</v>
      </c>
      <c r="AX167" s="758"/>
      <c r="AY167" s="779"/>
      <c r="AZ167" s="363">
        <f>SUM(AZ168:AZ172)</f>
        <v>0</v>
      </c>
      <c r="BA167" s="758"/>
      <c r="BB167" s="779"/>
      <c r="BC167" s="363">
        <f>SUM(BC168:BC172)</f>
        <v>0</v>
      </c>
      <c r="BD167" s="758"/>
      <c r="BE167" s="779"/>
      <c r="BF167" s="363">
        <f>SUM(BF168:BF172)</f>
        <v>0</v>
      </c>
      <c r="BG167" s="758"/>
      <c r="BH167" s="779"/>
      <c r="BI167" s="363">
        <f>SUM(BI168:BI172)</f>
        <v>0</v>
      </c>
      <c r="BJ167" s="758"/>
      <c r="BK167" s="779"/>
      <c r="BL167" s="363">
        <f>SUM(BL168:BL172)</f>
        <v>0</v>
      </c>
      <c r="BM167" s="758"/>
      <c r="BN167" s="779"/>
      <c r="BO167" s="363">
        <f>SUM(BO168:BO172)</f>
        <v>0</v>
      </c>
      <c r="BP167" s="758"/>
      <c r="BQ167" s="779"/>
      <c r="BR167" s="363">
        <f>SUM(BR168:BR172)</f>
        <v>0</v>
      </c>
      <c r="BS167" s="758"/>
      <c r="BT167" s="779"/>
      <c r="BU167" s="363">
        <f>SUM(BU168:BU172)</f>
        <v>0</v>
      </c>
      <c r="BV167" s="758"/>
      <c r="BW167" s="779"/>
      <c r="BX167" s="363">
        <f>SUM(BX168:BX172)</f>
        <v>0</v>
      </c>
      <c r="BY167" s="363">
        <f>SUM(BY168:BY172)</f>
        <v>0</v>
      </c>
      <c r="BZ167" s="779"/>
      <c r="CA167" s="363">
        <f>SUM(CA168:CA172)</f>
        <v>0</v>
      </c>
      <c r="CB167" s="758"/>
      <c r="CC167" s="779"/>
      <c r="CD167" s="363">
        <f>SUM(CD168:CD172)</f>
        <v>0</v>
      </c>
      <c r="CE167" s="758"/>
      <c r="CF167" s="779"/>
      <c r="CG167" s="363">
        <f>SUM(CG168:CG172)</f>
        <v>0</v>
      </c>
      <c r="CH167" s="758"/>
      <c r="CI167" s="779"/>
      <c r="CJ167" s="363">
        <f>SUM(CJ168:CJ172)</f>
        <v>0</v>
      </c>
      <c r="CK167" s="758"/>
      <c r="CL167" s="779"/>
      <c r="CM167" s="363">
        <f>SUM(CM168:CM172)</f>
        <v>0</v>
      </c>
      <c r="CN167" s="758"/>
      <c r="CO167" s="779"/>
      <c r="CP167" s="363">
        <f>SUM(CP168:CP172)</f>
        <v>0</v>
      </c>
    </row>
    <row r="168" spans="1:95" ht="12.75">
      <c r="A168" s="87" t="s">
        <v>1607</v>
      </c>
      <c r="B168" s="351" t="s">
        <v>890</v>
      </c>
      <c r="C168" s="730"/>
      <c r="D168" s="372"/>
      <c r="E168" s="383"/>
      <c r="F168" s="372"/>
      <c r="G168" s="372"/>
      <c r="H168" s="372"/>
      <c r="I168" s="372"/>
      <c r="J168" s="383"/>
      <c r="K168" s="372"/>
      <c r="L168" s="372"/>
      <c r="M168" s="372"/>
      <c r="N168" s="372"/>
      <c r="O168" s="368">
        <f>SUM(C168:N168)</f>
        <v>0</v>
      </c>
      <c r="P168" s="357">
        <v>110000</v>
      </c>
      <c r="Q168" s="357">
        <f>+O168*P168</f>
        <v>0</v>
      </c>
      <c r="R168" s="352"/>
      <c r="S168" s="351"/>
      <c r="T168" s="372"/>
      <c r="U168" s="357">
        <f>+$P168*T168</f>
        <v>0</v>
      </c>
      <c r="W168" s="372"/>
      <c r="X168" s="357">
        <f>+$P168*W168</f>
        <v>0</v>
      </c>
      <c r="Z168" s="372"/>
      <c r="AA168" s="357">
        <f>+$P168*Z168</f>
        <v>0</v>
      </c>
      <c r="AB168" s="357"/>
      <c r="AC168" s="357"/>
      <c r="AD168" s="357"/>
      <c r="AE168" s="357"/>
      <c r="AF168" s="752"/>
      <c r="AG168" s="367"/>
      <c r="AH168" s="357">
        <f>+$P168*AG168</f>
        <v>0</v>
      </c>
      <c r="AI168" s="758"/>
      <c r="AJ168" s="367"/>
      <c r="AK168" s="357">
        <f>+$P168*AJ168</f>
        <v>0</v>
      </c>
      <c r="AL168" s="758"/>
      <c r="AM168" s="367"/>
      <c r="AN168" s="357">
        <f>+$P168*AM168</f>
        <v>0</v>
      </c>
      <c r="AO168" s="758"/>
      <c r="AP168" s="367"/>
      <c r="AQ168" s="357">
        <f>+$P168*AP168</f>
        <v>0</v>
      </c>
      <c r="AR168" s="758"/>
      <c r="AS168" s="367"/>
      <c r="AT168" s="357">
        <f>+$P168*AS168</f>
        <v>0</v>
      </c>
      <c r="AU168" s="758"/>
      <c r="AV168" s="367"/>
      <c r="AW168" s="357">
        <f>+$P168*AV168</f>
        <v>0</v>
      </c>
      <c r="AX168" s="758"/>
      <c r="AY168" s="367"/>
      <c r="AZ168" s="357">
        <f>+$P168*AY168</f>
        <v>0</v>
      </c>
      <c r="BA168" s="758"/>
      <c r="BB168" s="367"/>
      <c r="BC168" s="357">
        <f>+$P168*BB168</f>
        <v>0</v>
      </c>
      <c r="BD168" s="758"/>
      <c r="BE168" s="367"/>
      <c r="BF168" s="357">
        <f>+$P168*BE168</f>
        <v>0</v>
      </c>
      <c r="BG168" s="758"/>
      <c r="BH168" s="367"/>
      <c r="BI168" s="357">
        <f>+$P168*BH168</f>
        <v>0</v>
      </c>
      <c r="BJ168" s="758"/>
      <c r="BK168" s="367"/>
      <c r="BL168" s="357">
        <f>+$P168*BK168</f>
        <v>0</v>
      </c>
      <c r="BM168" s="758"/>
      <c r="BN168" s="367"/>
      <c r="BO168" s="357">
        <f>+$P168*BN168</f>
        <v>0</v>
      </c>
      <c r="BP168" s="758"/>
      <c r="BQ168" s="367"/>
      <c r="BR168" s="357">
        <f>+$P168*BQ168</f>
        <v>0</v>
      </c>
      <c r="BS168" s="758"/>
      <c r="BT168" s="367"/>
      <c r="BU168" s="357">
        <f>+$P168*BT168</f>
        <v>0</v>
      </c>
      <c r="BV168" s="758"/>
      <c r="BW168" s="367"/>
      <c r="BX168" s="357">
        <f>+$P168*BW168</f>
        <v>0</v>
      </c>
      <c r="BY168" s="798">
        <f t="shared" ref="BY168:BY173" si="112">+AH168+AK168+AN168+AQ168+AT168+AW168+AZ168+BC168+BF168+BI168+BL168+BO168+BR168+BU168+BX168</f>
        <v>0</v>
      </c>
      <c r="BZ168" s="367"/>
      <c r="CA168" s="357">
        <f>+$P168*BZ168</f>
        <v>0</v>
      </c>
      <c r="CB168" s="758"/>
      <c r="CC168" s="367"/>
      <c r="CD168" s="357">
        <f>+$P168*CC168</f>
        <v>0</v>
      </c>
      <c r="CE168" s="758"/>
      <c r="CF168" s="367">
        <v>0</v>
      </c>
      <c r="CG168" s="357">
        <f>+$P168*CF168</f>
        <v>0</v>
      </c>
      <c r="CH168" s="758"/>
      <c r="CI168" s="367">
        <v>0</v>
      </c>
      <c r="CJ168" s="357">
        <f>+$P168*CI168</f>
        <v>0</v>
      </c>
      <c r="CK168" s="758"/>
      <c r="CL168" s="367">
        <v>0</v>
      </c>
      <c r="CM168" s="357">
        <f>+$P168*CL168</f>
        <v>0</v>
      </c>
      <c r="CN168" s="758"/>
      <c r="CO168" s="367"/>
      <c r="CP168" s="357">
        <f>+$P168*CO168</f>
        <v>0</v>
      </c>
    </row>
    <row r="169" spans="1:95" ht="12.75">
      <c r="A169" s="87" t="s">
        <v>1607</v>
      </c>
      <c r="B169" s="351" t="s">
        <v>891</v>
      </c>
      <c r="C169" s="730"/>
      <c r="D169" s="372"/>
      <c r="E169" s="383"/>
      <c r="F169" s="372"/>
      <c r="G169" s="372"/>
      <c r="H169" s="372"/>
      <c r="I169" s="372"/>
      <c r="J169" s="383"/>
      <c r="K169" s="372"/>
      <c r="L169" s="372"/>
      <c r="M169" s="372"/>
      <c r="N169" s="372"/>
      <c r="O169" s="368">
        <f>SUM(C169:N169)</f>
        <v>0</v>
      </c>
      <c r="P169" s="357">
        <v>60000</v>
      </c>
      <c r="Q169" s="357">
        <f>+O169*P169</f>
        <v>0</v>
      </c>
      <c r="R169" s="352"/>
      <c r="S169" s="351"/>
      <c r="T169" s="372"/>
      <c r="U169" s="357">
        <f>+$P169*T169</f>
        <v>0</v>
      </c>
      <c r="W169" s="372"/>
      <c r="X169" s="357">
        <f>+$P169*W169</f>
        <v>0</v>
      </c>
      <c r="Z169" s="372"/>
      <c r="AA169" s="357">
        <f>+$P169*Z169</f>
        <v>0</v>
      </c>
      <c r="AB169" s="357"/>
      <c r="AC169" s="357"/>
      <c r="AD169" s="357"/>
      <c r="AE169" s="357"/>
      <c r="AF169" s="752"/>
      <c r="AG169" s="367"/>
      <c r="AH169" s="357">
        <f>+$P169*AG169</f>
        <v>0</v>
      </c>
      <c r="AI169" s="758"/>
      <c r="AJ169" s="367"/>
      <c r="AK169" s="357">
        <f>+$P169*AJ169</f>
        <v>0</v>
      </c>
      <c r="AL169" s="758"/>
      <c r="AM169" s="367"/>
      <c r="AN169" s="357">
        <f>+$P169*AM169</f>
        <v>0</v>
      </c>
      <c r="AO169" s="758"/>
      <c r="AP169" s="367"/>
      <c r="AQ169" s="357">
        <f>+$P169*AP169</f>
        <v>0</v>
      </c>
      <c r="AR169" s="758"/>
      <c r="AS169" s="367"/>
      <c r="AT169" s="357">
        <f>+$P169*AS169</f>
        <v>0</v>
      </c>
      <c r="AU169" s="758"/>
      <c r="AV169" s="367"/>
      <c r="AW169" s="357">
        <f>+$P169*AV169</f>
        <v>0</v>
      </c>
      <c r="AX169" s="758"/>
      <c r="AY169" s="367"/>
      <c r="AZ169" s="357">
        <f>+$P169*AY169</f>
        <v>0</v>
      </c>
      <c r="BA169" s="758"/>
      <c r="BB169" s="367"/>
      <c r="BC169" s="357">
        <f>+$P169*BB169</f>
        <v>0</v>
      </c>
      <c r="BD169" s="758"/>
      <c r="BE169" s="367"/>
      <c r="BF169" s="357">
        <f>+$P169*BE169</f>
        <v>0</v>
      </c>
      <c r="BG169" s="758"/>
      <c r="BH169" s="367"/>
      <c r="BI169" s="357">
        <f>+$P169*BH169</f>
        <v>0</v>
      </c>
      <c r="BJ169" s="758"/>
      <c r="BK169" s="367"/>
      <c r="BL169" s="357">
        <f>+$P169*BK169</f>
        <v>0</v>
      </c>
      <c r="BM169" s="758"/>
      <c r="BN169" s="367"/>
      <c r="BO169" s="357">
        <f>+$P169*BN169</f>
        <v>0</v>
      </c>
      <c r="BP169" s="758"/>
      <c r="BQ169" s="367"/>
      <c r="BR169" s="357">
        <f>+$P169*BQ169</f>
        <v>0</v>
      </c>
      <c r="BS169" s="758"/>
      <c r="BT169" s="367"/>
      <c r="BU169" s="357">
        <f>+$P169*BT169</f>
        <v>0</v>
      </c>
      <c r="BV169" s="758"/>
      <c r="BW169" s="367"/>
      <c r="BX169" s="357">
        <f>+$P169*BW169</f>
        <v>0</v>
      </c>
      <c r="BY169" s="798">
        <f t="shared" si="112"/>
        <v>0</v>
      </c>
      <c r="BZ169" s="367"/>
      <c r="CA169" s="357">
        <f>+$P169*BZ169</f>
        <v>0</v>
      </c>
      <c r="CB169" s="758"/>
      <c r="CC169" s="367"/>
      <c r="CD169" s="357">
        <f>+$P169*CC169</f>
        <v>0</v>
      </c>
      <c r="CE169" s="758"/>
      <c r="CF169" s="367">
        <v>0</v>
      </c>
      <c r="CG169" s="357">
        <f>+$P169*CF169</f>
        <v>0</v>
      </c>
      <c r="CH169" s="758"/>
      <c r="CI169" s="367">
        <v>0</v>
      </c>
      <c r="CJ169" s="357">
        <f>+$P169*CI169</f>
        <v>0</v>
      </c>
      <c r="CK169" s="758"/>
      <c r="CL169" s="367">
        <v>0</v>
      </c>
      <c r="CM169" s="357">
        <f>+$P169*CL169</f>
        <v>0</v>
      </c>
      <c r="CN169" s="758"/>
      <c r="CO169" s="367"/>
      <c r="CP169" s="357">
        <f>+$P169*CO169</f>
        <v>0</v>
      </c>
    </row>
    <row r="170" spans="1:95" ht="12.75">
      <c r="A170" s="717" t="s">
        <v>1607</v>
      </c>
      <c r="B170" s="352" t="s">
        <v>394</v>
      </c>
      <c r="C170" s="728"/>
      <c r="D170" s="382"/>
      <c r="E170" s="382"/>
      <c r="F170" s="382"/>
      <c r="G170" s="382"/>
      <c r="H170" s="382"/>
      <c r="I170" s="382"/>
      <c r="J170" s="382"/>
      <c r="K170" s="382"/>
      <c r="L170" s="382"/>
      <c r="M170" s="382"/>
      <c r="N170" s="372"/>
      <c r="O170" s="368">
        <f>SUM(C170:N170)</f>
        <v>0</v>
      </c>
      <c r="P170" s="358">
        <v>1500000</v>
      </c>
      <c r="Q170" s="357">
        <f>+O170*P170</f>
        <v>0</v>
      </c>
      <c r="S170" s="187"/>
      <c r="T170" s="382"/>
      <c r="U170" s="357">
        <f>+$P170*T170</f>
        <v>0</v>
      </c>
      <c r="W170" s="382"/>
      <c r="X170" s="357">
        <f>+$P170*W170</f>
        <v>0</v>
      </c>
      <c r="Z170" s="382"/>
      <c r="AA170" s="357">
        <f>+$P170*Z170</f>
        <v>0</v>
      </c>
      <c r="AB170" s="357"/>
      <c r="AC170" s="357"/>
      <c r="AD170" s="357"/>
      <c r="AE170" s="357"/>
      <c r="AF170" s="752"/>
      <c r="AG170" s="778"/>
      <c r="AH170" s="357">
        <f>+$P170*AG170</f>
        <v>0</v>
      </c>
      <c r="AI170" s="758"/>
      <c r="AJ170" s="778"/>
      <c r="AK170" s="357">
        <f>+$P170*AJ170</f>
        <v>0</v>
      </c>
      <c r="AL170" s="758"/>
      <c r="AM170" s="778"/>
      <c r="AN170" s="357">
        <f>+$P170*AM170</f>
        <v>0</v>
      </c>
      <c r="AO170" s="758"/>
      <c r="AP170" s="778"/>
      <c r="AQ170" s="357">
        <f>+$P170*AP170</f>
        <v>0</v>
      </c>
      <c r="AR170" s="758"/>
      <c r="AS170" s="778"/>
      <c r="AT170" s="357">
        <f>+$P170*AS170</f>
        <v>0</v>
      </c>
      <c r="AU170" s="758"/>
      <c r="AV170" s="778"/>
      <c r="AW170" s="357">
        <f>+$P170*AV170</f>
        <v>0</v>
      </c>
      <c r="AX170" s="758"/>
      <c r="AY170" s="778"/>
      <c r="AZ170" s="357">
        <f>+$P170*AY170</f>
        <v>0</v>
      </c>
      <c r="BA170" s="758"/>
      <c r="BB170" s="778"/>
      <c r="BC170" s="357">
        <f>+$P170*BB170</f>
        <v>0</v>
      </c>
      <c r="BD170" s="758"/>
      <c r="BE170" s="778"/>
      <c r="BF170" s="357">
        <f>+$P170*BE170</f>
        <v>0</v>
      </c>
      <c r="BG170" s="758"/>
      <c r="BH170" s="778"/>
      <c r="BI170" s="357">
        <f>+$P170*BH170</f>
        <v>0</v>
      </c>
      <c r="BJ170" s="758"/>
      <c r="BK170" s="778"/>
      <c r="BL170" s="357">
        <f>+$P170*BK170</f>
        <v>0</v>
      </c>
      <c r="BM170" s="758"/>
      <c r="BN170" s="778"/>
      <c r="BO170" s="357">
        <f>+$P170*BN170</f>
        <v>0</v>
      </c>
      <c r="BP170" s="758"/>
      <c r="BQ170" s="778"/>
      <c r="BR170" s="357">
        <f>+$P170*BQ170</f>
        <v>0</v>
      </c>
      <c r="BS170" s="758"/>
      <c r="BT170" s="778"/>
      <c r="BU170" s="357">
        <f>+$P170*BT170</f>
        <v>0</v>
      </c>
      <c r="BV170" s="758"/>
      <c r="BW170" s="778"/>
      <c r="BX170" s="357">
        <f>+$P170*BW170</f>
        <v>0</v>
      </c>
      <c r="BY170" s="798">
        <f t="shared" si="112"/>
        <v>0</v>
      </c>
      <c r="BZ170" s="778"/>
      <c r="CA170" s="357">
        <f>+$P170*BZ170</f>
        <v>0</v>
      </c>
      <c r="CB170" s="758"/>
      <c r="CC170" s="778"/>
      <c r="CD170" s="357">
        <f>+$P170*CC170</f>
        <v>0</v>
      </c>
      <c r="CE170" s="758"/>
      <c r="CF170" s="778">
        <v>0</v>
      </c>
      <c r="CG170" s="357">
        <f>+$P170*CF170</f>
        <v>0</v>
      </c>
      <c r="CH170" s="758"/>
      <c r="CI170" s="778">
        <v>0</v>
      </c>
      <c r="CJ170" s="357">
        <f>+$P170*CI170</f>
        <v>0</v>
      </c>
      <c r="CK170" s="758"/>
      <c r="CL170" s="778">
        <v>0</v>
      </c>
      <c r="CM170" s="357">
        <f>+$P170*CL170</f>
        <v>0</v>
      </c>
      <c r="CN170" s="758"/>
      <c r="CO170" s="778"/>
      <c r="CP170" s="357">
        <f>+$P170*CO170</f>
        <v>0</v>
      </c>
    </row>
    <row r="171" spans="1:95" ht="12.75">
      <c r="A171" s="717" t="s">
        <v>1607</v>
      </c>
      <c r="B171" s="351" t="s">
        <v>892</v>
      </c>
      <c r="C171" s="728"/>
      <c r="D171" s="382"/>
      <c r="E171" s="382"/>
      <c r="F171" s="382"/>
      <c r="G171" s="382"/>
      <c r="H171" s="382"/>
      <c r="I171" s="382"/>
      <c r="J171" s="382"/>
      <c r="K171" s="382"/>
      <c r="L171" s="382"/>
      <c r="M171" s="382"/>
      <c r="N171" s="382"/>
      <c r="O171" s="368">
        <f>SUM(C171:N171)</f>
        <v>0</v>
      </c>
      <c r="P171" s="358">
        <v>15000</v>
      </c>
      <c r="Q171" s="357">
        <f>+O171*P171</f>
        <v>0</v>
      </c>
      <c r="S171" s="187"/>
      <c r="T171" s="382"/>
      <c r="U171" s="357">
        <f>+$P171*T171</f>
        <v>0</v>
      </c>
      <c r="W171" s="382"/>
      <c r="X171" s="357">
        <f>+$P171*W171</f>
        <v>0</v>
      </c>
      <c r="Z171" s="382"/>
      <c r="AA171" s="357">
        <f>+$P171*Z171</f>
        <v>0</v>
      </c>
      <c r="AB171" s="357"/>
      <c r="AC171" s="357"/>
      <c r="AD171" s="357"/>
      <c r="AE171" s="357"/>
      <c r="AF171" s="752"/>
      <c r="AG171" s="778"/>
      <c r="AH171" s="357">
        <f>+$P171*AG171</f>
        <v>0</v>
      </c>
      <c r="AI171" s="758"/>
      <c r="AJ171" s="778"/>
      <c r="AK171" s="357">
        <f>+$P171*AJ171</f>
        <v>0</v>
      </c>
      <c r="AL171" s="758"/>
      <c r="AM171" s="778"/>
      <c r="AN171" s="357">
        <f>+$P171*AM171</f>
        <v>0</v>
      </c>
      <c r="AO171" s="758"/>
      <c r="AP171" s="778"/>
      <c r="AQ171" s="357">
        <f>+$P171*AP171</f>
        <v>0</v>
      </c>
      <c r="AR171" s="758"/>
      <c r="AS171" s="778"/>
      <c r="AT171" s="357">
        <f>+$P171*AS171</f>
        <v>0</v>
      </c>
      <c r="AU171" s="758"/>
      <c r="AV171" s="778"/>
      <c r="AW171" s="357">
        <f>+$P171*AV171</f>
        <v>0</v>
      </c>
      <c r="AX171" s="758"/>
      <c r="AY171" s="778"/>
      <c r="AZ171" s="357">
        <f>+$P171*AY171</f>
        <v>0</v>
      </c>
      <c r="BA171" s="758"/>
      <c r="BB171" s="778"/>
      <c r="BC171" s="357">
        <f>+$P171*BB171</f>
        <v>0</v>
      </c>
      <c r="BD171" s="758"/>
      <c r="BE171" s="778"/>
      <c r="BF171" s="357">
        <f>+$P171*BE171</f>
        <v>0</v>
      </c>
      <c r="BG171" s="758"/>
      <c r="BH171" s="778"/>
      <c r="BI171" s="357">
        <f>+$P171*BH171</f>
        <v>0</v>
      </c>
      <c r="BJ171" s="758"/>
      <c r="BK171" s="778"/>
      <c r="BL171" s="357">
        <f>+$P171*BK171</f>
        <v>0</v>
      </c>
      <c r="BM171" s="758"/>
      <c r="BN171" s="778"/>
      <c r="BO171" s="357">
        <f>+$P171*BN171</f>
        <v>0</v>
      </c>
      <c r="BP171" s="758"/>
      <c r="BQ171" s="778"/>
      <c r="BR171" s="357">
        <f>+$P171*BQ171</f>
        <v>0</v>
      </c>
      <c r="BS171" s="758"/>
      <c r="BT171" s="778"/>
      <c r="BU171" s="357">
        <f>+$P171*BT171</f>
        <v>0</v>
      </c>
      <c r="BV171" s="758"/>
      <c r="BW171" s="778"/>
      <c r="BX171" s="357">
        <f>+$P171*BW171</f>
        <v>0</v>
      </c>
      <c r="BY171" s="798">
        <f t="shared" si="112"/>
        <v>0</v>
      </c>
      <c r="BZ171" s="778"/>
      <c r="CA171" s="357">
        <f>+$P171*BZ171</f>
        <v>0</v>
      </c>
      <c r="CB171" s="758"/>
      <c r="CC171" s="778"/>
      <c r="CD171" s="357">
        <f>+$P171*CC171</f>
        <v>0</v>
      </c>
      <c r="CE171" s="758"/>
      <c r="CF171" s="778">
        <v>0</v>
      </c>
      <c r="CG171" s="357">
        <f>+$P171*CF171</f>
        <v>0</v>
      </c>
      <c r="CH171" s="758"/>
      <c r="CI171" s="778">
        <v>0</v>
      </c>
      <c r="CJ171" s="357">
        <f>+$P171*CI171</f>
        <v>0</v>
      </c>
      <c r="CK171" s="758"/>
      <c r="CL171" s="778">
        <v>0</v>
      </c>
      <c r="CM171" s="357">
        <f>+$P171*CL171</f>
        <v>0</v>
      </c>
      <c r="CN171" s="758"/>
      <c r="CO171" s="778"/>
      <c r="CP171" s="357">
        <f>+$P171*CO171</f>
        <v>0</v>
      </c>
    </row>
    <row r="172" spans="1:95" ht="12.75">
      <c r="A172" s="717" t="s">
        <v>1607</v>
      </c>
      <c r="B172" s="351" t="s">
        <v>894</v>
      </c>
      <c r="C172" s="731"/>
      <c r="D172" s="382"/>
      <c r="E172" s="382"/>
      <c r="F172" s="382"/>
      <c r="G172" s="382"/>
      <c r="H172" s="382"/>
      <c r="I172" s="382"/>
      <c r="J172" s="382"/>
      <c r="K172" s="382"/>
      <c r="L172" s="382"/>
      <c r="M172" s="382"/>
      <c r="N172" s="382"/>
      <c r="O172" s="368">
        <f>SUM(C172:N172)</f>
        <v>0</v>
      </c>
      <c r="P172" s="358">
        <v>350000</v>
      </c>
      <c r="Q172" s="357">
        <f>+O172*P172</f>
        <v>0</v>
      </c>
      <c r="S172" s="187"/>
      <c r="T172" s="382"/>
      <c r="U172" s="357">
        <f>+$P172*T172</f>
        <v>0</v>
      </c>
      <c r="W172" s="382"/>
      <c r="X172" s="357">
        <f>+$P172*W172</f>
        <v>0</v>
      </c>
      <c r="Z172" s="382"/>
      <c r="AA172" s="357">
        <f>+$P172*Z172</f>
        <v>0</v>
      </c>
      <c r="AB172" s="357"/>
      <c r="AC172" s="357"/>
      <c r="AD172" s="357"/>
      <c r="AE172" s="357"/>
      <c r="AF172" s="752"/>
      <c r="AG172" s="778"/>
      <c r="AH172" s="357">
        <f>+$P172*AG172</f>
        <v>0</v>
      </c>
      <c r="AI172" s="758"/>
      <c r="AJ172" s="778"/>
      <c r="AK172" s="357">
        <f>+$P172*AJ172</f>
        <v>0</v>
      </c>
      <c r="AL172" s="758"/>
      <c r="AM172" s="778"/>
      <c r="AN172" s="357">
        <f>+$P172*AM172</f>
        <v>0</v>
      </c>
      <c r="AO172" s="758"/>
      <c r="AP172" s="778"/>
      <c r="AQ172" s="357">
        <f>+$P172*AP172</f>
        <v>0</v>
      </c>
      <c r="AR172" s="758"/>
      <c r="AS172" s="778"/>
      <c r="AT172" s="357">
        <f>+$P172*AS172</f>
        <v>0</v>
      </c>
      <c r="AU172" s="758"/>
      <c r="AV172" s="778"/>
      <c r="AW172" s="357">
        <f>+$P172*AV172</f>
        <v>0</v>
      </c>
      <c r="AX172" s="758"/>
      <c r="AY172" s="778"/>
      <c r="AZ172" s="357">
        <f>+$P172*AY172</f>
        <v>0</v>
      </c>
      <c r="BA172" s="758"/>
      <c r="BB172" s="778"/>
      <c r="BC172" s="357">
        <f>+$P172*BB172</f>
        <v>0</v>
      </c>
      <c r="BD172" s="758"/>
      <c r="BE172" s="778"/>
      <c r="BF172" s="357">
        <f>+$P172*BE172</f>
        <v>0</v>
      </c>
      <c r="BG172" s="758"/>
      <c r="BH172" s="778"/>
      <c r="BI172" s="357">
        <f>+$P172*BH172</f>
        <v>0</v>
      </c>
      <c r="BJ172" s="758"/>
      <c r="BK172" s="778"/>
      <c r="BL172" s="357">
        <f>+$P172*BK172</f>
        <v>0</v>
      </c>
      <c r="BM172" s="758"/>
      <c r="BN172" s="778"/>
      <c r="BO172" s="357">
        <f>+$P172*BN172</f>
        <v>0</v>
      </c>
      <c r="BP172" s="758"/>
      <c r="BQ172" s="778"/>
      <c r="BR172" s="357">
        <f>+$P172*BQ172</f>
        <v>0</v>
      </c>
      <c r="BS172" s="758"/>
      <c r="BT172" s="778"/>
      <c r="BU172" s="357">
        <f>+$P172*BT172</f>
        <v>0</v>
      </c>
      <c r="BV172" s="758"/>
      <c r="BW172" s="778"/>
      <c r="BX172" s="357">
        <f>+$P172*BW172</f>
        <v>0</v>
      </c>
      <c r="BY172" s="798">
        <f t="shared" si="112"/>
        <v>0</v>
      </c>
      <c r="BZ172" s="778"/>
      <c r="CA172" s="357">
        <f>+$P172*BZ172</f>
        <v>0</v>
      </c>
      <c r="CB172" s="758"/>
      <c r="CC172" s="778"/>
      <c r="CD172" s="357">
        <f>+$P172*CC172</f>
        <v>0</v>
      </c>
      <c r="CE172" s="758"/>
      <c r="CF172" s="778">
        <v>0</v>
      </c>
      <c r="CG172" s="357">
        <f>+$P172*CF172</f>
        <v>0</v>
      </c>
      <c r="CH172" s="758"/>
      <c r="CI172" s="778">
        <v>0</v>
      </c>
      <c r="CJ172" s="357">
        <f>+$P172*CI172</f>
        <v>0</v>
      </c>
      <c r="CK172" s="758"/>
      <c r="CL172" s="778">
        <v>0</v>
      </c>
      <c r="CM172" s="357">
        <f>+$P172*CL172</f>
        <v>0</v>
      </c>
      <c r="CN172" s="758"/>
      <c r="CO172" s="778"/>
      <c r="CP172" s="357">
        <f>+$P172*CO172</f>
        <v>0</v>
      </c>
    </row>
    <row r="173" spans="1:95" ht="12.75">
      <c r="A173" s="717"/>
      <c r="B173" s="351"/>
      <c r="C173" s="731"/>
      <c r="D173" s="382"/>
      <c r="E173" s="382"/>
      <c r="F173" s="382"/>
      <c r="G173" s="382"/>
      <c r="H173" s="382"/>
      <c r="I173" s="382"/>
      <c r="J173" s="382"/>
      <c r="K173" s="382"/>
      <c r="L173" s="382"/>
      <c r="M173" s="382"/>
      <c r="N173" s="382"/>
      <c r="O173" s="368"/>
      <c r="P173" s="358"/>
      <c r="Q173" s="357"/>
      <c r="S173" s="187"/>
      <c r="T173" s="382"/>
      <c r="U173" s="357"/>
      <c r="W173" s="382"/>
      <c r="X173" s="357"/>
      <c r="Z173" s="382"/>
      <c r="AA173" s="357"/>
      <c r="AB173" s="357"/>
      <c r="AC173" s="357"/>
      <c r="AD173" s="357"/>
      <c r="AE173" s="357"/>
      <c r="AF173" s="752"/>
      <c r="AG173" s="778"/>
      <c r="AH173" s="357"/>
      <c r="AI173" s="758"/>
      <c r="AJ173" s="778"/>
      <c r="AK173" s="357"/>
      <c r="AL173" s="758"/>
      <c r="AM173" s="778"/>
      <c r="AN173" s="357"/>
      <c r="AO173" s="758"/>
      <c r="AP173" s="778"/>
      <c r="AQ173" s="357"/>
      <c r="AR173" s="758"/>
      <c r="AS173" s="778"/>
      <c r="AT173" s="357"/>
      <c r="AU173" s="758"/>
      <c r="AV173" s="778"/>
      <c r="AW173" s="357"/>
      <c r="AX173" s="758"/>
      <c r="AY173" s="778"/>
      <c r="AZ173" s="357"/>
      <c r="BA173" s="758"/>
      <c r="BB173" s="778"/>
      <c r="BC173" s="357"/>
      <c r="BD173" s="758"/>
      <c r="BE173" s="778"/>
      <c r="BF173" s="357"/>
      <c r="BG173" s="758"/>
      <c r="BH173" s="778"/>
      <c r="BI173" s="357"/>
      <c r="BJ173" s="758"/>
      <c r="BK173" s="778"/>
      <c r="BL173" s="357"/>
      <c r="BM173" s="758"/>
      <c r="BN173" s="778"/>
      <c r="BO173" s="357"/>
      <c r="BP173" s="758"/>
      <c r="BQ173" s="778"/>
      <c r="BR173" s="357"/>
      <c r="BS173" s="758"/>
      <c r="BT173" s="778"/>
      <c r="BU173" s="357"/>
      <c r="BV173" s="758"/>
      <c r="BW173" s="778"/>
      <c r="BX173" s="357"/>
      <c r="BY173" s="798">
        <f t="shared" si="112"/>
        <v>0</v>
      </c>
      <c r="BZ173" s="778"/>
      <c r="CA173" s="357"/>
      <c r="CB173" s="758"/>
      <c r="CC173" s="778"/>
      <c r="CD173" s="357"/>
      <c r="CE173" s="758"/>
      <c r="CF173" s="778"/>
      <c r="CG173" s="357"/>
      <c r="CH173" s="758"/>
      <c r="CI173" s="778"/>
      <c r="CJ173" s="357"/>
      <c r="CK173" s="758"/>
      <c r="CL173" s="778"/>
      <c r="CM173" s="357"/>
      <c r="CN173" s="758"/>
      <c r="CO173" s="778"/>
      <c r="CP173" s="357"/>
    </row>
    <row r="174" spans="1:95" ht="12.75">
      <c r="A174" s="712" t="s">
        <v>1609</v>
      </c>
      <c r="B174" s="345" t="s">
        <v>0</v>
      </c>
      <c r="C174" s="732"/>
      <c r="D174" s="374"/>
      <c r="E174" s="374"/>
      <c r="F174" s="374"/>
      <c r="G174" s="374"/>
      <c r="H174" s="374"/>
      <c r="I174" s="374"/>
      <c r="J174" s="374"/>
      <c r="K174" s="374"/>
      <c r="L174" s="374"/>
      <c r="M174" s="374"/>
      <c r="N174" s="374"/>
      <c r="O174" s="370"/>
      <c r="P174" s="359"/>
      <c r="Q174" s="356">
        <f>SUM(Q175:Q178)</f>
        <v>0</v>
      </c>
      <c r="S174" s="187"/>
      <c r="T174" s="374"/>
      <c r="U174" s="356">
        <f>SUM(U175:U178)</f>
        <v>0</v>
      </c>
      <c r="W174" s="374"/>
      <c r="X174" s="356">
        <f>SUM(X175:X177)</f>
        <v>0</v>
      </c>
      <c r="Z174" s="374"/>
      <c r="AA174" s="356">
        <f>SUM(AA175:AA177)</f>
        <v>0</v>
      </c>
      <c r="AB174" s="356">
        <f>SUM(AB175:AB177)</f>
        <v>0</v>
      </c>
      <c r="AC174" s="356">
        <f>SUM(AC175:AC177)</f>
        <v>0</v>
      </c>
      <c r="AD174" s="356">
        <f>SUM(AD175:AD177)</f>
        <v>0</v>
      </c>
      <c r="AE174" s="356">
        <f>SUM(AE175:AE177)</f>
        <v>0</v>
      </c>
      <c r="AF174" s="752"/>
      <c r="AG174" s="779"/>
      <c r="AH174" s="356">
        <f>SUM(AH175:AH177)</f>
        <v>0</v>
      </c>
      <c r="AI174" s="758"/>
      <c r="AJ174" s="779"/>
      <c r="AK174" s="356">
        <f>SUM(AK175:AK177)</f>
        <v>0</v>
      </c>
      <c r="AL174" s="758"/>
      <c r="AM174" s="779"/>
      <c r="AN174" s="356">
        <f>SUM(AN175:AN177)</f>
        <v>0</v>
      </c>
      <c r="AO174" s="758"/>
      <c r="AP174" s="779"/>
      <c r="AQ174" s="356">
        <f>SUM(AQ175:AQ177)</f>
        <v>0</v>
      </c>
      <c r="AR174" s="758"/>
      <c r="AS174" s="779"/>
      <c r="AT174" s="356">
        <f>SUM(AT175:AT177)</f>
        <v>0</v>
      </c>
      <c r="AU174" s="758"/>
      <c r="AV174" s="779"/>
      <c r="AW174" s="356">
        <f>SUM(AW175:AW177)</f>
        <v>0</v>
      </c>
      <c r="AX174" s="758"/>
      <c r="AY174" s="779"/>
      <c r="AZ174" s="356">
        <f>SUM(AZ175:AZ177)</f>
        <v>0</v>
      </c>
      <c r="BA174" s="758"/>
      <c r="BB174" s="779"/>
      <c r="BC174" s="356">
        <f>SUM(BC175:BC177)</f>
        <v>0</v>
      </c>
      <c r="BD174" s="758"/>
      <c r="BE174" s="779"/>
      <c r="BF174" s="356">
        <f>SUM(BF175:BF177)</f>
        <v>0</v>
      </c>
      <c r="BG174" s="758"/>
      <c r="BH174" s="779"/>
      <c r="BI174" s="356">
        <f>SUM(BI175:BI177)</f>
        <v>0</v>
      </c>
      <c r="BJ174" s="758"/>
      <c r="BK174" s="779"/>
      <c r="BL174" s="356">
        <f>SUM(BL175:BL177)</f>
        <v>0</v>
      </c>
      <c r="BM174" s="758"/>
      <c r="BN174" s="779"/>
      <c r="BO174" s="356">
        <f>SUM(BO175:BO177)</f>
        <v>0</v>
      </c>
      <c r="BP174" s="758"/>
      <c r="BQ174" s="779"/>
      <c r="BR174" s="356">
        <f>SUM(BR175:BR177)</f>
        <v>0</v>
      </c>
      <c r="BS174" s="758"/>
      <c r="BT174" s="779"/>
      <c r="BU174" s="356">
        <f>SUM(BU175:BU177)</f>
        <v>0</v>
      </c>
      <c r="BV174" s="758"/>
      <c r="BW174" s="779"/>
      <c r="BX174" s="356">
        <f>SUM(BX175:BX177)</f>
        <v>0</v>
      </c>
      <c r="BY174" s="356">
        <f>SUM(BY175:BY177)</f>
        <v>0</v>
      </c>
      <c r="BZ174" s="779"/>
      <c r="CA174" s="356">
        <f>SUM(CA175:CA177)</f>
        <v>0</v>
      </c>
      <c r="CB174" s="758"/>
      <c r="CC174" s="779"/>
      <c r="CD174" s="356">
        <f>SUM(CD175:CD177)</f>
        <v>0</v>
      </c>
      <c r="CE174" s="758"/>
      <c r="CF174" s="779"/>
      <c r="CG174" s="356">
        <f>SUM(CG175:CG177)</f>
        <v>0</v>
      </c>
      <c r="CH174" s="758"/>
      <c r="CI174" s="779"/>
      <c r="CJ174" s="356">
        <f>SUM(CJ175:CJ177)</f>
        <v>0</v>
      </c>
      <c r="CK174" s="758"/>
      <c r="CL174" s="779"/>
      <c r="CM174" s="356">
        <f>SUM(CM175:CM177)</f>
        <v>0</v>
      </c>
      <c r="CN174" s="758"/>
      <c r="CO174" s="779"/>
      <c r="CP174" s="356">
        <f>SUM(CP175:CP178)</f>
        <v>0</v>
      </c>
    </row>
    <row r="175" spans="1:95" ht="12.75">
      <c r="A175" s="87" t="s">
        <v>1609</v>
      </c>
      <c r="B175" s="352" t="s">
        <v>895</v>
      </c>
      <c r="C175" s="733"/>
      <c r="D175" s="372"/>
      <c r="E175" s="384"/>
      <c r="F175" s="373"/>
      <c r="G175" s="373"/>
      <c r="H175" s="373"/>
      <c r="I175" s="373"/>
      <c r="J175" s="384"/>
      <c r="K175" s="373"/>
      <c r="L175" s="373"/>
      <c r="M175" s="373"/>
      <c r="N175" s="372"/>
      <c r="O175" s="368">
        <f>SUM(C175:N175)</f>
        <v>0</v>
      </c>
      <c r="P175" s="358">
        <v>2750</v>
      </c>
      <c r="Q175" s="357">
        <f>+O175*P175</f>
        <v>0</v>
      </c>
      <c r="R175" s="352"/>
      <c r="S175" s="351"/>
      <c r="T175" s="372"/>
      <c r="U175" s="357">
        <f>+$P175*T175</f>
        <v>0</v>
      </c>
      <c r="W175" s="372"/>
      <c r="X175" s="357">
        <f>+$P175*W175</f>
        <v>0</v>
      </c>
      <c r="Z175" s="372"/>
      <c r="AA175" s="357">
        <f>+$P175*Z175</f>
        <v>0</v>
      </c>
      <c r="AB175" s="357"/>
      <c r="AC175" s="357"/>
      <c r="AD175" s="357"/>
      <c r="AE175" s="357"/>
      <c r="AF175" s="752"/>
      <c r="AG175" s="367"/>
      <c r="AH175" s="357">
        <f>+$P175*AG175</f>
        <v>0</v>
      </c>
      <c r="AI175" s="758"/>
      <c r="AJ175" s="367"/>
      <c r="AK175" s="357">
        <f>+$P175*AJ175</f>
        <v>0</v>
      </c>
      <c r="AL175" s="758"/>
      <c r="AM175" s="367"/>
      <c r="AN175" s="357">
        <f>+$P175*AM175</f>
        <v>0</v>
      </c>
      <c r="AO175" s="758"/>
      <c r="AP175" s="367"/>
      <c r="AQ175" s="357">
        <f>+$P175*AP175</f>
        <v>0</v>
      </c>
      <c r="AR175" s="758"/>
      <c r="AS175" s="367"/>
      <c r="AT175" s="357">
        <f>+$P175*AS175</f>
        <v>0</v>
      </c>
      <c r="AU175" s="758"/>
      <c r="AV175" s="367"/>
      <c r="AW175" s="357">
        <f>+$P175*AV175</f>
        <v>0</v>
      </c>
      <c r="AX175" s="758"/>
      <c r="AY175" s="367"/>
      <c r="AZ175" s="357">
        <f>+$P175*AY175</f>
        <v>0</v>
      </c>
      <c r="BA175" s="758"/>
      <c r="BB175" s="367"/>
      <c r="BC175" s="357">
        <f>+$P175*BB175</f>
        <v>0</v>
      </c>
      <c r="BD175" s="758"/>
      <c r="BE175" s="367"/>
      <c r="BF175" s="357">
        <f>+$P175*BE175</f>
        <v>0</v>
      </c>
      <c r="BG175" s="758"/>
      <c r="BH175" s="367"/>
      <c r="BI175" s="357">
        <f>+$P175*BH175</f>
        <v>0</v>
      </c>
      <c r="BJ175" s="758"/>
      <c r="BK175" s="367"/>
      <c r="BL175" s="357">
        <f>+$P175*BK175</f>
        <v>0</v>
      </c>
      <c r="BM175" s="758"/>
      <c r="BN175" s="367"/>
      <c r="BO175" s="357">
        <f>+$P175*BN175</f>
        <v>0</v>
      </c>
      <c r="BP175" s="758"/>
      <c r="BQ175" s="367"/>
      <c r="BR175" s="357">
        <f>+$P175*BQ175</f>
        <v>0</v>
      </c>
      <c r="BS175" s="758"/>
      <c r="BT175" s="367"/>
      <c r="BU175" s="357">
        <f>+$P175*BT175</f>
        <v>0</v>
      </c>
      <c r="BV175" s="758"/>
      <c r="BW175" s="367"/>
      <c r="BX175" s="357">
        <f>+$P175*BW175</f>
        <v>0</v>
      </c>
      <c r="BY175" s="798">
        <f>+AH175+AK175+AN175+AQ175+AT175+AW175+AZ175+BC175+BF175+BI175+BL175+BO175+BR175+BU175+BX175</f>
        <v>0</v>
      </c>
      <c r="BZ175" s="367"/>
      <c r="CA175" s="357">
        <f>+$P175*BZ175</f>
        <v>0</v>
      </c>
      <c r="CB175" s="758"/>
      <c r="CC175" s="367"/>
      <c r="CD175" s="357">
        <f>+$P175*CC175</f>
        <v>0</v>
      </c>
      <c r="CE175" s="758"/>
      <c r="CF175" s="367">
        <v>0</v>
      </c>
      <c r="CG175" s="357">
        <f>+$P175*CF175</f>
        <v>0</v>
      </c>
      <c r="CH175" s="758"/>
      <c r="CI175" s="367">
        <v>0</v>
      </c>
      <c r="CJ175" s="357">
        <f>+$P175*CI175</f>
        <v>0</v>
      </c>
      <c r="CK175" s="758"/>
      <c r="CL175" s="367">
        <v>0</v>
      </c>
      <c r="CM175" s="357">
        <f>+$P175*CL175</f>
        <v>0</v>
      </c>
      <c r="CN175" s="758"/>
      <c r="CO175" s="367"/>
      <c r="CP175" s="357">
        <f>+$P175*CO175</f>
        <v>0</v>
      </c>
    </row>
    <row r="176" spans="1:95" ht="12.75">
      <c r="A176" s="87" t="s">
        <v>1609</v>
      </c>
      <c r="B176" s="351" t="s">
        <v>896</v>
      </c>
      <c r="C176" s="719"/>
      <c r="D176" s="372"/>
      <c r="E176" s="383"/>
      <c r="F176" s="372"/>
      <c r="G176" s="372"/>
      <c r="H176" s="372"/>
      <c r="I176" s="372"/>
      <c r="J176" s="383"/>
      <c r="K176" s="372"/>
      <c r="L176" s="372"/>
      <c r="M176" s="372"/>
      <c r="N176" s="372"/>
      <c r="O176" s="368">
        <f>SUM(C176:N176)</f>
        <v>0</v>
      </c>
      <c r="P176" s="357">
        <v>3750</v>
      </c>
      <c r="Q176" s="357">
        <f>+O176*P176</f>
        <v>0</v>
      </c>
      <c r="R176" s="352"/>
      <c r="S176" s="351"/>
      <c r="T176" s="372"/>
      <c r="U176" s="357">
        <f>+$P176*T176</f>
        <v>0</v>
      </c>
      <c r="W176" s="372"/>
      <c r="X176" s="357">
        <f>+$P176*W176</f>
        <v>0</v>
      </c>
      <c r="Z176" s="372"/>
      <c r="AA176" s="357">
        <f>+$P176*Z176</f>
        <v>0</v>
      </c>
      <c r="AB176" s="357"/>
      <c r="AC176" s="357"/>
      <c r="AD176" s="357"/>
      <c r="AE176" s="357"/>
      <c r="AF176" s="752"/>
      <c r="AG176" s="367"/>
      <c r="AH176" s="357">
        <f>+$P176*AG176</f>
        <v>0</v>
      </c>
      <c r="AI176" s="758"/>
      <c r="AJ176" s="367"/>
      <c r="AK176" s="357">
        <f>+$P176*AJ176</f>
        <v>0</v>
      </c>
      <c r="AL176" s="758"/>
      <c r="AM176" s="367"/>
      <c r="AN176" s="357">
        <f>+$P176*AM176</f>
        <v>0</v>
      </c>
      <c r="AO176" s="758"/>
      <c r="AP176" s="367"/>
      <c r="AQ176" s="357">
        <f>+$P176*AP176</f>
        <v>0</v>
      </c>
      <c r="AR176" s="758"/>
      <c r="AS176" s="367"/>
      <c r="AT176" s="357">
        <f>+$P176*AS176</f>
        <v>0</v>
      </c>
      <c r="AU176" s="758"/>
      <c r="AV176" s="367"/>
      <c r="AW176" s="357">
        <f>+$P176*AV176</f>
        <v>0</v>
      </c>
      <c r="AX176" s="758"/>
      <c r="AY176" s="367"/>
      <c r="AZ176" s="357">
        <f>+$P176*AY176</f>
        <v>0</v>
      </c>
      <c r="BA176" s="758"/>
      <c r="BB176" s="367"/>
      <c r="BC176" s="357">
        <f>+$P176*BB176</f>
        <v>0</v>
      </c>
      <c r="BD176" s="758"/>
      <c r="BE176" s="367"/>
      <c r="BF176" s="357">
        <f>+$P176*BE176</f>
        <v>0</v>
      </c>
      <c r="BG176" s="758"/>
      <c r="BH176" s="367"/>
      <c r="BI176" s="357">
        <f>+$P176*BH176</f>
        <v>0</v>
      </c>
      <c r="BJ176" s="758"/>
      <c r="BK176" s="367"/>
      <c r="BL176" s="357">
        <f>+$P176*BK176</f>
        <v>0</v>
      </c>
      <c r="BM176" s="758"/>
      <c r="BN176" s="367"/>
      <c r="BO176" s="357">
        <f>+$P176*BN176</f>
        <v>0</v>
      </c>
      <c r="BP176" s="758"/>
      <c r="BQ176" s="367"/>
      <c r="BR176" s="357">
        <f>+$P176*BQ176</f>
        <v>0</v>
      </c>
      <c r="BS176" s="758"/>
      <c r="BT176" s="367"/>
      <c r="BU176" s="357">
        <f>+$P176*BT176</f>
        <v>0</v>
      </c>
      <c r="BV176" s="758"/>
      <c r="BW176" s="367"/>
      <c r="BX176" s="357">
        <f>+$P176*BW176</f>
        <v>0</v>
      </c>
      <c r="BY176" s="798">
        <f>+AH176+AK176+AN176+AQ176+AT176+AW176+AZ176+BC176+BF176+BI176+BL176+BO176+BR176+BU176+BX176</f>
        <v>0</v>
      </c>
      <c r="BZ176" s="367"/>
      <c r="CA176" s="357">
        <f>+$P176*BZ176</f>
        <v>0</v>
      </c>
      <c r="CB176" s="758"/>
      <c r="CC176" s="367"/>
      <c r="CD176" s="357">
        <f>+$P176*CC176</f>
        <v>0</v>
      </c>
      <c r="CE176" s="758"/>
      <c r="CF176" s="367">
        <v>0</v>
      </c>
      <c r="CG176" s="357">
        <f>+$P176*CF176</f>
        <v>0</v>
      </c>
      <c r="CH176" s="758"/>
      <c r="CI176" s="367">
        <v>0</v>
      </c>
      <c r="CJ176" s="357">
        <f>+$P176*CI176</f>
        <v>0</v>
      </c>
      <c r="CK176" s="758"/>
      <c r="CL176" s="367">
        <v>0</v>
      </c>
      <c r="CM176" s="357">
        <f>+$P176*CL176</f>
        <v>0</v>
      </c>
      <c r="CN176" s="758"/>
      <c r="CO176" s="367"/>
      <c r="CP176" s="357">
        <f>+$P176*CO176</f>
        <v>0</v>
      </c>
    </row>
    <row r="177" spans="1:95" ht="12.75">
      <c r="A177" s="717" t="s">
        <v>1609</v>
      </c>
      <c r="B177" s="351" t="s">
        <v>897</v>
      </c>
      <c r="C177" s="728"/>
      <c r="D177" s="382"/>
      <c r="E177" s="382"/>
      <c r="F177" s="382"/>
      <c r="G177" s="382"/>
      <c r="H177" s="382"/>
      <c r="I177" s="382"/>
      <c r="J177" s="382"/>
      <c r="K177" s="382"/>
      <c r="L177" s="382"/>
      <c r="M177" s="382"/>
      <c r="N177" s="372"/>
      <c r="O177" s="368">
        <f>SUM(C177:N177)</f>
        <v>0</v>
      </c>
      <c r="P177" s="358">
        <v>65000</v>
      </c>
      <c r="Q177" s="357">
        <f>+O177*P177</f>
        <v>0</v>
      </c>
      <c r="S177" s="187"/>
      <c r="T177" s="382"/>
      <c r="U177" s="357">
        <f>+$P177*T177</f>
        <v>0</v>
      </c>
      <c r="W177" s="382"/>
      <c r="X177" s="357">
        <f>+$P177*W177</f>
        <v>0</v>
      </c>
      <c r="Z177" s="382"/>
      <c r="AA177" s="357">
        <f>+$P177*Z177</f>
        <v>0</v>
      </c>
      <c r="AB177" s="357"/>
      <c r="AC177" s="357"/>
      <c r="AD177" s="357"/>
      <c r="AE177" s="357"/>
      <c r="AF177" s="752"/>
      <c r="AG177" s="778"/>
      <c r="AH177" s="357">
        <f>+$P177*AG177</f>
        <v>0</v>
      </c>
      <c r="AI177" s="758"/>
      <c r="AJ177" s="778"/>
      <c r="AK177" s="357">
        <f>+$P177*AJ177</f>
        <v>0</v>
      </c>
      <c r="AL177" s="758"/>
      <c r="AM177" s="778"/>
      <c r="AN177" s="357">
        <f>+$P177*AM177</f>
        <v>0</v>
      </c>
      <c r="AO177" s="758"/>
      <c r="AP177" s="778"/>
      <c r="AQ177" s="357">
        <f>+$P177*AP177</f>
        <v>0</v>
      </c>
      <c r="AR177" s="758"/>
      <c r="AS177" s="778"/>
      <c r="AT177" s="357">
        <f>+$P177*AS177</f>
        <v>0</v>
      </c>
      <c r="AU177" s="758"/>
      <c r="AV177" s="778"/>
      <c r="AW177" s="357">
        <f>+$P177*AV177</f>
        <v>0</v>
      </c>
      <c r="AX177" s="758"/>
      <c r="AY177" s="778"/>
      <c r="AZ177" s="357">
        <f>+$P177*AY177</f>
        <v>0</v>
      </c>
      <c r="BA177" s="758"/>
      <c r="BB177" s="778"/>
      <c r="BC177" s="357">
        <f>+$P177*BB177</f>
        <v>0</v>
      </c>
      <c r="BD177" s="758"/>
      <c r="BE177" s="778"/>
      <c r="BF177" s="357">
        <f>+$P177*BE177</f>
        <v>0</v>
      </c>
      <c r="BG177" s="758"/>
      <c r="BH177" s="778"/>
      <c r="BI177" s="357">
        <f>+$P177*BH177</f>
        <v>0</v>
      </c>
      <c r="BJ177" s="758"/>
      <c r="BK177" s="778"/>
      <c r="BL177" s="357">
        <f>+$P177*BK177</f>
        <v>0</v>
      </c>
      <c r="BM177" s="758"/>
      <c r="BN177" s="778"/>
      <c r="BO177" s="357">
        <f>+$P177*BN177</f>
        <v>0</v>
      </c>
      <c r="BP177" s="758"/>
      <c r="BQ177" s="778"/>
      <c r="BR177" s="357">
        <f>+$P177*BQ177</f>
        <v>0</v>
      </c>
      <c r="BS177" s="758"/>
      <c r="BT177" s="778"/>
      <c r="BU177" s="357">
        <f>+$P177*BT177</f>
        <v>0</v>
      </c>
      <c r="BV177" s="758"/>
      <c r="BW177" s="778"/>
      <c r="BX177" s="357">
        <f>+$P177*BW177</f>
        <v>0</v>
      </c>
      <c r="BY177" s="798">
        <f>+AH177+AK177+AN177+AQ177+AT177+AW177+AZ177+BC177+BF177+BI177+BL177+BO177+BR177+BU177+BX177</f>
        <v>0</v>
      </c>
      <c r="BZ177" s="778"/>
      <c r="CA177" s="357">
        <f>+$P177*BZ177</f>
        <v>0</v>
      </c>
      <c r="CB177" s="758"/>
      <c r="CC177" s="778"/>
      <c r="CD177" s="357">
        <f>+$P177*CC177</f>
        <v>0</v>
      </c>
      <c r="CE177" s="758"/>
      <c r="CF177" s="778">
        <v>0</v>
      </c>
      <c r="CG177" s="357">
        <f>+$P177*CF177</f>
        <v>0</v>
      </c>
      <c r="CH177" s="758"/>
      <c r="CI177" s="778">
        <v>0</v>
      </c>
      <c r="CJ177" s="357">
        <f>+$P177*CI177</f>
        <v>0</v>
      </c>
      <c r="CK177" s="758"/>
      <c r="CL177" s="778">
        <v>0</v>
      </c>
      <c r="CM177" s="357">
        <f>+$P177*CL177</f>
        <v>0</v>
      </c>
      <c r="CN177" s="758"/>
      <c r="CO177" s="778"/>
      <c r="CP177" s="357">
        <f>+$P177*CO177</f>
        <v>0</v>
      </c>
    </row>
    <row r="178" spans="1:95" ht="12.75">
      <c r="A178" s="717" t="s">
        <v>1609</v>
      </c>
      <c r="B178" s="352" t="s">
        <v>1067</v>
      </c>
      <c r="C178" s="733"/>
      <c r="D178" s="372"/>
      <c r="E178" s="384"/>
      <c r="F178" s="373"/>
      <c r="G178" s="373"/>
      <c r="H178" s="373"/>
      <c r="I178" s="373"/>
      <c r="J178" s="384"/>
      <c r="K178" s="373"/>
      <c r="L178" s="373"/>
      <c r="M178" s="373"/>
      <c r="N178" s="373"/>
      <c r="O178" s="368">
        <f>SUM(C178:N178)</f>
        <v>0</v>
      </c>
      <c r="P178" s="358">
        <v>1000000</v>
      </c>
      <c r="Q178" s="357">
        <f>+O178*P178</f>
        <v>0</v>
      </c>
      <c r="R178" s="352"/>
      <c r="S178" s="351"/>
      <c r="T178" s="372"/>
      <c r="U178" s="357"/>
      <c r="W178" s="372"/>
      <c r="X178" s="357"/>
      <c r="Z178" s="372"/>
      <c r="AA178" s="357"/>
      <c r="AB178" s="357"/>
      <c r="AC178" s="357"/>
      <c r="AD178" s="357"/>
      <c r="AE178" s="357"/>
      <c r="AF178" s="752"/>
      <c r="AG178" s="367"/>
      <c r="AH178" s="357"/>
      <c r="AI178" s="758"/>
      <c r="AJ178" s="367"/>
      <c r="AK178" s="357"/>
      <c r="AL178" s="758"/>
      <c r="AM178" s="367"/>
      <c r="AN178" s="357"/>
      <c r="AO178" s="758"/>
      <c r="AP178" s="367"/>
      <c r="AQ178" s="357"/>
      <c r="AR178" s="758"/>
      <c r="AS178" s="367"/>
      <c r="AT178" s="357"/>
      <c r="AU178" s="758"/>
      <c r="AV178" s="367"/>
      <c r="AW178" s="357"/>
      <c r="AX178" s="758"/>
      <c r="AY178" s="367"/>
      <c r="AZ178" s="357"/>
      <c r="BA178" s="758"/>
      <c r="BB178" s="367"/>
      <c r="BC178" s="357"/>
      <c r="BD178" s="758"/>
      <c r="BE178" s="367"/>
      <c r="BF178" s="357"/>
      <c r="BG178" s="758"/>
      <c r="BH178" s="367"/>
      <c r="BI178" s="357"/>
      <c r="BJ178" s="758"/>
      <c r="BK178" s="367"/>
      <c r="BL178" s="357"/>
      <c r="BM178" s="758"/>
      <c r="BN178" s="367"/>
      <c r="BO178" s="357"/>
      <c r="BP178" s="758"/>
      <c r="BQ178" s="367"/>
      <c r="BR178" s="357"/>
      <c r="BS178" s="758"/>
      <c r="BT178" s="367"/>
      <c r="BU178" s="357"/>
      <c r="BV178" s="758"/>
      <c r="BW178" s="367"/>
      <c r="BX178" s="357"/>
      <c r="BY178" s="798">
        <f>+AH178+AK178+AN178+AQ178+AT178+AW178+AZ178+BC178+BF178+BI178+BL178+BO178+BR178+BU178+BX178</f>
        <v>0</v>
      </c>
      <c r="BZ178" s="367"/>
      <c r="CA178" s="357"/>
      <c r="CB178" s="758"/>
      <c r="CC178" s="367"/>
      <c r="CD178" s="357"/>
      <c r="CE178" s="758"/>
      <c r="CF178" s="367">
        <v>0</v>
      </c>
      <c r="CG178" s="357"/>
      <c r="CH178" s="758"/>
      <c r="CI178" s="367">
        <v>0</v>
      </c>
      <c r="CJ178" s="357"/>
      <c r="CK178" s="758"/>
      <c r="CL178" s="367">
        <v>0</v>
      </c>
      <c r="CM178" s="357"/>
      <c r="CN178" s="758"/>
      <c r="CO178" s="367">
        <v>0</v>
      </c>
      <c r="CP178" s="357"/>
    </row>
    <row r="179" spans="1:95" ht="12.75">
      <c r="A179" s="712" t="s">
        <v>3</v>
      </c>
      <c r="B179" s="345" t="s">
        <v>1033</v>
      </c>
      <c r="C179" s="729"/>
      <c r="D179" s="385"/>
      <c r="E179" s="386"/>
      <c r="F179" s="374"/>
      <c r="G179" s="374"/>
      <c r="H179" s="374"/>
      <c r="I179" s="374"/>
      <c r="J179" s="386"/>
      <c r="K179" s="374"/>
      <c r="L179" s="374"/>
      <c r="M179" s="374"/>
      <c r="N179" s="374"/>
      <c r="O179" s="370"/>
      <c r="P179" s="359"/>
      <c r="Q179" s="356">
        <v>0</v>
      </c>
      <c r="R179" s="352"/>
      <c r="S179" s="351"/>
      <c r="T179" s="385"/>
      <c r="U179" s="356">
        <v>0</v>
      </c>
      <c r="W179" s="385"/>
      <c r="X179" s="356">
        <v>0</v>
      </c>
      <c r="Z179" s="385"/>
      <c r="AA179" s="356">
        <v>0</v>
      </c>
      <c r="AB179" s="356">
        <v>0</v>
      </c>
      <c r="AC179" s="356">
        <v>0</v>
      </c>
      <c r="AD179" s="356"/>
      <c r="AE179" s="356">
        <v>0</v>
      </c>
      <c r="AF179" s="752"/>
      <c r="AG179" s="369"/>
      <c r="AH179" s="356">
        <f>+AH180</f>
        <v>0</v>
      </c>
      <c r="AI179" s="758"/>
      <c r="AJ179" s="369"/>
      <c r="AK179" s="356">
        <f>+AK180</f>
        <v>0</v>
      </c>
      <c r="AL179" s="758"/>
      <c r="AM179" s="369"/>
      <c r="AN179" s="356">
        <f>+AN180</f>
        <v>0</v>
      </c>
      <c r="AO179" s="758"/>
      <c r="AP179" s="369"/>
      <c r="AQ179" s="356">
        <f>+AQ180</f>
        <v>0</v>
      </c>
      <c r="AR179" s="758"/>
      <c r="AS179" s="369"/>
      <c r="AT179" s="356">
        <f>+AT180</f>
        <v>0</v>
      </c>
      <c r="AU179" s="758"/>
      <c r="AV179" s="369"/>
      <c r="AW179" s="356">
        <f>+AW180</f>
        <v>0</v>
      </c>
      <c r="AX179" s="758"/>
      <c r="AY179" s="369"/>
      <c r="AZ179" s="356">
        <f>+AZ180</f>
        <v>0</v>
      </c>
      <c r="BA179" s="758"/>
      <c r="BB179" s="369"/>
      <c r="BC179" s="356">
        <f>+BC180</f>
        <v>0</v>
      </c>
      <c r="BD179" s="758"/>
      <c r="BE179" s="369"/>
      <c r="BF179" s="356">
        <f>+BF180</f>
        <v>0</v>
      </c>
      <c r="BG179" s="758"/>
      <c r="BH179" s="369"/>
      <c r="BI179" s="356">
        <f>+BI180</f>
        <v>0</v>
      </c>
      <c r="BJ179" s="758"/>
      <c r="BK179" s="369"/>
      <c r="BL179" s="356">
        <f>+BL180</f>
        <v>0</v>
      </c>
      <c r="BM179" s="758"/>
      <c r="BN179" s="369"/>
      <c r="BO179" s="356">
        <f>+BO180</f>
        <v>0</v>
      </c>
      <c r="BP179" s="758"/>
      <c r="BQ179" s="369"/>
      <c r="BR179" s="356">
        <f>+BR180</f>
        <v>0</v>
      </c>
      <c r="BS179" s="758"/>
      <c r="BT179" s="369"/>
      <c r="BU179" s="356">
        <f>+BU180</f>
        <v>0</v>
      </c>
      <c r="BV179" s="758"/>
      <c r="BW179" s="369"/>
      <c r="BX179" s="356">
        <f>+BX180</f>
        <v>0</v>
      </c>
      <c r="BY179" s="356">
        <f>+BY180</f>
        <v>0</v>
      </c>
      <c r="BZ179" s="369"/>
      <c r="CA179" s="356">
        <f>+CA180</f>
        <v>0</v>
      </c>
      <c r="CB179" s="758"/>
      <c r="CC179" s="369"/>
      <c r="CD179" s="356">
        <f>+CD180</f>
        <v>0</v>
      </c>
      <c r="CE179" s="758"/>
      <c r="CF179" s="369"/>
      <c r="CG179" s="356">
        <f>+CG180</f>
        <v>0</v>
      </c>
      <c r="CH179" s="758"/>
      <c r="CI179" s="369"/>
      <c r="CJ179" s="356">
        <f>+CJ180</f>
        <v>0</v>
      </c>
      <c r="CK179" s="758"/>
      <c r="CL179" s="369"/>
      <c r="CM179" s="356">
        <f>+CM180</f>
        <v>0</v>
      </c>
      <c r="CN179" s="758"/>
      <c r="CO179" s="369"/>
      <c r="CP179" s="356">
        <f>+CP180</f>
        <v>0</v>
      </c>
    </row>
    <row r="180" spans="1:95" ht="12.75">
      <c r="A180" s="712" t="s">
        <v>5</v>
      </c>
      <c r="B180" s="345" t="s">
        <v>6</v>
      </c>
      <c r="C180" s="729"/>
      <c r="D180" s="385"/>
      <c r="E180" s="386"/>
      <c r="F180" s="374"/>
      <c r="G180" s="374"/>
      <c r="H180" s="374"/>
      <c r="I180" s="374"/>
      <c r="J180" s="386"/>
      <c r="K180" s="374"/>
      <c r="L180" s="374"/>
      <c r="M180" s="374"/>
      <c r="N180" s="374"/>
      <c r="O180" s="370"/>
      <c r="P180" s="359"/>
      <c r="Q180" s="356">
        <f>+Q181</f>
        <v>0</v>
      </c>
      <c r="R180" s="352"/>
      <c r="S180" s="351"/>
      <c r="T180" s="385"/>
      <c r="U180" s="356">
        <f>+U181</f>
        <v>0</v>
      </c>
      <c r="W180" s="385"/>
      <c r="X180" s="356">
        <f>+X181</f>
        <v>0</v>
      </c>
      <c r="Z180" s="385"/>
      <c r="AA180" s="356">
        <f>+AA181</f>
        <v>0</v>
      </c>
      <c r="AB180" s="356">
        <f>+AB181</f>
        <v>0</v>
      </c>
      <c r="AC180" s="356">
        <f>+AC181</f>
        <v>0</v>
      </c>
      <c r="AD180" s="356">
        <f>+AD181</f>
        <v>0</v>
      </c>
      <c r="AE180" s="356">
        <f>+AE181</f>
        <v>0</v>
      </c>
      <c r="AF180" s="752"/>
      <c r="AG180" s="369"/>
      <c r="AH180" s="356">
        <f>+AH181</f>
        <v>0</v>
      </c>
      <c r="AI180" s="758"/>
      <c r="AJ180" s="369"/>
      <c r="AK180" s="356">
        <f>+AK181</f>
        <v>0</v>
      </c>
      <c r="AL180" s="758"/>
      <c r="AM180" s="369"/>
      <c r="AN180" s="356">
        <f>+AN181</f>
        <v>0</v>
      </c>
      <c r="AO180" s="758"/>
      <c r="AP180" s="369"/>
      <c r="AQ180" s="356">
        <f>+AQ181</f>
        <v>0</v>
      </c>
      <c r="AR180" s="758"/>
      <c r="AS180" s="369"/>
      <c r="AT180" s="356">
        <f>+AT181</f>
        <v>0</v>
      </c>
      <c r="AU180" s="758"/>
      <c r="AV180" s="369"/>
      <c r="AW180" s="356">
        <f>+AW181</f>
        <v>0</v>
      </c>
      <c r="AX180" s="758"/>
      <c r="AY180" s="369"/>
      <c r="AZ180" s="356">
        <f>+AZ181</f>
        <v>0</v>
      </c>
      <c r="BA180" s="758"/>
      <c r="BB180" s="369"/>
      <c r="BC180" s="356">
        <f>+BC181</f>
        <v>0</v>
      </c>
      <c r="BD180" s="758"/>
      <c r="BE180" s="369"/>
      <c r="BF180" s="356">
        <f>+BF181</f>
        <v>0</v>
      </c>
      <c r="BG180" s="758"/>
      <c r="BH180" s="369"/>
      <c r="BI180" s="356">
        <f>+BI181</f>
        <v>0</v>
      </c>
      <c r="BJ180" s="758"/>
      <c r="BK180" s="369"/>
      <c r="BL180" s="356">
        <f>+BL181</f>
        <v>0</v>
      </c>
      <c r="BM180" s="758"/>
      <c r="BN180" s="369"/>
      <c r="BO180" s="356">
        <f>+BO181</f>
        <v>0</v>
      </c>
      <c r="BP180" s="758"/>
      <c r="BQ180" s="369"/>
      <c r="BR180" s="356">
        <f>+BR181</f>
        <v>0</v>
      </c>
      <c r="BS180" s="758"/>
      <c r="BT180" s="369"/>
      <c r="BU180" s="356">
        <f>+BU181</f>
        <v>0</v>
      </c>
      <c r="BV180" s="758"/>
      <c r="BW180" s="369"/>
      <c r="BX180" s="356">
        <f>+BX181</f>
        <v>0</v>
      </c>
      <c r="BY180" s="356">
        <f>+BY181</f>
        <v>0</v>
      </c>
      <c r="BZ180" s="369"/>
      <c r="CA180" s="356">
        <f>+CA181</f>
        <v>0</v>
      </c>
      <c r="CB180" s="758"/>
      <c r="CC180" s="369"/>
      <c r="CD180" s="356">
        <f>+CD181</f>
        <v>0</v>
      </c>
      <c r="CE180" s="758"/>
      <c r="CF180" s="369"/>
      <c r="CG180" s="356">
        <f>+CG181</f>
        <v>0</v>
      </c>
      <c r="CH180" s="758"/>
      <c r="CI180" s="369"/>
      <c r="CJ180" s="356">
        <f>+CJ181</f>
        <v>0</v>
      </c>
      <c r="CK180" s="758"/>
      <c r="CL180" s="369"/>
      <c r="CM180" s="356">
        <f>+CM181</f>
        <v>0</v>
      </c>
      <c r="CN180" s="758"/>
      <c r="CO180" s="369"/>
      <c r="CP180" s="356">
        <f>+CP181</f>
        <v>0</v>
      </c>
    </row>
    <row r="181" spans="1:95" ht="12.75">
      <c r="A181" s="717" t="s">
        <v>5</v>
      </c>
      <c r="B181" s="352" t="s">
        <v>898</v>
      </c>
      <c r="C181" s="728"/>
      <c r="D181" s="382"/>
      <c r="E181" s="382"/>
      <c r="F181" s="382"/>
      <c r="G181" s="382"/>
      <c r="H181" s="382"/>
      <c r="I181" s="382"/>
      <c r="J181" s="382"/>
      <c r="K181" s="382"/>
      <c r="L181" s="382"/>
      <c r="M181" s="382"/>
      <c r="N181" s="382"/>
      <c r="O181" s="368">
        <f>SUM(C181:N181)</f>
        <v>0</v>
      </c>
      <c r="P181" s="358">
        <v>275000</v>
      </c>
      <c r="Q181" s="357">
        <f>+O181*P181</f>
        <v>0</v>
      </c>
      <c r="S181" s="187"/>
      <c r="T181" s="382"/>
      <c r="U181" s="357">
        <f>+$P181*T181</f>
        <v>0</v>
      </c>
      <c r="W181" s="382"/>
      <c r="X181" s="357">
        <f>+$P181*W181</f>
        <v>0</v>
      </c>
      <c r="Z181" s="382"/>
      <c r="AA181" s="357">
        <f>+$P181*Z181</f>
        <v>0</v>
      </c>
      <c r="AB181" s="357"/>
      <c r="AC181" s="357"/>
      <c r="AD181" s="357"/>
      <c r="AE181" s="357"/>
      <c r="AF181" s="752"/>
      <c r="AG181" s="778"/>
      <c r="AH181" s="357">
        <f>+$P181*AG181</f>
        <v>0</v>
      </c>
      <c r="AI181" s="758"/>
      <c r="AJ181" s="778"/>
      <c r="AK181" s="357">
        <f>+$P181*AJ181</f>
        <v>0</v>
      </c>
      <c r="AL181" s="758"/>
      <c r="AM181" s="778"/>
      <c r="AN181" s="357">
        <f>+$P181*AM181</f>
        <v>0</v>
      </c>
      <c r="AO181" s="758"/>
      <c r="AP181" s="778"/>
      <c r="AQ181" s="357">
        <f>+$P181*AP181</f>
        <v>0</v>
      </c>
      <c r="AR181" s="758"/>
      <c r="AS181" s="778"/>
      <c r="AT181" s="357">
        <f>+$P181*AS181</f>
        <v>0</v>
      </c>
      <c r="AU181" s="758"/>
      <c r="AV181" s="778"/>
      <c r="AW181" s="357">
        <f>+$P181*AV181</f>
        <v>0</v>
      </c>
      <c r="AX181" s="758"/>
      <c r="AY181" s="778"/>
      <c r="AZ181" s="357">
        <f>+$P181*AY181</f>
        <v>0</v>
      </c>
      <c r="BA181" s="758"/>
      <c r="BB181" s="778"/>
      <c r="BC181" s="357">
        <f>+$P181*BB181</f>
        <v>0</v>
      </c>
      <c r="BD181" s="758"/>
      <c r="BE181" s="778"/>
      <c r="BF181" s="357">
        <f>+$P181*BE181</f>
        <v>0</v>
      </c>
      <c r="BG181" s="758"/>
      <c r="BH181" s="778"/>
      <c r="BI181" s="357">
        <f>+$P181*BH181</f>
        <v>0</v>
      </c>
      <c r="BJ181" s="758"/>
      <c r="BK181" s="778"/>
      <c r="BL181" s="357">
        <f>+$P181*BK181</f>
        <v>0</v>
      </c>
      <c r="BM181" s="758"/>
      <c r="BN181" s="778"/>
      <c r="BO181" s="357">
        <f>+$P181*BN181</f>
        <v>0</v>
      </c>
      <c r="BP181" s="758"/>
      <c r="BQ181" s="778"/>
      <c r="BR181" s="357">
        <f>+$P181*BQ181</f>
        <v>0</v>
      </c>
      <c r="BS181" s="758"/>
      <c r="BT181" s="778"/>
      <c r="BU181" s="357">
        <f>+$P181*BT181</f>
        <v>0</v>
      </c>
      <c r="BV181" s="758"/>
      <c r="BW181" s="778"/>
      <c r="BX181" s="357">
        <f>+$P181*BW181</f>
        <v>0</v>
      </c>
      <c r="BY181" s="798">
        <f>+AH181+AK181+AN181+AQ181+AT181+AW181+AZ181+BC181+BF181+BI181+BL181+BO181+BR181+BU181+BX181</f>
        <v>0</v>
      </c>
      <c r="BZ181" s="778"/>
      <c r="CA181" s="357">
        <f>+$P181*BZ181</f>
        <v>0</v>
      </c>
      <c r="CB181" s="758"/>
      <c r="CC181" s="778"/>
      <c r="CD181" s="357"/>
      <c r="CE181" s="758"/>
      <c r="CF181" s="778">
        <v>0</v>
      </c>
      <c r="CG181" s="357">
        <f>+$P181*CF181</f>
        <v>0</v>
      </c>
      <c r="CH181" s="758"/>
      <c r="CI181" s="778">
        <v>0</v>
      </c>
      <c r="CJ181" s="357">
        <f>+$P181*CI181</f>
        <v>0</v>
      </c>
      <c r="CK181" s="758"/>
      <c r="CL181" s="778">
        <v>0</v>
      </c>
      <c r="CM181" s="357">
        <f>+$P181*CL181</f>
        <v>0</v>
      </c>
      <c r="CN181" s="758"/>
      <c r="CO181" s="778">
        <v>0</v>
      </c>
      <c r="CP181" s="357"/>
    </row>
    <row r="182" spans="1:95" ht="12.75">
      <c r="A182" s="579" t="s">
        <v>1605</v>
      </c>
      <c r="B182" s="616" t="s">
        <v>1606</v>
      </c>
      <c r="C182" s="728"/>
      <c r="D182" s="382"/>
      <c r="E182" s="382"/>
      <c r="F182" s="382"/>
      <c r="G182" s="382"/>
      <c r="H182" s="382"/>
      <c r="I182" s="382"/>
      <c r="J182" s="382"/>
      <c r="K182" s="382"/>
      <c r="L182" s="382"/>
      <c r="M182" s="382"/>
      <c r="N182" s="382"/>
      <c r="O182" s="368"/>
      <c r="P182" s="358"/>
      <c r="Q182" s="357"/>
      <c r="S182" s="187"/>
      <c r="T182" s="382"/>
      <c r="U182" s="357"/>
      <c r="W182" s="382"/>
      <c r="X182" s="357"/>
      <c r="Z182" s="382"/>
      <c r="AA182" s="357"/>
      <c r="AB182" s="708">
        <f>+AB183</f>
        <v>0</v>
      </c>
      <c r="AC182" s="708">
        <f>+AC183</f>
        <v>0</v>
      </c>
      <c r="AD182" s="708">
        <f>+AD183</f>
        <v>0</v>
      </c>
      <c r="AE182" s="708">
        <f>+AE183</f>
        <v>0</v>
      </c>
      <c r="AF182" s="752"/>
      <c r="AG182" s="781"/>
      <c r="AH182" s="357"/>
      <c r="AI182" s="758"/>
      <c r="AJ182" s="781"/>
      <c r="AK182" s="357"/>
      <c r="AL182" s="758"/>
      <c r="AM182" s="781"/>
      <c r="AN182" s="357"/>
      <c r="AO182" s="758"/>
      <c r="AP182" s="781"/>
      <c r="AQ182" s="357"/>
      <c r="AR182" s="758"/>
      <c r="AS182" s="781"/>
      <c r="AT182" s="357"/>
      <c r="AU182" s="758"/>
      <c r="AV182" s="781"/>
      <c r="AW182" s="357"/>
      <c r="AX182" s="758"/>
      <c r="AY182" s="781"/>
      <c r="AZ182" s="357"/>
      <c r="BA182" s="758"/>
      <c r="BB182" s="781"/>
      <c r="BC182" s="357"/>
      <c r="BD182" s="758"/>
      <c r="BE182" s="781"/>
      <c r="BF182" s="357"/>
      <c r="BG182" s="758"/>
      <c r="BH182" s="781"/>
      <c r="BI182" s="357"/>
      <c r="BJ182" s="758"/>
      <c r="BK182" s="781"/>
      <c r="BL182" s="357"/>
      <c r="BM182" s="758"/>
      <c r="BN182" s="781"/>
      <c r="BO182" s="357"/>
      <c r="BP182" s="758"/>
      <c r="BQ182" s="781"/>
      <c r="BR182" s="357"/>
      <c r="BS182" s="758"/>
      <c r="BT182" s="781"/>
      <c r="BU182" s="357"/>
      <c r="BV182" s="758"/>
      <c r="BW182" s="781"/>
      <c r="BX182" s="357"/>
      <c r="BY182" s="356">
        <f>+AH182+AK182+AN182+AQ182+AT182+AW182+AZ182+BC182+BF182+BI182+BL182+BO182+BR182+BU182+BX182</f>
        <v>0</v>
      </c>
      <c r="BZ182" s="781"/>
      <c r="CA182" s="357"/>
      <c r="CB182" s="758"/>
      <c r="CC182" s="781"/>
      <c r="CD182" s="357"/>
      <c r="CE182" s="758"/>
      <c r="CF182" s="781">
        <v>0</v>
      </c>
      <c r="CG182" s="357"/>
      <c r="CH182" s="758"/>
      <c r="CI182" s="781">
        <v>0</v>
      </c>
      <c r="CJ182" s="357"/>
      <c r="CK182" s="758"/>
      <c r="CL182" s="781">
        <v>0</v>
      </c>
      <c r="CM182" s="357"/>
      <c r="CN182" s="758"/>
      <c r="CO182" s="781">
        <v>0</v>
      </c>
      <c r="CP182" s="357"/>
    </row>
    <row r="183" spans="1:95" ht="12.75">
      <c r="A183" s="717" t="s">
        <v>1605</v>
      </c>
      <c r="B183" s="352" t="s">
        <v>233</v>
      </c>
      <c r="C183" s="728"/>
      <c r="D183" s="382"/>
      <c r="E183" s="382"/>
      <c r="F183" s="382"/>
      <c r="G183" s="382"/>
      <c r="H183" s="382"/>
      <c r="I183" s="382"/>
      <c r="J183" s="382"/>
      <c r="K183" s="382"/>
      <c r="L183" s="382"/>
      <c r="M183" s="382"/>
      <c r="N183" s="382"/>
      <c r="O183" s="368"/>
      <c r="P183" s="358"/>
      <c r="Q183" s="357"/>
      <c r="S183" s="187"/>
      <c r="T183" s="382"/>
      <c r="U183" s="357"/>
      <c r="W183" s="382"/>
      <c r="X183" s="357"/>
      <c r="Z183" s="382"/>
      <c r="AA183" s="357"/>
      <c r="AB183" s="357"/>
      <c r="AC183" s="357"/>
      <c r="AD183" s="357"/>
      <c r="AE183" s="357">
        <v>0</v>
      </c>
      <c r="AF183" s="752"/>
      <c r="AG183" s="781"/>
      <c r="AH183" s="357"/>
      <c r="AI183" s="758"/>
      <c r="AJ183" s="781"/>
      <c r="AK183" s="357"/>
      <c r="AL183" s="758"/>
      <c r="AM183" s="781"/>
      <c r="AN183" s="357"/>
      <c r="AO183" s="758"/>
      <c r="AP183" s="781"/>
      <c r="AQ183" s="357"/>
      <c r="AR183" s="758"/>
      <c r="AS183" s="781"/>
      <c r="AT183" s="357"/>
      <c r="AU183" s="758"/>
      <c r="AV183" s="781"/>
      <c r="AW183" s="357"/>
      <c r="AX183" s="758"/>
      <c r="AY183" s="781"/>
      <c r="AZ183" s="357"/>
      <c r="BA183" s="758"/>
      <c r="BB183" s="781"/>
      <c r="BC183" s="357"/>
      <c r="BD183" s="758"/>
      <c r="BE183" s="781"/>
      <c r="BF183" s="357"/>
      <c r="BG183" s="758"/>
      <c r="BH183" s="781"/>
      <c r="BI183" s="357"/>
      <c r="BJ183" s="758"/>
      <c r="BK183" s="781"/>
      <c r="BL183" s="357"/>
      <c r="BM183" s="758"/>
      <c r="BN183" s="781"/>
      <c r="BO183" s="357"/>
      <c r="BP183" s="758"/>
      <c r="BQ183" s="781"/>
      <c r="BR183" s="357"/>
      <c r="BS183" s="758"/>
      <c r="BT183" s="781"/>
      <c r="BU183" s="357"/>
      <c r="BV183" s="758"/>
      <c r="BW183" s="781"/>
      <c r="BX183" s="357"/>
      <c r="BY183" s="798">
        <f>+AH183+AK183+AN183+AQ183+AT183+AW183+AZ183+BC183+BF183+BI183+BL183+BO183+BR183+BU183+BX183</f>
        <v>0</v>
      </c>
      <c r="BZ183" s="781"/>
      <c r="CA183" s="357"/>
      <c r="CB183" s="758"/>
      <c r="CC183" s="781"/>
      <c r="CD183" s="357"/>
      <c r="CE183" s="758"/>
      <c r="CF183" s="781">
        <v>0</v>
      </c>
      <c r="CG183" s="357"/>
      <c r="CH183" s="758"/>
      <c r="CI183" s="781">
        <v>0</v>
      </c>
      <c r="CJ183" s="357"/>
      <c r="CK183" s="758"/>
      <c r="CL183" s="781">
        <v>0</v>
      </c>
      <c r="CM183" s="357"/>
      <c r="CN183" s="758"/>
      <c r="CO183" s="781">
        <v>0</v>
      </c>
      <c r="CP183" s="357"/>
    </row>
    <row r="184" spans="1:95" ht="12.75">
      <c r="A184" s="579" t="s">
        <v>1585</v>
      </c>
      <c r="B184" s="666" t="s">
        <v>1586</v>
      </c>
      <c r="C184" s="728"/>
      <c r="D184" s="382"/>
      <c r="E184" s="382"/>
      <c r="F184" s="382"/>
      <c r="G184" s="382"/>
      <c r="H184" s="382"/>
      <c r="I184" s="382"/>
      <c r="J184" s="382"/>
      <c r="K184" s="382"/>
      <c r="L184" s="382"/>
      <c r="M184" s="382"/>
      <c r="N184" s="382"/>
      <c r="O184" s="368"/>
      <c r="P184" s="358"/>
      <c r="Q184" s="357"/>
      <c r="S184" s="187"/>
      <c r="T184" s="382"/>
      <c r="U184" s="357"/>
      <c r="W184" s="382"/>
      <c r="X184" s="357"/>
      <c r="Z184" s="382"/>
      <c r="AA184" s="708">
        <f>SUM(AA185:AA186)</f>
        <v>0</v>
      </c>
      <c r="AB184" s="708">
        <f>SUM(AB185:AB186)</f>
        <v>0</v>
      </c>
      <c r="AC184" s="708">
        <f>SUM(AC185:AC186)</f>
        <v>0</v>
      </c>
      <c r="AD184" s="708">
        <f>SUM(AD185:AD186)</f>
        <v>0</v>
      </c>
      <c r="AE184" s="708">
        <f>SUM(AE185:AE186)</f>
        <v>0</v>
      </c>
      <c r="AF184" s="752"/>
      <c r="AG184" s="781"/>
      <c r="AH184" s="708">
        <f>SUM(AH185:AH186)</f>
        <v>0</v>
      </c>
      <c r="AI184" s="758"/>
      <c r="AJ184" s="781"/>
      <c r="AK184" s="708">
        <f>SUM(AK185:AK186)</f>
        <v>0</v>
      </c>
      <c r="AL184" s="758"/>
      <c r="AM184" s="781"/>
      <c r="AN184" s="708">
        <f>SUM(AN185:AN186)</f>
        <v>0</v>
      </c>
      <c r="AO184" s="758"/>
      <c r="AP184" s="781"/>
      <c r="AQ184" s="708">
        <f>SUM(AQ185:AQ186)</f>
        <v>0</v>
      </c>
      <c r="AR184" s="758"/>
      <c r="AS184" s="781"/>
      <c r="AT184" s="708">
        <f>SUM(AT185:AT186)</f>
        <v>0</v>
      </c>
      <c r="AU184" s="758"/>
      <c r="AV184" s="781"/>
      <c r="AW184" s="708">
        <f>SUM(AW185:AW186)</f>
        <v>0</v>
      </c>
      <c r="AX184" s="758"/>
      <c r="AY184" s="781"/>
      <c r="AZ184" s="708">
        <f>SUM(AZ185:AZ186)</f>
        <v>0</v>
      </c>
      <c r="BA184" s="758"/>
      <c r="BB184" s="781"/>
      <c r="BC184" s="708">
        <f>SUM(BC185:BC186)</f>
        <v>0</v>
      </c>
      <c r="BD184" s="758"/>
      <c r="BE184" s="781"/>
      <c r="BF184" s="708">
        <f>SUM(BF185:BF186)</f>
        <v>0</v>
      </c>
      <c r="BG184" s="758"/>
      <c r="BH184" s="781"/>
      <c r="BI184" s="708">
        <f>SUM(BI185:BI186)</f>
        <v>0</v>
      </c>
      <c r="BJ184" s="758"/>
      <c r="BK184" s="781"/>
      <c r="BL184" s="708">
        <f>SUM(BL185:BL186)</f>
        <v>0</v>
      </c>
      <c r="BM184" s="758"/>
      <c r="BN184" s="781"/>
      <c r="BO184" s="708">
        <f>SUM(BO185:BO186)</f>
        <v>0</v>
      </c>
      <c r="BP184" s="758"/>
      <c r="BQ184" s="781"/>
      <c r="BR184" s="708">
        <f>SUM(BR185:BR186)</f>
        <v>0</v>
      </c>
      <c r="BS184" s="758"/>
      <c r="BT184" s="781"/>
      <c r="BU184" s="708">
        <f>SUM(BU185:BU186)</f>
        <v>0</v>
      </c>
      <c r="BV184" s="758"/>
      <c r="BW184" s="781"/>
      <c r="BX184" s="708">
        <f>SUM(BX185:BX186)</f>
        <v>0</v>
      </c>
      <c r="BY184" s="708">
        <f>SUM(BY185:BY186)</f>
        <v>0</v>
      </c>
      <c r="BZ184" s="780"/>
      <c r="CA184" s="708">
        <f>SUM(CA185:CA186)</f>
        <v>0</v>
      </c>
      <c r="CB184" s="758"/>
      <c r="CC184" s="780">
        <v>0</v>
      </c>
      <c r="CD184" s="708">
        <f>SUM(CD185:CD186)</f>
        <v>0</v>
      </c>
      <c r="CE184" s="758"/>
      <c r="CF184" s="781">
        <v>0</v>
      </c>
      <c r="CG184" s="708">
        <f>SUM(CG185:CG186)</f>
        <v>0</v>
      </c>
      <c r="CH184" s="758"/>
      <c r="CI184" s="781">
        <v>0</v>
      </c>
      <c r="CJ184" s="708">
        <f>SUM(CJ185:CJ186)</f>
        <v>0</v>
      </c>
      <c r="CK184" s="758"/>
      <c r="CL184" s="781">
        <v>0</v>
      </c>
      <c r="CM184" s="708">
        <f>SUM(CM185:CM186)</f>
        <v>0</v>
      </c>
      <c r="CN184" s="758"/>
      <c r="CO184" s="781">
        <v>0</v>
      </c>
      <c r="CP184" s="708">
        <f>SUM(CP185:CP186)</f>
        <v>0</v>
      </c>
    </row>
    <row r="185" spans="1:95" ht="12.75">
      <c r="A185" s="717" t="s">
        <v>1585</v>
      </c>
      <c r="B185" s="352" t="s">
        <v>235</v>
      </c>
      <c r="C185" s="728"/>
      <c r="D185" s="382"/>
      <c r="E185" s="382"/>
      <c r="F185" s="382"/>
      <c r="G185" s="382"/>
      <c r="H185" s="382"/>
      <c r="I185" s="382"/>
      <c r="J185" s="382"/>
      <c r="K185" s="382"/>
      <c r="L185" s="382"/>
      <c r="M185" s="382"/>
      <c r="N185" s="382"/>
      <c r="O185" s="368"/>
      <c r="P185" s="358"/>
      <c r="Q185" s="357"/>
      <c r="S185" s="187"/>
      <c r="T185" s="382"/>
      <c r="U185" s="357"/>
      <c r="W185" s="382"/>
      <c r="X185" s="357"/>
      <c r="Z185" s="382"/>
      <c r="AA185" s="357"/>
      <c r="AB185" s="357"/>
      <c r="AC185" s="357"/>
      <c r="AD185" s="357"/>
      <c r="AE185" s="357"/>
      <c r="AF185" s="752"/>
      <c r="AG185" s="781"/>
      <c r="AH185" s="357"/>
      <c r="AI185" s="758"/>
      <c r="AJ185" s="781"/>
      <c r="AK185" s="357"/>
      <c r="AL185" s="758"/>
      <c r="AM185" s="781"/>
      <c r="AN185" s="357"/>
      <c r="AO185" s="758"/>
      <c r="AP185" s="781"/>
      <c r="AQ185" s="357"/>
      <c r="AR185" s="758"/>
      <c r="AS185" s="781"/>
      <c r="AT185" s="357"/>
      <c r="AU185" s="758"/>
      <c r="AV185" s="781"/>
      <c r="AW185" s="357"/>
      <c r="AX185" s="758"/>
      <c r="AY185" s="781"/>
      <c r="AZ185" s="357"/>
      <c r="BA185" s="758"/>
      <c r="BB185" s="781"/>
      <c r="BC185" s="357"/>
      <c r="BD185" s="758"/>
      <c r="BE185" s="781"/>
      <c r="BF185" s="357"/>
      <c r="BG185" s="758"/>
      <c r="BH185" s="781"/>
      <c r="BI185" s="357"/>
      <c r="BJ185" s="758"/>
      <c r="BK185" s="781"/>
      <c r="BL185" s="357"/>
      <c r="BM185" s="758"/>
      <c r="BN185" s="781"/>
      <c r="BO185" s="357"/>
      <c r="BP185" s="758"/>
      <c r="BQ185" s="781"/>
      <c r="BR185" s="357"/>
      <c r="BS185" s="758"/>
      <c r="BT185" s="781"/>
      <c r="BU185" s="357"/>
      <c r="BV185" s="758"/>
      <c r="BW185" s="781"/>
      <c r="BX185" s="357"/>
      <c r="BY185" s="798">
        <f>+AH185+AK185+AN185+AQ185+AT185+AW185+AZ185+BC185+BF185+BI185+BL185+BO185+BR185+BU185+BX185</f>
        <v>0</v>
      </c>
      <c r="BZ185" s="780"/>
      <c r="CA185" s="357"/>
      <c r="CB185" s="758"/>
      <c r="CC185" s="780"/>
      <c r="CD185" s="357"/>
      <c r="CE185" s="758"/>
      <c r="CF185" s="780"/>
      <c r="CG185" s="357"/>
      <c r="CH185" s="758"/>
      <c r="CI185" s="780"/>
      <c r="CJ185" s="357"/>
      <c r="CK185" s="758"/>
      <c r="CL185" s="780"/>
      <c r="CM185" s="357"/>
      <c r="CN185" s="758"/>
      <c r="CO185" s="780"/>
      <c r="CP185" s="357"/>
    </row>
    <row r="186" spans="1:95" ht="12.75">
      <c r="A186" s="717" t="s">
        <v>1585</v>
      </c>
      <c r="B186" s="352" t="s">
        <v>236</v>
      </c>
      <c r="C186" s="728"/>
      <c r="D186" s="382"/>
      <c r="E186" s="382"/>
      <c r="F186" s="382"/>
      <c r="G186" s="382"/>
      <c r="H186" s="382"/>
      <c r="I186" s="382"/>
      <c r="J186" s="382"/>
      <c r="K186" s="382"/>
      <c r="L186" s="382"/>
      <c r="M186" s="382"/>
      <c r="N186" s="382"/>
      <c r="O186" s="368"/>
      <c r="P186" s="358"/>
      <c r="Q186" s="357"/>
      <c r="S186" s="187"/>
      <c r="T186" s="382"/>
      <c r="U186" s="357"/>
      <c r="W186" s="382"/>
      <c r="X186" s="357"/>
      <c r="Z186" s="382"/>
      <c r="AA186" s="357"/>
      <c r="AB186" s="357"/>
      <c r="AC186" s="357"/>
      <c r="AD186" s="357"/>
      <c r="AE186" s="357"/>
      <c r="AF186" s="752"/>
      <c r="AG186" s="781"/>
      <c r="AH186" s="357"/>
      <c r="AI186" s="758"/>
      <c r="AJ186" s="781"/>
      <c r="AK186" s="357"/>
      <c r="AL186" s="758"/>
      <c r="AM186" s="781"/>
      <c r="AN186" s="357"/>
      <c r="AO186" s="758"/>
      <c r="AP186" s="781"/>
      <c r="AQ186" s="357"/>
      <c r="AR186" s="758"/>
      <c r="AS186" s="781"/>
      <c r="AT186" s="357"/>
      <c r="AU186" s="758"/>
      <c r="AV186" s="781"/>
      <c r="AW186" s="357"/>
      <c r="AX186" s="758"/>
      <c r="AY186" s="781"/>
      <c r="AZ186" s="357"/>
      <c r="BA186" s="758"/>
      <c r="BB186" s="781"/>
      <c r="BC186" s="357"/>
      <c r="BD186" s="758"/>
      <c r="BE186" s="781"/>
      <c r="BF186" s="357"/>
      <c r="BG186" s="758"/>
      <c r="BH186" s="781"/>
      <c r="BI186" s="357"/>
      <c r="BJ186" s="758"/>
      <c r="BK186" s="781"/>
      <c r="BL186" s="357"/>
      <c r="BM186" s="758"/>
      <c r="BN186" s="781"/>
      <c r="BO186" s="357"/>
      <c r="BP186" s="758"/>
      <c r="BQ186" s="781"/>
      <c r="BR186" s="357"/>
      <c r="BS186" s="758"/>
      <c r="BT186" s="781"/>
      <c r="BU186" s="357"/>
      <c r="BV186" s="758"/>
      <c r="BW186" s="781"/>
      <c r="BX186" s="357"/>
      <c r="BY186" s="798">
        <f>+AH186+AK186+AN186+AQ186+AT186+AW186+AZ186+BC186+BF186+BI186+BL186+BO186+BR186+BU186+BX186</f>
        <v>0</v>
      </c>
      <c r="BZ186" s="780"/>
      <c r="CA186" s="357"/>
      <c r="CB186" s="758"/>
      <c r="CC186" s="780"/>
      <c r="CD186" s="357"/>
      <c r="CE186" s="758"/>
      <c r="CF186" s="780">
        <v>0</v>
      </c>
      <c r="CG186" s="357"/>
      <c r="CH186" s="758"/>
      <c r="CI186" s="780">
        <v>0</v>
      </c>
      <c r="CJ186" s="357"/>
      <c r="CK186" s="758"/>
      <c r="CL186" s="780">
        <v>0</v>
      </c>
      <c r="CM186" s="357"/>
      <c r="CN186" s="758"/>
      <c r="CO186" s="780">
        <v>0</v>
      </c>
      <c r="CP186" s="357"/>
    </row>
    <row r="187" spans="1:95" ht="12.75">
      <c r="A187" s="717"/>
      <c r="B187" s="352"/>
      <c r="C187" s="728"/>
      <c r="D187" s="382"/>
      <c r="E187" s="382"/>
      <c r="F187" s="382"/>
      <c r="G187" s="382"/>
      <c r="H187" s="382"/>
      <c r="I187" s="382"/>
      <c r="J187" s="382"/>
      <c r="K187" s="382"/>
      <c r="L187" s="382"/>
      <c r="M187" s="382"/>
      <c r="N187" s="382"/>
      <c r="O187" s="368"/>
      <c r="P187" s="358"/>
      <c r="Q187" s="357"/>
      <c r="S187" s="187"/>
      <c r="T187" s="382"/>
      <c r="U187" s="357"/>
      <c r="W187" s="382"/>
      <c r="X187" s="357"/>
      <c r="Z187" s="382"/>
      <c r="AA187" s="357"/>
      <c r="AB187" s="357"/>
      <c r="AC187" s="357"/>
      <c r="AD187" s="357"/>
      <c r="AE187" s="357"/>
      <c r="AF187" s="752"/>
      <c r="AG187" s="781"/>
      <c r="AH187" s="357"/>
      <c r="AI187" s="758"/>
      <c r="AJ187" s="781"/>
      <c r="AK187" s="357"/>
      <c r="AL187" s="758"/>
      <c r="AM187" s="781"/>
      <c r="AN187" s="357"/>
      <c r="AO187" s="758"/>
      <c r="AP187" s="781"/>
      <c r="AQ187" s="357"/>
      <c r="AR187" s="758"/>
      <c r="AS187" s="781"/>
      <c r="AT187" s="357"/>
      <c r="AU187" s="758"/>
      <c r="AV187" s="781"/>
      <c r="AW187" s="357"/>
      <c r="AX187" s="758"/>
      <c r="AY187" s="781"/>
      <c r="AZ187" s="357"/>
      <c r="BA187" s="758"/>
      <c r="BB187" s="781"/>
      <c r="BC187" s="357"/>
      <c r="BD187" s="758"/>
      <c r="BE187" s="781"/>
      <c r="BF187" s="357"/>
      <c r="BG187" s="758"/>
      <c r="BH187" s="781"/>
      <c r="BI187" s="357"/>
      <c r="BJ187" s="758"/>
      <c r="BK187" s="781"/>
      <c r="BL187" s="357"/>
      <c r="BM187" s="758"/>
      <c r="BN187" s="781"/>
      <c r="BO187" s="357"/>
      <c r="BP187" s="758"/>
      <c r="BQ187" s="781"/>
      <c r="BR187" s="357"/>
      <c r="BS187" s="758"/>
      <c r="BT187" s="781"/>
      <c r="BU187" s="357"/>
      <c r="BV187" s="758"/>
      <c r="BW187" s="781"/>
      <c r="BX187" s="357"/>
      <c r="BY187" s="798">
        <f>+AH187+AK187+AN187+AQ187+AT187+AW187+AZ187+BC187+BF187+BI187+BL187+BO187+BR187+BU187+BX187</f>
        <v>0</v>
      </c>
      <c r="BZ187" s="780"/>
      <c r="CA187" s="357"/>
      <c r="CB187" s="758"/>
      <c r="CC187" s="780"/>
      <c r="CD187" s="357"/>
      <c r="CE187" s="758"/>
      <c r="CF187" s="780">
        <v>0</v>
      </c>
      <c r="CG187" s="357"/>
      <c r="CH187" s="758"/>
      <c r="CI187" s="780">
        <v>0</v>
      </c>
      <c r="CJ187" s="357"/>
      <c r="CK187" s="758"/>
      <c r="CL187" s="780">
        <v>0</v>
      </c>
      <c r="CM187" s="357"/>
      <c r="CN187" s="758"/>
      <c r="CO187" s="780">
        <v>0</v>
      </c>
      <c r="CP187" s="357"/>
    </row>
    <row r="188" spans="1:95" ht="13.5">
      <c r="A188" s="782" t="s">
        <v>1056</v>
      </c>
      <c r="B188" s="783" t="s">
        <v>1057</v>
      </c>
      <c r="C188" s="728"/>
      <c r="D188" s="382"/>
      <c r="E188" s="382"/>
      <c r="F188" s="382"/>
      <c r="G188" s="382"/>
      <c r="H188" s="382"/>
      <c r="I188" s="382"/>
      <c r="J188" s="382"/>
      <c r="K188" s="382"/>
      <c r="L188" s="382"/>
      <c r="M188" s="382"/>
      <c r="N188" s="382"/>
      <c r="O188" s="368"/>
      <c r="P188" s="358"/>
      <c r="Q188" s="357"/>
      <c r="S188" s="187"/>
      <c r="T188" s="382"/>
      <c r="U188" s="357"/>
      <c r="W188" s="382"/>
      <c r="X188" s="357"/>
      <c r="Z188" s="382"/>
      <c r="AA188" s="357"/>
      <c r="AB188" s="357"/>
      <c r="AC188" s="357"/>
      <c r="AD188" s="357"/>
      <c r="AE188" s="357"/>
      <c r="AF188" s="752"/>
      <c r="AG188" s="781"/>
      <c r="AH188" s="357"/>
      <c r="AI188" s="758"/>
      <c r="AJ188" s="781"/>
      <c r="AK188" s="357"/>
      <c r="AL188" s="758"/>
      <c r="AM188" s="781"/>
      <c r="AN188" s="357"/>
      <c r="AO188" s="758"/>
      <c r="AP188" s="781"/>
      <c r="AQ188" s="357"/>
      <c r="AR188" s="758"/>
      <c r="AS188" s="781"/>
      <c r="AT188" s="357"/>
      <c r="AU188" s="758"/>
      <c r="AV188" s="781"/>
      <c r="AW188" s="357"/>
      <c r="AX188" s="758"/>
      <c r="AY188" s="781"/>
      <c r="AZ188" s="357"/>
      <c r="BA188" s="758"/>
      <c r="BB188" s="781"/>
      <c r="BC188" s="357"/>
      <c r="BD188" s="758"/>
      <c r="BE188" s="781"/>
      <c r="BF188" s="357"/>
      <c r="BG188" s="758"/>
      <c r="BH188" s="781"/>
      <c r="BI188" s="357"/>
      <c r="BJ188" s="758"/>
      <c r="BK188" s="781"/>
      <c r="BL188" s="357"/>
      <c r="BM188" s="758"/>
      <c r="BN188" s="781"/>
      <c r="BO188" s="357"/>
      <c r="BP188" s="758"/>
      <c r="BQ188" s="781"/>
      <c r="BR188" s="357"/>
      <c r="BS188" s="758"/>
      <c r="BT188" s="781"/>
      <c r="BU188" s="357"/>
      <c r="BV188" s="758"/>
      <c r="BW188" s="781"/>
      <c r="BX188" s="357"/>
      <c r="BY188" s="798">
        <f>+AH188+AK188+AN188+AQ188+AT188+AW188+AZ188+BC188+BF188+BI188+BL188+BO188+BR188+BU188+BX188</f>
        <v>0</v>
      </c>
      <c r="BZ188" s="780"/>
      <c r="CA188" s="357"/>
      <c r="CB188" s="758"/>
      <c r="CC188" s="780"/>
      <c r="CD188" s="357"/>
      <c r="CE188" s="758"/>
      <c r="CF188" s="780"/>
      <c r="CG188" s="357"/>
      <c r="CH188" s="758"/>
      <c r="CI188" s="780"/>
      <c r="CJ188" s="357"/>
      <c r="CK188" s="758"/>
      <c r="CL188" s="780"/>
      <c r="CM188" s="357"/>
      <c r="CN188" s="758"/>
      <c r="CO188" s="780"/>
      <c r="CP188" s="357"/>
      <c r="CQ188" s="77"/>
    </row>
    <row r="189" spans="1:95" ht="13.5">
      <c r="A189" s="350"/>
      <c r="B189" s="784" t="s">
        <v>907</v>
      </c>
      <c r="C189" s="728"/>
      <c r="D189" s="382"/>
      <c r="E189" s="382"/>
      <c r="F189" s="382"/>
      <c r="G189" s="382"/>
      <c r="H189" s="382"/>
      <c r="I189" s="382"/>
      <c r="J189" s="382"/>
      <c r="K189" s="382"/>
      <c r="L189" s="382"/>
      <c r="M189" s="382"/>
      <c r="N189" s="382"/>
      <c r="O189" s="368"/>
      <c r="P189" s="358"/>
      <c r="Q189" s="357"/>
      <c r="S189" s="187"/>
      <c r="T189" s="382"/>
      <c r="U189" s="357"/>
      <c r="W189" s="382"/>
      <c r="X189" s="357"/>
      <c r="Z189" s="382"/>
      <c r="AA189" s="357"/>
      <c r="AB189" s="357"/>
      <c r="AC189" s="357"/>
      <c r="AD189" s="357"/>
      <c r="AE189" s="357"/>
      <c r="AF189" s="752"/>
      <c r="AG189" s="781"/>
      <c r="AH189" s="792"/>
      <c r="AI189" s="793"/>
      <c r="AJ189" s="793"/>
      <c r="AK189" s="794"/>
      <c r="AL189" s="793"/>
      <c r="AM189" s="793"/>
      <c r="AN189" s="793"/>
      <c r="AO189" s="793"/>
      <c r="AP189" s="793"/>
      <c r="AQ189" s="794"/>
      <c r="AR189" s="793"/>
      <c r="AS189" s="793"/>
      <c r="AT189" s="794"/>
      <c r="AU189" s="793"/>
      <c r="AV189" s="793"/>
      <c r="AW189" s="794"/>
      <c r="AX189" s="793"/>
      <c r="AY189" s="793"/>
      <c r="AZ189" s="794"/>
      <c r="BA189" s="793"/>
      <c r="BB189" s="793"/>
      <c r="BC189" s="794"/>
      <c r="BD189" s="793"/>
      <c r="BE189" s="793"/>
      <c r="BF189" s="794"/>
      <c r="BG189" s="793"/>
      <c r="BH189" s="793"/>
      <c r="BI189" s="794"/>
      <c r="BJ189" s="793"/>
      <c r="BK189" s="793"/>
      <c r="BL189" s="794"/>
      <c r="BM189" s="793"/>
      <c r="BN189" s="793"/>
      <c r="BO189" s="793"/>
      <c r="BP189" s="794"/>
      <c r="BQ189" s="793"/>
      <c r="BR189" s="794"/>
      <c r="BS189" s="793"/>
      <c r="BT189" s="793"/>
      <c r="BU189" s="794"/>
      <c r="BV189" s="793"/>
      <c r="BW189" s="793"/>
      <c r="BX189" s="794"/>
      <c r="BY189" s="798">
        <f>+AH189+AK189+AN189+AQ189+AT189+AW189+AZ189+BC189+BF189+BI189+BL189+BO189+BR189+BU189+BX189</f>
        <v>0</v>
      </c>
      <c r="BZ189" s="795"/>
      <c r="CA189" s="796"/>
      <c r="CB189" s="795"/>
      <c r="CC189" s="795"/>
      <c r="CD189" s="357"/>
      <c r="CE189" s="795"/>
      <c r="CF189" s="795"/>
      <c r="CG189" s="795"/>
      <c r="CH189" s="795"/>
      <c r="CI189" s="795"/>
      <c r="CJ189" s="795"/>
      <c r="CK189" s="795"/>
      <c r="CL189" s="795"/>
      <c r="CM189" s="795"/>
      <c r="CN189" s="795"/>
      <c r="CO189" s="795"/>
      <c r="CP189" s="795"/>
      <c r="CQ189" s="77">
        <f>SUM(AH189:CP189)</f>
        <v>0</v>
      </c>
    </row>
    <row r="190" spans="1:95" ht="12.75">
      <c r="A190" s="712" t="s">
        <v>730</v>
      </c>
      <c r="B190" s="345" t="s">
        <v>733</v>
      </c>
      <c r="C190" s="728"/>
      <c r="D190" s="382"/>
      <c r="E190" s="382"/>
      <c r="F190" s="382"/>
      <c r="G190" s="382"/>
      <c r="H190" s="382"/>
      <c r="I190" s="382"/>
      <c r="J190" s="382"/>
      <c r="K190" s="382"/>
      <c r="L190" s="382"/>
      <c r="M190" s="382"/>
      <c r="N190" s="382"/>
      <c r="O190" s="368"/>
      <c r="P190" s="358"/>
      <c r="Q190" s="357"/>
      <c r="S190" s="187"/>
      <c r="T190" s="382"/>
      <c r="U190" s="357"/>
      <c r="W190" s="382"/>
      <c r="X190" s="357"/>
      <c r="Z190" s="382"/>
      <c r="AA190" s="357"/>
      <c r="AB190" s="357"/>
      <c r="AC190" s="357"/>
      <c r="AD190" s="357"/>
      <c r="AE190" s="356">
        <f>+AE191</f>
        <v>0</v>
      </c>
      <c r="AF190" s="752"/>
      <c r="AG190" s="781"/>
      <c r="AH190" s="356">
        <f>+AH191</f>
        <v>0</v>
      </c>
      <c r="AI190" s="356"/>
      <c r="AJ190" s="356">
        <f t="shared" ref="AJ190:CP190" si="113">+AJ191</f>
        <v>0</v>
      </c>
      <c r="AK190" s="356">
        <f t="shared" si="113"/>
        <v>0</v>
      </c>
      <c r="AL190" s="356"/>
      <c r="AM190" s="356">
        <f t="shared" si="113"/>
        <v>0</v>
      </c>
      <c r="AN190" s="356">
        <f t="shared" si="113"/>
        <v>0</v>
      </c>
      <c r="AO190" s="356"/>
      <c r="AP190" s="356">
        <f t="shared" si="113"/>
        <v>0</v>
      </c>
      <c r="AQ190" s="356">
        <f t="shared" si="113"/>
        <v>0</v>
      </c>
      <c r="AR190" s="356">
        <f t="shared" si="113"/>
        <v>0</v>
      </c>
      <c r="AS190" s="356">
        <f t="shared" si="113"/>
        <v>0</v>
      </c>
      <c r="AT190" s="356">
        <f t="shared" si="113"/>
        <v>0</v>
      </c>
      <c r="AU190" s="356"/>
      <c r="AV190" s="356">
        <f t="shared" si="113"/>
        <v>0</v>
      </c>
      <c r="AW190" s="356">
        <f t="shared" si="113"/>
        <v>0</v>
      </c>
      <c r="AX190" s="356"/>
      <c r="AY190" s="356">
        <f t="shared" si="113"/>
        <v>0</v>
      </c>
      <c r="AZ190" s="356">
        <f t="shared" si="113"/>
        <v>0</v>
      </c>
      <c r="BA190" s="356">
        <f t="shared" si="113"/>
        <v>0</v>
      </c>
      <c r="BB190" s="356">
        <f t="shared" si="113"/>
        <v>0</v>
      </c>
      <c r="BC190" s="356">
        <f t="shared" si="113"/>
        <v>0</v>
      </c>
      <c r="BD190" s="356">
        <f t="shared" si="113"/>
        <v>0</v>
      </c>
      <c r="BE190" s="356">
        <f t="shared" si="113"/>
        <v>0</v>
      </c>
      <c r="BF190" s="356">
        <f t="shared" si="113"/>
        <v>0</v>
      </c>
      <c r="BG190" s="356">
        <f t="shared" si="113"/>
        <v>0</v>
      </c>
      <c r="BH190" s="356">
        <f t="shared" si="113"/>
        <v>0</v>
      </c>
      <c r="BI190" s="356">
        <f t="shared" si="113"/>
        <v>0</v>
      </c>
      <c r="BJ190" s="356"/>
      <c r="BK190" s="356">
        <f t="shared" si="113"/>
        <v>0</v>
      </c>
      <c r="BL190" s="356">
        <f t="shared" si="113"/>
        <v>0</v>
      </c>
      <c r="BM190" s="356">
        <f t="shared" si="113"/>
        <v>0</v>
      </c>
      <c r="BN190" s="356">
        <f t="shared" si="113"/>
        <v>0</v>
      </c>
      <c r="BO190" s="356">
        <f t="shared" si="113"/>
        <v>0</v>
      </c>
      <c r="BP190" s="356">
        <f t="shared" si="113"/>
        <v>0</v>
      </c>
      <c r="BQ190" s="356">
        <f t="shared" si="113"/>
        <v>0</v>
      </c>
      <c r="BR190" s="356">
        <f t="shared" si="113"/>
        <v>0</v>
      </c>
      <c r="BS190" s="356"/>
      <c r="BT190" s="356">
        <f t="shared" si="113"/>
        <v>0</v>
      </c>
      <c r="BU190" s="356">
        <f t="shared" si="113"/>
        <v>0</v>
      </c>
      <c r="BV190" s="356"/>
      <c r="BW190" s="356">
        <f t="shared" si="113"/>
        <v>0</v>
      </c>
      <c r="BX190" s="356">
        <f t="shared" si="113"/>
        <v>0</v>
      </c>
      <c r="BY190" s="356">
        <f t="shared" si="113"/>
        <v>0</v>
      </c>
      <c r="BZ190" s="356">
        <f t="shared" si="113"/>
        <v>0</v>
      </c>
      <c r="CA190" s="356">
        <f t="shared" si="113"/>
        <v>0</v>
      </c>
      <c r="CB190" s="356"/>
      <c r="CC190" s="356">
        <f t="shared" si="113"/>
        <v>0</v>
      </c>
      <c r="CD190" s="356">
        <f t="shared" si="113"/>
        <v>0</v>
      </c>
      <c r="CE190" s="356"/>
      <c r="CF190" s="356">
        <f t="shared" si="113"/>
        <v>0</v>
      </c>
      <c r="CG190" s="356">
        <f t="shared" si="113"/>
        <v>0</v>
      </c>
      <c r="CH190" s="356"/>
      <c r="CI190" s="356">
        <f t="shared" si="113"/>
        <v>0</v>
      </c>
      <c r="CJ190" s="356">
        <f t="shared" si="113"/>
        <v>0</v>
      </c>
      <c r="CK190" s="356"/>
      <c r="CL190" s="356">
        <f t="shared" si="113"/>
        <v>0</v>
      </c>
      <c r="CM190" s="356">
        <f t="shared" si="113"/>
        <v>0</v>
      </c>
      <c r="CN190" s="356"/>
      <c r="CO190" s="356">
        <f t="shared" si="113"/>
        <v>0</v>
      </c>
      <c r="CP190" s="356">
        <f t="shared" si="113"/>
        <v>0</v>
      </c>
      <c r="CQ190" s="77"/>
    </row>
    <row r="191" spans="1:95" ht="13.5">
      <c r="A191" s="350" t="s">
        <v>731</v>
      </c>
      <c r="B191" s="784" t="s">
        <v>732</v>
      </c>
      <c r="C191" s="728"/>
      <c r="D191" s="382"/>
      <c r="E191" s="382"/>
      <c r="F191" s="382"/>
      <c r="G191" s="382"/>
      <c r="H191" s="382"/>
      <c r="I191" s="382"/>
      <c r="J191" s="382"/>
      <c r="K191" s="382"/>
      <c r="L191" s="382"/>
      <c r="M191" s="382"/>
      <c r="N191" s="382"/>
      <c r="O191" s="368"/>
      <c r="P191" s="358"/>
      <c r="Q191" s="357"/>
      <c r="S191" s="187"/>
      <c r="T191" s="382"/>
      <c r="U191" s="357"/>
      <c r="W191" s="382"/>
      <c r="X191" s="357"/>
      <c r="Z191" s="382"/>
      <c r="AA191" s="357"/>
      <c r="AB191" s="357"/>
      <c r="AC191" s="357"/>
      <c r="AD191" s="357"/>
      <c r="AE191" s="1440"/>
      <c r="AF191" s="752"/>
      <c r="AG191" s="781"/>
      <c r="AH191" s="792"/>
      <c r="AI191" s="793"/>
      <c r="AJ191" s="793"/>
      <c r="AK191" s="794"/>
      <c r="AL191" s="793"/>
      <c r="AM191" s="793"/>
      <c r="AN191" s="793"/>
      <c r="AO191" s="793"/>
      <c r="AP191" s="793"/>
      <c r="AQ191" s="794"/>
      <c r="AR191" s="793"/>
      <c r="AS191" s="793"/>
      <c r="AT191" s="794"/>
      <c r="AU191" s="793"/>
      <c r="AV191" s="793"/>
      <c r="AW191" s="794"/>
      <c r="AX191" s="793"/>
      <c r="AY191" s="793"/>
      <c r="AZ191" s="794"/>
      <c r="BA191" s="793"/>
      <c r="BB191" s="793"/>
      <c r="BC191" s="794"/>
      <c r="BD191" s="793"/>
      <c r="BE191" s="793"/>
      <c r="BF191" s="794"/>
      <c r="BG191" s="793"/>
      <c r="BH191" s="793"/>
      <c r="BI191" s="794"/>
      <c r="BJ191" s="793"/>
      <c r="BK191" s="793"/>
      <c r="BL191" s="794"/>
      <c r="BM191" s="793"/>
      <c r="BN191" s="793"/>
      <c r="BO191" s="793"/>
      <c r="BP191" s="794"/>
      <c r="BQ191" s="793"/>
      <c r="BR191" s="794"/>
      <c r="BS191" s="793"/>
      <c r="BT191" s="793"/>
      <c r="BU191" s="794"/>
      <c r="BV191" s="793"/>
      <c r="BW191" s="793"/>
      <c r="BX191" s="794"/>
      <c r="BY191" s="798">
        <f>+AH191+AK191+AN191+AQ191+AT191+AW191+AZ191+BC191+BF191+BI191+BL191+BO191+BR191+BU191+BX191</f>
        <v>0</v>
      </c>
      <c r="BZ191" s="795"/>
      <c r="CA191" s="796"/>
      <c r="CB191" s="795"/>
      <c r="CC191" s="795"/>
      <c r="CD191" s="795"/>
      <c r="CE191" s="795"/>
      <c r="CF191" s="795"/>
      <c r="CG191" s="795"/>
      <c r="CH191" s="795"/>
      <c r="CI191" s="795"/>
      <c r="CJ191" s="795"/>
      <c r="CK191" s="795"/>
      <c r="CL191" s="795"/>
      <c r="CM191" s="795"/>
      <c r="CN191" s="795"/>
      <c r="CO191" s="795"/>
      <c r="CP191" s="795"/>
      <c r="CQ191" s="77"/>
    </row>
    <row r="192" spans="1:95" ht="12.75">
      <c r="A192" s="712" t="s">
        <v>1565</v>
      </c>
      <c r="B192" s="345" t="s">
        <v>1566</v>
      </c>
      <c r="C192" s="728"/>
      <c r="D192" s="382"/>
      <c r="E192" s="382"/>
      <c r="F192" s="382"/>
      <c r="G192" s="382"/>
      <c r="H192" s="382"/>
      <c r="I192" s="382"/>
      <c r="J192" s="382"/>
      <c r="K192" s="382"/>
      <c r="L192" s="382"/>
      <c r="M192" s="382"/>
      <c r="N192" s="382"/>
      <c r="O192" s="368"/>
      <c r="P192" s="358"/>
      <c r="Q192" s="357"/>
      <c r="S192" s="187"/>
      <c r="T192" s="382"/>
      <c r="U192" s="357"/>
      <c r="W192" s="382"/>
      <c r="X192" s="357"/>
      <c r="Z192" s="382"/>
      <c r="AA192" s="357"/>
      <c r="AB192" s="357"/>
      <c r="AC192" s="357"/>
      <c r="AD192" s="357"/>
      <c r="AE192" s="357"/>
      <c r="AF192" s="752"/>
      <c r="AG192" s="781"/>
      <c r="AH192" s="356">
        <f>SUM(AH193:AH196)</f>
        <v>0</v>
      </c>
      <c r="AI192" s="356"/>
      <c r="AJ192" s="356">
        <f t="shared" ref="AJ192:CP192" si="114">SUM(AJ193:AJ196)</f>
        <v>0</v>
      </c>
      <c r="AK192" s="356">
        <f t="shared" si="114"/>
        <v>0</v>
      </c>
      <c r="AL192" s="356"/>
      <c r="AM192" s="356">
        <f t="shared" si="114"/>
        <v>0</v>
      </c>
      <c r="AN192" s="356">
        <f t="shared" si="114"/>
        <v>0</v>
      </c>
      <c r="AO192" s="356"/>
      <c r="AP192" s="356">
        <f t="shared" si="114"/>
        <v>0</v>
      </c>
      <c r="AQ192" s="356">
        <f t="shared" si="114"/>
        <v>0</v>
      </c>
      <c r="AR192" s="356">
        <f t="shared" si="114"/>
        <v>0</v>
      </c>
      <c r="AS192" s="356">
        <f t="shared" si="114"/>
        <v>0</v>
      </c>
      <c r="AT192" s="356">
        <f t="shared" si="114"/>
        <v>0</v>
      </c>
      <c r="AU192" s="356"/>
      <c r="AV192" s="356">
        <f t="shared" si="114"/>
        <v>0</v>
      </c>
      <c r="AW192" s="356">
        <f t="shared" si="114"/>
        <v>0</v>
      </c>
      <c r="AX192" s="356"/>
      <c r="AY192" s="356">
        <f t="shared" si="114"/>
        <v>0</v>
      </c>
      <c r="AZ192" s="356">
        <f t="shared" si="114"/>
        <v>0</v>
      </c>
      <c r="BA192" s="356">
        <f t="shared" si="114"/>
        <v>0</v>
      </c>
      <c r="BB192" s="356">
        <f t="shared" si="114"/>
        <v>0</v>
      </c>
      <c r="BC192" s="356">
        <f t="shared" si="114"/>
        <v>0</v>
      </c>
      <c r="BD192" s="356">
        <f t="shared" si="114"/>
        <v>0</v>
      </c>
      <c r="BE192" s="356">
        <f t="shared" si="114"/>
        <v>0</v>
      </c>
      <c r="BF192" s="356">
        <f t="shared" si="114"/>
        <v>0</v>
      </c>
      <c r="BG192" s="356">
        <f t="shared" si="114"/>
        <v>0</v>
      </c>
      <c r="BH192" s="356">
        <f t="shared" si="114"/>
        <v>0</v>
      </c>
      <c r="BI192" s="356">
        <f t="shared" si="114"/>
        <v>0</v>
      </c>
      <c r="BJ192" s="356"/>
      <c r="BK192" s="356">
        <f t="shared" si="114"/>
        <v>0</v>
      </c>
      <c r="BL192" s="356">
        <f t="shared" si="114"/>
        <v>0</v>
      </c>
      <c r="BM192" s="356"/>
      <c r="BN192" s="356">
        <f t="shared" si="114"/>
        <v>0</v>
      </c>
      <c r="BO192" s="356">
        <f t="shared" si="114"/>
        <v>0</v>
      </c>
      <c r="BP192" s="356"/>
      <c r="BQ192" s="356">
        <f t="shared" si="114"/>
        <v>0</v>
      </c>
      <c r="BR192" s="356">
        <f t="shared" si="114"/>
        <v>0</v>
      </c>
      <c r="BS192" s="356"/>
      <c r="BT192" s="356">
        <f t="shared" si="114"/>
        <v>0</v>
      </c>
      <c r="BU192" s="356">
        <f t="shared" si="114"/>
        <v>0</v>
      </c>
      <c r="BV192" s="356"/>
      <c r="BW192" s="356">
        <f t="shared" si="114"/>
        <v>0</v>
      </c>
      <c r="BX192" s="356">
        <f t="shared" si="114"/>
        <v>0</v>
      </c>
      <c r="BY192" s="356">
        <f t="shared" si="114"/>
        <v>0</v>
      </c>
      <c r="BZ192" s="356">
        <f t="shared" si="114"/>
        <v>0</v>
      </c>
      <c r="CA192" s="356">
        <f t="shared" si="114"/>
        <v>0</v>
      </c>
      <c r="CB192" s="356"/>
      <c r="CC192" s="356">
        <f t="shared" si="114"/>
        <v>0</v>
      </c>
      <c r="CD192" s="356">
        <f t="shared" si="114"/>
        <v>0</v>
      </c>
      <c r="CE192" s="356"/>
      <c r="CF192" s="356">
        <f t="shared" si="114"/>
        <v>0</v>
      </c>
      <c r="CG192" s="356">
        <f t="shared" si="114"/>
        <v>0</v>
      </c>
      <c r="CH192" s="356"/>
      <c r="CI192" s="356">
        <f t="shared" si="114"/>
        <v>0</v>
      </c>
      <c r="CJ192" s="356">
        <f t="shared" si="114"/>
        <v>0</v>
      </c>
      <c r="CK192" s="356"/>
      <c r="CL192" s="356">
        <f t="shared" si="114"/>
        <v>0</v>
      </c>
      <c r="CM192" s="356">
        <f t="shared" si="114"/>
        <v>0</v>
      </c>
      <c r="CN192" s="356"/>
      <c r="CO192" s="356">
        <f t="shared" si="114"/>
        <v>0</v>
      </c>
      <c r="CP192" s="356">
        <f t="shared" si="114"/>
        <v>0</v>
      </c>
    </row>
    <row r="193" spans="1:94" ht="13.5">
      <c r="A193" s="350" t="s">
        <v>1059</v>
      </c>
      <c r="B193" s="784" t="s">
        <v>1060</v>
      </c>
      <c r="C193" s="728"/>
      <c r="D193" s="382"/>
      <c r="E193" s="382"/>
      <c r="F193" s="382"/>
      <c r="G193" s="382"/>
      <c r="H193" s="382"/>
      <c r="I193" s="382"/>
      <c r="J193" s="382"/>
      <c r="K193" s="382"/>
      <c r="L193" s="382"/>
      <c r="M193" s="382"/>
      <c r="N193" s="382"/>
      <c r="O193" s="368"/>
      <c r="P193" s="358"/>
      <c r="Q193" s="357"/>
      <c r="S193" s="187"/>
      <c r="T193" s="382"/>
      <c r="U193" s="357"/>
      <c r="W193" s="382"/>
      <c r="X193" s="357"/>
      <c r="Z193" s="382"/>
      <c r="AA193" s="357"/>
      <c r="AB193" s="357"/>
      <c r="AC193" s="357"/>
      <c r="AD193" s="357"/>
      <c r="AE193" s="357"/>
      <c r="AF193" s="752"/>
      <c r="AG193" s="781"/>
      <c r="AH193" s="357"/>
      <c r="AI193" s="758"/>
      <c r="AJ193" s="781"/>
      <c r="AK193" s="357"/>
      <c r="AL193" s="758"/>
      <c r="AM193" s="781"/>
      <c r="AN193" s="357"/>
      <c r="AO193" s="758"/>
      <c r="AP193" s="781"/>
      <c r="AQ193" s="357"/>
      <c r="AR193" s="758"/>
      <c r="AS193" s="781"/>
      <c r="AT193" s="357"/>
      <c r="AU193" s="758"/>
      <c r="AV193" s="781"/>
      <c r="AW193" s="357"/>
      <c r="AX193" s="758"/>
      <c r="AY193" s="781"/>
      <c r="AZ193" s="357"/>
      <c r="BA193" s="758"/>
      <c r="BB193" s="781"/>
      <c r="BC193" s="357"/>
      <c r="BD193" s="758"/>
      <c r="BE193" s="781"/>
      <c r="BF193" s="357"/>
      <c r="BG193" s="758"/>
      <c r="BH193" s="781"/>
      <c r="BI193" s="357"/>
      <c r="BJ193" s="758"/>
      <c r="BK193" s="781"/>
      <c r="BL193" s="357"/>
      <c r="BM193" s="758"/>
      <c r="BN193" s="781"/>
      <c r="BO193" s="357"/>
      <c r="BP193" s="758"/>
      <c r="BQ193" s="781"/>
      <c r="BR193" s="357"/>
      <c r="BS193" s="758"/>
      <c r="BT193" s="781"/>
      <c r="BU193" s="357"/>
      <c r="BV193" s="758"/>
      <c r="BW193" s="781"/>
      <c r="BX193" s="357"/>
      <c r="BY193" s="798">
        <f>+AH193+AK193+AN193+AQ193+AT193+AW193+AZ193+BC193+BF193+BI193+BL193+BO193+BR193+BU193+BX193</f>
        <v>0</v>
      </c>
      <c r="BZ193" s="781"/>
      <c r="CA193" s="357"/>
      <c r="CB193" s="758"/>
      <c r="CC193" s="781"/>
      <c r="CD193" s="357"/>
      <c r="CE193" s="758"/>
      <c r="CF193" s="781"/>
      <c r="CG193" s="357"/>
      <c r="CH193" s="758"/>
      <c r="CI193" s="781"/>
      <c r="CJ193" s="357"/>
      <c r="CK193" s="758"/>
      <c r="CL193" s="780"/>
      <c r="CM193" s="780"/>
      <c r="CN193" s="758"/>
      <c r="CO193" s="780"/>
      <c r="CP193" s="357"/>
    </row>
    <row r="194" spans="1:94" ht="13.5">
      <c r="A194" s="350" t="s">
        <v>1059</v>
      </c>
      <c r="B194" s="784" t="s">
        <v>1061</v>
      </c>
      <c r="C194" s="728"/>
      <c r="D194" s="382"/>
      <c r="E194" s="382"/>
      <c r="F194" s="382"/>
      <c r="G194" s="382"/>
      <c r="H194" s="382"/>
      <c r="I194" s="382"/>
      <c r="J194" s="382"/>
      <c r="K194" s="382"/>
      <c r="L194" s="382"/>
      <c r="M194" s="382"/>
      <c r="N194" s="382"/>
      <c r="O194" s="368"/>
      <c r="P194" s="358"/>
      <c r="Q194" s="357"/>
      <c r="S194" s="187"/>
      <c r="T194" s="382"/>
      <c r="U194" s="357"/>
      <c r="W194" s="382"/>
      <c r="X194" s="357"/>
      <c r="Z194" s="382"/>
      <c r="AA194" s="357"/>
      <c r="AB194" s="357"/>
      <c r="AC194" s="357"/>
      <c r="AD194" s="357"/>
      <c r="AE194" s="357"/>
      <c r="AF194" s="752"/>
      <c r="AG194" s="781"/>
      <c r="AH194" s="357"/>
      <c r="AI194" s="758"/>
      <c r="AJ194" s="781"/>
      <c r="AK194" s="357"/>
      <c r="AL194" s="758"/>
      <c r="AM194" s="781"/>
      <c r="AN194" s="357"/>
      <c r="AO194" s="758"/>
      <c r="AP194" s="781"/>
      <c r="AQ194" s="357"/>
      <c r="AR194" s="758"/>
      <c r="AS194" s="781"/>
      <c r="AT194" s="357"/>
      <c r="AU194" s="758"/>
      <c r="AV194" s="781"/>
      <c r="AW194" s="357"/>
      <c r="AX194" s="758"/>
      <c r="AY194" s="781"/>
      <c r="AZ194" s="357"/>
      <c r="BA194" s="758"/>
      <c r="BB194" s="781"/>
      <c r="BC194" s="357"/>
      <c r="BD194" s="758"/>
      <c r="BE194" s="781"/>
      <c r="BF194" s="357"/>
      <c r="BG194" s="758"/>
      <c r="BH194" s="781"/>
      <c r="BI194" s="357"/>
      <c r="BJ194" s="758"/>
      <c r="BK194" s="781"/>
      <c r="BL194" s="357"/>
      <c r="BM194" s="758"/>
      <c r="BN194" s="781"/>
      <c r="BO194" s="357"/>
      <c r="BP194" s="758"/>
      <c r="BQ194" s="781"/>
      <c r="BR194" s="357"/>
      <c r="BS194" s="758"/>
      <c r="BT194" s="781"/>
      <c r="BU194" s="357"/>
      <c r="BV194" s="758"/>
      <c r="BW194" s="781"/>
      <c r="BX194" s="357"/>
      <c r="BY194" s="798">
        <f>+AH194+AK194+AN194+AQ194+AT194+AW194+AZ194+BC194+BF194+BI194+BL194+BO194+BR194+BU194+BX194</f>
        <v>0</v>
      </c>
      <c r="BZ194" s="781"/>
      <c r="CA194" s="357"/>
      <c r="CB194" s="758"/>
      <c r="CC194" s="781"/>
      <c r="CD194" s="357"/>
      <c r="CE194" s="758"/>
      <c r="CF194" s="781"/>
      <c r="CG194" s="357"/>
      <c r="CH194" s="758"/>
      <c r="CI194" s="781"/>
      <c r="CJ194" s="357"/>
      <c r="CK194" s="758"/>
      <c r="CL194" s="780"/>
      <c r="CM194" s="780"/>
      <c r="CN194" s="758"/>
      <c r="CO194" s="780"/>
      <c r="CP194" s="357"/>
    </row>
    <row r="195" spans="1:94" ht="13.5">
      <c r="A195" s="350" t="s">
        <v>1059</v>
      </c>
      <c r="B195" s="784" t="s">
        <v>1196</v>
      </c>
      <c r="C195" s="728"/>
      <c r="D195" s="382"/>
      <c r="E195" s="382"/>
      <c r="F195" s="382"/>
      <c r="G195" s="382"/>
      <c r="H195" s="382"/>
      <c r="I195" s="382"/>
      <c r="J195" s="382"/>
      <c r="K195" s="382"/>
      <c r="L195" s="382"/>
      <c r="M195" s="382"/>
      <c r="N195" s="382"/>
      <c r="O195" s="368"/>
      <c r="P195" s="358"/>
      <c r="Q195" s="357"/>
      <c r="S195" s="187"/>
      <c r="T195" s="382"/>
      <c r="U195" s="357"/>
      <c r="W195" s="382"/>
      <c r="X195" s="357"/>
      <c r="Z195" s="382"/>
      <c r="AA195" s="357"/>
      <c r="AB195" s="357"/>
      <c r="AC195" s="357"/>
      <c r="AD195" s="357"/>
      <c r="AE195" s="357"/>
      <c r="AF195" s="752"/>
      <c r="AG195" s="781"/>
      <c r="AH195" s="357"/>
      <c r="AI195" s="758"/>
      <c r="AJ195" s="781"/>
      <c r="AK195" s="357"/>
      <c r="AL195" s="758"/>
      <c r="AM195" s="781"/>
      <c r="AN195" s="357"/>
      <c r="AO195" s="758"/>
      <c r="AP195" s="781"/>
      <c r="AQ195" s="357"/>
      <c r="AR195" s="758"/>
      <c r="AS195" s="781"/>
      <c r="AT195" s="357"/>
      <c r="AU195" s="758"/>
      <c r="AV195" s="781"/>
      <c r="AW195" s="357"/>
      <c r="AX195" s="758"/>
      <c r="AY195" s="781"/>
      <c r="AZ195" s="357"/>
      <c r="BA195" s="758"/>
      <c r="BB195" s="781"/>
      <c r="BC195" s="357"/>
      <c r="BD195" s="758"/>
      <c r="BE195" s="781"/>
      <c r="BF195" s="357"/>
      <c r="BG195" s="758"/>
      <c r="BH195" s="781"/>
      <c r="BI195" s="357"/>
      <c r="BJ195" s="758"/>
      <c r="BK195" s="781"/>
      <c r="BL195" s="357"/>
      <c r="BM195" s="758"/>
      <c r="BN195" s="781"/>
      <c r="BO195" s="357"/>
      <c r="BP195" s="758"/>
      <c r="BQ195" s="781"/>
      <c r="BR195" s="357"/>
      <c r="BS195" s="758"/>
      <c r="BT195" s="781"/>
      <c r="BU195" s="357"/>
      <c r="BV195" s="758"/>
      <c r="BW195" s="781"/>
      <c r="BX195" s="357"/>
      <c r="BY195" s="798">
        <f>+AH195+AK195+AN195+AQ195+AT195+AW195+AZ195+BC195+BF195+BI195+BL195+BO195+BR195+BU195+BX195</f>
        <v>0</v>
      </c>
      <c r="BZ195" s="781"/>
      <c r="CA195" s="357"/>
      <c r="CB195" s="758"/>
      <c r="CC195" s="781"/>
      <c r="CD195" s="357"/>
      <c r="CE195" s="758"/>
      <c r="CF195" s="781"/>
      <c r="CG195" s="357"/>
      <c r="CH195" s="758"/>
      <c r="CI195" s="781"/>
      <c r="CJ195" s="357"/>
      <c r="CK195" s="758"/>
      <c r="CL195" s="780"/>
      <c r="CM195" s="780"/>
      <c r="CN195" s="758"/>
      <c r="CO195" s="780"/>
      <c r="CP195" s="357"/>
    </row>
    <row r="196" spans="1:94" ht="13.5">
      <c r="A196" s="350" t="s">
        <v>1059</v>
      </c>
      <c r="B196" s="784" t="s">
        <v>1065</v>
      </c>
      <c r="C196" s="728"/>
      <c r="D196" s="382"/>
      <c r="E196" s="382"/>
      <c r="F196" s="382"/>
      <c r="G196" s="382"/>
      <c r="H196" s="382"/>
      <c r="I196" s="382"/>
      <c r="J196" s="382"/>
      <c r="K196" s="382"/>
      <c r="L196" s="382"/>
      <c r="M196" s="382"/>
      <c r="N196" s="382"/>
      <c r="O196" s="368"/>
      <c r="P196" s="358"/>
      <c r="Q196" s="357"/>
      <c r="S196" s="187"/>
      <c r="T196" s="382"/>
      <c r="U196" s="357"/>
      <c r="W196" s="382"/>
      <c r="X196" s="357"/>
      <c r="Z196" s="382"/>
      <c r="AA196" s="357"/>
      <c r="AB196" s="357"/>
      <c r="AC196" s="357"/>
      <c r="AD196" s="357"/>
      <c r="AE196" s="357"/>
      <c r="AF196" s="752"/>
      <c r="AG196" s="781"/>
      <c r="AH196" s="357"/>
      <c r="AI196" s="758"/>
      <c r="AJ196" s="781"/>
      <c r="AK196" s="357"/>
      <c r="AL196" s="758"/>
      <c r="AM196" s="781"/>
      <c r="AN196" s="357"/>
      <c r="AO196" s="758"/>
      <c r="AP196" s="781"/>
      <c r="AQ196" s="357"/>
      <c r="AR196" s="758"/>
      <c r="AS196" s="781"/>
      <c r="AT196" s="357"/>
      <c r="AU196" s="758"/>
      <c r="AV196" s="781"/>
      <c r="AW196" s="357"/>
      <c r="AX196" s="758"/>
      <c r="AY196" s="781"/>
      <c r="AZ196" s="357"/>
      <c r="BA196" s="758"/>
      <c r="BB196" s="781"/>
      <c r="BC196" s="357"/>
      <c r="BD196" s="758"/>
      <c r="BE196" s="781"/>
      <c r="BF196" s="357"/>
      <c r="BG196" s="758"/>
      <c r="BH196" s="781"/>
      <c r="BI196" s="357"/>
      <c r="BJ196" s="758"/>
      <c r="BK196" s="781"/>
      <c r="BL196" s="357"/>
      <c r="BM196" s="758"/>
      <c r="BN196" s="781"/>
      <c r="BO196" s="357"/>
      <c r="BP196" s="758"/>
      <c r="BQ196" s="781"/>
      <c r="BR196" s="357"/>
      <c r="BS196" s="758"/>
      <c r="BT196" s="781"/>
      <c r="BU196" s="357"/>
      <c r="BV196" s="758"/>
      <c r="BW196" s="781"/>
      <c r="BX196" s="357"/>
      <c r="BY196" s="798">
        <f>+AH196+AK196+AN196+AQ196+AT196+AW196+AZ196+BC196+BF196+BI196+BL196+BO196+BR196+BU196+BX196</f>
        <v>0</v>
      </c>
      <c r="BZ196" s="781"/>
      <c r="CA196" s="357"/>
      <c r="CB196" s="758"/>
      <c r="CC196" s="781"/>
      <c r="CD196" s="357"/>
      <c r="CE196" s="758"/>
      <c r="CF196" s="781"/>
      <c r="CG196" s="357"/>
      <c r="CH196" s="758"/>
      <c r="CI196" s="781"/>
      <c r="CJ196" s="357"/>
      <c r="CK196" s="758"/>
      <c r="CL196" s="780"/>
      <c r="CM196" s="780"/>
      <c r="CN196" s="758"/>
      <c r="CO196" s="780"/>
      <c r="CP196" s="357"/>
    </row>
    <row r="197" spans="1:94" ht="12.75">
      <c r="A197" s="712" t="s">
        <v>1581</v>
      </c>
      <c r="B197" s="345" t="s">
        <v>1582</v>
      </c>
      <c r="C197" s="728"/>
      <c r="D197" s="382"/>
      <c r="E197" s="382"/>
      <c r="F197" s="382"/>
      <c r="G197" s="382"/>
      <c r="H197" s="382"/>
      <c r="I197" s="382"/>
      <c r="J197" s="382"/>
      <c r="K197" s="382"/>
      <c r="L197" s="382"/>
      <c r="M197" s="382"/>
      <c r="N197" s="382"/>
      <c r="O197" s="368"/>
      <c r="P197" s="358"/>
      <c r="Q197" s="357"/>
      <c r="S197" s="187"/>
      <c r="T197" s="382"/>
      <c r="U197" s="357"/>
      <c r="W197" s="382"/>
      <c r="X197" s="357"/>
      <c r="Z197" s="382"/>
      <c r="AA197" s="357"/>
      <c r="AB197" s="357"/>
      <c r="AC197" s="357"/>
      <c r="AD197" s="357"/>
      <c r="AE197" s="357"/>
      <c r="AF197" s="752"/>
      <c r="AG197" s="781"/>
      <c r="AH197" s="356">
        <f>SUM(AH198:AH201)</f>
        <v>0</v>
      </c>
      <c r="AI197" s="356"/>
      <c r="AJ197" s="356">
        <f t="shared" ref="AJ197:CP197" si="115">SUM(AJ198:AJ201)</f>
        <v>0</v>
      </c>
      <c r="AK197" s="356">
        <f t="shared" si="115"/>
        <v>0</v>
      </c>
      <c r="AL197" s="356"/>
      <c r="AM197" s="356">
        <f t="shared" si="115"/>
        <v>0</v>
      </c>
      <c r="AN197" s="356">
        <f t="shared" si="115"/>
        <v>0</v>
      </c>
      <c r="AO197" s="356"/>
      <c r="AP197" s="356">
        <f t="shared" si="115"/>
        <v>0</v>
      </c>
      <c r="AQ197" s="356">
        <f t="shared" si="115"/>
        <v>0</v>
      </c>
      <c r="AR197" s="356">
        <f t="shared" si="115"/>
        <v>0</v>
      </c>
      <c r="AS197" s="356">
        <f t="shared" si="115"/>
        <v>0</v>
      </c>
      <c r="AT197" s="356">
        <f t="shared" si="115"/>
        <v>0</v>
      </c>
      <c r="AU197" s="356"/>
      <c r="AV197" s="356">
        <f t="shared" si="115"/>
        <v>0</v>
      </c>
      <c r="AW197" s="356">
        <f t="shared" si="115"/>
        <v>0</v>
      </c>
      <c r="AX197" s="356"/>
      <c r="AY197" s="356">
        <f t="shared" si="115"/>
        <v>0</v>
      </c>
      <c r="AZ197" s="356">
        <f t="shared" si="115"/>
        <v>0</v>
      </c>
      <c r="BA197" s="356">
        <f t="shared" si="115"/>
        <v>0</v>
      </c>
      <c r="BB197" s="356">
        <f t="shared" si="115"/>
        <v>0</v>
      </c>
      <c r="BC197" s="356">
        <f t="shared" si="115"/>
        <v>0</v>
      </c>
      <c r="BD197" s="356">
        <f t="shared" si="115"/>
        <v>0</v>
      </c>
      <c r="BE197" s="356">
        <f t="shared" si="115"/>
        <v>0</v>
      </c>
      <c r="BF197" s="356">
        <f t="shared" si="115"/>
        <v>0</v>
      </c>
      <c r="BG197" s="356">
        <f t="shared" si="115"/>
        <v>0</v>
      </c>
      <c r="BH197" s="356">
        <f t="shared" si="115"/>
        <v>0</v>
      </c>
      <c r="BI197" s="356">
        <f t="shared" si="115"/>
        <v>0</v>
      </c>
      <c r="BJ197" s="356"/>
      <c r="BK197" s="356">
        <f t="shared" si="115"/>
        <v>0</v>
      </c>
      <c r="BL197" s="356">
        <f t="shared" si="115"/>
        <v>0</v>
      </c>
      <c r="BM197" s="356"/>
      <c r="BN197" s="356">
        <f t="shared" si="115"/>
        <v>0</v>
      </c>
      <c r="BO197" s="356">
        <f t="shared" si="115"/>
        <v>0</v>
      </c>
      <c r="BP197" s="356"/>
      <c r="BQ197" s="356">
        <f t="shared" si="115"/>
        <v>0</v>
      </c>
      <c r="BR197" s="356">
        <f t="shared" si="115"/>
        <v>0</v>
      </c>
      <c r="BS197" s="356"/>
      <c r="BT197" s="356">
        <f t="shared" si="115"/>
        <v>0</v>
      </c>
      <c r="BU197" s="356">
        <f t="shared" si="115"/>
        <v>0</v>
      </c>
      <c r="BV197" s="356"/>
      <c r="BW197" s="356">
        <f t="shared" si="115"/>
        <v>0</v>
      </c>
      <c r="BX197" s="356">
        <f t="shared" si="115"/>
        <v>0</v>
      </c>
      <c r="BY197" s="356">
        <f t="shared" si="115"/>
        <v>0</v>
      </c>
      <c r="BZ197" s="356">
        <f t="shared" si="115"/>
        <v>0</v>
      </c>
      <c r="CA197" s="356">
        <f t="shared" si="115"/>
        <v>0</v>
      </c>
      <c r="CB197" s="356"/>
      <c r="CC197" s="356">
        <f t="shared" si="115"/>
        <v>0</v>
      </c>
      <c r="CD197" s="356">
        <f t="shared" si="115"/>
        <v>0</v>
      </c>
      <c r="CE197" s="356"/>
      <c r="CF197" s="356">
        <f t="shared" si="115"/>
        <v>0</v>
      </c>
      <c r="CG197" s="356">
        <f t="shared" si="115"/>
        <v>0</v>
      </c>
      <c r="CH197" s="356"/>
      <c r="CI197" s="356">
        <f t="shared" si="115"/>
        <v>0</v>
      </c>
      <c r="CJ197" s="356">
        <f t="shared" si="115"/>
        <v>0</v>
      </c>
      <c r="CK197" s="356"/>
      <c r="CL197" s="356">
        <f t="shared" si="115"/>
        <v>0</v>
      </c>
      <c r="CM197" s="356">
        <f t="shared" si="115"/>
        <v>0</v>
      </c>
      <c r="CN197" s="356"/>
      <c r="CO197" s="356">
        <f t="shared" si="115"/>
        <v>0</v>
      </c>
      <c r="CP197" s="356">
        <f t="shared" si="115"/>
        <v>0</v>
      </c>
    </row>
    <row r="198" spans="1:94" ht="13.5">
      <c r="A198" s="350" t="s">
        <v>1062</v>
      </c>
      <c r="B198" s="784" t="s">
        <v>1058</v>
      </c>
      <c r="C198" s="728"/>
      <c r="D198" s="382"/>
      <c r="E198" s="382"/>
      <c r="F198" s="382"/>
      <c r="G198" s="382"/>
      <c r="H198" s="382"/>
      <c r="I198" s="382"/>
      <c r="J198" s="382"/>
      <c r="K198" s="382"/>
      <c r="L198" s="382"/>
      <c r="M198" s="382"/>
      <c r="N198" s="382"/>
      <c r="O198" s="368"/>
      <c r="P198" s="358"/>
      <c r="Q198" s="357"/>
      <c r="S198" s="187"/>
      <c r="T198" s="382"/>
      <c r="U198" s="357"/>
      <c r="W198" s="382"/>
      <c r="X198" s="357"/>
      <c r="Z198" s="382"/>
      <c r="AA198" s="357"/>
      <c r="AB198" s="357"/>
      <c r="AC198" s="357"/>
      <c r="AD198" s="357"/>
      <c r="AE198" s="357"/>
      <c r="AF198" s="752"/>
      <c r="AG198" s="781"/>
      <c r="AH198" s="357"/>
      <c r="AI198" s="758"/>
      <c r="AJ198" s="781"/>
      <c r="AK198" s="357"/>
      <c r="AL198" s="758"/>
      <c r="AM198" s="781"/>
      <c r="AN198" s="357"/>
      <c r="AO198" s="758"/>
      <c r="AP198" s="781"/>
      <c r="AQ198" s="357"/>
      <c r="AR198" s="758"/>
      <c r="AS198" s="781"/>
      <c r="AT198" s="357"/>
      <c r="AU198" s="758"/>
      <c r="AV198" s="781"/>
      <c r="AW198" s="357"/>
      <c r="AX198" s="758"/>
      <c r="AY198" s="781"/>
      <c r="AZ198" s="357"/>
      <c r="BA198" s="758"/>
      <c r="BB198" s="781"/>
      <c r="BC198" s="357"/>
      <c r="BD198" s="758"/>
      <c r="BE198" s="781"/>
      <c r="BF198" s="357"/>
      <c r="BG198" s="758"/>
      <c r="BH198" s="781"/>
      <c r="BI198" s="357"/>
      <c r="BJ198" s="758"/>
      <c r="BK198" s="781"/>
      <c r="BL198" s="357"/>
      <c r="BM198" s="758"/>
      <c r="BN198" s="781"/>
      <c r="BO198" s="357"/>
      <c r="BP198" s="758"/>
      <c r="BQ198" s="781"/>
      <c r="BR198" s="357"/>
      <c r="BS198" s="758"/>
      <c r="BT198" s="781"/>
      <c r="BU198" s="357"/>
      <c r="BV198" s="758"/>
      <c r="BW198" s="781"/>
      <c r="BX198" s="357"/>
      <c r="BY198" s="798">
        <f>+AH198+AK198+AN198+AQ198+AT198+AW198+AZ198+BC198+BF198+BI198+BL198+BO198+BR198+BU198+BX198</f>
        <v>0</v>
      </c>
      <c r="BZ198" s="780"/>
      <c r="CA198" s="357"/>
      <c r="CB198" s="758"/>
      <c r="CC198" s="780"/>
      <c r="CD198" s="357"/>
      <c r="CE198" s="758"/>
      <c r="CF198" s="780"/>
      <c r="CG198" s="357"/>
      <c r="CH198" s="758"/>
      <c r="CI198" s="780"/>
      <c r="CJ198" s="357"/>
      <c r="CK198" s="758"/>
      <c r="CL198" s="780"/>
      <c r="CM198" s="780"/>
      <c r="CN198" s="758"/>
      <c r="CO198" s="780"/>
      <c r="CP198" s="357"/>
    </row>
    <row r="199" spans="1:94" ht="13.5">
      <c r="A199" s="350" t="s">
        <v>1062</v>
      </c>
      <c r="B199" s="784" t="s">
        <v>1063</v>
      </c>
      <c r="C199" s="728"/>
      <c r="D199" s="382"/>
      <c r="E199" s="382"/>
      <c r="F199" s="382"/>
      <c r="G199" s="382"/>
      <c r="H199" s="382"/>
      <c r="I199" s="382"/>
      <c r="J199" s="382"/>
      <c r="K199" s="382"/>
      <c r="L199" s="382"/>
      <c r="M199" s="382"/>
      <c r="N199" s="382"/>
      <c r="O199" s="368"/>
      <c r="P199" s="358"/>
      <c r="Q199" s="357"/>
      <c r="S199" s="187"/>
      <c r="T199" s="382"/>
      <c r="U199" s="357"/>
      <c r="W199" s="382"/>
      <c r="X199" s="357"/>
      <c r="Z199" s="382"/>
      <c r="AA199" s="357"/>
      <c r="AB199" s="357"/>
      <c r="AC199" s="357"/>
      <c r="AD199" s="357"/>
      <c r="AE199" s="357"/>
      <c r="AF199" s="752"/>
      <c r="AG199" s="781"/>
      <c r="AH199" s="357"/>
      <c r="AI199" s="758"/>
      <c r="AJ199" s="781"/>
      <c r="AK199" s="357"/>
      <c r="AL199" s="758"/>
      <c r="AM199" s="781"/>
      <c r="AN199" s="357"/>
      <c r="AO199" s="758"/>
      <c r="AP199" s="781"/>
      <c r="AQ199" s="357"/>
      <c r="AR199" s="758"/>
      <c r="AS199" s="781"/>
      <c r="AT199" s="357"/>
      <c r="AU199" s="758"/>
      <c r="AV199" s="781"/>
      <c r="AW199" s="357"/>
      <c r="AX199" s="758"/>
      <c r="AY199" s="781"/>
      <c r="AZ199" s="357"/>
      <c r="BA199" s="758"/>
      <c r="BB199" s="781"/>
      <c r="BC199" s="357"/>
      <c r="BD199" s="758"/>
      <c r="BE199" s="781"/>
      <c r="BF199" s="357"/>
      <c r="BG199" s="758"/>
      <c r="BH199" s="781"/>
      <c r="BI199" s="357"/>
      <c r="BJ199" s="758"/>
      <c r="BK199" s="781"/>
      <c r="BL199" s="357"/>
      <c r="BM199" s="758"/>
      <c r="BN199" s="781"/>
      <c r="BO199" s="357"/>
      <c r="BP199" s="758"/>
      <c r="BQ199" s="781"/>
      <c r="BR199" s="357"/>
      <c r="BS199" s="758"/>
      <c r="BT199" s="781"/>
      <c r="BU199" s="357"/>
      <c r="BV199" s="758"/>
      <c r="BW199" s="781"/>
      <c r="BX199" s="357"/>
      <c r="BY199" s="798">
        <f>+AH199+AK199+AN199+AQ199+AT199+AW199+AZ199+BC199+BF199+BI199+BL199+BO199+BR199+BU199+BX199</f>
        <v>0</v>
      </c>
      <c r="BZ199" s="781"/>
      <c r="CA199" s="357"/>
      <c r="CB199" s="758"/>
      <c r="CC199" s="781"/>
      <c r="CD199" s="357"/>
      <c r="CE199" s="758"/>
      <c r="CF199" s="781"/>
      <c r="CG199" s="357"/>
      <c r="CH199" s="758"/>
      <c r="CI199" s="781"/>
      <c r="CJ199" s="357"/>
      <c r="CK199" s="758"/>
      <c r="CL199" s="780"/>
      <c r="CM199" s="780"/>
      <c r="CN199" s="758"/>
      <c r="CO199" s="780"/>
      <c r="CP199" s="357"/>
    </row>
    <row r="200" spans="1:94" ht="13.5">
      <c r="A200" s="350" t="s">
        <v>1062</v>
      </c>
      <c r="B200" s="784" t="s">
        <v>1064</v>
      </c>
      <c r="C200" s="728"/>
      <c r="D200" s="382"/>
      <c r="E200" s="382"/>
      <c r="F200" s="382"/>
      <c r="G200" s="382"/>
      <c r="H200" s="382"/>
      <c r="I200" s="382"/>
      <c r="J200" s="382"/>
      <c r="K200" s="382"/>
      <c r="L200" s="382"/>
      <c r="M200" s="382"/>
      <c r="N200" s="382"/>
      <c r="O200" s="368"/>
      <c r="P200" s="358"/>
      <c r="Q200" s="357"/>
      <c r="S200" s="187"/>
      <c r="T200" s="382"/>
      <c r="U200" s="357"/>
      <c r="W200" s="382"/>
      <c r="X200" s="357"/>
      <c r="Z200" s="382"/>
      <c r="AA200" s="357"/>
      <c r="AB200" s="357"/>
      <c r="AC200" s="357"/>
      <c r="AD200" s="357"/>
      <c r="AE200" s="357"/>
      <c r="AF200" s="752"/>
      <c r="AG200" s="781"/>
      <c r="AH200" s="357"/>
      <c r="AI200" s="758"/>
      <c r="AJ200" s="781"/>
      <c r="AK200" s="357"/>
      <c r="AL200" s="758"/>
      <c r="AM200" s="781"/>
      <c r="AN200" s="357"/>
      <c r="AO200" s="758"/>
      <c r="AP200" s="781"/>
      <c r="AQ200" s="357"/>
      <c r="AR200" s="758"/>
      <c r="AS200" s="781"/>
      <c r="AT200" s="357"/>
      <c r="AU200" s="758"/>
      <c r="AV200" s="781"/>
      <c r="AW200" s="357"/>
      <c r="AX200" s="758"/>
      <c r="AY200" s="781"/>
      <c r="AZ200" s="357"/>
      <c r="BA200" s="758"/>
      <c r="BB200" s="781"/>
      <c r="BC200" s="357"/>
      <c r="BD200" s="758"/>
      <c r="BE200" s="781"/>
      <c r="BF200" s="357"/>
      <c r="BG200" s="758"/>
      <c r="BH200" s="781"/>
      <c r="BI200" s="357"/>
      <c r="BJ200" s="758"/>
      <c r="BK200" s="781"/>
      <c r="BL200" s="357"/>
      <c r="BM200" s="758"/>
      <c r="BN200" s="781"/>
      <c r="BO200" s="357"/>
      <c r="BP200" s="758"/>
      <c r="BQ200" s="781"/>
      <c r="BR200" s="357"/>
      <c r="BS200" s="758"/>
      <c r="BT200" s="781"/>
      <c r="BU200" s="357"/>
      <c r="BV200" s="758"/>
      <c r="BW200" s="781"/>
      <c r="BX200" s="357"/>
      <c r="BY200" s="798">
        <f>+AH200+AK200+AN200+AQ200+AT200+AW200+AZ200+BC200+BF200+BI200+BL200+BO200+BR200+BU200+BX200</f>
        <v>0</v>
      </c>
      <c r="BZ200" s="781"/>
      <c r="CA200" s="357"/>
      <c r="CB200" s="758"/>
      <c r="CC200" s="781"/>
      <c r="CD200" s="357"/>
      <c r="CE200" s="758"/>
      <c r="CF200" s="781"/>
      <c r="CG200" s="357"/>
      <c r="CH200" s="758"/>
      <c r="CI200" s="781"/>
      <c r="CJ200" s="357"/>
      <c r="CK200" s="758"/>
      <c r="CL200" s="780"/>
      <c r="CM200" s="780"/>
      <c r="CN200" s="758"/>
      <c r="CO200" s="780"/>
      <c r="CP200" s="357"/>
    </row>
    <row r="201" spans="1:94" ht="13.5">
      <c r="A201" s="350" t="s">
        <v>1062</v>
      </c>
      <c r="B201" s="784" t="s">
        <v>1066</v>
      </c>
      <c r="C201" s="734"/>
      <c r="D201" s="387"/>
      <c r="E201" s="387"/>
      <c r="F201" s="387"/>
      <c r="G201" s="387"/>
      <c r="H201" s="387"/>
      <c r="I201" s="387"/>
      <c r="J201" s="387"/>
      <c r="K201" s="387"/>
      <c r="L201" s="387"/>
      <c r="M201" s="387"/>
      <c r="N201" s="387"/>
      <c r="O201" s="387"/>
      <c r="P201" s="364"/>
      <c r="Q201" s="364"/>
      <c r="R201" s="353"/>
      <c r="S201" s="422"/>
      <c r="T201" s="417"/>
      <c r="U201" s="364"/>
      <c r="W201" s="417"/>
      <c r="X201" s="364"/>
      <c r="Z201" s="417"/>
      <c r="AA201" s="364"/>
      <c r="AB201" s="364"/>
      <c r="AC201" s="364"/>
      <c r="AD201" s="364"/>
      <c r="AE201" s="357"/>
      <c r="AF201" s="752"/>
      <c r="AG201" s="781"/>
      <c r="AH201" s="364"/>
      <c r="AI201" s="758"/>
      <c r="AJ201" s="781"/>
      <c r="AK201" s="364"/>
      <c r="AL201" s="758"/>
      <c r="AM201" s="781"/>
      <c r="AN201" s="364"/>
      <c r="AO201" s="758"/>
      <c r="AP201" s="781"/>
      <c r="AQ201" s="364"/>
      <c r="AR201" s="758"/>
      <c r="AS201" s="781"/>
      <c r="AT201" s="364"/>
      <c r="AU201" s="758"/>
      <c r="AV201" s="781"/>
      <c r="AW201" s="364"/>
      <c r="AX201" s="758"/>
      <c r="AY201" s="781"/>
      <c r="AZ201" s="364"/>
      <c r="BA201" s="758"/>
      <c r="BB201" s="781"/>
      <c r="BC201" s="364"/>
      <c r="BD201" s="758"/>
      <c r="BE201" s="781"/>
      <c r="BF201" s="364"/>
      <c r="BG201" s="758"/>
      <c r="BH201" s="781"/>
      <c r="BI201" s="364"/>
      <c r="BJ201" s="758"/>
      <c r="BK201" s="781"/>
      <c r="BL201" s="364"/>
      <c r="BM201" s="758"/>
      <c r="BN201" s="781"/>
      <c r="BO201" s="364"/>
      <c r="BP201" s="758"/>
      <c r="BQ201" s="781"/>
      <c r="BR201" s="364"/>
      <c r="BS201" s="758"/>
      <c r="BT201" s="781"/>
      <c r="BU201" s="364"/>
      <c r="BV201" s="758"/>
      <c r="BW201" s="781"/>
      <c r="BX201" s="364"/>
      <c r="BY201" s="798">
        <f>+AH201+AK201+AN201+AQ201+AT201+AW201+AZ201+BC201+BF201+BI201+BL201+BO201+BR201+BU201+BX201</f>
        <v>0</v>
      </c>
      <c r="BZ201" s="781"/>
      <c r="CA201" s="364"/>
      <c r="CB201" s="758"/>
      <c r="CC201" s="781"/>
      <c r="CD201" s="364"/>
      <c r="CE201" s="758"/>
      <c r="CF201" s="781"/>
      <c r="CG201" s="364"/>
      <c r="CH201" s="758"/>
      <c r="CI201" s="781"/>
      <c r="CJ201" s="364"/>
      <c r="CK201" s="758"/>
      <c r="CL201" s="780"/>
      <c r="CM201" s="780"/>
      <c r="CN201" s="758"/>
      <c r="CO201" s="780"/>
      <c r="CP201" s="364"/>
    </row>
    <row r="202" spans="1:94" ht="12.75">
      <c r="A202" s="712" t="s">
        <v>1326</v>
      </c>
      <c r="B202" s="345" t="s">
        <v>1544</v>
      </c>
      <c r="C202" s="356">
        <f t="shared" ref="C202:AD202" si="116">+C203</f>
        <v>0</v>
      </c>
      <c r="D202" s="356">
        <f t="shared" si="116"/>
        <v>0</v>
      </c>
      <c r="E202" s="356">
        <f t="shared" si="116"/>
        <v>0</v>
      </c>
      <c r="F202" s="356">
        <f t="shared" si="116"/>
        <v>0</v>
      </c>
      <c r="G202" s="356">
        <f t="shared" si="116"/>
        <v>0</v>
      </c>
      <c r="H202" s="356">
        <f t="shared" si="116"/>
        <v>0</v>
      </c>
      <c r="I202" s="356"/>
      <c r="J202" s="356">
        <f t="shared" si="116"/>
        <v>0</v>
      </c>
      <c r="K202" s="356">
        <f t="shared" si="116"/>
        <v>0</v>
      </c>
      <c r="L202" s="356">
        <f t="shared" si="116"/>
        <v>0</v>
      </c>
      <c r="M202" s="356">
        <f t="shared" si="116"/>
        <v>0</v>
      </c>
      <c r="N202" s="356">
        <f t="shared" si="116"/>
        <v>0</v>
      </c>
      <c r="O202" s="356">
        <f t="shared" si="116"/>
        <v>0</v>
      </c>
      <c r="P202" s="356">
        <f t="shared" si="116"/>
        <v>0</v>
      </c>
      <c r="Q202" s="356">
        <f t="shared" si="116"/>
        <v>0</v>
      </c>
      <c r="R202" s="356">
        <f t="shared" si="116"/>
        <v>0</v>
      </c>
      <c r="S202" s="356">
        <f t="shared" si="116"/>
        <v>0</v>
      </c>
      <c r="T202" s="356">
        <f t="shared" si="116"/>
        <v>0</v>
      </c>
      <c r="U202" s="356">
        <f t="shared" si="116"/>
        <v>0</v>
      </c>
      <c r="V202" s="356"/>
      <c r="W202" s="356">
        <f t="shared" si="116"/>
        <v>0</v>
      </c>
      <c r="X202" s="356">
        <f t="shared" si="116"/>
        <v>0</v>
      </c>
      <c r="Y202" s="356">
        <f t="shared" si="116"/>
        <v>0</v>
      </c>
      <c r="Z202" s="356">
        <f t="shared" si="116"/>
        <v>0</v>
      </c>
      <c r="AA202" s="356">
        <f t="shared" si="116"/>
        <v>0</v>
      </c>
      <c r="AB202" s="356">
        <f t="shared" si="116"/>
        <v>0</v>
      </c>
      <c r="AC202" s="356">
        <f t="shared" si="116"/>
        <v>0</v>
      </c>
      <c r="AD202" s="356">
        <f t="shared" si="116"/>
        <v>0</v>
      </c>
      <c r="AE202" s="356">
        <f>+AE203</f>
        <v>0</v>
      </c>
      <c r="AF202" s="752"/>
      <c r="AG202" s="781"/>
      <c r="AH202" s="789"/>
      <c r="AI202" s="758"/>
      <c r="AJ202" s="781"/>
      <c r="AK202" s="789"/>
      <c r="AL202" s="758"/>
      <c r="AM202" s="781"/>
      <c r="AN202" s="789"/>
      <c r="AO202" s="758"/>
      <c r="AP202" s="781"/>
      <c r="AQ202" s="789"/>
      <c r="AR202" s="758"/>
      <c r="AS202" s="781"/>
      <c r="AT202" s="789"/>
      <c r="AU202" s="758"/>
      <c r="AV202" s="781"/>
      <c r="AW202" s="789"/>
      <c r="AX202" s="758"/>
      <c r="AY202" s="781"/>
      <c r="AZ202" s="789"/>
      <c r="BA202" s="758"/>
      <c r="BB202" s="781"/>
      <c r="BC202" s="789"/>
      <c r="BD202" s="758"/>
      <c r="BE202" s="781"/>
      <c r="BF202" s="789"/>
      <c r="BG202" s="758"/>
      <c r="BH202" s="781"/>
      <c r="BI202" s="789"/>
      <c r="BJ202" s="758"/>
      <c r="BK202" s="781"/>
      <c r="BL202" s="789"/>
      <c r="BM202" s="758"/>
      <c r="BN202" s="781"/>
      <c r="BO202" s="789"/>
      <c r="BP202" s="758"/>
      <c r="BQ202" s="781"/>
      <c r="BR202" s="789"/>
      <c r="BS202" s="758"/>
      <c r="BT202" s="781"/>
      <c r="BU202" s="789"/>
      <c r="BV202" s="758"/>
      <c r="BW202" s="781"/>
      <c r="BX202" s="789"/>
      <c r="BY202" s="798"/>
      <c r="BZ202" s="781"/>
      <c r="CA202" s="789"/>
      <c r="CB202" s="758"/>
      <c r="CC202" s="781"/>
      <c r="CD202" s="789"/>
      <c r="CE202" s="758"/>
      <c r="CF202" s="781"/>
      <c r="CG202" s="789"/>
      <c r="CH202" s="758"/>
      <c r="CI202" s="781"/>
      <c r="CJ202" s="789"/>
      <c r="CK202" s="758"/>
      <c r="CL202" s="780"/>
      <c r="CM202" s="799"/>
      <c r="CN202" s="758"/>
      <c r="CO202" s="780"/>
      <c r="CP202" s="789"/>
    </row>
    <row r="203" spans="1:94" ht="13.5">
      <c r="A203" s="785" t="s">
        <v>1327</v>
      </c>
      <c r="B203" s="786" t="s">
        <v>1328</v>
      </c>
      <c r="C203" s="787"/>
      <c r="D203" s="788"/>
      <c r="E203" s="788"/>
      <c r="F203" s="788"/>
      <c r="G203" s="788"/>
      <c r="H203" s="788"/>
      <c r="I203" s="788"/>
      <c r="J203" s="788"/>
      <c r="K203" s="788"/>
      <c r="L203" s="788"/>
      <c r="M203" s="788"/>
      <c r="N203" s="788"/>
      <c r="O203" s="358"/>
      <c r="P203" s="789"/>
      <c r="Q203" s="357">
        <f>+O203</f>
        <v>0</v>
      </c>
      <c r="R203" s="790"/>
      <c r="S203" s="422"/>
      <c r="T203" s="791"/>
      <c r="U203" s="789"/>
      <c r="W203" s="791"/>
      <c r="X203" s="789"/>
      <c r="Z203" s="791"/>
      <c r="AA203" s="357"/>
      <c r="AB203" s="357"/>
      <c r="AC203" s="357"/>
      <c r="AD203" s="357"/>
      <c r="AE203" s="357">
        <v>0</v>
      </c>
      <c r="AF203" s="752"/>
      <c r="AG203" s="781"/>
      <c r="AH203" s="789"/>
      <c r="AI203" s="758"/>
      <c r="AJ203" s="781"/>
      <c r="AK203" s="789"/>
      <c r="AL203" s="758"/>
      <c r="AM203" s="781"/>
      <c r="AN203" s="789"/>
      <c r="AO203" s="758"/>
      <c r="AP203" s="781"/>
      <c r="AQ203" s="789"/>
      <c r="AR203" s="758"/>
      <c r="AS203" s="781"/>
      <c r="AT203" s="789"/>
      <c r="AU203" s="758"/>
      <c r="AV203" s="781"/>
      <c r="AW203" s="789"/>
      <c r="AX203" s="758"/>
      <c r="AY203" s="781"/>
      <c r="AZ203" s="789"/>
      <c r="BA203" s="758"/>
      <c r="BB203" s="781"/>
      <c r="BC203" s="789"/>
      <c r="BD203" s="758"/>
      <c r="BE203" s="781"/>
      <c r="BF203" s="789"/>
      <c r="BG203" s="758"/>
      <c r="BH203" s="781"/>
      <c r="BI203" s="789"/>
      <c r="BJ203" s="758"/>
      <c r="BK203" s="781"/>
      <c r="BL203" s="789"/>
      <c r="BM203" s="758"/>
      <c r="BN203" s="781"/>
      <c r="BO203" s="789"/>
      <c r="BP203" s="758"/>
      <c r="BQ203" s="781"/>
      <c r="BR203" s="789"/>
      <c r="BS203" s="758"/>
      <c r="BT203" s="781"/>
      <c r="BU203" s="789"/>
      <c r="BV203" s="758"/>
      <c r="BW203" s="781"/>
      <c r="BX203" s="789"/>
      <c r="BY203" s="798"/>
      <c r="BZ203" s="781"/>
      <c r="CA203" s="789"/>
      <c r="CB203" s="758"/>
      <c r="CC203" s="781"/>
      <c r="CD203" s="789"/>
      <c r="CE203" s="758"/>
      <c r="CF203" s="781"/>
      <c r="CG203" s="789"/>
      <c r="CH203" s="758"/>
      <c r="CI203" s="781"/>
      <c r="CJ203" s="789"/>
      <c r="CK203" s="758"/>
      <c r="CL203" s="780"/>
      <c r="CM203" s="799"/>
      <c r="CN203" s="758"/>
      <c r="CO203" s="780"/>
      <c r="CP203" s="789"/>
    </row>
    <row r="204" spans="1:94" ht="13.5">
      <c r="A204" s="800" t="s">
        <v>1601</v>
      </c>
      <c r="B204" s="801" t="s">
        <v>1602</v>
      </c>
      <c r="C204" s="356">
        <f>SUM(C206:C207)</f>
        <v>0</v>
      </c>
      <c r="D204" s="356">
        <f>SUM(D205:D206)</f>
        <v>0</v>
      </c>
      <c r="E204" s="356">
        <f t="shared" ref="E204:BP204" si="117">SUM(E205:E206)</f>
        <v>0</v>
      </c>
      <c r="F204" s="356">
        <f t="shared" si="117"/>
        <v>0</v>
      </c>
      <c r="G204" s="356">
        <f t="shared" si="117"/>
        <v>0</v>
      </c>
      <c r="H204" s="356">
        <f t="shared" si="117"/>
        <v>0</v>
      </c>
      <c r="I204" s="356">
        <f t="shared" si="117"/>
        <v>0</v>
      </c>
      <c r="J204" s="356">
        <f t="shared" si="117"/>
        <v>0</v>
      </c>
      <c r="K204" s="356">
        <f t="shared" si="117"/>
        <v>0</v>
      </c>
      <c r="L204" s="356">
        <f t="shared" si="117"/>
        <v>0</v>
      </c>
      <c r="M204" s="356">
        <f t="shared" si="117"/>
        <v>0</v>
      </c>
      <c r="N204" s="356">
        <f t="shared" si="117"/>
        <v>0</v>
      </c>
      <c r="O204" s="356">
        <f t="shared" si="117"/>
        <v>0</v>
      </c>
      <c r="P204" s="356">
        <f t="shared" si="117"/>
        <v>0</v>
      </c>
      <c r="Q204" s="356">
        <f t="shared" si="117"/>
        <v>0</v>
      </c>
      <c r="R204" s="356">
        <f t="shared" si="117"/>
        <v>0</v>
      </c>
      <c r="S204" s="356">
        <f t="shared" si="117"/>
        <v>0</v>
      </c>
      <c r="T204" s="356">
        <f t="shared" si="117"/>
        <v>0</v>
      </c>
      <c r="U204" s="356">
        <f t="shared" si="117"/>
        <v>0</v>
      </c>
      <c r="V204" s="356">
        <f t="shared" si="117"/>
        <v>0</v>
      </c>
      <c r="W204" s="356">
        <f t="shared" si="117"/>
        <v>0</v>
      </c>
      <c r="X204" s="356">
        <f t="shared" si="117"/>
        <v>0</v>
      </c>
      <c r="Y204" s="356">
        <f t="shared" si="117"/>
        <v>0</v>
      </c>
      <c r="Z204" s="356">
        <f t="shared" si="117"/>
        <v>0</v>
      </c>
      <c r="AA204" s="356">
        <f t="shared" si="117"/>
        <v>0</v>
      </c>
      <c r="AB204" s="356">
        <f t="shared" si="117"/>
        <v>0</v>
      </c>
      <c r="AC204" s="356">
        <f t="shared" si="117"/>
        <v>0</v>
      </c>
      <c r="AD204" s="356">
        <f t="shared" si="117"/>
        <v>0</v>
      </c>
      <c r="AE204" s="356">
        <f t="shared" si="117"/>
        <v>0</v>
      </c>
      <c r="AF204" s="356">
        <f t="shared" si="117"/>
        <v>0</v>
      </c>
      <c r="AG204" s="356">
        <f t="shared" si="117"/>
        <v>0</v>
      </c>
      <c r="AH204" s="356">
        <f t="shared" si="117"/>
        <v>0</v>
      </c>
      <c r="AI204" s="356">
        <f t="shared" si="117"/>
        <v>0</v>
      </c>
      <c r="AJ204" s="356">
        <f t="shared" si="117"/>
        <v>0</v>
      </c>
      <c r="AK204" s="356">
        <f t="shared" si="117"/>
        <v>0</v>
      </c>
      <c r="AL204" s="356">
        <f t="shared" si="117"/>
        <v>0</v>
      </c>
      <c r="AM204" s="356">
        <f t="shared" si="117"/>
        <v>0</v>
      </c>
      <c r="AN204" s="356">
        <f t="shared" si="117"/>
        <v>0</v>
      </c>
      <c r="AO204" s="356">
        <f t="shared" si="117"/>
        <v>0</v>
      </c>
      <c r="AP204" s="356">
        <f t="shared" si="117"/>
        <v>0</v>
      </c>
      <c r="AQ204" s="356">
        <f t="shared" si="117"/>
        <v>0</v>
      </c>
      <c r="AR204" s="356">
        <f t="shared" si="117"/>
        <v>0</v>
      </c>
      <c r="AS204" s="356">
        <f t="shared" si="117"/>
        <v>0</v>
      </c>
      <c r="AT204" s="356">
        <f t="shared" si="117"/>
        <v>0</v>
      </c>
      <c r="AU204" s="356">
        <f t="shared" si="117"/>
        <v>0</v>
      </c>
      <c r="AV204" s="356">
        <f t="shared" si="117"/>
        <v>0</v>
      </c>
      <c r="AW204" s="356">
        <f t="shared" si="117"/>
        <v>0</v>
      </c>
      <c r="AX204" s="356">
        <f t="shared" si="117"/>
        <v>0</v>
      </c>
      <c r="AY204" s="356">
        <f t="shared" si="117"/>
        <v>0</v>
      </c>
      <c r="AZ204" s="356">
        <f t="shared" si="117"/>
        <v>0</v>
      </c>
      <c r="BA204" s="356">
        <f t="shared" si="117"/>
        <v>0</v>
      </c>
      <c r="BB204" s="356">
        <f t="shared" si="117"/>
        <v>0</v>
      </c>
      <c r="BC204" s="356">
        <f t="shared" si="117"/>
        <v>0</v>
      </c>
      <c r="BD204" s="356">
        <f t="shared" si="117"/>
        <v>0</v>
      </c>
      <c r="BE204" s="356">
        <f t="shared" si="117"/>
        <v>0</v>
      </c>
      <c r="BF204" s="356">
        <f t="shared" si="117"/>
        <v>0</v>
      </c>
      <c r="BG204" s="356">
        <f t="shared" si="117"/>
        <v>0</v>
      </c>
      <c r="BH204" s="356">
        <f t="shared" si="117"/>
        <v>0</v>
      </c>
      <c r="BI204" s="356">
        <f t="shared" si="117"/>
        <v>0</v>
      </c>
      <c r="BJ204" s="356">
        <f t="shared" si="117"/>
        <v>0</v>
      </c>
      <c r="BK204" s="356">
        <f t="shared" si="117"/>
        <v>0</v>
      </c>
      <c r="BL204" s="356">
        <f t="shared" si="117"/>
        <v>0</v>
      </c>
      <c r="BM204" s="356">
        <f t="shared" si="117"/>
        <v>0</v>
      </c>
      <c r="BN204" s="356">
        <f t="shared" si="117"/>
        <v>0</v>
      </c>
      <c r="BO204" s="356">
        <f t="shared" si="117"/>
        <v>0</v>
      </c>
      <c r="BP204" s="356">
        <f t="shared" si="117"/>
        <v>0</v>
      </c>
      <c r="BQ204" s="356">
        <f t="shared" ref="BQ204:CP204" si="118">SUM(BQ205:BQ206)</f>
        <v>0</v>
      </c>
      <c r="BR204" s="356">
        <f t="shared" si="118"/>
        <v>0</v>
      </c>
      <c r="BS204" s="356">
        <f t="shared" si="118"/>
        <v>0</v>
      </c>
      <c r="BT204" s="356">
        <f t="shared" si="118"/>
        <v>0</v>
      </c>
      <c r="BU204" s="356">
        <f t="shared" si="118"/>
        <v>0</v>
      </c>
      <c r="BV204" s="356">
        <f t="shared" si="118"/>
        <v>0</v>
      </c>
      <c r="BW204" s="356">
        <f t="shared" si="118"/>
        <v>0</v>
      </c>
      <c r="BX204" s="356">
        <f t="shared" si="118"/>
        <v>0</v>
      </c>
      <c r="BY204" s="356">
        <f t="shared" si="118"/>
        <v>0</v>
      </c>
      <c r="BZ204" s="356">
        <f t="shared" si="118"/>
        <v>0</v>
      </c>
      <c r="CA204" s="356">
        <f t="shared" si="118"/>
        <v>0</v>
      </c>
      <c r="CB204" s="356">
        <f t="shared" si="118"/>
        <v>0</v>
      </c>
      <c r="CC204" s="356">
        <f t="shared" si="118"/>
        <v>0</v>
      </c>
      <c r="CD204" s="356">
        <f t="shared" si="118"/>
        <v>0</v>
      </c>
      <c r="CE204" s="356">
        <f t="shared" si="118"/>
        <v>0</v>
      </c>
      <c r="CF204" s="356">
        <f t="shared" si="118"/>
        <v>0</v>
      </c>
      <c r="CG204" s="356">
        <f t="shared" si="118"/>
        <v>0</v>
      </c>
      <c r="CH204" s="356">
        <f t="shared" si="118"/>
        <v>0</v>
      </c>
      <c r="CI204" s="356">
        <f t="shared" si="118"/>
        <v>0</v>
      </c>
      <c r="CJ204" s="356">
        <f t="shared" si="118"/>
        <v>0</v>
      </c>
      <c r="CK204" s="356">
        <f t="shared" si="118"/>
        <v>0</v>
      </c>
      <c r="CL204" s="356">
        <f t="shared" si="118"/>
        <v>0</v>
      </c>
      <c r="CM204" s="356">
        <f t="shared" si="118"/>
        <v>0</v>
      </c>
      <c r="CN204" s="356">
        <f t="shared" si="118"/>
        <v>0</v>
      </c>
      <c r="CO204" s="356">
        <f t="shared" si="118"/>
        <v>0</v>
      </c>
      <c r="CP204" s="356">
        <f t="shared" si="118"/>
        <v>0</v>
      </c>
    </row>
    <row r="205" spans="1:94" ht="13.5">
      <c r="A205" s="785" t="s">
        <v>1601</v>
      </c>
      <c r="B205" s="786" t="s">
        <v>1617</v>
      </c>
      <c r="C205" s="787"/>
      <c r="D205" s="788"/>
      <c r="E205" s="788"/>
      <c r="F205" s="788"/>
      <c r="G205" s="788"/>
      <c r="H205" s="358"/>
      <c r="I205" s="788"/>
      <c r="J205" s="788"/>
      <c r="K205" s="357"/>
      <c r="L205" s="788"/>
      <c r="M205" s="788"/>
      <c r="N205" s="788"/>
      <c r="O205" s="368"/>
      <c r="P205" s="358"/>
      <c r="Q205" s="357">
        <f>SUM(C205:N205)</f>
        <v>0</v>
      </c>
      <c r="R205" s="790"/>
      <c r="S205" s="422"/>
      <c r="T205" s="791"/>
      <c r="U205" s="789"/>
      <c r="W205" s="791"/>
      <c r="X205" s="789"/>
      <c r="Z205" s="791"/>
      <c r="AA205" s="789"/>
      <c r="AB205" s="789"/>
      <c r="AC205" s="789"/>
      <c r="AD205" s="789"/>
      <c r="AE205" s="789"/>
      <c r="AF205" s="752"/>
      <c r="AG205" s="781"/>
      <c r="AH205" s="789"/>
      <c r="AI205" s="758"/>
      <c r="AJ205" s="781"/>
      <c r="AK205" s="789"/>
      <c r="AL205" s="758"/>
      <c r="AM205" s="781"/>
      <c r="AN205" s="789"/>
      <c r="AO205" s="758"/>
      <c r="AP205" s="781"/>
      <c r="AQ205" s="789"/>
      <c r="AR205" s="758"/>
      <c r="AS205" s="781"/>
      <c r="AT205" s="789"/>
      <c r="AU205" s="758"/>
      <c r="AV205" s="781"/>
      <c r="AW205" s="789"/>
      <c r="AX205" s="758"/>
      <c r="AY205" s="781"/>
      <c r="AZ205" s="789"/>
      <c r="BA205" s="758"/>
      <c r="BB205" s="781"/>
      <c r="BC205" s="789"/>
      <c r="BD205" s="758"/>
      <c r="BE205" s="781"/>
      <c r="BF205" s="789"/>
      <c r="BG205" s="758"/>
      <c r="BH205" s="781"/>
      <c r="BI205" s="789"/>
      <c r="BJ205" s="758"/>
      <c r="BK205" s="781"/>
      <c r="BL205" s="789"/>
      <c r="BM205" s="758"/>
      <c r="BN205" s="781"/>
      <c r="BO205" s="789"/>
      <c r="BP205" s="758"/>
      <c r="BQ205" s="781"/>
      <c r="BR205" s="789"/>
      <c r="BS205" s="758"/>
      <c r="BT205" s="781"/>
      <c r="BU205" s="789"/>
      <c r="BV205" s="758"/>
      <c r="BW205" s="781"/>
      <c r="BX205" s="789"/>
      <c r="BY205" s="798"/>
      <c r="BZ205" s="781"/>
      <c r="CA205" s="789"/>
      <c r="CB205" s="758"/>
      <c r="CC205" s="781"/>
      <c r="CD205" s="789"/>
      <c r="CE205" s="758"/>
      <c r="CF205" s="781"/>
      <c r="CG205" s="789"/>
      <c r="CH205" s="758"/>
      <c r="CI205" s="781"/>
      <c r="CJ205" s="789"/>
      <c r="CK205" s="758"/>
      <c r="CL205" s="780"/>
      <c r="CM205" s="799"/>
      <c r="CN205" s="758"/>
      <c r="CO205" s="780"/>
      <c r="CP205" s="77"/>
    </row>
    <row r="206" spans="1:94" ht="13.5">
      <c r="A206" s="785" t="s">
        <v>1601</v>
      </c>
      <c r="B206" s="786" t="s">
        <v>1198</v>
      </c>
      <c r="C206" s="787"/>
      <c r="D206" s="788"/>
      <c r="E206" s="788"/>
      <c r="F206" s="788"/>
      <c r="G206" s="788"/>
      <c r="H206" s="358"/>
      <c r="I206" s="788"/>
      <c r="J206" s="788"/>
      <c r="K206" s="357">
        <v>0</v>
      </c>
      <c r="L206" s="788"/>
      <c r="M206" s="788"/>
      <c r="N206" s="788"/>
      <c r="O206" s="368"/>
      <c r="P206" s="358"/>
      <c r="Q206" s="357">
        <f>SUM(C206:N206)</f>
        <v>0</v>
      </c>
      <c r="R206" s="790"/>
      <c r="S206" s="422"/>
      <c r="T206" s="791"/>
      <c r="U206" s="789"/>
      <c r="W206" s="791"/>
      <c r="X206" s="789"/>
      <c r="Z206" s="791"/>
      <c r="AA206" s="789"/>
      <c r="AB206" s="789"/>
      <c r="AC206" s="789"/>
      <c r="AD206" s="789"/>
      <c r="AE206" s="789"/>
      <c r="AF206" s="752"/>
      <c r="AG206" s="781"/>
      <c r="AH206" s="789"/>
      <c r="AI206" s="758"/>
      <c r="AJ206" s="781"/>
      <c r="AK206" s="789"/>
      <c r="AL206" s="758"/>
      <c r="AM206" s="781"/>
      <c r="AN206" s="789"/>
      <c r="AO206" s="758"/>
      <c r="AP206" s="781"/>
      <c r="AQ206" s="789"/>
      <c r="AR206" s="758"/>
      <c r="AS206" s="781"/>
      <c r="AT206" s="789"/>
      <c r="AU206" s="758"/>
      <c r="AV206" s="781"/>
      <c r="AW206" s="789"/>
      <c r="AX206" s="758"/>
      <c r="AY206" s="781"/>
      <c r="AZ206" s="789"/>
      <c r="BA206" s="758"/>
      <c r="BB206" s="781"/>
      <c r="BC206" s="789"/>
      <c r="BD206" s="758"/>
      <c r="BE206" s="781"/>
      <c r="BF206" s="789"/>
      <c r="BG206" s="758"/>
      <c r="BH206" s="781"/>
      <c r="BI206" s="789"/>
      <c r="BJ206" s="758"/>
      <c r="BK206" s="781"/>
      <c r="BL206" s="789"/>
      <c r="BM206" s="758"/>
      <c r="BN206" s="781"/>
      <c r="BO206" s="789"/>
      <c r="BP206" s="758"/>
      <c r="BQ206" s="781"/>
      <c r="BR206" s="789"/>
      <c r="BS206" s="758"/>
      <c r="BT206" s="781"/>
      <c r="BU206" s="789"/>
      <c r="BV206" s="758"/>
      <c r="BW206" s="781"/>
      <c r="BX206" s="789"/>
      <c r="BY206" s="798"/>
      <c r="BZ206" s="781"/>
      <c r="CA206" s="789"/>
      <c r="CB206" s="758"/>
      <c r="CC206" s="781"/>
      <c r="CD206" s="789"/>
      <c r="CE206" s="758"/>
      <c r="CF206" s="781"/>
      <c r="CG206" s="789"/>
      <c r="CH206" s="758"/>
      <c r="CI206" s="781"/>
      <c r="CJ206" s="789"/>
      <c r="CK206" s="758"/>
      <c r="CL206" s="780"/>
      <c r="CM206" s="799"/>
      <c r="CN206" s="758"/>
      <c r="CO206" s="780"/>
      <c r="CP206" s="789"/>
    </row>
    <row r="207" spans="1:94" ht="13.5">
      <c r="A207" s="800" t="s">
        <v>1603</v>
      </c>
      <c r="B207" s="801" t="s">
        <v>1084</v>
      </c>
      <c r="C207" s="356">
        <f>SUM(C208:C209)</f>
        <v>0</v>
      </c>
      <c r="D207" s="356">
        <f t="shared" ref="D207:Q207" si="119">SUM(D208:D209)</f>
        <v>0</v>
      </c>
      <c r="E207" s="356">
        <f t="shared" si="119"/>
        <v>0</v>
      </c>
      <c r="F207" s="356">
        <f t="shared" si="119"/>
        <v>0</v>
      </c>
      <c r="G207" s="356">
        <f t="shared" si="119"/>
        <v>0</v>
      </c>
      <c r="H207" s="356">
        <f t="shared" si="119"/>
        <v>0</v>
      </c>
      <c r="I207" s="356">
        <f t="shared" si="119"/>
        <v>0</v>
      </c>
      <c r="J207" s="356">
        <f t="shared" si="119"/>
        <v>0</v>
      </c>
      <c r="K207" s="356">
        <f t="shared" si="119"/>
        <v>0</v>
      </c>
      <c r="L207" s="356">
        <f t="shared" si="119"/>
        <v>0</v>
      </c>
      <c r="M207" s="356">
        <f t="shared" si="119"/>
        <v>0</v>
      </c>
      <c r="N207" s="356">
        <f t="shared" si="119"/>
        <v>0</v>
      </c>
      <c r="O207" s="356">
        <f t="shared" si="119"/>
        <v>0</v>
      </c>
      <c r="P207" s="356">
        <f t="shared" si="119"/>
        <v>0</v>
      </c>
      <c r="Q207" s="356">
        <f t="shared" si="119"/>
        <v>0</v>
      </c>
      <c r="R207" s="790"/>
      <c r="S207" s="422"/>
      <c r="T207" s="791"/>
      <c r="U207" s="789"/>
      <c r="W207" s="791"/>
      <c r="X207" s="789"/>
      <c r="Z207" s="791"/>
      <c r="AA207" s="789"/>
      <c r="AB207" s="789"/>
      <c r="AC207" s="789"/>
      <c r="AD207" s="789"/>
      <c r="AE207" s="789"/>
      <c r="AF207" s="752"/>
      <c r="AG207" s="781"/>
      <c r="AH207" s="789"/>
      <c r="AI207" s="758"/>
      <c r="AJ207" s="781"/>
      <c r="AK207" s="789"/>
      <c r="AL207" s="758"/>
      <c r="AM207" s="781"/>
      <c r="AN207" s="789"/>
      <c r="AO207" s="758"/>
      <c r="AP207" s="781"/>
      <c r="AQ207" s="789"/>
      <c r="AR207" s="758"/>
      <c r="AS207" s="781"/>
      <c r="AT207" s="789"/>
      <c r="AU207" s="758"/>
      <c r="AV207" s="781"/>
      <c r="AW207" s="789"/>
      <c r="AX207" s="758"/>
      <c r="AY207" s="781"/>
      <c r="AZ207" s="789"/>
      <c r="BA207" s="758"/>
      <c r="BB207" s="781"/>
      <c r="BC207" s="789"/>
      <c r="BD207" s="758"/>
      <c r="BE207" s="781"/>
      <c r="BF207" s="789"/>
      <c r="BG207" s="758"/>
      <c r="BH207" s="781"/>
      <c r="BI207" s="789"/>
      <c r="BJ207" s="758"/>
      <c r="BK207" s="781"/>
      <c r="BL207" s="789"/>
      <c r="BM207" s="758"/>
      <c r="BN207" s="781"/>
      <c r="BO207" s="789"/>
      <c r="BP207" s="758"/>
      <c r="BQ207" s="781"/>
      <c r="BR207" s="789"/>
      <c r="BS207" s="758"/>
      <c r="BT207" s="781"/>
      <c r="BU207" s="789"/>
      <c r="BV207" s="758"/>
      <c r="BW207" s="781"/>
      <c r="BX207" s="789"/>
      <c r="BY207" s="798"/>
      <c r="BZ207" s="781"/>
      <c r="CA207" s="789"/>
      <c r="CB207" s="758"/>
      <c r="CC207" s="356">
        <f t="shared" ref="CC207:CP207" si="120">SUM(CC208:CC209)</f>
        <v>0</v>
      </c>
      <c r="CD207" s="356">
        <f t="shared" si="120"/>
        <v>0</v>
      </c>
      <c r="CE207" s="356"/>
      <c r="CF207" s="356">
        <f t="shared" si="120"/>
        <v>0</v>
      </c>
      <c r="CG207" s="356">
        <f t="shared" si="120"/>
        <v>0</v>
      </c>
      <c r="CH207" s="356"/>
      <c r="CI207" s="356">
        <f t="shared" si="120"/>
        <v>0</v>
      </c>
      <c r="CJ207" s="356">
        <f t="shared" si="120"/>
        <v>0</v>
      </c>
      <c r="CK207" s="356">
        <f t="shared" si="120"/>
        <v>0</v>
      </c>
      <c r="CL207" s="356">
        <f t="shared" si="120"/>
        <v>0</v>
      </c>
      <c r="CM207" s="356">
        <f t="shared" si="120"/>
        <v>0</v>
      </c>
      <c r="CN207" s="356"/>
      <c r="CO207" s="356">
        <f t="shared" si="120"/>
        <v>0</v>
      </c>
      <c r="CP207" s="356">
        <f t="shared" si="120"/>
        <v>0</v>
      </c>
    </row>
    <row r="208" spans="1:94" ht="13.5">
      <c r="A208" s="785" t="s">
        <v>1603</v>
      </c>
      <c r="B208" s="786" t="s">
        <v>299</v>
      </c>
      <c r="C208" s="787"/>
      <c r="D208" s="788"/>
      <c r="E208" s="788"/>
      <c r="F208" s="788"/>
      <c r="G208" s="788"/>
      <c r="H208" s="358"/>
      <c r="I208" s="788"/>
      <c r="J208" s="788"/>
      <c r="K208" s="357"/>
      <c r="L208" s="788"/>
      <c r="M208" s="788"/>
      <c r="N208" s="788"/>
      <c r="O208" s="368"/>
      <c r="P208" s="358"/>
      <c r="Q208" s="357">
        <f>SUM(C208:N208)</f>
        <v>0</v>
      </c>
      <c r="R208" s="790"/>
      <c r="S208" s="422"/>
      <c r="T208" s="791"/>
      <c r="U208" s="789"/>
      <c r="W208" s="791"/>
      <c r="X208" s="789"/>
      <c r="Z208" s="791"/>
      <c r="AA208" s="789"/>
      <c r="AB208" s="789"/>
      <c r="AC208" s="789"/>
      <c r="AD208" s="789"/>
      <c r="AE208" s="789"/>
      <c r="AF208" s="752"/>
      <c r="AG208" s="781"/>
      <c r="AH208" s="789"/>
      <c r="AI208" s="758"/>
      <c r="AJ208" s="781"/>
      <c r="AK208" s="789"/>
      <c r="AL208" s="758"/>
      <c r="AM208" s="781"/>
      <c r="AN208" s="789"/>
      <c r="AO208" s="758"/>
      <c r="AP208" s="781"/>
      <c r="AQ208" s="789"/>
      <c r="AR208" s="758"/>
      <c r="AS208" s="781"/>
      <c r="AT208" s="789"/>
      <c r="AU208" s="758"/>
      <c r="AV208" s="781"/>
      <c r="AW208" s="789"/>
      <c r="AX208" s="758"/>
      <c r="AY208" s="781"/>
      <c r="AZ208" s="789"/>
      <c r="BA208" s="758"/>
      <c r="BB208" s="781"/>
      <c r="BC208" s="789"/>
      <c r="BD208" s="758"/>
      <c r="BE208" s="781"/>
      <c r="BF208" s="789"/>
      <c r="BG208" s="758"/>
      <c r="BH208" s="781"/>
      <c r="BI208" s="789"/>
      <c r="BJ208" s="758"/>
      <c r="BK208" s="781"/>
      <c r="BL208" s="789"/>
      <c r="BM208" s="758"/>
      <c r="BN208" s="781"/>
      <c r="BO208" s="789"/>
      <c r="BP208" s="758"/>
      <c r="BQ208" s="781"/>
      <c r="BR208" s="789"/>
      <c r="BS208" s="758"/>
      <c r="BT208" s="781"/>
      <c r="BU208" s="789"/>
      <c r="BV208" s="758"/>
      <c r="BW208" s="781"/>
      <c r="BX208" s="789"/>
      <c r="BY208" s="798"/>
      <c r="BZ208" s="781"/>
      <c r="CA208" s="789"/>
      <c r="CB208" s="758"/>
      <c r="CC208" s="781"/>
      <c r="CD208" s="789"/>
      <c r="CE208" s="758"/>
      <c r="CF208" s="781"/>
      <c r="CG208" s="789"/>
      <c r="CH208" s="758"/>
      <c r="CI208" s="781"/>
      <c r="CJ208" s="789"/>
      <c r="CK208" s="758"/>
      <c r="CL208" s="780"/>
      <c r="CM208" s="799"/>
      <c r="CN208" s="758"/>
      <c r="CO208" s="780"/>
      <c r="CP208" s="789">
        <f>+VIAL!H44</f>
        <v>0</v>
      </c>
    </row>
    <row r="209" spans="1:95" ht="13.5">
      <c r="A209" s="785" t="s">
        <v>1603</v>
      </c>
      <c r="B209" s="786" t="s">
        <v>1197</v>
      </c>
      <c r="C209" s="787"/>
      <c r="D209" s="788"/>
      <c r="E209" s="788"/>
      <c r="F209" s="788"/>
      <c r="G209" s="788"/>
      <c r="H209" s="788"/>
      <c r="I209" s="788"/>
      <c r="J209" s="788"/>
      <c r="K209" s="788"/>
      <c r="L209" s="788"/>
      <c r="M209" s="788"/>
      <c r="N209" s="788"/>
      <c r="O209" s="788"/>
      <c r="P209" s="789"/>
      <c r="Q209" s="357">
        <f>SUM(C209:N209)</f>
        <v>0</v>
      </c>
      <c r="R209" s="790"/>
      <c r="S209" s="422"/>
      <c r="T209" s="791"/>
      <c r="U209" s="789"/>
      <c r="W209" s="791"/>
      <c r="X209" s="789"/>
      <c r="Z209" s="791"/>
      <c r="AA209" s="789"/>
      <c r="AB209" s="789"/>
      <c r="AC209" s="789"/>
      <c r="AD209" s="789"/>
      <c r="AE209" s="789"/>
      <c r="AF209" s="752"/>
      <c r="AG209" s="781"/>
      <c r="AH209" s="789"/>
      <c r="AI209" s="758"/>
      <c r="AJ209" s="781"/>
      <c r="AK209" s="789"/>
      <c r="AL209" s="758"/>
      <c r="AM209" s="781"/>
      <c r="AN209" s="789"/>
      <c r="AO209" s="758"/>
      <c r="AP209" s="781"/>
      <c r="AQ209" s="789"/>
      <c r="AR209" s="758"/>
      <c r="AS209" s="781"/>
      <c r="AT209" s="789"/>
      <c r="AU209" s="758"/>
      <c r="AV209" s="781"/>
      <c r="AW209" s="789"/>
      <c r="AX209" s="758"/>
      <c r="AY209" s="781"/>
      <c r="AZ209" s="789"/>
      <c r="BA209" s="758"/>
      <c r="BB209" s="781"/>
      <c r="BC209" s="789"/>
      <c r="BD209" s="758"/>
      <c r="BE209" s="781"/>
      <c r="BF209" s="789"/>
      <c r="BG209" s="758"/>
      <c r="BH209" s="781"/>
      <c r="BI209" s="789"/>
      <c r="BJ209" s="758"/>
      <c r="BK209" s="781"/>
      <c r="BL209" s="789"/>
      <c r="BM209" s="758"/>
      <c r="BN209" s="781"/>
      <c r="BO209" s="789"/>
      <c r="BP209" s="758"/>
      <c r="BQ209" s="781"/>
      <c r="BR209" s="789"/>
      <c r="BS209" s="758"/>
      <c r="BT209" s="781"/>
      <c r="BU209" s="789"/>
      <c r="BV209" s="758"/>
      <c r="BW209" s="781"/>
      <c r="BX209" s="789"/>
      <c r="BY209" s="798">
        <f>+AH209+AK209+AN209+AQ209+AT209+AW209+AZ209+BC209+BF209+BI209+BL209+BO209+BR209+BU209+BX209</f>
        <v>0</v>
      </c>
      <c r="BZ209" s="781"/>
      <c r="CA209" s="789"/>
      <c r="CB209" s="758"/>
      <c r="CC209" s="781"/>
      <c r="CD209" s="789"/>
      <c r="CE209" s="758"/>
      <c r="CF209" s="781"/>
      <c r="CG209" s="789"/>
      <c r="CH209" s="758"/>
      <c r="CI209" s="781"/>
      <c r="CJ209" s="789"/>
      <c r="CK209" s="758"/>
      <c r="CL209" s="780"/>
      <c r="CM209" s="789"/>
      <c r="CN209" s="758"/>
      <c r="CO209" s="780"/>
      <c r="CP209" s="77"/>
    </row>
    <row r="210" spans="1:95" ht="16.5" thickBot="1">
      <c r="B210" s="354" t="s">
        <v>185</v>
      </c>
      <c r="C210" s="735"/>
      <c r="D210" s="388"/>
      <c r="E210" s="388"/>
      <c r="F210" s="388"/>
      <c r="G210" s="388"/>
      <c r="H210" s="388"/>
      <c r="I210" s="388"/>
      <c r="J210" s="388"/>
      <c r="K210" s="388"/>
      <c r="L210" s="388"/>
      <c r="M210" s="388"/>
      <c r="N210" s="388"/>
      <c r="O210" s="388"/>
      <c r="P210" s="365"/>
      <c r="Q210" s="365">
        <f>+Q54+Q68+Q72+Q81+Q166+Q5</f>
        <v>0</v>
      </c>
      <c r="R210" s="355"/>
      <c r="S210" s="423"/>
      <c r="T210" s="418"/>
      <c r="U210" s="365">
        <f>+U54+U68+U72+U81+U166+T5</f>
        <v>0</v>
      </c>
      <c r="W210" s="418"/>
      <c r="X210" s="365">
        <f>+X54+X68+X72+X81+X166</f>
        <v>0</v>
      </c>
      <c r="Z210" s="418"/>
      <c r="AA210" s="365">
        <f>+AA54+AA68+AA72+AA81+AA166</f>
        <v>0</v>
      </c>
      <c r="AB210" s="365">
        <f>+AB5+AB52+AB166</f>
        <v>0</v>
      </c>
      <c r="AC210" s="365">
        <f>+AC5+AC52+AC166</f>
        <v>0</v>
      </c>
      <c r="AD210" s="365">
        <f>+AD5+AD52+AD166</f>
        <v>0</v>
      </c>
      <c r="AE210" s="365">
        <f>+AE5+AE52+AE166+AE189</f>
        <v>0</v>
      </c>
      <c r="AF210" s="752"/>
      <c r="AG210" s="365">
        <f>+AG54+AG68+AG72+AG81+AG166</f>
        <v>0</v>
      </c>
      <c r="AH210" s="365">
        <f>+AG5+AH52+AH166+AH189</f>
        <v>0</v>
      </c>
      <c r="AI210" s="365"/>
      <c r="AJ210" s="365">
        <f>+AJ54+AJ68+AJ72+AJ81+AJ166</f>
        <v>0</v>
      </c>
      <c r="AK210" s="365">
        <f>+AJ5+AK52+AK166+AK189</f>
        <v>0</v>
      </c>
      <c r="AL210" s="365"/>
      <c r="AM210" s="365">
        <f>+AM54+AM68+AM72+AM81+AM166</f>
        <v>0</v>
      </c>
      <c r="AN210" s="365">
        <f>+AM5+AN52+AN166+AN189</f>
        <v>0</v>
      </c>
      <c r="AO210" s="365"/>
      <c r="AP210" s="365">
        <f>+AP54+AP68+AP72+AP81+AP166</f>
        <v>0</v>
      </c>
      <c r="AQ210" s="365">
        <f>+AP5+AQ52+AQ166+AQ189</f>
        <v>0</v>
      </c>
      <c r="AR210" s="365">
        <f>+AR54+AR68+AR72+AR81+AR166</f>
        <v>0</v>
      </c>
      <c r="AS210" s="365">
        <f>+AS54+AS68+AS72+AS81+AS166</f>
        <v>0</v>
      </c>
      <c r="AT210" s="365">
        <f>+AS5+AT52+AT166+AT189</f>
        <v>0</v>
      </c>
      <c r="AU210" s="365"/>
      <c r="AV210" s="365">
        <f>+AV54+AV68+AV72+AV81+AV166</f>
        <v>0</v>
      </c>
      <c r="AW210" s="365">
        <f>+AV5+AW52+AW166+AW189</f>
        <v>0</v>
      </c>
      <c r="AX210" s="365"/>
      <c r="AY210" s="365">
        <f>+AY54+AY68+AY72+AY81+AY166</f>
        <v>0</v>
      </c>
      <c r="AZ210" s="365">
        <f>+AY5+AZ52+AZ166+AZ189</f>
        <v>0</v>
      </c>
      <c r="BA210" s="365">
        <f>+BA54+BA68+BA72+BA81+BA166</f>
        <v>0</v>
      </c>
      <c r="BB210" s="365">
        <f>+BB54+BB68+BB72+BB81+BB166</f>
        <v>0</v>
      </c>
      <c r="BC210" s="365">
        <f>+BB5+BC52+BC166+BC189</f>
        <v>0</v>
      </c>
      <c r="BD210" s="365">
        <f>+BD54+BD68+BD72+BD81+BD166</f>
        <v>0</v>
      </c>
      <c r="BE210" s="365">
        <f>+BE54+BE68+BE72+BE81+BE166</f>
        <v>0</v>
      </c>
      <c r="BF210" s="365">
        <f>+BE5+BF52+BF166+BF189</f>
        <v>0</v>
      </c>
      <c r="BG210" s="365">
        <f>+BG54+BG68+BG72+BG81+BG166</f>
        <v>0</v>
      </c>
      <c r="BH210" s="365">
        <f>+BH54+BH68+BH72+BH81+BH166</f>
        <v>0</v>
      </c>
      <c r="BI210" s="365">
        <f>+BH5+BI52+BI166+BI189</f>
        <v>0</v>
      </c>
      <c r="BJ210" s="365"/>
      <c r="BK210" s="365">
        <f>+BK54+BK68+BK72+BK81+BK166</f>
        <v>0</v>
      </c>
      <c r="BL210" s="365">
        <f>+BK5+BL52+BL166+BL189</f>
        <v>0</v>
      </c>
      <c r="BM210" s="365"/>
      <c r="BN210" s="365">
        <f>+BN54+BN68+BN72+BN81+BN166</f>
        <v>0</v>
      </c>
      <c r="BO210" s="365">
        <f>+BN5+BO52+BO166+BO189</f>
        <v>0</v>
      </c>
      <c r="BP210" s="365"/>
      <c r="BQ210" s="365">
        <f>+BQ54+BQ68+BQ72+BQ81+BQ166</f>
        <v>0</v>
      </c>
      <c r="BR210" s="365">
        <f>+BQ5+BR52+BR166+BR189</f>
        <v>0</v>
      </c>
      <c r="BS210" s="365"/>
      <c r="BT210" s="365">
        <f>+BT54+BT68+BT72+BT81+BT166</f>
        <v>0</v>
      </c>
      <c r="BU210" s="365">
        <f>+BT5+BU52+BU166+BU189</f>
        <v>0</v>
      </c>
      <c r="BV210" s="365"/>
      <c r="BW210" s="365">
        <f>+BW54+BW68+BW72+BW81+BW166</f>
        <v>0</v>
      </c>
      <c r="BX210" s="365">
        <f>+BW5+BX52+BX166+BX189</f>
        <v>0</v>
      </c>
      <c r="BY210" s="365">
        <f>+BY5+BY52+BY166+BY189</f>
        <v>0</v>
      </c>
      <c r="BZ210" s="365">
        <f>+BZ54+BZ68+BZ72+BZ81+BZ166</f>
        <v>0</v>
      </c>
      <c r="CA210" s="365">
        <f>+BZ5+CA52+CA166+CA189</f>
        <v>0</v>
      </c>
      <c r="CB210" s="365"/>
      <c r="CC210" s="365">
        <f>+CC54+CC68+CC72+CC81+CC166</f>
        <v>0</v>
      </c>
      <c r="CD210" s="365">
        <f>+CC5+CD52+CD166+CD189+CD188</f>
        <v>125260965.44</v>
      </c>
      <c r="CE210" s="365"/>
      <c r="CF210" s="365">
        <f>+CF54+CF68+CF72+CF81+CF166</f>
        <v>0</v>
      </c>
      <c r="CG210" s="365">
        <f>+CF5+CG52+CG166+CG189</f>
        <v>0</v>
      </c>
      <c r="CH210" s="365"/>
      <c r="CI210" s="365">
        <f>+CI54+CI68+CI72+CI81+CI166</f>
        <v>0</v>
      </c>
      <c r="CJ210" s="365">
        <f>+CI5+CJ52+CJ166+CJ189</f>
        <v>0</v>
      </c>
      <c r="CK210" s="365"/>
      <c r="CL210" s="365">
        <f>+CL54+CL68+CL72+CL81+CL166</f>
        <v>0</v>
      </c>
      <c r="CM210" s="365">
        <f>+CL5+CM52+CM166+CM189</f>
        <v>0</v>
      </c>
      <c r="CN210" s="365"/>
      <c r="CO210" s="365">
        <f>+CO54+CO68+CO72+CO81+CO166</f>
        <v>0</v>
      </c>
      <c r="CP210" s="365">
        <f>+CO5+CP52+CP166+CP189</f>
        <v>0</v>
      </c>
      <c r="CQ210" s="77">
        <f>SUM(AH210:CP210)</f>
        <v>125260965.44</v>
      </c>
    </row>
    <row r="211" spans="1:95" ht="12.75">
      <c r="B211" s="352"/>
      <c r="X211" s="77">
        <f>+X210+W5</f>
        <v>0</v>
      </c>
      <c r="AA211" s="77">
        <f>+AA210+Z5</f>
        <v>0</v>
      </c>
      <c r="CQ211" s="77"/>
    </row>
    <row r="212" spans="1:95">
      <c r="Q212" s="77">
        <f>+Q210+U210</f>
        <v>0</v>
      </c>
      <c r="BO212" s="77">
        <f>+BO210-720000</f>
        <v>-720000</v>
      </c>
      <c r="CQ212" s="77"/>
    </row>
    <row r="213" spans="1:95">
      <c r="Q213" s="77" t="e">
        <f>+Q212-'Origen y Aplicación'!#REF!</f>
        <v>#REF!</v>
      </c>
      <c r="AE213" s="77">
        <f>+AE210+AD210</f>
        <v>0</v>
      </c>
    </row>
    <row r="214" spans="1:95">
      <c r="A214" s="87">
        <v>1</v>
      </c>
      <c r="B214" s="305" t="s">
        <v>1016</v>
      </c>
      <c r="C214" s="77"/>
    </row>
    <row r="215" spans="1:95">
      <c r="A215" s="87">
        <v>2</v>
      </c>
      <c r="B215" s="305" t="s">
        <v>1017</v>
      </c>
      <c r="C215" s="77"/>
    </row>
    <row r="216" spans="1:95">
      <c r="A216" s="87">
        <v>3</v>
      </c>
      <c r="B216" s="305" t="s">
        <v>1018</v>
      </c>
      <c r="C216" s="77"/>
    </row>
    <row r="217" spans="1:95">
      <c r="A217" s="87">
        <v>4</v>
      </c>
      <c r="B217" s="305" t="s">
        <v>1020</v>
      </c>
      <c r="C217" s="77"/>
    </row>
    <row r="218" spans="1:95">
      <c r="A218" s="87">
        <v>5</v>
      </c>
      <c r="B218" s="305" t="s">
        <v>1022</v>
      </c>
      <c r="C218" s="77"/>
    </row>
    <row r="219" spans="1:95">
      <c r="A219" s="87">
        <v>6</v>
      </c>
      <c r="B219" s="305" t="s">
        <v>1023</v>
      </c>
      <c r="C219" s="77"/>
    </row>
    <row r="220" spans="1:95">
      <c r="A220" s="87">
        <v>7</v>
      </c>
      <c r="B220" s="305" t="s">
        <v>1024</v>
      </c>
      <c r="C220" s="77"/>
    </row>
    <row r="221" spans="1:95">
      <c r="A221" s="87">
        <v>8</v>
      </c>
      <c r="B221" s="305" t="s">
        <v>1025</v>
      </c>
      <c r="C221" s="77"/>
    </row>
    <row r="222" spans="1:95">
      <c r="A222" s="87">
        <v>9</v>
      </c>
      <c r="B222" s="305" t="s">
        <v>1026</v>
      </c>
      <c r="C222" s="77"/>
    </row>
    <row r="223" spans="1:95">
      <c r="A223" s="87">
        <v>10</v>
      </c>
      <c r="B223" s="305" t="s">
        <v>1027</v>
      </c>
      <c r="C223" s="77"/>
    </row>
    <row r="224" spans="1:95">
      <c r="A224" s="87">
        <v>11</v>
      </c>
      <c r="B224" s="305" t="s">
        <v>1028</v>
      </c>
      <c r="C224" s="77"/>
    </row>
    <row r="225" spans="1:4">
      <c r="A225" s="87">
        <v>12</v>
      </c>
      <c r="B225" s="305" t="s">
        <v>1029</v>
      </c>
      <c r="C225" s="77"/>
    </row>
    <row r="226" spans="1:4">
      <c r="A226" s="87">
        <v>13</v>
      </c>
      <c r="B226" s="305" t="s">
        <v>1030</v>
      </c>
      <c r="C226" s="77"/>
    </row>
    <row r="227" spans="1:4">
      <c r="A227" s="87">
        <v>14</v>
      </c>
      <c r="B227" s="305" t="s">
        <v>1031</v>
      </c>
      <c r="C227" s="77"/>
    </row>
    <row r="228" spans="1:4">
      <c r="A228" s="87">
        <v>15</v>
      </c>
      <c r="B228" s="305" t="s">
        <v>1032</v>
      </c>
      <c r="C228" s="77"/>
    </row>
    <row r="229" spans="1:4">
      <c r="A229" s="87">
        <v>16</v>
      </c>
      <c r="B229" s="305" t="s">
        <v>1034</v>
      </c>
      <c r="C229" s="77"/>
    </row>
    <row r="230" spans="1:4">
      <c r="A230" s="87">
        <v>17</v>
      </c>
      <c r="B230" s="305" t="s">
        <v>1171</v>
      </c>
      <c r="C230" s="77"/>
    </row>
    <row r="231" spans="1:4">
      <c r="A231" s="87">
        <v>18</v>
      </c>
      <c r="B231" s="305" t="s">
        <v>728</v>
      </c>
      <c r="C231" s="77"/>
    </row>
    <row r="232" spans="1:4">
      <c r="A232" s="87">
        <v>19</v>
      </c>
      <c r="B232" s="305" t="s">
        <v>729</v>
      </c>
      <c r="C232" s="77"/>
    </row>
    <row r="233" spans="1:4">
      <c r="B233" s="77"/>
      <c r="C233" s="305">
        <f>SUM(C214:C232)</f>
        <v>0</v>
      </c>
      <c r="D233" s="77"/>
    </row>
    <row r="234" spans="1:4">
      <c r="B234" s="77"/>
    </row>
    <row r="235" spans="1:4">
      <c r="B235" s="77"/>
    </row>
    <row r="236" spans="1:4">
      <c r="B236" s="77"/>
    </row>
    <row r="237" spans="1:4">
      <c r="B237" s="77"/>
    </row>
    <row r="238" spans="1:4">
      <c r="B238" s="77"/>
    </row>
    <row r="239" spans="1:4">
      <c r="B239" s="77">
        <v>-5.486905574798584E-4</v>
      </c>
    </row>
    <row r="240" spans="1:4">
      <c r="B240" s="77"/>
    </row>
  </sheetData>
  <mergeCells count="3">
    <mergeCell ref="B1:R1"/>
    <mergeCell ref="B2:R2"/>
    <mergeCell ref="B3:R3"/>
  </mergeCells>
  <phoneticPr fontId="52" type="noConversion"/>
  <pageMargins left="0.75" right="0.75" top="1" bottom="1" header="0" footer="0"/>
  <pageSetup orientation="landscape" horizontalDpi="360" verticalDpi="36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23"/>
  <sheetViews>
    <sheetView topLeftCell="A206" workbookViewId="0">
      <selection activeCell="C172" sqref="C172"/>
    </sheetView>
  </sheetViews>
  <sheetFormatPr baseColWidth="10" defaultRowHeight="12"/>
  <cols>
    <col min="2" max="2" width="34.75" customWidth="1"/>
    <col min="3" max="3" width="17.875" customWidth="1"/>
    <col min="4" max="5" width="17" bestFit="1" customWidth="1"/>
    <col min="6" max="6" width="11.875" bestFit="1" customWidth="1"/>
    <col min="7" max="7" width="16" bestFit="1" customWidth="1"/>
  </cols>
  <sheetData>
    <row r="1" spans="1:6" ht="12.75">
      <c r="A1" s="2376" t="s">
        <v>914</v>
      </c>
      <c r="B1" s="2376"/>
      <c r="C1" s="2376"/>
      <c r="D1" s="2376"/>
      <c r="E1" s="77"/>
    </row>
    <row r="2" spans="1:6" ht="12.75">
      <c r="A2" s="90" t="s">
        <v>690</v>
      </c>
      <c r="B2" s="91"/>
      <c r="C2" s="91"/>
      <c r="D2" s="91"/>
      <c r="E2" s="77"/>
    </row>
    <row r="3" spans="1:6" ht="12.75">
      <c r="A3" s="90"/>
      <c r="B3" s="90"/>
      <c r="C3" s="90"/>
      <c r="D3" s="90"/>
      <c r="F3" s="77"/>
    </row>
    <row r="4" spans="1:6" ht="13.5" thickBot="1">
      <c r="A4" s="1495"/>
      <c r="B4" s="1496" t="s">
        <v>150</v>
      </c>
      <c r="C4" s="1497">
        <f>SUM(C6:C15)</f>
        <v>8647902.7950999998</v>
      </c>
      <c r="D4" s="1498">
        <f>SUM(D6:D15)</f>
        <v>1</v>
      </c>
    </row>
    <row r="5" spans="1:6" ht="12.75" hidden="1">
      <c r="A5" s="1499"/>
      <c r="B5" s="1500"/>
      <c r="C5" s="1501"/>
      <c r="D5" s="1502"/>
    </row>
    <row r="6" spans="1:6" ht="12.75" hidden="1">
      <c r="A6" s="1503">
        <v>0</v>
      </c>
      <c r="B6" s="1500" t="s">
        <v>151</v>
      </c>
      <c r="C6" s="1501">
        <f>+C33+C231</f>
        <v>0</v>
      </c>
      <c r="D6" s="1502">
        <f>+C6/C$4</f>
        <v>0</v>
      </c>
    </row>
    <row r="7" spans="1:6" ht="12.75">
      <c r="A7" s="1503">
        <v>1</v>
      </c>
      <c r="B7" s="1500" t="s">
        <v>152</v>
      </c>
      <c r="C7" s="1501">
        <f>+C55+C253</f>
        <v>3000000</v>
      </c>
      <c r="D7" s="1502">
        <f t="shared" ref="D7:D15" si="0">+C7/C$4</f>
        <v>0.34690491684294072</v>
      </c>
    </row>
    <row r="8" spans="1:6" ht="12.75">
      <c r="A8" s="1503">
        <v>2</v>
      </c>
      <c r="B8" s="1500" t="s">
        <v>683</v>
      </c>
      <c r="C8" s="1501">
        <f>+C101+C299</f>
        <v>0</v>
      </c>
      <c r="D8" s="1502">
        <f t="shared" si="0"/>
        <v>0</v>
      </c>
    </row>
    <row r="9" spans="1:6" ht="12.75">
      <c r="A9" s="1503">
        <v>3</v>
      </c>
      <c r="B9" s="1500" t="s">
        <v>1587</v>
      </c>
      <c r="C9" s="1501">
        <f>+C133+C331</f>
        <v>0</v>
      </c>
      <c r="D9" s="1502">
        <f t="shared" si="0"/>
        <v>0</v>
      </c>
    </row>
    <row r="10" spans="1:6" ht="12.75">
      <c r="A10" s="1503">
        <v>4</v>
      </c>
      <c r="B10" s="1500" t="s">
        <v>1593</v>
      </c>
      <c r="C10" s="1501">
        <f>+C137+C335</f>
        <v>0</v>
      </c>
      <c r="D10" s="1502">
        <f t="shared" si="0"/>
        <v>0</v>
      </c>
    </row>
    <row r="11" spans="1:6" ht="12.75">
      <c r="A11" s="1503">
        <v>5</v>
      </c>
      <c r="B11" s="1500" t="s">
        <v>1598</v>
      </c>
      <c r="C11" s="1501">
        <f>+C140+C338</f>
        <v>148806.51</v>
      </c>
      <c r="D11" s="1502">
        <f t="shared" si="0"/>
        <v>1.720723665907941E-2</v>
      </c>
    </row>
    <row r="12" spans="1:6" ht="12.75">
      <c r="A12" s="1503">
        <v>6</v>
      </c>
      <c r="B12" s="1500" t="s">
        <v>568</v>
      </c>
      <c r="C12" s="1501">
        <f>+C166+C364</f>
        <v>4906816.0251000002</v>
      </c>
      <c r="D12" s="1502">
        <f t="shared" si="0"/>
        <v>0.56739953505030816</v>
      </c>
    </row>
    <row r="13" spans="1:6" ht="12.75">
      <c r="A13" s="1504">
        <v>7</v>
      </c>
      <c r="B13" s="1505" t="s">
        <v>1337</v>
      </c>
      <c r="C13" s="1506">
        <f>+C203+C401</f>
        <v>592280.26</v>
      </c>
      <c r="D13" s="1507">
        <f t="shared" si="0"/>
        <v>6.8488311447671771E-2</v>
      </c>
    </row>
    <row r="14" spans="1:6" ht="15">
      <c r="A14" s="559">
        <v>8</v>
      </c>
      <c r="B14" s="555" t="s">
        <v>130</v>
      </c>
      <c r="C14" s="571">
        <f>+C217+C415</f>
        <v>0</v>
      </c>
      <c r="D14" s="564">
        <f t="shared" si="0"/>
        <v>0</v>
      </c>
    </row>
    <row r="15" spans="1:6" ht="15.75" thickBot="1">
      <c r="A15" s="560">
        <v>9</v>
      </c>
      <c r="B15" s="556" t="s">
        <v>136</v>
      </c>
      <c r="C15" s="572">
        <f>+C221+C419</f>
        <v>0</v>
      </c>
      <c r="D15" s="565">
        <f t="shared" si="0"/>
        <v>0</v>
      </c>
    </row>
    <row r="16" spans="1:6" ht="12.75">
      <c r="A16" s="90"/>
      <c r="B16" s="90"/>
      <c r="C16" s="90"/>
      <c r="D16" s="90"/>
    </row>
    <row r="17" spans="1:5" ht="13.5" thickBot="1">
      <c r="A17" s="92" t="s">
        <v>674</v>
      </c>
      <c r="B17" s="92" t="s">
        <v>691</v>
      </c>
      <c r="C17" s="93" t="s">
        <v>222</v>
      </c>
      <c r="D17" s="92" t="s">
        <v>677</v>
      </c>
    </row>
    <row r="18" spans="1:5" ht="12.75" thickTop="1">
      <c r="A18" s="99"/>
      <c r="B18" s="91"/>
      <c r="C18" s="94"/>
      <c r="D18" s="91"/>
    </row>
    <row r="19" spans="1:5">
      <c r="A19" s="99">
        <v>1</v>
      </c>
      <c r="B19" s="91" t="s">
        <v>144</v>
      </c>
      <c r="C19" s="95">
        <f>+C33+C55+C101</f>
        <v>0</v>
      </c>
      <c r="D19" s="101">
        <f>C19/$C$27</f>
        <v>0</v>
      </c>
    </row>
    <row r="20" spans="1:5">
      <c r="A20" s="99"/>
      <c r="B20" s="91"/>
      <c r="C20" s="95" t="s">
        <v>268</v>
      </c>
      <c r="D20" s="101" t="s">
        <v>268</v>
      </c>
    </row>
    <row r="21" spans="1:5">
      <c r="A21" s="99" t="s">
        <v>680</v>
      </c>
      <c r="B21" s="91" t="s">
        <v>145</v>
      </c>
      <c r="C21" s="95">
        <f>+C229</f>
        <v>3000000</v>
      </c>
      <c r="D21" s="101">
        <f>C21/$C$27</f>
        <v>0.34690491684294072</v>
      </c>
    </row>
    <row r="22" spans="1:5">
      <c r="A22" s="99"/>
      <c r="B22" s="91"/>
      <c r="C22" s="95"/>
      <c r="D22" s="101"/>
    </row>
    <row r="23" spans="1:5">
      <c r="A23" s="99" t="s">
        <v>682</v>
      </c>
      <c r="B23" s="91" t="s">
        <v>902</v>
      </c>
      <c r="C23" s="95">
        <f>+C133+C137+C140</f>
        <v>148806.51</v>
      </c>
      <c r="D23" s="101">
        <f>C23/$C$27</f>
        <v>1.720723665907941E-2</v>
      </c>
    </row>
    <row r="24" spans="1:5">
      <c r="A24" s="99"/>
      <c r="B24" s="91"/>
      <c r="C24" s="95" t="s">
        <v>268</v>
      </c>
      <c r="D24" s="101" t="s">
        <v>268</v>
      </c>
    </row>
    <row r="25" spans="1:5">
      <c r="A25" s="99" t="s">
        <v>684</v>
      </c>
      <c r="B25" s="91" t="s">
        <v>903</v>
      </c>
      <c r="C25" s="326">
        <f>+C166+C203+C217+C221</f>
        <v>5499096.2851</v>
      </c>
      <c r="D25" s="101">
        <f>C25/$C$27</f>
        <v>0.63588784649797991</v>
      </c>
    </row>
    <row r="26" spans="1:5" ht="13.5" thickBot="1">
      <c r="A26" s="100"/>
      <c r="B26" s="96"/>
      <c r="C26" s="97"/>
      <c r="D26" s="102" t="s">
        <v>268</v>
      </c>
    </row>
    <row r="27" spans="1:5" ht="13.5" thickTop="1">
      <c r="A27" s="90" t="s">
        <v>692</v>
      </c>
      <c r="B27" s="90"/>
      <c r="C27" s="98">
        <f>SUM(C19:C25)</f>
        <v>8647902.7950999998</v>
      </c>
      <c r="D27" s="103">
        <f>SUM(D19:D25)</f>
        <v>1</v>
      </c>
    </row>
    <row r="28" spans="1:5">
      <c r="C28" s="305"/>
    </row>
    <row r="29" spans="1:5">
      <c r="C29" s="305"/>
    </row>
    <row r="30" spans="1:5">
      <c r="A30" t="s">
        <v>1212</v>
      </c>
      <c r="C30" s="307">
        <f>+C31+C229</f>
        <v>8647902.7950999998</v>
      </c>
    </row>
    <row r="31" spans="1:5">
      <c r="A31" s="226" t="s">
        <v>1021</v>
      </c>
      <c r="C31" s="313">
        <f>+C33+C55+C101+C133+C137+C140+C166+C203+C217+C221</f>
        <v>5647902.7950999998</v>
      </c>
    </row>
    <row r="32" spans="1:5">
      <c r="C32" s="305"/>
      <c r="E32" s="77"/>
    </row>
    <row r="33" spans="1:5" hidden="1">
      <c r="A33" s="424" t="s">
        <v>1428</v>
      </c>
      <c r="B33" s="425" t="s">
        <v>1438</v>
      </c>
      <c r="C33" s="426">
        <f>+C34+C38+C41+C49+C46</f>
        <v>0</v>
      </c>
      <c r="E33" s="77">
        <f>+C33+C55+C101</f>
        <v>0</v>
      </c>
    </row>
    <row r="34" spans="1:5" hidden="1">
      <c r="A34" s="222" t="s">
        <v>1437</v>
      </c>
      <c r="B34" s="226" t="s">
        <v>1403</v>
      </c>
      <c r="C34" s="307">
        <f>SUM(C35:C37)</f>
        <v>0</v>
      </c>
      <c r="E34" s="77"/>
    </row>
    <row r="35" spans="1:5" hidden="1">
      <c r="A35" s="223" t="s">
        <v>1405</v>
      </c>
      <c r="B35" t="s">
        <v>1404</v>
      </c>
      <c r="C35" s="306">
        <f>+'OBJETO GASTO c2'!C231</f>
        <v>0</v>
      </c>
      <c r="E35" s="77"/>
    </row>
    <row r="36" spans="1:5" hidden="1">
      <c r="A36" s="223" t="s">
        <v>1406</v>
      </c>
      <c r="B36" t="s">
        <v>1407</v>
      </c>
      <c r="C36" s="306">
        <v>0</v>
      </c>
      <c r="E36" s="77"/>
    </row>
    <row r="37" spans="1:5" ht="13.5" hidden="1">
      <c r="A37" s="223" t="s">
        <v>1408</v>
      </c>
      <c r="B37" s="3" t="s">
        <v>1409</v>
      </c>
      <c r="C37" s="306">
        <v>0</v>
      </c>
      <c r="E37" s="77"/>
    </row>
    <row r="38" spans="1:5" ht="13.5" hidden="1">
      <c r="A38" s="223" t="s">
        <v>1410</v>
      </c>
      <c r="B38" s="88" t="s">
        <v>1411</v>
      </c>
      <c r="C38" s="307">
        <f>SUM(C39:C40)</f>
        <v>0</v>
      </c>
      <c r="E38" s="77"/>
    </row>
    <row r="39" spans="1:5" ht="13.5" hidden="1">
      <c r="A39" s="223" t="s">
        <v>1412</v>
      </c>
      <c r="B39" s="3" t="s">
        <v>1413</v>
      </c>
      <c r="C39" s="306"/>
      <c r="E39" s="77"/>
    </row>
    <row r="40" spans="1:5" ht="13.5" hidden="1">
      <c r="A40" s="223" t="s">
        <v>1414</v>
      </c>
      <c r="B40" s="3" t="s">
        <v>269</v>
      </c>
      <c r="C40" s="306">
        <v>0</v>
      </c>
      <c r="E40" s="77"/>
    </row>
    <row r="41" spans="1:5" ht="13.5" hidden="1">
      <c r="A41" s="223" t="s">
        <v>1415</v>
      </c>
      <c r="B41" s="88" t="s">
        <v>1416</v>
      </c>
      <c r="C41" s="306">
        <f>SUM(C42:C45)</f>
        <v>0</v>
      </c>
      <c r="E41" s="77"/>
    </row>
    <row r="42" spans="1:5" hidden="1">
      <c r="A42" s="223" t="s">
        <v>1417</v>
      </c>
      <c r="B42" t="s">
        <v>1418</v>
      </c>
      <c r="C42" s="306">
        <f>+'OBJETO GASTO c2'!C237</f>
        <v>0</v>
      </c>
      <c r="E42" s="77"/>
    </row>
    <row r="43" spans="1:5" hidden="1">
      <c r="A43" s="223" t="s">
        <v>1419</v>
      </c>
      <c r="B43" t="s">
        <v>1420</v>
      </c>
      <c r="C43" s="306">
        <f>+'OBJETO GASTO c2'!C238</f>
        <v>0</v>
      </c>
    </row>
    <row r="44" spans="1:5" hidden="1">
      <c r="A44" s="223" t="s">
        <v>1421</v>
      </c>
      <c r="B44" t="s">
        <v>600</v>
      </c>
      <c r="C44" s="306">
        <f>+'OBJETO GASTO c2'!C239</f>
        <v>0</v>
      </c>
    </row>
    <row r="45" spans="1:5" hidden="1">
      <c r="A45" s="223" t="s">
        <v>1422</v>
      </c>
      <c r="B45" t="s">
        <v>978</v>
      </c>
      <c r="C45" s="306">
        <f>+'OBJETO GASTO c2'!C240</f>
        <v>0</v>
      </c>
    </row>
    <row r="46" spans="1:5" ht="13.5" hidden="1">
      <c r="A46" s="535" t="s">
        <v>160</v>
      </c>
      <c r="B46" s="322" t="s">
        <v>161</v>
      </c>
      <c r="C46" s="323">
        <f>SUM(C47:C48)</f>
        <v>0</v>
      </c>
      <c r="D46" s="318"/>
    </row>
    <row r="47" spans="1:5" ht="13.5" hidden="1">
      <c r="A47" s="324" t="s">
        <v>162</v>
      </c>
      <c r="B47" s="319" t="s">
        <v>164</v>
      </c>
      <c r="C47" s="306">
        <f>+'OBJETO GASTO c2'!C246</f>
        <v>0</v>
      </c>
      <c r="D47" s="321"/>
    </row>
    <row r="48" spans="1:5" ht="13.5" hidden="1">
      <c r="A48" s="324" t="s">
        <v>163</v>
      </c>
      <c r="B48" s="319" t="s">
        <v>165</v>
      </c>
      <c r="C48" s="306">
        <f>+'OBJETO GASTO c2'!C247</f>
        <v>0</v>
      </c>
      <c r="D48" s="321"/>
    </row>
    <row r="49" spans="1:4" ht="13.5" hidden="1">
      <c r="A49" s="223" t="s">
        <v>1423</v>
      </c>
      <c r="B49" s="88" t="s">
        <v>1424</v>
      </c>
      <c r="C49" s="306">
        <f>SUM(C50:C52)</f>
        <v>0</v>
      </c>
    </row>
    <row r="50" spans="1:4" hidden="1">
      <c r="A50" s="223" t="s">
        <v>1425</v>
      </c>
      <c r="B50" t="s">
        <v>1436</v>
      </c>
      <c r="C50" s="306">
        <f>+'OBJETO GASTO c2'!C248</f>
        <v>0</v>
      </c>
    </row>
    <row r="51" spans="1:4" hidden="1">
      <c r="A51" s="223" t="s">
        <v>1426</v>
      </c>
      <c r="B51" t="s">
        <v>1433</v>
      </c>
      <c r="C51" s="306">
        <f>+'OBJETO GASTO c2'!C249</f>
        <v>0</v>
      </c>
    </row>
    <row r="52" spans="1:4" hidden="1">
      <c r="A52" s="223" t="s">
        <v>1427</v>
      </c>
      <c r="B52" t="s">
        <v>1434</v>
      </c>
      <c r="C52" s="306">
        <f>+'OBJETO GASTO c2'!C250</f>
        <v>0</v>
      </c>
    </row>
    <row r="53" spans="1:4" hidden="1">
      <c r="C53" s="306"/>
    </row>
    <row r="54" spans="1:4">
      <c r="C54" s="306"/>
    </row>
    <row r="55" spans="1:4" ht="13.5">
      <c r="A55" s="428" t="s">
        <v>688</v>
      </c>
      <c r="B55" s="427" t="s">
        <v>1439</v>
      </c>
      <c r="C55" s="429">
        <f>+C57+C60+C66+C71+C79++C84+C88+C92</f>
        <v>0</v>
      </c>
      <c r="D55" s="77">
        <f>+C55-C84</f>
        <v>0</v>
      </c>
    </row>
    <row r="56" spans="1:4" hidden="1">
      <c r="C56" s="306"/>
      <c r="D56" s="77"/>
    </row>
    <row r="57" spans="1:4" ht="12.75" hidden="1">
      <c r="A57" s="389" t="s">
        <v>1441</v>
      </c>
      <c r="B57" s="300" t="s">
        <v>1442</v>
      </c>
      <c r="C57" s="305">
        <f>SUM(C58:C59)</f>
        <v>0</v>
      </c>
    </row>
    <row r="58" spans="1:4" ht="12.75" hidden="1">
      <c r="A58" s="390" t="s">
        <v>1340</v>
      </c>
      <c r="B58" s="533" t="s">
        <v>1339</v>
      </c>
      <c r="C58" s="305"/>
    </row>
    <row r="59" spans="1:4" ht="12.75" hidden="1">
      <c r="A59" s="390" t="s">
        <v>1443</v>
      </c>
      <c r="B59" s="301" t="s">
        <v>1444</v>
      </c>
      <c r="C59" s="305">
        <f>+'MAT- EQ ADM'!Q9</f>
        <v>0</v>
      </c>
    </row>
    <row r="60" spans="1:4" ht="12.75" hidden="1">
      <c r="A60" s="389" t="s">
        <v>1445</v>
      </c>
      <c r="B60" s="300" t="s">
        <v>1446</v>
      </c>
      <c r="C60" s="305">
        <f>SUM(C61:C65)</f>
        <v>0</v>
      </c>
    </row>
    <row r="61" spans="1:4" ht="12.75" hidden="1">
      <c r="A61" s="390" t="s">
        <v>1447</v>
      </c>
      <c r="B61" s="301" t="s">
        <v>1448</v>
      </c>
      <c r="C61" s="305">
        <f>+'MAT- EQ ADM'!Q11</f>
        <v>0</v>
      </c>
    </row>
    <row r="62" spans="1:4" ht="12.75" hidden="1">
      <c r="A62" s="390" t="s">
        <v>1449</v>
      </c>
      <c r="B62" s="301" t="s">
        <v>1450</v>
      </c>
      <c r="C62" s="305">
        <f>+'MAT- EQ ADM'!Q12</f>
        <v>0</v>
      </c>
    </row>
    <row r="63" spans="1:4" ht="12.75" hidden="1">
      <c r="A63" s="390" t="s">
        <v>1451</v>
      </c>
      <c r="B63" s="301" t="s">
        <v>1452</v>
      </c>
      <c r="C63" s="305">
        <f>+'MAT- EQ ADM'!Q13</f>
        <v>0</v>
      </c>
    </row>
    <row r="64" spans="1:4" ht="12.75" hidden="1">
      <c r="A64" s="390" t="s">
        <v>1453</v>
      </c>
      <c r="B64" s="301" t="s">
        <v>1454</v>
      </c>
      <c r="C64" s="305">
        <f>+'MAT- EQ ADM'!Q14</f>
        <v>0</v>
      </c>
    </row>
    <row r="65" spans="1:4" ht="12.75" hidden="1">
      <c r="A65" s="390" t="s">
        <v>1455</v>
      </c>
      <c r="B65" s="301" t="s">
        <v>1456</v>
      </c>
      <c r="C65" s="305">
        <f>+'MAT- EQ ADM'!Q15</f>
        <v>0</v>
      </c>
    </row>
    <row r="66" spans="1:4" ht="12.75" hidden="1">
      <c r="A66" s="389" t="s">
        <v>1457</v>
      </c>
      <c r="B66" s="300" t="s">
        <v>1458</v>
      </c>
      <c r="C66" s="305">
        <f>SUM(C67:C70)</f>
        <v>0</v>
      </c>
    </row>
    <row r="67" spans="1:4" ht="12.75" hidden="1">
      <c r="A67" s="390" t="s">
        <v>1459</v>
      </c>
      <c r="B67" s="301" t="s">
        <v>1460</v>
      </c>
      <c r="C67" s="305">
        <f>+'MAT- EQ ADM'!Q17</f>
        <v>0</v>
      </c>
    </row>
    <row r="68" spans="1:4" ht="12.75" hidden="1">
      <c r="A68" s="390" t="s">
        <v>1461</v>
      </c>
      <c r="B68" s="301" t="s">
        <v>1462</v>
      </c>
      <c r="C68" s="305">
        <f>+'MAT- EQ ADM'!Q18</f>
        <v>0</v>
      </c>
      <c r="D68" s="225"/>
    </row>
    <row r="69" spans="1:4" ht="12.75" hidden="1">
      <c r="A69" s="390" t="s">
        <v>1463</v>
      </c>
      <c r="B69" s="301" t="s">
        <v>1464</v>
      </c>
      <c r="C69" s="305">
        <v>0</v>
      </c>
      <c r="D69" s="2120"/>
    </row>
    <row r="70" spans="1:4" ht="12.75" hidden="1">
      <c r="A70" s="390" t="s">
        <v>1465</v>
      </c>
      <c r="B70" s="301" t="s">
        <v>1466</v>
      </c>
      <c r="C70" s="305">
        <f>+'MAT- EQ ADM'!Q20</f>
        <v>0</v>
      </c>
      <c r="D70" s="77"/>
    </row>
    <row r="71" spans="1:4" ht="12.75">
      <c r="A71" s="389" t="s">
        <v>1467</v>
      </c>
      <c r="B71" s="300" t="s">
        <v>1468</v>
      </c>
      <c r="C71" s="305">
        <f>SUM(C72:C78)</f>
        <v>0</v>
      </c>
      <c r="D71" s="77"/>
    </row>
    <row r="72" spans="1:4" ht="12.75" hidden="1">
      <c r="A72" s="390" t="s">
        <v>1469</v>
      </c>
      <c r="B72" s="301" t="s">
        <v>1470</v>
      </c>
      <c r="C72" s="305">
        <f>+'MAT- EQ ADM'!Q22</f>
        <v>0</v>
      </c>
      <c r="D72" s="77"/>
    </row>
    <row r="73" spans="1:4" ht="12.75" hidden="1">
      <c r="A73" s="390" t="s">
        <v>1471</v>
      </c>
      <c r="B73" s="301" t="s">
        <v>1472</v>
      </c>
      <c r="C73" s="305">
        <f>+'MAT- EQ ADM'!Q23</f>
        <v>0</v>
      </c>
      <c r="D73" s="77"/>
    </row>
    <row r="74" spans="1:4" ht="12.75" hidden="1">
      <c r="A74" s="390" t="s">
        <v>1473</v>
      </c>
      <c r="B74" s="301" t="s">
        <v>1474</v>
      </c>
      <c r="C74" s="305">
        <f>+'MAT- EQ ADM'!Q24</f>
        <v>0</v>
      </c>
      <c r="D74" s="77"/>
    </row>
    <row r="75" spans="1:4" ht="12.75" hidden="1">
      <c r="A75" s="390" t="s">
        <v>1475</v>
      </c>
      <c r="B75" s="301" t="s">
        <v>1476</v>
      </c>
      <c r="C75" s="305">
        <f>+'MAT- EQ ADM'!Q25</f>
        <v>0</v>
      </c>
      <c r="D75" s="77"/>
    </row>
    <row r="76" spans="1:4" ht="12.75" hidden="1">
      <c r="A76" s="390" t="s">
        <v>1477</v>
      </c>
      <c r="B76" s="301" t="s">
        <v>1478</v>
      </c>
      <c r="C76" s="305">
        <v>0</v>
      </c>
      <c r="D76" s="77"/>
    </row>
    <row r="77" spans="1:4" ht="12.75" hidden="1">
      <c r="A77" s="390" t="s">
        <v>1479</v>
      </c>
      <c r="B77" s="301" t="s">
        <v>1480</v>
      </c>
      <c r="C77" s="305">
        <f>+'MAT- EQ ADM'!Q27</f>
        <v>0</v>
      </c>
      <c r="D77" s="77"/>
    </row>
    <row r="78" spans="1:4" ht="12.75">
      <c r="A78" s="390" t="s">
        <v>1481</v>
      </c>
      <c r="B78" s="301" t="s">
        <v>1482</v>
      </c>
      <c r="C78" s="305">
        <v>0</v>
      </c>
      <c r="D78" s="2120"/>
    </row>
    <row r="79" spans="1:4" ht="12.75" hidden="1">
      <c r="A79" s="389" t="s">
        <v>1483</v>
      </c>
      <c r="B79" s="300" t="s">
        <v>1484</v>
      </c>
      <c r="C79" s="305">
        <f>SUM(C80:C83)</f>
        <v>0</v>
      </c>
      <c r="D79" s="77"/>
    </row>
    <row r="80" spans="1:4" ht="12.75" hidden="1">
      <c r="A80" s="390" t="s">
        <v>1485</v>
      </c>
      <c r="B80" s="301" t="s">
        <v>1486</v>
      </c>
      <c r="C80" s="305">
        <f>+'MAT- EQ ADM'!Q30</f>
        <v>0</v>
      </c>
      <c r="D80" s="77"/>
    </row>
    <row r="81" spans="1:4" ht="12.75" hidden="1">
      <c r="A81" s="390" t="s">
        <v>1487</v>
      </c>
      <c r="B81" s="301" t="s">
        <v>1488</v>
      </c>
      <c r="C81" s="305">
        <v>0</v>
      </c>
      <c r="D81" s="2120"/>
    </row>
    <row r="82" spans="1:4" ht="12.75" hidden="1">
      <c r="A82" s="390" t="s">
        <v>1489</v>
      </c>
      <c r="B82" s="301" t="s">
        <v>1490</v>
      </c>
      <c r="C82" s="305">
        <f>+'MAT- EQ ADM'!Q32</f>
        <v>0</v>
      </c>
      <c r="D82" s="77"/>
    </row>
    <row r="83" spans="1:4" ht="12.75" hidden="1">
      <c r="A83" s="390" t="s">
        <v>1491</v>
      </c>
      <c r="B83" s="301" t="s">
        <v>1492</v>
      </c>
      <c r="C83" s="305">
        <f>+'MAT- EQ ADM'!Q33</f>
        <v>0</v>
      </c>
      <c r="D83" s="77"/>
    </row>
    <row r="84" spans="1:4" hidden="1">
      <c r="A84" s="391" t="s">
        <v>1429</v>
      </c>
      <c r="B84" s="225" t="s">
        <v>1430</v>
      </c>
      <c r="C84" s="306">
        <f>+C85</f>
        <v>0</v>
      </c>
      <c r="D84" s="77"/>
    </row>
    <row r="85" spans="1:4" hidden="1">
      <c r="A85" s="392" t="s">
        <v>1431</v>
      </c>
      <c r="B85" s="77" t="s">
        <v>1432</v>
      </c>
      <c r="C85" s="306">
        <f>+'OBJETO GASTO c2'!C251</f>
        <v>0</v>
      </c>
      <c r="D85" s="77"/>
    </row>
    <row r="86" spans="1:4" ht="12.75" hidden="1">
      <c r="A86" s="392" t="s">
        <v>681</v>
      </c>
      <c r="B86" s="224" t="s">
        <v>906</v>
      </c>
      <c r="C86" s="305">
        <f>+'MAT- EQ ADM'!Q36</f>
        <v>0</v>
      </c>
      <c r="D86" s="77"/>
    </row>
    <row r="87" spans="1:4" hidden="1">
      <c r="A87" s="336"/>
      <c r="C87" s="306"/>
      <c r="D87" s="77"/>
    </row>
    <row r="88" spans="1:4" ht="12.75" hidden="1">
      <c r="A88" s="389" t="s">
        <v>1493</v>
      </c>
      <c r="B88" s="300" t="s">
        <v>1494</v>
      </c>
      <c r="C88" s="305">
        <f>SUM(C89:C91)</f>
        <v>0</v>
      </c>
      <c r="D88" s="77"/>
    </row>
    <row r="89" spans="1:4" ht="12.75" hidden="1">
      <c r="A89" s="390" t="s">
        <v>1495</v>
      </c>
      <c r="B89" s="304" t="s">
        <v>1496</v>
      </c>
      <c r="C89" s="305">
        <f>+'MAT- EQ ADM'!Q39</f>
        <v>0</v>
      </c>
      <c r="D89" s="77"/>
    </row>
    <row r="90" spans="1:4" ht="12.75" hidden="1">
      <c r="A90" s="390" t="s">
        <v>1497</v>
      </c>
      <c r="B90" s="304" t="s">
        <v>1498</v>
      </c>
      <c r="C90" s="305">
        <f>+'MAT- EQ ADM'!Q40</f>
        <v>0</v>
      </c>
      <c r="D90" s="77"/>
    </row>
    <row r="91" spans="1:4" ht="12.75" hidden="1">
      <c r="A91" s="390" t="s">
        <v>1499</v>
      </c>
      <c r="B91" s="301" t="s">
        <v>1500</v>
      </c>
      <c r="C91" s="305">
        <f>+'MAT- EQ ADM'!Q41</f>
        <v>0</v>
      </c>
      <c r="D91" s="77"/>
    </row>
    <row r="92" spans="1:4" ht="12.75" hidden="1">
      <c r="A92" s="389" t="s">
        <v>1501</v>
      </c>
      <c r="B92" s="300" t="s">
        <v>1502</v>
      </c>
      <c r="C92" s="305">
        <f>SUM(C93:C100)</f>
        <v>0</v>
      </c>
      <c r="D92" s="77"/>
    </row>
    <row r="93" spans="1:4" ht="12.75" hidden="1">
      <c r="A93" s="390" t="s">
        <v>1503</v>
      </c>
      <c r="B93" s="301" t="s">
        <v>1504</v>
      </c>
      <c r="C93" s="305">
        <f>+'MAT- EQ ADM'!Q43</f>
        <v>0</v>
      </c>
    </row>
    <row r="94" spans="1:4" ht="12.75" hidden="1">
      <c r="A94" s="390" t="s">
        <v>1505</v>
      </c>
      <c r="B94" s="301" t="s">
        <v>1506</v>
      </c>
      <c r="C94" s="305">
        <f>+'MAT- EQ ADM'!Q44</f>
        <v>0</v>
      </c>
    </row>
    <row r="95" spans="1:4" ht="12.75" hidden="1">
      <c r="A95" s="390" t="s">
        <v>1507</v>
      </c>
      <c r="B95" s="301" t="s">
        <v>1513</v>
      </c>
      <c r="C95" s="305">
        <f>+'MAT- EQ ADM'!Q45</f>
        <v>0</v>
      </c>
    </row>
    <row r="96" spans="1:4" ht="12.75" hidden="1">
      <c r="A96" s="390" t="s">
        <v>1514</v>
      </c>
      <c r="B96" s="301" t="s">
        <v>1515</v>
      </c>
      <c r="C96" s="305">
        <f>+'MAT- EQ ADM'!Q46</f>
        <v>0</v>
      </c>
    </row>
    <row r="97" spans="1:4" ht="12.75" hidden="1">
      <c r="A97" s="390" t="s">
        <v>1516</v>
      </c>
      <c r="B97" s="301" t="s">
        <v>1517</v>
      </c>
      <c r="C97" s="305">
        <v>0</v>
      </c>
      <c r="D97" s="331"/>
    </row>
    <row r="98" spans="1:4" ht="12.75" hidden="1">
      <c r="A98" s="390" t="s">
        <v>1518</v>
      </c>
      <c r="B98" s="301" t="s">
        <v>1519</v>
      </c>
      <c r="C98" s="305">
        <f>+'MAT- EQ ADM'!Q48</f>
        <v>0</v>
      </c>
    </row>
    <row r="99" spans="1:4" ht="25.5" hidden="1">
      <c r="A99" s="390" t="s">
        <v>1520</v>
      </c>
      <c r="B99" s="303" t="s">
        <v>1521</v>
      </c>
      <c r="C99" s="305">
        <f>+'MAT- EQ ADM'!Q49</f>
        <v>0</v>
      </c>
    </row>
    <row r="100" spans="1:4" ht="12.75" hidden="1">
      <c r="A100" s="390" t="s">
        <v>1522</v>
      </c>
      <c r="B100" s="301" t="s">
        <v>1523</v>
      </c>
      <c r="C100" s="305">
        <f>+'MAT- EQ ADM'!Q50</f>
        <v>0</v>
      </c>
    </row>
    <row r="101" spans="1:4" ht="12.75" hidden="1">
      <c r="A101" s="432" t="s">
        <v>680</v>
      </c>
      <c r="B101" s="430" t="s">
        <v>683</v>
      </c>
      <c r="C101" s="431">
        <f>+C102+C108+C113+C121+C124</f>
        <v>0</v>
      </c>
      <c r="D101" s="77"/>
    </row>
    <row r="102" spans="1:4" ht="12.75" hidden="1">
      <c r="A102" s="389" t="s">
        <v>1524</v>
      </c>
      <c r="B102" s="300" t="s">
        <v>1525</v>
      </c>
      <c r="C102" s="305">
        <f>SUM(C103:C107)</f>
        <v>0</v>
      </c>
      <c r="D102" s="331"/>
    </row>
    <row r="103" spans="1:4" ht="12.75" hidden="1">
      <c r="A103" s="390" t="s">
        <v>1526</v>
      </c>
      <c r="B103" s="301" t="s">
        <v>1528</v>
      </c>
      <c r="C103" s="305">
        <f>+'MAT- EQ ADM'!Q55</f>
        <v>0</v>
      </c>
    </row>
    <row r="104" spans="1:4" ht="12.75" hidden="1">
      <c r="A104" s="390" t="s">
        <v>1529</v>
      </c>
      <c r="B104" s="301" t="s">
        <v>1530</v>
      </c>
      <c r="C104" s="305"/>
    </row>
    <row r="105" spans="1:4" ht="12.75" hidden="1">
      <c r="A105" s="390" t="s">
        <v>1531</v>
      </c>
      <c r="B105" s="301" t="s">
        <v>1532</v>
      </c>
      <c r="C105" s="305"/>
    </row>
    <row r="106" spans="1:4" ht="12.75" hidden="1">
      <c r="A106" s="390" t="s">
        <v>1533</v>
      </c>
      <c r="B106" s="301" t="s">
        <v>1534</v>
      </c>
      <c r="C106" s="305">
        <v>0</v>
      </c>
      <c r="D106" s="331"/>
    </row>
    <row r="107" spans="1:4" ht="12.75" hidden="1">
      <c r="A107" s="390" t="s">
        <v>1535</v>
      </c>
      <c r="B107" s="301" t="s">
        <v>1536</v>
      </c>
      <c r="C107" s="305"/>
    </row>
    <row r="108" spans="1:4" ht="12.75" hidden="1">
      <c r="A108" s="389" t="s">
        <v>1537</v>
      </c>
      <c r="B108" s="300" t="s">
        <v>1538</v>
      </c>
      <c r="C108" s="305">
        <f>SUM(C109:C112)</f>
        <v>0</v>
      </c>
    </row>
    <row r="109" spans="1:4" ht="12.75" hidden="1">
      <c r="A109" s="390" t="s">
        <v>1539</v>
      </c>
      <c r="B109" s="304" t="s">
        <v>1540</v>
      </c>
      <c r="C109" s="305"/>
    </row>
    <row r="110" spans="1:4" ht="12.75" hidden="1">
      <c r="A110" s="390" t="s">
        <v>1541</v>
      </c>
      <c r="B110" s="301" t="s">
        <v>1542</v>
      </c>
      <c r="C110" s="305"/>
    </row>
    <row r="111" spans="1:4" ht="12.75" hidden="1">
      <c r="A111" s="390" t="s">
        <v>1543</v>
      </c>
      <c r="B111" s="301" t="s">
        <v>1544</v>
      </c>
      <c r="C111" s="305">
        <f>+'MAT- EQ ADM'!Q202</f>
        <v>0</v>
      </c>
    </row>
    <row r="112" spans="1:4" ht="12.75" hidden="1">
      <c r="A112" s="390" t="s">
        <v>1545</v>
      </c>
      <c r="B112" s="301" t="s">
        <v>1546</v>
      </c>
      <c r="C112" s="305"/>
    </row>
    <row r="113" spans="1:4" ht="25.5" hidden="1">
      <c r="A113" s="389" t="s">
        <v>1547</v>
      </c>
      <c r="B113" s="302" t="s">
        <v>1548</v>
      </c>
      <c r="C113" s="305">
        <f>SUM(C114:C120)</f>
        <v>0</v>
      </c>
    </row>
    <row r="114" spans="1:4" ht="12.75" hidden="1">
      <c r="A114" s="390" t="s">
        <v>1549</v>
      </c>
      <c r="B114" s="301" t="s">
        <v>1550</v>
      </c>
      <c r="C114" s="305"/>
    </row>
    <row r="115" spans="1:4" ht="12.75" hidden="1">
      <c r="A115" s="390" t="s">
        <v>1551</v>
      </c>
      <c r="B115" s="301" t="s">
        <v>1552</v>
      </c>
      <c r="C115" s="305"/>
    </row>
    <row r="116" spans="1:4" ht="12.75" hidden="1">
      <c r="A116" s="390" t="s">
        <v>1553</v>
      </c>
      <c r="B116" s="301" t="s">
        <v>1554</v>
      </c>
      <c r="C116" s="305"/>
    </row>
    <row r="117" spans="1:4" ht="12.75" hidden="1">
      <c r="A117" s="390" t="s">
        <v>1555</v>
      </c>
      <c r="B117" s="301" t="s">
        <v>1556</v>
      </c>
      <c r="C117" s="305">
        <f>+'MAT- EQ ADM'!Q69</f>
        <v>0</v>
      </c>
    </row>
    <row r="118" spans="1:4" ht="12.75" hidden="1">
      <c r="A118" s="390" t="s">
        <v>1557</v>
      </c>
      <c r="B118" s="301" t="s">
        <v>1558</v>
      </c>
      <c r="C118" s="305"/>
    </row>
    <row r="119" spans="1:4" ht="12.75" hidden="1">
      <c r="A119" s="390" t="s">
        <v>1559</v>
      </c>
      <c r="B119" s="301" t="s">
        <v>1560</v>
      </c>
      <c r="C119" s="305"/>
    </row>
    <row r="120" spans="1:4" ht="12.75" hidden="1">
      <c r="A120" s="390" t="s">
        <v>1561</v>
      </c>
      <c r="B120" s="301" t="s">
        <v>1562</v>
      </c>
      <c r="C120" s="305"/>
    </row>
    <row r="121" spans="1:4" ht="12.75" hidden="1">
      <c r="A121" s="389" t="s">
        <v>1563</v>
      </c>
      <c r="B121" s="300" t="s">
        <v>1564</v>
      </c>
      <c r="C121" s="305">
        <f>SUM(C122:C123)</f>
        <v>0</v>
      </c>
    </row>
    <row r="122" spans="1:4" ht="12.75" hidden="1">
      <c r="A122" s="390" t="s">
        <v>1565</v>
      </c>
      <c r="B122" s="301" t="s">
        <v>1566</v>
      </c>
      <c r="C122" s="305">
        <f>+'MAT- EQ ADM'!Q73</f>
        <v>0</v>
      </c>
    </row>
    <row r="123" spans="1:4" ht="12.75" hidden="1">
      <c r="A123" s="390" t="s">
        <v>1567</v>
      </c>
      <c r="B123" s="301" t="s">
        <v>1568</v>
      </c>
      <c r="C123" s="305">
        <v>0</v>
      </c>
      <c r="D123" s="331"/>
    </row>
    <row r="124" spans="1:4" ht="12.75" hidden="1">
      <c r="A124" s="389" t="s">
        <v>1569</v>
      </c>
      <c r="B124" s="300" t="s">
        <v>1570</v>
      </c>
      <c r="C124" s="305">
        <f>SUM(C125:C132)</f>
        <v>0</v>
      </c>
    </row>
    <row r="125" spans="1:4" ht="12.75" hidden="1">
      <c r="A125" s="390" t="s">
        <v>1571</v>
      </c>
      <c r="B125" s="301" t="s">
        <v>1572</v>
      </c>
      <c r="C125" s="305">
        <f>+'MAT- EQ ADM'!Q82</f>
        <v>0</v>
      </c>
    </row>
    <row r="126" spans="1:4" ht="12.75" hidden="1">
      <c r="A126" s="390" t="s">
        <v>1573</v>
      </c>
      <c r="B126" s="301" t="s">
        <v>1574</v>
      </c>
      <c r="C126" s="305"/>
    </row>
    <row r="127" spans="1:4" ht="12.75" hidden="1">
      <c r="A127" s="393" t="s">
        <v>1575</v>
      </c>
      <c r="B127" s="301" t="s">
        <v>1576</v>
      </c>
      <c r="C127" s="305">
        <f>+'MAT- EQ ADM'!Q120</f>
        <v>0</v>
      </c>
    </row>
    <row r="128" spans="1:4" ht="12.75" hidden="1">
      <c r="A128" s="390" t="s">
        <v>1577</v>
      </c>
      <c r="B128" s="301" t="s">
        <v>1578</v>
      </c>
      <c r="C128" s="305"/>
    </row>
    <row r="129" spans="1:4" ht="12.75" hidden="1">
      <c r="A129" s="390" t="s">
        <v>1579</v>
      </c>
      <c r="B129" s="301" t="s">
        <v>1580</v>
      </c>
      <c r="C129" s="305">
        <v>0</v>
      </c>
      <c r="D129" s="331"/>
    </row>
    <row r="130" spans="1:4" ht="12.75" hidden="1">
      <c r="A130" s="390" t="s">
        <v>1581</v>
      </c>
      <c r="B130" s="301" t="s">
        <v>1582</v>
      </c>
      <c r="C130" s="305">
        <f>+'MAT- EQ ADM'!Q163</f>
        <v>0</v>
      </c>
    </row>
    <row r="131" spans="1:4" ht="12.75" hidden="1">
      <c r="A131" s="390" t="s">
        <v>1583</v>
      </c>
      <c r="B131" s="301" t="s">
        <v>1584</v>
      </c>
      <c r="C131" s="305"/>
    </row>
    <row r="132" spans="1:4" ht="12.75" hidden="1">
      <c r="A132" s="390" t="s">
        <v>1585</v>
      </c>
      <c r="B132" s="301" t="s">
        <v>1586</v>
      </c>
      <c r="C132" s="305"/>
    </row>
    <row r="133" spans="1:4" ht="12.75" hidden="1">
      <c r="A133" s="1255">
        <v>3</v>
      </c>
      <c r="B133" s="1256" t="s">
        <v>1587</v>
      </c>
      <c r="C133" s="1257">
        <f>+C134</f>
        <v>0</v>
      </c>
    </row>
    <row r="134" spans="1:4" ht="12.75" hidden="1">
      <c r="A134" s="1258" t="s">
        <v>1588</v>
      </c>
      <c r="B134" s="1259" t="s">
        <v>1589</v>
      </c>
      <c r="C134" s="451">
        <f>+C135</f>
        <v>0</v>
      </c>
    </row>
    <row r="135" spans="1:4" ht="25.5" hidden="1">
      <c r="A135" s="1260" t="s">
        <v>1590</v>
      </c>
      <c r="B135" s="1261" t="s">
        <v>1592</v>
      </c>
      <c r="C135" s="451">
        <f>+C136</f>
        <v>0</v>
      </c>
    </row>
    <row r="136" spans="1:4" ht="25.5" hidden="1">
      <c r="A136" s="1260" t="s">
        <v>658</v>
      </c>
      <c r="B136" s="1261" t="s">
        <v>41</v>
      </c>
      <c r="C136" s="451">
        <v>0</v>
      </c>
    </row>
    <row r="137" spans="1:4" ht="12.75" hidden="1">
      <c r="A137" s="1255">
        <v>4</v>
      </c>
      <c r="B137" s="1256" t="s">
        <v>1593</v>
      </c>
      <c r="C137" s="1257">
        <f>+C138</f>
        <v>0</v>
      </c>
    </row>
    <row r="138" spans="1:4" ht="12.75" hidden="1">
      <c r="A138" s="1258" t="s">
        <v>1594</v>
      </c>
      <c r="B138" s="1259" t="s">
        <v>1595</v>
      </c>
      <c r="C138" s="451">
        <f>+C139</f>
        <v>0</v>
      </c>
    </row>
    <row r="139" spans="1:4" ht="12.75" hidden="1">
      <c r="A139" s="1260" t="s">
        <v>1596</v>
      </c>
      <c r="B139" s="1262" t="s">
        <v>1597</v>
      </c>
      <c r="C139" s="451"/>
    </row>
    <row r="140" spans="1:4" ht="12.75">
      <c r="A140" s="1255">
        <v>5</v>
      </c>
      <c r="B140" s="1263" t="s">
        <v>1598</v>
      </c>
      <c r="C140" s="1264">
        <f>+C141+C150+C159+C161</f>
        <v>148806.51</v>
      </c>
    </row>
    <row r="141" spans="1:4" ht="12.75">
      <c r="A141" s="1258" t="s">
        <v>1599</v>
      </c>
      <c r="B141" s="1259" t="s">
        <v>1600</v>
      </c>
      <c r="C141" s="451">
        <f>SUM(C142:C149)</f>
        <v>148806.51</v>
      </c>
    </row>
    <row r="142" spans="1:4" ht="12.75">
      <c r="A142" s="1260" t="s">
        <v>1601</v>
      </c>
      <c r="B142" s="1262" t="s">
        <v>1602</v>
      </c>
      <c r="C142" s="451"/>
    </row>
    <row r="143" spans="1:4" ht="12.75">
      <c r="A143" s="1260" t="s">
        <v>1603</v>
      </c>
      <c r="B143" s="1262" t="s">
        <v>1604</v>
      </c>
      <c r="C143" s="451">
        <v>0</v>
      </c>
      <c r="D143" s="331"/>
    </row>
    <row r="144" spans="1:4" ht="12.75">
      <c r="A144" s="1260" t="s">
        <v>1605</v>
      </c>
      <c r="B144" s="1262" t="s">
        <v>1606</v>
      </c>
      <c r="C144" s="451"/>
    </row>
    <row r="145" spans="1:4" ht="12.75">
      <c r="A145" s="1260" t="s">
        <v>1607</v>
      </c>
      <c r="B145" s="1262" t="s">
        <v>1608</v>
      </c>
      <c r="C145" s="451">
        <v>0</v>
      </c>
    </row>
    <row r="146" spans="1:4" ht="12.75">
      <c r="A146" s="1260" t="s">
        <v>1609</v>
      </c>
      <c r="B146" s="1262" t="s">
        <v>0</v>
      </c>
      <c r="C146" s="451">
        <v>148806.51</v>
      </c>
      <c r="D146" s="331"/>
    </row>
    <row r="147" spans="1:4" ht="12.75">
      <c r="A147" s="1260" t="s">
        <v>1</v>
      </c>
      <c r="B147" s="1262" t="s">
        <v>2</v>
      </c>
      <c r="C147" s="451"/>
    </row>
    <row r="148" spans="1:4" ht="12.75">
      <c r="A148" s="1260" t="s">
        <v>3</v>
      </c>
      <c r="B148" s="1262" t="s">
        <v>4</v>
      </c>
      <c r="C148" s="451"/>
    </row>
    <row r="149" spans="1:4" ht="12.75">
      <c r="A149" s="1260" t="s">
        <v>5</v>
      </c>
      <c r="B149" s="1262" t="s">
        <v>6</v>
      </c>
      <c r="C149" s="451">
        <f>+'MAT- EQ ADM'!Q180</f>
        <v>0</v>
      </c>
    </row>
    <row r="150" spans="1:4" ht="12.75">
      <c r="A150" s="1247" t="s">
        <v>7</v>
      </c>
      <c r="B150" s="1248" t="s">
        <v>8</v>
      </c>
      <c r="C150" s="539">
        <f>SUM(C151:C158)</f>
        <v>0</v>
      </c>
    </row>
    <row r="151" spans="1:4" ht="12.75">
      <c r="A151" s="1249" t="s">
        <v>9</v>
      </c>
      <c r="B151" s="1250" t="s">
        <v>10</v>
      </c>
      <c r="C151" s="539"/>
    </row>
    <row r="152" spans="1:4" ht="12.75">
      <c r="A152" s="1249" t="s">
        <v>11</v>
      </c>
      <c r="B152" s="1250" t="s">
        <v>12</v>
      </c>
      <c r="C152" s="539"/>
    </row>
    <row r="153" spans="1:4" ht="12.75">
      <c r="A153" s="1249" t="s">
        <v>13</v>
      </c>
      <c r="B153" s="1250" t="s">
        <v>14</v>
      </c>
      <c r="C153" s="539"/>
    </row>
    <row r="154" spans="1:4" ht="12.75">
      <c r="A154" s="1249" t="s">
        <v>15</v>
      </c>
      <c r="B154" s="1250" t="s">
        <v>16</v>
      </c>
      <c r="C154" s="539"/>
    </row>
    <row r="155" spans="1:4" ht="12.75">
      <c r="A155" s="1249" t="s">
        <v>17</v>
      </c>
      <c r="B155" s="1250" t="s">
        <v>18</v>
      </c>
      <c r="C155" s="539"/>
    </row>
    <row r="156" spans="1:4" ht="12.75">
      <c r="A156" s="1249" t="s">
        <v>19</v>
      </c>
      <c r="B156" s="1250" t="s">
        <v>20</v>
      </c>
      <c r="C156" s="539"/>
    </row>
    <row r="157" spans="1:4" ht="12.75">
      <c r="A157" s="1249" t="s">
        <v>21</v>
      </c>
      <c r="B157" s="1250" t="s">
        <v>22</v>
      </c>
      <c r="C157" s="539"/>
    </row>
    <row r="158" spans="1:4" ht="12.75">
      <c r="A158" s="1249" t="s">
        <v>23</v>
      </c>
      <c r="B158" s="1250" t="s">
        <v>24</v>
      </c>
      <c r="C158" s="539"/>
    </row>
    <row r="159" spans="1:4" ht="12.75">
      <c r="A159" s="1247" t="s">
        <v>25</v>
      </c>
      <c r="B159" s="1248" t="s">
        <v>26</v>
      </c>
      <c r="C159" s="539">
        <f>+C160</f>
        <v>0</v>
      </c>
    </row>
    <row r="160" spans="1:4" ht="12.75">
      <c r="A160" s="1249" t="s">
        <v>27</v>
      </c>
      <c r="B160" s="1250" t="s">
        <v>28</v>
      </c>
      <c r="C160" s="539"/>
    </row>
    <row r="161" spans="1:3" ht="12.75">
      <c r="A161" s="1247" t="s">
        <v>29</v>
      </c>
      <c r="B161" s="1248" t="s">
        <v>30</v>
      </c>
      <c r="C161" s="539">
        <f>SUM(C162:C165)</f>
        <v>0</v>
      </c>
    </row>
    <row r="162" spans="1:3" ht="12.75">
      <c r="A162" s="1249" t="s">
        <v>31</v>
      </c>
      <c r="B162" s="1250" t="s">
        <v>32</v>
      </c>
      <c r="C162" s="539"/>
    </row>
    <row r="163" spans="1:3" ht="12.75">
      <c r="A163" s="1249" t="s">
        <v>33</v>
      </c>
      <c r="B163" s="1250" t="s">
        <v>34</v>
      </c>
      <c r="C163" s="539"/>
    </row>
    <row r="164" spans="1:3" ht="12.75">
      <c r="A164" s="1249" t="s">
        <v>35</v>
      </c>
      <c r="B164" s="1250" t="s">
        <v>36</v>
      </c>
      <c r="C164" s="539"/>
    </row>
    <row r="165" spans="1:3" ht="12.75">
      <c r="A165" s="1249" t="s">
        <v>37</v>
      </c>
      <c r="B165" s="1250" t="s">
        <v>38</v>
      </c>
      <c r="C165" s="539"/>
    </row>
    <row r="166" spans="1:3" ht="12.75">
      <c r="A166" s="1251">
        <v>6</v>
      </c>
      <c r="B166" s="1252" t="s">
        <v>568</v>
      </c>
      <c r="C166" s="662">
        <f>+C167+C184+C188+C190+C195+C197+C200</f>
        <v>4906816.0251000002</v>
      </c>
    </row>
    <row r="167" spans="1:3" ht="12.75">
      <c r="A167" s="1253" t="s">
        <v>42</v>
      </c>
      <c r="B167" s="664" t="s">
        <v>43</v>
      </c>
      <c r="C167" s="658">
        <f>+C168+C171+C175+C178+C182+C183</f>
        <v>4906816.0251000002</v>
      </c>
    </row>
    <row r="168" spans="1:3" ht="12.75">
      <c r="A168" s="671" t="s">
        <v>44</v>
      </c>
      <c r="B168" s="666" t="s">
        <v>45</v>
      </c>
      <c r="C168" s="658">
        <f>+C169+C170</f>
        <v>452062.18</v>
      </c>
    </row>
    <row r="169" spans="1:3" ht="12.75">
      <c r="A169" s="671"/>
      <c r="B169" s="550" t="s">
        <v>167</v>
      </c>
      <c r="C169" s="658">
        <v>197062.18</v>
      </c>
    </row>
    <row r="170" spans="1:3" ht="12.75">
      <c r="A170" s="671"/>
      <c r="B170" s="550" t="s">
        <v>2313</v>
      </c>
      <c r="C170" s="658">
        <v>255000</v>
      </c>
    </row>
    <row r="171" spans="1:3" ht="12.75">
      <c r="A171" s="671" t="s">
        <v>46</v>
      </c>
      <c r="B171" s="666" t="s">
        <v>47</v>
      </c>
      <c r="C171" s="658">
        <f>SUM(C172:C174)</f>
        <v>2098831.4350999999</v>
      </c>
    </row>
    <row r="172" spans="1:3" ht="12.75">
      <c r="A172" s="671"/>
      <c r="B172" s="551" t="s">
        <v>149</v>
      </c>
      <c r="C172" s="658">
        <v>591186.54</v>
      </c>
    </row>
    <row r="173" spans="1:3" ht="12.75">
      <c r="A173" s="671"/>
      <c r="B173" s="551" t="s">
        <v>659</v>
      </c>
      <c r="C173" s="658">
        <v>86722.1</v>
      </c>
    </row>
    <row r="174" spans="1:3" ht="12.75">
      <c r="A174" s="671"/>
      <c r="B174" s="550" t="s">
        <v>2421</v>
      </c>
      <c r="C174" s="658">
        <f>'INGRESOS c1'!C108*3%</f>
        <v>1420922.7951</v>
      </c>
    </row>
    <row r="175" spans="1:3" ht="12.75">
      <c r="A175" s="671" t="s">
        <v>48</v>
      </c>
      <c r="B175" s="1254" t="s">
        <v>49</v>
      </c>
      <c r="C175" s="658">
        <f>SUM(C176:C177)</f>
        <v>1970621.8</v>
      </c>
    </row>
    <row r="176" spans="1:3" ht="12.75">
      <c r="A176" s="671"/>
      <c r="B176" s="550" t="s">
        <v>146</v>
      </c>
      <c r="C176" s="658">
        <v>1970621.8</v>
      </c>
    </row>
    <row r="177" spans="1:3" ht="12.75">
      <c r="A177" s="671"/>
      <c r="B177" s="550" t="s">
        <v>147</v>
      </c>
      <c r="C177" s="658">
        <v>0</v>
      </c>
    </row>
    <row r="178" spans="1:3" ht="12.75">
      <c r="A178" s="671" t="s">
        <v>50</v>
      </c>
      <c r="B178" s="666" t="s">
        <v>51</v>
      </c>
      <c r="C178" s="658">
        <f>SUM(C179:C181)</f>
        <v>385300.61</v>
      </c>
    </row>
    <row r="179" spans="1:3" ht="12.75">
      <c r="A179" s="671"/>
      <c r="B179" s="551" t="s">
        <v>158</v>
      </c>
      <c r="C179" s="658">
        <v>0</v>
      </c>
    </row>
    <row r="180" spans="1:3" ht="12.75">
      <c r="A180" s="671"/>
      <c r="B180" s="550" t="s">
        <v>159</v>
      </c>
      <c r="C180" s="658">
        <v>385300.61</v>
      </c>
    </row>
    <row r="181" spans="1:3" ht="12.75">
      <c r="A181" s="671"/>
      <c r="B181" s="550" t="s">
        <v>727</v>
      </c>
      <c r="C181" s="658">
        <v>0</v>
      </c>
    </row>
    <row r="182" spans="1:3" ht="12.75">
      <c r="A182" s="671" t="s">
        <v>52</v>
      </c>
      <c r="B182" s="666" t="s">
        <v>53</v>
      </c>
      <c r="C182" s="658"/>
    </row>
    <row r="183" spans="1:3" ht="12.75">
      <c r="A183" s="671" t="s">
        <v>54</v>
      </c>
      <c r="B183" s="666" t="s">
        <v>73</v>
      </c>
      <c r="C183" s="658"/>
    </row>
    <row r="184" spans="1:3" ht="12.75">
      <c r="A184" s="1253" t="s">
        <v>74</v>
      </c>
      <c r="B184" s="664" t="s">
        <v>75</v>
      </c>
      <c r="C184" s="658">
        <f>+C186+C185</f>
        <v>0</v>
      </c>
    </row>
    <row r="185" spans="1:3" ht="12.75">
      <c r="A185" s="671" t="s">
        <v>532</v>
      </c>
      <c r="B185" s="666" t="s">
        <v>533</v>
      </c>
      <c r="C185" s="658">
        <v>0</v>
      </c>
    </row>
    <row r="186" spans="1:3" ht="12.75">
      <c r="A186" s="671" t="s">
        <v>76</v>
      </c>
      <c r="B186" s="666" t="s">
        <v>77</v>
      </c>
      <c r="C186" s="658">
        <f>+C187</f>
        <v>0</v>
      </c>
    </row>
    <row r="187" spans="1:3" ht="12.75">
      <c r="A187" s="671"/>
      <c r="B187" s="550" t="s">
        <v>689</v>
      </c>
      <c r="C187" s="658">
        <v>0</v>
      </c>
    </row>
    <row r="188" spans="1:3" ht="12.75">
      <c r="A188" s="1253" t="s">
        <v>78</v>
      </c>
      <c r="B188" s="664" t="s">
        <v>79</v>
      </c>
      <c r="C188" s="658">
        <f>+C189</f>
        <v>0</v>
      </c>
    </row>
    <row r="189" spans="1:3" ht="12.75">
      <c r="A189" s="671" t="s">
        <v>80</v>
      </c>
      <c r="B189" s="666" t="s">
        <v>81</v>
      </c>
      <c r="C189" s="658">
        <v>0</v>
      </c>
    </row>
    <row r="190" spans="1:3" ht="38.25">
      <c r="A190" s="1253" t="s">
        <v>82</v>
      </c>
      <c r="B190" s="670" t="s">
        <v>83</v>
      </c>
      <c r="C190" s="658">
        <f>+C191+C192+C193+C194</f>
        <v>0</v>
      </c>
    </row>
    <row r="191" spans="1:3" ht="12.75">
      <c r="A191" s="671" t="s">
        <v>84</v>
      </c>
      <c r="B191" s="666" t="s">
        <v>85</v>
      </c>
      <c r="C191" s="658"/>
    </row>
    <row r="192" spans="1:3" ht="12.75">
      <c r="A192" s="671" t="s">
        <v>86</v>
      </c>
      <c r="B192" s="666" t="s">
        <v>87</v>
      </c>
      <c r="C192" s="658"/>
    </row>
    <row r="193" spans="1:3" ht="12.75">
      <c r="A193" s="671" t="s">
        <v>88</v>
      </c>
      <c r="B193" s="666" t="s">
        <v>89</v>
      </c>
      <c r="C193" s="658"/>
    </row>
    <row r="194" spans="1:3" ht="25.5">
      <c r="A194" s="671" t="s">
        <v>90</v>
      </c>
      <c r="B194" s="669" t="s">
        <v>91</v>
      </c>
      <c r="C194" s="658"/>
    </row>
    <row r="195" spans="1:3" ht="25.5">
      <c r="A195" s="1253" t="s">
        <v>92</v>
      </c>
      <c r="B195" s="670" t="s">
        <v>93</v>
      </c>
      <c r="C195" s="658">
        <f>+C196</f>
        <v>0</v>
      </c>
    </row>
    <row r="196" spans="1:3" ht="12.75">
      <c r="A196" s="671" t="s">
        <v>94</v>
      </c>
      <c r="B196" s="666" t="s">
        <v>95</v>
      </c>
      <c r="C196" s="658"/>
    </row>
    <row r="197" spans="1:3" ht="25.5">
      <c r="A197" s="1253" t="s">
        <v>96</v>
      </c>
      <c r="B197" s="670" t="s">
        <v>97</v>
      </c>
      <c r="C197" s="658">
        <f>+C198+C199</f>
        <v>0</v>
      </c>
    </row>
    <row r="198" spans="1:3" ht="12.75">
      <c r="A198" s="671" t="s">
        <v>98</v>
      </c>
      <c r="B198" s="666" t="s">
        <v>99</v>
      </c>
      <c r="C198" s="658"/>
    </row>
    <row r="199" spans="1:3" ht="12.75">
      <c r="A199" s="671" t="s">
        <v>100</v>
      </c>
      <c r="B199" s="666" t="s">
        <v>101</v>
      </c>
      <c r="C199" s="658"/>
    </row>
    <row r="200" spans="1:3" ht="25.5">
      <c r="A200" s="1253" t="s">
        <v>102</v>
      </c>
      <c r="B200" s="670" t="s">
        <v>103</v>
      </c>
      <c r="C200" s="658">
        <f>+C201+C202</f>
        <v>0</v>
      </c>
    </row>
    <row r="201" spans="1:3" ht="12.75">
      <c r="A201" s="671" t="s">
        <v>104</v>
      </c>
      <c r="B201" s="666" t="s">
        <v>105</v>
      </c>
      <c r="C201" s="658"/>
    </row>
    <row r="202" spans="1:3" ht="12.75">
      <c r="A202" s="671" t="s">
        <v>106</v>
      </c>
      <c r="B202" s="666" t="s">
        <v>107</v>
      </c>
      <c r="C202" s="658"/>
    </row>
    <row r="203" spans="1:3" ht="12.75">
      <c r="A203" s="1251">
        <v>7</v>
      </c>
      <c r="B203" s="1252" t="s">
        <v>1337</v>
      </c>
      <c r="C203" s="662">
        <f>+C204+C212</f>
        <v>592280.26</v>
      </c>
    </row>
    <row r="204" spans="1:3" ht="25.5">
      <c r="A204" s="1253" t="s">
        <v>108</v>
      </c>
      <c r="B204" s="670" t="s">
        <v>109</v>
      </c>
      <c r="C204" s="658">
        <f>+C205+C206+C208+C209+C210</f>
        <v>592280.26</v>
      </c>
    </row>
    <row r="205" spans="1:3" ht="12.75">
      <c r="A205" s="671" t="s">
        <v>110</v>
      </c>
      <c r="B205" s="666" t="s">
        <v>111</v>
      </c>
      <c r="C205" s="658"/>
    </row>
    <row r="206" spans="1:3" ht="12.75">
      <c r="A206" s="671" t="s">
        <v>112</v>
      </c>
      <c r="B206" s="666" t="s">
        <v>114</v>
      </c>
      <c r="C206" s="658">
        <f>+C207</f>
        <v>546349.21</v>
      </c>
    </row>
    <row r="207" spans="1:3" ht="12.75">
      <c r="A207" s="671"/>
      <c r="B207" s="550" t="s">
        <v>157</v>
      </c>
      <c r="C207" s="658">
        <v>546349.21</v>
      </c>
    </row>
    <row r="208" spans="1:3" ht="25.5">
      <c r="A208" s="671" t="s">
        <v>115</v>
      </c>
      <c r="B208" s="669" t="s">
        <v>117</v>
      </c>
      <c r="C208" s="658">
        <v>0</v>
      </c>
    </row>
    <row r="209" spans="1:6" ht="12.75">
      <c r="A209" s="671" t="s">
        <v>118</v>
      </c>
      <c r="B209" s="666" t="s">
        <v>119</v>
      </c>
      <c r="C209" s="658"/>
    </row>
    <row r="210" spans="1:6" ht="12.75">
      <c r="A210" s="2306" t="s">
        <v>2408</v>
      </c>
      <c r="B210" s="666" t="s">
        <v>2409</v>
      </c>
      <c r="C210" s="658">
        <f>C211</f>
        <v>45931.05</v>
      </c>
    </row>
    <row r="211" spans="1:6" ht="12.75">
      <c r="A211" s="2306"/>
      <c r="B211" s="550" t="s">
        <v>2410</v>
      </c>
      <c r="C211" s="658">
        <v>45931.05</v>
      </c>
    </row>
    <row r="212" spans="1:6" ht="38.25">
      <c r="A212" s="1253" t="s">
        <v>120</v>
      </c>
      <c r="B212" s="670" t="s">
        <v>121</v>
      </c>
      <c r="C212" s="658">
        <f>+C213+C214+C215+C216</f>
        <v>0</v>
      </c>
    </row>
    <row r="213" spans="1:6" ht="12.75">
      <c r="A213" s="671" t="s">
        <v>122</v>
      </c>
      <c r="B213" s="666" t="s">
        <v>123</v>
      </c>
      <c r="C213" s="658"/>
    </row>
    <row r="214" spans="1:6" ht="12.75">
      <c r="A214" s="671" t="s">
        <v>124</v>
      </c>
      <c r="B214" s="666" t="s">
        <v>125</v>
      </c>
      <c r="C214" s="658"/>
      <c r="F214" s="334"/>
    </row>
    <row r="215" spans="1:6" ht="12.75">
      <c r="A215" s="671" t="s">
        <v>126</v>
      </c>
      <c r="B215" s="666" t="s">
        <v>127</v>
      </c>
      <c r="C215" s="658"/>
    </row>
    <row r="216" spans="1:6" ht="25.5">
      <c r="A216" s="671" t="s">
        <v>128</v>
      </c>
      <c r="B216" s="669" t="s">
        <v>129</v>
      </c>
      <c r="C216" s="658"/>
    </row>
    <row r="217" spans="1:6" ht="12.75">
      <c r="A217" s="1251">
        <v>8</v>
      </c>
      <c r="B217" s="1252" t="s">
        <v>130</v>
      </c>
      <c r="C217" s="662">
        <f>+C218</f>
        <v>0</v>
      </c>
    </row>
    <row r="218" spans="1:6" ht="12.75">
      <c r="A218" s="1253" t="s">
        <v>131</v>
      </c>
      <c r="B218" s="664" t="s">
        <v>133</v>
      </c>
      <c r="C218" s="658">
        <f>+C219</f>
        <v>0</v>
      </c>
    </row>
    <row r="219" spans="1:6" ht="25.5">
      <c r="A219" s="671" t="s">
        <v>134</v>
      </c>
      <c r="B219" s="669" t="s">
        <v>135</v>
      </c>
      <c r="C219" s="658">
        <f>+C220</f>
        <v>0</v>
      </c>
    </row>
    <row r="220" spans="1:6" ht="25.5">
      <c r="A220" s="671" t="s">
        <v>658</v>
      </c>
      <c r="B220" s="669" t="s">
        <v>41</v>
      </c>
      <c r="C220" s="658">
        <v>0</v>
      </c>
    </row>
    <row r="221" spans="1:6" ht="12.75">
      <c r="A221" s="433">
        <v>9</v>
      </c>
      <c r="B221" s="435" t="s">
        <v>136</v>
      </c>
      <c r="C221" s="436">
        <f>+C222</f>
        <v>0</v>
      </c>
    </row>
    <row r="222" spans="1:6" ht="12.75">
      <c r="A222" s="389" t="s">
        <v>137</v>
      </c>
      <c r="B222" s="308" t="s">
        <v>138</v>
      </c>
      <c r="C222" s="305">
        <f>SUM(C223:C224)</f>
        <v>0</v>
      </c>
    </row>
    <row r="223" spans="1:6" ht="12.75">
      <c r="A223" s="394" t="s">
        <v>139</v>
      </c>
      <c r="B223" s="301" t="s">
        <v>141</v>
      </c>
      <c r="C223" s="305">
        <v>0</v>
      </c>
      <c r="D223">
        <v>3938130</v>
      </c>
    </row>
    <row r="224" spans="1:6" ht="12.75">
      <c r="A224" s="394" t="s">
        <v>142</v>
      </c>
      <c r="B224" s="310" t="s">
        <v>143</v>
      </c>
      <c r="C224" s="434">
        <f>C225</f>
        <v>0</v>
      </c>
      <c r="D224">
        <f>D223-5000000</f>
        <v>-1061870</v>
      </c>
    </row>
    <row r="225" spans="1:5" ht="12.75">
      <c r="A225" s="440"/>
      <c r="B225" s="316" t="s">
        <v>1891</v>
      </c>
      <c r="C225" s="305">
        <v>0</v>
      </c>
    </row>
    <row r="226" spans="1:5">
      <c r="A226" s="395"/>
      <c r="B226" s="226"/>
      <c r="C226" s="307"/>
    </row>
    <row r="227" spans="1:5">
      <c r="A227" s="336"/>
      <c r="C227" s="305"/>
    </row>
    <row r="228" spans="1:5">
      <c r="A228" s="336"/>
      <c r="C228" s="305"/>
      <c r="E228" s="187">
        <f>25492217.93-6000000</f>
        <v>19492217.93</v>
      </c>
    </row>
    <row r="229" spans="1:5">
      <c r="A229" s="860" t="s">
        <v>1088</v>
      </c>
      <c r="B229" s="822"/>
      <c r="C229" s="861">
        <f>+C231+C253+C299+C331+C335+C338+C364+C401+C415+C419</f>
        <v>3000000</v>
      </c>
      <c r="E229" s="627"/>
    </row>
    <row r="230" spans="1:5">
      <c r="A230" s="860"/>
      <c r="B230" s="822"/>
      <c r="C230" s="861"/>
      <c r="E230" s="627"/>
    </row>
    <row r="231" spans="1:5">
      <c r="A231" s="862" t="s">
        <v>1428</v>
      </c>
      <c r="B231" s="822" t="s">
        <v>1438</v>
      </c>
      <c r="C231" s="863">
        <f>+C232+C236+C239+C247+C244</f>
        <v>0</v>
      </c>
      <c r="E231" s="627"/>
    </row>
    <row r="232" spans="1:5">
      <c r="A232" s="862" t="s">
        <v>1437</v>
      </c>
      <c r="B232" s="822" t="s">
        <v>1403</v>
      </c>
      <c r="C232" s="863">
        <f>SUM(C233:C235)</f>
        <v>0</v>
      </c>
      <c r="E232" s="187"/>
    </row>
    <row r="233" spans="1:5">
      <c r="A233" s="864" t="s">
        <v>1405</v>
      </c>
      <c r="B233" s="196" t="s">
        <v>1404</v>
      </c>
      <c r="C233" s="865">
        <f>+'OBJETO GASTO c2'!D231</f>
        <v>0</v>
      </c>
    </row>
    <row r="234" spans="1:5">
      <c r="A234" s="864" t="s">
        <v>1406</v>
      </c>
      <c r="B234" s="196" t="s">
        <v>1407</v>
      </c>
      <c r="C234" s="865"/>
    </row>
    <row r="235" spans="1:5" ht="13.5">
      <c r="A235" s="864" t="s">
        <v>1408</v>
      </c>
      <c r="B235" s="823" t="s">
        <v>1409</v>
      </c>
      <c r="C235" s="865"/>
    </row>
    <row r="236" spans="1:5" ht="13.5">
      <c r="A236" s="864" t="s">
        <v>1410</v>
      </c>
      <c r="B236" s="824" t="s">
        <v>1411</v>
      </c>
      <c r="C236" s="863">
        <f>SUM(C237:C238)</f>
        <v>0</v>
      </c>
    </row>
    <row r="237" spans="1:5" ht="13.5">
      <c r="A237" s="864" t="s">
        <v>1412</v>
      </c>
      <c r="B237" s="823" t="s">
        <v>1413</v>
      </c>
      <c r="C237" s="865"/>
    </row>
    <row r="238" spans="1:5" ht="13.5">
      <c r="A238" s="864" t="s">
        <v>1414</v>
      </c>
      <c r="B238" s="823" t="s">
        <v>269</v>
      </c>
      <c r="C238" s="865"/>
    </row>
    <row r="239" spans="1:5" ht="13.5">
      <c r="A239" s="864" t="s">
        <v>1415</v>
      </c>
      <c r="B239" s="824" t="s">
        <v>1416</v>
      </c>
      <c r="C239" s="865">
        <f>SUM(C240:C243)</f>
        <v>0</v>
      </c>
    </row>
    <row r="240" spans="1:5">
      <c r="A240" s="864" t="s">
        <v>1417</v>
      </c>
      <c r="B240" s="196" t="s">
        <v>1418</v>
      </c>
      <c r="C240" s="865">
        <f>+'OBJETO GASTO c2'!D237</f>
        <v>0</v>
      </c>
    </row>
    <row r="241" spans="1:4">
      <c r="A241" s="864" t="s">
        <v>1419</v>
      </c>
      <c r="B241" s="196" t="s">
        <v>1420</v>
      </c>
      <c r="C241" s="865">
        <f>+'OBJETO GASTO c2'!D238</f>
        <v>0</v>
      </c>
    </row>
    <row r="242" spans="1:4">
      <c r="A242" s="864" t="s">
        <v>1421</v>
      </c>
      <c r="B242" s="196" t="s">
        <v>600</v>
      </c>
      <c r="C242" s="865">
        <f>+'OBJETO GASTO c2'!D239</f>
        <v>0</v>
      </c>
    </row>
    <row r="243" spans="1:4">
      <c r="A243" s="864" t="s">
        <v>1422</v>
      </c>
      <c r="B243" s="196" t="s">
        <v>978</v>
      </c>
      <c r="C243" s="865">
        <f>+'OBJETO GASTO c2'!D240</f>
        <v>0</v>
      </c>
    </row>
    <row r="244" spans="1:4" ht="13.5">
      <c r="A244" s="535" t="s">
        <v>160</v>
      </c>
      <c r="B244" s="322" t="s">
        <v>161</v>
      </c>
      <c r="C244" s="323">
        <f>SUM(C245:C246)</f>
        <v>0</v>
      </c>
      <c r="D244" s="318"/>
    </row>
    <row r="245" spans="1:4" ht="13.5">
      <c r="A245" s="324" t="s">
        <v>162</v>
      </c>
      <c r="B245" s="319" t="s">
        <v>164</v>
      </c>
      <c r="C245" s="865">
        <f>+'OBJETO GASTO c2'!D246</f>
        <v>0</v>
      </c>
      <c r="D245" s="321"/>
    </row>
    <row r="246" spans="1:4" ht="13.5">
      <c r="A246" s="324" t="s">
        <v>163</v>
      </c>
      <c r="B246" s="319" t="s">
        <v>165</v>
      </c>
      <c r="C246" s="865">
        <f>+'OBJETO GASTO c2'!D247</f>
        <v>0</v>
      </c>
      <c r="D246" s="321"/>
    </row>
    <row r="247" spans="1:4" ht="13.5">
      <c r="A247" s="864" t="s">
        <v>1423</v>
      </c>
      <c r="B247" s="824" t="s">
        <v>1424</v>
      </c>
      <c r="C247" s="865">
        <f>SUM(C248:C250)</f>
        <v>0</v>
      </c>
    </row>
    <row r="248" spans="1:4">
      <c r="A248" s="864" t="s">
        <v>1425</v>
      </c>
      <c r="B248" s="196" t="s">
        <v>1436</v>
      </c>
      <c r="C248" s="865">
        <f>+'OBJETO GASTO c2'!D248</f>
        <v>0</v>
      </c>
    </row>
    <row r="249" spans="1:4">
      <c r="A249" s="864" t="s">
        <v>1426</v>
      </c>
      <c r="B249" s="196" t="s">
        <v>1433</v>
      </c>
      <c r="C249" s="865">
        <f>+'OBJETO GASTO c2'!D249</f>
        <v>0</v>
      </c>
    </row>
    <row r="250" spans="1:4">
      <c r="A250" s="864" t="s">
        <v>1427</v>
      </c>
      <c r="B250" s="196" t="s">
        <v>1434</v>
      </c>
      <c r="C250" s="865">
        <f>+'OBJETO GASTO c2'!D250</f>
        <v>0</v>
      </c>
    </row>
    <row r="251" spans="1:4">
      <c r="A251" s="866"/>
      <c r="B251" s="196"/>
      <c r="C251" s="865"/>
    </row>
    <row r="252" spans="1:4">
      <c r="A252" s="866"/>
      <c r="B252" s="196"/>
      <c r="C252" s="865"/>
    </row>
    <row r="253" spans="1:4" ht="13.5">
      <c r="A253" s="862" t="s">
        <v>688</v>
      </c>
      <c r="B253" s="824" t="s">
        <v>1439</v>
      </c>
      <c r="C253" s="1437">
        <f>+C255+C258+C264+C269+C277++C282+C286+C290</f>
        <v>3000000</v>
      </c>
    </row>
    <row r="254" spans="1:4">
      <c r="A254" s="866"/>
      <c r="B254" s="196"/>
      <c r="C254" s="865"/>
    </row>
    <row r="255" spans="1:4" ht="12.75">
      <c r="A255" s="868" t="s">
        <v>1441</v>
      </c>
      <c r="B255" s="825" t="s">
        <v>1442</v>
      </c>
      <c r="C255" s="867">
        <f>SUM(C256:C257)</f>
        <v>0</v>
      </c>
    </row>
    <row r="256" spans="1:4" ht="12.75">
      <c r="A256" s="869" t="s">
        <v>1340</v>
      </c>
      <c r="B256" s="818" t="s">
        <v>1339</v>
      </c>
      <c r="C256" s="867"/>
    </row>
    <row r="257" spans="1:3" ht="12.75">
      <c r="A257" s="869" t="s">
        <v>1443</v>
      </c>
      <c r="B257" s="826" t="s">
        <v>1444</v>
      </c>
      <c r="C257" s="867">
        <f>+'MAT- EQ ADM'!T9</f>
        <v>0</v>
      </c>
    </row>
    <row r="258" spans="1:3" ht="12.75">
      <c r="A258" s="868" t="s">
        <v>1445</v>
      </c>
      <c r="B258" s="825" t="s">
        <v>1446</v>
      </c>
      <c r="C258" s="867">
        <f>SUM(C259:C263)</f>
        <v>0</v>
      </c>
    </row>
    <row r="259" spans="1:3" ht="12.75">
      <c r="A259" s="869" t="s">
        <v>1447</v>
      </c>
      <c r="B259" s="826" t="s">
        <v>1448</v>
      </c>
      <c r="C259" s="867">
        <f>+'MAT- EQ ADM'!T11</f>
        <v>0</v>
      </c>
    </row>
    <row r="260" spans="1:3" ht="12.75">
      <c r="A260" s="869" t="s">
        <v>1449</v>
      </c>
      <c r="B260" s="826" t="s">
        <v>1450</v>
      </c>
      <c r="C260" s="867">
        <f>+'MAT- EQ ADM'!T12</f>
        <v>0</v>
      </c>
    </row>
    <row r="261" spans="1:3" ht="12.75">
      <c r="A261" s="869" t="s">
        <v>1451</v>
      </c>
      <c r="B261" s="826" t="s">
        <v>1452</v>
      </c>
      <c r="C261" s="867">
        <f>+'MAT- EQ ADM'!T13</f>
        <v>0</v>
      </c>
    </row>
    <row r="262" spans="1:3" ht="12.75">
      <c r="A262" s="869" t="s">
        <v>1453</v>
      </c>
      <c r="B262" s="826" t="s">
        <v>1454</v>
      </c>
      <c r="C262" s="867">
        <f>+'MAT- EQ ADM'!T14</f>
        <v>0</v>
      </c>
    </row>
    <row r="263" spans="1:3" ht="12.75">
      <c r="A263" s="869" t="s">
        <v>1455</v>
      </c>
      <c r="B263" s="826" t="s">
        <v>1456</v>
      </c>
      <c r="C263" s="867">
        <f>+'MAT- EQ ADM'!T15</f>
        <v>0</v>
      </c>
    </row>
    <row r="264" spans="1:3" ht="12.75">
      <c r="A264" s="868" t="s">
        <v>1457</v>
      </c>
      <c r="B264" s="825" t="s">
        <v>1458</v>
      </c>
      <c r="C264" s="867">
        <f>SUM(C265:C268)</f>
        <v>0</v>
      </c>
    </row>
    <row r="265" spans="1:3" ht="12.75">
      <c r="A265" s="869" t="s">
        <v>1459</v>
      </c>
      <c r="B265" s="826" t="s">
        <v>1460</v>
      </c>
      <c r="C265" s="867">
        <f>+'MAT- EQ ADM'!T17</f>
        <v>0</v>
      </c>
    </row>
    <row r="266" spans="1:3" ht="12.75">
      <c r="A266" s="869" t="s">
        <v>1461</v>
      </c>
      <c r="B266" s="826" t="s">
        <v>1462</v>
      </c>
      <c r="C266" s="867">
        <f>+'MAT- EQ ADM'!T18</f>
        <v>0</v>
      </c>
    </row>
    <row r="267" spans="1:3" ht="12.75">
      <c r="A267" s="869" t="s">
        <v>1463</v>
      </c>
      <c r="B267" s="826" t="s">
        <v>1464</v>
      </c>
      <c r="C267" s="867">
        <f>+'MAT- EQ ADM'!T19</f>
        <v>0</v>
      </c>
    </row>
    <row r="268" spans="1:3" ht="12.75">
      <c r="A268" s="869" t="s">
        <v>1465</v>
      </c>
      <c r="B268" s="826" t="s">
        <v>1466</v>
      </c>
      <c r="C268" s="867">
        <f>+'MAT- EQ ADM'!T20</f>
        <v>0</v>
      </c>
    </row>
    <row r="269" spans="1:3" ht="12.75">
      <c r="A269" s="868" t="s">
        <v>1467</v>
      </c>
      <c r="B269" s="825" t="s">
        <v>1468</v>
      </c>
      <c r="C269" s="867">
        <f>SUM(C270:C276)</f>
        <v>2500000</v>
      </c>
    </row>
    <row r="270" spans="1:3" ht="12.75">
      <c r="A270" s="869" t="s">
        <v>1469</v>
      </c>
      <c r="B270" s="826" t="s">
        <v>1470</v>
      </c>
      <c r="C270" s="867">
        <f>+'MAT- EQ ADM'!T22</f>
        <v>0</v>
      </c>
    </row>
    <row r="271" spans="1:3" ht="12.75">
      <c r="A271" s="869" t="s">
        <v>1471</v>
      </c>
      <c r="B271" s="826" t="s">
        <v>1472</v>
      </c>
      <c r="C271" s="867">
        <f>+'MAT- EQ ADM'!T23</f>
        <v>0</v>
      </c>
    </row>
    <row r="272" spans="1:3" ht="12.75">
      <c r="A272" s="869" t="s">
        <v>1473</v>
      </c>
      <c r="B272" s="826" t="s">
        <v>1474</v>
      </c>
      <c r="C272" s="867">
        <f>+'MAT- EQ ADM'!T24</f>
        <v>0</v>
      </c>
    </row>
    <row r="273" spans="1:3" ht="12.75">
      <c r="A273" s="869" t="s">
        <v>1475</v>
      </c>
      <c r="B273" s="826" t="s">
        <v>1476</v>
      </c>
      <c r="C273" s="867">
        <f>+'MAT- EQ ADM'!T25</f>
        <v>0</v>
      </c>
    </row>
    <row r="274" spans="1:3" ht="12.75">
      <c r="A274" s="869" t="s">
        <v>1477</v>
      </c>
      <c r="B274" s="826" t="s">
        <v>1478</v>
      </c>
      <c r="C274" s="867">
        <f>+'MAT- EQ ADM'!T26</f>
        <v>0</v>
      </c>
    </row>
    <row r="275" spans="1:3" ht="12.75">
      <c r="A275" s="869" t="s">
        <v>1479</v>
      </c>
      <c r="B275" s="826" t="s">
        <v>1480</v>
      </c>
      <c r="C275" s="867">
        <f>+'MAT- EQ ADM'!T27</f>
        <v>0</v>
      </c>
    </row>
    <row r="276" spans="1:3" ht="12.75">
      <c r="A276" s="869" t="s">
        <v>1481</v>
      </c>
      <c r="B276" s="826" t="s">
        <v>1482</v>
      </c>
      <c r="C276" s="867">
        <v>2500000</v>
      </c>
    </row>
    <row r="277" spans="1:3" ht="12.75">
      <c r="A277" s="868" t="s">
        <v>1483</v>
      </c>
      <c r="B277" s="825" t="s">
        <v>1484</v>
      </c>
      <c r="C277" s="867">
        <f>SUM(C278:C281)</f>
        <v>0</v>
      </c>
    </row>
    <row r="278" spans="1:3" ht="12.75">
      <c r="A278" s="869" t="s">
        <v>1485</v>
      </c>
      <c r="B278" s="826" t="s">
        <v>1486</v>
      </c>
      <c r="C278" s="867">
        <f>+'MAT- EQ ADM'!T30</f>
        <v>0</v>
      </c>
    </row>
    <row r="279" spans="1:3" ht="12.75">
      <c r="A279" s="869" t="s">
        <v>1487</v>
      </c>
      <c r="B279" s="826" t="s">
        <v>1488</v>
      </c>
      <c r="C279" s="867">
        <f>+'MAT- EQ ADM'!T31</f>
        <v>0</v>
      </c>
    </row>
    <row r="280" spans="1:3" ht="12.75">
      <c r="A280" s="869" t="s">
        <v>1489</v>
      </c>
      <c r="B280" s="826" t="s">
        <v>1490</v>
      </c>
      <c r="C280" s="867">
        <f>+'MAT- EQ ADM'!T32</f>
        <v>0</v>
      </c>
    </row>
    <row r="281" spans="1:3" ht="12.75">
      <c r="A281" s="869" t="s">
        <v>1491</v>
      </c>
      <c r="B281" s="826" t="s">
        <v>1492</v>
      </c>
      <c r="C281" s="867">
        <f>+'MAT- EQ ADM'!T33</f>
        <v>0</v>
      </c>
    </row>
    <row r="282" spans="1:3">
      <c r="A282" s="870" t="s">
        <v>1429</v>
      </c>
      <c r="B282" s="827" t="s">
        <v>1430</v>
      </c>
      <c r="C282" s="865">
        <f>+C283</f>
        <v>0</v>
      </c>
    </row>
    <row r="283" spans="1:3">
      <c r="A283" s="871" t="s">
        <v>1431</v>
      </c>
      <c r="B283" s="828" t="s">
        <v>1432</v>
      </c>
      <c r="C283" s="865">
        <f>+'OBJETO GASTO c2'!D251</f>
        <v>0</v>
      </c>
    </row>
    <row r="284" spans="1:3" ht="12.75">
      <c r="A284" s="871" t="s">
        <v>681</v>
      </c>
      <c r="B284" s="826" t="s">
        <v>906</v>
      </c>
      <c r="C284" s="867">
        <f>+'MAT- EQ ADM'!T36</f>
        <v>0</v>
      </c>
    </row>
    <row r="285" spans="1:3">
      <c r="A285" s="866"/>
      <c r="B285" s="196"/>
      <c r="C285" s="865"/>
    </row>
    <row r="286" spans="1:3" ht="12.75">
      <c r="A286" s="868" t="s">
        <v>1493</v>
      </c>
      <c r="B286" s="825" t="s">
        <v>1494</v>
      </c>
      <c r="C286" s="867">
        <f>SUM(C287:C289)</f>
        <v>500000</v>
      </c>
    </row>
    <row r="287" spans="1:3" ht="12.75">
      <c r="A287" s="869" t="s">
        <v>1495</v>
      </c>
      <c r="B287" s="826" t="s">
        <v>1496</v>
      </c>
      <c r="C287" s="867">
        <v>500000</v>
      </c>
    </row>
    <row r="288" spans="1:3" ht="12.75">
      <c r="A288" s="869" t="s">
        <v>1497</v>
      </c>
      <c r="B288" s="826" t="s">
        <v>1498</v>
      </c>
      <c r="C288" s="867">
        <f>+'MAT- EQ ADM'!T40</f>
        <v>0</v>
      </c>
    </row>
    <row r="289" spans="1:3" ht="12.75">
      <c r="A289" s="869" t="s">
        <v>1499</v>
      </c>
      <c r="B289" s="826" t="s">
        <v>1500</v>
      </c>
      <c r="C289" s="867">
        <f>+'MAT- EQ ADM'!T41</f>
        <v>0</v>
      </c>
    </row>
    <row r="290" spans="1:3" ht="12.75">
      <c r="A290" s="868" t="s">
        <v>1501</v>
      </c>
      <c r="B290" s="825" t="s">
        <v>1502</v>
      </c>
      <c r="C290" s="867">
        <f>SUM(C291:C298)</f>
        <v>0</v>
      </c>
    </row>
    <row r="291" spans="1:3" ht="12.75">
      <c r="A291" s="869" t="s">
        <v>1503</v>
      </c>
      <c r="B291" s="826" t="s">
        <v>1504</v>
      </c>
      <c r="C291" s="867">
        <f>+'MAT- EQ ADM'!T43</f>
        <v>0</v>
      </c>
    </row>
    <row r="292" spans="1:3" ht="12.75">
      <c r="A292" s="869" t="s">
        <v>1505</v>
      </c>
      <c r="B292" s="826" t="s">
        <v>1506</v>
      </c>
      <c r="C292" s="867">
        <f>+'MAT- EQ ADM'!T44</f>
        <v>0</v>
      </c>
    </row>
    <row r="293" spans="1:3" ht="12.75">
      <c r="A293" s="869" t="s">
        <v>1507</v>
      </c>
      <c r="B293" s="826" t="s">
        <v>1513</v>
      </c>
      <c r="C293" s="867">
        <f>+'MAT- EQ ADM'!T45</f>
        <v>0</v>
      </c>
    </row>
    <row r="294" spans="1:3" ht="12.75">
      <c r="A294" s="869" t="s">
        <v>1514</v>
      </c>
      <c r="B294" s="826" t="s">
        <v>1515</v>
      </c>
      <c r="C294" s="867">
        <f>+'MAT- EQ ADM'!T46</f>
        <v>0</v>
      </c>
    </row>
    <row r="295" spans="1:3" ht="12.75">
      <c r="A295" s="869" t="s">
        <v>1516</v>
      </c>
      <c r="B295" s="826" t="s">
        <v>1517</v>
      </c>
      <c r="C295" s="867">
        <v>0</v>
      </c>
    </row>
    <row r="296" spans="1:3" ht="12.75">
      <c r="A296" s="869" t="s">
        <v>1518</v>
      </c>
      <c r="B296" s="826" t="s">
        <v>1519</v>
      </c>
      <c r="C296" s="867">
        <f>+'MAT- EQ ADM'!T47</f>
        <v>0</v>
      </c>
    </row>
    <row r="297" spans="1:3" ht="25.5">
      <c r="A297" s="869" t="s">
        <v>1520</v>
      </c>
      <c r="B297" s="829" t="s">
        <v>1521</v>
      </c>
      <c r="C297" s="867">
        <f>+'MAT- EQ ADM'!T49</f>
        <v>0</v>
      </c>
    </row>
    <row r="298" spans="1:3" ht="12.75">
      <c r="A298" s="869" t="s">
        <v>1522</v>
      </c>
      <c r="B298" s="826" t="s">
        <v>1523</v>
      </c>
      <c r="C298" s="867">
        <f>+'MAT- EQ ADM'!T50</f>
        <v>0</v>
      </c>
    </row>
    <row r="299" spans="1:3" ht="12.75">
      <c r="A299" s="872" t="s">
        <v>680</v>
      </c>
      <c r="B299" s="825" t="s">
        <v>683</v>
      </c>
      <c r="C299" s="863">
        <f>+C300+C306+C311+C319+C322</f>
        <v>0</v>
      </c>
    </row>
    <row r="300" spans="1:3" ht="12.75">
      <c r="A300" s="868" t="s">
        <v>1524</v>
      </c>
      <c r="B300" s="825" t="s">
        <v>1525</v>
      </c>
      <c r="C300" s="867">
        <f>SUM(C301:C305)</f>
        <v>0</v>
      </c>
    </row>
    <row r="301" spans="1:3" ht="12.75">
      <c r="A301" s="869" t="s">
        <v>1526</v>
      </c>
      <c r="B301" s="826" t="s">
        <v>1528</v>
      </c>
      <c r="C301" s="867"/>
    </row>
    <row r="302" spans="1:3" ht="12.75">
      <c r="A302" s="869" t="s">
        <v>1529</v>
      </c>
      <c r="B302" s="826" t="s">
        <v>1530</v>
      </c>
      <c r="C302" s="867"/>
    </row>
    <row r="303" spans="1:3" ht="12.75">
      <c r="A303" s="869" t="s">
        <v>1531</v>
      </c>
      <c r="B303" s="826" t="s">
        <v>1532</v>
      </c>
      <c r="C303" s="867"/>
    </row>
    <row r="304" spans="1:3" ht="12.75">
      <c r="A304" s="869" t="s">
        <v>1533</v>
      </c>
      <c r="B304" s="826" t="s">
        <v>1534</v>
      </c>
      <c r="C304" s="867">
        <f>+'MAT- EQ ADM'!U62</f>
        <v>0</v>
      </c>
    </row>
    <row r="305" spans="1:3" ht="12.75">
      <c r="A305" s="869" t="s">
        <v>1535</v>
      </c>
      <c r="B305" s="826" t="s">
        <v>1536</v>
      </c>
      <c r="C305" s="867"/>
    </row>
    <row r="306" spans="1:3" ht="12.75">
      <c r="A306" s="868" t="s">
        <v>1537</v>
      </c>
      <c r="B306" s="825" t="s">
        <v>1538</v>
      </c>
      <c r="C306" s="867">
        <f>SUM(C307:C310)</f>
        <v>0</v>
      </c>
    </row>
    <row r="307" spans="1:3" ht="12.75">
      <c r="A307" s="869" t="s">
        <v>1539</v>
      </c>
      <c r="B307" s="826" t="s">
        <v>1540</v>
      </c>
      <c r="C307" s="867"/>
    </row>
    <row r="308" spans="1:3" ht="12.75">
      <c r="A308" s="869" t="s">
        <v>1541</v>
      </c>
      <c r="B308" s="826" t="s">
        <v>1542</v>
      </c>
      <c r="C308" s="867"/>
    </row>
    <row r="309" spans="1:3" ht="12.75">
      <c r="A309" s="869" t="s">
        <v>1543</v>
      </c>
      <c r="B309" s="826" t="s">
        <v>1544</v>
      </c>
      <c r="C309" s="867"/>
    </row>
    <row r="310" spans="1:3" ht="12.75">
      <c r="A310" s="869" t="s">
        <v>1545</v>
      </c>
      <c r="B310" s="826" t="s">
        <v>1546</v>
      </c>
      <c r="C310" s="867"/>
    </row>
    <row r="311" spans="1:3" ht="25.5">
      <c r="A311" s="868" t="s">
        <v>1547</v>
      </c>
      <c r="B311" s="830" t="s">
        <v>1548</v>
      </c>
      <c r="C311" s="867">
        <f>SUM(C312:C318)</f>
        <v>0</v>
      </c>
    </row>
    <row r="312" spans="1:3" ht="12.75">
      <c r="A312" s="869" t="s">
        <v>1549</v>
      </c>
      <c r="B312" s="826" t="s">
        <v>1550</v>
      </c>
      <c r="C312" s="867"/>
    </row>
    <row r="313" spans="1:3" ht="12.75">
      <c r="A313" s="869" t="s">
        <v>1551</v>
      </c>
      <c r="B313" s="826" t="s">
        <v>1552</v>
      </c>
      <c r="C313" s="867"/>
    </row>
    <row r="314" spans="1:3" ht="12.75">
      <c r="A314" s="869" t="s">
        <v>1553</v>
      </c>
      <c r="B314" s="826" t="s">
        <v>1554</v>
      </c>
      <c r="C314" s="867"/>
    </row>
    <row r="315" spans="1:3" ht="12.75">
      <c r="A315" s="869" t="s">
        <v>1555</v>
      </c>
      <c r="B315" s="826" t="s">
        <v>1556</v>
      </c>
      <c r="C315" s="867">
        <f>+'MAT- EQ ADM'!U69</f>
        <v>0</v>
      </c>
    </row>
    <row r="316" spans="1:3" ht="12.75">
      <c r="A316" s="869" t="s">
        <v>1557</v>
      </c>
      <c r="B316" s="826" t="s">
        <v>1558</v>
      </c>
      <c r="C316" s="867"/>
    </row>
    <row r="317" spans="1:3" ht="12.75">
      <c r="A317" s="869" t="s">
        <v>1559</v>
      </c>
      <c r="B317" s="826" t="s">
        <v>1560</v>
      </c>
      <c r="C317" s="867"/>
    </row>
    <row r="318" spans="1:3" ht="12.75">
      <c r="A318" s="869" t="s">
        <v>1561</v>
      </c>
      <c r="B318" s="826" t="s">
        <v>1562</v>
      </c>
      <c r="C318" s="867"/>
    </row>
    <row r="319" spans="1:3" ht="12.75">
      <c r="A319" s="868" t="s">
        <v>1563</v>
      </c>
      <c r="B319" s="825" t="s">
        <v>1564</v>
      </c>
      <c r="C319" s="867">
        <f>SUM(C320:C321)</f>
        <v>0</v>
      </c>
    </row>
    <row r="320" spans="1:3" ht="12.75">
      <c r="A320" s="869" t="s">
        <v>1565</v>
      </c>
      <c r="B320" s="826" t="s">
        <v>1566</v>
      </c>
      <c r="C320" s="867">
        <f>+'MAT- EQ ADM'!U73</f>
        <v>0</v>
      </c>
    </row>
    <row r="321" spans="1:3" ht="12.75">
      <c r="A321" s="869" t="s">
        <v>1567</v>
      </c>
      <c r="B321" s="826" t="s">
        <v>1568</v>
      </c>
      <c r="C321" s="867"/>
    </row>
    <row r="322" spans="1:3" ht="12.75">
      <c r="A322" s="868" t="s">
        <v>1569</v>
      </c>
      <c r="B322" s="825" t="s">
        <v>1570</v>
      </c>
      <c r="C322" s="867">
        <f>SUM(C323:C330)</f>
        <v>0</v>
      </c>
    </row>
    <row r="323" spans="1:3" ht="12.75">
      <c r="A323" s="869" t="s">
        <v>1571</v>
      </c>
      <c r="B323" s="826" t="s">
        <v>1572</v>
      </c>
      <c r="C323" s="867">
        <f>+'MAT- EQ ADM'!U82</f>
        <v>0</v>
      </c>
    </row>
    <row r="324" spans="1:3" ht="12.75">
      <c r="A324" s="869" t="s">
        <v>1573</v>
      </c>
      <c r="B324" s="826" t="s">
        <v>1574</v>
      </c>
      <c r="C324" s="867"/>
    </row>
    <row r="325" spans="1:3" ht="12.75">
      <c r="A325" s="873" t="s">
        <v>1575</v>
      </c>
      <c r="B325" s="826" t="s">
        <v>1576</v>
      </c>
      <c r="C325" s="867">
        <f>+'MAT- EQ ADM'!U120</f>
        <v>0</v>
      </c>
    </row>
    <row r="326" spans="1:3" ht="12.75">
      <c r="A326" s="869" t="s">
        <v>1577</v>
      </c>
      <c r="B326" s="826" t="s">
        <v>1578</v>
      </c>
      <c r="C326" s="867"/>
    </row>
    <row r="327" spans="1:3" ht="12.75">
      <c r="A327" s="869" t="s">
        <v>1579</v>
      </c>
      <c r="B327" s="826" t="s">
        <v>1580</v>
      </c>
      <c r="C327" s="867">
        <f>+'MAT- EQ ADM'!U143</f>
        <v>0</v>
      </c>
    </row>
    <row r="328" spans="1:3" ht="12.75">
      <c r="A328" s="869" t="s">
        <v>1581</v>
      </c>
      <c r="B328" s="826" t="s">
        <v>1582</v>
      </c>
      <c r="C328" s="867">
        <f>+'MAT- EQ ADM'!U163</f>
        <v>0</v>
      </c>
    </row>
    <row r="329" spans="1:3" ht="12.75">
      <c r="A329" s="869" t="s">
        <v>1583</v>
      </c>
      <c r="B329" s="826" t="s">
        <v>1584</v>
      </c>
      <c r="C329" s="867"/>
    </row>
    <row r="330" spans="1:3" ht="12.75">
      <c r="A330" s="869" t="s">
        <v>1585</v>
      </c>
      <c r="B330" s="826" t="s">
        <v>1586</v>
      </c>
      <c r="C330" s="867"/>
    </row>
    <row r="331" spans="1:3" ht="12.75">
      <c r="A331" s="874">
        <v>3</v>
      </c>
      <c r="B331" s="825" t="s">
        <v>1587</v>
      </c>
      <c r="C331" s="867">
        <f>+C332</f>
        <v>0</v>
      </c>
    </row>
    <row r="332" spans="1:3" ht="12.75">
      <c r="A332" s="868" t="s">
        <v>1588</v>
      </c>
      <c r="B332" s="825" t="s">
        <v>1589</v>
      </c>
      <c r="C332" s="867">
        <f>+C333</f>
        <v>0</v>
      </c>
    </row>
    <row r="333" spans="1:3" ht="25.5">
      <c r="A333" s="869" t="s">
        <v>1590</v>
      </c>
      <c r="B333" s="829" t="s">
        <v>1592</v>
      </c>
      <c r="C333" s="867"/>
    </row>
    <row r="334" spans="1:3" ht="25.5">
      <c r="A334" s="598" t="s">
        <v>658</v>
      </c>
      <c r="B334" s="599" t="s">
        <v>41</v>
      </c>
      <c r="C334" s="867"/>
    </row>
    <row r="335" spans="1:3" ht="12.75">
      <c r="A335" s="868">
        <v>4</v>
      </c>
      <c r="B335" s="825" t="s">
        <v>1593</v>
      </c>
      <c r="C335" s="867">
        <f>+C336</f>
        <v>0</v>
      </c>
    </row>
    <row r="336" spans="1:3" ht="12.75">
      <c r="A336" s="868" t="s">
        <v>1594</v>
      </c>
      <c r="B336" s="825" t="s">
        <v>1595</v>
      </c>
      <c r="C336" s="867">
        <f>+C337</f>
        <v>0</v>
      </c>
    </row>
    <row r="337" spans="1:3" ht="12.75">
      <c r="A337" s="869" t="s">
        <v>1596</v>
      </c>
      <c r="B337" s="826" t="s">
        <v>1597</v>
      </c>
      <c r="C337" s="867"/>
    </row>
    <row r="338" spans="1:3" ht="12.75">
      <c r="A338" s="874">
        <v>5</v>
      </c>
      <c r="B338" s="831" t="s">
        <v>1598</v>
      </c>
      <c r="C338" s="1437">
        <f>+C339+C348+C357+C359</f>
        <v>0</v>
      </c>
    </row>
    <row r="339" spans="1:3" ht="12.75">
      <c r="A339" s="868" t="s">
        <v>1599</v>
      </c>
      <c r="B339" s="825" t="s">
        <v>1600</v>
      </c>
      <c r="C339" s="867">
        <f>SUM(C340:C347)</f>
        <v>0</v>
      </c>
    </row>
    <row r="340" spans="1:3" ht="12.75">
      <c r="A340" s="869" t="s">
        <v>1601</v>
      </c>
      <c r="B340" s="826" t="s">
        <v>1602</v>
      </c>
      <c r="C340" s="867"/>
    </row>
    <row r="341" spans="1:3" ht="12.75">
      <c r="A341" s="869" t="s">
        <v>1603</v>
      </c>
      <c r="B341" s="826" t="s">
        <v>1604</v>
      </c>
      <c r="C341" s="867"/>
    </row>
    <row r="342" spans="1:3" ht="12.75">
      <c r="A342" s="869" t="s">
        <v>1605</v>
      </c>
      <c r="B342" s="826" t="s">
        <v>1606</v>
      </c>
      <c r="C342" s="867"/>
    </row>
    <row r="343" spans="1:3" ht="12.75">
      <c r="A343" s="869" t="s">
        <v>1607</v>
      </c>
      <c r="B343" s="826" t="s">
        <v>1608</v>
      </c>
      <c r="C343" s="867">
        <f>+'MAT- EQ ADM'!U167</f>
        <v>0</v>
      </c>
    </row>
    <row r="344" spans="1:3" ht="12.75">
      <c r="A344" s="869" t="s">
        <v>1609</v>
      </c>
      <c r="B344" s="826" t="s">
        <v>0</v>
      </c>
      <c r="C344" s="867">
        <f>+'MAT- EQ ADM'!U174</f>
        <v>0</v>
      </c>
    </row>
    <row r="345" spans="1:3" ht="12.75">
      <c r="A345" s="869" t="s">
        <v>1</v>
      </c>
      <c r="B345" s="826" t="s">
        <v>2</v>
      </c>
      <c r="C345" s="867"/>
    </row>
    <row r="346" spans="1:3" ht="12.75">
      <c r="A346" s="869" t="s">
        <v>3</v>
      </c>
      <c r="B346" s="826" t="s">
        <v>4</v>
      </c>
      <c r="C346" s="867"/>
    </row>
    <row r="347" spans="1:3" ht="12.75">
      <c r="A347" s="869" t="s">
        <v>5</v>
      </c>
      <c r="B347" s="826" t="s">
        <v>6</v>
      </c>
      <c r="C347" s="867">
        <f>+'MAT- EQ ADM'!U180</f>
        <v>0</v>
      </c>
    </row>
    <row r="348" spans="1:3" ht="12.75">
      <c r="A348" s="400" t="s">
        <v>7</v>
      </c>
      <c r="B348" s="401" t="s">
        <v>8</v>
      </c>
      <c r="C348" s="399">
        <f>SUM(C349:C356)</f>
        <v>0</v>
      </c>
    </row>
    <row r="349" spans="1:3" ht="12.75">
      <c r="A349" s="402" t="s">
        <v>9</v>
      </c>
      <c r="B349" s="403" t="s">
        <v>10</v>
      </c>
      <c r="C349" s="399"/>
    </row>
    <row r="350" spans="1:3" ht="12.75">
      <c r="A350" s="402" t="s">
        <v>11</v>
      </c>
      <c r="B350" s="403" t="s">
        <v>12</v>
      </c>
      <c r="C350" s="399"/>
    </row>
    <row r="351" spans="1:3" ht="12.75">
      <c r="A351" s="402" t="s">
        <v>13</v>
      </c>
      <c r="B351" s="403" t="s">
        <v>14</v>
      </c>
      <c r="C351" s="399"/>
    </row>
    <row r="352" spans="1:3" ht="12.75">
      <c r="A352" s="402" t="s">
        <v>15</v>
      </c>
      <c r="B352" s="403" t="s">
        <v>16</v>
      </c>
      <c r="C352" s="399"/>
    </row>
    <row r="353" spans="1:3" ht="12.75">
      <c r="A353" s="402" t="s">
        <v>17</v>
      </c>
      <c r="B353" s="403" t="s">
        <v>18</v>
      </c>
      <c r="C353" s="399"/>
    </row>
    <row r="354" spans="1:3" ht="12.75">
      <c r="A354" s="402" t="s">
        <v>19</v>
      </c>
      <c r="B354" s="403" t="s">
        <v>20</v>
      </c>
      <c r="C354" s="399"/>
    </row>
    <row r="355" spans="1:3" ht="12.75">
      <c r="A355" s="402" t="s">
        <v>21</v>
      </c>
      <c r="B355" s="403" t="s">
        <v>22</v>
      </c>
      <c r="C355" s="399"/>
    </row>
    <row r="356" spans="1:3" ht="12.75">
      <c r="A356" s="402" t="s">
        <v>23</v>
      </c>
      <c r="B356" s="403" t="s">
        <v>24</v>
      </c>
      <c r="C356" s="399"/>
    </row>
    <row r="357" spans="1:3" ht="12.75">
      <c r="A357" s="400" t="s">
        <v>25</v>
      </c>
      <c r="B357" s="401" t="s">
        <v>26</v>
      </c>
      <c r="C357" s="399">
        <f>+C358</f>
        <v>0</v>
      </c>
    </row>
    <row r="358" spans="1:3" ht="12.75">
      <c r="A358" s="402" t="s">
        <v>27</v>
      </c>
      <c r="B358" s="403" t="s">
        <v>28</v>
      </c>
      <c r="C358" s="399"/>
    </row>
    <row r="359" spans="1:3" ht="12.75">
      <c r="A359" s="400" t="s">
        <v>29</v>
      </c>
      <c r="B359" s="401" t="s">
        <v>30</v>
      </c>
      <c r="C359" s="399">
        <f>SUM(C360:C363)</f>
        <v>0</v>
      </c>
    </row>
    <row r="360" spans="1:3" ht="12.75">
      <c r="A360" s="402" t="s">
        <v>31</v>
      </c>
      <c r="B360" s="403" t="s">
        <v>32</v>
      </c>
      <c r="C360" s="399"/>
    </row>
    <row r="361" spans="1:3" ht="12.75">
      <c r="A361" s="402" t="s">
        <v>33</v>
      </c>
      <c r="B361" s="403" t="s">
        <v>34</v>
      </c>
      <c r="C361" s="399"/>
    </row>
    <row r="362" spans="1:3" ht="12.75">
      <c r="A362" s="402" t="s">
        <v>35</v>
      </c>
      <c r="B362" s="403" t="s">
        <v>36</v>
      </c>
      <c r="C362" s="399"/>
    </row>
    <row r="363" spans="1:3" ht="12.75">
      <c r="A363" s="402" t="s">
        <v>37</v>
      </c>
      <c r="B363" s="403" t="s">
        <v>38</v>
      </c>
      <c r="C363" s="399"/>
    </row>
    <row r="364" spans="1:3" ht="12.75">
      <c r="A364" s="400">
        <v>6</v>
      </c>
      <c r="B364" s="401" t="s">
        <v>568</v>
      </c>
      <c r="C364" s="399">
        <f>+C365+C383+C386+C388+C393+C395+C398</f>
        <v>0</v>
      </c>
    </row>
    <row r="365" spans="1:3" ht="12.75">
      <c r="A365" s="400" t="s">
        <v>42</v>
      </c>
      <c r="B365" s="401" t="s">
        <v>43</v>
      </c>
      <c r="C365" s="399">
        <f>+C366+C369+C372+C376+C381+C382</f>
        <v>0</v>
      </c>
    </row>
    <row r="366" spans="1:3" ht="12.75">
      <c r="A366" s="402" t="s">
        <v>44</v>
      </c>
      <c r="B366" s="403" t="s">
        <v>45</v>
      </c>
      <c r="C366" s="399">
        <f>+C367</f>
        <v>0</v>
      </c>
    </row>
    <row r="367" spans="1:3" ht="12.75">
      <c r="A367" s="402"/>
      <c r="B367" s="407" t="s">
        <v>167</v>
      </c>
      <c r="C367" s="399"/>
    </row>
    <row r="368" spans="1:3" ht="12.75">
      <c r="A368" s="402"/>
      <c r="B368" s="403"/>
      <c r="C368" s="399"/>
    </row>
    <row r="369" spans="1:3" ht="12.75">
      <c r="A369" s="402" t="s">
        <v>46</v>
      </c>
      <c r="B369" s="403" t="s">
        <v>47</v>
      </c>
      <c r="C369" s="399">
        <f>SUM(C370:C371)</f>
        <v>0</v>
      </c>
    </row>
    <row r="370" spans="1:3" ht="12.75">
      <c r="A370" s="402"/>
      <c r="B370" s="408" t="s">
        <v>149</v>
      </c>
      <c r="C370" s="399"/>
    </row>
    <row r="371" spans="1:3" ht="12.75">
      <c r="A371" s="402"/>
      <c r="B371" s="408" t="s">
        <v>148</v>
      </c>
      <c r="C371" s="399"/>
    </row>
    <row r="372" spans="1:3" ht="25.5">
      <c r="A372" s="402" t="s">
        <v>48</v>
      </c>
      <c r="B372" s="404" t="s">
        <v>49</v>
      </c>
      <c r="C372" s="399">
        <f>SUM(C373:C374)</f>
        <v>0</v>
      </c>
    </row>
    <row r="373" spans="1:3" ht="12.75">
      <c r="A373" s="402"/>
      <c r="B373" s="407" t="s">
        <v>146</v>
      </c>
      <c r="C373" s="399"/>
    </row>
    <row r="374" spans="1:3" ht="12.75">
      <c r="A374" s="402"/>
      <c r="B374" s="407" t="s">
        <v>147</v>
      </c>
      <c r="C374" s="399"/>
    </row>
    <row r="375" spans="1:3" ht="12.75">
      <c r="A375" s="402"/>
      <c r="B375" s="404"/>
      <c r="C375" s="399"/>
    </row>
    <row r="376" spans="1:3" ht="12.75">
      <c r="A376" s="402" t="s">
        <v>50</v>
      </c>
      <c r="B376" s="403" t="s">
        <v>51</v>
      </c>
      <c r="C376" s="399">
        <f>SUM(C377:C379)</f>
        <v>0</v>
      </c>
    </row>
    <row r="377" spans="1:3" ht="12.75">
      <c r="A377" s="402"/>
      <c r="B377" s="409" t="s">
        <v>158</v>
      </c>
      <c r="C377" s="399"/>
    </row>
    <row r="378" spans="1:3" ht="12.75">
      <c r="A378" s="402"/>
      <c r="B378" s="407" t="s">
        <v>159</v>
      </c>
      <c r="C378" s="399"/>
    </row>
    <row r="379" spans="1:3" ht="12.75">
      <c r="A379" s="402"/>
      <c r="B379" s="407" t="s">
        <v>727</v>
      </c>
      <c r="C379" s="399"/>
    </row>
    <row r="380" spans="1:3" ht="12.75">
      <c r="A380" s="402"/>
      <c r="B380" s="403"/>
      <c r="C380" s="399"/>
    </row>
    <row r="381" spans="1:3" ht="12.75">
      <c r="A381" s="402" t="s">
        <v>52</v>
      </c>
      <c r="B381" s="403" t="s">
        <v>53</v>
      </c>
      <c r="C381" s="399"/>
    </row>
    <row r="382" spans="1:3" ht="12.75">
      <c r="A382" s="402" t="s">
        <v>54</v>
      </c>
      <c r="B382" s="403" t="s">
        <v>73</v>
      </c>
      <c r="C382" s="399"/>
    </row>
    <row r="383" spans="1:3" ht="12.75">
      <c r="A383" s="400" t="s">
        <v>74</v>
      </c>
      <c r="B383" s="401" t="s">
        <v>75</v>
      </c>
      <c r="C383" s="399">
        <f>+C384</f>
        <v>0</v>
      </c>
    </row>
    <row r="384" spans="1:3" ht="12.75">
      <c r="A384" s="402" t="s">
        <v>76</v>
      </c>
      <c r="B384" s="403" t="s">
        <v>77</v>
      </c>
      <c r="C384" s="399"/>
    </row>
    <row r="385" spans="1:3" ht="12.75">
      <c r="A385" s="402"/>
      <c r="B385" s="407" t="s">
        <v>689</v>
      </c>
      <c r="C385" s="399"/>
    </row>
    <row r="386" spans="1:3" ht="12.75">
      <c r="A386" s="400" t="s">
        <v>78</v>
      </c>
      <c r="B386" s="401" t="s">
        <v>79</v>
      </c>
      <c r="C386" s="399">
        <f>+C387</f>
        <v>0</v>
      </c>
    </row>
    <row r="387" spans="1:3" ht="12.75">
      <c r="A387" s="402" t="s">
        <v>80</v>
      </c>
      <c r="B387" s="403" t="s">
        <v>81</v>
      </c>
      <c r="C387" s="399"/>
    </row>
    <row r="388" spans="1:3" ht="38.25">
      <c r="A388" s="400" t="s">
        <v>82</v>
      </c>
      <c r="B388" s="405" t="s">
        <v>83</v>
      </c>
      <c r="C388" s="399">
        <f>+C389+C390+C391+C392</f>
        <v>0</v>
      </c>
    </row>
    <row r="389" spans="1:3" ht="12.75">
      <c r="A389" s="402" t="s">
        <v>84</v>
      </c>
      <c r="B389" s="403" t="s">
        <v>85</v>
      </c>
      <c r="C389" s="399"/>
    </row>
    <row r="390" spans="1:3" ht="12.75">
      <c r="A390" s="402" t="s">
        <v>86</v>
      </c>
      <c r="B390" s="403" t="s">
        <v>87</v>
      </c>
      <c r="C390" s="399"/>
    </row>
    <row r="391" spans="1:3" ht="12.75">
      <c r="A391" s="402" t="s">
        <v>88</v>
      </c>
      <c r="B391" s="403" t="s">
        <v>89</v>
      </c>
      <c r="C391" s="399"/>
    </row>
    <row r="392" spans="1:3" ht="25.5">
      <c r="A392" s="402" t="s">
        <v>90</v>
      </c>
      <c r="B392" s="404" t="s">
        <v>91</v>
      </c>
      <c r="C392" s="399"/>
    </row>
    <row r="393" spans="1:3" ht="25.5">
      <c r="A393" s="400" t="s">
        <v>92</v>
      </c>
      <c r="B393" s="405" t="s">
        <v>93</v>
      </c>
      <c r="C393" s="399">
        <f>+C394</f>
        <v>0</v>
      </c>
    </row>
    <row r="394" spans="1:3" ht="12.75">
      <c r="A394" s="402" t="s">
        <v>94</v>
      </c>
      <c r="B394" s="403" t="s">
        <v>95</v>
      </c>
      <c r="C394" s="399"/>
    </row>
    <row r="395" spans="1:3" ht="25.5">
      <c r="A395" s="400" t="s">
        <v>96</v>
      </c>
      <c r="B395" s="405" t="s">
        <v>97</v>
      </c>
      <c r="C395" s="399">
        <f>+C396+C397</f>
        <v>0</v>
      </c>
    </row>
    <row r="396" spans="1:3" ht="12.75">
      <c r="A396" s="402" t="s">
        <v>98</v>
      </c>
      <c r="B396" s="403" t="s">
        <v>99</v>
      </c>
      <c r="C396" s="399"/>
    </row>
    <row r="397" spans="1:3" ht="12.75">
      <c r="A397" s="402" t="s">
        <v>100</v>
      </c>
      <c r="B397" s="403" t="s">
        <v>101</v>
      </c>
      <c r="C397" s="399"/>
    </row>
    <row r="398" spans="1:3" ht="25.5">
      <c r="A398" s="400" t="s">
        <v>102</v>
      </c>
      <c r="B398" s="405" t="s">
        <v>103</v>
      </c>
      <c r="C398" s="399">
        <f>+C399+C400</f>
        <v>0</v>
      </c>
    </row>
    <row r="399" spans="1:3" ht="12.75">
      <c r="A399" s="402" t="s">
        <v>104</v>
      </c>
      <c r="B399" s="403" t="s">
        <v>105</v>
      </c>
      <c r="C399" s="399"/>
    </row>
    <row r="400" spans="1:3" ht="12.75">
      <c r="A400" s="402" t="s">
        <v>106</v>
      </c>
      <c r="B400" s="403" t="s">
        <v>107</v>
      </c>
      <c r="C400" s="399"/>
    </row>
    <row r="401" spans="1:3" ht="12.75">
      <c r="A401" s="400">
        <v>7</v>
      </c>
      <c r="B401" s="401" t="s">
        <v>1337</v>
      </c>
      <c r="C401" s="399">
        <f>+C402+C410</f>
        <v>0</v>
      </c>
    </row>
    <row r="402" spans="1:3" ht="25.5">
      <c r="A402" s="400" t="s">
        <v>108</v>
      </c>
      <c r="B402" s="405" t="s">
        <v>109</v>
      </c>
      <c r="C402" s="399">
        <f>+C403+C404+C406+C407+C408</f>
        <v>0</v>
      </c>
    </row>
    <row r="403" spans="1:3" ht="12.75">
      <c r="A403" s="402" t="s">
        <v>110</v>
      </c>
      <c r="B403" s="403" t="s">
        <v>111</v>
      </c>
      <c r="C403" s="399"/>
    </row>
    <row r="404" spans="1:3" ht="12.75">
      <c r="A404" s="402" t="s">
        <v>112</v>
      </c>
      <c r="B404" s="403" t="s">
        <v>114</v>
      </c>
      <c r="C404" s="399">
        <f>+C405</f>
        <v>0</v>
      </c>
    </row>
    <row r="405" spans="1:3" ht="12.75">
      <c r="A405" s="402"/>
      <c r="B405" s="407" t="s">
        <v>157</v>
      </c>
      <c r="C405" s="399"/>
    </row>
    <row r="406" spans="1:3" ht="25.5">
      <c r="A406" s="402" t="s">
        <v>115</v>
      </c>
      <c r="B406" s="404" t="s">
        <v>117</v>
      </c>
      <c r="C406" s="399"/>
    </row>
    <row r="407" spans="1:3" ht="12.75">
      <c r="A407" s="402" t="s">
        <v>118</v>
      </c>
      <c r="B407" s="403" t="s">
        <v>119</v>
      </c>
      <c r="C407" s="399"/>
    </row>
    <row r="408" spans="1:3" ht="12.75">
      <c r="A408" s="402" t="s">
        <v>2408</v>
      </c>
      <c r="B408" s="403" t="s">
        <v>2409</v>
      </c>
      <c r="C408" s="399">
        <f>C409</f>
        <v>0</v>
      </c>
    </row>
    <row r="409" spans="1:3" ht="12.75">
      <c r="A409" s="402"/>
      <c r="B409" s="407" t="s">
        <v>2410</v>
      </c>
      <c r="C409" s="399">
        <v>0</v>
      </c>
    </row>
    <row r="410" spans="1:3" ht="38.25">
      <c r="A410" s="400" t="s">
        <v>120</v>
      </c>
      <c r="B410" s="405" t="s">
        <v>121</v>
      </c>
      <c r="C410" s="399">
        <f>+C411+C412+C413+C414</f>
        <v>0</v>
      </c>
    </row>
    <row r="411" spans="1:3" ht="12.75">
      <c r="A411" s="402" t="s">
        <v>122</v>
      </c>
      <c r="B411" s="403" t="s">
        <v>123</v>
      </c>
      <c r="C411" s="399"/>
    </row>
    <row r="412" spans="1:3" ht="12.75">
      <c r="A412" s="402" t="s">
        <v>124</v>
      </c>
      <c r="B412" s="403" t="s">
        <v>125</v>
      </c>
      <c r="C412" s="399"/>
    </row>
    <row r="413" spans="1:3" ht="12.75">
      <c r="A413" s="402" t="s">
        <v>126</v>
      </c>
      <c r="B413" s="403" t="s">
        <v>127</v>
      </c>
      <c r="C413" s="399"/>
    </row>
    <row r="414" spans="1:3" ht="25.5">
      <c r="A414" s="402" t="s">
        <v>128</v>
      </c>
      <c r="B414" s="404" t="s">
        <v>129</v>
      </c>
      <c r="C414" s="399"/>
    </row>
    <row r="415" spans="1:3" ht="12.75">
      <c r="A415" s="400">
        <v>8</v>
      </c>
      <c r="B415" s="406" t="s">
        <v>130</v>
      </c>
      <c r="C415" s="399">
        <f>+C416</f>
        <v>0</v>
      </c>
    </row>
    <row r="416" spans="1:3" ht="12.75">
      <c r="A416" s="400" t="s">
        <v>131</v>
      </c>
      <c r="B416" s="401" t="s">
        <v>133</v>
      </c>
      <c r="C416" s="399">
        <f>+C417</f>
        <v>0</v>
      </c>
    </row>
    <row r="417" spans="1:3" ht="25.5">
      <c r="A417" s="402" t="s">
        <v>134</v>
      </c>
      <c r="B417" s="404" t="s">
        <v>135</v>
      </c>
      <c r="C417" s="399"/>
    </row>
    <row r="418" spans="1:3" ht="25.5">
      <c r="A418" s="530" t="s">
        <v>658</v>
      </c>
      <c r="B418" s="531" t="s">
        <v>41</v>
      </c>
      <c r="C418" s="399"/>
    </row>
    <row r="419" spans="1:3" ht="12.75">
      <c r="A419" s="400">
        <v>9</v>
      </c>
      <c r="B419" s="406" t="s">
        <v>136</v>
      </c>
      <c r="C419" s="399">
        <f>+C420</f>
        <v>0</v>
      </c>
    </row>
    <row r="420" spans="1:3" ht="12.75">
      <c r="A420" s="400" t="s">
        <v>137</v>
      </c>
      <c r="B420" s="401" t="s">
        <v>138</v>
      </c>
      <c r="C420" s="399">
        <f>SUM(C421:C422)</f>
        <v>0</v>
      </c>
    </row>
    <row r="421" spans="1:3" ht="12.75">
      <c r="A421" s="402" t="s">
        <v>139</v>
      </c>
      <c r="B421" s="403" t="s">
        <v>141</v>
      </c>
      <c r="C421" s="399"/>
    </row>
    <row r="422" spans="1:3" ht="12.75">
      <c r="A422" s="402" t="s">
        <v>142</v>
      </c>
      <c r="B422" s="403" t="s">
        <v>143</v>
      </c>
      <c r="C422" s="399"/>
    </row>
    <row r="423" spans="1:3" ht="12.75">
      <c r="A423" s="528"/>
      <c r="B423" s="529" t="s">
        <v>1087</v>
      </c>
    </row>
  </sheetData>
  <autoFilter ref="A18:C423"/>
  <mergeCells count="1">
    <mergeCell ref="A1:D1"/>
  </mergeCells>
  <phoneticPr fontId="0" type="noConversion"/>
  <pageMargins left="1.64" right="0.75" top="0.78" bottom="1" header="0" footer="0"/>
  <pageSetup scale="11" orientation="portrait" blackAndWhite="1" horizontalDpi="360" verticalDpi="36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34"/>
  <sheetViews>
    <sheetView tabSelected="1" topLeftCell="A515" zoomScale="93" zoomScaleNormal="93" workbookViewId="0">
      <selection activeCell="C517" sqref="C517"/>
    </sheetView>
  </sheetViews>
  <sheetFormatPr baseColWidth="10" defaultRowHeight="12"/>
  <cols>
    <col min="1" max="1" width="9.25" style="468" customWidth="1"/>
    <col min="2" max="2" width="49.5" customWidth="1"/>
    <col min="3" max="3" width="18.625" style="305" customWidth="1"/>
    <col min="4" max="4" width="9.125" customWidth="1"/>
    <col min="5" max="5" width="17" customWidth="1"/>
    <col min="6" max="6" width="17" bestFit="1" customWidth="1"/>
    <col min="7" max="7" width="12.875" bestFit="1" customWidth="1"/>
    <col min="8" max="8" width="11.875" bestFit="1" customWidth="1"/>
    <col min="9" max="9" width="12.875" bestFit="1" customWidth="1"/>
  </cols>
  <sheetData>
    <row r="1" spans="1:4" ht="12.75">
      <c r="A1" s="2377" t="s">
        <v>915</v>
      </c>
      <c r="B1" s="2377"/>
      <c r="C1" s="2377"/>
      <c r="D1" s="2377"/>
    </row>
    <row r="2" spans="1:4" ht="12.75">
      <c r="A2" s="458" t="s">
        <v>705</v>
      </c>
      <c r="B2" s="106" t="s">
        <v>153</v>
      </c>
      <c r="C2" s="104"/>
      <c r="D2" s="105"/>
    </row>
    <row r="3" spans="1:4" ht="13.5" thickBot="1">
      <c r="A3" s="459" t="s">
        <v>700</v>
      </c>
      <c r="B3" s="104"/>
      <c r="C3" s="104"/>
      <c r="D3" s="105"/>
    </row>
    <row r="4" spans="1:4" ht="16.5" thickBot="1">
      <c r="A4" s="557"/>
      <c r="B4" s="553" t="s">
        <v>150</v>
      </c>
      <c r="C4" s="569">
        <f>SUM(C6:C15)</f>
        <v>57128690.460000001</v>
      </c>
      <c r="D4" s="562">
        <f>SUM(D6:D15)</f>
        <v>0.99999999999999989</v>
      </c>
    </row>
    <row r="5" spans="1:4" ht="15.75" hidden="1">
      <c r="A5" s="558"/>
      <c r="B5" s="554"/>
      <c r="C5" s="570"/>
      <c r="D5" s="563"/>
    </row>
    <row r="6" spans="1:4" ht="15" hidden="1">
      <c r="A6" s="559">
        <v>0</v>
      </c>
      <c r="B6" s="555" t="s">
        <v>151</v>
      </c>
      <c r="C6" s="571">
        <f>+C37+C263+C460+C657+C855+C1047</f>
        <v>0</v>
      </c>
      <c r="D6" s="564">
        <f>+C6/C$4</f>
        <v>0</v>
      </c>
    </row>
    <row r="7" spans="1:4" ht="15">
      <c r="A7" s="559">
        <v>1</v>
      </c>
      <c r="B7" s="555" t="s">
        <v>152</v>
      </c>
      <c r="C7" s="571">
        <f>+C60+C285+C482+C679+C874+C1066+C233</f>
        <v>15339629.07</v>
      </c>
      <c r="D7" s="564">
        <f t="shared" ref="D7:D15" si="0">+C7/C$4</f>
        <v>0.26851007692431533</v>
      </c>
    </row>
    <row r="8" spans="1:4" ht="15">
      <c r="A8" s="559">
        <v>2</v>
      </c>
      <c r="B8" s="555" t="s">
        <v>683</v>
      </c>
      <c r="C8" s="571">
        <f>+C106+C331+C528+C725+C920+C1112+C243</f>
        <v>34789061.390000001</v>
      </c>
      <c r="D8" s="564">
        <f t="shared" si="0"/>
        <v>0.60895954571824784</v>
      </c>
    </row>
    <row r="9" spans="1:4" ht="15" hidden="1">
      <c r="A9" s="559">
        <v>3</v>
      </c>
      <c r="B9" s="555" t="s">
        <v>1587</v>
      </c>
      <c r="C9" s="571">
        <f>+C138+C363+C560+C757+C952+C1144</f>
        <v>0</v>
      </c>
      <c r="D9" s="564">
        <f t="shared" si="0"/>
        <v>0</v>
      </c>
    </row>
    <row r="10" spans="1:4" ht="15" hidden="1">
      <c r="A10" s="559">
        <v>4</v>
      </c>
      <c r="B10" s="555" t="s">
        <v>1593</v>
      </c>
      <c r="C10" s="571">
        <f>+C142+C367+C564+C761+C956+C1148</f>
        <v>0</v>
      </c>
      <c r="D10" s="564">
        <f t="shared" si="0"/>
        <v>0</v>
      </c>
    </row>
    <row r="11" spans="1:4" ht="15">
      <c r="A11" s="559">
        <v>5</v>
      </c>
      <c r="B11" s="555" t="s">
        <v>1598</v>
      </c>
      <c r="C11" s="571">
        <f>+C145+C370+C567+C764+C959+C1151+C250+C237</f>
        <v>7000000</v>
      </c>
      <c r="D11" s="564">
        <f t="shared" si="0"/>
        <v>0.1225303773574368</v>
      </c>
    </row>
    <row r="12" spans="1:4" ht="15" hidden="1">
      <c r="A12" s="559">
        <v>6</v>
      </c>
      <c r="B12" s="555" t="s">
        <v>568</v>
      </c>
      <c r="C12" s="571">
        <f>+C171+C396+C593+C790+C985+C1177</f>
        <v>0</v>
      </c>
      <c r="D12" s="564">
        <f t="shared" si="0"/>
        <v>0</v>
      </c>
    </row>
    <row r="13" spans="1:4" ht="15" hidden="1">
      <c r="A13" s="559">
        <v>7</v>
      </c>
      <c r="B13" s="555" t="s">
        <v>1337</v>
      </c>
      <c r="C13" s="571">
        <f>+C208+C433+C630+C827+C1022+C1214</f>
        <v>0</v>
      </c>
      <c r="D13" s="564">
        <f t="shared" si="0"/>
        <v>0</v>
      </c>
    </row>
    <row r="14" spans="1:4" ht="15" hidden="1">
      <c r="A14" s="559">
        <v>8</v>
      </c>
      <c r="B14" s="555" t="s">
        <v>130</v>
      </c>
      <c r="C14" s="571">
        <f>+C220+C445+C642+C839+C1034+C1226</f>
        <v>0</v>
      </c>
      <c r="D14" s="564">
        <f t="shared" si="0"/>
        <v>0</v>
      </c>
    </row>
    <row r="15" spans="1:4" ht="15.75" hidden="1" thickBot="1">
      <c r="A15" s="560">
        <v>9</v>
      </c>
      <c r="B15" s="556" t="s">
        <v>136</v>
      </c>
      <c r="C15" s="572">
        <f>+C224+C449+C646+C843+C1038+C1230</f>
        <v>0</v>
      </c>
      <c r="D15" s="565">
        <f t="shared" si="0"/>
        <v>0</v>
      </c>
    </row>
    <row r="16" spans="1:4" ht="12.75">
      <c r="A16" s="459"/>
      <c r="B16" s="104"/>
      <c r="C16" s="104"/>
      <c r="D16" s="105"/>
    </row>
    <row r="17" spans="1:4" ht="12.75">
      <c r="A17" s="461"/>
      <c r="B17" s="104"/>
      <c r="C17" s="108"/>
      <c r="D17" s="105"/>
    </row>
    <row r="18" spans="1:4" ht="12.75">
      <c r="A18" s="458" t="s">
        <v>674</v>
      </c>
      <c r="B18" s="109" t="s">
        <v>701</v>
      </c>
      <c r="C18" s="110" t="s">
        <v>702</v>
      </c>
      <c r="D18" s="111" t="s">
        <v>677</v>
      </c>
    </row>
    <row r="19" spans="1:4" ht="13.5" thickBot="1">
      <c r="A19" s="460"/>
      <c r="B19" s="107"/>
      <c r="C19" s="107"/>
      <c r="D19" s="107"/>
    </row>
    <row r="20" spans="1:4" ht="13.5" thickTop="1">
      <c r="A20" s="462"/>
      <c r="B20" s="104"/>
      <c r="C20" s="104"/>
      <c r="D20" s="105"/>
    </row>
    <row r="21" spans="1:4" ht="16.5">
      <c r="A21" s="1508"/>
      <c r="B21" s="1509" t="s">
        <v>703</v>
      </c>
      <c r="C21" s="1509">
        <f>SUM(C22:C29)</f>
        <v>57128690.459999993</v>
      </c>
      <c r="D21" s="1514">
        <f>SUM(D22:D29)</f>
        <v>1</v>
      </c>
    </row>
    <row r="22" spans="1:4" ht="13.5" hidden="1">
      <c r="A22" s="1510">
        <v>2</v>
      </c>
      <c r="B22" s="1512" t="s">
        <v>2083</v>
      </c>
      <c r="C22" s="1513">
        <f>+C35</f>
        <v>0</v>
      </c>
      <c r="D22" s="1515">
        <f>C22/$C$21</f>
        <v>0</v>
      </c>
    </row>
    <row r="23" spans="1:4" ht="13.5">
      <c r="A23" s="1510" t="s">
        <v>682</v>
      </c>
      <c r="B23" s="1512" t="s">
        <v>704</v>
      </c>
      <c r="C23" s="1513">
        <f>+C242</f>
        <v>10684030.74</v>
      </c>
      <c r="D23" s="1515">
        <f t="shared" ref="D23:D29" si="1">C23/$C$21</f>
        <v>0.18701690261009357</v>
      </c>
    </row>
    <row r="24" spans="1:4" ht="13.5">
      <c r="A24" s="1510">
        <v>7</v>
      </c>
      <c r="B24" s="1512" t="s">
        <v>1937</v>
      </c>
      <c r="C24" s="1513">
        <f>+C261</f>
        <v>1100645.49</v>
      </c>
      <c r="D24" s="1515">
        <f t="shared" si="1"/>
        <v>1.9266072460922993E-2</v>
      </c>
    </row>
    <row r="25" spans="1:4" ht="13.5">
      <c r="A25" s="1510">
        <v>9</v>
      </c>
      <c r="B25" s="1512" t="s">
        <v>2101</v>
      </c>
      <c r="C25" s="1513">
        <f>C232</f>
        <v>7000000</v>
      </c>
      <c r="D25" s="1515">
        <f t="shared" si="1"/>
        <v>0.12253037735743681</v>
      </c>
    </row>
    <row r="26" spans="1:4" ht="13.5">
      <c r="A26" s="1510" t="s">
        <v>687</v>
      </c>
      <c r="B26" s="1512" t="s">
        <v>908</v>
      </c>
      <c r="C26" s="1513">
        <f>+C458</f>
        <v>37864014.229999997</v>
      </c>
      <c r="D26" s="1515">
        <f t="shared" si="1"/>
        <v>0.66278456455275103</v>
      </c>
    </row>
    <row r="27" spans="1:4" ht="13.5" hidden="1">
      <c r="A27" s="1510">
        <v>15</v>
      </c>
      <c r="B27" s="1512" t="s">
        <v>1936</v>
      </c>
      <c r="C27" s="1513">
        <f>+C655</f>
        <v>0</v>
      </c>
      <c r="D27" s="1515">
        <f t="shared" si="1"/>
        <v>0</v>
      </c>
    </row>
    <row r="28" spans="1:4" ht="13.5" hidden="1">
      <c r="A28" s="1510">
        <v>22</v>
      </c>
      <c r="B28" s="1512" t="s">
        <v>1938</v>
      </c>
      <c r="C28" s="1513">
        <f>+C853</f>
        <v>0</v>
      </c>
      <c r="D28" s="1515">
        <f t="shared" si="1"/>
        <v>0</v>
      </c>
    </row>
    <row r="29" spans="1:4" ht="13.5">
      <c r="A29" s="1510">
        <v>25</v>
      </c>
      <c r="B29" s="1512" t="s">
        <v>1935</v>
      </c>
      <c r="C29" s="1511">
        <f>+C1045</f>
        <v>480000</v>
      </c>
      <c r="D29" s="1515">
        <f t="shared" si="1"/>
        <v>8.4020830187956676E-3</v>
      </c>
    </row>
    <row r="33" spans="1:6">
      <c r="E33" s="77"/>
    </row>
    <row r="34" spans="1:6">
      <c r="A34" s="463" t="s">
        <v>1440</v>
      </c>
      <c r="B34" s="441"/>
      <c r="C34" s="469">
        <f>+C35+C261+C458</f>
        <v>38964659.719999999</v>
      </c>
      <c r="E34" s="77"/>
    </row>
    <row r="35" spans="1:6">
      <c r="A35" s="464" t="s">
        <v>1214</v>
      </c>
      <c r="B35" s="2097" t="s">
        <v>2083</v>
      </c>
      <c r="C35" s="470">
        <f>+C37+C60+C106+C138+C142+C145+C171+C208+C220+C224</f>
        <v>0</v>
      </c>
      <c r="E35" s="77"/>
      <c r="F35" s="77"/>
    </row>
    <row r="36" spans="1:6">
      <c r="A36" s="463"/>
      <c r="B36" s="441"/>
      <c r="C36" s="445"/>
      <c r="E36" s="77"/>
    </row>
    <row r="37" spans="1:6" hidden="1">
      <c r="A37" s="465" t="s">
        <v>1428</v>
      </c>
      <c r="B37" s="450" t="s">
        <v>1438</v>
      </c>
      <c r="C37" s="471">
        <f>+C38+C43+C46+C54+C51</f>
        <v>0</v>
      </c>
      <c r="E37" s="77"/>
      <c r="F37" s="77"/>
    </row>
    <row r="38" spans="1:6" hidden="1">
      <c r="A38" s="466" t="s">
        <v>1437</v>
      </c>
      <c r="B38" s="442" t="s">
        <v>1403</v>
      </c>
      <c r="C38" s="469">
        <f>SUM(C39:C42)</f>
        <v>0</v>
      </c>
      <c r="E38" s="77"/>
      <c r="F38" s="77"/>
    </row>
    <row r="39" spans="1:6" hidden="1">
      <c r="A39" s="467" t="s">
        <v>1405</v>
      </c>
      <c r="B39" s="441" t="s">
        <v>1404</v>
      </c>
      <c r="C39" s="446">
        <f>+'OBJETO GASTO c2'!E231</f>
        <v>0</v>
      </c>
      <c r="F39" s="77"/>
    </row>
    <row r="40" spans="1:6" hidden="1">
      <c r="A40" s="467" t="s">
        <v>1406</v>
      </c>
      <c r="B40" s="441" t="s">
        <v>1407</v>
      </c>
      <c r="C40" s="446"/>
      <c r="F40" s="77"/>
    </row>
    <row r="41" spans="1:6" ht="13.5" hidden="1">
      <c r="A41" s="467" t="s">
        <v>1408</v>
      </c>
      <c r="B41" s="443" t="s">
        <v>1409</v>
      </c>
      <c r="C41" s="446"/>
      <c r="F41" s="77"/>
    </row>
    <row r="42" spans="1:6" ht="13.5" hidden="1">
      <c r="A42" s="2123" t="s">
        <v>1633</v>
      </c>
      <c r="B42" s="443" t="s">
        <v>1634</v>
      </c>
      <c r="C42" s="446">
        <v>0</v>
      </c>
      <c r="F42" s="77"/>
    </row>
    <row r="43" spans="1:6" ht="13.5" hidden="1">
      <c r="A43" s="467" t="s">
        <v>1410</v>
      </c>
      <c r="B43" s="444" t="s">
        <v>1411</v>
      </c>
      <c r="C43" s="469">
        <f>SUM(C44:C45)</f>
        <v>0</v>
      </c>
      <c r="F43" s="77"/>
    </row>
    <row r="44" spans="1:6" ht="13.5" hidden="1">
      <c r="A44" s="467" t="s">
        <v>1412</v>
      </c>
      <c r="B44" s="443" t="s">
        <v>1413</v>
      </c>
      <c r="C44" s="446">
        <v>0</v>
      </c>
      <c r="F44" s="77"/>
    </row>
    <row r="45" spans="1:6" ht="13.5" hidden="1">
      <c r="A45" s="467" t="s">
        <v>1414</v>
      </c>
      <c r="B45" s="443" t="s">
        <v>269</v>
      </c>
      <c r="C45" s="446">
        <v>0</v>
      </c>
      <c r="F45" s="77"/>
    </row>
    <row r="46" spans="1:6" ht="13.5" hidden="1">
      <c r="A46" s="467" t="s">
        <v>1415</v>
      </c>
      <c r="B46" s="444" t="s">
        <v>1416</v>
      </c>
      <c r="C46" s="446">
        <f>SUM(C47:C50)</f>
        <v>0</v>
      </c>
      <c r="F46" s="77"/>
    </row>
    <row r="47" spans="1:6" hidden="1">
      <c r="A47" s="467" t="s">
        <v>1417</v>
      </c>
      <c r="B47" s="441" t="s">
        <v>1418</v>
      </c>
      <c r="C47" s="446">
        <f>+'OBJETO GASTO c2'!E237</f>
        <v>0</v>
      </c>
      <c r="F47" s="77"/>
    </row>
    <row r="48" spans="1:6" hidden="1">
      <c r="A48" s="467" t="s">
        <v>1419</v>
      </c>
      <c r="B48" s="441" t="s">
        <v>1420</v>
      </c>
      <c r="C48" s="446">
        <f>+'OBJETO GASTO c2'!E238</f>
        <v>0</v>
      </c>
      <c r="F48" s="77"/>
    </row>
    <row r="49" spans="1:6" hidden="1">
      <c r="A49" s="467" t="s">
        <v>1421</v>
      </c>
      <c r="B49" s="441" t="s">
        <v>600</v>
      </c>
      <c r="C49" s="446">
        <v>0</v>
      </c>
    </row>
    <row r="50" spans="1:6" hidden="1">
      <c r="A50" s="467" t="s">
        <v>1422</v>
      </c>
      <c r="B50" s="441" t="s">
        <v>978</v>
      </c>
      <c r="C50" s="446">
        <f>+'OBJETO GASTO c2'!E240</f>
        <v>0</v>
      </c>
      <c r="F50">
        <v>147676.04</v>
      </c>
    </row>
    <row r="51" spans="1:6" ht="13.5" hidden="1">
      <c r="A51" s="535" t="s">
        <v>160</v>
      </c>
      <c r="B51" s="322" t="s">
        <v>161</v>
      </c>
      <c r="C51" s="323">
        <f>SUM(C52:C53)</f>
        <v>0</v>
      </c>
      <c r="D51" s="318"/>
    </row>
    <row r="52" spans="1:6" ht="13.5" hidden="1">
      <c r="A52" s="324" t="s">
        <v>162</v>
      </c>
      <c r="B52" s="319" t="s">
        <v>164</v>
      </c>
      <c r="C52" s="446">
        <v>0</v>
      </c>
      <c r="D52" s="321"/>
      <c r="F52" s="2115">
        <v>0.482524780357517</v>
      </c>
    </row>
    <row r="53" spans="1:6" ht="13.5" hidden="1">
      <c r="A53" s="324" t="s">
        <v>163</v>
      </c>
      <c r="B53" s="319" t="s">
        <v>165</v>
      </c>
      <c r="C53" s="446">
        <v>0</v>
      </c>
      <c r="D53" s="321"/>
      <c r="F53" s="2115">
        <v>2.60824203448832E-2</v>
      </c>
    </row>
    <row r="54" spans="1:6" ht="13.5" hidden="1">
      <c r="A54" s="467" t="s">
        <v>1423</v>
      </c>
      <c r="B54" s="444" t="s">
        <v>1424</v>
      </c>
      <c r="C54" s="2121">
        <f>SUM(C55:C57)</f>
        <v>0</v>
      </c>
      <c r="F54" s="2115">
        <v>0.25665101619365099</v>
      </c>
    </row>
    <row r="55" spans="1:6" ht="13.5" hidden="1">
      <c r="A55" s="467" t="s">
        <v>1425</v>
      </c>
      <c r="B55" s="441" t="s">
        <v>1436</v>
      </c>
      <c r="C55" s="446">
        <v>0</v>
      </c>
      <c r="F55" s="2115">
        <v>7.8247261034649601E-2</v>
      </c>
    </row>
    <row r="56" spans="1:6" ht="13.5" hidden="1">
      <c r="A56" s="467" t="s">
        <v>1426</v>
      </c>
      <c r="B56" s="441" t="s">
        <v>1433</v>
      </c>
      <c r="C56" s="446">
        <v>0</v>
      </c>
      <c r="F56" s="2115">
        <v>0.15649452206929901</v>
      </c>
    </row>
    <row r="57" spans="1:6" hidden="1">
      <c r="A57" s="467" t="s">
        <v>1427</v>
      </c>
      <c r="B57" s="441" t="s">
        <v>1434</v>
      </c>
      <c r="C57" s="446">
        <v>0</v>
      </c>
    </row>
    <row r="58" spans="1:6" hidden="1">
      <c r="A58" s="463"/>
      <c r="B58" s="441"/>
      <c r="C58" s="446"/>
    </row>
    <row r="59" spans="1:6">
      <c r="A59" s="463"/>
      <c r="B59" s="441"/>
      <c r="C59" s="446"/>
    </row>
    <row r="60" spans="1:6" ht="13.5">
      <c r="A60" s="465" t="s">
        <v>688</v>
      </c>
      <c r="B60" s="449" t="s">
        <v>1439</v>
      </c>
      <c r="C60" s="455">
        <f>+C62+C65+C71+C76+C84++C89+C93+C97</f>
        <v>0</v>
      </c>
      <c r="E60" s="77"/>
    </row>
    <row r="61" spans="1:6">
      <c r="A61" s="580"/>
      <c r="B61" s="581"/>
      <c r="C61" s="582"/>
    </row>
    <row r="62" spans="1:6" ht="12.75">
      <c r="A62" s="583" t="s">
        <v>1441</v>
      </c>
      <c r="B62" s="584" t="s">
        <v>1442</v>
      </c>
      <c r="C62" s="585">
        <f>SUM(C63:C64)</f>
        <v>0</v>
      </c>
    </row>
    <row r="63" spans="1:6" ht="12.75">
      <c r="A63" s="586" t="s">
        <v>1340</v>
      </c>
      <c r="B63" s="587" t="s">
        <v>1339</v>
      </c>
      <c r="C63" s="585">
        <f>+'MAT- EQ ADM'!W8</f>
        <v>0</v>
      </c>
    </row>
    <row r="64" spans="1:6" ht="12.75">
      <c r="A64" s="586" t="s">
        <v>1443</v>
      </c>
      <c r="B64" s="587" t="s">
        <v>1444</v>
      </c>
      <c r="C64" s="585">
        <f>+'MAT- EQ ADM'!W9</f>
        <v>0</v>
      </c>
    </row>
    <row r="65" spans="1:3" ht="12.75">
      <c r="A65" s="583" t="s">
        <v>1445</v>
      </c>
      <c r="B65" s="584" t="s">
        <v>1446</v>
      </c>
      <c r="C65" s="585">
        <v>0</v>
      </c>
    </row>
    <row r="66" spans="1:3" ht="12.75">
      <c r="A66" s="586" t="s">
        <v>1447</v>
      </c>
      <c r="B66" s="587" t="s">
        <v>1448</v>
      </c>
      <c r="C66" s="585">
        <f>+'MAT- EQ ADM'!W11</f>
        <v>0</v>
      </c>
    </row>
    <row r="67" spans="1:3" ht="12.75">
      <c r="A67" s="586" t="s">
        <v>1449</v>
      </c>
      <c r="B67" s="587" t="s">
        <v>1450</v>
      </c>
      <c r="C67" s="585">
        <f>+'MAT- EQ ADM'!W12</f>
        <v>0</v>
      </c>
    </row>
    <row r="68" spans="1:3" ht="12.75">
      <c r="A68" s="586" t="s">
        <v>1451</v>
      </c>
      <c r="B68" s="587" t="s">
        <v>1452</v>
      </c>
      <c r="C68" s="585">
        <f>+'MAT- EQ ADM'!W13</f>
        <v>0</v>
      </c>
    </row>
    <row r="69" spans="1:3" ht="12.75">
      <c r="A69" s="586" t="s">
        <v>1453</v>
      </c>
      <c r="B69" s="587" t="s">
        <v>1454</v>
      </c>
      <c r="C69" s="585">
        <f>+'MAT- EQ ADM'!W14</f>
        <v>0</v>
      </c>
    </row>
    <row r="70" spans="1:3" ht="12.75">
      <c r="A70" s="586" t="s">
        <v>1455</v>
      </c>
      <c r="B70" s="587" t="s">
        <v>1456</v>
      </c>
      <c r="C70" s="585">
        <v>0</v>
      </c>
    </row>
    <row r="71" spans="1:3" ht="12.75">
      <c r="A71" s="583" t="s">
        <v>1457</v>
      </c>
      <c r="B71" s="584" t="s">
        <v>1458</v>
      </c>
      <c r="C71" s="585">
        <f>SUM(C72:C75)</f>
        <v>0</v>
      </c>
    </row>
    <row r="72" spans="1:3" ht="12.75">
      <c r="A72" s="586" t="s">
        <v>1459</v>
      </c>
      <c r="B72" s="587" t="s">
        <v>1460</v>
      </c>
      <c r="C72" s="585">
        <f>+'MAT- EQ ADM'!W17</f>
        <v>0</v>
      </c>
    </row>
    <row r="73" spans="1:3" ht="12.75">
      <c r="A73" s="586" t="s">
        <v>1461</v>
      </c>
      <c r="B73" s="587" t="s">
        <v>1462</v>
      </c>
      <c r="C73" s="585">
        <f>+'MAT- EQ ADM'!W18</f>
        <v>0</v>
      </c>
    </row>
    <row r="74" spans="1:3" ht="12.75">
      <c r="A74" s="586" t="s">
        <v>1463</v>
      </c>
      <c r="B74" s="587" t="s">
        <v>1464</v>
      </c>
      <c r="C74" s="585">
        <f>+'MAT- EQ ADM'!W19</f>
        <v>0</v>
      </c>
    </row>
    <row r="75" spans="1:3" ht="12.75">
      <c r="A75" s="586" t="s">
        <v>1465</v>
      </c>
      <c r="B75" s="587" t="s">
        <v>1466</v>
      </c>
      <c r="C75" s="585">
        <f>+'MAT- EQ ADM'!W20</f>
        <v>0</v>
      </c>
    </row>
    <row r="76" spans="1:3" ht="12.75">
      <c r="A76" s="583" t="s">
        <v>1467</v>
      </c>
      <c r="B76" s="584" t="s">
        <v>1468</v>
      </c>
      <c r="C76" s="585">
        <f>SUM(C77:C83)</f>
        <v>0</v>
      </c>
    </row>
    <row r="77" spans="1:3" ht="12.75">
      <c r="A77" s="586" t="s">
        <v>1469</v>
      </c>
      <c r="B77" s="587" t="s">
        <v>1470</v>
      </c>
      <c r="C77" s="585">
        <f>+'MAT- EQ ADM'!W22</f>
        <v>0</v>
      </c>
    </row>
    <row r="78" spans="1:3" ht="12.75">
      <c r="A78" s="586" t="s">
        <v>1471</v>
      </c>
      <c r="B78" s="587" t="s">
        <v>1472</v>
      </c>
      <c r="C78" s="585">
        <f>+'MAT- EQ ADM'!W23</f>
        <v>0</v>
      </c>
    </row>
    <row r="79" spans="1:3" ht="12.75">
      <c r="A79" s="586" t="s">
        <v>1473</v>
      </c>
      <c r="B79" s="587" t="s">
        <v>1474</v>
      </c>
      <c r="C79" s="585">
        <f>+'MAT- EQ ADM'!W24</f>
        <v>0</v>
      </c>
    </row>
    <row r="80" spans="1:3" ht="12.75">
      <c r="A80" s="586" t="s">
        <v>1475</v>
      </c>
      <c r="B80" s="587" t="s">
        <v>1476</v>
      </c>
      <c r="C80" s="585">
        <f>+'MAT- EQ ADM'!W25</f>
        <v>0</v>
      </c>
    </row>
    <row r="81" spans="1:3" ht="12.75">
      <c r="A81" s="586" t="s">
        <v>1477</v>
      </c>
      <c r="B81" s="587" t="s">
        <v>1478</v>
      </c>
      <c r="C81" s="585">
        <f>+'MAT- EQ ADM'!W26</f>
        <v>0</v>
      </c>
    </row>
    <row r="82" spans="1:3" ht="12.75">
      <c r="A82" s="586" t="s">
        <v>1479</v>
      </c>
      <c r="B82" s="587" t="s">
        <v>1480</v>
      </c>
      <c r="C82" s="585">
        <f>+'MAT- EQ ADM'!W27</f>
        <v>0</v>
      </c>
    </row>
    <row r="83" spans="1:3" ht="12.75">
      <c r="A83" s="586" t="s">
        <v>1481</v>
      </c>
      <c r="B83" s="2122" t="s">
        <v>1482</v>
      </c>
      <c r="C83" s="585">
        <f>+'MAT- EQ ADM'!W28</f>
        <v>0</v>
      </c>
    </row>
    <row r="84" spans="1:3" ht="12.75">
      <c r="A84" s="583" t="s">
        <v>1483</v>
      </c>
      <c r="B84" s="584" t="s">
        <v>1484</v>
      </c>
      <c r="C84" s="585">
        <f>SUM(C85:C88)</f>
        <v>0</v>
      </c>
    </row>
    <row r="85" spans="1:3" ht="12.75">
      <c r="A85" s="586" t="s">
        <v>1485</v>
      </c>
      <c r="B85" s="587" t="s">
        <v>1486</v>
      </c>
      <c r="C85" s="585">
        <f>+'MAT- EQ ADM'!W30</f>
        <v>0</v>
      </c>
    </row>
    <row r="86" spans="1:3" ht="12.75">
      <c r="A86" s="586" t="s">
        <v>1487</v>
      </c>
      <c r="B86" s="587" t="s">
        <v>1488</v>
      </c>
      <c r="C86" s="585">
        <f>+'MAT- EQ ADM'!W31</f>
        <v>0</v>
      </c>
    </row>
    <row r="87" spans="1:3" ht="12.75">
      <c r="A87" s="586" t="s">
        <v>1489</v>
      </c>
      <c r="B87" s="587" t="s">
        <v>1490</v>
      </c>
      <c r="C87" s="585">
        <f>+'MAT- EQ ADM'!W32</f>
        <v>0</v>
      </c>
    </row>
    <row r="88" spans="1:3" ht="12.75">
      <c r="A88" s="586" t="s">
        <v>1491</v>
      </c>
      <c r="B88" s="587" t="s">
        <v>1492</v>
      </c>
      <c r="C88" s="585">
        <f>+'MAT- EQ ADM'!W33</f>
        <v>0</v>
      </c>
    </row>
    <row r="89" spans="1:3">
      <c r="A89" s="588" t="s">
        <v>1429</v>
      </c>
      <c r="B89" s="589" t="s">
        <v>1430</v>
      </c>
      <c r="C89" s="582">
        <f>+C90</f>
        <v>0</v>
      </c>
    </row>
    <row r="90" spans="1:3">
      <c r="A90" s="590" t="s">
        <v>1431</v>
      </c>
      <c r="B90" s="591" t="s">
        <v>1432</v>
      </c>
      <c r="C90" s="582">
        <v>0</v>
      </c>
    </row>
    <row r="91" spans="1:3" ht="12.75">
      <c r="A91" s="590" t="s">
        <v>681</v>
      </c>
      <c r="B91" s="587" t="s">
        <v>906</v>
      </c>
      <c r="C91" s="585">
        <f>+'MAT- EQ ADM'!W36</f>
        <v>0</v>
      </c>
    </row>
    <row r="92" spans="1:3">
      <c r="A92" s="580"/>
      <c r="B92" s="581"/>
      <c r="C92" s="582"/>
    </row>
    <row r="93" spans="1:3" ht="12.75">
      <c r="A93" s="583" t="s">
        <v>1493</v>
      </c>
      <c r="B93" s="584" t="s">
        <v>1494</v>
      </c>
      <c r="C93" s="585">
        <f>SUM(C94:C96)</f>
        <v>0</v>
      </c>
    </row>
    <row r="94" spans="1:3" ht="12.75">
      <c r="A94" s="586" t="s">
        <v>1495</v>
      </c>
      <c r="B94" s="587" t="s">
        <v>1496</v>
      </c>
      <c r="C94" s="585">
        <f>+'MAT- EQ ADM'!W39</f>
        <v>0</v>
      </c>
    </row>
    <row r="95" spans="1:3" ht="12.75">
      <c r="A95" s="586" t="s">
        <v>1497</v>
      </c>
      <c r="B95" s="587" t="s">
        <v>1498</v>
      </c>
      <c r="C95" s="585">
        <f>+'MAT- EQ ADM'!W40</f>
        <v>0</v>
      </c>
    </row>
    <row r="96" spans="1:3" ht="12.75">
      <c r="A96" s="586" t="s">
        <v>1499</v>
      </c>
      <c r="B96" s="587" t="s">
        <v>1500</v>
      </c>
      <c r="C96" s="585">
        <f>+'MAT- EQ ADM'!W41</f>
        <v>0</v>
      </c>
    </row>
    <row r="97" spans="1:3" ht="12.75">
      <c r="A97" s="583" t="s">
        <v>1501</v>
      </c>
      <c r="B97" s="584" t="s">
        <v>1502</v>
      </c>
      <c r="C97" s="585">
        <f>SUM(C98:C105)</f>
        <v>0</v>
      </c>
    </row>
    <row r="98" spans="1:3" ht="12.75">
      <c r="A98" s="586" t="s">
        <v>1503</v>
      </c>
      <c r="B98" s="587" t="s">
        <v>1504</v>
      </c>
      <c r="C98" s="585">
        <f>+'MAT- EQ ADM'!W43</f>
        <v>0</v>
      </c>
    </row>
    <row r="99" spans="1:3" ht="12.75">
      <c r="A99" s="586" t="s">
        <v>1505</v>
      </c>
      <c r="B99" s="587" t="s">
        <v>1506</v>
      </c>
      <c r="C99" s="585">
        <f>+'MAT- EQ ADM'!W44</f>
        <v>0</v>
      </c>
    </row>
    <row r="100" spans="1:3" ht="12.75">
      <c r="A100" s="586" t="s">
        <v>1507</v>
      </c>
      <c r="B100" s="587" t="s">
        <v>1513</v>
      </c>
      <c r="C100" s="585">
        <f>+'MAT- EQ ADM'!W45</f>
        <v>0</v>
      </c>
    </row>
    <row r="101" spans="1:3" ht="12.75">
      <c r="A101" s="586" t="s">
        <v>1514</v>
      </c>
      <c r="B101" s="587" t="s">
        <v>1515</v>
      </c>
      <c r="C101" s="585">
        <f>+'MAT- EQ ADM'!W46</f>
        <v>0</v>
      </c>
    </row>
    <row r="102" spans="1:3" ht="12.75">
      <c r="A102" s="586" t="s">
        <v>1516</v>
      </c>
      <c r="B102" s="587" t="s">
        <v>1517</v>
      </c>
      <c r="C102" s="585">
        <v>0</v>
      </c>
    </row>
    <row r="103" spans="1:3" ht="12.75">
      <c r="A103" s="586" t="s">
        <v>1518</v>
      </c>
      <c r="B103" s="587" t="s">
        <v>1519</v>
      </c>
      <c r="C103" s="585">
        <f>+'MAT- EQ ADM'!W48</f>
        <v>0</v>
      </c>
    </row>
    <row r="104" spans="1:3" ht="25.5">
      <c r="A104" s="586" t="s">
        <v>1520</v>
      </c>
      <c r="B104" s="592" t="s">
        <v>1521</v>
      </c>
      <c r="C104" s="585">
        <f>+'MAT- EQ ADM'!W49</f>
        <v>0</v>
      </c>
    </row>
    <row r="105" spans="1:3" ht="12.75">
      <c r="A105" s="586" t="s">
        <v>1522</v>
      </c>
      <c r="B105" s="587" t="s">
        <v>1523</v>
      </c>
      <c r="C105" s="585">
        <f>+'MAT- EQ ADM'!W50</f>
        <v>0</v>
      </c>
    </row>
    <row r="106" spans="1:3" ht="12.75">
      <c r="A106" s="593" t="s">
        <v>680</v>
      </c>
      <c r="B106" s="594" t="s">
        <v>683</v>
      </c>
      <c r="C106" s="595">
        <f>+C107+C113+C118+C126+C129</f>
        <v>0</v>
      </c>
    </row>
    <row r="107" spans="1:3" ht="12.75">
      <c r="A107" s="583" t="s">
        <v>1524</v>
      </c>
      <c r="B107" s="584" t="s">
        <v>1525</v>
      </c>
      <c r="C107" s="585">
        <f>SUM(C108:C112)</f>
        <v>0</v>
      </c>
    </row>
    <row r="108" spans="1:3" ht="12.75">
      <c r="A108" s="586" t="s">
        <v>1526</v>
      </c>
      <c r="B108" s="587" t="s">
        <v>1528</v>
      </c>
      <c r="C108" s="585">
        <v>0</v>
      </c>
    </row>
    <row r="109" spans="1:3" ht="12.75">
      <c r="A109" s="586" t="s">
        <v>1529</v>
      </c>
      <c r="B109" s="587" t="s">
        <v>1530</v>
      </c>
      <c r="C109" s="585"/>
    </row>
    <row r="110" spans="1:3" ht="12.75">
      <c r="A110" s="586" t="s">
        <v>1531</v>
      </c>
      <c r="B110" s="587" t="s">
        <v>1532</v>
      </c>
      <c r="C110" s="585"/>
    </row>
    <row r="111" spans="1:3" ht="12.75">
      <c r="A111" s="586" t="s">
        <v>1533</v>
      </c>
      <c r="B111" s="587" t="s">
        <v>1534</v>
      </c>
      <c r="C111" s="585">
        <f>+'MAT- EQ ADM'!$X$62</f>
        <v>0</v>
      </c>
    </row>
    <row r="112" spans="1:3" ht="12.75">
      <c r="A112" s="586" t="s">
        <v>1535</v>
      </c>
      <c r="B112" s="587" t="s">
        <v>1536</v>
      </c>
      <c r="C112" s="585">
        <f>+'MAT- EQ ADM'!X66</f>
        <v>0</v>
      </c>
    </row>
    <row r="113" spans="1:4" ht="12.75">
      <c r="A113" s="583" t="s">
        <v>1537</v>
      </c>
      <c r="B113" s="584" t="s">
        <v>1538</v>
      </c>
      <c r="C113" s="585">
        <f>SUM(C114:C117)</f>
        <v>0</v>
      </c>
    </row>
    <row r="114" spans="1:4" ht="12.75">
      <c r="A114" s="586" t="s">
        <v>1539</v>
      </c>
      <c r="B114" s="587" t="s">
        <v>1540</v>
      </c>
      <c r="C114" s="585"/>
    </row>
    <row r="115" spans="1:4" ht="12.75">
      <c r="A115" s="586" t="s">
        <v>1541</v>
      </c>
      <c r="B115" s="587" t="s">
        <v>1542</v>
      </c>
      <c r="C115" s="585"/>
    </row>
    <row r="116" spans="1:4" ht="12.75">
      <c r="A116" s="586" t="s">
        <v>1543</v>
      </c>
      <c r="B116" s="587" t="s">
        <v>1544</v>
      </c>
      <c r="C116" s="585"/>
    </row>
    <row r="117" spans="1:4" ht="12.75">
      <c r="A117" s="586" t="s">
        <v>1545</v>
      </c>
      <c r="B117" s="587" t="s">
        <v>1546</v>
      </c>
      <c r="C117" s="585"/>
    </row>
    <row r="118" spans="1:4" ht="25.5">
      <c r="A118" s="583" t="s">
        <v>1547</v>
      </c>
      <c r="B118" s="596" t="s">
        <v>1548</v>
      </c>
      <c r="C118" s="585">
        <f>SUM(C119:C125)</f>
        <v>0</v>
      </c>
    </row>
    <row r="119" spans="1:4" ht="12.75">
      <c r="A119" s="586" t="s">
        <v>1549</v>
      </c>
      <c r="B119" s="587" t="s">
        <v>1550</v>
      </c>
      <c r="C119" s="585"/>
    </row>
    <row r="120" spans="1:4" ht="12.75">
      <c r="A120" s="586" t="s">
        <v>1551</v>
      </c>
      <c r="B120" s="587" t="s">
        <v>1552</v>
      </c>
      <c r="C120" s="585"/>
    </row>
    <row r="121" spans="1:4" ht="12.75">
      <c r="A121" s="586" t="s">
        <v>1553</v>
      </c>
      <c r="B121" s="587" t="s">
        <v>1554</v>
      </c>
      <c r="C121" s="585"/>
    </row>
    <row r="122" spans="1:4" ht="12.75">
      <c r="A122" s="586" t="s">
        <v>1555</v>
      </c>
      <c r="B122" s="587" t="s">
        <v>1556</v>
      </c>
      <c r="C122" s="585">
        <f>+'MAT- EQ ADM'!$X$69</f>
        <v>0</v>
      </c>
    </row>
    <row r="123" spans="1:4" ht="12.75">
      <c r="A123" s="586" t="s">
        <v>1557</v>
      </c>
      <c r="B123" s="587" t="s">
        <v>1558</v>
      </c>
      <c r="C123" s="585"/>
    </row>
    <row r="124" spans="1:4" ht="12.75">
      <c r="A124" s="586" t="s">
        <v>1559</v>
      </c>
      <c r="B124" s="587" t="s">
        <v>1560</v>
      </c>
      <c r="C124" s="585"/>
    </row>
    <row r="125" spans="1:4" ht="12.75">
      <c r="A125" s="586" t="s">
        <v>1561</v>
      </c>
      <c r="B125" s="587" t="s">
        <v>1562</v>
      </c>
      <c r="C125" s="585"/>
    </row>
    <row r="126" spans="1:4" ht="12.75">
      <c r="A126" s="583" t="s">
        <v>1563</v>
      </c>
      <c r="B126" s="584" t="s">
        <v>1564</v>
      </c>
      <c r="C126" s="585">
        <f>SUM(C127:C128)</f>
        <v>0</v>
      </c>
    </row>
    <row r="127" spans="1:4" ht="12.75">
      <c r="A127" s="586" t="s">
        <v>1565</v>
      </c>
      <c r="B127" s="587" t="s">
        <v>1566</v>
      </c>
      <c r="C127" s="585">
        <f>+'MAT- EQ ADM'!$X$73</f>
        <v>0</v>
      </c>
    </row>
    <row r="128" spans="1:4" ht="12.75">
      <c r="A128" s="586" t="s">
        <v>1567</v>
      </c>
      <c r="B128" s="587" t="s">
        <v>1568</v>
      </c>
      <c r="C128" s="585">
        <v>0</v>
      </c>
      <c r="D128" s="331"/>
    </row>
    <row r="129" spans="1:4" ht="12.75">
      <c r="A129" s="583" t="s">
        <v>1569</v>
      </c>
      <c r="B129" s="584" t="s">
        <v>1570</v>
      </c>
      <c r="C129" s="585">
        <f>SUM(C130:C137)</f>
        <v>0</v>
      </c>
      <c r="D129" s="331"/>
    </row>
    <row r="130" spans="1:4" ht="12.75">
      <c r="A130" s="586" t="s">
        <v>1571</v>
      </c>
      <c r="B130" s="587" t="s">
        <v>1572</v>
      </c>
      <c r="C130" s="585">
        <f>+'MAT- EQ ADM'!$X$82</f>
        <v>0</v>
      </c>
    </row>
    <row r="131" spans="1:4" ht="12.75">
      <c r="A131" s="586" t="s">
        <v>1573</v>
      </c>
      <c r="B131" s="587" t="s">
        <v>1574</v>
      </c>
      <c r="C131" s="585"/>
    </row>
    <row r="132" spans="1:4" ht="12.75">
      <c r="A132" s="597" t="s">
        <v>1575</v>
      </c>
      <c r="B132" s="587" t="s">
        <v>1576</v>
      </c>
      <c r="C132" s="585">
        <f>+'MAT- EQ ADM'!$X$120</f>
        <v>0</v>
      </c>
    </row>
    <row r="133" spans="1:4" ht="12.75">
      <c r="A133" s="586" t="s">
        <v>1577</v>
      </c>
      <c r="B133" s="587" t="s">
        <v>1578</v>
      </c>
      <c r="C133" s="585"/>
    </row>
    <row r="134" spans="1:4" ht="12.75">
      <c r="A134" s="586" t="s">
        <v>1579</v>
      </c>
      <c r="B134" s="587" t="s">
        <v>1580</v>
      </c>
      <c r="C134" s="585">
        <v>0</v>
      </c>
    </row>
    <row r="135" spans="1:4" ht="12.75">
      <c r="A135" s="586" t="s">
        <v>1581</v>
      </c>
      <c r="B135" s="587" t="s">
        <v>1582</v>
      </c>
      <c r="C135" s="585">
        <v>0</v>
      </c>
    </row>
    <row r="136" spans="1:4" ht="12.75">
      <c r="A136" s="586" t="s">
        <v>1583</v>
      </c>
      <c r="B136" s="587" t="s">
        <v>1584</v>
      </c>
      <c r="C136" s="585"/>
    </row>
    <row r="137" spans="1:4" ht="12.75">
      <c r="A137" s="586" t="s">
        <v>1585</v>
      </c>
      <c r="B137" s="587" t="s">
        <v>1586</v>
      </c>
      <c r="C137" s="585"/>
    </row>
    <row r="138" spans="1:4" ht="12.75">
      <c r="A138" s="593">
        <v>3</v>
      </c>
      <c r="B138" s="594" t="s">
        <v>1587</v>
      </c>
      <c r="C138" s="595">
        <f>+C139</f>
        <v>0</v>
      </c>
    </row>
    <row r="139" spans="1:4" ht="12.75">
      <c r="A139" s="583" t="s">
        <v>1588</v>
      </c>
      <c r="B139" s="584" t="s">
        <v>1589</v>
      </c>
      <c r="C139" s="585">
        <f>+C140</f>
        <v>0</v>
      </c>
    </row>
    <row r="140" spans="1:4" ht="25.5">
      <c r="A140" s="586" t="s">
        <v>1590</v>
      </c>
      <c r="B140" s="592" t="s">
        <v>1592</v>
      </c>
      <c r="C140" s="585"/>
    </row>
    <row r="141" spans="1:4" ht="12.75">
      <c r="A141" s="598" t="s">
        <v>658</v>
      </c>
      <c r="B141" s="599" t="s">
        <v>41</v>
      </c>
      <c r="C141" s="585"/>
    </row>
    <row r="142" spans="1:4" ht="11.25" hidden="1" customHeight="1">
      <c r="A142" s="593">
        <v>4</v>
      </c>
      <c r="B142" s="594" t="s">
        <v>1593</v>
      </c>
      <c r="C142" s="595">
        <f>+C143</f>
        <v>0</v>
      </c>
    </row>
    <row r="143" spans="1:4" ht="12.75" hidden="1">
      <c r="A143" s="583" t="s">
        <v>1594</v>
      </c>
      <c r="B143" s="584" t="s">
        <v>1595</v>
      </c>
      <c r="C143" s="585">
        <f>+C144</f>
        <v>0</v>
      </c>
    </row>
    <row r="144" spans="1:4" ht="12.75" hidden="1">
      <c r="A144" s="586" t="s">
        <v>1596</v>
      </c>
      <c r="B144" s="587" t="s">
        <v>1597</v>
      </c>
      <c r="C144" s="585"/>
    </row>
    <row r="145" spans="1:3" ht="12.75" hidden="1">
      <c r="A145" s="593">
        <v>5</v>
      </c>
      <c r="B145" s="594" t="s">
        <v>1598</v>
      </c>
      <c r="C145" s="595">
        <f>+C146+C155+C164+C166</f>
        <v>0</v>
      </c>
    </row>
    <row r="146" spans="1:3" ht="12.75" hidden="1">
      <c r="A146" s="583" t="s">
        <v>1599</v>
      </c>
      <c r="B146" s="584" t="s">
        <v>1600</v>
      </c>
      <c r="C146" s="585">
        <f>SUM(C147:C154)</f>
        <v>0</v>
      </c>
    </row>
    <row r="147" spans="1:3" ht="12.75" hidden="1">
      <c r="A147" s="586" t="s">
        <v>1601</v>
      </c>
      <c r="B147" s="587" t="s">
        <v>1602</v>
      </c>
      <c r="C147" s="585">
        <v>0</v>
      </c>
    </row>
    <row r="148" spans="1:3" ht="12.75" hidden="1">
      <c r="A148" s="586" t="s">
        <v>1603</v>
      </c>
      <c r="B148" s="587" t="s">
        <v>1604</v>
      </c>
      <c r="C148" s="585"/>
    </row>
    <row r="149" spans="1:3" ht="12.75" hidden="1">
      <c r="A149" s="586" t="s">
        <v>1605</v>
      </c>
      <c r="B149" s="587" t="s">
        <v>1606</v>
      </c>
      <c r="C149" s="585"/>
    </row>
    <row r="150" spans="1:3" ht="12.75" hidden="1">
      <c r="A150" s="586" t="s">
        <v>1607</v>
      </c>
      <c r="B150" s="587" t="s">
        <v>1608</v>
      </c>
      <c r="C150" s="585">
        <f>+'MAT- EQ ADM'!$X$167</f>
        <v>0</v>
      </c>
    </row>
    <row r="151" spans="1:3" ht="12.75" hidden="1">
      <c r="A151" s="586" t="s">
        <v>1609</v>
      </c>
      <c r="B151" s="587" t="s">
        <v>0</v>
      </c>
      <c r="C151" s="585">
        <f>+'MAT- EQ ADM'!$X$174</f>
        <v>0</v>
      </c>
    </row>
    <row r="152" spans="1:3" ht="12.75" hidden="1">
      <c r="A152" s="586" t="s">
        <v>1</v>
      </c>
      <c r="B152" s="587" t="s">
        <v>2</v>
      </c>
      <c r="C152" s="585"/>
    </row>
    <row r="153" spans="1:3" ht="12.75" hidden="1">
      <c r="A153" s="586" t="s">
        <v>3</v>
      </c>
      <c r="B153" s="587" t="s">
        <v>4</v>
      </c>
      <c r="C153" s="585"/>
    </row>
    <row r="154" spans="1:3" ht="12.75" hidden="1">
      <c r="A154" s="586" t="s">
        <v>5</v>
      </c>
      <c r="B154" s="587" t="s">
        <v>6</v>
      </c>
      <c r="C154" s="585">
        <f>+'MAT- EQ ADM'!$X$180</f>
        <v>0</v>
      </c>
    </row>
    <row r="155" spans="1:3" ht="12.75" hidden="1">
      <c r="A155" s="583" t="s">
        <v>7</v>
      </c>
      <c r="B155" s="584" t="s">
        <v>8</v>
      </c>
      <c r="C155" s="585">
        <f>SUM(C156:C163)</f>
        <v>0</v>
      </c>
    </row>
    <row r="156" spans="1:3" ht="12.75" hidden="1">
      <c r="A156" s="586" t="s">
        <v>9</v>
      </c>
      <c r="B156" s="587" t="s">
        <v>10</v>
      </c>
      <c r="C156" s="585"/>
    </row>
    <row r="157" spans="1:3" ht="12.75" hidden="1">
      <c r="A157" s="586" t="s">
        <v>11</v>
      </c>
      <c r="B157" s="587" t="s">
        <v>12</v>
      </c>
      <c r="C157" s="585"/>
    </row>
    <row r="158" spans="1:3" ht="12.75" hidden="1">
      <c r="A158" s="586" t="s">
        <v>13</v>
      </c>
      <c r="B158" s="587" t="s">
        <v>14</v>
      </c>
      <c r="C158" s="585"/>
    </row>
    <row r="159" spans="1:3" ht="12.75" hidden="1">
      <c r="A159" s="586" t="s">
        <v>15</v>
      </c>
      <c r="B159" s="587" t="s">
        <v>16</v>
      </c>
      <c r="C159" s="585"/>
    </row>
    <row r="160" spans="1:3" ht="12.75" hidden="1">
      <c r="A160" s="586" t="s">
        <v>17</v>
      </c>
      <c r="B160" s="587" t="s">
        <v>18</v>
      </c>
      <c r="C160" s="585"/>
    </row>
    <row r="161" spans="1:3" ht="12.75" hidden="1">
      <c r="A161" s="586" t="s">
        <v>19</v>
      </c>
      <c r="B161" s="587" t="s">
        <v>20</v>
      </c>
      <c r="C161" s="585"/>
    </row>
    <row r="162" spans="1:3" ht="12.75" hidden="1">
      <c r="A162" s="586" t="s">
        <v>21</v>
      </c>
      <c r="B162" s="587" t="s">
        <v>22</v>
      </c>
      <c r="C162" s="585"/>
    </row>
    <row r="163" spans="1:3" ht="12.75" hidden="1">
      <c r="A163" s="586" t="s">
        <v>23</v>
      </c>
      <c r="B163" s="587" t="s">
        <v>24</v>
      </c>
      <c r="C163" s="585"/>
    </row>
    <row r="164" spans="1:3" ht="12.75" hidden="1">
      <c r="A164" s="583" t="s">
        <v>25</v>
      </c>
      <c r="B164" s="584" t="s">
        <v>26</v>
      </c>
      <c r="C164" s="585">
        <f>+C165</f>
        <v>0</v>
      </c>
    </row>
    <row r="165" spans="1:3" ht="12.75" hidden="1">
      <c r="A165" s="586" t="s">
        <v>27</v>
      </c>
      <c r="B165" s="587" t="s">
        <v>28</v>
      </c>
      <c r="C165" s="585"/>
    </row>
    <row r="166" spans="1:3" ht="12.75" hidden="1">
      <c r="A166" s="583" t="s">
        <v>29</v>
      </c>
      <c r="B166" s="584" t="s">
        <v>30</v>
      </c>
      <c r="C166" s="585">
        <f>SUM(C167:C170)</f>
        <v>0</v>
      </c>
    </row>
    <row r="167" spans="1:3" ht="12.75" hidden="1">
      <c r="A167" s="586" t="s">
        <v>31</v>
      </c>
      <c r="B167" s="587" t="s">
        <v>32</v>
      </c>
      <c r="C167" s="585"/>
    </row>
    <row r="168" spans="1:3" ht="12.75" hidden="1">
      <c r="A168" s="586" t="s">
        <v>33</v>
      </c>
      <c r="B168" s="587" t="s">
        <v>34</v>
      </c>
      <c r="C168" s="585"/>
    </row>
    <row r="169" spans="1:3" ht="12.75" hidden="1">
      <c r="A169" s="586" t="s">
        <v>35</v>
      </c>
      <c r="B169" s="587" t="s">
        <v>36</v>
      </c>
      <c r="C169" s="585"/>
    </row>
    <row r="170" spans="1:3" ht="12.75" hidden="1">
      <c r="A170" s="586" t="s">
        <v>37</v>
      </c>
      <c r="B170" s="587" t="s">
        <v>38</v>
      </c>
      <c r="C170" s="585"/>
    </row>
    <row r="171" spans="1:3" ht="12.75" hidden="1">
      <c r="A171" s="593">
        <v>6</v>
      </c>
      <c r="B171" s="594" t="s">
        <v>568</v>
      </c>
      <c r="C171" s="595">
        <f>+C172+C190+C193+C195+C200+C202+C205</f>
        <v>0</v>
      </c>
    </row>
    <row r="172" spans="1:3" ht="12.75" hidden="1">
      <c r="A172" s="583" t="s">
        <v>42</v>
      </c>
      <c r="B172" s="584" t="s">
        <v>43</v>
      </c>
      <c r="C172" s="585">
        <f>+C173+C176+C179+C183+C188+C189</f>
        <v>0</v>
      </c>
    </row>
    <row r="173" spans="1:3" ht="12.75" hidden="1">
      <c r="A173" s="586" t="s">
        <v>44</v>
      </c>
      <c r="B173" s="587" t="s">
        <v>45</v>
      </c>
      <c r="C173" s="585">
        <f>+C174</f>
        <v>0</v>
      </c>
    </row>
    <row r="174" spans="1:3" ht="12.75" hidden="1">
      <c r="A174" s="586"/>
      <c r="B174" s="447" t="s">
        <v>167</v>
      </c>
      <c r="C174" s="585"/>
    </row>
    <row r="175" spans="1:3" ht="12.75" hidden="1">
      <c r="A175" s="586"/>
      <c r="B175" s="587"/>
      <c r="C175" s="585"/>
    </row>
    <row r="176" spans="1:3" ht="12.75" hidden="1">
      <c r="A176" s="586" t="s">
        <v>46</v>
      </c>
      <c r="B176" s="587" t="s">
        <v>47</v>
      </c>
      <c r="C176" s="585">
        <f>SUM(C177:C178)</f>
        <v>0</v>
      </c>
    </row>
    <row r="177" spans="1:3" ht="12.75" hidden="1">
      <c r="A177" s="586"/>
      <c r="B177" s="448" t="s">
        <v>149</v>
      </c>
      <c r="C177" s="585"/>
    </row>
    <row r="178" spans="1:3" ht="12.75" hidden="1">
      <c r="A178" s="586"/>
      <c r="B178" s="448" t="s">
        <v>148</v>
      </c>
      <c r="C178" s="585"/>
    </row>
    <row r="179" spans="1:3" ht="25.5" hidden="1">
      <c r="A179" s="586" t="s">
        <v>48</v>
      </c>
      <c r="B179" s="592" t="s">
        <v>49</v>
      </c>
      <c r="C179" s="585">
        <f>SUM(C180:C181)</f>
        <v>0</v>
      </c>
    </row>
    <row r="180" spans="1:3" ht="12.75" hidden="1">
      <c r="A180" s="586"/>
      <c r="B180" s="447" t="s">
        <v>146</v>
      </c>
      <c r="C180" s="585"/>
    </row>
    <row r="181" spans="1:3" ht="12.75" hidden="1">
      <c r="A181" s="586"/>
      <c r="B181" s="447" t="s">
        <v>147</v>
      </c>
      <c r="C181" s="585"/>
    </row>
    <row r="182" spans="1:3" ht="12.75" hidden="1">
      <c r="A182" s="586"/>
      <c r="B182" s="592"/>
      <c r="C182" s="585"/>
    </row>
    <row r="183" spans="1:3" ht="12.75" hidden="1">
      <c r="A183" s="586" t="s">
        <v>50</v>
      </c>
      <c r="B183" s="587" t="s">
        <v>51</v>
      </c>
      <c r="C183" s="585">
        <f>SUM(C184:C186)</f>
        <v>0</v>
      </c>
    </row>
    <row r="184" spans="1:3" ht="12.75" hidden="1">
      <c r="A184" s="586"/>
      <c r="B184" s="448" t="s">
        <v>158</v>
      </c>
      <c r="C184" s="585"/>
    </row>
    <row r="185" spans="1:3" ht="12.75" hidden="1">
      <c r="A185" s="586"/>
      <c r="B185" s="447" t="s">
        <v>159</v>
      </c>
      <c r="C185" s="585"/>
    </row>
    <row r="186" spans="1:3" ht="12.75" hidden="1">
      <c r="A186" s="586"/>
      <c r="B186" s="447" t="s">
        <v>727</v>
      </c>
      <c r="C186" s="585"/>
    </row>
    <row r="187" spans="1:3" ht="12.75" hidden="1">
      <c r="A187" s="586"/>
      <c r="B187" s="587"/>
      <c r="C187" s="585"/>
    </row>
    <row r="188" spans="1:3" ht="12.75" hidden="1">
      <c r="A188" s="586" t="s">
        <v>52</v>
      </c>
      <c r="B188" s="587" t="s">
        <v>53</v>
      </c>
      <c r="C188" s="585"/>
    </row>
    <row r="189" spans="1:3" ht="12.75" hidden="1">
      <c r="A189" s="586" t="s">
        <v>54</v>
      </c>
      <c r="B189" s="587" t="s">
        <v>73</v>
      </c>
      <c r="C189" s="585"/>
    </row>
    <row r="190" spans="1:3" ht="12.75" hidden="1">
      <c r="A190" s="583" t="s">
        <v>74</v>
      </c>
      <c r="B190" s="584" t="s">
        <v>75</v>
      </c>
      <c r="C190" s="585">
        <f>+C191</f>
        <v>0</v>
      </c>
    </row>
    <row r="191" spans="1:3" ht="12.75" hidden="1">
      <c r="A191" s="586" t="s">
        <v>76</v>
      </c>
      <c r="B191" s="587" t="s">
        <v>77</v>
      </c>
      <c r="C191" s="585"/>
    </row>
    <row r="192" spans="1:3" ht="12.75" hidden="1">
      <c r="A192" s="586"/>
      <c r="B192" s="447" t="s">
        <v>689</v>
      </c>
      <c r="C192" s="585"/>
    </row>
    <row r="193" spans="1:3" ht="12.75" hidden="1">
      <c r="A193" s="583" t="s">
        <v>78</v>
      </c>
      <c r="B193" s="584" t="s">
        <v>79</v>
      </c>
      <c r="C193" s="585">
        <f>+C194</f>
        <v>0</v>
      </c>
    </row>
    <row r="194" spans="1:3" ht="12.75" hidden="1">
      <c r="A194" s="586" t="s">
        <v>80</v>
      </c>
      <c r="B194" s="587" t="s">
        <v>81</v>
      </c>
      <c r="C194" s="585"/>
    </row>
    <row r="195" spans="1:3" ht="25.5" hidden="1">
      <c r="A195" s="583" t="s">
        <v>82</v>
      </c>
      <c r="B195" s="596" t="s">
        <v>83</v>
      </c>
      <c r="C195" s="585">
        <f>+C196+C197+C198+C199</f>
        <v>0</v>
      </c>
    </row>
    <row r="196" spans="1:3" ht="12.75" hidden="1">
      <c r="A196" s="586" t="s">
        <v>84</v>
      </c>
      <c r="B196" s="587" t="s">
        <v>85</v>
      </c>
      <c r="C196" s="585"/>
    </row>
    <row r="197" spans="1:3" ht="12.75" hidden="1">
      <c r="A197" s="586" t="s">
        <v>86</v>
      </c>
      <c r="B197" s="587" t="s">
        <v>87</v>
      </c>
      <c r="C197" s="585"/>
    </row>
    <row r="198" spans="1:3" ht="12.75" hidden="1">
      <c r="A198" s="586" t="s">
        <v>88</v>
      </c>
      <c r="B198" s="587" t="s">
        <v>89</v>
      </c>
      <c r="C198" s="585"/>
    </row>
    <row r="199" spans="1:3" ht="25.5" hidden="1">
      <c r="A199" s="586" t="s">
        <v>90</v>
      </c>
      <c r="B199" s="592" t="s">
        <v>91</v>
      </c>
      <c r="C199" s="585"/>
    </row>
    <row r="200" spans="1:3" ht="12.75" hidden="1">
      <c r="A200" s="583" t="s">
        <v>92</v>
      </c>
      <c r="B200" s="596" t="s">
        <v>93</v>
      </c>
      <c r="C200" s="585">
        <f>+C201</f>
        <v>0</v>
      </c>
    </row>
    <row r="201" spans="1:3" ht="12.75" hidden="1">
      <c r="A201" s="586" t="s">
        <v>94</v>
      </c>
      <c r="B201" s="587" t="s">
        <v>95</v>
      </c>
      <c r="C201" s="585"/>
    </row>
    <row r="202" spans="1:3" ht="25.5" hidden="1">
      <c r="A202" s="583" t="s">
        <v>96</v>
      </c>
      <c r="B202" s="596" t="s">
        <v>97</v>
      </c>
      <c r="C202" s="585">
        <f>+C203+C204</f>
        <v>0</v>
      </c>
    </row>
    <row r="203" spans="1:3" ht="12.75" hidden="1">
      <c r="A203" s="586" t="s">
        <v>98</v>
      </c>
      <c r="B203" s="587" t="s">
        <v>99</v>
      </c>
      <c r="C203" s="585"/>
    </row>
    <row r="204" spans="1:3" ht="12.75" hidden="1">
      <c r="A204" s="586" t="s">
        <v>100</v>
      </c>
      <c r="B204" s="587" t="s">
        <v>101</v>
      </c>
      <c r="C204" s="585"/>
    </row>
    <row r="205" spans="1:3" ht="12.75" hidden="1">
      <c r="A205" s="583" t="s">
        <v>102</v>
      </c>
      <c r="B205" s="596" t="s">
        <v>103</v>
      </c>
      <c r="C205" s="585">
        <f>+C206+C207</f>
        <v>0</v>
      </c>
    </row>
    <row r="206" spans="1:3" ht="12.75" hidden="1">
      <c r="A206" s="586" t="s">
        <v>104</v>
      </c>
      <c r="B206" s="587" t="s">
        <v>105</v>
      </c>
      <c r="C206" s="585"/>
    </row>
    <row r="207" spans="1:3" ht="12.75" hidden="1">
      <c r="A207" s="586" t="s">
        <v>106</v>
      </c>
      <c r="B207" s="587" t="s">
        <v>107</v>
      </c>
      <c r="C207" s="585"/>
    </row>
    <row r="208" spans="1:3" ht="12.75" hidden="1">
      <c r="A208" s="593">
        <v>7</v>
      </c>
      <c r="B208" s="594" t="s">
        <v>1337</v>
      </c>
      <c r="C208" s="595">
        <f>+C209+C215</f>
        <v>0</v>
      </c>
    </row>
    <row r="209" spans="1:3" ht="12.75" hidden="1">
      <c r="A209" s="583" t="s">
        <v>108</v>
      </c>
      <c r="B209" s="596" t="s">
        <v>109</v>
      </c>
      <c r="C209" s="585">
        <f>+C210+C211+C213+C214</f>
        <v>0</v>
      </c>
    </row>
    <row r="210" spans="1:3" ht="12.75" hidden="1">
      <c r="A210" s="586" t="s">
        <v>110</v>
      </c>
      <c r="B210" s="587" t="s">
        <v>111</v>
      </c>
      <c r="C210" s="585"/>
    </row>
    <row r="211" spans="1:3" ht="12.75" hidden="1">
      <c r="A211" s="586" t="s">
        <v>112</v>
      </c>
      <c r="B211" s="587" t="s">
        <v>114</v>
      </c>
      <c r="C211" s="585">
        <f>+C212</f>
        <v>0</v>
      </c>
    </row>
    <row r="212" spans="1:3" ht="12.75" hidden="1">
      <c r="A212" s="586"/>
      <c r="B212" s="447" t="s">
        <v>157</v>
      </c>
      <c r="C212" s="585"/>
    </row>
    <row r="213" spans="1:3" ht="25.5" hidden="1">
      <c r="A213" s="586" t="s">
        <v>115</v>
      </c>
      <c r="B213" s="592" t="s">
        <v>117</v>
      </c>
      <c r="C213" s="585"/>
    </row>
    <row r="214" spans="1:3" ht="12.75" hidden="1">
      <c r="A214" s="586" t="s">
        <v>118</v>
      </c>
      <c r="B214" s="587" t="s">
        <v>119</v>
      </c>
      <c r="C214" s="585"/>
    </row>
    <row r="215" spans="1:3" ht="25.5" hidden="1">
      <c r="A215" s="583" t="s">
        <v>120</v>
      </c>
      <c r="B215" s="596" t="s">
        <v>121</v>
      </c>
      <c r="C215" s="585">
        <f>+C216+C217+C218+C219</f>
        <v>0</v>
      </c>
    </row>
    <row r="216" spans="1:3" ht="12.75" hidden="1">
      <c r="A216" s="586" t="s">
        <v>122</v>
      </c>
      <c r="B216" s="587" t="s">
        <v>123</v>
      </c>
      <c r="C216" s="585"/>
    </row>
    <row r="217" spans="1:3" ht="12.75" hidden="1">
      <c r="A217" s="586" t="s">
        <v>124</v>
      </c>
      <c r="B217" s="587" t="s">
        <v>125</v>
      </c>
      <c r="C217" s="585"/>
    </row>
    <row r="218" spans="1:3" ht="12.75" hidden="1">
      <c r="A218" s="586" t="s">
        <v>126</v>
      </c>
      <c r="B218" s="587" t="s">
        <v>127</v>
      </c>
      <c r="C218" s="585"/>
    </row>
    <row r="219" spans="1:3" ht="25.5" hidden="1">
      <c r="A219" s="586" t="s">
        <v>128</v>
      </c>
      <c r="B219" s="592" t="s">
        <v>129</v>
      </c>
      <c r="C219" s="585"/>
    </row>
    <row r="220" spans="1:3" ht="12.75" hidden="1">
      <c r="A220" s="593">
        <v>8</v>
      </c>
      <c r="B220" s="594" t="s">
        <v>130</v>
      </c>
      <c r="C220" s="595">
        <f>+C221</f>
        <v>0</v>
      </c>
    </row>
    <row r="221" spans="1:3" ht="12.75" hidden="1">
      <c r="A221" s="583" t="s">
        <v>131</v>
      </c>
      <c r="B221" s="584" t="s">
        <v>133</v>
      </c>
      <c r="C221" s="585">
        <f>+C222</f>
        <v>0</v>
      </c>
    </row>
    <row r="222" spans="1:3" ht="25.5" hidden="1">
      <c r="A222" s="586" t="s">
        <v>134</v>
      </c>
      <c r="B222" s="592" t="s">
        <v>135</v>
      </c>
      <c r="C222" s="585">
        <f>+C223</f>
        <v>0</v>
      </c>
    </row>
    <row r="223" spans="1:3" ht="12.75" hidden="1">
      <c r="A223" s="598" t="s">
        <v>658</v>
      </c>
      <c r="B223" s="599" t="s">
        <v>41</v>
      </c>
      <c r="C223" s="585"/>
    </row>
    <row r="224" spans="1:3" ht="12.75" hidden="1">
      <c r="A224" s="593">
        <v>9</v>
      </c>
      <c r="B224" s="594" t="s">
        <v>136</v>
      </c>
      <c r="C224" s="595">
        <f>+C225</f>
        <v>0</v>
      </c>
    </row>
    <row r="225" spans="1:5" ht="12.75" hidden="1">
      <c r="A225" s="583" t="s">
        <v>137</v>
      </c>
      <c r="B225" s="584" t="s">
        <v>138</v>
      </c>
      <c r="C225" s="585">
        <f>SUM(C226:C227)</f>
        <v>0</v>
      </c>
    </row>
    <row r="226" spans="1:5" ht="12.75" hidden="1">
      <c r="A226" s="586" t="s">
        <v>139</v>
      </c>
      <c r="B226" s="587" t="s">
        <v>141</v>
      </c>
      <c r="C226" s="585"/>
    </row>
    <row r="227" spans="1:5" ht="12.75" hidden="1">
      <c r="A227" s="586" t="s">
        <v>142</v>
      </c>
      <c r="B227" s="587" t="s">
        <v>143</v>
      </c>
      <c r="C227" s="585">
        <f>+C228</f>
        <v>0</v>
      </c>
    </row>
    <row r="228" spans="1:5" ht="12.75" hidden="1">
      <c r="A228" s="528"/>
      <c r="B228" s="529" t="s">
        <v>1960</v>
      </c>
      <c r="C228" s="600"/>
    </row>
    <row r="229" spans="1:5" hidden="1">
      <c r="A229" s="580"/>
      <c r="B229" s="581"/>
      <c r="C229" s="585"/>
    </row>
    <row r="230" spans="1:5" hidden="1">
      <c r="A230" s="580"/>
      <c r="B230" s="581"/>
      <c r="C230" s="585"/>
    </row>
    <row r="231" spans="1:5">
      <c r="A231" s="580"/>
      <c r="B231" s="581"/>
      <c r="C231" s="585"/>
    </row>
    <row r="232" spans="1:5">
      <c r="A232" s="2125" t="s">
        <v>1214</v>
      </c>
      <c r="B232" s="2134" t="s">
        <v>2101</v>
      </c>
      <c r="C232" s="2126">
        <f>+C233+C237</f>
        <v>7000000</v>
      </c>
    </row>
    <row r="233" spans="1:5" ht="12.75">
      <c r="A233" s="2127" t="s">
        <v>688</v>
      </c>
      <c r="B233" s="2128" t="s">
        <v>1439</v>
      </c>
      <c r="C233" s="2129">
        <f>+C234</f>
        <v>0</v>
      </c>
    </row>
    <row r="234" spans="1:5" ht="12.75">
      <c r="A234" s="2130" t="s">
        <v>1493</v>
      </c>
      <c r="B234" s="2074" t="s">
        <v>1494</v>
      </c>
      <c r="C234" s="2131">
        <f>+C236</f>
        <v>0</v>
      </c>
    </row>
    <row r="235" spans="1:5" ht="12.75">
      <c r="A235" s="2132" t="s">
        <v>1495</v>
      </c>
      <c r="B235" s="2076" t="s">
        <v>1496</v>
      </c>
      <c r="C235" s="2131">
        <v>0</v>
      </c>
    </row>
    <row r="236" spans="1:5" ht="12.75">
      <c r="A236" s="2132" t="s">
        <v>1497</v>
      </c>
      <c r="B236" s="2133" t="s">
        <v>1498</v>
      </c>
      <c r="C236" s="2131">
        <v>0</v>
      </c>
      <c r="E236" s="331"/>
    </row>
    <row r="237" spans="1:5" ht="12.75">
      <c r="A237" s="2127">
        <v>5</v>
      </c>
      <c r="B237" s="2128" t="s">
        <v>1598</v>
      </c>
      <c r="C237" s="2129">
        <f>+C238</f>
        <v>7000000</v>
      </c>
      <c r="E237" s="331"/>
    </row>
    <row r="238" spans="1:5" ht="12.75">
      <c r="A238" s="2130" t="s">
        <v>1599</v>
      </c>
      <c r="B238" s="2074" t="s">
        <v>1600</v>
      </c>
      <c r="C238" s="2131">
        <f>+C239+C240+C241</f>
        <v>7000000</v>
      </c>
      <c r="E238" s="331"/>
    </row>
    <row r="239" spans="1:5" ht="12.75">
      <c r="A239" s="2132" t="s">
        <v>1601</v>
      </c>
      <c r="B239" s="2076" t="s">
        <v>1602</v>
      </c>
      <c r="C239" s="2131">
        <v>0</v>
      </c>
    </row>
    <row r="240" spans="1:5" ht="12.75">
      <c r="A240" s="2132" t="s">
        <v>1603</v>
      </c>
      <c r="B240" s="2133" t="s">
        <v>1604</v>
      </c>
      <c r="C240" s="2131">
        <v>0</v>
      </c>
    </row>
    <row r="241" spans="1:3" ht="12.75">
      <c r="A241" s="2132" t="s">
        <v>3</v>
      </c>
      <c r="B241" s="2133" t="s">
        <v>4</v>
      </c>
      <c r="C241" s="2131">
        <v>7000000</v>
      </c>
    </row>
    <row r="242" spans="1:3">
      <c r="A242" s="2098" t="s">
        <v>1214</v>
      </c>
      <c r="B242" s="2098" t="s">
        <v>704</v>
      </c>
      <c r="C242" s="2099">
        <f>+C243+C250</f>
        <v>10684030.74</v>
      </c>
    </row>
    <row r="243" spans="1:3" ht="12.75">
      <c r="A243" s="2100" t="s">
        <v>680</v>
      </c>
      <c r="B243" s="2101" t="s">
        <v>683</v>
      </c>
      <c r="C243" s="2102">
        <f>+C247+C244</f>
        <v>10684030.74</v>
      </c>
    </row>
    <row r="244" spans="1:3" ht="12.75">
      <c r="A244" s="2103" t="s">
        <v>1524</v>
      </c>
      <c r="B244" s="2104" t="s">
        <v>1525</v>
      </c>
      <c r="C244" s="2105">
        <f>SUM(C245:C249)</f>
        <v>10684030.74</v>
      </c>
    </row>
    <row r="245" spans="1:3" ht="12.75">
      <c r="A245" s="2106" t="s">
        <v>1526</v>
      </c>
      <c r="B245" s="2107" t="s">
        <v>1528</v>
      </c>
      <c r="C245" s="2105">
        <v>10684030.74</v>
      </c>
    </row>
    <row r="246" spans="1:3" ht="12.75">
      <c r="A246" s="2106" t="s">
        <v>1529</v>
      </c>
      <c r="B246" s="2107" t="s">
        <v>1530</v>
      </c>
      <c r="C246" s="2105"/>
    </row>
    <row r="247" spans="1:3" ht="12.75">
      <c r="A247" s="2103" t="s">
        <v>1563</v>
      </c>
      <c r="B247" s="2104" t="s">
        <v>1564</v>
      </c>
      <c r="C247" s="2105">
        <f>+C249</f>
        <v>0</v>
      </c>
    </row>
    <row r="248" spans="1:3" ht="12.75">
      <c r="A248" s="2106" t="s">
        <v>1565</v>
      </c>
      <c r="B248" s="2107" t="s">
        <v>1566</v>
      </c>
      <c r="C248" s="2105">
        <v>0</v>
      </c>
    </row>
    <row r="249" spans="1:3" ht="12.75">
      <c r="A249" s="2106" t="s">
        <v>1567</v>
      </c>
      <c r="B249" s="2107" t="s">
        <v>1568</v>
      </c>
      <c r="C249" s="2105">
        <v>0</v>
      </c>
    </row>
    <row r="250" spans="1:3" ht="12.75">
      <c r="A250" s="2100">
        <v>5</v>
      </c>
      <c r="B250" s="2101" t="s">
        <v>1598</v>
      </c>
      <c r="C250" s="2102">
        <f>+C251</f>
        <v>0</v>
      </c>
    </row>
    <row r="251" spans="1:3" ht="12.75">
      <c r="A251" s="2103" t="s">
        <v>1599</v>
      </c>
      <c r="B251" s="2104" t="s">
        <v>1600</v>
      </c>
      <c r="C251" s="2105">
        <f>+C252+C253</f>
        <v>0</v>
      </c>
    </row>
    <row r="252" spans="1:3" ht="12.75">
      <c r="A252" s="2106" t="s">
        <v>1601</v>
      </c>
      <c r="B252" s="2107" t="s">
        <v>1602</v>
      </c>
      <c r="C252" s="2105">
        <v>0</v>
      </c>
    </row>
    <row r="253" spans="1:3" ht="12.75">
      <c r="A253" s="2106" t="s">
        <v>1603</v>
      </c>
      <c r="B253" s="2112" t="s">
        <v>1604</v>
      </c>
      <c r="C253" s="585">
        <v>0</v>
      </c>
    </row>
    <row r="254" spans="1:3">
      <c r="A254" s="580"/>
      <c r="B254" s="581"/>
      <c r="C254" s="585"/>
    </row>
    <row r="255" spans="1:3">
      <c r="A255" s="580"/>
      <c r="B255" s="581"/>
      <c r="C255" s="585"/>
    </row>
    <row r="256" spans="1:3">
      <c r="A256" s="580"/>
      <c r="B256" s="581"/>
      <c r="C256" s="585"/>
    </row>
    <row r="257" spans="1:3">
      <c r="A257" s="580"/>
      <c r="B257" s="581"/>
      <c r="C257" s="585"/>
    </row>
    <row r="258" spans="1:3">
      <c r="A258" s="580"/>
      <c r="B258" s="581"/>
      <c r="C258" s="585"/>
    </row>
    <row r="259" spans="1:3">
      <c r="A259" s="580"/>
      <c r="B259" s="581"/>
      <c r="C259" s="585"/>
    </row>
    <row r="260" spans="1:3">
      <c r="A260" s="580"/>
      <c r="B260" s="581"/>
      <c r="C260" s="585"/>
    </row>
    <row r="261" spans="1:3">
      <c r="A261" s="601" t="s">
        <v>1218</v>
      </c>
      <c r="B261" s="601" t="s">
        <v>1937</v>
      </c>
      <c r="C261" s="603">
        <f>+C263+C285+C331+C363+C367+C370+C396+C433+C445+C449</f>
        <v>1100645.49</v>
      </c>
    </row>
    <row r="262" spans="1:3">
      <c r="A262" s="604"/>
      <c r="B262" s="602"/>
      <c r="C262" s="605"/>
    </row>
    <row r="263" spans="1:3" hidden="1">
      <c r="A263" s="606" t="s">
        <v>1428</v>
      </c>
      <c r="B263" s="607" t="s">
        <v>1438</v>
      </c>
      <c r="C263" s="608">
        <f>+C264+C268+C271+C279</f>
        <v>0</v>
      </c>
    </row>
    <row r="264" spans="1:3" hidden="1">
      <c r="A264" s="606" t="s">
        <v>1437</v>
      </c>
      <c r="B264" s="607" t="s">
        <v>1403</v>
      </c>
      <c r="C264" s="608">
        <f>SUM(C265:C267)</f>
        <v>0</v>
      </c>
    </row>
    <row r="265" spans="1:3" hidden="1">
      <c r="A265" s="609" t="s">
        <v>1405</v>
      </c>
      <c r="B265" s="602" t="s">
        <v>1404</v>
      </c>
      <c r="C265" s="610">
        <v>0</v>
      </c>
    </row>
    <row r="266" spans="1:3" hidden="1">
      <c r="A266" s="609" t="s">
        <v>1406</v>
      </c>
      <c r="B266" s="602" t="s">
        <v>1407</v>
      </c>
      <c r="C266" s="610"/>
    </row>
    <row r="267" spans="1:3" ht="13.5" hidden="1">
      <c r="A267" s="609" t="s">
        <v>1408</v>
      </c>
      <c r="B267" s="611" t="s">
        <v>1409</v>
      </c>
      <c r="C267" s="610"/>
    </row>
    <row r="268" spans="1:3" ht="13.5" hidden="1">
      <c r="A268" s="609" t="s">
        <v>1410</v>
      </c>
      <c r="B268" s="612" t="s">
        <v>1411</v>
      </c>
      <c r="C268" s="608">
        <f>SUM(C269:C270)</f>
        <v>0</v>
      </c>
    </row>
    <row r="269" spans="1:3" ht="13.5" hidden="1">
      <c r="A269" s="609" t="s">
        <v>1412</v>
      </c>
      <c r="B269" s="611" t="s">
        <v>1413</v>
      </c>
      <c r="C269" s="610"/>
    </row>
    <row r="270" spans="1:3" ht="13.5" hidden="1">
      <c r="A270" s="609" t="s">
        <v>1414</v>
      </c>
      <c r="B270" s="611" t="s">
        <v>269</v>
      </c>
      <c r="C270" s="610">
        <v>0</v>
      </c>
    </row>
    <row r="271" spans="1:3" ht="13.5" hidden="1">
      <c r="A271" s="609" t="s">
        <v>1415</v>
      </c>
      <c r="B271" s="612" t="s">
        <v>1416</v>
      </c>
      <c r="C271" s="610">
        <f>SUM(C272:C275)</f>
        <v>0</v>
      </c>
    </row>
    <row r="272" spans="1:3" hidden="1">
      <c r="A272" s="609" t="s">
        <v>1417</v>
      </c>
      <c r="B272" s="602" t="s">
        <v>1418</v>
      </c>
      <c r="C272" s="610">
        <v>0</v>
      </c>
    </row>
    <row r="273" spans="1:3" hidden="1">
      <c r="A273" s="609" t="s">
        <v>1419</v>
      </c>
      <c r="B273" s="602" t="s">
        <v>1420</v>
      </c>
      <c r="C273" s="610">
        <v>0</v>
      </c>
    </row>
    <row r="274" spans="1:3" hidden="1">
      <c r="A274" s="609" t="s">
        <v>1421</v>
      </c>
      <c r="B274" s="602" t="s">
        <v>600</v>
      </c>
      <c r="C274" s="610">
        <f>+('Salario 2008'!$B$88+'Salario 01-2007'!$B$85+'Salario 2-2007'!$B$85+'Sal Esc 2007'!$B$59)/12</f>
        <v>0</v>
      </c>
    </row>
    <row r="275" spans="1:3" hidden="1">
      <c r="A275" s="609" t="s">
        <v>1422</v>
      </c>
      <c r="B275" s="602" t="s">
        <v>978</v>
      </c>
      <c r="C275" s="610">
        <f>+'Sal Esc 2007'!$I$35</f>
        <v>0</v>
      </c>
    </row>
    <row r="276" spans="1:3" hidden="1">
      <c r="A276" s="609"/>
      <c r="B276" s="602"/>
      <c r="C276" s="610"/>
    </row>
    <row r="277" spans="1:3" hidden="1">
      <c r="A277" s="609"/>
      <c r="B277" s="602"/>
      <c r="C277" s="610"/>
    </row>
    <row r="278" spans="1:3" hidden="1">
      <c r="A278" s="609"/>
      <c r="B278" s="602"/>
      <c r="C278" s="610"/>
    </row>
    <row r="279" spans="1:3" ht="13.5" hidden="1">
      <c r="A279" s="609" t="s">
        <v>1423</v>
      </c>
      <c r="B279" s="612" t="s">
        <v>1424</v>
      </c>
      <c r="C279" s="610">
        <f>SUM(C280:C282)</f>
        <v>0</v>
      </c>
    </row>
    <row r="280" spans="1:3" hidden="1">
      <c r="A280" s="609" t="s">
        <v>1425</v>
      </c>
      <c r="B280" s="602" t="s">
        <v>1436</v>
      </c>
      <c r="C280" s="610">
        <f>+(('Salario 2008'!$B$88+'Salario 01-2007'!$B$85+'Salario 2-2007'!$B$85+'Sal Esc 2007'!$B$59)*14.5%)</f>
        <v>0</v>
      </c>
    </row>
    <row r="281" spans="1:3" hidden="1">
      <c r="A281" s="609" t="s">
        <v>1426</v>
      </c>
      <c r="B281" s="602" t="s">
        <v>1433</v>
      </c>
      <c r="C281" s="610">
        <f>+(('Salario 2008'!$B$88+'Salario 01-2007'!$B$85+'Salario 2-2007'!$B$85+'Sal Esc 2007'!$B$59)*1.5%)</f>
        <v>0</v>
      </c>
    </row>
    <row r="282" spans="1:3" hidden="1">
      <c r="A282" s="609" t="s">
        <v>1427</v>
      </c>
      <c r="B282" s="602" t="s">
        <v>1434</v>
      </c>
      <c r="C282" s="610">
        <f>+(('Salario 2008'!$B$88+'Salario 01-2007'!$B$85+'Salario 2-2007'!$B$85+'Sal Esc 2007'!$B$59)*3%)</f>
        <v>0</v>
      </c>
    </row>
    <row r="283" spans="1:3" hidden="1">
      <c r="A283" s="604"/>
      <c r="B283" s="602"/>
      <c r="C283" s="610"/>
    </row>
    <row r="284" spans="1:3">
      <c r="A284" s="604"/>
      <c r="B284" s="602"/>
      <c r="C284" s="610"/>
    </row>
    <row r="285" spans="1:3" ht="13.5">
      <c r="A285" s="606" t="s">
        <v>688</v>
      </c>
      <c r="B285" s="612" t="s">
        <v>1439</v>
      </c>
      <c r="C285" s="605">
        <f>+C287+C290+C296+C301+C309++C314+C318+C322</f>
        <v>1100645.49</v>
      </c>
    </row>
    <row r="286" spans="1:3">
      <c r="A286" s="604"/>
      <c r="B286" s="602"/>
      <c r="C286" s="610"/>
    </row>
    <row r="287" spans="1:3" ht="12.75" hidden="1">
      <c r="A287" s="613" t="s">
        <v>1441</v>
      </c>
      <c r="B287" s="614" t="s">
        <v>1442</v>
      </c>
      <c r="C287" s="605">
        <f>+C289</f>
        <v>0</v>
      </c>
    </row>
    <row r="288" spans="1:3" ht="12.75" hidden="1">
      <c r="A288" s="615" t="s">
        <v>1340</v>
      </c>
      <c r="B288" s="587" t="s">
        <v>1339</v>
      </c>
      <c r="C288" s="605"/>
    </row>
    <row r="289" spans="1:3" ht="12.75" hidden="1">
      <c r="A289" s="615" t="s">
        <v>1443</v>
      </c>
      <c r="B289" s="616" t="s">
        <v>1444</v>
      </c>
      <c r="C289" s="605"/>
    </row>
    <row r="290" spans="1:3" ht="12.75" hidden="1">
      <c r="A290" s="613" t="s">
        <v>1445</v>
      </c>
      <c r="B290" s="614" t="s">
        <v>1446</v>
      </c>
      <c r="C290" s="605">
        <f>SUM(C291:C295)</f>
        <v>0</v>
      </c>
    </row>
    <row r="291" spans="1:3" ht="12.75" hidden="1">
      <c r="A291" s="615" t="s">
        <v>1447</v>
      </c>
      <c r="B291" s="616" t="s">
        <v>1448</v>
      </c>
      <c r="C291" s="605"/>
    </row>
    <row r="292" spans="1:3" ht="12.75" hidden="1">
      <c r="A292" s="615" t="s">
        <v>1449</v>
      </c>
      <c r="B292" s="616" t="s">
        <v>1450</v>
      </c>
      <c r="C292" s="605"/>
    </row>
    <row r="293" spans="1:3" ht="12.75" hidden="1">
      <c r="A293" s="615" t="s">
        <v>1451</v>
      </c>
      <c r="B293" s="616" t="s">
        <v>1452</v>
      </c>
      <c r="C293" s="605"/>
    </row>
    <row r="294" spans="1:3" ht="12.75" hidden="1">
      <c r="A294" s="615" t="s">
        <v>1453</v>
      </c>
      <c r="B294" s="616" t="s">
        <v>1454</v>
      </c>
      <c r="C294" s="605"/>
    </row>
    <row r="295" spans="1:3" ht="12.75" hidden="1">
      <c r="A295" s="615" t="s">
        <v>1455</v>
      </c>
      <c r="B295" s="616" t="s">
        <v>1456</v>
      </c>
      <c r="C295" s="605"/>
    </row>
    <row r="296" spans="1:3" ht="12.75" hidden="1">
      <c r="A296" s="613" t="s">
        <v>1457</v>
      </c>
      <c r="B296" s="614" t="s">
        <v>1458</v>
      </c>
      <c r="C296" s="605">
        <f>SUM(C297:C300)</f>
        <v>0</v>
      </c>
    </row>
    <row r="297" spans="1:3" ht="12.75" hidden="1">
      <c r="A297" s="615" t="s">
        <v>1459</v>
      </c>
      <c r="B297" s="616" t="s">
        <v>1460</v>
      </c>
      <c r="C297" s="605"/>
    </row>
    <row r="298" spans="1:3" ht="12.75" hidden="1">
      <c r="A298" s="615" t="s">
        <v>1461</v>
      </c>
      <c r="B298" s="616" t="s">
        <v>1462</v>
      </c>
      <c r="C298" s="605"/>
    </row>
    <row r="299" spans="1:3" ht="12.75" hidden="1">
      <c r="A299" s="615" t="s">
        <v>1463</v>
      </c>
      <c r="B299" s="616" t="s">
        <v>1464</v>
      </c>
      <c r="C299" s="605"/>
    </row>
    <row r="300" spans="1:3" ht="12.75" hidden="1">
      <c r="A300" s="615" t="s">
        <v>1465</v>
      </c>
      <c r="B300" s="616" t="s">
        <v>1466</v>
      </c>
      <c r="C300" s="605"/>
    </row>
    <row r="301" spans="1:3" ht="12.75" hidden="1">
      <c r="A301" s="613" t="s">
        <v>1467</v>
      </c>
      <c r="B301" s="614" t="s">
        <v>1468</v>
      </c>
      <c r="C301" s="605">
        <f>SUM(C302:C308)</f>
        <v>0</v>
      </c>
    </row>
    <row r="302" spans="1:3" ht="12.75" hidden="1">
      <c r="A302" s="615" t="s">
        <v>1469</v>
      </c>
      <c r="B302" s="616" t="s">
        <v>1470</v>
      </c>
      <c r="C302" s="605"/>
    </row>
    <row r="303" spans="1:3" ht="12.75" hidden="1">
      <c r="A303" s="615" t="s">
        <v>1471</v>
      </c>
      <c r="B303" s="616" t="s">
        <v>1472</v>
      </c>
      <c r="C303" s="605"/>
    </row>
    <row r="304" spans="1:3" ht="12.75" hidden="1">
      <c r="A304" s="615" t="s">
        <v>1473</v>
      </c>
      <c r="B304" s="616" t="s">
        <v>1474</v>
      </c>
      <c r="C304" s="605"/>
    </row>
    <row r="305" spans="1:3" ht="12.75" hidden="1">
      <c r="A305" s="615" t="s">
        <v>1475</v>
      </c>
      <c r="B305" s="616" t="s">
        <v>1476</v>
      </c>
      <c r="C305" s="605"/>
    </row>
    <row r="306" spans="1:3" ht="12.75" hidden="1">
      <c r="A306" s="615" t="s">
        <v>1477</v>
      </c>
      <c r="B306" s="616" t="s">
        <v>1478</v>
      </c>
      <c r="C306" s="605"/>
    </row>
    <row r="307" spans="1:3" ht="12.75" hidden="1">
      <c r="A307" s="615" t="s">
        <v>1479</v>
      </c>
      <c r="B307" s="616" t="s">
        <v>1480</v>
      </c>
      <c r="C307" s="605"/>
    </row>
    <row r="308" spans="1:3" ht="12.75" hidden="1">
      <c r="A308" s="615" t="s">
        <v>1481</v>
      </c>
      <c r="B308" s="616" t="s">
        <v>1482</v>
      </c>
      <c r="C308" s="605"/>
    </row>
    <row r="309" spans="1:3" ht="12.75" hidden="1">
      <c r="A309" s="613" t="s">
        <v>1483</v>
      </c>
      <c r="B309" s="614" t="s">
        <v>1484</v>
      </c>
      <c r="C309" s="605">
        <f>SUM(C310:C313)</f>
        <v>0</v>
      </c>
    </row>
    <row r="310" spans="1:3" ht="12.75" hidden="1">
      <c r="A310" s="615" t="s">
        <v>1485</v>
      </c>
      <c r="B310" s="616" t="s">
        <v>1486</v>
      </c>
      <c r="C310" s="605"/>
    </row>
    <row r="311" spans="1:3" ht="12.75" hidden="1">
      <c r="A311" s="615" t="s">
        <v>1487</v>
      </c>
      <c r="B311" s="616" t="s">
        <v>1488</v>
      </c>
      <c r="C311" s="605"/>
    </row>
    <row r="312" spans="1:3" ht="12.75" hidden="1">
      <c r="A312" s="615" t="s">
        <v>1489</v>
      </c>
      <c r="B312" s="616" t="s">
        <v>1490</v>
      </c>
      <c r="C312" s="605"/>
    </row>
    <row r="313" spans="1:3" ht="12.75" hidden="1">
      <c r="A313" s="615" t="s">
        <v>1491</v>
      </c>
      <c r="B313" s="616" t="s">
        <v>1492</v>
      </c>
      <c r="C313" s="605"/>
    </row>
    <row r="314" spans="1:3" hidden="1">
      <c r="A314" s="617" t="s">
        <v>1429</v>
      </c>
      <c r="B314" s="618" t="s">
        <v>1430</v>
      </c>
      <c r="C314" s="610">
        <f>+C315</f>
        <v>0</v>
      </c>
    </row>
    <row r="315" spans="1:3" hidden="1">
      <c r="A315" s="619" t="s">
        <v>1431</v>
      </c>
      <c r="B315" s="620" t="s">
        <v>1432</v>
      </c>
      <c r="C315" s="610">
        <f>+(('Salario 2008'!$B$88+'Salario 01-2007'!$B$85+'Salario 2-2007'!$B$85+'Sal Esc 2007'!$B$59)*1.33%)</f>
        <v>0</v>
      </c>
    </row>
    <row r="316" spans="1:3" ht="12.75" hidden="1">
      <c r="A316" s="619" t="s">
        <v>681</v>
      </c>
      <c r="B316" s="616" t="s">
        <v>906</v>
      </c>
      <c r="C316" s="610">
        <v>0</v>
      </c>
    </row>
    <row r="317" spans="1:3" hidden="1">
      <c r="A317" s="604"/>
      <c r="B317" s="602"/>
      <c r="C317" s="610"/>
    </row>
    <row r="318" spans="1:3" ht="12.75" hidden="1">
      <c r="A318" s="613" t="s">
        <v>1493</v>
      </c>
      <c r="B318" s="614" t="s">
        <v>1494</v>
      </c>
      <c r="C318" s="605">
        <f>SUM(C319:C321)</f>
        <v>0</v>
      </c>
    </row>
    <row r="319" spans="1:3" ht="12.75" hidden="1">
      <c r="A319" s="615" t="s">
        <v>1495</v>
      </c>
      <c r="B319" s="616" t="s">
        <v>1496</v>
      </c>
      <c r="C319" s="605"/>
    </row>
    <row r="320" spans="1:3" ht="12.75" hidden="1">
      <c r="A320" s="615" t="s">
        <v>1497</v>
      </c>
      <c r="B320" s="616" t="s">
        <v>1498</v>
      </c>
      <c r="C320" s="605"/>
    </row>
    <row r="321" spans="1:6" ht="12.75" hidden="1">
      <c r="A321" s="615" t="s">
        <v>1499</v>
      </c>
      <c r="B321" s="616" t="s">
        <v>1500</v>
      </c>
      <c r="C321" s="605"/>
    </row>
    <row r="322" spans="1:6" ht="12.75">
      <c r="A322" s="613" t="s">
        <v>1501</v>
      </c>
      <c r="B322" s="614" t="s">
        <v>1502</v>
      </c>
      <c r="C322" s="605">
        <f>SUM(C323:C330)</f>
        <v>1100645.49</v>
      </c>
    </row>
    <row r="323" spans="1:6" ht="12.75">
      <c r="A323" s="615" t="s">
        <v>1503</v>
      </c>
      <c r="B323" s="616" t="s">
        <v>1504</v>
      </c>
      <c r="C323" s="605">
        <v>1100645.49</v>
      </c>
      <c r="D323" s="331"/>
    </row>
    <row r="324" spans="1:6" ht="12.75" hidden="1">
      <c r="A324" s="615" t="s">
        <v>1505</v>
      </c>
      <c r="B324" s="616" t="s">
        <v>1506</v>
      </c>
      <c r="C324" s="605"/>
      <c r="F324">
        <v>2095989.49</v>
      </c>
    </row>
    <row r="325" spans="1:6" ht="12.75" hidden="1">
      <c r="A325" s="615" t="s">
        <v>1507</v>
      </c>
      <c r="B325" s="616" t="s">
        <v>1513</v>
      </c>
      <c r="C325" s="605"/>
    </row>
    <row r="326" spans="1:6" ht="12.75" hidden="1">
      <c r="A326" s="615" t="s">
        <v>1514</v>
      </c>
      <c r="B326" s="616" t="s">
        <v>1515</v>
      </c>
      <c r="C326" s="605"/>
    </row>
    <row r="327" spans="1:6" ht="12.75" hidden="1">
      <c r="A327" s="615" t="s">
        <v>1516</v>
      </c>
      <c r="B327" s="616" t="s">
        <v>1517</v>
      </c>
      <c r="C327" s="605"/>
    </row>
    <row r="328" spans="1:6" ht="12.75" hidden="1">
      <c r="A328" s="615" t="s">
        <v>1518</v>
      </c>
      <c r="B328" s="616" t="s">
        <v>1519</v>
      </c>
      <c r="C328" s="605"/>
    </row>
    <row r="329" spans="1:6" ht="25.5" hidden="1">
      <c r="A329" s="615" t="s">
        <v>1520</v>
      </c>
      <c r="B329" s="621" t="s">
        <v>1521</v>
      </c>
      <c r="C329" s="605"/>
    </row>
    <row r="330" spans="1:6" ht="12.75" hidden="1">
      <c r="A330" s="615" t="s">
        <v>1522</v>
      </c>
      <c r="B330" s="616" t="s">
        <v>1523</v>
      </c>
      <c r="C330" s="605"/>
    </row>
    <row r="331" spans="1:6" ht="12.75" hidden="1">
      <c r="A331" s="622" t="s">
        <v>680</v>
      </c>
      <c r="B331" s="614" t="s">
        <v>683</v>
      </c>
      <c r="C331" s="608">
        <f>+C332+C338+C343+C351+C354</f>
        <v>0</v>
      </c>
    </row>
    <row r="332" spans="1:6" ht="12.75" hidden="1">
      <c r="A332" s="613" t="s">
        <v>1524</v>
      </c>
      <c r="B332" s="614" t="s">
        <v>1525</v>
      </c>
      <c r="C332" s="605">
        <f>SUM(C333:C337)</f>
        <v>0</v>
      </c>
    </row>
    <row r="333" spans="1:6" ht="12.75" hidden="1">
      <c r="A333" s="615" t="s">
        <v>1526</v>
      </c>
      <c r="B333" s="616" t="s">
        <v>1528</v>
      </c>
      <c r="C333" s="605"/>
    </row>
    <row r="334" spans="1:6" ht="12.75" hidden="1" customHeight="1">
      <c r="A334" s="615" t="s">
        <v>1529</v>
      </c>
      <c r="B334" s="616" t="s">
        <v>1530</v>
      </c>
      <c r="C334" s="605"/>
    </row>
    <row r="335" spans="1:6" ht="12.75" hidden="1" customHeight="1">
      <c r="A335" s="615" t="s">
        <v>1531</v>
      </c>
      <c r="B335" s="616" t="s">
        <v>1532</v>
      </c>
      <c r="C335" s="605"/>
    </row>
    <row r="336" spans="1:6" ht="12.75" hidden="1" customHeight="1">
      <c r="A336" s="615" t="s">
        <v>1533</v>
      </c>
      <c r="B336" s="616" t="s">
        <v>1534</v>
      </c>
      <c r="C336" s="605"/>
    </row>
    <row r="337" spans="1:3" ht="12.75" hidden="1" customHeight="1">
      <c r="A337" s="615" t="s">
        <v>1535</v>
      </c>
      <c r="B337" s="616" t="s">
        <v>1536</v>
      </c>
      <c r="C337" s="605"/>
    </row>
    <row r="338" spans="1:3" ht="12.75" hidden="1" customHeight="1">
      <c r="A338" s="613" t="s">
        <v>1537</v>
      </c>
      <c r="B338" s="614" t="s">
        <v>1538</v>
      </c>
      <c r="C338" s="605">
        <f>SUM(C339:C342)</f>
        <v>0</v>
      </c>
    </row>
    <row r="339" spans="1:3" ht="12.75" hidden="1" customHeight="1">
      <c r="A339" s="615" t="s">
        <v>1539</v>
      </c>
      <c r="B339" s="616" t="s">
        <v>1540</v>
      </c>
      <c r="C339" s="605"/>
    </row>
    <row r="340" spans="1:3" ht="12.75" hidden="1" customHeight="1">
      <c r="A340" s="615" t="s">
        <v>1541</v>
      </c>
      <c r="B340" s="616" t="s">
        <v>1542</v>
      </c>
      <c r="C340" s="605"/>
    </row>
    <row r="341" spans="1:3" ht="12.75" hidden="1" customHeight="1">
      <c r="A341" s="615" t="s">
        <v>1543</v>
      </c>
      <c r="B341" s="616" t="s">
        <v>1544</v>
      </c>
      <c r="C341" s="605"/>
    </row>
    <row r="342" spans="1:3" ht="12.75" hidden="1" customHeight="1">
      <c r="A342" s="615" t="s">
        <v>1545</v>
      </c>
      <c r="B342" s="616" t="s">
        <v>1546</v>
      </c>
      <c r="C342" s="605"/>
    </row>
    <row r="343" spans="1:3" ht="25.5" hidden="1">
      <c r="A343" s="613" t="s">
        <v>1547</v>
      </c>
      <c r="B343" s="623" t="s">
        <v>1548</v>
      </c>
      <c r="C343" s="605">
        <f>SUM(C344:C350)</f>
        <v>0</v>
      </c>
    </row>
    <row r="344" spans="1:3" ht="12.75" hidden="1">
      <c r="A344" s="615" t="s">
        <v>1549</v>
      </c>
      <c r="B344" s="616" t="s">
        <v>1550</v>
      </c>
      <c r="C344" s="605"/>
    </row>
    <row r="345" spans="1:3" ht="12.75" hidden="1">
      <c r="A345" s="615" t="s">
        <v>1551</v>
      </c>
      <c r="B345" s="616" t="s">
        <v>1552</v>
      </c>
      <c r="C345" s="605"/>
    </row>
    <row r="346" spans="1:3" ht="12.75" hidden="1">
      <c r="A346" s="615" t="s">
        <v>1553</v>
      </c>
      <c r="B346" s="616" t="s">
        <v>1554</v>
      </c>
      <c r="C346" s="605"/>
    </row>
    <row r="347" spans="1:3" ht="12.75" hidden="1">
      <c r="A347" s="615" t="s">
        <v>1555</v>
      </c>
      <c r="B347" s="616" t="s">
        <v>1556</v>
      </c>
      <c r="C347" s="605"/>
    </row>
    <row r="348" spans="1:3" ht="12.75" hidden="1">
      <c r="A348" s="615" t="s">
        <v>1557</v>
      </c>
      <c r="B348" s="616" t="s">
        <v>1558</v>
      </c>
      <c r="C348" s="605"/>
    </row>
    <row r="349" spans="1:3" ht="12.75" hidden="1">
      <c r="A349" s="615" t="s">
        <v>1559</v>
      </c>
      <c r="B349" s="616" t="s">
        <v>1560</v>
      </c>
      <c r="C349" s="605"/>
    </row>
    <row r="350" spans="1:3" ht="12.75" hidden="1">
      <c r="A350" s="615" t="s">
        <v>1561</v>
      </c>
      <c r="B350" s="616" t="s">
        <v>1562</v>
      </c>
      <c r="C350" s="605"/>
    </row>
    <row r="351" spans="1:3" ht="12.75" hidden="1">
      <c r="A351" s="613" t="s">
        <v>1563</v>
      </c>
      <c r="B351" s="614" t="s">
        <v>1564</v>
      </c>
      <c r="C351" s="605">
        <f>SUM(C352:C353)</f>
        <v>0</v>
      </c>
    </row>
    <row r="352" spans="1:3" ht="12.75" hidden="1">
      <c r="A352" s="615" t="s">
        <v>1565</v>
      </c>
      <c r="B352" s="616" t="s">
        <v>1566</v>
      </c>
      <c r="C352" s="605"/>
    </row>
    <row r="353" spans="1:5" ht="12.75" hidden="1">
      <c r="A353" s="615" t="s">
        <v>1567</v>
      </c>
      <c r="B353" s="616" t="s">
        <v>1568</v>
      </c>
      <c r="C353" s="605"/>
    </row>
    <row r="354" spans="1:5" ht="12.75" hidden="1">
      <c r="A354" s="613" t="s">
        <v>1569</v>
      </c>
      <c r="B354" s="614" t="s">
        <v>1570</v>
      </c>
      <c r="C354" s="605">
        <f>SUM(C355:C362)</f>
        <v>0</v>
      </c>
    </row>
    <row r="355" spans="1:5" ht="12.75" hidden="1">
      <c r="A355" s="615" t="s">
        <v>1571</v>
      </c>
      <c r="B355" s="616" t="s">
        <v>1572</v>
      </c>
      <c r="C355" s="605"/>
    </row>
    <row r="356" spans="1:5" ht="12.75" hidden="1">
      <c r="A356" s="615" t="s">
        <v>1573</v>
      </c>
      <c r="B356" s="616" t="s">
        <v>1574</v>
      </c>
      <c r="C356" s="605"/>
    </row>
    <row r="357" spans="1:5" ht="12.75" hidden="1">
      <c r="A357" s="624" t="s">
        <v>1575</v>
      </c>
      <c r="B357" s="616" t="s">
        <v>1576</v>
      </c>
      <c r="C357" s="605"/>
    </row>
    <row r="358" spans="1:5" ht="12.75" hidden="1">
      <c r="A358" s="615" t="s">
        <v>1577</v>
      </c>
      <c r="B358" s="616" t="s">
        <v>1578</v>
      </c>
      <c r="C358" s="605"/>
    </row>
    <row r="359" spans="1:5" ht="12.75" hidden="1">
      <c r="A359" s="615" t="s">
        <v>1579</v>
      </c>
      <c r="B359" s="616" t="s">
        <v>1580</v>
      </c>
      <c r="C359" s="605"/>
    </row>
    <row r="360" spans="1:5" ht="12.75" hidden="1">
      <c r="A360" s="615" t="s">
        <v>1581</v>
      </c>
      <c r="B360" s="616" t="s">
        <v>1582</v>
      </c>
      <c r="C360" s="605"/>
    </row>
    <row r="361" spans="1:5" ht="12.75" hidden="1">
      <c r="A361" s="615" t="s">
        <v>1583</v>
      </c>
      <c r="B361" s="616" t="s">
        <v>1584</v>
      </c>
      <c r="C361" s="605"/>
    </row>
    <row r="362" spans="1:5" ht="12.75" hidden="1">
      <c r="A362" s="615" t="s">
        <v>1585</v>
      </c>
      <c r="B362" s="616" t="s">
        <v>1586</v>
      </c>
      <c r="C362" s="605"/>
    </row>
    <row r="363" spans="1:5" ht="12.75" hidden="1">
      <c r="A363" s="625">
        <v>3</v>
      </c>
      <c r="B363" s="614" t="s">
        <v>1587</v>
      </c>
      <c r="C363" s="605">
        <f>+C364</f>
        <v>0</v>
      </c>
      <c r="E363" s="77"/>
    </row>
    <row r="364" spans="1:5" ht="12.75" hidden="1">
      <c r="A364" s="613" t="s">
        <v>1588</v>
      </c>
      <c r="B364" s="614" t="s">
        <v>1589</v>
      </c>
      <c r="C364" s="605">
        <f>+C365</f>
        <v>0</v>
      </c>
      <c r="E364" s="77"/>
    </row>
    <row r="365" spans="1:5" ht="25.5" hidden="1">
      <c r="A365" s="615" t="s">
        <v>1590</v>
      </c>
      <c r="B365" s="621" t="s">
        <v>1592</v>
      </c>
      <c r="C365" s="605">
        <f>+C366</f>
        <v>0</v>
      </c>
    </row>
    <row r="366" spans="1:5" ht="25.5" hidden="1">
      <c r="A366" s="626" t="s">
        <v>658</v>
      </c>
      <c r="B366" s="314" t="s">
        <v>40</v>
      </c>
      <c r="C366" s="627">
        <v>0</v>
      </c>
    </row>
    <row r="367" spans="1:5" ht="12.75" hidden="1">
      <c r="A367" s="613">
        <v>4</v>
      </c>
      <c r="B367" s="614" t="s">
        <v>1593</v>
      </c>
      <c r="C367" s="605">
        <f>+C368</f>
        <v>0</v>
      </c>
    </row>
    <row r="368" spans="1:5" ht="12.75" hidden="1">
      <c r="A368" s="613" t="s">
        <v>1594</v>
      </c>
      <c r="B368" s="614" t="s">
        <v>1595</v>
      </c>
      <c r="C368" s="605">
        <f>+C369</f>
        <v>0</v>
      </c>
    </row>
    <row r="369" spans="1:3" ht="12.75" hidden="1">
      <c r="A369" s="615" t="s">
        <v>1596</v>
      </c>
      <c r="B369" s="616" t="s">
        <v>1597</v>
      </c>
      <c r="C369" s="605"/>
    </row>
    <row r="370" spans="1:3" ht="12.75" hidden="1">
      <c r="A370" s="625">
        <v>5</v>
      </c>
      <c r="B370" s="628" t="s">
        <v>1598</v>
      </c>
      <c r="C370" s="605">
        <f>+C371+C380+C389+C391</f>
        <v>0</v>
      </c>
    </row>
    <row r="371" spans="1:3" ht="12.75" hidden="1">
      <c r="A371" s="613" t="s">
        <v>1599</v>
      </c>
      <c r="B371" s="614" t="s">
        <v>1600</v>
      </c>
      <c r="C371" s="605">
        <f>SUM(C372:C379)</f>
        <v>0</v>
      </c>
    </row>
    <row r="372" spans="1:3" ht="12.75" hidden="1">
      <c r="A372" s="615" t="s">
        <v>1601</v>
      </c>
      <c r="B372" s="616" t="s">
        <v>1602</v>
      </c>
      <c r="C372" s="605"/>
    </row>
    <row r="373" spans="1:3" ht="12.75" hidden="1">
      <c r="A373" s="615" t="s">
        <v>1603</v>
      </c>
      <c r="B373" s="616" t="s">
        <v>1604</v>
      </c>
      <c r="C373" s="605"/>
    </row>
    <row r="374" spans="1:3" ht="12.75" hidden="1">
      <c r="A374" s="615" t="s">
        <v>1605</v>
      </c>
      <c r="B374" s="616" t="s">
        <v>1606</v>
      </c>
      <c r="C374" s="605"/>
    </row>
    <row r="375" spans="1:3" ht="12.75" hidden="1">
      <c r="A375" s="615" t="s">
        <v>1607</v>
      </c>
      <c r="B375" s="616" t="s">
        <v>1608</v>
      </c>
      <c r="C375" s="605"/>
    </row>
    <row r="376" spans="1:3" ht="12.75" hidden="1">
      <c r="A376" s="615" t="s">
        <v>1609</v>
      </c>
      <c r="B376" s="616" t="s">
        <v>0</v>
      </c>
      <c r="C376" s="605"/>
    </row>
    <row r="377" spans="1:3" ht="12.75" hidden="1">
      <c r="A377" s="615" t="s">
        <v>1</v>
      </c>
      <c r="B377" s="616" t="s">
        <v>2</v>
      </c>
      <c r="C377" s="605"/>
    </row>
    <row r="378" spans="1:3" ht="12.75" hidden="1">
      <c r="A378" s="615" t="s">
        <v>3</v>
      </c>
      <c r="B378" s="616" t="s">
        <v>4</v>
      </c>
      <c r="C378" s="605"/>
    </row>
    <row r="379" spans="1:3" ht="12.75" hidden="1">
      <c r="A379" s="615" t="s">
        <v>5</v>
      </c>
      <c r="B379" s="616" t="s">
        <v>6</v>
      </c>
      <c r="C379" s="605"/>
    </row>
    <row r="380" spans="1:3" ht="12.75" hidden="1">
      <c r="A380" s="613" t="s">
        <v>7</v>
      </c>
      <c r="B380" s="614" t="s">
        <v>8</v>
      </c>
      <c r="C380" s="605">
        <f>SUM(C381:C388)</f>
        <v>0</v>
      </c>
    </row>
    <row r="381" spans="1:3" ht="12.75" hidden="1">
      <c r="A381" s="615" t="s">
        <v>9</v>
      </c>
      <c r="B381" s="616" t="s">
        <v>10</v>
      </c>
      <c r="C381" s="605">
        <v>0</v>
      </c>
    </row>
    <row r="382" spans="1:3" ht="12.75" hidden="1">
      <c r="A382" s="615" t="s">
        <v>11</v>
      </c>
      <c r="B382" s="616" t="s">
        <v>12</v>
      </c>
      <c r="C382" s="605"/>
    </row>
    <row r="383" spans="1:3" ht="12.75" hidden="1">
      <c r="A383" s="615" t="s">
        <v>13</v>
      </c>
      <c r="B383" s="616" t="s">
        <v>14</v>
      </c>
      <c r="C383" s="605"/>
    </row>
    <row r="384" spans="1:3" ht="12.75" hidden="1">
      <c r="A384" s="615" t="s">
        <v>15</v>
      </c>
      <c r="B384" s="616" t="s">
        <v>16</v>
      </c>
      <c r="C384" s="605"/>
    </row>
    <row r="385" spans="1:3" ht="12.75" hidden="1">
      <c r="A385" s="615" t="s">
        <v>17</v>
      </c>
      <c r="B385" s="616" t="s">
        <v>18</v>
      </c>
      <c r="C385" s="605"/>
    </row>
    <row r="386" spans="1:3" ht="12.75" hidden="1">
      <c r="A386" s="615" t="s">
        <v>19</v>
      </c>
      <c r="B386" s="616" t="s">
        <v>20</v>
      </c>
      <c r="C386" s="605"/>
    </row>
    <row r="387" spans="1:3" ht="12.75" hidden="1">
      <c r="A387" s="615" t="s">
        <v>21</v>
      </c>
      <c r="B387" s="616" t="s">
        <v>22</v>
      </c>
      <c r="C387" s="605"/>
    </row>
    <row r="388" spans="1:3" ht="12.75" hidden="1">
      <c r="A388" s="615" t="s">
        <v>23</v>
      </c>
      <c r="B388" s="616" t="s">
        <v>24</v>
      </c>
      <c r="C388" s="605"/>
    </row>
    <row r="389" spans="1:3" ht="12.75" hidden="1">
      <c r="A389" s="613" t="s">
        <v>25</v>
      </c>
      <c r="B389" s="614" t="s">
        <v>26</v>
      </c>
      <c r="C389" s="605">
        <f>+C390</f>
        <v>0</v>
      </c>
    </row>
    <row r="390" spans="1:3" ht="12.75" hidden="1">
      <c r="A390" s="615" t="s">
        <v>27</v>
      </c>
      <c r="B390" s="616" t="s">
        <v>28</v>
      </c>
      <c r="C390" s="605"/>
    </row>
    <row r="391" spans="1:3" ht="12.75" hidden="1">
      <c r="A391" s="613" t="s">
        <v>29</v>
      </c>
      <c r="B391" s="614" t="s">
        <v>30</v>
      </c>
      <c r="C391" s="605">
        <f>SUM(C392:C395)</f>
        <v>0</v>
      </c>
    </row>
    <row r="392" spans="1:3" ht="12.75" hidden="1">
      <c r="A392" s="615" t="s">
        <v>31</v>
      </c>
      <c r="B392" s="616" t="s">
        <v>32</v>
      </c>
      <c r="C392" s="605"/>
    </row>
    <row r="393" spans="1:3" ht="12.75" hidden="1">
      <c r="A393" s="615" t="s">
        <v>33</v>
      </c>
      <c r="B393" s="616" t="s">
        <v>34</v>
      </c>
      <c r="C393" s="605"/>
    </row>
    <row r="394" spans="1:3" ht="12.75" hidden="1">
      <c r="A394" s="615" t="s">
        <v>35</v>
      </c>
      <c r="B394" s="616" t="s">
        <v>36</v>
      </c>
      <c r="C394" s="605"/>
    </row>
    <row r="395" spans="1:3" ht="12.75" hidden="1">
      <c r="A395" s="615" t="s">
        <v>37</v>
      </c>
      <c r="B395" s="616" t="s">
        <v>38</v>
      </c>
      <c r="C395" s="605"/>
    </row>
    <row r="396" spans="1:3" ht="12.75" hidden="1">
      <c r="A396" s="613">
        <v>6</v>
      </c>
      <c r="B396" s="614" t="s">
        <v>568</v>
      </c>
      <c r="C396" s="605">
        <f>+C397+C415+C418+C420+C425+C427+C430</f>
        <v>0</v>
      </c>
    </row>
    <row r="397" spans="1:3" ht="12.75" hidden="1">
      <c r="A397" s="613" t="s">
        <v>42</v>
      </c>
      <c r="B397" s="614" t="s">
        <v>43</v>
      </c>
      <c r="C397" s="605">
        <f>+C398+C401+C404+C408+C413+C414</f>
        <v>0</v>
      </c>
    </row>
    <row r="398" spans="1:3" ht="12.75" hidden="1">
      <c r="A398" s="615" t="s">
        <v>44</v>
      </c>
      <c r="B398" s="616" t="s">
        <v>45</v>
      </c>
      <c r="C398" s="605">
        <f>+C399</f>
        <v>0</v>
      </c>
    </row>
    <row r="399" spans="1:3" ht="12.75" hidden="1">
      <c r="A399" s="615"/>
      <c r="B399" s="453" t="s">
        <v>167</v>
      </c>
      <c r="C399" s="605"/>
    </row>
    <row r="400" spans="1:3" ht="12.75" hidden="1">
      <c r="A400" s="615"/>
      <c r="B400" s="616"/>
      <c r="C400" s="605"/>
    </row>
    <row r="401" spans="1:3" ht="12.75" hidden="1">
      <c r="A401" s="615" t="s">
        <v>46</v>
      </c>
      <c r="B401" s="616" t="s">
        <v>47</v>
      </c>
      <c r="C401" s="605">
        <f>SUM(C402:C403)</f>
        <v>0</v>
      </c>
    </row>
    <row r="402" spans="1:3" ht="12.75" hidden="1">
      <c r="A402" s="615"/>
      <c r="B402" s="454" t="s">
        <v>149</v>
      </c>
      <c r="C402" s="605"/>
    </row>
    <row r="403" spans="1:3" ht="12.75" hidden="1">
      <c r="A403" s="615"/>
      <c r="B403" s="454" t="s">
        <v>148</v>
      </c>
      <c r="C403" s="605"/>
    </row>
    <row r="404" spans="1:3" ht="25.5" hidden="1">
      <c r="A404" s="615" t="s">
        <v>48</v>
      </c>
      <c r="B404" s="621" t="s">
        <v>49</v>
      </c>
      <c r="C404" s="605">
        <f>SUM(C405:C406)</f>
        <v>0</v>
      </c>
    </row>
    <row r="405" spans="1:3" ht="12.75" hidden="1">
      <c r="A405" s="615"/>
      <c r="B405" s="453" t="s">
        <v>146</v>
      </c>
      <c r="C405" s="605"/>
    </row>
    <row r="406" spans="1:3" ht="12.75" hidden="1">
      <c r="A406" s="615"/>
      <c r="B406" s="453" t="s">
        <v>147</v>
      </c>
      <c r="C406" s="605"/>
    </row>
    <row r="407" spans="1:3" ht="12.75" hidden="1">
      <c r="A407" s="615"/>
      <c r="B407" s="621"/>
      <c r="C407" s="605"/>
    </row>
    <row r="408" spans="1:3" ht="12.75" hidden="1">
      <c r="A408" s="615" t="s">
        <v>50</v>
      </c>
      <c r="B408" s="616" t="s">
        <v>51</v>
      </c>
      <c r="C408" s="605">
        <f>SUM(C409:C411)</f>
        <v>0</v>
      </c>
    </row>
    <row r="409" spans="1:3" ht="12.75" hidden="1">
      <c r="A409" s="615"/>
      <c r="B409" s="454" t="s">
        <v>158</v>
      </c>
      <c r="C409" s="605"/>
    </row>
    <row r="410" spans="1:3" ht="12.75" hidden="1">
      <c r="A410" s="615"/>
      <c r="B410" s="453" t="s">
        <v>159</v>
      </c>
      <c r="C410" s="605"/>
    </row>
    <row r="411" spans="1:3" ht="12.75" hidden="1">
      <c r="A411" s="615"/>
      <c r="B411" s="453" t="s">
        <v>727</v>
      </c>
      <c r="C411" s="605"/>
    </row>
    <row r="412" spans="1:3" ht="12.75" hidden="1">
      <c r="A412" s="615"/>
      <c r="B412" s="616"/>
      <c r="C412" s="605"/>
    </row>
    <row r="413" spans="1:3" ht="12.75" hidden="1">
      <c r="A413" s="615" t="s">
        <v>52</v>
      </c>
      <c r="B413" s="616" t="s">
        <v>53</v>
      </c>
      <c r="C413" s="605"/>
    </row>
    <row r="414" spans="1:3" ht="12.75" hidden="1">
      <c r="A414" s="615" t="s">
        <v>54</v>
      </c>
      <c r="B414" s="616" t="s">
        <v>73</v>
      </c>
      <c r="C414" s="605"/>
    </row>
    <row r="415" spans="1:3" ht="12.75" hidden="1">
      <c r="A415" s="613" t="s">
        <v>74</v>
      </c>
      <c r="B415" s="614" t="s">
        <v>75</v>
      </c>
      <c r="C415" s="605">
        <f>+C416</f>
        <v>0</v>
      </c>
    </row>
    <row r="416" spans="1:3" ht="12.75" hidden="1">
      <c r="A416" s="615" t="s">
        <v>76</v>
      </c>
      <c r="B416" s="616" t="s">
        <v>77</v>
      </c>
      <c r="C416" s="605"/>
    </row>
    <row r="417" spans="1:3" ht="12.75" hidden="1">
      <c r="A417" s="615"/>
      <c r="B417" s="453" t="s">
        <v>689</v>
      </c>
      <c r="C417" s="605"/>
    </row>
    <row r="418" spans="1:3" ht="12.75" hidden="1">
      <c r="A418" s="613" t="s">
        <v>78</v>
      </c>
      <c r="B418" s="614" t="s">
        <v>79</v>
      </c>
      <c r="C418" s="605">
        <f>+C419</f>
        <v>0</v>
      </c>
    </row>
    <row r="419" spans="1:3" ht="12.75" hidden="1">
      <c r="A419" s="615" t="s">
        <v>80</v>
      </c>
      <c r="B419" s="616" t="s">
        <v>81</v>
      </c>
      <c r="C419" s="605"/>
    </row>
    <row r="420" spans="1:3" ht="25.5" hidden="1">
      <c r="A420" s="613" t="s">
        <v>82</v>
      </c>
      <c r="B420" s="623" t="s">
        <v>83</v>
      </c>
      <c r="C420" s="605">
        <f>+C421+C422+C423+C424</f>
        <v>0</v>
      </c>
    </row>
    <row r="421" spans="1:3" ht="12.75" hidden="1">
      <c r="A421" s="615" t="s">
        <v>84</v>
      </c>
      <c r="B421" s="616" t="s">
        <v>85</v>
      </c>
      <c r="C421" s="605"/>
    </row>
    <row r="422" spans="1:3" ht="12.75" hidden="1">
      <c r="A422" s="615" t="s">
        <v>86</v>
      </c>
      <c r="B422" s="616" t="s">
        <v>87</v>
      </c>
      <c r="C422" s="605"/>
    </row>
    <row r="423" spans="1:3" ht="12.75" hidden="1">
      <c r="A423" s="615" t="s">
        <v>88</v>
      </c>
      <c r="B423" s="616" t="s">
        <v>89</v>
      </c>
      <c r="C423" s="605"/>
    </row>
    <row r="424" spans="1:3" ht="25.5" hidden="1">
      <c r="A424" s="615" t="s">
        <v>90</v>
      </c>
      <c r="B424" s="621" t="s">
        <v>91</v>
      </c>
      <c r="C424" s="605"/>
    </row>
    <row r="425" spans="1:3" ht="12.75" hidden="1">
      <c r="A425" s="613" t="s">
        <v>92</v>
      </c>
      <c r="B425" s="623" t="s">
        <v>93</v>
      </c>
      <c r="C425" s="605">
        <f>+C426</f>
        <v>0</v>
      </c>
    </row>
    <row r="426" spans="1:3" ht="12.75" hidden="1">
      <c r="A426" s="615" t="s">
        <v>94</v>
      </c>
      <c r="B426" s="616" t="s">
        <v>95</v>
      </c>
      <c r="C426" s="605"/>
    </row>
    <row r="427" spans="1:3" ht="25.5" hidden="1">
      <c r="A427" s="613" t="s">
        <v>96</v>
      </c>
      <c r="B427" s="623" t="s">
        <v>97</v>
      </c>
      <c r="C427" s="605">
        <f>+C428+C429</f>
        <v>0</v>
      </c>
    </row>
    <row r="428" spans="1:3" ht="12.75" hidden="1">
      <c r="A428" s="615" t="s">
        <v>98</v>
      </c>
      <c r="B428" s="616" t="s">
        <v>99</v>
      </c>
      <c r="C428" s="605"/>
    </row>
    <row r="429" spans="1:3" ht="12.75" hidden="1">
      <c r="A429" s="615" t="s">
        <v>100</v>
      </c>
      <c r="B429" s="616" t="s">
        <v>101</v>
      </c>
      <c r="C429" s="605"/>
    </row>
    <row r="430" spans="1:3" ht="12.75" hidden="1">
      <c r="A430" s="613" t="s">
        <v>102</v>
      </c>
      <c r="B430" s="623" t="s">
        <v>103</v>
      </c>
      <c r="C430" s="605">
        <f>+C431+C432</f>
        <v>0</v>
      </c>
    </row>
    <row r="431" spans="1:3" ht="12.75" hidden="1">
      <c r="A431" s="615" t="s">
        <v>104</v>
      </c>
      <c r="B431" s="616" t="s">
        <v>105</v>
      </c>
      <c r="C431" s="605"/>
    </row>
    <row r="432" spans="1:3" ht="12.75" hidden="1">
      <c r="A432" s="615" t="s">
        <v>106</v>
      </c>
      <c r="B432" s="616" t="s">
        <v>107</v>
      </c>
      <c r="C432" s="605"/>
    </row>
    <row r="433" spans="1:3" ht="12.75" hidden="1">
      <c r="A433" s="613">
        <v>7</v>
      </c>
      <c r="B433" s="614" t="s">
        <v>1337</v>
      </c>
      <c r="C433" s="605">
        <f>+C434+C440</f>
        <v>0</v>
      </c>
    </row>
    <row r="434" spans="1:3" ht="12.75" hidden="1">
      <c r="A434" s="613" t="s">
        <v>108</v>
      </c>
      <c r="B434" s="623" t="s">
        <v>109</v>
      </c>
      <c r="C434" s="605">
        <f>+C435+C436+C438+C439</f>
        <v>0</v>
      </c>
    </row>
    <row r="435" spans="1:3" ht="12.75" hidden="1">
      <c r="A435" s="615" t="s">
        <v>110</v>
      </c>
      <c r="B435" s="616" t="s">
        <v>111</v>
      </c>
      <c r="C435" s="605"/>
    </row>
    <row r="436" spans="1:3" ht="12.75" hidden="1">
      <c r="A436" s="615" t="s">
        <v>112</v>
      </c>
      <c r="B436" s="616" t="s">
        <v>114</v>
      </c>
      <c r="C436" s="605">
        <f>+C437</f>
        <v>0</v>
      </c>
    </row>
    <row r="437" spans="1:3" ht="12.75" hidden="1">
      <c r="A437" s="615"/>
      <c r="B437" s="453" t="s">
        <v>157</v>
      </c>
      <c r="C437" s="605"/>
    </row>
    <row r="438" spans="1:3" ht="25.5" hidden="1">
      <c r="A438" s="615" t="s">
        <v>115</v>
      </c>
      <c r="B438" s="621" t="s">
        <v>117</v>
      </c>
      <c r="C438" s="605"/>
    </row>
    <row r="439" spans="1:3" ht="12.75" hidden="1">
      <c r="A439" s="615" t="s">
        <v>118</v>
      </c>
      <c r="B439" s="616" t="s">
        <v>119</v>
      </c>
      <c r="C439" s="605"/>
    </row>
    <row r="440" spans="1:3" ht="25.5" hidden="1">
      <c r="A440" s="613" t="s">
        <v>120</v>
      </c>
      <c r="B440" s="623" t="s">
        <v>121</v>
      </c>
      <c r="C440" s="605">
        <f>+C441+C442+C443+C444</f>
        <v>0</v>
      </c>
    </row>
    <row r="441" spans="1:3" ht="12.75" hidden="1">
      <c r="A441" s="615" t="s">
        <v>122</v>
      </c>
      <c r="B441" s="616" t="s">
        <v>123</v>
      </c>
      <c r="C441" s="605"/>
    </row>
    <row r="442" spans="1:3" ht="12.75" hidden="1">
      <c r="A442" s="615" t="s">
        <v>124</v>
      </c>
      <c r="B442" s="616" t="s">
        <v>125</v>
      </c>
      <c r="C442" s="605"/>
    </row>
    <row r="443" spans="1:3" ht="12.75" hidden="1">
      <c r="A443" s="615" t="s">
        <v>126</v>
      </c>
      <c r="B443" s="616" t="s">
        <v>127</v>
      </c>
      <c r="C443" s="605"/>
    </row>
    <row r="444" spans="1:3" ht="25.5" hidden="1">
      <c r="A444" s="615" t="s">
        <v>128</v>
      </c>
      <c r="B444" s="621" t="s">
        <v>129</v>
      </c>
      <c r="C444" s="605"/>
    </row>
    <row r="445" spans="1:3" ht="12.75" hidden="1">
      <c r="A445" s="613">
        <v>8</v>
      </c>
      <c r="B445" s="628" t="s">
        <v>130</v>
      </c>
      <c r="C445" s="605">
        <f>+C446</f>
        <v>0</v>
      </c>
    </row>
    <row r="446" spans="1:3" ht="12.75" hidden="1">
      <c r="A446" s="613" t="s">
        <v>131</v>
      </c>
      <c r="B446" s="614" t="s">
        <v>133</v>
      </c>
      <c r="C446" s="605">
        <f>+C447</f>
        <v>0</v>
      </c>
    </row>
    <row r="447" spans="1:3" ht="25.5" hidden="1">
      <c r="A447" s="615" t="s">
        <v>134</v>
      </c>
      <c r="B447" s="621" t="s">
        <v>135</v>
      </c>
      <c r="C447" s="605">
        <f>+C448</f>
        <v>0</v>
      </c>
    </row>
    <row r="448" spans="1:3" ht="25.5" hidden="1">
      <c r="A448" s="626" t="s">
        <v>658</v>
      </c>
      <c r="B448" s="314" t="s">
        <v>40</v>
      </c>
      <c r="C448" s="627">
        <v>0</v>
      </c>
    </row>
    <row r="449" spans="1:5" ht="12.75" hidden="1">
      <c r="A449" s="613">
        <v>9</v>
      </c>
      <c r="B449" s="628" t="s">
        <v>136</v>
      </c>
      <c r="C449" s="605">
        <f>+C450</f>
        <v>0</v>
      </c>
    </row>
    <row r="450" spans="1:5" ht="12.75" hidden="1">
      <c r="A450" s="613" t="s">
        <v>137</v>
      </c>
      <c r="B450" s="614" t="s">
        <v>138</v>
      </c>
      <c r="C450" s="605">
        <f>SUM(C451:C452)</f>
        <v>0</v>
      </c>
    </row>
    <row r="451" spans="1:5" ht="12.75" hidden="1">
      <c r="A451" s="615" t="s">
        <v>139</v>
      </c>
      <c r="B451" s="616" t="s">
        <v>141</v>
      </c>
      <c r="C451" s="605"/>
    </row>
    <row r="452" spans="1:5" ht="12.75" hidden="1">
      <c r="A452" s="615" t="s">
        <v>142</v>
      </c>
      <c r="B452" s="616" t="s">
        <v>143</v>
      </c>
      <c r="C452" s="605"/>
    </row>
    <row r="453" spans="1:5" ht="12.75" hidden="1">
      <c r="A453" s="528"/>
      <c r="B453" s="529" t="s">
        <v>1087</v>
      </c>
      <c r="C453" s="629"/>
    </row>
    <row r="454" spans="1:5">
      <c r="A454" s="630"/>
      <c r="B454" s="187"/>
      <c r="C454" s="627"/>
    </row>
    <row r="455" spans="1:5">
      <c r="A455" s="630"/>
      <c r="B455" s="187"/>
      <c r="C455" s="627"/>
    </row>
    <row r="456" spans="1:5">
      <c r="A456" s="630"/>
      <c r="B456" s="187"/>
      <c r="C456" s="627"/>
    </row>
    <row r="457" spans="1:5">
      <c r="A457" s="630"/>
      <c r="B457" s="187"/>
      <c r="C457" s="1527"/>
    </row>
    <row r="458" spans="1:5">
      <c r="A458" s="631" t="s">
        <v>1217</v>
      </c>
      <c r="B458" s="631" t="s">
        <v>908</v>
      </c>
      <c r="C458" s="632">
        <f>+C460+C482+C528+C560+C564+C567+C593+C630+C642+C646</f>
        <v>37864014.229999997</v>
      </c>
    </row>
    <row r="459" spans="1:5">
      <c r="A459" s="630"/>
      <c r="B459" s="187"/>
      <c r="C459" s="627"/>
    </row>
    <row r="460" spans="1:5" hidden="1">
      <c r="A460" s="633" t="s">
        <v>1428</v>
      </c>
      <c r="B460" s="634" t="s">
        <v>1438</v>
      </c>
      <c r="C460" s="629">
        <f>+C461+C465+C468+C476+C473</f>
        <v>0</v>
      </c>
      <c r="E460" s="77"/>
    </row>
    <row r="461" spans="1:5" hidden="1">
      <c r="A461" s="633" t="s">
        <v>1437</v>
      </c>
      <c r="B461" s="634" t="s">
        <v>1403</v>
      </c>
      <c r="C461" s="629">
        <f>SUM(C462:C464)</f>
        <v>0</v>
      </c>
      <c r="E461" s="77"/>
    </row>
    <row r="462" spans="1:5" hidden="1">
      <c r="A462" s="635" t="s">
        <v>1405</v>
      </c>
      <c r="B462" s="187" t="s">
        <v>1404</v>
      </c>
      <c r="C462" s="636">
        <f>+'OBJETO GASTO c2'!F231</f>
        <v>0</v>
      </c>
      <c r="E462" s="77"/>
    </row>
    <row r="463" spans="1:5" hidden="1">
      <c r="A463" s="635" t="s">
        <v>1406</v>
      </c>
      <c r="B463" s="187" t="s">
        <v>1407</v>
      </c>
      <c r="C463" s="636"/>
      <c r="E463" s="77"/>
    </row>
    <row r="464" spans="1:5" ht="13.5" hidden="1">
      <c r="A464" s="635" t="s">
        <v>1408</v>
      </c>
      <c r="B464" s="129" t="s">
        <v>1409</v>
      </c>
      <c r="C464" s="636"/>
      <c r="E464" s="77"/>
    </row>
    <row r="465" spans="1:5" ht="13.5" hidden="1">
      <c r="A465" s="635" t="s">
        <v>1410</v>
      </c>
      <c r="B465" s="637" t="s">
        <v>1411</v>
      </c>
      <c r="C465" s="629">
        <f>SUM(C466:C467)</f>
        <v>0</v>
      </c>
      <c r="E465" s="77"/>
    </row>
    <row r="466" spans="1:5" ht="13.5" hidden="1">
      <c r="A466" s="635" t="s">
        <v>1412</v>
      </c>
      <c r="B466" s="129" t="s">
        <v>1413</v>
      </c>
      <c r="C466" s="636"/>
      <c r="E466" s="77"/>
    </row>
    <row r="467" spans="1:5" ht="13.5" hidden="1">
      <c r="A467" s="635" t="s">
        <v>1414</v>
      </c>
      <c r="B467" s="129" t="s">
        <v>269</v>
      </c>
      <c r="C467" s="636">
        <v>0</v>
      </c>
      <c r="E467" s="77"/>
    </row>
    <row r="468" spans="1:5" ht="13.5" hidden="1">
      <c r="A468" s="635" t="s">
        <v>1415</v>
      </c>
      <c r="B468" s="637" t="s">
        <v>1416</v>
      </c>
      <c r="C468" s="636">
        <f>SUM(C469:C472)</f>
        <v>0</v>
      </c>
      <c r="E468" s="77"/>
    </row>
    <row r="469" spans="1:5" hidden="1">
      <c r="A469" s="635" t="s">
        <v>1417</v>
      </c>
      <c r="B469" s="187" t="s">
        <v>1418</v>
      </c>
      <c r="C469" s="636">
        <f>+'OBJETO GASTO c2'!F237</f>
        <v>0</v>
      </c>
      <c r="E469" s="77"/>
    </row>
    <row r="470" spans="1:5" hidden="1">
      <c r="A470" s="635" t="s">
        <v>1419</v>
      </c>
      <c r="B470" s="187" t="s">
        <v>1420</v>
      </c>
      <c r="C470" s="636">
        <f>+'OBJETO GASTO c2'!F238</f>
        <v>0</v>
      </c>
      <c r="E470" s="77"/>
    </row>
    <row r="471" spans="1:5" hidden="1">
      <c r="A471" s="635" t="s">
        <v>1421</v>
      </c>
      <c r="B471" s="187" t="s">
        <v>600</v>
      </c>
      <c r="C471" s="636">
        <f>+'OBJETO GASTO c2'!F239</f>
        <v>0</v>
      </c>
    </row>
    <row r="472" spans="1:5" hidden="1">
      <c r="A472" s="635" t="s">
        <v>1422</v>
      </c>
      <c r="B472" s="187" t="s">
        <v>978</v>
      </c>
      <c r="C472" s="636">
        <f>+'OBJETO GASTO c2'!F240</f>
        <v>0</v>
      </c>
    </row>
    <row r="473" spans="1:5" ht="13.5" hidden="1">
      <c r="A473" s="535" t="s">
        <v>160</v>
      </c>
      <c r="B473" s="322" t="s">
        <v>161</v>
      </c>
      <c r="C473" s="323">
        <f>SUM(C474:C475)</f>
        <v>0</v>
      </c>
      <c r="D473" s="318"/>
    </row>
    <row r="474" spans="1:5" ht="13.5" hidden="1">
      <c r="A474" s="324" t="s">
        <v>162</v>
      </c>
      <c r="B474" s="319" t="s">
        <v>164</v>
      </c>
      <c r="C474" s="636">
        <f>+'OBJETO GASTO c2'!F246</f>
        <v>0</v>
      </c>
      <c r="D474" s="321"/>
    </row>
    <row r="475" spans="1:5" ht="13.5" hidden="1">
      <c r="A475" s="324" t="s">
        <v>163</v>
      </c>
      <c r="B475" s="319" t="s">
        <v>165</v>
      </c>
      <c r="C475" s="636">
        <f>+'OBJETO GASTO c2'!F247</f>
        <v>0</v>
      </c>
      <c r="D475" s="321"/>
    </row>
    <row r="476" spans="1:5" ht="13.5" hidden="1">
      <c r="A476" s="635" t="s">
        <v>1423</v>
      </c>
      <c r="B476" s="637" t="s">
        <v>1424</v>
      </c>
      <c r="C476" s="629">
        <f>SUM(C477:C479)</f>
        <v>0</v>
      </c>
    </row>
    <row r="477" spans="1:5" hidden="1">
      <c r="A477" s="635" t="s">
        <v>1425</v>
      </c>
      <c r="B477" s="187" t="s">
        <v>1436</v>
      </c>
      <c r="C477" s="636">
        <f>+'OBJETO GASTO c2'!F248</f>
        <v>0</v>
      </c>
    </row>
    <row r="478" spans="1:5" hidden="1">
      <c r="A478" s="635" t="s">
        <v>1426</v>
      </c>
      <c r="B478" s="187" t="s">
        <v>1433</v>
      </c>
      <c r="C478" s="636">
        <f>+'OBJETO GASTO c2'!F249</f>
        <v>0</v>
      </c>
    </row>
    <row r="479" spans="1:5" hidden="1">
      <c r="A479" s="635" t="s">
        <v>1427</v>
      </c>
      <c r="B479" s="187" t="s">
        <v>1434</v>
      </c>
      <c r="C479" s="636">
        <f>+'OBJETO GASTO c2'!F250</f>
        <v>0</v>
      </c>
    </row>
    <row r="480" spans="1:5" hidden="1">
      <c r="A480" s="630"/>
      <c r="B480" s="187"/>
      <c r="C480" s="636"/>
    </row>
    <row r="481" spans="1:3" hidden="1">
      <c r="A481" s="630"/>
      <c r="B481" s="187"/>
      <c r="C481" s="636"/>
    </row>
    <row r="482" spans="1:3" ht="13.5">
      <c r="A482" s="633" t="s">
        <v>688</v>
      </c>
      <c r="B482" s="637" t="s">
        <v>1439</v>
      </c>
      <c r="C482" s="638">
        <f>+C484+C487+C493+C498+C506++C511+C515+C519</f>
        <v>13758983.58</v>
      </c>
    </row>
    <row r="483" spans="1:3">
      <c r="A483" s="630"/>
      <c r="B483" s="187"/>
      <c r="C483" s="320"/>
    </row>
    <row r="484" spans="1:3" ht="12.75">
      <c r="A484" s="639" t="s">
        <v>1441</v>
      </c>
      <c r="B484" s="640" t="s">
        <v>1442</v>
      </c>
      <c r="C484" s="641">
        <f>+C486</f>
        <v>0</v>
      </c>
    </row>
    <row r="485" spans="1:3" ht="12.75">
      <c r="A485" s="626" t="s">
        <v>1340</v>
      </c>
      <c r="B485" s="587" t="s">
        <v>1339</v>
      </c>
      <c r="C485" s="641"/>
    </row>
    <row r="486" spans="1:3" ht="12.75">
      <c r="A486" s="626" t="s">
        <v>1443</v>
      </c>
      <c r="B486" s="312" t="s">
        <v>1444</v>
      </c>
      <c r="C486" s="641">
        <f>+'MAT- EQ ADM'!$Z$9</f>
        <v>0</v>
      </c>
    </row>
    <row r="487" spans="1:3" ht="12.75">
      <c r="A487" s="639" t="s">
        <v>1445</v>
      </c>
      <c r="B487" s="640" t="s">
        <v>1446</v>
      </c>
      <c r="C487" s="641">
        <f>SUM(C488:C492)</f>
        <v>0</v>
      </c>
    </row>
    <row r="488" spans="1:3" ht="12.75">
      <c r="A488" s="626" t="s">
        <v>1447</v>
      </c>
      <c r="B488" s="312" t="s">
        <v>1448</v>
      </c>
      <c r="C488" s="641">
        <f>+'MAT- EQ ADM'!Z11</f>
        <v>0</v>
      </c>
    </row>
    <row r="489" spans="1:3" ht="12.75">
      <c r="A489" s="626" t="s">
        <v>1449</v>
      </c>
      <c r="B489" s="312" t="s">
        <v>1450</v>
      </c>
      <c r="C489" s="641">
        <f>+'MAT- EQ ADM'!Z12</f>
        <v>0</v>
      </c>
    </row>
    <row r="490" spans="1:3" ht="12.75">
      <c r="A490" s="626" t="s">
        <v>1451</v>
      </c>
      <c r="B490" s="312" t="s">
        <v>1452</v>
      </c>
      <c r="C490" s="641">
        <f>+'MAT- EQ ADM'!Z13</f>
        <v>0</v>
      </c>
    </row>
    <row r="491" spans="1:3" ht="12.75">
      <c r="A491" s="626" t="s">
        <v>1453</v>
      </c>
      <c r="B491" s="312" t="s">
        <v>1454</v>
      </c>
      <c r="C491" s="641">
        <f>+'MAT- EQ ADM'!Z14</f>
        <v>0</v>
      </c>
    </row>
    <row r="492" spans="1:3" ht="12.75">
      <c r="A492" s="626" t="s">
        <v>1455</v>
      </c>
      <c r="B492" s="312" t="s">
        <v>1456</v>
      </c>
      <c r="C492" s="641">
        <f>+'MAT- EQ ADM'!Z15</f>
        <v>0</v>
      </c>
    </row>
    <row r="493" spans="1:3" ht="12.75">
      <c r="A493" s="639" t="s">
        <v>1457</v>
      </c>
      <c r="B493" s="640" t="s">
        <v>1458</v>
      </c>
      <c r="C493" s="641">
        <f>SUM(C494:C497)</f>
        <v>0</v>
      </c>
    </row>
    <row r="494" spans="1:3" ht="12.75">
      <c r="A494" s="626" t="s">
        <v>1459</v>
      </c>
      <c r="B494" s="312" t="s">
        <v>1460</v>
      </c>
      <c r="C494" s="641">
        <f>+'MAT- EQ ADM'!Z17</f>
        <v>0</v>
      </c>
    </row>
    <row r="495" spans="1:3" ht="12.75">
      <c r="A495" s="626" t="s">
        <v>1461</v>
      </c>
      <c r="B495" s="312" t="s">
        <v>1462</v>
      </c>
      <c r="C495" s="641">
        <v>0</v>
      </c>
    </row>
    <row r="496" spans="1:3" ht="12.75">
      <c r="A496" s="626" t="s">
        <v>1463</v>
      </c>
      <c r="B496" s="312" t="s">
        <v>1464</v>
      </c>
      <c r="C496" s="641">
        <f>+'MAT- EQ ADM'!Z19</f>
        <v>0</v>
      </c>
    </row>
    <row r="497" spans="1:5" ht="12.75">
      <c r="A497" s="626" t="s">
        <v>1465</v>
      </c>
      <c r="B497" s="312" t="s">
        <v>1466</v>
      </c>
      <c r="C497" s="641">
        <f>+'MAT- EQ ADM'!Z20</f>
        <v>0</v>
      </c>
    </row>
    <row r="498" spans="1:5" ht="12.75">
      <c r="A498" s="639" t="s">
        <v>1467</v>
      </c>
      <c r="B498" s="640" t="s">
        <v>1468</v>
      </c>
      <c r="C498" s="641">
        <f>SUM(C499:C505)</f>
        <v>1441000</v>
      </c>
    </row>
    <row r="499" spans="1:5" ht="12.75">
      <c r="A499" s="626" t="s">
        <v>1469</v>
      </c>
      <c r="B499" s="312" t="s">
        <v>1470</v>
      </c>
      <c r="C499" s="641">
        <f>+'MAT- EQ ADM'!Z22</f>
        <v>0</v>
      </c>
    </row>
    <row r="500" spans="1:5" ht="12.75">
      <c r="A500" s="626" t="s">
        <v>1471</v>
      </c>
      <c r="B500" s="312" t="s">
        <v>1472</v>
      </c>
      <c r="C500" s="641">
        <f>+'MAT- EQ ADM'!Z23</f>
        <v>0</v>
      </c>
    </row>
    <row r="501" spans="1:5" ht="12.75">
      <c r="A501" s="626" t="s">
        <v>1473</v>
      </c>
      <c r="B501" s="312" t="s">
        <v>1474</v>
      </c>
      <c r="C501" s="641">
        <f>+'MAT- EQ ADM'!Z24</f>
        <v>0</v>
      </c>
    </row>
    <row r="502" spans="1:5" ht="12.75">
      <c r="A502" s="626" t="s">
        <v>1475</v>
      </c>
      <c r="B502" s="312" t="s">
        <v>1476</v>
      </c>
      <c r="C502" s="641">
        <f>+'MAT- EQ ADM'!Z25</f>
        <v>0</v>
      </c>
    </row>
    <row r="503" spans="1:5" ht="12.75">
      <c r="A503" s="626" t="s">
        <v>1477</v>
      </c>
      <c r="B503" s="312" t="s">
        <v>1478</v>
      </c>
      <c r="C503" s="641">
        <f>+'MAT- EQ ADM'!Z26</f>
        <v>0</v>
      </c>
    </row>
    <row r="504" spans="1:5" ht="12.75">
      <c r="A504" s="626" t="s">
        <v>1479</v>
      </c>
      <c r="B504" s="312" t="s">
        <v>1480</v>
      </c>
      <c r="C504" s="641">
        <v>1441000</v>
      </c>
      <c r="D504" s="331" t="s">
        <v>2314</v>
      </c>
    </row>
    <row r="505" spans="1:5" ht="12.75">
      <c r="A505" s="626" t="s">
        <v>1481</v>
      </c>
      <c r="B505" s="312" t="s">
        <v>1482</v>
      </c>
      <c r="C505" s="641">
        <v>0</v>
      </c>
      <c r="D505" s="331"/>
    </row>
    <row r="506" spans="1:5" ht="12.75">
      <c r="A506" s="639" t="s">
        <v>1483</v>
      </c>
      <c r="B506" s="640" t="s">
        <v>1484</v>
      </c>
      <c r="C506" s="641">
        <f>SUM(C507:C510)</f>
        <v>0</v>
      </c>
    </row>
    <row r="507" spans="1:5" ht="12.75">
      <c r="A507" s="626" t="s">
        <v>1485</v>
      </c>
      <c r="B507" s="312" t="s">
        <v>1486</v>
      </c>
      <c r="C507" s="641">
        <f>+'MAT- EQ ADM'!Z30</f>
        <v>0</v>
      </c>
    </row>
    <row r="508" spans="1:5" ht="12.75">
      <c r="A508" s="626" t="s">
        <v>1487</v>
      </c>
      <c r="B508" s="312" t="s">
        <v>1488</v>
      </c>
      <c r="C508" s="641">
        <f>+'MAT- EQ ADM'!Z31</f>
        <v>0</v>
      </c>
    </row>
    <row r="509" spans="1:5" ht="12.75">
      <c r="A509" s="626" t="s">
        <v>1489</v>
      </c>
      <c r="B509" s="312" t="s">
        <v>1490</v>
      </c>
      <c r="C509" s="641">
        <f>+'MAT- EQ ADM'!Z32</f>
        <v>0</v>
      </c>
    </row>
    <row r="510" spans="1:5" ht="12.75">
      <c r="A510" s="626" t="s">
        <v>1491</v>
      </c>
      <c r="B510" s="312" t="s">
        <v>1492</v>
      </c>
      <c r="C510" s="641">
        <f>+'MAT- EQ ADM'!Z33</f>
        <v>0</v>
      </c>
    </row>
    <row r="511" spans="1:5">
      <c r="A511" s="642" t="s">
        <v>1429</v>
      </c>
      <c r="B511" s="643" t="s">
        <v>1430</v>
      </c>
      <c r="C511" s="320">
        <f>+C512</f>
        <v>0</v>
      </c>
    </row>
    <row r="512" spans="1:5">
      <c r="A512" s="644" t="s">
        <v>1431</v>
      </c>
      <c r="B512" s="645" t="s">
        <v>1432</v>
      </c>
      <c r="C512" s="636">
        <f>+'OBJETO GASTO c2'!F251</f>
        <v>0</v>
      </c>
      <c r="E512" s="77"/>
    </row>
    <row r="513" spans="1:7" ht="12.75">
      <c r="A513" s="644" t="s">
        <v>681</v>
      </c>
      <c r="B513" s="646" t="s">
        <v>906</v>
      </c>
      <c r="C513" s="641">
        <f>+'MAT- EQ ADM'!Z36</f>
        <v>0</v>
      </c>
    </row>
    <row r="514" spans="1:7">
      <c r="A514" s="630"/>
      <c r="B514" s="187"/>
      <c r="C514" s="320"/>
    </row>
    <row r="515" spans="1:7" ht="12.75">
      <c r="A515" s="639" t="s">
        <v>1493</v>
      </c>
      <c r="B515" s="640" t="s">
        <v>1494</v>
      </c>
      <c r="C515" s="641">
        <f>SUM(C516:C518)</f>
        <v>12317983.58</v>
      </c>
    </row>
    <row r="516" spans="1:7" ht="12.75">
      <c r="A516" s="626" t="s">
        <v>1495</v>
      </c>
      <c r="B516" s="646" t="s">
        <v>1496</v>
      </c>
      <c r="C516" s="641">
        <v>0</v>
      </c>
      <c r="D516" s="331"/>
      <c r="E516" s="641"/>
    </row>
    <row r="517" spans="1:7" ht="12.75">
      <c r="A517" s="1857" t="s">
        <v>1497</v>
      </c>
      <c r="B517" s="2124" t="s">
        <v>2100</v>
      </c>
      <c r="C517" s="641">
        <f>10392320.38+3000000-1074336.8</f>
        <v>12317983.58</v>
      </c>
      <c r="E517" s="331"/>
      <c r="F517" s="641"/>
    </row>
    <row r="518" spans="1:7" ht="12.75">
      <c r="A518" s="626" t="s">
        <v>1499</v>
      </c>
      <c r="B518" s="312" t="s">
        <v>1500</v>
      </c>
      <c r="C518" s="641">
        <f>+'MAT- EQ ADM'!Z41</f>
        <v>0</v>
      </c>
    </row>
    <row r="519" spans="1:7" ht="12.75">
      <c r="A519" s="639" t="s">
        <v>1501</v>
      </c>
      <c r="B519" s="640" t="s">
        <v>1502</v>
      </c>
      <c r="C519" s="641">
        <f>SUM(C520:C527)</f>
        <v>0</v>
      </c>
    </row>
    <row r="520" spans="1:7" ht="12.75">
      <c r="A520" s="626" t="s">
        <v>1503</v>
      </c>
      <c r="B520" s="312" t="s">
        <v>1504</v>
      </c>
      <c r="C520" s="641">
        <f>+'MAT- EQ ADM'!Z43</f>
        <v>0</v>
      </c>
    </row>
    <row r="521" spans="1:7" ht="12.75">
      <c r="A521" s="626" t="s">
        <v>1505</v>
      </c>
      <c r="B521" s="312" t="s">
        <v>1506</v>
      </c>
      <c r="C521" s="641">
        <f>+'MAT- EQ ADM'!Z44</f>
        <v>0</v>
      </c>
    </row>
    <row r="522" spans="1:7" ht="12.75">
      <c r="A522" s="626" t="s">
        <v>1507</v>
      </c>
      <c r="B522" s="312" t="s">
        <v>1513</v>
      </c>
      <c r="C522" s="641">
        <f>+'MAT- EQ ADM'!Z45</f>
        <v>0</v>
      </c>
    </row>
    <row r="523" spans="1:7" ht="12.75">
      <c r="A523" s="626" t="s">
        <v>1514</v>
      </c>
      <c r="B523" s="312" t="s">
        <v>1515</v>
      </c>
      <c r="C523" s="641">
        <f>+'MAT- EQ ADM'!Z46</f>
        <v>0</v>
      </c>
    </row>
    <row r="524" spans="1:7" ht="12.75">
      <c r="A524" s="626" t="s">
        <v>1516</v>
      </c>
      <c r="B524" s="312" t="s">
        <v>1517</v>
      </c>
      <c r="C524" s="641">
        <f>+'MAT- EQ ADM'!Z47</f>
        <v>0</v>
      </c>
    </row>
    <row r="525" spans="1:7" ht="12.75">
      <c r="A525" s="626" t="s">
        <v>1518</v>
      </c>
      <c r="B525" s="312" t="s">
        <v>1519</v>
      </c>
      <c r="C525" s="641">
        <f>+'MAT- EQ ADM'!Z48</f>
        <v>0</v>
      </c>
    </row>
    <row r="526" spans="1:7" ht="25.5">
      <c r="A526" s="626" t="s">
        <v>1520</v>
      </c>
      <c r="B526" s="314" t="s">
        <v>1521</v>
      </c>
      <c r="C526" s="641">
        <f>+'MAT- EQ ADM'!Z49</f>
        <v>0</v>
      </c>
    </row>
    <row r="527" spans="1:7" ht="12.75">
      <c r="A527" s="626" t="s">
        <v>1522</v>
      </c>
      <c r="B527" s="312" t="s">
        <v>1523</v>
      </c>
      <c r="C527" s="641">
        <f>+'MAT- EQ ADM'!Z50</f>
        <v>0</v>
      </c>
    </row>
    <row r="528" spans="1:7" ht="12.75">
      <c r="A528" s="647" t="s">
        <v>680</v>
      </c>
      <c r="B528" s="648" t="s">
        <v>683</v>
      </c>
      <c r="C528" s="649">
        <f>+C529+C535+C540+C548+C551</f>
        <v>24105030.649999999</v>
      </c>
      <c r="E528" s="331"/>
      <c r="G528" s="331"/>
    </row>
    <row r="529" spans="1:7" ht="12.75">
      <c r="A529" s="639" t="s">
        <v>1524</v>
      </c>
      <c r="B529" s="640" t="s">
        <v>1525</v>
      </c>
      <c r="C529" s="641">
        <f>SUM(C530:C534)</f>
        <v>0</v>
      </c>
    </row>
    <row r="530" spans="1:7" ht="12.75">
      <c r="A530" s="626" t="s">
        <v>1526</v>
      </c>
      <c r="B530" s="312" t="s">
        <v>1528</v>
      </c>
      <c r="C530" s="641">
        <v>0</v>
      </c>
      <c r="D530" s="331"/>
    </row>
    <row r="531" spans="1:7" ht="12.75">
      <c r="A531" s="626" t="s">
        <v>1529</v>
      </c>
      <c r="B531" s="312" t="s">
        <v>1530</v>
      </c>
      <c r="C531" s="641">
        <v>0</v>
      </c>
      <c r="D531" s="331"/>
    </row>
    <row r="532" spans="1:7" ht="12.75">
      <c r="A532" s="626" t="s">
        <v>1531</v>
      </c>
      <c r="B532" s="312" t="s">
        <v>1532</v>
      </c>
      <c r="C532" s="641"/>
      <c r="D532" s="331"/>
    </row>
    <row r="533" spans="1:7" ht="12.75">
      <c r="A533" s="626" t="s">
        <v>1533</v>
      </c>
      <c r="B533" s="312" t="s">
        <v>1534</v>
      </c>
      <c r="C533" s="641">
        <v>0</v>
      </c>
      <c r="D533" s="331"/>
    </row>
    <row r="534" spans="1:7" ht="12.75">
      <c r="A534" s="626" t="s">
        <v>1535</v>
      </c>
      <c r="B534" s="312" t="s">
        <v>1536</v>
      </c>
      <c r="C534" s="641"/>
    </row>
    <row r="535" spans="1:7" ht="12.75">
      <c r="A535" s="639" t="s">
        <v>1537</v>
      </c>
      <c r="B535" s="640" t="s">
        <v>1538</v>
      </c>
      <c r="C535" s="641">
        <f>SUM(C536:C539)</f>
        <v>24105030.649999999</v>
      </c>
      <c r="E535" s="331"/>
      <c r="G535" s="331"/>
    </row>
    <row r="536" spans="1:7" ht="12.75">
      <c r="A536" s="626" t="s">
        <v>1539</v>
      </c>
      <c r="B536" s="646" t="s">
        <v>1540</v>
      </c>
      <c r="C536" s="641"/>
    </row>
    <row r="537" spans="1:7" ht="12.75">
      <c r="A537" s="626" t="s">
        <v>1541</v>
      </c>
      <c r="B537" s="312" t="s">
        <v>1542</v>
      </c>
      <c r="C537" s="641"/>
    </row>
    <row r="538" spans="1:7" ht="12.75">
      <c r="A538" s="626" t="s">
        <v>1543</v>
      </c>
      <c r="B538" s="312" t="s">
        <v>1544</v>
      </c>
      <c r="C538" s="641">
        <v>24105030.649999999</v>
      </c>
      <c r="D538" s="331" t="s">
        <v>2010</v>
      </c>
      <c r="E538" s="331"/>
      <c r="G538" s="331"/>
    </row>
    <row r="539" spans="1:7" ht="12.75">
      <c r="A539" s="626" t="s">
        <v>1545</v>
      </c>
      <c r="B539" s="312" t="s">
        <v>1546</v>
      </c>
      <c r="C539" s="641"/>
    </row>
    <row r="540" spans="1:7" ht="25.5">
      <c r="A540" s="639" t="s">
        <v>1547</v>
      </c>
      <c r="B540" s="650" t="s">
        <v>1548</v>
      </c>
      <c r="C540" s="641">
        <f>SUM(C541:C547)</f>
        <v>0</v>
      </c>
    </row>
    <row r="541" spans="1:7" ht="12.75" hidden="1">
      <c r="A541" s="626" t="s">
        <v>1549</v>
      </c>
      <c r="B541" s="312" t="s">
        <v>1550</v>
      </c>
      <c r="C541" s="641">
        <v>0</v>
      </c>
      <c r="D541" s="331"/>
    </row>
    <row r="542" spans="1:7" ht="12.75" hidden="1">
      <c r="A542" s="626" t="s">
        <v>1551</v>
      </c>
      <c r="B542" s="312" t="s">
        <v>1552</v>
      </c>
      <c r="C542" s="641">
        <v>0</v>
      </c>
      <c r="D542" s="331"/>
    </row>
    <row r="543" spans="1:7" ht="12.75" hidden="1">
      <c r="A543" s="626" t="s">
        <v>1553</v>
      </c>
      <c r="B543" s="312" t="s">
        <v>1554</v>
      </c>
      <c r="C543" s="641"/>
    </row>
    <row r="544" spans="1:7" ht="12.75" hidden="1">
      <c r="A544" s="626" t="s">
        <v>1555</v>
      </c>
      <c r="B544" s="312" t="s">
        <v>1556</v>
      </c>
      <c r="C544" s="641">
        <f>+'MAT- EQ ADM'!$AA$69</f>
        <v>0</v>
      </c>
    </row>
    <row r="545" spans="1:4" ht="12.75" hidden="1">
      <c r="A545" s="626" t="s">
        <v>1557</v>
      </c>
      <c r="B545" s="312" t="s">
        <v>1558</v>
      </c>
      <c r="C545" s="641"/>
    </row>
    <row r="546" spans="1:4" ht="12.75" hidden="1">
      <c r="A546" s="626" t="s">
        <v>1559</v>
      </c>
      <c r="B546" s="312" t="s">
        <v>1560</v>
      </c>
      <c r="C546" s="641">
        <v>0</v>
      </c>
      <c r="D546" s="331"/>
    </row>
    <row r="547" spans="1:4" ht="12.75">
      <c r="A547" s="626" t="s">
        <v>1561</v>
      </c>
      <c r="B547" s="312" t="s">
        <v>1562</v>
      </c>
      <c r="C547" s="641">
        <v>0</v>
      </c>
      <c r="D547" s="331"/>
    </row>
    <row r="548" spans="1:4" ht="12.75" hidden="1">
      <c r="A548" s="639" t="s">
        <v>1563</v>
      </c>
      <c r="B548" s="640" t="s">
        <v>1564</v>
      </c>
      <c r="C548" s="641">
        <f>SUM(C549:C550)</f>
        <v>0</v>
      </c>
    </row>
    <row r="549" spans="1:4" ht="12.75" hidden="1">
      <c r="A549" s="626" t="s">
        <v>1565</v>
      </c>
      <c r="B549" s="312" t="s">
        <v>1566</v>
      </c>
      <c r="C549" s="641">
        <f>+'MAT- EQ ADM'!$AA$73</f>
        <v>0</v>
      </c>
    </row>
    <row r="550" spans="1:4" ht="12.75" hidden="1">
      <c r="A550" s="626" t="s">
        <v>1567</v>
      </c>
      <c r="B550" s="312" t="s">
        <v>1568</v>
      </c>
      <c r="C550" s="641">
        <f>+'MAT- EQ ADM'!$AA$77</f>
        <v>0</v>
      </c>
    </row>
    <row r="551" spans="1:4" ht="12.75">
      <c r="A551" s="639" t="s">
        <v>1569</v>
      </c>
      <c r="B551" s="640" t="s">
        <v>1570</v>
      </c>
      <c r="C551" s="641">
        <f>SUM(C552:C559)</f>
        <v>0</v>
      </c>
    </row>
    <row r="552" spans="1:4" ht="12.75">
      <c r="A552" s="626" t="s">
        <v>1571</v>
      </c>
      <c r="B552" s="312" t="s">
        <v>1572</v>
      </c>
      <c r="C552" s="641">
        <v>0</v>
      </c>
      <c r="D552" s="331" t="s">
        <v>2048</v>
      </c>
    </row>
    <row r="553" spans="1:4" ht="12.75">
      <c r="A553" s="626" t="s">
        <v>1573</v>
      </c>
      <c r="B553" s="312" t="s">
        <v>1574</v>
      </c>
      <c r="C553" s="641"/>
    </row>
    <row r="554" spans="1:4" ht="12.75">
      <c r="A554" s="651" t="s">
        <v>1575</v>
      </c>
      <c r="B554" s="312" t="s">
        <v>1576</v>
      </c>
      <c r="C554" s="2147">
        <v>0</v>
      </c>
      <c r="D554" s="331"/>
    </row>
    <row r="555" spans="1:4" ht="12.75">
      <c r="A555" s="626" t="s">
        <v>1577</v>
      </c>
      <c r="B555" s="312" t="s">
        <v>1578</v>
      </c>
      <c r="C555" s="641">
        <v>0</v>
      </c>
      <c r="D555" s="331"/>
    </row>
    <row r="556" spans="1:4" ht="12.75">
      <c r="A556" s="626" t="s">
        <v>1579</v>
      </c>
      <c r="B556" s="312" t="s">
        <v>1580</v>
      </c>
      <c r="C556" s="641">
        <v>0</v>
      </c>
      <c r="D556" s="331"/>
    </row>
    <row r="557" spans="1:4" ht="12.75">
      <c r="A557" s="626" t="s">
        <v>1581</v>
      </c>
      <c r="B557" s="312" t="s">
        <v>1582</v>
      </c>
      <c r="C557" s="641">
        <f>+'MAT- EQ ADM'!$AA$163</f>
        <v>0</v>
      </c>
    </row>
    <row r="558" spans="1:4" ht="12.75">
      <c r="A558" s="626" t="s">
        <v>1583</v>
      </c>
      <c r="B558" s="312" t="s">
        <v>1584</v>
      </c>
      <c r="C558" s="641"/>
    </row>
    <row r="559" spans="1:4" ht="12.75">
      <c r="A559" s="626" t="s">
        <v>1585</v>
      </c>
      <c r="B559" s="312" t="s">
        <v>1586</v>
      </c>
      <c r="C559" s="641">
        <v>0</v>
      </c>
    </row>
    <row r="560" spans="1:4" ht="12.75" hidden="1">
      <c r="A560" s="652">
        <v>3</v>
      </c>
      <c r="B560" s="648" t="s">
        <v>1587</v>
      </c>
      <c r="C560" s="649">
        <f>+C561</f>
        <v>0</v>
      </c>
    </row>
    <row r="561" spans="1:4" ht="12.75" hidden="1">
      <c r="A561" s="639" t="s">
        <v>1588</v>
      </c>
      <c r="B561" s="315" t="s">
        <v>1589</v>
      </c>
      <c r="C561" s="641">
        <f>+C562</f>
        <v>0</v>
      </c>
    </row>
    <row r="562" spans="1:4" ht="25.5" hidden="1">
      <c r="A562" s="626" t="s">
        <v>1590</v>
      </c>
      <c r="B562" s="314" t="s">
        <v>1592</v>
      </c>
      <c r="C562" s="641"/>
    </row>
    <row r="563" spans="1:4" ht="12.75" hidden="1">
      <c r="A563" s="598" t="s">
        <v>658</v>
      </c>
      <c r="B563" s="599" t="s">
        <v>41</v>
      </c>
      <c r="C563" s="641"/>
    </row>
    <row r="564" spans="1:4" ht="12.75" hidden="1">
      <c r="A564" s="653">
        <v>4</v>
      </c>
      <c r="B564" s="648" t="s">
        <v>1593</v>
      </c>
      <c r="C564" s="649">
        <f>+C565</f>
        <v>0</v>
      </c>
    </row>
    <row r="565" spans="1:4" ht="12.75" hidden="1">
      <c r="A565" s="639" t="s">
        <v>1594</v>
      </c>
      <c r="B565" s="315" t="s">
        <v>1595</v>
      </c>
      <c r="C565" s="641">
        <f>+C566</f>
        <v>0</v>
      </c>
    </row>
    <row r="566" spans="1:4" ht="12.75" hidden="1">
      <c r="A566" s="626" t="s">
        <v>1596</v>
      </c>
      <c r="B566" s="312" t="s">
        <v>1597</v>
      </c>
      <c r="C566" s="641"/>
    </row>
    <row r="567" spans="1:4" ht="12.75">
      <c r="A567" s="652">
        <v>5</v>
      </c>
      <c r="B567" s="654" t="s">
        <v>1598</v>
      </c>
      <c r="C567" s="649">
        <f>+C568+C577+C586+C588</f>
        <v>0</v>
      </c>
    </row>
    <row r="568" spans="1:4" ht="12.75">
      <c r="A568" s="639" t="s">
        <v>1599</v>
      </c>
      <c r="B568" s="640" t="s">
        <v>1600</v>
      </c>
      <c r="C568" s="641">
        <f>SUM(C569:C576)</f>
        <v>0</v>
      </c>
    </row>
    <row r="569" spans="1:4" ht="12.75" hidden="1">
      <c r="A569" s="626" t="s">
        <v>1601</v>
      </c>
      <c r="B569" s="312" t="s">
        <v>1602</v>
      </c>
      <c r="C569" s="641"/>
    </row>
    <row r="570" spans="1:4" ht="12.75" hidden="1">
      <c r="A570" s="626" t="s">
        <v>1603</v>
      </c>
      <c r="B570" s="312" t="s">
        <v>1604</v>
      </c>
      <c r="C570" s="641"/>
    </row>
    <row r="571" spans="1:4" ht="12.75">
      <c r="A571" s="626" t="s">
        <v>1605</v>
      </c>
      <c r="B571" s="312" t="s">
        <v>1606</v>
      </c>
      <c r="C571" s="641">
        <v>0</v>
      </c>
      <c r="D571" s="331"/>
    </row>
    <row r="572" spans="1:4" ht="12.75">
      <c r="A572" s="626" t="s">
        <v>1607</v>
      </c>
      <c r="B572" s="312" t="s">
        <v>1608</v>
      </c>
      <c r="C572" s="641">
        <v>0</v>
      </c>
      <c r="D572" s="331"/>
    </row>
    <row r="573" spans="1:4" ht="15.75" customHeight="1">
      <c r="A573" s="626" t="s">
        <v>1609</v>
      </c>
      <c r="B573" s="312" t="s">
        <v>0</v>
      </c>
      <c r="C573" s="641">
        <v>0</v>
      </c>
      <c r="D573" s="331"/>
    </row>
    <row r="574" spans="1:4" ht="12.75">
      <c r="A574" s="626" t="s">
        <v>1</v>
      </c>
      <c r="B574" s="312" t="s">
        <v>2</v>
      </c>
      <c r="C574" s="641"/>
    </row>
    <row r="575" spans="1:4" ht="12.75">
      <c r="A575" s="626" t="s">
        <v>3</v>
      </c>
      <c r="B575" s="312" t="s">
        <v>4</v>
      </c>
      <c r="C575" s="641"/>
    </row>
    <row r="576" spans="1:4" ht="12.75">
      <c r="A576" s="626" t="s">
        <v>5</v>
      </c>
      <c r="B576" s="312" t="s">
        <v>6</v>
      </c>
      <c r="C576" s="641">
        <v>0</v>
      </c>
      <c r="D576" s="331"/>
    </row>
    <row r="577" spans="1:3" ht="12.75">
      <c r="A577" s="639" t="s">
        <v>7</v>
      </c>
      <c r="B577" s="640" t="s">
        <v>8</v>
      </c>
      <c r="C577" s="627">
        <f>SUM(C578:C585)</f>
        <v>0</v>
      </c>
    </row>
    <row r="578" spans="1:3" ht="12.75">
      <c r="A578" s="626" t="s">
        <v>9</v>
      </c>
      <c r="B578" s="646" t="s">
        <v>10</v>
      </c>
      <c r="C578" s="627"/>
    </row>
    <row r="579" spans="1:3" ht="12.75">
      <c r="A579" s="626" t="s">
        <v>11</v>
      </c>
      <c r="B579" s="646" t="s">
        <v>12</v>
      </c>
      <c r="C579" s="627"/>
    </row>
    <row r="580" spans="1:3" ht="12.75">
      <c r="A580" s="626" t="s">
        <v>13</v>
      </c>
      <c r="B580" s="646" t="s">
        <v>14</v>
      </c>
      <c r="C580" s="627"/>
    </row>
    <row r="581" spans="1:3" ht="12.75">
      <c r="A581" s="626" t="s">
        <v>15</v>
      </c>
      <c r="B581" s="646" t="s">
        <v>16</v>
      </c>
      <c r="C581" s="627"/>
    </row>
    <row r="582" spans="1:3" ht="12.75">
      <c r="A582" s="626" t="s">
        <v>17</v>
      </c>
      <c r="B582" s="646" t="s">
        <v>18</v>
      </c>
      <c r="C582" s="627"/>
    </row>
    <row r="583" spans="1:3" ht="12.75">
      <c r="A583" s="626" t="s">
        <v>19</v>
      </c>
      <c r="B583" s="646" t="s">
        <v>20</v>
      </c>
      <c r="C583" s="627"/>
    </row>
    <row r="584" spans="1:3" ht="12.75">
      <c r="A584" s="626" t="s">
        <v>21</v>
      </c>
      <c r="B584" s="646" t="s">
        <v>22</v>
      </c>
      <c r="C584" s="627"/>
    </row>
    <row r="585" spans="1:3" ht="12.75">
      <c r="A585" s="626" t="s">
        <v>23</v>
      </c>
      <c r="B585" s="646" t="s">
        <v>24</v>
      </c>
      <c r="C585" s="627"/>
    </row>
    <row r="586" spans="1:3" ht="12.75">
      <c r="A586" s="639" t="s">
        <v>25</v>
      </c>
      <c r="B586" s="640" t="s">
        <v>26</v>
      </c>
      <c r="C586" s="627">
        <f>+C587</f>
        <v>0</v>
      </c>
    </row>
    <row r="587" spans="1:3" ht="12.75">
      <c r="A587" s="626" t="s">
        <v>27</v>
      </c>
      <c r="B587" s="646" t="s">
        <v>28</v>
      </c>
      <c r="C587" s="627"/>
    </row>
    <row r="588" spans="1:3" ht="12.75">
      <c r="A588" s="639" t="s">
        <v>29</v>
      </c>
      <c r="B588" s="640" t="s">
        <v>30</v>
      </c>
      <c r="C588" s="627">
        <f>SUM(C589:C592)</f>
        <v>0</v>
      </c>
    </row>
    <row r="589" spans="1:3" ht="12.75">
      <c r="A589" s="626" t="s">
        <v>31</v>
      </c>
      <c r="B589" s="646" t="s">
        <v>32</v>
      </c>
      <c r="C589" s="627"/>
    </row>
    <row r="590" spans="1:3" ht="12.75">
      <c r="A590" s="626" t="s">
        <v>33</v>
      </c>
      <c r="B590" s="646" t="s">
        <v>34</v>
      </c>
      <c r="C590" s="627"/>
    </row>
    <row r="591" spans="1:3" ht="12.75">
      <c r="A591" s="626" t="s">
        <v>35</v>
      </c>
      <c r="B591" s="646" t="s">
        <v>36</v>
      </c>
      <c r="C591" s="627"/>
    </row>
    <row r="592" spans="1:3" ht="12.75">
      <c r="A592" s="626" t="s">
        <v>37</v>
      </c>
      <c r="B592" s="646" t="s">
        <v>38</v>
      </c>
      <c r="C592" s="627"/>
    </row>
    <row r="593" spans="1:3" ht="12.75">
      <c r="A593" s="653">
        <v>6</v>
      </c>
      <c r="B593" s="648" t="s">
        <v>568</v>
      </c>
      <c r="C593" s="627">
        <f>+C594+C612+C615+C617+C622+C624+C627</f>
        <v>0</v>
      </c>
    </row>
    <row r="594" spans="1:3" ht="12.75">
      <c r="A594" s="639" t="s">
        <v>42</v>
      </c>
      <c r="B594" s="640" t="s">
        <v>43</v>
      </c>
      <c r="C594" s="627">
        <f>+C595+C598+C601+C605+C610+C611</f>
        <v>0</v>
      </c>
    </row>
    <row r="595" spans="1:3" ht="12.75">
      <c r="A595" s="626" t="s">
        <v>44</v>
      </c>
      <c r="B595" s="312" t="s">
        <v>45</v>
      </c>
      <c r="C595" s="627">
        <f>+C596</f>
        <v>0</v>
      </c>
    </row>
    <row r="596" spans="1:3" ht="12.75">
      <c r="A596" s="626"/>
      <c r="B596" s="309" t="s">
        <v>167</v>
      </c>
      <c r="C596" s="627"/>
    </row>
    <row r="597" spans="1:3" ht="12.75">
      <c r="A597" s="626"/>
      <c r="B597" s="312"/>
      <c r="C597" s="627"/>
    </row>
    <row r="598" spans="1:3" ht="12.75">
      <c r="A598" s="626" t="s">
        <v>46</v>
      </c>
      <c r="B598" s="312" t="s">
        <v>47</v>
      </c>
      <c r="C598" s="627">
        <f>SUM(C599:C600)</f>
        <v>0</v>
      </c>
    </row>
    <row r="599" spans="1:3" ht="12.75">
      <c r="A599" s="626"/>
      <c r="B599" s="316" t="s">
        <v>149</v>
      </c>
      <c r="C599" s="627"/>
    </row>
    <row r="600" spans="1:3" ht="12.75">
      <c r="A600" s="626"/>
      <c r="B600" s="316" t="s">
        <v>148</v>
      </c>
      <c r="C600" s="627"/>
    </row>
    <row r="601" spans="1:3" ht="25.5">
      <c r="A601" s="626" t="s">
        <v>48</v>
      </c>
      <c r="B601" s="314" t="s">
        <v>49</v>
      </c>
      <c r="C601" s="627">
        <f>SUM(C602:C603)</f>
        <v>0</v>
      </c>
    </row>
    <row r="602" spans="1:3" ht="12.75">
      <c r="A602" s="626"/>
      <c r="B602" s="309" t="s">
        <v>146</v>
      </c>
      <c r="C602" s="627"/>
    </row>
    <row r="603" spans="1:3" ht="12.75">
      <c r="A603" s="626"/>
      <c r="B603" s="309" t="s">
        <v>147</v>
      </c>
      <c r="C603" s="627"/>
    </row>
    <row r="604" spans="1:3" ht="12.75">
      <c r="A604" s="626"/>
      <c r="B604" s="314"/>
      <c r="C604" s="627"/>
    </row>
    <row r="605" spans="1:3" ht="12.75">
      <c r="A605" s="626" t="s">
        <v>50</v>
      </c>
      <c r="B605" s="312" t="s">
        <v>51</v>
      </c>
      <c r="C605" s="627">
        <f>SUM(C606:C608)</f>
        <v>0</v>
      </c>
    </row>
    <row r="606" spans="1:3" ht="12.75">
      <c r="A606" s="626"/>
      <c r="B606" s="311" t="s">
        <v>158</v>
      </c>
      <c r="C606" s="627"/>
    </row>
    <row r="607" spans="1:3" ht="12.75">
      <c r="A607" s="626"/>
      <c r="B607" s="309" t="s">
        <v>159</v>
      </c>
      <c r="C607" s="627"/>
    </row>
    <row r="608" spans="1:3" ht="12.75">
      <c r="A608" s="626"/>
      <c r="B608" s="309" t="s">
        <v>727</v>
      </c>
      <c r="C608" s="627"/>
    </row>
    <row r="609" spans="1:3" ht="12.75">
      <c r="A609" s="626"/>
      <c r="B609" s="312"/>
      <c r="C609" s="627"/>
    </row>
    <row r="610" spans="1:3" ht="12.75">
      <c r="A610" s="626" t="s">
        <v>52</v>
      </c>
      <c r="B610" s="312" t="s">
        <v>53</v>
      </c>
      <c r="C610" s="627"/>
    </row>
    <row r="611" spans="1:3" ht="12.75">
      <c r="A611" s="626" t="s">
        <v>54</v>
      </c>
      <c r="B611" s="312" t="s">
        <v>73</v>
      </c>
      <c r="C611" s="627"/>
    </row>
    <row r="612" spans="1:3" ht="12.75">
      <c r="A612" s="639" t="s">
        <v>74</v>
      </c>
      <c r="B612" s="640" t="s">
        <v>75</v>
      </c>
      <c r="C612" s="627">
        <f>+C613</f>
        <v>0</v>
      </c>
    </row>
    <row r="613" spans="1:3" ht="12.75">
      <c r="A613" s="626" t="s">
        <v>76</v>
      </c>
      <c r="B613" s="312" t="s">
        <v>77</v>
      </c>
      <c r="C613" s="627"/>
    </row>
    <row r="614" spans="1:3" ht="12.75">
      <c r="A614" s="626"/>
      <c r="B614" s="309" t="s">
        <v>689</v>
      </c>
      <c r="C614" s="627"/>
    </row>
    <row r="615" spans="1:3" ht="12.75">
      <c r="A615" s="639" t="s">
        <v>78</v>
      </c>
      <c r="B615" s="640" t="s">
        <v>79</v>
      </c>
      <c r="C615" s="627">
        <f>+C616</f>
        <v>0</v>
      </c>
    </row>
    <row r="616" spans="1:3" ht="12.75">
      <c r="A616" s="626" t="s">
        <v>80</v>
      </c>
      <c r="B616" s="312" t="s">
        <v>81</v>
      </c>
      <c r="C616" s="627"/>
    </row>
    <row r="617" spans="1:3" ht="25.5">
      <c r="A617" s="639" t="s">
        <v>82</v>
      </c>
      <c r="B617" s="650" t="s">
        <v>83</v>
      </c>
      <c r="C617" s="627">
        <f>+C618+C619+C620+C621</f>
        <v>0</v>
      </c>
    </row>
    <row r="618" spans="1:3" ht="12.75">
      <c r="A618" s="626" t="s">
        <v>84</v>
      </c>
      <c r="B618" s="312" t="s">
        <v>85</v>
      </c>
      <c r="C618" s="627"/>
    </row>
    <row r="619" spans="1:3" ht="12.75">
      <c r="A619" s="626" t="s">
        <v>86</v>
      </c>
      <c r="B619" s="646" t="s">
        <v>87</v>
      </c>
      <c r="C619" s="627"/>
    </row>
    <row r="620" spans="1:3" ht="12.75">
      <c r="A620" s="626" t="s">
        <v>88</v>
      </c>
      <c r="B620" s="646" t="s">
        <v>89</v>
      </c>
      <c r="C620" s="627"/>
    </row>
    <row r="621" spans="1:3" ht="25.5">
      <c r="A621" s="626" t="s">
        <v>90</v>
      </c>
      <c r="B621" s="655" t="s">
        <v>91</v>
      </c>
      <c r="C621" s="627"/>
    </row>
    <row r="622" spans="1:3" ht="12.75">
      <c r="A622" s="639" t="s">
        <v>92</v>
      </c>
      <c r="B622" s="650" t="s">
        <v>93</v>
      </c>
      <c r="C622" s="627">
        <f>+C623</f>
        <v>0</v>
      </c>
    </row>
    <row r="623" spans="1:3" ht="12.75">
      <c r="A623" s="626" t="s">
        <v>94</v>
      </c>
      <c r="B623" s="646" t="s">
        <v>95</v>
      </c>
      <c r="C623" s="627"/>
    </row>
    <row r="624" spans="1:3" ht="25.5">
      <c r="A624" s="639" t="s">
        <v>96</v>
      </c>
      <c r="B624" s="650" t="s">
        <v>97</v>
      </c>
      <c r="C624" s="627">
        <f>+C625+C626</f>
        <v>0</v>
      </c>
    </row>
    <row r="625" spans="1:3" ht="12.75">
      <c r="A625" s="626" t="s">
        <v>98</v>
      </c>
      <c r="B625" s="312" t="s">
        <v>99</v>
      </c>
      <c r="C625" s="627"/>
    </row>
    <row r="626" spans="1:3" ht="12.75">
      <c r="A626" s="626" t="s">
        <v>100</v>
      </c>
      <c r="B626" s="312" t="s">
        <v>101</v>
      </c>
      <c r="C626" s="627"/>
    </row>
    <row r="627" spans="1:3" ht="12.75">
      <c r="A627" s="639" t="s">
        <v>102</v>
      </c>
      <c r="B627" s="650" t="s">
        <v>103</v>
      </c>
      <c r="C627" s="627">
        <f>+C628+C629</f>
        <v>0</v>
      </c>
    </row>
    <row r="628" spans="1:3" ht="12.75">
      <c r="A628" s="626" t="s">
        <v>104</v>
      </c>
      <c r="B628" s="646" t="s">
        <v>105</v>
      </c>
      <c r="C628" s="627"/>
    </row>
    <row r="629" spans="1:3" ht="12.75">
      <c r="A629" s="626" t="s">
        <v>106</v>
      </c>
      <c r="B629" s="646" t="s">
        <v>107</v>
      </c>
      <c r="C629" s="627"/>
    </row>
    <row r="630" spans="1:3" ht="12.75">
      <c r="A630" s="653">
        <v>7</v>
      </c>
      <c r="B630" s="648" t="s">
        <v>1337</v>
      </c>
      <c r="C630" s="627">
        <f>+C631+C637</f>
        <v>0</v>
      </c>
    </row>
    <row r="631" spans="1:3" ht="12.75">
      <c r="A631" s="639" t="s">
        <v>108</v>
      </c>
      <c r="B631" s="317" t="s">
        <v>109</v>
      </c>
      <c r="C631" s="627">
        <f>+C632+C633+C635+C636</f>
        <v>0</v>
      </c>
    </row>
    <row r="632" spans="1:3" ht="12.75">
      <c r="A632" s="626" t="s">
        <v>110</v>
      </c>
      <c r="B632" s="312" t="s">
        <v>111</v>
      </c>
      <c r="C632" s="627"/>
    </row>
    <row r="633" spans="1:3" ht="12.75">
      <c r="A633" s="626" t="s">
        <v>112</v>
      </c>
      <c r="B633" s="312" t="s">
        <v>114</v>
      </c>
      <c r="C633" s="627">
        <f>+C634</f>
        <v>0</v>
      </c>
    </row>
    <row r="634" spans="1:3" ht="12.75">
      <c r="A634" s="626"/>
      <c r="B634" s="309" t="s">
        <v>157</v>
      </c>
      <c r="C634" s="627"/>
    </row>
    <row r="635" spans="1:3" ht="25.5">
      <c r="A635" s="626" t="s">
        <v>115</v>
      </c>
      <c r="B635" s="314" t="s">
        <v>117</v>
      </c>
      <c r="C635" s="627"/>
    </row>
    <row r="636" spans="1:3" ht="12.75">
      <c r="A636" s="626" t="s">
        <v>118</v>
      </c>
      <c r="B636" s="312" t="s">
        <v>119</v>
      </c>
      <c r="C636" s="627"/>
    </row>
    <row r="637" spans="1:3" ht="25.5">
      <c r="A637" s="639" t="s">
        <v>120</v>
      </c>
      <c r="B637" s="317" t="s">
        <v>121</v>
      </c>
      <c r="C637" s="627">
        <f>+C638+C639+C640+C641</f>
        <v>0</v>
      </c>
    </row>
    <row r="638" spans="1:3" ht="12.75">
      <c r="A638" s="626" t="s">
        <v>122</v>
      </c>
      <c r="B638" s="312" t="s">
        <v>123</v>
      </c>
      <c r="C638" s="627"/>
    </row>
    <row r="639" spans="1:3" ht="12.75">
      <c r="A639" s="626" t="s">
        <v>124</v>
      </c>
      <c r="B639" s="312" t="s">
        <v>125</v>
      </c>
      <c r="C639" s="627"/>
    </row>
    <row r="640" spans="1:3" ht="12.75">
      <c r="A640" s="626" t="s">
        <v>126</v>
      </c>
      <c r="B640" s="312" t="s">
        <v>127</v>
      </c>
      <c r="C640" s="627"/>
    </row>
    <row r="641" spans="1:5" ht="25.5">
      <c r="A641" s="626" t="s">
        <v>128</v>
      </c>
      <c r="B641" s="314" t="s">
        <v>129</v>
      </c>
      <c r="C641" s="627"/>
    </row>
    <row r="642" spans="1:5" ht="12.75">
      <c r="A642" s="653">
        <v>8</v>
      </c>
      <c r="B642" s="654" t="s">
        <v>130</v>
      </c>
      <c r="C642" s="627">
        <f>+C643</f>
        <v>0</v>
      </c>
    </row>
    <row r="643" spans="1:5" ht="12.75">
      <c r="A643" s="639" t="s">
        <v>131</v>
      </c>
      <c r="B643" s="315" t="s">
        <v>133</v>
      </c>
      <c r="C643" s="627">
        <f>+C644</f>
        <v>0</v>
      </c>
    </row>
    <row r="644" spans="1:5" ht="25.5">
      <c r="A644" s="626" t="s">
        <v>134</v>
      </c>
      <c r="B644" s="314" t="s">
        <v>135</v>
      </c>
      <c r="C644" s="627"/>
    </row>
    <row r="645" spans="1:5" ht="12.75">
      <c r="A645" s="598" t="s">
        <v>658</v>
      </c>
      <c r="B645" s="599" t="s">
        <v>41</v>
      </c>
      <c r="C645" s="627"/>
    </row>
    <row r="646" spans="1:5" ht="12.75">
      <c r="A646" s="653">
        <v>9</v>
      </c>
      <c r="B646" s="654" t="s">
        <v>136</v>
      </c>
      <c r="C646" s="627">
        <f>+C647</f>
        <v>0</v>
      </c>
    </row>
    <row r="647" spans="1:5" ht="12.75">
      <c r="A647" s="639" t="s">
        <v>137</v>
      </c>
      <c r="B647" s="315" t="s">
        <v>138</v>
      </c>
      <c r="C647" s="627">
        <f>SUM(C648:C649)</f>
        <v>0</v>
      </c>
    </row>
    <row r="648" spans="1:5" ht="12.75">
      <c r="A648" s="656" t="s">
        <v>139</v>
      </c>
      <c r="B648" s="312" t="s">
        <v>141</v>
      </c>
      <c r="C648" s="627"/>
    </row>
    <row r="649" spans="1:5" ht="12.75">
      <c r="A649" s="656" t="s">
        <v>142</v>
      </c>
      <c r="B649" s="312" t="s">
        <v>143</v>
      </c>
      <c r="C649" s="627"/>
    </row>
    <row r="650" spans="1:5" ht="12.75">
      <c r="A650" s="528"/>
      <c r="B650" s="529" t="s">
        <v>1087</v>
      </c>
      <c r="C650" s="627"/>
    </row>
    <row r="651" spans="1:5">
      <c r="A651" s="630"/>
      <c r="B651" s="187"/>
      <c r="C651" s="627"/>
    </row>
    <row r="652" spans="1:5">
      <c r="A652" s="630"/>
      <c r="B652" s="187"/>
      <c r="C652" s="627"/>
    </row>
    <row r="653" spans="1:5">
      <c r="A653" s="630"/>
      <c r="B653" s="187"/>
      <c r="C653" s="627"/>
    </row>
    <row r="654" spans="1:5">
      <c r="A654" s="630"/>
      <c r="B654" s="187"/>
      <c r="C654" s="627"/>
    </row>
    <row r="655" spans="1:5">
      <c r="A655" s="1410" t="s">
        <v>154</v>
      </c>
      <c r="B655" s="1410" t="s">
        <v>1936</v>
      </c>
      <c r="C655" s="1411">
        <f>+C657+C679+C725+C757+C761+C764+C790+C827+C839+C843</f>
        <v>0</v>
      </c>
      <c r="E655" s="77"/>
    </row>
    <row r="656" spans="1:5">
      <c r="A656" s="1412"/>
      <c r="B656" s="423"/>
      <c r="C656" s="1413"/>
      <c r="E656" s="77"/>
    </row>
    <row r="657" spans="1:3">
      <c r="A657" s="1414" t="s">
        <v>1428</v>
      </c>
      <c r="B657" s="1415" t="s">
        <v>1438</v>
      </c>
      <c r="C657" s="1416">
        <f>+C658+C662+C665+C673+C670</f>
        <v>0</v>
      </c>
    </row>
    <row r="658" spans="1:3">
      <c r="A658" s="1414" t="s">
        <v>1437</v>
      </c>
      <c r="B658" s="1415" t="s">
        <v>1403</v>
      </c>
      <c r="C658" s="1416">
        <f>SUM(C659:C661)</f>
        <v>0</v>
      </c>
    </row>
    <row r="659" spans="1:3">
      <c r="A659" s="1417" t="s">
        <v>1405</v>
      </c>
      <c r="B659" s="423" t="s">
        <v>1404</v>
      </c>
      <c r="C659" s="1418">
        <f>+'OBJETO GASTO c2'!G231</f>
        <v>0</v>
      </c>
    </row>
    <row r="660" spans="1:3">
      <c r="A660" s="1417" t="s">
        <v>1406</v>
      </c>
      <c r="B660" s="423" t="s">
        <v>1407</v>
      </c>
      <c r="C660" s="1418"/>
    </row>
    <row r="661" spans="1:3" ht="13.5">
      <c r="A661" s="1417" t="s">
        <v>1408</v>
      </c>
      <c r="B661" s="1419" t="s">
        <v>1409</v>
      </c>
      <c r="C661" s="1418"/>
    </row>
    <row r="662" spans="1:3" ht="13.5">
      <c r="A662" s="1417" t="s">
        <v>1410</v>
      </c>
      <c r="B662" s="1420" t="s">
        <v>1411</v>
      </c>
      <c r="C662" s="1416">
        <f>SUM(C663:C664)</f>
        <v>0</v>
      </c>
    </row>
    <row r="663" spans="1:3" ht="13.5">
      <c r="A663" s="1417" t="s">
        <v>1412</v>
      </c>
      <c r="B663" s="1419" t="s">
        <v>1413</v>
      </c>
      <c r="C663" s="1418"/>
    </row>
    <row r="664" spans="1:3" ht="13.5">
      <c r="A664" s="1417" t="s">
        <v>1414</v>
      </c>
      <c r="B664" s="1419" t="s">
        <v>269</v>
      </c>
      <c r="C664" s="1418">
        <v>0</v>
      </c>
    </row>
    <row r="665" spans="1:3" ht="13.5">
      <c r="A665" s="1417" t="s">
        <v>1415</v>
      </c>
      <c r="B665" s="1420" t="s">
        <v>1416</v>
      </c>
      <c r="C665" s="2111">
        <f>SUM(C666:C669)</f>
        <v>0</v>
      </c>
    </row>
    <row r="666" spans="1:3">
      <c r="A666" s="1417" t="s">
        <v>1417</v>
      </c>
      <c r="B666" s="423" t="s">
        <v>1418</v>
      </c>
      <c r="C666" s="1418">
        <f>+'OBJETO GASTO c2'!G237</f>
        <v>0</v>
      </c>
    </row>
    <row r="667" spans="1:3">
      <c r="A667" s="1417" t="s">
        <v>1419</v>
      </c>
      <c r="B667" s="423" t="s">
        <v>1420</v>
      </c>
      <c r="C667" s="1418">
        <f>+'OBJETO GASTO c2'!G238</f>
        <v>0</v>
      </c>
    </row>
    <row r="668" spans="1:3">
      <c r="A668" s="1417" t="s">
        <v>1421</v>
      </c>
      <c r="B668" s="423" t="s">
        <v>600</v>
      </c>
      <c r="C668" s="1418">
        <f>+'OBJETO GASTO c2'!G239</f>
        <v>0</v>
      </c>
    </row>
    <row r="669" spans="1:3">
      <c r="A669" s="1417" t="s">
        <v>1422</v>
      </c>
      <c r="B669" s="423" t="s">
        <v>978</v>
      </c>
      <c r="C669" s="1418">
        <f>+'OBJETO GASTO c2'!G240</f>
        <v>0</v>
      </c>
    </row>
    <row r="670" spans="1:3" ht="13.5">
      <c r="A670" s="2108" t="s">
        <v>160</v>
      </c>
      <c r="B670" s="2109" t="s">
        <v>161</v>
      </c>
      <c r="C670" s="2110">
        <f>SUM(C671:C672)</f>
        <v>0</v>
      </c>
    </row>
    <row r="671" spans="1:3">
      <c r="A671" s="1417" t="s">
        <v>162</v>
      </c>
      <c r="B671" s="423" t="s">
        <v>164</v>
      </c>
      <c r="C671" s="1418">
        <f>+'OBJETO GASTO c2'!G246</f>
        <v>0</v>
      </c>
    </row>
    <row r="672" spans="1:3">
      <c r="A672" s="1417" t="s">
        <v>163</v>
      </c>
      <c r="B672" s="423" t="s">
        <v>165</v>
      </c>
      <c r="C672" s="1418">
        <f>+'OBJETO GASTO c2'!G247</f>
        <v>0</v>
      </c>
    </row>
    <row r="673" spans="1:3" ht="13.5">
      <c r="A673" s="1417" t="s">
        <v>1423</v>
      </c>
      <c r="B673" s="1420" t="s">
        <v>1424</v>
      </c>
      <c r="C673" s="2111">
        <f>SUM(C674:C676)</f>
        <v>0</v>
      </c>
    </row>
    <row r="674" spans="1:3">
      <c r="A674" s="1417" t="s">
        <v>1425</v>
      </c>
      <c r="B674" s="423" t="s">
        <v>1436</v>
      </c>
      <c r="C674" s="1418">
        <f>+'OBJETO GASTO c2'!G248</f>
        <v>0</v>
      </c>
    </row>
    <row r="675" spans="1:3">
      <c r="A675" s="1417" t="s">
        <v>1426</v>
      </c>
      <c r="B675" s="423" t="s">
        <v>1433</v>
      </c>
      <c r="C675" s="1418">
        <f>+'OBJETO GASTO c2'!G249</f>
        <v>0</v>
      </c>
    </row>
    <row r="676" spans="1:3">
      <c r="A676" s="1417" t="s">
        <v>1427</v>
      </c>
      <c r="B676" s="423" t="s">
        <v>1434</v>
      </c>
      <c r="C676" s="1418">
        <f>+'OBJETO GASTO c2'!G250</f>
        <v>0</v>
      </c>
    </row>
    <row r="677" spans="1:3">
      <c r="A677" s="1412"/>
      <c r="B677" s="423"/>
      <c r="C677" s="1418"/>
    </row>
    <row r="678" spans="1:3">
      <c r="A678" s="1412"/>
      <c r="B678" s="423"/>
      <c r="C678" s="1418"/>
    </row>
    <row r="679" spans="1:3" ht="13.5">
      <c r="A679" s="1414" t="s">
        <v>688</v>
      </c>
      <c r="B679" s="1420" t="s">
        <v>1439</v>
      </c>
      <c r="C679" s="1421">
        <f>+C681+C684+C690+C695+C703++C708+C712+C716</f>
        <v>0</v>
      </c>
    </row>
    <row r="680" spans="1:3">
      <c r="A680" s="1412"/>
      <c r="B680" s="423"/>
      <c r="C680" s="1418"/>
    </row>
    <row r="681" spans="1:3" ht="12.75">
      <c r="A681" s="639" t="s">
        <v>1441</v>
      </c>
      <c r="B681" s="1422" t="s">
        <v>1442</v>
      </c>
      <c r="C681" s="1413">
        <f>+C683</f>
        <v>0</v>
      </c>
    </row>
    <row r="682" spans="1:3" ht="12.75">
      <c r="A682" s="626" t="s">
        <v>1340</v>
      </c>
      <c r="B682" s="1423" t="s">
        <v>1339</v>
      </c>
      <c r="C682" s="1413"/>
    </row>
    <row r="683" spans="1:3" ht="12.75">
      <c r="A683" s="626" t="s">
        <v>1443</v>
      </c>
      <c r="B683" s="1423" t="s">
        <v>1444</v>
      </c>
      <c r="C683" s="1413">
        <v>0</v>
      </c>
    </row>
    <row r="684" spans="1:3" ht="12.75">
      <c r="A684" s="639" t="s">
        <v>1445</v>
      </c>
      <c r="B684" s="1422" t="s">
        <v>1446</v>
      </c>
      <c r="C684" s="1413">
        <f>SUM(C685:C689)</f>
        <v>0</v>
      </c>
    </row>
    <row r="685" spans="1:3" ht="12.75">
      <c r="A685" s="626" t="s">
        <v>1447</v>
      </c>
      <c r="B685" s="1423" t="s">
        <v>1448</v>
      </c>
      <c r="C685" s="1413">
        <v>0</v>
      </c>
    </row>
    <row r="686" spans="1:3" ht="12.75">
      <c r="A686" s="626" t="s">
        <v>1449</v>
      </c>
      <c r="B686" s="1423" t="s">
        <v>1450</v>
      </c>
      <c r="C686" s="1413">
        <v>0</v>
      </c>
    </row>
    <row r="687" spans="1:3" ht="12.75">
      <c r="A687" s="626" t="s">
        <v>1451</v>
      </c>
      <c r="B687" s="1423" t="s">
        <v>1452</v>
      </c>
      <c r="C687" s="1413">
        <v>0</v>
      </c>
    </row>
    <row r="688" spans="1:3" ht="12.75">
      <c r="A688" s="626" t="s">
        <v>1453</v>
      </c>
      <c r="B688" s="1423" t="s">
        <v>1454</v>
      </c>
      <c r="C688" s="1413">
        <v>0</v>
      </c>
    </row>
    <row r="689" spans="1:3" ht="12.75">
      <c r="A689" s="626" t="s">
        <v>1455</v>
      </c>
      <c r="B689" s="1423" t="s">
        <v>1456</v>
      </c>
      <c r="C689" s="1413">
        <v>0</v>
      </c>
    </row>
    <row r="690" spans="1:3" ht="12.75">
      <c r="A690" s="639" t="s">
        <v>1457</v>
      </c>
      <c r="B690" s="1422" t="s">
        <v>1458</v>
      </c>
      <c r="C690" s="1413">
        <f>SUM(C691:C694)</f>
        <v>0</v>
      </c>
    </row>
    <row r="691" spans="1:3" ht="12.75">
      <c r="A691" s="626" t="s">
        <v>1459</v>
      </c>
      <c r="B691" s="1423" t="s">
        <v>1460</v>
      </c>
      <c r="C691" s="1413">
        <v>0</v>
      </c>
    </row>
    <row r="692" spans="1:3" ht="12.75">
      <c r="A692" s="626" t="s">
        <v>1461</v>
      </c>
      <c r="B692" s="1423" t="s">
        <v>1462</v>
      </c>
      <c r="C692" s="1413">
        <v>0</v>
      </c>
    </row>
    <row r="693" spans="1:3" ht="12.75">
      <c r="A693" s="626" t="s">
        <v>1463</v>
      </c>
      <c r="B693" s="1423" t="s">
        <v>1464</v>
      </c>
      <c r="C693" s="1413">
        <v>0</v>
      </c>
    </row>
    <row r="694" spans="1:3" ht="12.75">
      <c r="A694" s="626" t="s">
        <v>1465</v>
      </c>
      <c r="B694" s="1423" t="s">
        <v>1466</v>
      </c>
      <c r="C694" s="1413">
        <v>0</v>
      </c>
    </row>
    <row r="695" spans="1:3" ht="12.75">
      <c r="A695" s="639" t="s">
        <v>1467</v>
      </c>
      <c r="B695" s="1422" t="s">
        <v>1468</v>
      </c>
      <c r="C695" s="1413">
        <f>SUM(C696:C702)</f>
        <v>0</v>
      </c>
    </row>
    <row r="696" spans="1:3" ht="12.75">
      <c r="A696" s="626" t="s">
        <v>1469</v>
      </c>
      <c r="B696" s="1423" t="s">
        <v>1470</v>
      </c>
      <c r="C696" s="1413">
        <v>0</v>
      </c>
    </row>
    <row r="697" spans="1:3" ht="12.75">
      <c r="A697" s="626" t="s">
        <v>1471</v>
      </c>
      <c r="B697" s="1423" t="s">
        <v>1472</v>
      </c>
      <c r="C697" s="1413">
        <v>0</v>
      </c>
    </row>
    <row r="698" spans="1:3" ht="12.75">
      <c r="A698" s="626" t="s">
        <v>1473</v>
      </c>
      <c r="B698" s="1423" t="s">
        <v>1474</v>
      </c>
      <c r="C698" s="1413">
        <v>0</v>
      </c>
    </row>
    <row r="699" spans="1:3" ht="12.75">
      <c r="A699" s="626" t="s">
        <v>1475</v>
      </c>
      <c r="B699" s="1423" t="s">
        <v>1476</v>
      </c>
      <c r="C699" s="1413">
        <v>0</v>
      </c>
    </row>
    <row r="700" spans="1:3" ht="12.75">
      <c r="A700" s="626" t="s">
        <v>1477</v>
      </c>
      <c r="B700" s="1423" t="s">
        <v>1478</v>
      </c>
      <c r="C700" s="1413">
        <v>0</v>
      </c>
    </row>
    <row r="701" spans="1:3" ht="12.75">
      <c r="A701" s="626" t="s">
        <v>1479</v>
      </c>
      <c r="B701" s="1423" t="s">
        <v>1480</v>
      </c>
      <c r="C701" s="1413">
        <v>0</v>
      </c>
    </row>
    <row r="702" spans="1:3" ht="12.75">
      <c r="A702" s="626" t="s">
        <v>1481</v>
      </c>
      <c r="B702" s="1423" t="s">
        <v>1482</v>
      </c>
      <c r="C702" s="1413"/>
    </row>
    <row r="703" spans="1:3" ht="12.75">
      <c r="A703" s="639" t="s">
        <v>1483</v>
      </c>
      <c r="B703" s="1422" t="s">
        <v>1484</v>
      </c>
      <c r="C703" s="1413">
        <f>SUM(C704:C707)</f>
        <v>0</v>
      </c>
    </row>
    <row r="704" spans="1:3" ht="12.75">
      <c r="A704" s="626" t="s">
        <v>1485</v>
      </c>
      <c r="B704" s="1423" t="s">
        <v>1486</v>
      </c>
      <c r="C704" s="1413">
        <v>0</v>
      </c>
    </row>
    <row r="705" spans="1:3" ht="12.75">
      <c r="A705" s="626" t="s">
        <v>1487</v>
      </c>
      <c r="B705" s="1423" t="s">
        <v>1488</v>
      </c>
      <c r="C705" s="1413">
        <v>0</v>
      </c>
    </row>
    <row r="706" spans="1:3" ht="12.75">
      <c r="A706" s="626" t="s">
        <v>1489</v>
      </c>
      <c r="B706" s="1423" t="s">
        <v>1490</v>
      </c>
      <c r="C706" s="1413">
        <v>0</v>
      </c>
    </row>
    <row r="707" spans="1:3" ht="12.75">
      <c r="A707" s="626" t="s">
        <v>1491</v>
      </c>
      <c r="B707" s="1423" t="s">
        <v>1492</v>
      </c>
      <c r="C707" s="1413">
        <v>0</v>
      </c>
    </row>
    <row r="708" spans="1:3">
      <c r="A708" s="1424" t="s">
        <v>1429</v>
      </c>
      <c r="B708" s="1425" t="s">
        <v>1430</v>
      </c>
      <c r="C708" s="2111">
        <f>+C709</f>
        <v>0</v>
      </c>
    </row>
    <row r="709" spans="1:3">
      <c r="A709" s="1426" t="s">
        <v>1431</v>
      </c>
      <c r="B709" s="1427" t="s">
        <v>1432</v>
      </c>
      <c r="C709" s="1418">
        <f>+'OBJETO GASTO c2'!G251</f>
        <v>0</v>
      </c>
    </row>
    <row r="710" spans="1:3" ht="12.75">
      <c r="A710" s="1426" t="s">
        <v>681</v>
      </c>
      <c r="B710" s="1423" t="s">
        <v>906</v>
      </c>
      <c r="C710" s="1413">
        <v>0</v>
      </c>
    </row>
    <row r="711" spans="1:3">
      <c r="A711" s="1412"/>
      <c r="B711" s="423"/>
      <c r="C711" s="1418"/>
    </row>
    <row r="712" spans="1:3" ht="12.75">
      <c r="A712" s="639" t="s">
        <v>1493</v>
      </c>
      <c r="B712" s="1422" t="s">
        <v>1494</v>
      </c>
      <c r="C712" s="1413">
        <f>SUM(C713:C715)</f>
        <v>0</v>
      </c>
    </row>
    <row r="713" spans="1:3" ht="12.75">
      <c r="A713" s="626" t="s">
        <v>1495</v>
      </c>
      <c r="B713" s="1423" t="s">
        <v>1496</v>
      </c>
      <c r="C713" s="1413">
        <v>0</v>
      </c>
    </row>
    <row r="714" spans="1:3" ht="12.75">
      <c r="A714" s="626" t="s">
        <v>1497</v>
      </c>
      <c r="B714" s="1423" t="s">
        <v>1498</v>
      </c>
      <c r="C714" s="1413">
        <f>+'MAT- EQ ADM'!AB40+'MAT- EQ ADM'!AC40+'MAT- EQ ADM'!AD40</f>
        <v>0</v>
      </c>
    </row>
    <row r="715" spans="1:3" ht="12.75">
      <c r="A715" s="626" t="s">
        <v>1499</v>
      </c>
      <c r="B715" s="1423" t="s">
        <v>1500</v>
      </c>
      <c r="C715" s="1413">
        <v>0</v>
      </c>
    </row>
    <row r="716" spans="1:3" ht="12.75">
      <c r="A716" s="639" t="s">
        <v>1501</v>
      </c>
      <c r="B716" s="1422" t="s">
        <v>1502</v>
      </c>
      <c r="C716" s="1413">
        <f>SUM(C717:C724)</f>
        <v>0</v>
      </c>
    </row>
    <row r="717" spans="1:3" ht="12.75">
      <c r="A717" s="626" t="s">
        <v>1503</v>
      </c>
      <c r="B717" s="1423" t="s">
        <v>1504</v>
      </c>
      <c r="C717" s="1413">
        <v>0</v>
      </c>
    </row>
    <row r="718" spans="1:3" ht="12.75">
      <c r="A718" s="626" t="s">
        <v>1505</v>
      </c>
      <c r="B718" s="1423" t="s">
        <v>1506</v>
      </c>
      <c r="C718" s="1413">
        <v>0</v>
      </c>
    </row>
    <row r="719" spans="1:3" ht="12.75">
      <c r="A719" s="626" t="s">
        <v>1507</v>
      </c>
      <c r="B719" s="1423" t="s">
        <v>1513</v>
      </c>
      <c r="C719" s="1413">
        <v>0</v>
      </c>
    </row>
    <row r="720" spans="1:3" ht="12.75">
      <c r="A720" s="626" t="s">
        <v>1514</v>
      </c>
      <c r="B720" s="1423" t="s">
        <v>1515</v>
      </c>
      <c r="C720" s="1413">
        <v>0</v>
      </c>
    </row>
    <row r="721" spans="1:3" ht="12.75">
      <c r="A721" s="626" t="s">
        <v>1516</v>
      </c>
      <c r="B721" s="1423" t="s">
        <v>1517</v>
      </c>
      <c r="C721" s="1413">
        <v>0</v>
      </c>
    </row>
    <row r="722" spans="1:3" ht="12.75">
      <c r="A722" s="626" t="s">
        <v>1518</v>
      </c>
      <c r="B722" s="1423" t="s">
        <v>1519</v>
      </c>
      <c r="C722" s="1413">
        <v>0</v>
      </c>
    </row>
    <row r="723" spans="1:3" ht="25.5">
      <c r="A723" s="626" t="s">
        <v>1520</v>
      </c>
      <c r="B723" s="1428" t="s">
        <v>1521</v>
      </c>
      <c r="C723" s="1413">
        <v>0</v>
      </c>
    </row>
    <row r="724" spans="1:3" ht="12.75">
      <c r="A724" s="626" t="s">
        <v>1522</v>
      </c>
      <c r="B724" s="1423" t="s">
        <v>1523</v>
      </c>
      <c r="C724" s="1413">
        <v>0</v>
      </c>
    </row>
    <row r="725" spans="1:3" ht="12.75">
      <c r="A725" s="1429" t="s">
        <v>680</v>
      </c>
      <c r="B725" s="1422" t="s">
        <v>683</v>
      </c>
      <c r="C725" s="1430">
        <f>+C726+C732+C737+C745+C748</f>
        <v>0</v>
      </c>
    </row>
    <row r="726" spans="1:3" ht="12.75">
      <c r="A726" s="639" t="s">
        <v>1524</v>
      </c>
      <c r="B726" s="1422" t="s">
        <v>1525</v>
      </c>
      <c r="C726" s="1413">
        <f>SUM(C727:C731)</f>
        <v>0</v>
      </c>
    </row>
    <row r="727" spans="1:3" ht="12.75">
      <c r="A727" s="626" t="s">
        <v>1526</v>
      </c>
      <c r="B727" s="1423" t="s">
        <v>1528</v>
      </c>
      <c r="C727" s="1413">
        <v>0</v>
      </c>
    </row>
    <row r="728" spans="1:3" ht="12.75">
      <c r="A728" s="626" t="s">
        <v>1529</v>
      </c>
      <c r="B728" s="1423" t="s">
        <v>1530</v>
      </c>
      <c r="C728" s="1413"/>
    </row>
    <row r="729" spans="1:3" ht="12.75">
      <c r="A729" s="626" t="s">
        <v>1531</v>
      </c>
      <c r="B729" s="1423" t="s">
        <v>1532</v>
      </c>
      <c r="C729" s="1413"/>
    </row>
    <row r="730" spans="1:3" ht="12.75">
      <c r="A730" s="626" t="s">
        <v>1533</v>
      </c>
      <c r="B730" s="1423" t="s">
        <v>1534</v>
      </c>
      <c r="C730" s="1413">
        <v>0</v>
      </c>
    </row>
    <row r="731" spans="1:3" ht="12.75">
      <c r="A731" s="626" t="s">
        <v>1535</v>
      </c>
      <c r="B731" s="1423" t="s">
        <v>1536</v>
      </c>
      <c r="C731" s="1413"/>
    </row>
    <row r="732" spans="1:3" ht="12.75">
      <c r="A732" s="639" t="s">
        <v>1537</v>
      </c>
      <c r="B732" s="1422" t="s">
        <v>1538</v>
      </c>
      <c r="C732" s="1413">
        <f>SUM(C733:C736)</f>
        <v>0</v>
      </c>
    </row>
    <row r="733" spans="1:3" ht="12.75">
      <c r="A733" s="626" t="s">
        <v>1539</v>
      </c>
      <c r="B733" s="1423" t="s">
        <v>1540</v>
      </c>
      <c r="C733" s="1413"/>
    </row>
    <row r="734" spans="1:3" ht="12.75">
      <c r="A734" s="626" t="s">
        <v>1541</v>
      </c>
      <c r="B734" s="1423" t="s">
        <v>1542</v>
      </c>
      <c r="C734" s="1413"/>
    </row>
    <row r="735" spans="1:3" ht="12.75">
      <c r="A735" s="626" t="s">
        <v>1543</v>
      </c>
      <c r="B735" s="1423" t="s">
        <v>1544</v>
      </c>
      <c r="C735" s="1413">
        <f>+'MAT- EQ ADM'!AB202+'MAT- EQ ADM'!AC202+'MAT- EQ ADM'!AD202</f>
        <v>0</v>
      </c>
    </row>
    <row r="736" spans="1:3" ht="12.75">
      <c r="A736" s="626" t="s">
        <v>1545</v>
      </c>
      <c r="B736" s="1423" t="s">
        <v>1546</v>
      </c>
      <c r="C736" s="1413"/>
    </row>
    <row r="737" spans="1:3" ht="25.5">
      <c r="A737" s="639" t="s">
        <v>1547</v>
      </c>
      <c r="B737" s="1431" t="s">
        <v>1548</v>
      </c>
      <c r="C737" s="1413">
        <f>SUM(C738:C744)</f>
        <v>0</v>
      </c>
    </row>
    <row r="738" spans="1:3" ht="12.75">
      <c r="A738" s="626" t="s">
        <v>1549</v>
      </c>
      <c r="B738" s="1423" t="s">
        <v>1550</v>
      </c>
      <c r="C738" s="1413"/>
    </row>
    <row r="739" spans="1:3" ht="12.75">
      <c r="A739" s="626" t="s">
        <v>1551</v>
      </c>
      <c r="B739" s="1423" t="s">
        <v>1552</v>
      </c>
      <c r="C739" s="1413"/>
    </row>
    <row r="740" spans="1:3" ht="12.75">
      <c r="A740" s="626" t="s">
        <v>1553</v>
      </c>
      <c r="B740" s="1423" t="s">
        <v>1554</v>
      </c>
      <c r="C740" s="1413"/>
    </row>
    <row r="741" spans="1:3" ht="12.75">
      <c r="A741" s="626" t="s">
        <v>1555</v>
      </c>
      <c r="B741" s="1423" t="s">
        <v>1556</v>
      </c>
      <c r="C741" s="1413">
        <v>0</v>
      </c>
    </row>
    <row r="742" spans="1:3" ht="12.75">
      <c r="A742" s="626" t="s">
        <v>1557</v>
      </c>
      <c r="B742" s="1423" t="s">
        <v>1558</v>
      </c>
      <c r="C742" s="1413"/>
    </row>
    <row r="743" spans="1:3" ht="12.75">
      <c r="A743" s="626" t="s">
        <v>1559</v>
      </c>
      <c r="B743" s="1423" t="s">
        <v>1560</v>
      </c>
      <c r="C743" s="1413"/>
    </row>
    <row r="744" spans="1:3" ht="12.75">
      <c r="A744" s="626" t="s">
        <v>1561</v>
      </c>
      <c r="B744" s="1423" t="s">
        <v>1562</v>
      </c>
      <c r="C744" s="1413"/>
    </row>
    <row r="745" spans="1:3" ht="12.75">
      <c r="A745" s="639" t="s">
        <v>1563</v>
      </c>
      <c r="B745" s="1422" t="s">
        <v>1564</v>
      </c>
      <c r="C745" s="1413">
        <f>SUM(C746:C747)</f>
        <v>0</v>
      </c>
    </row>
    <row r="746" spans="1:3" ht="12.75">
      <c r="A746" s="626" t="s">
        <v>1565</v>
      </c>
      <c r="B746" s="1423" t="s">
        <v>1566</v>
      </c>
      <c r="C746" s="1413">
        <v>0</v>
      </c>
    </row>
    <row r="747" spans="1:3" ht="12.75">
      <c r="A747" s="626" t="s">
        <v>1567</v>
      </c>
      <c r="B747" s="1423" t="s">
        <v>1568</v>
      </c>
      <c r="C747" s="1413">
        <v>0</v>
      </c>
    </row>
    <row r="748" spans="1:3" ht="12.75">
      <c r="A748" s="639" t="s">
        <v>1569</v>
      </c>
      <c r="B748" s="1422" t="s">
        <v>1570</v>
      </c>
      <c r="C748" s="1413">
        <f>SUM(C749:C756)</f>
        <v>0</v>
      </c>
    </row>
    <row r="749" spans="1:3" ht="12.75">
      <c r="A749" s="626" t="s">
        <v>1571</v>
      </c>
      <c r="B749" s="1423" t="s">
        <v>1572</v>
      </c>
      <c r="C749" s="1413">
        <v>0</v>
      </c>
    </row>
    <row r="750" spans="1:3" ht="12.75">
      <c r="A750" s="626" t="s">
        <v>1573</v>
      </c>
      <c r="B750" s="1423" t="s">
        <v>1574</v>
      </c>
      <c r="C750" s="1413"/>
    </row>
    <row r="751" spans="1:3" ht="12.75">
      <c r="A751" s="651" t="s">
        <v>1575</v>
      </c>
      <c r="B751" s="1423" t="s">
        <v>1576</v>
      </c>
      <c r="C751" s="1413">
        <f>+'MAT- EQ ADM'!AB120+'MAT- EQ ADM'!AC120+'MAT- EQ ADM'!AD120</f>
        <v>0</v>
      </c>
    </row>
    <row r="752" spans="1:3" ht="12.75">
      <c r="A752" s="626" t="s">
        <v>1577</v>
      </c>
      <c r="B752" s="1423" t="s">
        <v>1578</v>
      </c>
      <c r="C752" s="1413"/>
    </row>
    <row r="753" spans="1:3" ht="12.75">
      <c r="A753" s="626" t="s">
        <v>1579</v>
      </c>
      <c r="B753" s="1423" t="s">
        <v>1580</v>
      </c>
      <c r="C753" s="1413">
        <v>0</v>
      </c>
    </row>
    <row r="754" spans="1:3" ht="12.75">
      <c r="A754" s="626" t="s">
        <v>1581</v>
      </c>
      <c r="B754" s="1423" t="s">
        <v>1582</v>
      </c>
      <c r="C754" s="1413">
        <v>0</v>
      </c>
    </row>
    <row r="755" spans="1:3" ht="12.75">
      <c r="A755" s="626" t="s">
        <v>1583</v>
      </c>
      <c r="B755" s="1423" t="s">
        <v>1584</v>
      </c>
      <c r="C755" s="1413"/>
    </row>
    <row r="756" spans="1:3" ht="12.75">
      <c r="A756" s="626" t="s">
        <v>1585</v>
      </c>
      <c r="B756" s="1423" t="s">
        <v>1586</v>
      </c>
      <c r="C756" s="1413">
        <f>+'MAT- EQ ADM'!AB184+'MAT- EQ ADM'!AC184+'MAT- EQ ADM'!AD184</f>
        <v>0</v>
      </c>
    </row>
    <row r="757" spans="1:3" ht="12.75">
      <c r="A757" s="1432">
        <v>3</v>
      </c>
      <c r="B757" s="1422" t="s">
        <v>1587</v>
      </c>
      <c r="C757" s="1430">
        <f>+C758</f>
        <v>0</v>
      </c>
    </row>
    <row r="758" spans="1:3" ht="12.75">
      <c r="A758" s="639" t="s">
        <v>1588</v>
      </c>
      <c r="B758" s="1422" t="s">
        <v>1589</v>
      </c>
      <c r="C758" s="1413">
        <f>+C759</f>
        <v>0</v>
      </c>
    </row>
    <row r="759" spans="1:3" ht="25.5">
      <c r="A759" s="626" t="s">
        <v>1590</v>
      </c>
      <c r="B759" s="1428" t="s">
        <v>1592</v>
      </c>
      <c r="C759" s="1413"/>
    </row>
    <row r="760" spans="1:3" ht="12.75">
      <c r="A760" s="1433" t="s">
        <v>658</v>
      </c>
      <c r="B760" s="1428" t="s">
        <v>41</v>
      </c>
      <c r="C760" s="1413"/>
    </row>
    <row r="761" spans="1:3" ht="12.75">
      <c r="A761" s="639">
        <v>4</v>
      </c>
      <c r="B761" s="1422" t="s">
        <v>1593</v>
      </c>
      <c r="C761" s="1430">
        <f>+C762</f>
        <v>0</v>
      </c>
    </row>
    <row r="762" spans="1:3" ht="12.75">
      <c r="A762" s="639" t="s">
        <v>1594</v>
      </c>
      <c r="B762" s="1422" t="s">
        <v>1595</v>
      </c>
      <c r="C762" s="1413">
        <f>+C763</f>
        <v>0</v>
      </c>
    </row>
    <row r="763" spans="1:3" ht="12.75">
      <c r="A763" s="626" t="s">
        <v>1596</v>
      </c>
      <c r="B763" s="1423" t="s">
        <v>1597</v>
      </c>
      <c r="C763" s="1413"/>
    </row>
    <row r="764" spans="1:3" ht="12.75">
      <c r="A764" s="1432">
        <v>5</v>
      </c>
      <c r="B764" s="1434" t="s">
        <v>1598</v>
      </c>
      <c r="C764" s="1430">
        <f>+C765+C774+C783+C785</f>
        <v>0</v>
      </c>
    </row>
    <row r="765" spans="1:3" ht="12.75">
      <c r="A765" s="639" t="s">
        <v>1599</v>
      </c>
      <c r="B765" s="1422" t="s">
        <v>1600</v>
      </c>
      <c r="C765" s="1413">
        <f>SUM(C766:C773)</f>
        <v>0</v>
      </c>
    </row>
    <row r="766" spans="1:3" ht="12.75">
      <c r="A766" s="626" t="s">
        <v>1601</v>
      </c>
      <c r="B766" s="1423" t="s">
        <v>1602</v>
      </c>
      <c r="C766" s="1413"/>
    </row>
    <row r="767" spans="1:3" ht="12.75">
      <c r="A767" s="626" t="s">
        <v>1603</v>
      </c>
      <c r="B767" s="1423" t="s">
        <v>1604</v>
      </c>
      <c r="C767" s="1413"/>
    </row>
    <row r="768" spans="1:3" ht="12.75">
      <c r="A768" s="626" t="s">
        <v>1605</v>
      </c>
      <c r="B768" s="1423" t="s">
        <v>1606</v>
      </c>
      <c r="C768" s="1413">
        <f>+'MAT- EQ ADM'!AB182+'MAT- EQ ADM'!AC182+'MAT- EQ ADM'!AD182</f>
        <v>0</v>
      </c>
    </row>
    <row r="769" spans="1:3" ht="12.75">
      <c r="A769" s="626" t="s">
        <v>1607</v>
      </c>
      <c r="B769" s="1423" t="s">
        <v>1608</v>
      </c>
      <c r="C769" s="1413">
        <v>0</v>
      </c>
    </row>
    <row r="770" spans="1:3" ht="12.75">
      <c r="A770" s="626" t="s">
        <v>1609</v>
      </c>
      <c r="B770" s="1423" t="s">
        <v>0</v>
      </c>
      <c r="C770" s="1413">
        <v>0</v>
      </c>
    </row>
    <row r="771" spans="1:3" ht="12.75">
      <c r="A771" s="626" t="s">
        <v>1</v>
      </c>
      <c r="B771" s="1423" t="s">
        <v>2</v>
      </c>
      <c r="C771" s="1413"/>
    </row>
    <row r="772" spans="1:3" ht="12.75">
      <c r="A772" s="626" t="s">
        <v>3</v>
      </c>
      <c r="B772" s="1423" t="s">
        <v>4</v>
      </c>
      <c r="C772" s="1413">
        <f>+'MAT- EQ ADM'!AD179</f>
        <v>0</v>
      </c>
    </row>
    <row r="773" spans="1:3" ht="12.75">
      <c r="A773" s="626" t="s">
        <v>5</v>
      </c>
      <c r="B773" s="1423" t="s">
        <v>6</v>
      </c>
      <c r="C773" s="1413">
        <f>+'MAT- EQ ADM'!$AA$180</f>
        <v>0</v>
      </c>
    </row>
    <row r="774" spans="1:3" ht="12.75">
      <c r="A774" s="639" t="s">
        <v>7</v>
      </c>
      <c r="B774" s="1422" t="s">
        <v>8</v>
      </c>
      <c r="C774" s="1413">
        <f>SUM(C775:C782)</f>
        <v>0</v>
      </c>
    </row>
    <row r="775" spans="1:3" ht="12.75">
      <c r="A775" s="626" t="s">
        <v>9</v>
      </c>
      <c r="B775" s="1423" t="s">
        <v>10</v>
      </c>
      <c r="C775" s="1413"/>
    </row>
    <row r="776" spans="1:3" ht="12.75">
      <c r="A776" s="626" t="s">
        <v>11</v>
      </c>
      <c r="B776" s="1423" t="s">
        <v>12</v>
      </c>
      <c r="C776" s="1413">
        <v>0</v>
      </c>
    </row>
    <row r="777" spans="1:3" ht="12.75">
      <c r="A777" s="626" t="s">
        <v>13</v>
      </c>
      <c r="B777" s="1423" t="s">
        <v>14</v>
      </c>
      <c r="C777" s="1413"/>
    </row>
    <row r="778" spans="1:3" ht="12.75">
      <c r="A778" s="626" t="s">
        <v>15</v>
      </c>
      <c r="B778" s="1423" t="s">
        <v>16</v>
      </c>
      <c r="C778" s="1413"/>
    </row>
    <row r="779" spans="1:3" ht="12.75">
      <c r="A779" s="626" t="s">
        <v>17</v>
      </c>
      <c r="B779" s="1423" t="s">
        <v>18</v>
      </c>
      <c r="C779" s="1413"/>
    </row>
    <row r="780" spans="1:3" ht="12.75">
      <c r="A780" s="626" t="s">
        <v>19</v>
      </c>
      <c r="B780" s="1423" t="s">
        <v>20</v>
      </c>
      <c r="C780" s="1413"/>
    </row>
    <row r="781" spans="1:3" ht="12.75">
      <c r="A781" s="626" t="s">
        <v>21</v>
      </c>
      <c r="B781" s="1423" t="s">
        <v>22</v>
      </c>
      <c r="C781" s="1413"/>
    </row>
    <row r="782" spans="1:3" ht="12.75">
      <c r="A782" s="626" t="s">
        <v>23</v>
      </c>
      <c r="B782" s="1423" t="s">
        <v>24</v>
      </c>
      <c r="C782" s="1413"/>
    </row>
    <row r="783" spans="1:3" ht="12.75">
      <c r="A783" s="639" t="s">
        <v>25</v>
      </c>
      <c r="B783" s="1422" t="s">
        <v>26</v>
      </c>
      <c r="C783" s="1413">
        <f>+C784</f>
        <v>0</v>
      </c>
    </row>
    <row r="784" spans="1:3" ht="12.75">
      <c r="A784" s="626" t="s">
        <v>27</v>
      </c>
      <c r="B784" s="1423" t="s">
        <v>28</v>
      </c>
      <c r="C784" s="1413"/>
    </row>
    <row r="785" spans="1:3" ht="12.75">
      <c r="A785" s="639" t="s">
        <v>29</v>
      </c>
      <c r="B785" s="1422" t="s">
        <v>30</v>
      </c>
      <c r="C785" s="1413">
        <f>SUM(C786:C789)</f>
        <v>0</v>
      </c>
    </row>
    <row r="786" spans="1:3" ht="12.75">
      <c r="A786" s="626" t="s">
        <v>31</v>
      </c>
      <c r="B786" s="1423" t="s">
        <v>32</v>
      </c>
      <c r="C786" s="1413"/>
    </row>
    <row r="787" spans="1:3" ht="12.75">
      <c r="A787" s="626" t="s">
        <v>33</v>
      </c>
      <c r="B787" s="1423" t="s">
        <v>34</v>
      </c>
      <c r="C787" s="1413"/>
    </row>
    <row r="788" spans="1:3" ht="12.75">
      <c r="A788" s="626" t="s">
        <v>35</v>
      </c>
      <c r="B788" s="1423" t="s">
        <v>36</v>
      </c>
      <c r="C788" s="1413"/>
    </row>
    <row r="789" spans="1:3" ht="12.75">
      <c r="A789" s="626" t="s">
        <v>37</v>
      </c>
      <c r="B789" s="1423" t="s">
        <v>38</v>
      </c>
      <c r="C789" s="1413"/>
    </row>
    <row r="790" spans="1:3" ht="12.75">
      <c r="A790" s="663">
        <v>6</v>
      </c>
      <c r="B790" s="664" t="s">
        <v>568</v>
      </c>
      <c r="C790" s="658">
        <f>+C791+C809+C812+C814+C819+C821+C824</f>
        <v>0</v>
      </c>
    </row>
    <row r="791" spans="1:3" ht="12.75">
      <c r="A791" s="663" t="s">
        <v>42</v>
      </c>
      <c r="B791" s="664" t="s">
        <v>43</v>
      </c>
      <c r="C791" s="658">
        <f>+C792+C795+C798+C802+C807+C808</f>
        <v>0</v>
      </c>
    </row>
    <row r="792" spans="1:3" ht="12.75">
      <c r="A792" s="665" t="s">
        <v>44</v>
      </c>
      <c r="B792" s="666" t="s">
        <v>45</v>
      </c>
      <c r="C792" s="658">
        <f>+C793</f>
        <v>0</v>
      </c>
    </row>
    <row r="793" spans="1:3" ht="12.75">
      <c r="A793" s="665"/>
      <c r="B793" s="550" t="s">
        <v>167</v>
      </c>
      <c r="C793" s="658"/>
    </row>
    <row r="794" spans="1:3" ht="12.75">
      <c r="A794" s="665"/>
      <c r="B794" s="666"/>
      <c r="C794" s="658"/>
    </row>
    <row r="795" spans="1:3" ht="12.75">
      <c r="A795" s="665" t="s">
        <v>46</v>
      </c>
      <c r="B795" s="666" t="s">
        <v>47</v>
      </c>
      <c r="C795" s="658">
        <f>SUM(C796:C797)</f>
        <v>0</v>
      </c>
    </row>
    <row r="796" spans="1:3" ht="12.75">
      <c r="A796" s="665"/>
      <c r="B796" s="551" t="s">
        <v>149</v>
      </c>
      <c r="C796" s="658"/>
    </row>
    <row r="797" spans="1:3" ht="12.75">
      <c r="A797" s="665"/>
      <c r="B797" s="551" t="s">
        <v>148</v>
      </c>
      <c r="C797" s="658"/>
    </row>
    <row r="798" spans="1:3" ht="25.5">
      <c r="A798" s="665" t="s">
        <v>48</v>
      </c>
      <c r="B798" s="669" t="s">
        <v>49</v>
      </c>
      <c r="C798" s="658">
        <f>SUM(C799:C800)</f>
        <v>0</v>
      </c>
    </row>
    <row r="799" spans="1:3" ht="12.75">
      <c r="A799" s="665"/>
      <c r="B799" s="550" t="s">
        <v>146</v>
      </c>
      <c r="C799" s="658"/>
    </row>
    <row r="800" spans="1:3" ht="12.75">
      <c r="A800" s="665"/>
      <c r="B800" s="550" t="s">
        <v>147</v>
      </c>
      <c r="C800" s="658"/>
    </row>
    <row r="801" spans="1:3" ht="12.75">
      <c r="A801" s="665"/>
      <c r="B801" s="669"/>
      <c r="C801" s="658"/>
    </row>
    <row r="802" spans="1:3" ht="12.75">
      <c r="A802" s="665" t="s">
        <v>50</v>
      </c>
      <c r="B802" s="666" t="s">
        <v>51</v>
      </c>
      <c r="C802" s="658">
        <f>SUM(C803:C805)</f>
        <v>0</v>
      </c>
    </row>
    <row r="803" spans="1:3" ht="12.75">
      <c r="A803" s="665"/>
      <c r="B803" s="551" t="s">
        <v>158</v>
      </c>
      <c r="C803" s="658"/>
    </row>
    <row r="804" spans="1:3" ht="12.75">
      <c r="A804" s="665"/>
      <c r="B804" s="550" t="s">
        <v>159</v>
      </c>
      <c r="C804" s="658"/>
    </row>
    <row r="805" spans="1:3" ht="12.75">
      <c r="A805" s="665"/>
      <c r="B805" s="550" t="s">
        <v>727</v>
      </c>
      <c r="C805" s="658"/>
    </row>
    <row r="806" spans="1:3" ht="12.75">
      <c r="A806" s="665"/>
      <c r="B806" s="666"/>
      <c r="C806" s="658"/>
    </row>
    <row r="807" spans="1:3" ht="12.75">
      <c r="A807" s="665" t="s">
        <v>52</v>
      </c>
      <c r="B807" s="666" t="s">
        <v>53</v>
      </c>
      <c r="C807" s="658"/>
    </row>
    <row r="808" spans="1:3" ht="12.75">
      <c r="A808" s="665" t="s">
        <v>54</v>
      </c>
      <c r="B808" s="666" t="s">
        <v>73</v>
      </c>
      <c r="C808" s="658"/>
    </row>
    <row r="809" spans="1:3" ht="12.75">
      <c r="A809" s="663" t="s">
        <v>74</v>
      </c>
      <c r="B809" s="664" t="s">
        <v>75</v>
      </c>
      <c r="C809" s="658">
        <f>+C810</f>
        <v>0</v>
      </c>
    </row>
    <row r="810" spans="1:3" ht="12.75">
      <c r="A810" s="665" t="s">
        <v>76</v>
      </c>
      <c r="B810" s="666" t="s">
        <v>77</v>
      </c>
      <c r="C810" s="658"/>
    </row>
    <row r="811" spans="1:3" ht="12.75">
      <c r="A811" s="665"/>
      <c r="B811" s="550" t="s">
        <v>689</v>
      </c>
      <c r="C811" s="658"/>
    </row>
    <row r="812" spans="1:3" ht="12.75">
      <c r="A812" s="663" t="s">
        <v>78</v>
      </c>
      <c r="B812" s="664" t="s">
        <v>79</v>
      </c>
      <c r="C812" s="658">
        <f>+C813</f>
        <v>0</v>
      </c>
    </row>
    <row r="813" spans="1:3" ht="12.75">
      <c r="A813" s="665" t="s">
        <v>80</v>
      </c>
      <c r="B813" s="666" t="s">
        <v>81</v>
      </c>
      <c r="C813" s="658"/>
    </row>
    <row r="814" spans="1:3" ht="25.5">
      <c r="A814" s="663" t="s">
        <v>82</v>
      </c>
      <c r="B814" s="670" t="s">
        <v>83</v>
      </c>
      <c r="C814" s="658">
        <f>+C815+C816+C817+C818</f>
        <v>0</v>
      </c>
    </row>
    <row r="815" spans="1:3" ht="12.75">
      <c r="A815" s="665" t="s">
        <v>84</v>
      </c>
      <c r="B815" s="666" t="s">
        <v>85</v>
      </c>
      <c r="C815" s="658"/>
    </row>
    <row r="816" spans="1:3" ht="12.75">
      <c r="A816" s="665" t="s">
        <v>86</v>
      </c>
      <c r="B816" s="666" t="s">
        <v>87</v>
      </c>
      <c r="C816" s="658"/>
    </row>
    <row r="817" spans="1:3" ht="12.75">
      <c r="A817" s="665" t="s">
        <v>88</v>
      </c>
      <c r="B817" s="666" t="s">
        <v>89</v>
      </c>
      <c r="C817" s="658"/>
    </row>
    <row r="818" spans="1:3" ht="25.5">
      <c r="A818" s="665" t="s">
        <v>90</v>
      </c>
      <c r="B818" s="669" t="s">
        <v>91</v>
      </c>
      <c r="C818" s="658"/>
    </row>
    <row r="819" spans="1:3" ht="12.75">
      <c r="A819" s="663" t="s">
        <v>92</v>
      </c>
      <c r="B819" s="670" t="s">
        <v>93</v>
      </c>
      <c r="C819" s="658">
        <f>+C820</f>
        <v>0</v>
      </c>
    </row>
    <row r="820" spans="1:3" ht="12.75">
      <c r="A820" s="665" t="s">
        <v>94</v>
      </c>
      <c r="B820" s="666" t="s">
        <v>95</v>
      </c>
      <c r="C820" s="658"/>
    </row>
    <row r="821" spans="1:3" ht="25.5">
      <c r="A821" s="663" t="s">
        <v>96</v>
      </c>
      <c r="B821" s="670" t="s">
        <v>97</v>
      </c>
      <c r="C821" s="658">
        <f>+C822+C823</f>
        <v>0</v>
      </c>
    </row>
    <row r="822" spans="1:3" ht="12.75">
      <c r="A822" s="665" t="s">
        <v>98</v>
      </c>
      <c r="B822" s="666" t="s">
        <v>99</v>
      </c>
      <c r="C822" s="658"/>
    </row>
    <row r="823" spans="1:3" ht="12.75">
      <c r="A823" s="665" t="s">
        <v>100</v>
      </c>
      <c r="B823" s="666" t="s">
        <v>101</v>
      </c>
      <c r="C823" s="658"/>
    </row>
    <row r="824" spans="1:3" ht="12.75">
      <c r="A824" s="663" t="s">
        <v>102</v>
      </c>
      <c r="B824" s="670" t="s">
        <v>103</v>
      </c>
      <c r="C824" s="658">
        <f>+C825+C826</f>
        <v>0</v>
      </c>
    </row>
    <row r="825" spans="1:3" ht="12.75">
      <c r="A825" s="665" t="s">
        <v>104</v>
      </c>
      <c r="B825" s="666" t="s">
        <v>105</v>
      </c>
      <c r="C825" s="658"/>
    </row>
    <row r="826" spans="1:3" ht="12.75">
      <c r="A826" s="665" t="s">
        <v>106</v>
      </c>
      <c r="B826" s="666" t="s">
        <v>107</v>
      </c>
      <c r="C826" s="658"/>
    </row>
    <row r="827" spans="1:3" ht="12.75">
      <c r="A827" s="663">
        <v>7</v>
      </c>
      <c r="B827" s="664" t="s">
        <v>1337</v>
      </c>
      <c r="C827" s="658">
        <f>+C828+C834</f>
        <v>0</v>
      </c>
    </row>
    <row r="828" spans="1:3" ht="12.75">
      <c r="A828" s="663" t="s">
        <v>108</v>
      </c>
      <c r="B828" s="670" t="s">
        <v>109</v>
      </c>
      <c r="C828" s="658">
        <f>+C829+C830+C832+C833</f>
        <v>0</v>
      </c>
    </row>
    <row r="829" spans="1:3" ht="12.75">
      <c r="A829" s="665" t="s">
        <v>110</v>
      </c>
      <c r="B829" s="666" t="s">
        <v>111</v>
      </c>
      <c r="C829" s="658"/>
    </row>
    <row r="830" spans="1:3" ht="12.75">
      <c r="A830" s="665" t="s">
        <v>112</v>
      </c>
      <c r="B830" s="666" t="s">
        <v>114</v>
      </c>
      <c r="C830" s="658">
        <f>+C831</f>
        <v>0</v>
      </c>
    </row>
    <row r="831" spans="1:3" ht="12.75">
      <c r="A831" s="665"/>
      <c r="B831" s="550" t="s">
        <v>157</v>
      </c>
      <c r="C831" s="658"/>
    </row>
    <row r="832" spans="1:3" ht="25.5">
      <c r="A832" s="665" t="s">
        <v>115</v>
      </c>
      <c r="B832" s="669" t="s">
        <v>117</v>
      </c>
      <c r="C832" s="658"/>
    </row>
    <row r="833" spans="1:3" ht="12.75">
      <c r="A833" s="665" t="s">
        <v>118</v>
      </c>
      <c r="B833" s="666" t="s">
        <v>119</v>
      </c>
      <c r="C833" s="658"/>
    </row>
    <row r="834" spans="1:3" ht="25.5">
      <c r="A834" s="663" t="s">
        <v>120</v>
      </c>
      <c r="B834" s="670" t="s">
        <v>121</v>
      </c>
      <c r="C834" s="658">
        <f>+C835+C836+C837+C838</f>
        <v>0</v>
      </c>
    </row>
    <row r="835" spans="1:3" ht="12.75">
      <c r="A835" s="665" t="s">
        <v>122</v>
      </c>
      <c r="B835" s="666" t="s">
        <v>123</v>
      </c>
      <c r="C835" s="658"/>
    </row>
    <row r="836" spans="1:3" ht="12.75">
      <c r="A836" s="665" t="s">
        <v>124</v>
      </c>
      <c r="B836" s="666" t="s">
        <v>125</v>
      </c>
      <c r="C836" s="658"/>
    </row>
    <row r="837" spans="1:3" ht="12.75">
      <c r="A837" s="665" t="s">
        <v>126</v>
      </c>
      <c r="B837" s="666" t="s">
        <v>127</v>
      </c>
      <c r="C837" s="658"/>
    </row>
    <row r="838" spans="1:3" ht="25.5">
      <c r="A838" s="665" t="s">
        <v>128</v>
      </c>
      <c r="B838" s="669" t="s">
        <v>129</v>
      </c>
      <c r="C838" s="658"/>
    </row>
    <row r="839" spans="1:3" ht="12.75">
      <c r="A839" s="663">
        <v>8</v>
      </c>
      <c r="B839" s="672" t="s">
        <v>130</v>
      </c>
      <c r="C839" s="658">
        <f>+C840</f>
        <v>0</v>
      </c>
    </row>
    <row r="840" spans="1:3" ht="12.75">
      <c r="A840" s="663" t="s">
        <v>131</v>
      </c>
      <c r="B840" s="664" t="s">
        <v>133</v>
      </c>
      <c r="C840" s="658">
        <f>+C841</f>
        <v>0</v>
      </c>
    </row>
    <row r="841" spans="1:3" ht="25.5">
      <c r="A841" s="665" t="s">
        <v>134</v>
      </c>
      <c r="B841" s="669" t="s">
        <v>135</v>
      </c>
      <c r="C841" s="658"/>
    </row>
    <row r="842" spans="1:3" ht="12.75">
      <c r="A842" s="671" t="s">
        <v>658</v>
      </c>
      <c r="B842" s="669" t="s">
        <v>41</v>
      </c>
      <c r="C842" s="658"/>
    </row>
    <row r="843" spans="1:3" ht="12.75">
      <c r="A843" s="663">
        <v>9</v>
      </c>
      <c r="B843" s="672" t="s">
        <v>136</v>
      </c>
      <c r="C843" s="658">
        <f>+C844</f>
        <v>0</v>
      </c>
    </row>
    <row r="844" spans="1:3" ht="12.75">
      <c r="A844" s="663" t="s">
        <v>137</v>
      </c>
      <c r="B844" s="664" t="s">
        <v>138</v>
      </c>
      <c r="C844" s="658">
        <f>SUM(C845:C846)</f>
        <v>0</v>
      </c>
    </row>
    <row r="845" spans="1:3" ht="12.75">
      <c r="A845" s="665" t="s">
        <v>139</v>
      </c>
      <c r="B845" s="666" t="s">
        <v>141</v>
      </c>
      <c r="C845" s="658"/>
    </row>
    <row r="846" spans="1:3" ht="12.75">
      <c r="A846" s="665" t="s">
        <v>142</v>
      </c>
      <c r="B846" s="666" t="s">
        <v>143</v>
      </c>
      <c r="C846" s="658"/>
    </row>
    <row r="847" spans="1:3" ht="12.75">
      <c r="A847" s="578"/>
      <c r="B847" s="551" t="s">
        <v>1087</v>
      </c>
      <c r="C847" s="658"/>
    </row>
    <row r="848" spans="1:3">
      <c r="A848" s="630"/>
      <c r="B848" s="187"/>
      <c r="C848" s="627"/>
    </row>
    <row r="849" spans="1:5">
      <c r="A849" s="630"/>
      <c r="B849" s="187"/>
      <c r="C849" s="627"/>
    </row>
    <row r="850" spans="1:5">
      <c r="A850" s="630"/>
      <c r="B850" s="187"/>
      <c r="C850" s="627"/>
    </row>
    <row r="851" spans="1:5">
      <c r="A851" s="630"/>
      <c r="B851" s="187"/>
      <c r="C851" s="627"/>
    </row>
    <row r="852" spans="1:5">
      <c r="A852" s="630"/>
      <c r="B852" s="187"/>
      <c r="C852" s="627"/>
    </row>
    <row r="853" spans="1:5">
      <c r="A853" s="673" t="s">
        <v>155</v>
      </c>
      <c r="B853" s="673" t="s">
        <v>1938</v>
      </c>
      <c r="C853" s="675">
        <f>+C855+C874+C920+C952+C956+C959+C985+C1022+C1034+C1038</f>
        <v>0</v>
      </c>
      <c r="E853" s="77"/>
    </row>
    <row r="854" spans="1:5">
      <c r="A854" s="676"/>
      <c r="B854" s="674"/>
      <c r="C854" s="677"/>
      <c r="E854" s="77"/>
    </row>
    <row r="855" spans="1:5">
      <c r="A855" s="678" t="s">
        <v>1428</v>
      </c>
      <c r="B855" s="679" t="s">
        <v>1438</v>
      </c>
      <c r="C855" s="680">
        <f>+C856+C860+C863+C868</f>
        <v>0</v>
      </c>
    </row>
    <row r="856" spans="1:5">
      <c r="A856" s="678" t="s">
        <v>1437</v>
      </c>
      <c r="B856" s="679" t="s">
        <v>1403</v>
      </c>
      <c r="C856" s="680">
        <f>SUM(C857:C859)</f>
        <v>0</v>
      </c>
    </row>
    <row r="857" spans="1:5">
      <c r="A857" s="681" t="s">
        <v>1405</v>
      </c>
      <c r="B857" s="674" t="s">
        <v>1404</v>
      </c>
      <c r="C857" s="682">
        <v>0</v>
      </c>
    </row>
    <row r="858" spans="1:5">
      <c r="A858" s="681" t="s">
        <v>1406</v>
      </c>
      <c r="B858" s="674" t="s">
        <v>1407</v>
      </c>
      <c r="C858" s="682"/>
    </row>
    <row r="859" spans="1:5" ht="13.5">
      <c r="A859" s="681" t="s">
        <v>1408</v>
      </c>
      <c r="B859" s="683" t="s">
        <v>1409</v>
      </c>
      <c r="C859" s="682"/>
    </row>
    <row r="860" spans="1:5" ht="13.5">
      <c r="A860" s="681" t="s">
        <v>1410</v>
      </c>
      <c r="B860" s="684" t="s">
        <v>1411</v>
      </c>
      <c r="C860" s="680">
        <f>SUM(C861:C862)</f>
        <v>0</v>
      </c>
    </row>
    <row r="861" spans="1:5" ht="13.5">
      <c r="A861" s="681" t="s">
        <v>1412</v>
      </c>
      <c r="B861" s="683" t="s">
        <v>1413</v>
      </c>
      <c r="C861" s="682"/>
    </row>
    <row r="862" spans="1:5" ht="13.5">
      <c r="A862" s="681" t="s">
        <v>1414</v>
      </c>
      <c r="B862" s="683" t="s">
        <v>269</v>
      </c>
      <c r="C862" s="682">
        <v>0</v>
      </c>
    </row>
    <row r="863" spans="1:5" ht="13.5">
      <c r="A863" s="681" t="s">
        <v>1415</v>
      </c>
      <c r="B863" s="684" t="s">
        <v>1416</v>
      </c>
      <c r="C863" s="682">
        <f>SUM(C864:C867)</f>
        <v>0</v>
      </c>
    </row>
    <row r="864" spans="1:5">
      <c r="A864" s="681" t="s">
        <v>1417</v>
      </c>
      <c r="B864" s="674" t="s">
        <v>1418</v>
      </c>
      <c r="C864" s="682">
        <v>0</v>
      </c>
    </row>
    <row r="865" spans="1:3">
      <c r="A865" s="681" t="s">
        <v>1419</v>
      </c>
      <c r="B865" s="674" t="s">
        <v>1420</v>
      </c>
      <c r="C865" s="682">
        <v>0</v>
      </c>
    </row>
    <row r="866" spans="1:3">
      <c r="A866" s="681" t="s">
        <v>1421</v>
      </c>
      <c r="B866" s="674" t="s">
        <v>600</v>
      </c>
      <c r="C866" s="682">
        <v>0</v>
      </c>
    </row>
    <row r="867" spans="1:3">
      <c r="A867" s="681" t="s">
        <v>1422</v>
      </c>
      <c r="B867" s="674" t="s">
        <v>978</v>
      </c>
      <c r="C867" s="682">
        <v>0</v>
      </c>
    </row>
    <row r="868" spans="1:3" ht="13.5">
      <c r="A868" s="681" t="s">
        <v>1423</v>
      </c>
      <c r="B868" s="684" t="s">
        <v>1424</v>
      </c>
      <c r="C868" s="682">
        <f>SUM(C869:C871)</f>
        <v>0</v>
      </c>
    </row>
    <row r="869" spans="1:3">
      <c r="A869" s="681" t="s">
        <v>1425</v>
      </c>
      <c r="B869" s="674" t="s">
        <v>1436</v>
      </c>
      <c r="C869" s="682">
        <v>0</v>
      </c>
    </row>
    <row r="870" spans="1:3">
      <c r="A870" s="681" t="s">
        <v>1426</v>
      </c>
      <c r="B870" s="674" t="s">
        <v>1433</v>
      </c>
      <c r="C870" s="682">
        <v>0</v>
      </c>
    </row>
    <row r="871" spans="1:3">
      <c r="A871" s="681" t="s">
        <v>1427</v>
      </c>
      <c r="B871" s="674" t="s">
        <v>1434</v>
      </c>
      <c r="C871" s="682">
        <v>0</v>
      </c>
    </row>
    <row r="872" spans="1:3">
      <c r="A872" s="676"/>
      <c r="B872" s="674"/>
      <c r="C872" s="682"/>
    </row>
    <row r="873" spans="1:3">
      <c r="A873" s="676"/>
      <c r="B873" s="674"/>
      <c r="C873" s="682"/>
    </row>
    <row r="874" spans="1:3" ht="13.5">
      <c r="A874" s="678" t="s">
        <v>688</v>
      </c>
      <c r="B874" s="684" t="s">
        <v>1439</v>
      </c>
      <c r="C874" s="685">
        <f>+C876+C879+C885+C890+C898++C903+C907+C911</f>
        <v>0</v>
      </c>
    </row>
    <row r="875" spans="1:3">
      <c r="A875" s="676"/>
      <c r="B875" s="674"/>
      <c r="C875" s="682"/>
    </row>
    <row r="876" spans="1:3" ht="12.75">
      <c r="A876" s="686" t="s">
        <v>1441</v>
      </c>
      <c r="B876" s="687" t="s">
        <v>1442</v>
      </c>
      <c r="C876" s="677">
        <f>+C878</f>
        <v>0</v>
      </c>
    </row>
    <row r="877" spans="1:3" ht="12.75">
      <c r="A877" s="688" t="s">
        <v>1340</v>
      </c>
      <c r="B877" s="689" t="s">
        <v>1339</v>
      </c>
      <c r="C877" s="677">
        <f>+'MAT- EQ ADM'!AE8</f>
        <v>0</v>
      </c>
    </row>
    <row r="878" spans="1:3" ht="12.75">
      <c r="A878" s="688" t="s">
        <v>1443</v>
      </c>
      <c r="B878" s="689" t="s">
        <v>1444</v>
      </c>
      <c r="C878" s="677">
        <v>0</v>
      </c>
    </row>
    <row r="879" spans="1:3" ht="12.75">
      <c r="A879" s="686" t="s">
        <v>1445</v>
      </c>
      <c r="B879" s="687" t="s">
        <v>1446</v>
      </c>
      <c r="C879" s="677">
        <f>SUM(C880:C884)</f>
        <v>0</v>
      </c>
    </row>
    <row r="880" spans="1:3" ht="12.75">
      <c r="A880" s="688" t="s">
        <v>1447</v>
      </c>
      <c r="B880" s="689" t="s">
        <v>1448</v>
      </c>
      <c r="C880" s="677">
        <f>+'MAT- EQ ADM'!AE11</f>
        <v>0</v>
      </c>
    </row>
    <row r="881" spans="1:3" ht="12.75">
      <c r="A881" s="688" t="s">
        <v>1449</v>
      </c>
      <c r="B881" s="689" t="s">
        <v>1450</v>
      </c>
      <c r="C881" s="677">
        <f>+'MAT- EQ ADM'!AE12</f>
        <v>0</v>
      </c>
    </row>
    <row r="882" spans="1:3" ht="12.75">
      <c r="A882" s="688" t="s">
        <v>1451</v>
      </c>
      <c r="B882" s="689" t="s">
        <v>1452</v>
      </c>
      <c r="C882" s="677">
        <f>+'MAT- EQ ADM'!AE13</f>
        <v>0</v>
      </c>
    </row>
    <row r="883" spans="1:3" ht="12.75">
      <c r="A883" s="688" t="s">
        <v>1453</v>
      </c>
      <c r="B883" s="689" t="s">
        <v>1454</v>
      </c>
      <c r="C883" s="677">
        <f>+'MAT- EQ ADM'!AE14</f>
        <v>0</v>
      </c>
    </row>
    <row r="884" spans="1:3" ht="12.75">
      <c r="A884" s="688" t="s">
        <v>1455</v>
      </c>
      <c r="B884" s="689" t="s">
        <v>1456</v>
      </c>
      <c r="C884" s="677">
        <f>+'MAT- EQ ADM'!AE15</f>
        <v>0</v>
      </c>
    </row>
    <row r="885" spans="1:3" ht="12.75">
      <c r="A885" s="686" t="s">
        <v>1457</v>
      </c>
      <c r="B885" s="687" t="s">
        <v>1458</v>
      </c>
      <c r="C885" s="677">
        <f>SUM(C886:C889)</f>
        <v>0</v>
      </c>
    </row>
    <row r="886" spans="1:3" ht="12.75">
      <c r="A886" s="688" t="s">
        <v>1459</v>
      </c>
      <c r="B886" s="689" t="s">
        <v>1460</v>
      </c>
      <c r="C886" s="677">
        <f>+'MAT- EQ ADM'!AE17</f>
        <v>0</v>
      </c>
    </row>
    <row r="887" spans="1:3" ht="12.75">
      <c r="A887" s="688" t="s">
        <v>1461</v>
      </c>
      <c r="B887" s="689" t="s">
        <v>1462</v>
      </c>
      <c r="C887" s="677">
        <f>+'MAT- EQ ADM'!AE18</f>
        <v>0</v>
      </c>
    </row>
    <row r="888" spans="1:3" ht="12.75">
      <c r="A888" s="688" t="s">
        <v>1463</v>
      </c>
      <c r="B888" s="689" t="s">
        <v>1464</v>
      </c>
      <c r="C888" s="677">
        <f>+'MAT- EQ ADM'!AE19</f>
        <v>0</v>
      </c>
    </row>
    <row r="889" spans="1:3" ht="12.75">
      <c r="A889" s="688" t="s">
        <v>1465</v>
      </c>
      <c r="B889" s="689" t="s">
        <v>1466</v>
      </c>
      <c r="C889" s="677">
        <f>+'MAT- EQ ADM'!AE20</f>
        <v>0</v>
      </c>
    </row>
    <row r="890" spans="1:3" ht="12.75">
      <c r="A890" s="686" t="s">
        <v>1467</v>
      </c>
      <c r="B890" s="687" t="s">
        <v>1468</v>
      </c>
      <c r="C890" s="677">
        <f>SUM(C891:C897)</f>
        <v>0</v>
      </c>
    </row>
    <row r="891" spans="1:3" ht="12.75">
      <c r="A891" s="688" t="s">
        <v>1469</v>
      </c>
      <c r="B891" s="689" t="s">
        <v>1470</v>
      </c>
      <c r="C891" s="677">
        <f>+'MAT- EQ ADM'!AE22</f>
        <v>0</v>
      </c>
    </row>
    <row r="892" spans="1:3" ht="12.75">
      <c r="A892" s="688" t="s">
        <v>1471</v>
      </c>
      <c r="B892" s="689" t="s">
        <v>1472</v>
      </c>
      <c r="C892" s="677">
        <f>+'MAT- EQ ADM'!AE23</f>
        <v>0</v>
      </c>
    </row>
    <row r="893" spans="1:3" ht="12.75">
      <c r="A893" s="688" t="s">
        <v>1473</v>
      </c>
      <c r="B893" s="689" t="s">
        <v>1474</v>
      </c>
      <c r="C893" s="677">
        <f>+'MAT- EQ ADM'!AE24</f>
        <v>0</v>
      </c>
    </row>
    <row r="894" spans="1:3" ht="12.75">
      <c r="A894" s="688" t="s">
        <v>1475</v>
      </c>
      <c r="B894" s="689" t="s">
        <v>1476</v>
      </c>
      <c r="C894" s="677">
        <f>+'MAT- EQ ADM'!AE25</f>
        <v>0</v>
      </c>
    </row>
    <row r="895" spans="1:3" ht="12.75">
      <c r="A895" s="688" t="s">
        <v>1477</v>
      </c>
      <c r="B895" s="689" t="s">
        <v>1478</v>
      </c>
      <c r="C895" s="677">
        <f>+'MAT- EQ ADM'!AE26</f>
        <v>0</v>
      </c>
    </row>
    <row r="896" spans="1:3" ht="12.75">
      <c r="A896" s="688" t="s">
        <v>1479</v>
      </c>
      <c r="B896" s="689" t="s">
        <v>1480</v>
      </c>
      <c r="C896" s="677">
        <f>+'MAT- EQ ADM'!AE27</f>
        <v>0</v>
      </c>
    </row>
    <row r="897" spans="1:3" ht="12.75">
      <c r="A897" s="688" t="s">
        <v>1481</v>
      </c>
      <c r="B897" s="689" t="s">
        <v>1482</v>
      </c>
      <c r="C897" s="677">
        <f>+'MAT- EQ ADM'!AE28</f>
        <v>0</v>
      </c>
    </row>
    <row r="898" spans="1:3" ht="12.75">
      <c r="A898" s="686" t="s">
        <v>1483</v>
      </c>
      <c r="B898" s="687" t="s">
        <v>1484</v>
      </c>
      <c r="C898" s="677">
        <f>SUM(C899:C902)</f>
        <v>0</v>
      </c>
    </row>
    <row r="899" spans="1:3" ht="12.75">
      <c r="A899" s="688" t="s">
        <v>1485</v>
      </c>
      <c r="B899" s="689" t="s">
        <v>1486</v>
      </c>
      <c r="C899" s="677">
        <f>+'MAT- EQ ADM'!AE30</f>
        <v>0</v>
      </c>
    </row>
    <row r="900" spans="1:3" ht="12.75">
      <c r="A900" s="688" t="s">
        <v>1487</v>
      </c>
      <c r="B900" s="689" t="s">
        <v>1488</v>
      </c>
      <c r="C900" s="677">
        <f>+'MAT- EQ ADM'!AE31</f>
        <v>0</v>
      </c>
    </row>
    <row r="901" spans="1:3" ht="12.75">
      <c r="A901" s="688" t="s">
        <v>1489</v>
      </c>
      <c r="B901" s="689" t="s">
        <v>1490</v>
      </c>
      <c r="C901" s="677">
        <f>+'MAT- EQ ADM'!AE32</f>
        <v>0</v>
      </c>
    </row>
    <row r="902" spans="1:3" ht="12.75">
      <c r="A902" s="688" t="s">
        <v>1491</v>
      </c>
      <c r="B902" s="689" t="s">
        <v>1492</v>
      </c>
      <c r="C902" s="677">
        <f>+'MAT- EQ ADM'!AE33</f>
        <v>0</v>
      </c>
    </row>
    <row r="903" spans="1:3">
      <c r="A903" s="690" t="s">
        <v>1429</v>
      </c>
      <c r="B903" s="691" t="s">
        <v>1430</v>
      </c>
      <c r="C903" s="682">
        <f>+C904</f>
        <v>0</v>
      </c>
    </row>
    <row r="904" spans="1:3">
      <c r="A904" s="692" t="s">
        <v>1431</v>
      </c>
      <c r="B904" s="693" t="s">
        <v>1432</v>
      </c>
      <c r="C904" s="677">
        <f>+'MAT- EQ ADM'!AE35</f>
        <v>0</v>
      </c>
    </row>
    <row r="905" spans="1:3" ht="12.75">
      <c r="A905" s="692" t="s">
        <v>681</v>
      </c>
      <c r="B905" s="689" t="s">
        <v>906</v>
      </c>
      <c r="C905" s="677">
        <f>+'MAT- EQ ADM'!AE36</f>
        <v>0</v>
      </c>
    </row>
    <row r="906" spans="1:3">
      <c r="A906" s="676"/>
      <c r="B906" s="674"/>
      <c r="C906" s="682"/>
    </row>
    <row r="907" spans="1:3" ht="12.75">
      <c r="A907" s="686" t="s">
        <v>1493</v>
      </c>
      <c r="B907" s="687" t="s">
        <v>1494</v>
      </c>
      <c r="C907" s="677">
        <f>SUM(C908:C910)</f>
        <v>0</v>
      </c>
    </row>
    <row r="908" spans="1:3" ht="12.75">
      <c r="A908" s="688" t="s">
        <v>1495</v>
      </c>
      <c r="B908" s="689" t="s">
        <v>1496</v>
      </c>
      <c r="C908" s="677">
        <f>+'MAT- EQ ADM'!AE39</f>
        <v>0</v>
      </c>
    </row>
    <row r="909" spans="1:3" ht="12.75">
      <c r="A909" s="688" t="s">
        <v>1497</v>
      </c>
      <c r="B909" s="689" t="s">
        <v>1498</v>
      </c>
      <c r="C909" s="677">
        <f>+'MAT- EQ ADM'!AE40</f>
        <v>0</v>
      </c>
    </row>
    <row r="910" spans="1:3" ht="12.75">
      <c r="A910" s="688" t="s">
        <v>1499</v>
      </c>
      <c r="B910" s="689" t="s">
        <v>1500</v>
      </c>
      <c r="C910" s="677">
        <f>+'MAT- EQ ADM'!AE41</f>
        <v>0</v>
      </c>
    </row>
    <row r="911" spans="1:3" ht="12.75">
      <c r="A911" s="686" t="s">
        <v>1501</v>
      </c>
      <c r="B911" s="687" t="s">
        <v>1502</v>
      </c>
      <c r="C911" s="677">
        <f>SUM(C912:C919)</f>
        <v>0</v>
      </c>
    </row>
    <row r="912" spans="1:3" ht="12.75">
      <c r="A912" s="688" t="s">
        <v>1503</v>
      </c>
      <c r="B912" s="689" t="s">
        <v>1504</v>
      </c>
      <c r="C912" s="677">
        <f>+'MAT- EQ ADM'!AE43</f>
        <v>0</v>
      </c>
    </row>
    <row r="913" spans="1:3" ht="12.75">
      <c r="A913" s="688" t="s">
        <v>1505</v>
      </c>
      <c r="B913" s="689" t="s">
        <v>1506</v>
      </c>
      <c r="C913" s="677">
        <f>+'MAT- EQ ADM'!AE44</f>
        <v>0</v>
      </c>
    </row>
    <row r="914" spans="1:3" ht="12.75">
      <c r="A914" s="688" t="s">
        <v>1507</v>
      </c>
      <c r="B914" s="689" t="s">
        <v>1513</v>
      </c>
      <c r="C914" s="677">
        <f>+'MAT- EQ ADM'!AE45</f>
        <v>0</v>
      </c>
    </row>
    <row r="915" spans="1:3" ht="12.75">
      <c r="A915" s="688" t="s">
        <v>1514</v>
      </c>
      <c r="B915" s="689" t="s">
        <v>1515</v>
      </c>
      <c r="C915" s="677">
        <v>0</v>
      </c>
    </row>
    <row r="916" spans="1:3" ht="12.75">
      <c r="A916" s="688" t="s">
        <v>1516</v>
      </c>
      <c r="B916" s="689" t="s">
        <v>1517</v>
      </c>
      <c r="C916" s="677">
        <f>+'MAT- EQ ADM'!AE47+VIAL!AS26</f>
        <v>0</v>
      </c>
    </row>
    <row r="917" spans="1:3" ht="12.75">
      <c r="A917" s="688" t="s">
        <v>1518</v>
      </c>
      <c r="B917" s="689" t="s">
        <v>1519</v>
      </c>
      <c r="C917" s="677">
        <f>+'MAT- EQ ADM'!AE48</f>
        <v>0</v>
      </c>
    </row>
    <row r="918" spans="1:3" ht="25.5">
      <c r="A918" s="688" t="s">
        <v>1520</v>
      </c>
      <c r="B918" s="694" t="s">
        <v>1521</v>
      </c>
      <c r="C918" s="677">
        <f>+'MAT- EQ ADM'!AE49</f>
        <v>0</v>
      </c>
    </row>
    <row r="919" spans="1:3" ht="12.75">
      <c r="A919" s="688" t="s">
        <v>1522</v>
      </c>
      <c r="B919" s="689" t="s">
        <v>1523</v>
      </c>
      <c r="C919" s="677">
        <f>+'MAT- EQ ADM'!AE50</f>
        <v>0</v>
      </c>
    </row>
    <row r="920" spans="1:3" ht="12.75">
      <c r="A920" s="695" t="s">
        <v>680</v>
      </c>
      <c r="B920" s="687" t="s">
        <v>683</v>
      </c>
      <c r="C920" s="696">
        <f>+C921+C927+C932+C940+C943</f>
        <v>0</v>
      </c>
    </row>
    <row r="921" spans="1:3" ht="12.75">
      <c r="A921" s="686" t="s">
        <v>1524</v>
      </c>
      <c r="B921" s="687" t="s">
        <v>1525</v>
      </c>
      <c r="C921" s="677">
        <f>SUM(C922:C926)</f>
        <v>0</v>
      </c>
    </row>
    <row r="922" spans="1:3" ht="12.75">
      <c r="A922" s="688" t="s">
        <v>1526</v>
      </c>
      <c r="B922" s="689" t="s">
        <v>1528</v>
      </c>
      <c r="C922" s="677">
        <v>0</v>
      </c>
    </row>
    <row r="923" spans="1:3" ht="12.75">
      <c r="A923" s="688" t="s">
        <v>1529</v>
      </c>
      <c r="B923" s="689" t="s">
        <v>1530</v>
      </c>
      <c r="C923" s="677"/>
    </row>
    <row r="924" spans="1:3" ht="12.75">
      <c r="A924" s="688" t="s">
        <v>1531</v>
      </c>
      <c r="B924" s="689" t="s">
        <v>1532</v>
      </c>
      <c r="C924" s="677"/>
    </row>
    <row r="925" spans="1:3" ht="12.75">
      <c r="A925" s="688" t="s">
        <v>1533</v>
      </c>
      <c r="B925" s="689" t="s">
        <v>1534</v>
      </c>
      <c r="C925" s="677">
        <v>0</v>
      </c>
    </row>
    <row r="926" spans="1:3" ht="12.75">
      <c r="A926" s="688" t="s">
        <v>1535</v>
      </c>
      <c r="B926" s="689" t="s">
        <v>1536</v>
      </c>
      <c r="C926" s="677">
        <f>+'MAT- EQ ADM'!AE66</f>
        <v>0</v>
      </c>
    </row>
    <row r="927" spans="1:3" ht="12.75">
      <c r="A927" s="686" t="s">
        <v>1537</v>
      </c>
      <c r="B927" s="687" t="s">
        <v>1538</v>
      </c>
      <c r="C927" s="677">
        <f>SUM(C928:C931)</f>
        <v>0</v>
      </c>
    </row>
    <row r="928" spans="1:3" ht="12.75">
      <c r="A928" s="688" t="s">
        <v>1539</v>
      </c>
      <c r="B928" s="689" t="s">
        <v>1540</v>
      </c>
      <c r="C928" s="677"/>
    </row>
    <row r="929" spans="1:3" ht="12.75">
      <c r="A929" s="688" t="s">
        <v>1541</v>
      </c>
      <c r="B929" s="689" t="s">
        <v>1542</v>
      </c>
      <c r="C929" s="677"/>
    </row>
    <row r="930" spans="1:3" ht="12.75">
      <c r="A930" s="688" t="s">
        <v>1543</v>
      </c>
      <c r="B930" s="689" t="s">
        <v>1544</v>
      </c>
      <c r="C930" s="677">
        <f>+'MAT- EQ ADM'!AE202</f>
        <v>0</v>
      </c>
    </row>
    <row r="931" spans="1:3" ht="12.75">
      <c r="A931" s="688" t="s">
        <v>1545</v>
      </c>
      <c r="B931" s="689" t="s">
        <v>1546</v>
      </c>
      <c r="C931" s="677"/>
    </row>
    <row r="932" spans="1:3" ht="25.5">
      <c r="A932" s="686" t="s">
        <v>1547</v>
      </c>
      <c r="B932" s="697" t="s">
        <v>1548</v>
      </c>
      <c r="C932" s="677">
        <f>SUM(C933:C939)</f>
        <v>0</v>
      </c>
    </row>
    <row r="933" spans="1:3" ht="12.75">
      <c r="A933" s="688" t="s">
        <v>1549</v>
      </c>
      <c r="B933" s="689" t="s">
        <v>1550</v>
      </c>
      <c r="C933" s="677"/>
    </row>
    <row r="934" spans="1:3" ht="12.75">
      <c r="A934" s="688" t="s">
        <v>1551</v>
      </c>
      <c r="B934" s="689" t="s">
        <v>1552</v>
      </c>
      <c r="C934" s="677">
        <f>+'MAT- EQ ADM'!CA190+VIAL!AS33</f>
        <v>0</v>
      </c>
    </row>
    <row r="935" spans="1:3" ht="12.75">
      <c r="A935" s="688" t="s">
        <v>1553</v>
      </c>
      <c r="B935" s="689" t="s">
        <v>1554</v>
      </c>
      <c r="C935" s="677"/>
    </row>
    <row r="936" spans="1:3" ht="12.75">
      <c r="A936" s="688" t="s">
        <v>1555</v>
      </c>
      <c r="B936" s="689" t="s">
        <v>1556</v>
      </c>
      <c r="C936" s="677">
        <v>0</v>
      </c>
    </row>
    <row r="937" spans="1:3" ht="12.75">
      <c r="A937" s="688" t="s">
        <v>1557</v>
      </c>
      <c r="B937" s="689" t="s">
        <v>1558</v>
      </c>
      <c r="C937" s="677"/>
    </row>
    <row r="938" spans="1:3" ht="12.75">
      <c r="A938" s="688" t="s">
        <v>1559</v>
      </c>
      <c r="B938" s="689" t="s">
        <v>1560</v>
      </c>
      <c r="C938" s="677"/>
    </row>
    <row r="939" spans="1:3" ht="12.75">
      <c r="A939" s="688" t="s">
        <v>1561</v>
      </c>
      <c r="B939" s="689" t="s">
        <v>1562</v>
      </c>
      <c r="C939" s="677"/>
    </row>
    <row r="940" spans="1:3" ht="12.75">
      <c r="A940" s="686" t="s">
        <v>1563</v>
      </c>
      <c r="B940" s="687" t="s">
        <v>1564</v>
      </c>
      <c r="C940" s="677">
        <f>SUM(C941:C942)</f>
        <v>0</v>
      </c>
    </row>
    <row r="941" spans="1:3" ht="12.75">
      <c r="A941" s="688" t="s">
        <v>1565</v>
      </c>
      <c r="B941" s="689" t="s">
        <v>1566</v>
      </c>
      <c r="C941" s="677">
        <v>0</v>
      </c>
    </row>
    <row r="942" spans="1:3" ht="12.75">
      <c r="A942" s="688" t="s">
        <v>1567</v>
      </c>
      <c r="B942" s="689" t="s">
        <v>1568</v>
      </c>
      <c r="C942" s="677">
        <v>0</v>
      </c>
    </row>
    <row r="943" spans="1:3" ht="12.75">
      <c r="A943" s="686" t="s">
        <v>1569</v>
      </c>
      <c r="B943" s="687" t="s">
        <v>1570</v>
      </c>
      <c r="C943" s="677">
        <f>SUM(C944:C951)</f>
        <v>0</v>
      </c>
    </row>
    <row r="944" spans="1:3" ht="12.75">
      <c r="A944" s="688" t="s">
        <v>1571</v>
      </c>
      <c r="B944" s="689" t="s">
        <v>1572</v>
      </c>
      <c r="C944" s="677">
        <v>0</v>
      </c>
    </row>
    <row r="945" spans="1:3" ht="12.75">
      <c r="A945" s="688" t="s">
        <v>1573</v>
      </c>
      <c r="B945" s="689" t="s">
        <v>1574</v>
      </c>
      <c r="C945" s="677"/>
    </row>
    <row r="946" spans="1:3" ht="12.75">
      <c r="A946" s="698" t="s">
        <v>1575</v>
      </c>
      <c r="B946" s="689" t="s">
        <v>1576</v>
      </c>
      <c r="C946" s="677">
        <v>0</v>
      </c>
    </row>
    <row r="947" spans="1:3" ht="12.75">
      <c r="A947" s="688" t="s">
        <v>1577</v>
      </c>
      <c r="B947" s="689" t="s">
        <v>1578</v>
      </c>
      <c r="C947" s="677"/>
    </row>
    <row r="948" spans="1:3" ht="12.75">
      <c r="A948" s="688" t="s">
        <v>1579</v>
      </c>
      <c r="B948" s="689" t="s">
        <v>1580</v>
      </c>
      <c r="C948" s="677">
        <f>+'MAT- EQ ADM'!AE143</f>
        <v>0</v>
      </c>
    </row>
    <row r="949" spans="1:3" ht="12.75">
      <c r="A949" s="688" t="s">
        <v>1581</v>
      </c>
      <c r="B949" s="689" t="s">
        <v>1582</v>
      </c>
      <c r="C949" s="677">
        <f>+'MAT- EQ ADM'!AE163</f>
        <v>0</v>
      </c>
    </row>
    <row r="950" spans="1:3" ht="12.75">
      <c r="A950" s="688" t="s">
        <v>1583</v>
      </c>
      <c r="B950" s="689" t="s">
        <v>1584</v>
      </c>
      <c r="C950" s="677"/>
    </row>
    <row r="951" spans="1:3" ht="12.75">
      <c r="A951" s="688" t="s">
        <v>1585</v>
      </c>
      <c r="B951" s="689" t="s">
        <v>1586</v>
      </c>
      <c r="C951" s="677"/>
    </row>
    <row r="952" spans="1:3" ht="12.75">
      <c r="A952" s="699">
        <v>3</v>
      </c>
      <c r="B952" s="687" t="s">
        <v>1587</v>
      </c>
      <c r="C952" s="696">
        <f>+C953</f>
        <v>0</v>
      </c>
    </row>
    <row r="953" spans="1:3" ht="12.75">
      <c r="A953" s="686" t="s">
        <v>1588</v>
      </c>
      <c r="B953" s="687" t="s">
        <v>1589</v>
      </c>
      <c r="C953" s="677">
        <f>+C954</f>
        <v>0</v>
      </c>
    </row>
    <row r="954" spans="1:3" ht="25.5">
      <c r="A954" s="688" t="s">
        <v>1590</v>
      </c>
      <c r="B954" s="694" t="s">
        <v>1592</v>
      </c>
      <c r="C954" s="677"/>
    </row>
    <row r="955" spans="1:3" ht="12.75">
      <c r="A955" s="700" t="s">
        <v>658</v>
      </c>
      <c r="B955" s="694" t="s">
        <v>41</v>
      </c>
      <c r="C955" s="677"/>
    </row>
    <row r="956" spans="1:3" ht="12.75">
      <c r="A956" s="686">
        <v>4</v>
      </c>
      <c r="B956" s="687" t="s">
        <v>1593</v>
      </c>
      <c r="C956" s="696">
        <f>+C957</f>
        <v>0</v>
      </c>
    </row>
    <row r="957" spans="1:3" ht="12.75">
      <c r="A957" s="686" t="s">
        <v>1594</v>
      </c>
      <c r="B957" s="687" t="s">
        <v>1595</v>
      </c>
      <c r="C957" s="677">
        <f>+C958</f>
        <v>0</v>
      </c>
    </row>
    <row r="958" spans="1:3" ht="12.75">
      <c r="A958" s="688" t="s">
        <v>1596</v>
      </c>
      <c r="B958" s="689" t="s">
        <v>1597</v>
      </c>
      <c r="C958" s="677"/>
    </row>
    <row r="959" spans="1:3" ht="12.75">
      <c r="A959" s="699">
        <v>5</v>
      </c>
      <c r="B959" s="701" t="s">
        <v>1598</v>
      </c>
      <c r="C959" s="696">
        <f>+C960+C969+C978+C980</f>
        <v>0</v>
      </c>
    </row>
    <row r="960" spans="1:3" ht="12.75">
      <c r="A960" s="686" t="s">
        <v>1599</v>
      </c>
      <c r="B960" s="687" t="s">
        <v>1600</v>
      </c>
      <c r="C960" s="677">
        <f>SUM(C961:C968)</f>
        <v>0</v>
      </c>
    </row>
    <row r="961" spans="1:3" ht="12.75">
      <c r="A961" s="688" t="s">
        <v>1601</v>
      </c>
      <c r="B961" s="689" t="s">
        <v>1602</v>
      </c>
      <c r="C961" s="677"/>
    </row>
    <row r="962" spans="1:3" ht="12.75">
      <c r="A962" s="688" t="s">
        <v>1603</v>
      </c>
      <c r="B962" s="689" t="s">
        <v>1604</v>
      </c>
      <c r="C962" s="677"/>
    </row>
    <row r="963" spans="1:3" ht="12.75">
      <c r="A963" s="688" t="s">
        <v>1605</v>
      </c>
      <c r="B963" s="689" t="s">
        <v>1606</v>
      </c>
      <c r="C963" s="677"/>
    </row>
    <row r="964" spans="1:3" ht="12.75">
      <c r="A964" s="688" t="s">
        <v>1607</v>
      </c>
      <c r="B964" s="689" t="s">
        <v>1608</v>
      </c>
      <c r="C964" s="677">
        <v>0</v>
      </c>
    </row>
    <row r="965" spans="1:3" ht="12.75">
      <c r="A965" s="688" t="s">
        <v>1609</v>
      </c>
      <c r="B965" s="689" t="s">
        <v>0</v>
      </c>
      <c r="C965" s="677">
        <v>0</v>
      </c>
    </row>
    <row r="966" spans="1:3" ht="12.75">
      <c r="A966" s="688" t="s">
        <v>1</v>
      </c>
      <c r="B966" s="689" t="s">
        <v>2</v>
      </c>
      <c r="C966" s="677"/>
    </row>
    <row r="967" spans="1:3" ht="12.75">
      <c r="A967" s="688" t="s">
        <v>3</v>
      </c>
      <c r="B967" s="689" t="s">
        <v>4</v>
      </c>
      <c r="C967" s="677"/>
    </row>
    <row r="968" spans="1:3" ht="12.75">
      <c r="A968" s="688" t="s">
        <v>5</v>
      </c>
      <c r="B968" s="689" t="s">
        <v>6</v>
      </c>
      <c r="C968" s="677">
        <v>0</v>
      </c>
    </row>
    <row r="969" spans="1:3" ht="12.75">
      <c r="A969" s="686" t="s">
        <v>7</v>
      </c>
      <c r="B969" s="687" t="s">
        <v>8</v>
      </c>
      <c r="C969" s="677">
        <f>SUM(C970:C977)</f>
        <v>0</v>
      </c>
    </row>
    <row r="970" spans="1:3" ht="12.75">
      <c r="A970" s="688" t="s">
        <v>9</v>
      </c>
      <c r="B970" s="689" t="s">
        <v>10</v>
      </c>
      <c r="C970" s="677"/>
    </row>
    <row r="971" spans="1:3" ht="12.75">
      <c r="A971" s="688" t="s">
        <v>11</v>
      </c>
      <c r="B971" s="689" t="s">
        <v>12</v>
      </c>
      <c r="C971" s="677"/>
    </row>
    <row r="972" spans="1:3" ht="12.75">
      <c r="A972" s="688" t="s">
        <v>13</v>
      </c>
      <c r="B972" s="689" t="s">
        <v>14</v>
      </c>
      <c r="C972" s="677"/>
    </row>
    <row r="973" spans="1:3" ht="12.75">
      <c r="A973" s="688" t="s">
        <v>15</v>
      </c>
      <c r="B973" s="689" t="s">
        <v>16</v>
      </c>
      <c r="C973" s="677"/>
    </row>
    <row r="974" spans="1:3" ht="12.75">
      <c r="A974" s="688" t="s">
        <v>17</v>
      </c>
      <c r="B974" s="689" t="s">
        <v>18</v>
      </c>
      <c r="C974" s="677"/>
    </row>
    <row r="975" spans="1:3" ht="12.75">
      <c r="A975" s="688" t="s">
        <v>19</v>
      </c>
      <c r="B975" s="689" t="s">
        <v>20</v>
      </c>
      <c r="C975" s="677"/>
    </row>
    <row r="976" spans="1:3" ht="12.75">
      <c r="A976" s="688" t="s">
        <v>21</v>
      </c>
      <c r="B976" s="689" t="s">
        <v>22</v>
      </c>
      <c r="C976" s="677"/>
    </row>
    <row r="977" spans="1:3" ht="12.75">
      <c r="A977" s="688" t="s">
        <v>23</v>
      </c>
      <c r="B977" s="689" t="s">
        <v>24</v>
      </c>
      <c r="C977" s="677"/>
    </row>
    <row r="978" spans="1:3" ht="12.75">
      <c r="A978" s="686" t="s">
        <v>25</v>
      </c>
      <c r="B978" s="687" t="s">
        <v>26</v>
      </c>
      <c r="C978" s="677">
        <f>+C979</f>
        <v>0</v>
      </c>
    </row>
    <row r="979" spans="1:3" ht="12.75">
      <c r="A979" s="688" t="s">
        <v>27</v>
      </c>
      <c r="B979" s="689" t="s">
        <v>28</v>
      </c>
      <c r="C979" s="677"/>
    </row>
    <row r="980" spans="1:3" ht="12.75">
      <c r="A980" s="686" t="s">
        <v>29</v>
      </c>
      <c r="B980" s="687" t="s">
        <v>30</v>
      </c>
      <c r="C980" s="677">
        <f>SUM(C981:C984)</f>
        <v>0</v>
      </c>
    </row>
    <row r="981" spans="1:3" ht="12.75">
      <c r="A981" s="688" t="s">
        <v>31</v>
      </c>
      <c r="B981" s="689" t="s">
        <v>32</v>
      </c>
      <c r="C981" s="677"/>
    </row>
    <row r="982" spans="1:3" ht="12.75">
      <c r="A982" s="688" t="s">
        <v>33</v>
      </c>
      <c r="B982" s="689" t="s">
        <v>34</v>
      </c>
      <c r="C982" s="677"/>
    </row>
    <row r="983" spans="1:3" ht="12.75">
      <c r="A983" s="688" t="s">
        <v>35</v>
      </c>
      <c r="B983" s="689" t="s">
        <v>36</v>
      </c>
      <c r="C983" s="677"/>
    </row>
    <row r="984" spans="1:3" ht="12.75">
      <c r="A984" s="688" t="s">
        <v>37</v>
      </c>
      <c r="B984" s="689" t="s">
        <v>38</v>
      </c>
      <c r="C984" s="677"/>
    </row>
    <row r="985" spans="1:3" ht="12.75">
      <c r="A985" s="686">
        <v>6</v>
      </c>
      <c r="B985" s="687" t="s">
        <v>568</v>
      </c>
      <c r="C985" s="677">
        <f>+C986+C1004+C1007+C1009+C1014+C1016+C1019</f>
        <v>0</v>
      </c>
    </row>
    <row r="986" spans="1:3" ht="12.75">
      <c r="A986" s="686" t="s">
        <v>42</v>
      </c>
      <c r="B986" s="687" t="s">
        <v>43</v>
      </c>
      <c r="C986" s="677">
        <f>+C987+C990+C993+C997+C1002+C1003</f>
        <v>0</v>
      </c>
    </row>
    <row r="987" spans="1:3" ht="12.75">
      <c r="A987" s="688" t="s">
        <v>44</v>
      </c>
      <c r="B987" s="689" t="s">
        <v>45</v>
      </c>
      <c r="C987" s="677">
        <f>+C988</f>
        <v>0</v>
      </c>
    </row>
    <row r="988" spans="1:3" ht="12.75">
      <c r="A988" s="688"/>
      <c r="B988" s="575" t="s">
        <v>167</v>
      </c>
      <c r="C988" s="677"/>
    </row>
    <row r="989" spans="1:3" ht="12.75">
      <c r="A989" s="688"/>
      <c r="B989" s="689"/>
      <c r="C989" s="677"/>
    </row>
    <row r="990" spans="1:3" ht="12.75">
      <c r="A990" s="688" t="s">
        <v>46</v>
      </c>
      <c r="B990" s="689" t="s">
        <v>47</v>
      </c>
      <c r="C990" s="677">
        <f>SUM(C991:C992)</f>
        <v>0</v>
      </c>
    </row>
    <row r="991" spans="1:3" ht="12.75">
      <c r="A991" s="688"/>
      <c r="B991" s="576" t="s">
        <v>149</v>
      </c>
      <c r="C991" s="677"/>
    </row>
    <row r="992" spans="1:3" ht="12.75">
      <c r="A992" s="688"/>
      <c r="B992" s="576" t="s">
        <v>148</v>
      </c>
      <c r="C992" s="677"/>
    </row>
    <row r="993" spans="1:3" ht="25.5">
      <c r="A993" s="688" t="s">
        <v>48</v>
      </c>
      <c r="B993" s="694" t="s">
        <v>49</v>
      </c>
      <c r="C993" s="677">
        <f>SUM(C994:C995)</f>
        <v>0</v>
      </c>
    </row>
    <row r="994" spans="1:3" ht="12.75">
      <c r="A994" s="688"/>
      <c r="B994" s="575" t="s">
        <v>146</v>
      </c>
      <c r="C994" s="677"/>
    </row>
    <row r="995" spans="1:3" ht="12.75">
      <c r="A995" s="688"/>
      <c r="B995" s="575" t="s">
        <v>147</v>
      </c>
      <c r="C995" s="677"/>
    </row>
    <row r="996" spans="1:3" ht="12.75">
      <c r="A996" s="688"/>
      <c r="B996" s="694"/>
      <c r="C996" s="677"/>
    </row>
    <row r="997" spans="1:3" ht="12.75">
      <c r="A997" s="688" t="s">
        <v>50</v>
      </c>
      <c r="B997" s="689" t="s">
        <v>51</v>
      </c>
      <c r="C997" s="677">
        <f>SUM(C998:C1000)</f>
        <v>0</v>
      </c>
    </row>
    <row r="998" spans="1:3" ht="12.75">
      <c r="A998" s="688"/>
      <c r="B998" s="576" t="s">
        <v>158</v>
      </c>
      <c r="C998" s="677"/>
    </row>
    <row r="999" spans="1:3" ht="12.75">
      <c r="A999" s="688"/>
      <c r="B999" s="575" t="s">
        <v>159</v>
      </c>
      <c r="C999" s="677"/>
    </row>
    <row r="1000" spans="1:3" ht="12.75">
      <c r="A1000" s="688"/>
      <c r="B1000" s="575" t="s">
        <v>727</v>
      </c>
      <c r="C1000" s="677"/>
    </row>
    <row r="1001" spans="1:3" ht="12.75">
      <c r="A1001" s="688"/>
      <c r="B1001" s="689"/>
      <c r="C1001" s="677"/>
    </row>
    <row r="1002" spans="1:3" ht="12.75">
      <c r="A1002" s="688" t="s">
        <v>52</v>
      </c>
      <c r="B1002" s="689" t="s">
        <v>53</v>
      </c>
      <c r="C1002" s="677"/>
    </row>
    <row r="1003" spans="1:3" ht="12.75">
      <c r="A1003" s="688" t="s">
        <v>54</v>
      </c>
      <c r="B1003" s="689" t="s">
        <v>73</v>
      </c>
      <c r="C1003" s="677"/>
    </row>
    <row r="1004" spans="1:3" ht="12.75">
      <c r="A1004" s="686" t="s">
        <v>74</v>
      </c>
      <c r="B1004" s="687" t="s">
        <v>75</v>
      </c>
      <c r="C1004" s="677">
        <f>+C1005</f>
        <v>0</v>
      </c>
    </row>
    <row r="1005" spans="1:3" ht="12.75">
      <c r="A1005" s="688" t="s">
        <v>76</v>
      </c>
      <c r="B1005" s="689" t="s">
        <v>77</v>
      </c>
      <c r="C1005" s="677"/>
    </row>
    <row r="1006" spans="1:3" ht="12.75">
      <c r="A1006" s="688"/>
      <c r="B1006" s="575" t="s">
        <v>689</v>
      </c>
      <c r="C1006" s="677"/>
    </row>
    <row r="1007" spans="1:3" ht="12.75">
      <c r="A1007" s="686" t="s">
        <v>78</v>
      </c>
      <c r="B1007" s="687" t="s">
        <v>79</v>
      </c>
      <c r="C1007" s="677">
        <f>+C1008</f>
        <v>0</v>
      </c>
    </row>
    <row r="1008" spans="1:3" ht="12.75">
      <c r="A1008" s="688" t="s">
        <v>80</v>
      </c>
      <c r="B1008" s="689" t="s">
        <v>81</v>
      </c>
      <c r="C1008" s="677"/>
    </row>
    <row r="1009" spans="1:3" ht="25.5">
      <c r="A1009" s="686" t="s">
        <v>82</v>
      </c>
      <c r="B1009" s="697" t="s">
        <v>83</v>
      </c>
      <c r="C1009" s="677">
        <f>+C1010+C1011+C1012+C1013</f>
        <v>0</v>
      </c>
    </row>
    <row r="1010" spans="1:3" ht="12.75">
      <c r="A1010" s="688" t="s">
        <v>84</v>
      </c>
      <c r="B1010" s="689" t="s">
        <v>85</v>
      </c>
      <c r="C1010" s="677"/>
    </row>
    <row r="1011" spans="1:3" ht="12.75">
      <c r="A1011" s="688" t="s">
        <v>86</v>
      </c>
      <c r="B1011" s="689" t="s">
        <v>87</v>
      </c>
      <c r="C1011" s="677"/>
    </row>
    <row r="1012" spans="1:3" ht="12.75">
      <c r="A1012" s="688" t="s">
        <v>88</v>
      </c>
      <c r="B1012" s="689" t="s">
        <v>89</v>
      </c>
      <c r="C1012" s="677"/>
    </row>
    <row r="1013" spans="1:3" ht="25.5">
      <c r="A1013" s="688" t="s">
        <v>90</v>
      </c>
      <c r="B1013" s="694" t="s">
        <v>91</v>
      </c>
      <c r="C1013" s="677"/>
    </row>
    <row r="1014" spans="1:3" ht="12.75">
      <c r="A1014" s="686" t="s">
        <v>92</v>
      </c>
      <c r="B1014" s="697" t="s">
        <v>93</v>
      </c>
      <c r="C1014" s="677">
        <f>+C1015</f>
        <v>0</v>
      </c>
    </row>
    <row r="1015" spans="1:3" ht="12.75">
      <c r="A1015" s="688" t="s">
        <v>94</v>
      </c>
      <c r="B1015" s="689" t="s">
        <v>95</v>
      </c>
      <c r="C1015" s="677"/>
    </row>
    <row r="1016" spans="1:3" ht="25.5">
      <c r="A1016" s="686" t="s">
        <v>96</v>
      </c>
      <c r="B1016" s="697" t="s">
        <v>97</v>
      </c>
      <c r="C1016" s="677">
        <f>+C1017+C1018</f>
        <v>0</v>
      </c>
    </row>
    <row r="1017" spans="1:3" ht="12.75">
      <c r="A1017" s="688" t="s">
        <v>98</v>
      </c>
      <c r="B1017" s="689" t="s">
        <v>99</v>
      </c>
      <c r="C1017" s="677"/>
    </row>
    <row r="1018" spans="1:3" ht="12.75">
      <c r="A1018" s="688" t="s">
        <v>100</v>
      </c>
      <c r="B1018" s="689" t="s">
        <v>101</v>
      </c>
      <c r="C1018" s="677"/>
    </row>
    <row r="1019" spans="1:3" ht="12.75">
      <c r="A1019" s="686" t="s">
        <v>102</v>
      </c>
      <c r="B1019" s="697" t="s">
        <v>103</v>
      </c>
      <c r="C1019" s="677">
        <f>+C1020+C1021</f>
        <v>0</v>
      </c>
    </row>
    <row r="1020" spans="1:3" ht="12.75">
      <c r="A1020" s="688" t="s">
        <v>104</v>
      </c>
      <c r="B1020" s="689" t="s">
        <v>105</v>
      </c>
      <c r="C1020" s="677"/>
    </row>
    <row r="1021" spans="1:3" ht="12.75">
      <c r="A1021" s="688" t="s">
        <v>106</v>
      </c>
      <c r="B1021" s="689" t="s">
        <v>107</v>
      </c>
      <c r="C1021" s="677"/>
    </row>
    <row r="1022" spans="1:3" ht="12.75">
      <c r="A1022" s="686">
        <v>7</v>
      </c>
      <c r="B1022" s="687" t="s">
        <v>1337</v>
      </c>
      <c r="C1022" s="677">
        <f>+C1023+C1029</f>
        <v>0</v>
      </c>
    </row>
    <row r="1023" spans="1:3" ht="12.75">
      <c r="A1023" s="686" t="s">
        <v>108</v>
      </c>
      <c r="B1023" s="697" t="s">
        <v>109</v>
      </c>
      <c r="C1023" s="677">
        <f>+C1024+C1025+C1027+C1028</f>
        <v>0</v>
      </c>
    </row>
    <row r="1024" spans="1:3" ht="12.75">
      <c r="A1024" s="688" t="s">
        <v>110</v>
      </c>
      <c r="B1024" s="689" t="s">
        <v>111</v>
      </c>
      <c r="C1024" s="677"/>
    </row>
    <row r="1025" spans="1:3" ht="12.75">
      <c r="A1025" s="688" t="s">
        <v>112</v>
      </c>
      <c r="B1025" s="689" t="s">
        <v>114</v>
      </c>
      <c r="C1025" s="677">
        <f>+C1026</f>
        <v>0</v>
      </c>
    </row>
    <row r="1026" spans="1:3" ht="12.75">
      <c r="A1026" s="688"/>
      <c r="B1026" s="575" t="s">
        <v>157</v>
      </c>
      <c r="C1026" s="677"/>
    </row>
    <row r="1027" spans="1:3" ht="25.5">
      <c r="A1027" s="688" t="s">
        <v>115</v>
      </c>
      <c r="B1027" s="694" t="s">
        <v>117</v>
      </c>
      <c r="C1027" s="677"/>
    </row>
    <row r="1028" spans="1:3" ht="12.75">
      <c r="A1028" s="688" t="s">
        <v>118</v>
      </c>
      <c r="B1028" s="689" t="s">
        <v>119</v>
      </c>
      <c r="C1028" s="677"/>
    </row>
    <row r="1029" spans="1:3" ht="25.5">
      <c r="A1029" s="686" t="s">
        <v>120</v>
      </c>
      <c r="B1029" s="697" t="s">
        <v>121</v>
      </c>
      <c r="C1029" s="677">
        <f>+C1030+C1031+C1032+C1033</f>
        <v>0</v>
      </c>
    </row>
    <row r="1030" spans="1:3" ht="12.75">
      <c r="A1030" s="688" t="s">
        <v>122</v>
      </c>
      <c r="B1030" s="689" t="s">
        <v>123</v>
      </c>
      <c r="C1030" s="677"/>
    </row>
    <row r="1031" spans="1:3" ht="12.75">
      <c r="A1031" s="688" t="s">
        <v>124</v>
      </c>
      <c r="B1031" s="689" t="s">
        <v>125</v>
      </c>
      <c r="C1031" s="677"/>
    </row>
    <row r="1032" spans="1:3" ht="12.75">
      <c r="A1032" s="688" t="s">
        <v>126</v>
      </c>
      <c r="B1032" s="689" t="s">
        <v>127</v>
      </c>
      <c r="C1032" s="677"/>
    </row>
    <row r="1033" spans="1:3" ht="25.5">
      <c r="A1033" s="688" t="s">
        <v>128</v>
      </c>
      <c r="B1033" s="694" t="s">
        <v>129</v>
      </c>
      <c r="C1033" s="677"/>
    </row>
    <row r="1034" spans="1:3" ht="12.75">
      <c r="A1034" s="686">
        <v>8</v>
      </c>
      <c r="B1034" s="701" t="s">
        <v>130</v>
      </c>
      <c r="C1034" s="677">
        <f>+C1035</f>
        <v>0</v>
      </c>
    </row>
    <row r="1035" spans="1:3" ht="12.75">
      <c r="A1035" s="686" t="s">
        <v>131</v>
      </c>
      <c r="B1035" s="687" t="s">
        <v>133</v>
      </c>
      <c r="C1035" s="677">
        <f>+C1036</f>
        <v>0</v>
      </c>
    </row>
    <row r="1036" spans="1:3" ht="25.5">
      <c r="A1036" s="688" t="s">
        <v>134</v>
      </c>
      <c r="B1036" s="694" t="s">
        <v>135</v>
      </c>
      <c r="C1036" s="677"/>
    </row>
    <row r="1037" spans="1:3" ht="12.75">
      <c r="A1037" s="700" t="s">
        <v>658</v>
      </c>
      <c r="B1037" s="694" t="s">
        <v>41</v>
      </c>
      <c r="C1037" s="677"/>
    </row>
    <row r="1038" spans="1:3" ht="12.75">
      <c r="A1038" s="686">
        <v>9</v>
      </c>
      <c r="B1038" s="701" t="s">
        <v>136</v>
      </c>
      <c r="C1038" s="677">
        <f>+C1039</f>
        <v>0</v>
      </c>
    </row>
    <row r="1039" spans="1:3" ht="12.75">
      <c r="A1039" s="686" t="s">
        <v>137</v>
      </c>
      <c r="B1039" s="687" t="s">
        <v>138</v>
      </c>
      <c r="C1039" s="677">
        <f>SUM(C1040:C1041)</f>
        <v>0</v>
      </c>
    </row>
    <row r="1040" spans="1:3" ht="12.75">
      <c r="A1040" s="688" t="s">
        <v>139</v>
      </c>
      <c r="B1040" s="689" t="s">
        <v>141</v>
      </c>
      <c r="C1040" s="677"/>
    </row>
    <row r="1041" spans="1:5" ht="12.75">
      <c r="A1041" s="688" t="s">
        <v>142</v>
      </c>
      <c r="B1041" s="689" t="s">
        <v>143</v>
      </c>
      <c r="C1041" s="677">
        <f>+C1042</f>
        <v>0</v>
      </c>
    </row>
    <row r="1042" spans="1:5" ht="12.75">
      <c r="A1042" s="577"/>
      <c r="B1042" s="576" t="s">
        <v>1939</v>
      </c>
      <c r="C1042" s="677"/>
    </row>
    <row r="1043" spans="1:5">
      <c r="A1043" s="630"/>
      <c r="B1043" s="187"/>
      <c r="C1043" s="627"/>
    </row>
    <row r="1044" spans="1:5">
      <c r="A1044" s="630"/>
      <c r="B1044" s="187"/>
      <c r="C1044" s="627"/>
    </row>
    <row r="1045" spans="1:5">
      <c r="A1045" s="601" t="s">
        <v>156</v>
      </c>
      <c r="B1045" s="602"/>
      <c r="C1045" s="603">
        <f>+C1047+C1066+C1112+C1144+C1148+C1151+C1177+C1214+C1226+C1230</f>
        <v>480000</v>
      </c>
      <c r="E1045" s="77"/>
    </row>
    <row r="1046" spans="1:5">
      <c r="A1046" s="604"/>
      <c r="B1046" s="602"/>
      <c r="C1046" s="605"/>
    </row>
    <row r="1047" spans="1:5">
      <c r="A1047" s="606" t="s">
        <v>1428</v>
      </c>
      <c r="B1047" s="607" t="s">
        <v>1438</v>
      </c>
      <c r="C1047" s="608">
        <f>+C1048+C1052+C1055+C1060</f>
        <v>0</v>
      </c>
    </row>
    <row r="1048" spans="1:5">
      <c r="A1048" s="606" t="s">
        <v>1437</v>
      </c>
      <c r="B1048" s="607" t="s">
        <v>1403</v>
      </c>
      <c r="C1048" s="608">
        <f>SUM(C1049:C1051)</f>
        <v>0</v>
      </c>
    </row>
    <row r="1049" spans="1:5">
      <c r="A1049" s="609" t="s">
        <v>1405</v>
      </c>
      <c r="B1049" s="602" t="s">
        <v>1404</v>
      </c>
      <c r="C1049" s="610">
        <v>0</v>
      </c>
    </row>
    <row r="1050" spans="1:5">
      <c r="A1050" s="609" t="s">
        <v>1406</v>
      </c>
      <c r="B1050" s="602" t="s">
        <v>1407</v>
      </c>
      <c r="C1050" s="610"/>
    </row>
    <row r="1051" spans="1:5" ht="13.5">
      <c r="A1051" s="609" t="s">
        <v>1408</v>
      </c>
      <c r="B1051" s="611" t="s">
        <v>1409</v>
      </c>
      <c r="C1051" s="610"/>
    </row>
    <row r="1052" spans="1:5" ht="13.5">
      <c r="A1052" s="609" t="s">
        <v>1410</v>
      </c>
      <c r="B1052" s="612" t="s">
        <v>1411</v>
      </c>
      <c r="C1052" s="608">
        <f>SUM(C1053:C1054)</f>
        <v>0</v>
      </c>
    </row>
    <row r="1053" spans="1:5" ht="13.5">
      <c r="A1053" s="609" t="s">
        <v>1412</v>
      </c>
      <c r="B1053" s="611" t="s">
        <v>1413</v>
      </c>
      <c r="C1053" s="610"/>
    </row>
    <row r="1054" spans="1:5" ht="13.5">
      <c r="A1054" s="609" t="s">
        <v>1414</v>
      </c>
      <c r="B1054" s="611" t="s">
        <v>269</v>
      </c>
      <c r="C1054" s="610">
        <v>0</v>
      </c>
    </row>
    <row r="1055" spans="1:5" ht="13.5">
      <c r="A1055" s="609" t="s">
        <v>1415</v>
      </c>
      <c r="B1055" s="612" t="s">
        <v>1416</v>
      </c>
      <c r="C1055" s="610">
        <f>SUM(C1056:C1059)</f>
        <v>0</v>
      </c>
    </row>
    <row r="1056" spans="1:5">
      <c r="A1056" s="609" t="s">
        <v>1417</v>
      </c>
      <c r="B1056" s="602" t="s">
        <v>1418</v>
      </c>
      <c r="C1056" s="610">
        <v>0</v>
      </c>
    </row>
    <row r="1057" spans="1:3">
      <c r="A1057" s="609" t="s">
        <v>1419</v>
      </c>
      <c r="B1057" s="602" t="s">
        <v>1420</v>
      </c>
      <c r="C1057" s="610">
        <v>0</v>
      </c>
    </row>
    <row r="1058" spans="1:3">
      <c r="A1058" s="609" t="s">
        <v>1421</v>
      </c>
      <c r="B1058" s="602" t="s">
        <v>600</v>
      </c>
      <c r="C1058" s="610">
        <v>0</v>
      </c>
    </row>
    <row r="1059" spans="1:3">
      <c r="A1059" s="609" t="s">
        <v>1422</v>
      </c>
      <c r="B1059" s="602" t="s">
        <v>978</v>
      </c>
      <c r="C1059" s="610">
        <v>0</v>
      </c>
    </row>
    <row r="1060" spans="1:3" ht="13.5">
      <c r="A1060" s="609" t="s">
        <v>1423</v>
      </c>
      <c r="B1060" s="612" t="s">
        <v>1424</v>
      </c>
      <c r="C1060" s="610">
        <f>SUM(C1061:C1063)</f>
        <v>0</v>
      </c>
    </row>
    <row r="1061" spans="1:3">
      <c r="A1061" s="609" t="s">
        <v>1425</v>
      </c>
      <c r="B1061" s="602" t="s">
        <v>1436</v>
      </c>
      <c r="C1061" s="610">
        <v>0</v>
      </c>
    </row>
    <row r="1062" spans="1:3">
      <c r="A1062" s="609" t="s">
        <v>1426</v>
      </c>
      <c r="B1062" s="602" t="s">
        <v>1433</v>
      </c>
      <c r="C1062" s="610">
        <v>0</v>
      </c>
    </row>
    <row r="1063" spans="1:3">
      <c r="A1063" s="609" t="s">
        <v>1427</v>
      </c>
      <c r="B1063" s="602" t="s">
        <v>1434</v>
      </c>
      <c r="C1063" s="610">
        <v>0</v>
      </c>
    </row>
    <row r="1064" spans="1:3">
      <c r="A1064" s="604"/>
      <c r="B1064" s="602"/>
      <c r="C1064" s="610"/>
    </row>
    <row r="1065" spans="1:3">
      <c r="A1065" s="604"/>
      <c r="B1065" s="602"/>
      <c r="C1065" s="610"/>
    </row>
    <row r="1066" spans="1:3" ht="13.5">
      <c r="A1066" s="606" t="s">
        <v>688</v>
      </c>
      <c r="B1066" s="612" t="s">
        <v>1439</v>
      </c>
      <c r="C1066" s="702">
        <f>+C1068+C1071+C1077+C1082+C1090++C1095+C1099+C1103</f>
        <v>480000</v>
      </c>
    </row>
    <row r="1067" spans="1:3">
      <c r="A1067" s="604"/>
      <c r="B1067" s="602"/>
      <c r="C1067" s="610"/>
    </row>
    <row r="1068" spans="1:3" ht="12.75">
      <c r="A1068" s="613" t="s">
        <v>1441</v>
      </c>
      <c r="B1068" s="614" t="s">
        <v>1442</v>
      </c>
      <c r="C1068" s="605">
        <f>+C1070</f>
        <v>0</v>
      </c>
    </row>
    <row r="1069" spans="1:3" ht="12.75">
      <c r="A1069" s="615" t="s">
        <v>1340</v>
      </c>
      <c r="B1069" s="616" t="s">
        <v>1339</v>
      </c>
      <c r="C1069" s="605"/>
    </row>
    <row r="1070" spans="1:3" ht="12.75">
      <c r="A1070" s="615" t="s">
        <v>1443</v>
      </c>
      <c r="B1070" s="616" t="s">
        <v>1444</v>
      </c>
      <c r="C1070" s="605">
        <v>0</v>
      </c>
    </row>
    <row r="1071" spans="1:3" ht="12.75">
      <c r="A1071" s="613" t="s">
        <v>1445</v>
      </c>
      <c r="B1071" s="614" t="s">
        <v>1446</v>
      </c>
      <c r="C1071" s="605">
        <f>SUM(C1072:C1076)</f>
        <v>480000</v>
      </c>
    </row>
    <row r="1072" spans="1:3" ht="12.75">
      <c r="A1072" s="615" t="s">
        <v>1447</v>
      </c>
      <c r="B1072" s="616" t="s">
        <v>1448</v>
      </c>
      <c r="C1072" s="605">
        <v>180000</v>
      </c>
    </row>
    <row r="1073" spans="1:3" ht="12.75">
      <c r="A1073" s="615" t="s">
        <v>1449</v>
      </c>
      <c r="B1073" s="616" t="s">
        <v>1450</v>
      </c>
      <c r="C1073" s="605">
        <v>300000</v>
      </c>
    </row>
    <row r="1074" spans="1:3" ht="12.75">
      <c r="A1074" s="615" t="s">
        <v>1451</v>
      </c>
      <c r="B1074" s="616" t="s">
        <v>1452</v>
      </c>
      <c r="C1074" s="605">
        <v>0</v>
      </c>
    </row>
    <row r="1075" spans="1:3" ht="12.75">
      <c r="A1075" s="615" t="s">
        <v>1453</v>
      </c>
      <c r="B1075" s="616" t="s">
        <v>1454</v>
      </c>
      <c r="C1075" s="605">
        <v>0</v>
      </c>
    </row>
    <row r="1076" spans="1:3" ht="12.75">
      <c r="A1076" s="615" t="s">
        <v>1455</v>
      </c>
      <c r="B1076" s="616" t="s">
        <v>1456</v>
      </c>
      <c r="C1076" s="605">
        <v>0</v>
      </c>
    </row>
    <row r="1077" spans="1:3" ht="12.75">
      <c r="A1077" s="613" t="s">
        <v>1457</v>
      </c>
      <c r="B1077" s="614" t="s">
        <v>1458</v>
      </c>
      <c r="C1077" s="605">
        <f>SUM(C1078:C1081)</f>
        <v>0</v>
      </c>
    </row>
    <row r="1078" spans="1:3" ht="12.75">
      <c r="A1078" s="615" t="s">
        <v>1459</v>
      </c>
      <c r="B1078" s="616" t="s">
        <v>1460</v>
      </c>
      <c r="C1078" s="605">
        <v>0</v>
      </c>
    </row>
    <row r="1079" spans="1:3" ht="12.75">
      <c r="A1079" s="615" t="s">
        <v>1461</v>
      </c>
      <c r="B1079" s="616" t="s">
        <v>1462</v>
      </c>
      <c r="C1079" s="605">
        <v>0</v>
      </c>
    </row>
    <row r="1080" spans="1:3" ht="12.75">
      <c r="A1080" s="615" t="s">
        <v>1463</v>
      </c>
      <c r="B1080" s="616" t="s">
        <v>1464</v>
      </c>
      <c r="C1080" s="605">
        <v>0</v>
      </c>
    </row>
    <row r="1081" spans="1:3" ht="12.75">
      <c r="A1081" s="615" t="s">
        <v>1465</v>
      </c>
      <c r="B1081" s="616" t="s">
        <v>1466</v>
      </c>
      <c r="C1081" s="605">
        <v>0</v>
      </c>
    </row>
    <row r="1082" spans="1:3" ht="12.75">
      <c r="A1082" s="613" t="s">
        <v>1467</v>
      </c>
      <c r="B1082" s="614" t="s">
        <v>1468</v>
      </c>
      <c r="C1082" s="605">
        <f>SUM(C1083:C1089)</f>
        <v>0</v>
      </c>
    </row>
    <row r="1083" spans="1:3" ht="12.75">
      <c r="A1083" s="615" t="s">
        <v>1469</v>
      </c>
      <c r="B1083" s="616" t="s">
        <v>1470</v>
      </c>
      <c r="C1083" s="605">
        <v>0</v>
      </c>
    </row>
    <row r="1084" spans="1:3" ht="12.75">
      <c r="A1084" s="615" t="s">
        <v>1471</v>
      </c>
      <c r="B1084" s="616" t="s">
        <v>1472</v>
      </c>
      <c r="C1084" s="605">
        <v>0</v>
      </c>
    </row>
    <row r="1085" spans="1:3" ht="12.75">
      <c r="A1085" s="615" t="s">
        <v>1473</v>
      </c>
      <c r="B1085" s="616" t="s">
        <v>1474</v>
      </c>
      <c r="C1085" s="605">
        <v>0</v>
      </c>
    </row>
    <row r="1086" spans="1:3" ht="12.75">
      <c r="A1086" s="615" t="s">
        <v>1475</v>
      </c>
      <c r="B1086" s="616" t="s">
        <v>1476</v>
      </c>
      <c r="C1086" s="605">
        <v>0</v>
      </c>
    </row>
    <row r="1087" spans="1:3" ht="12.75">
      <c r="A1087" s="615" t="s">
        <v>1477</v>
      </c>
      <c r="B1087" s="616" t="s">
        <v>1478</v>
      </c>
      <c r="C1087" s="605">
        <v>0</v>
      </c>
    </row>
    <row r="1088" spans="1:3" ht="12.75">
      <c r="A1088" s="615" t="s">
        <v>1479</v>
      </c>
      <c r="B1088" s="616" t="s">
        <v>1480</v>
      </c>
      <c r="C1088" s="605">
        <v>0</v>
      </c>
    </row>
    <row r="1089" spans="1:3" ht="12.75">
      <c r="A1089" s="615" t="s">
        <v>1481</v>
      </c>
      <c r="B1089" s="616" t="s">
        <v>1482</v>
      </c>
      <c r="C1089" s="605">
        <v>0</v>
      </c>
    </row>
    <row r="1090" spans="1:3" ht="12.75">
      <c r="A1090" s="613" t="s">
        <v>1483</v>
      </c>
      <c r="B1090" s="614" t="s">
        <v>1484</v>
      </c>
      <c r="C1090" s="605">
        <f>SUM(C1091:C1094)</f>
        <v>0</v>
      </c>
    </row>
    <row r="1091" spans="1:3" ht="12.75">
      <c r="A1091" s="615" t="s">
        <v>1485</v>
      </c>
      <c r="B1091" s="616" t="s">
        <v>1486</v>
      </c>
      <c r="C1091" s="605">
        <v>0</v>
      </c>
    </row>
    <row r="1092" spans="1:3" ht="12.75">
      <c r="A1092" s="615" t="s">
        <v>1487</v>
      </c>
      <c r="B1092" s="616" t="s">
        <v>1488</v>
      </c>
      <c r="C1092" s="605">
        <v>0</v>
      </c>
    </row>
    <row r="1093" spans="1:3" ht="12.75">
      <c r="A1093" s="615" t="s">
        <v>1489</v>
      </c>
      <c r="B1093" s="616" t="s">
        <v>1490</v>
      </c>
      <c r="C1093" s="605">
        <v>0</v>
      </c>
    </row>
    <row r="1094" spans="1:3" ht="12.75">
      <c r="A1094" s="615" t="s">
        <v>1491</v>
      </c>
      <c r="B1094" s="616" t="s">
        <v>1492</v>
      </c>
      <c r="C1094" s="605">
        <v>0</v>
      </c>
    </row>
    <row r="1095" spans="1:3">
      <c r="A1095" s="617" t="s">
        <v>1429</v>
      </c>
      <c r="B1095" s="618" t="s">
        <v>1430</v>
      </c>
      <c r="C1095" s="610">
        <f>+C1096</f>
        <v>0</v>
      </c>
    </row>
    <row r="1096" spans="1:3">
      <c r="A1096" s="619" t="s">
        <v>1431</v>
      </c>
      <c r="B1096" s="620" t="s">
        <v>1432</v>
      </c>
      <c r="C1096" s="610">
        <v>0</v>
      </c>
    </row>
    <row r="1097" spans="1:3" ht="12.75">
      <c r="A1097" s="619" t="s">
        <v>681</v>
      </c>
      <c r="B1097" s="616" t="s">
        <v>906</v>
      </c>
      <c r="C1097" s="605">
        <v>0</v>
      </c>
    </row>
    <row r="1098" spans="1:3">
      <c r="A1098" s="604"/>
      <c r="B1098" s="602"/>
      <c r="C1098" s="610"/>
    </row>
    <row r="1099" spans="1:3" ht="12.75">
      <c r="A1099" s="613" t="s">
        <v>1493</v>
      </c>
      <c r="B1099" s="614" t="s">
        <v>1494</v>
      </c>
      <c r="C1099" s="605">
        <f>SUM(C1100:C1102)</f>
        <v>0</v>
      </c>
    </row>
    <row r="1100" spans="1:3" ht="12.75">
      <c r="A1100" s="615" t="s">
        <v>1495</v>
      </c>
      <c r="B1100" s="616" t="s">
        <v>1496</v>
      </c>
      <c r="C1100" s="605">
        <v>0</v>
      </c>
    </row>
    <row r="1101" spans="1:3" ht="12.75">
      <c r="A1101" s="615" t="s">
        <v>1497</v>
      </c>
      <c r="B1101" s="616" t="s">
        <v>1498</v>
      </c>
      <c r="C1101" s="605">
        <v>0</v>
      </c>
    </row>
    <row r="1102" spans="1:3" ht="12.75">
      <c r="A1102" s="615" t="s">
        <v>1499</v>
      </c>
      <c r="B1102" s="616" t="s">
        <v>1500</v>
      </c>
      <c r="C1102" s="605">
        <v>0</v>
      </c>
    </row>
    <row r="1103" spans="1:3" ht="12.75">
      <c r="A1103" s="613" t="s">
        <v>1501</v>
      </c>
      <c r="B1103" s="614" t="s">
        <v>1502</v>
      </c>
      <c r="C1103" s="605">
        <f>SUM(C1104:C1111)</f>
        <v>0</v>
      </c>
    </row>
    <row r="1104" spans="1:3" ht="12.75">
      <c r="A1104" s="615" t="s">
        <v>1503</v>
      </c>
      <c r="B1104" s="616" t="s">
        <v>1504</v>
      </c>
      <c r="C1104" s="605">
        <v>0</v>
      </c>
    </row>
    <row r="1105" spans="1:3" ht="12.75">
      <c r="A1105" s="615" t="s">
        <v>1505</v>
      </c>
      <c r="B1105" s="616" t="s">
        <v>1506</v>
      </c>
      <c r="C1105" s="605">
        <v>0</v>
      </c>
    </row>
    <row r="1106" spans="1:3" ht="12.75">
      <c r="A1106" s="615" t="s">
        <v>1507</v>
      </c>
      <c r="B1106" s="616" t="s">
        <v>1513</v>
      </c>
      <c r="C1106" s="605">
        <v>0</v>
      </c>
    </row>
    <row r="1107" spans="1:3" ht="12.75">
      <c r="A1107" s="615" t="s">
        <v>1514</v>
      </c>
      <c r="B1107" s="616" t="s">
        <v>1515</v>
      </c>
      <c r="C1107" s="605">
        <v>0</v>
      </c>
    </row>
    <row r="1108" spans="1:3" ht="12.75">
      <c r="A1108" s="615" t="s">
        <v>1516</v>
      </c>
      <c r="B1108" s="616" t="s">
        <v>1517</v>
      </c>
      <c r="C1108" s="605">
        <v>0</v>
      </c>
    </row>
    <row r="1109" spans="1:3" ht="12.75">
      <c r="A1109" s="615" t="s">
        <v>1518</v>
      </c>
      <c r="B1109" s="616" t="s">
        <v>1519</v>
      </c>
      <c r="C1109" s="605">
        <v>0</v>
      </c>
    </row>
    <row r="1110" spans="1:3" ht="25.5">
      <c r="A1110" s="615" t="s">
        <v>1520</v>
      </c>
      <c r="B1110" s="621" t="s">
        <v>1521</v>
      </c>
      <c r="C1110" s="605">
        <v>0</v>
      </c>
    </row>
    <row r="1111" spans="1:3" ht="12.75">
      <c r="A1111" s="615" t="s">
        <v>1522</v>
      </c>
      <c r="B1111" s="616" t="s">
        <v>1523</v>
      </c>
      <c r="C1111" s="605">
        <v>0</v>
      </c>
    </row>
    <row r="1112" spans="1:3" ht="12.75">
      <c r="A1112" s="622" t="s">
        <v>680</v>
      </c>
      <c r="B1112" s="614" t="s">
        <v>683</v>
      </c>
      <c r="C1112" s="703">
        <f>+C1113+C1119+C1124+C1132+C1135</f>
        <v>0</v>
      </c>
    </row>
    <row r="1113" spans="1:3" ht="12.75">
      <c r="A1113" s="613" t="s">
        <v>1524</v>
      </c>
      <c r="B1113" s="614" t="s">
        <v>1525</v>
      </c>
      <c r="C1113" s="605">
        <f>SUM(C1114:C1118)</f>
        <v>0</v>
      </c>
    </row>
    <row r="1114" spans="1:3" ht="12.75">
      <c r="A1114" s="615" t="s">
        <v>1526</v>
      </c>
      <c r="B1114" s="616" t="s">
        <v>1528</v>
      </c>
      <c r="C1114" s="605">
        <v>0</v>
      </c>
    </row>
    <row r="1115" spans="1:3" ht="12.75">
      <c r="A1115" s="615" t="s">
        <v>1529</v>
      </c>
      <c r="B1115" s="616" t="s">
        <v>1530</v>
      </c>
      <c r="C1115" s="605"/>
    </row>
    <row r="1116" spans="1:3" ht="12.75">
      <c r="A1116" s="615" t="s">
        <v>1531</v>
      </c>
      <c r="B1116" s="616" t="s">
        <v>1532</v>
      </c>
      <c r="C1116" s="605"/>
    </row>
    <row r="1117" spans="1:3" ht="12.75">
      <c r="A1117" s="615" t="s">
        <v>1533</v>
      </c>
      <c r="B1117" s="616" t="s">
        <v>1534</v>
      </c>
      <c r="C1117" s="605">
        <v>0</v>
      </c>
    </row>
    <row r="1118" spans="1:3" ht="12.75">
      <c r="A1118" s="615" t="s">
        <v>1535</v>
      </c>
      <c r="B1118" s="616" t="s">
        <v>1536</v>
      </c>
      <c r="C1118" s="605"/>
    </row>
    <row r="1119" spans="1:3" ht="12.75">
      <c r="A1119" s="613" t="s">
        <v>1537</v>
      </c>
      <c r="B1119" s="614" t="s">
        <v>1538</v>
      </c>
      <c r="C1119" s="605">
        <f>SUM(C1120:C1123)</f>
        <v>0</v>
      </c>
    </row>
    <row r="1120" spans="1:3" ht="12.75">
      <c r="A1120" s="615" t="s">
        <v>1539</v>
      </c>
      <c r="B1120" s="616" t="s">
        <v>1540</v>
      </c>
      <c r="C1120" s="605"/>
    </row>
    <row r="1121" spans="1:3" ht="12.75">
      <c r="A1121" s="615" t="s">
        <v>1541</v>
      </c>
      <c r="B1121" s="616" t="s">
        <v>1542</v>
      </c>
      <c r="C1121" s="605"/>
    </row>
    <row r="1122" spans="1:3" ht="12.75">
      <c r="A1122" s="615" t="s">
        <v>1543</v>
      </c>
      <c r="B1122" s="616" t="s">
        <v>1544</v>
      </c>
      <c r="C1122" s="605"/>
    </row>
    <row r="1123" spans="1:3" ht="12.75">
      <c r="A1123" s="615" t="s">
        <v>1545</v>
      </c>
      <c r="B1123" s="616" t="s">
        <v>1546</v>
      </c>
      <c r="C1123" s="605"/>
    </row>
    <row r="1124" spans="1:3" ht="25.5">
      <c r="A1124" s="613" t="s">
        <v>1547</v>
      </c>
      <c r="B1124" s="623" t="s">
        <v>1548</v>
      </c>
      <c r="C1124" s="605">
        <f>SUM(C1125:C1131)</f>
        <v>0</v>
      </c>
    </row>
    <row r="1125" spans="1:3" ht="12.75">
      <c r="A1125" s="615" t="s">
        <v>1549</v>
      </c>
      <c r="B1125" s="616" t="s">
        <v>1550</v>
      </c>
      <c r="C1125" s="605"/>
    </row>
    <row r="1126" spans="1:3" ht="12.75">
      <c r="A1126" s="615" t="s">
        <v>1551</v>
      </c>
      <c r="B1126" s="616" t="s">
        <v>1552</v>
      </c>
      <c r="C1126" s="605"/>
    </row>
    <row r="1127" spans="1:3" ht="12.75">
      <c r="A1127" s="615" t="s">
        <v>1553</v>
      </c>
      <c r="B1127" s="616" t="s">
        <v>1554</v>
      </c>
      <c r="C1127" s="605"/>
    </row>
    <row r="1128" spans="1:3" ht="12.75">
      <c r="A1128" s="615" t="s">
        <v>1555</v>
      </c>
      <c r="B1128" s="616" t="s">
        <v>1556</v>
      </c>
      <c r="C1128" s="605">
        <v>0</v>
      </c>
    </row>
    <row r="1129" spans="1:3" ht="12.75">
      <c r="A1129" s="615" t="s">
        <v>1557</v>
      </c>
      <c r="B1129" s="616" t="s">
        <v>1558</v>
      </c>
      <c r="C1129" s="605"/>
    </row>
    <row r="1130" spans="1:3" ht="12.75">
      <c r="A1130" s="615" t="s">
        <v>1559</v>
      </c>
      <c r="B1130" s="616" t="s">
        <v>1560</v>
      </c>
      <c r="C1130" s="605"/>
    </row>
    <row r="1131" spans="1:3" ht="12.75">
      <c r="A1131" s="615" t="s">
        <v>1561</v>
      </c>
      <c r="B1131" s="616" t="s">
        <v>1562</v>
      </c>
      <c r="C1131" s="605"/>
    </row>
    <row r="1132" spans="1:3" ht="12.75">
      <c r="A1132" s="613" t="s">
        <v>1563</v>
      </c>
      <c r="B1132" s="614" t="s">
        <v>1564</v>
      </c>
      <c r="C1132" s="605">
        <f>SUM(C1133:C1134)</f>
        <v>0</v>
      </c>
    </row>
    <row r="1133" spans="1:3" ht="12.75">
      <c r="A1133" s="615" t="s">
        <v>1565</v>
      </c>
      <c r="B1133" s="616" t="s">
        <v>1566</v>
      </c>
      <c r="C1133" s="605">
        <v>0</v>
      </c>
    </row>
    <row r="1134" spans="1:3" ht="12.75">
      <c r="A1134" s="615" t="s">
        <v>1567</v>
      </c>
      <c r="B1134" s="616" t="s">
        <v>1568</v>
      </c>
      <c r="C1134" s="605">
        <v>0</v>
      </c>
    </row>
    <row r="1135" spans="1:3" ht="12.75">
      <c r="A1135" s="613" t="s">
        <v>1569</v>
      </c>
      <c r="B1135" s="614" t="s">
        <v>1570</v>
      </c>
      <c r="C1135" s="605">
        <f>SUM(C1136:C1143)</f>
        <v>0</v>
      </c>
    </row>
    <row r="1136" spans="1:3" ht="12.75">
      <c r="A1136" s="615" t="s">
        <v>1571</v>
      </c>
      <c r="B1136" s="616" t="s">
        <v>1572</v>
      </c>
      <c r="C1136" s="605">
        <v>0</v>
      </c>
    </row>
    <row r="1137" spans="1:3" ht="12.75">
      <c r="A1137" s="615" t="s">
        <v>1573</v>
      </c>
      <c r="B1137" s="616" t="s">
        <v>1574</v>
      </c>
      <c r="C1137" s="605"/>
    </row>
    <row r="1138" spans="1:3" ht="12.75">
      <c r="A1138" s="624" t="s">
        <v>1575</v>
      </c>
      <c r="B1138" s="616" t="s">
        <v>1576</v>
      </c>
      <c r="C1138" s="605">
        <v>0</v>
      </c>
    </row>
    <row r="1139" spans="1:3" ht="12.75">
      <c r="A1139" s="615" t="s">
        <v>1577</v>
      </c>
      <c r="B1139" s="616" t="s">
        <v>1578</v>
      </c>
      <c r="C1139" s="605"/>
    </row>
    <row r="1140" spans="1:3" ht="12.75">
      <c r="A1140" s="615" t="s">
        <v>1579</v>
      </c>
      <c r="B1140" s="616" t="s">
        <v>1580</v>
      </c>
      <c r="C1140" s="605">
        <v>0</v>
      </c>
    </row>
    <row r="1141" spans="1:3" ht="12.75">
      <c r="A1141" s="615" t="s">
        <v>1581</v>
      </c>
      <c r="B1141" s="616" t="s">
        <v>1582</v>
      </c>
      <c r="C1141" s="605">
        <v>0</v>
      </c>
    </row>
    <row r="1142" spans="1:3" ht="12.75">
      <c r="A1142" s="615" t="s">
        <v>1583</v>
      </c>
      <c r="B1142" s="616" t="s">
        <v>1584</v>
      </c>
      <c r="C1142" s="605"/>
    </row>
    <row r="1143" spans="1:3" ht="12.75">
      <c r="A1143" s="615" t="s">
        <v>1585</v>
      </c>
      <c r="B1143" s="616" t="s">
        <v>1586</v>
      </c>
      <c r="C1143" s="605"/>
    </row>
    <row r="1144" spans="1:3" ht="12.75">
      <c r="A1144" s="625">
        <v>3</v>
      </c>
      <c r="B1144" s="614" t="s">
        <v>1587</v>
      </c>
      <c r="C1144" s="703">
        <f>+C1145</f>
        <v>0</v>
      </c>
    </row>
    <row r="1145" spans="1:3" ht="12.75">
      <c r="A1145" s="613" t="s">
        <v>1588</v>
      </c>
      <c r="B1145" s="614" t="s">
        <v>1589</v>
      </c>
      <c r="C1145" s="605">
        <f>+C1146</f>
        <v>0</v>
      </c>
    </row>
    <row r="1146" spans="1:3" ht="25.5">
      <c r="A1146" s="615" t="s">
        <v>1590</v>
      </c>
      <c r="B1146" s="621" t="s">
        <v>1592</v>
      </c>
      <c r="C1146" s="605"/>
    </row>
    <row r="1147" spans="1:3" ht="12.75">
      <c r="A1147" s="704" t="s">
        <v>658</v>
      </c>
      <c r="B1147" s="621" t="s">
        <v>41</v>
      </c>
      <c r="C1147" s="605"/>
    </row>
    <row r="1148" spans="1:3" ht="12.75">
      <c r="A1148" s="613">
        <v>4</v>
      </c>
      <c r="B1148" s="614" t="s">
        <v>1593</v>
      </c>
      <c r="C1148" s="703">
        <f>+C1149</f>
        <v>0</v>
      </c>
    </row>
    <row r="1149" spans="1:3" ht="12.75">
      <c r="A1149" s="613" t="s">
        <v>1594</v>
      </c>
      <c r="B1149" s="614" t="s">
        <v>1595</v>
      </c>
      <c r="C1149" s="605">
        <f>+C1150</f>
        <v>0</v>
      </c>
    </row>
    <row r="1150" spans="1:3" ht="12.75">
      <c r="A1150" s="615" t="s">
        <v>1596</v>
      </c>
      <c r="B1150" s="616" t="s">
        <v>1597</v>
      </c>
      <c r="C1150" s="605"/>
    </row>
    <row r="1151" spans="1:3" ht="12.75">
      <c r="A1151" s="625">
        <v>5</v>
      </c>
      <c r="B1151" s="628" t="s">
        <v>1598</v>
      </c>
      <c r="C1151" s="703">
        <f>+C1152+C1161+C1170+C1172</f>
        <v>0</v>
      </c>
    </row>
    <row r="1152" spans="1:3" ht="12.75">
      <c r="A1152" s="613" t="s">
        <v>1599</v>
      </c>
      <c r="B1152" s="614" t="s">
        <v>1600</v>
      </c>
      <c r="C1152" s="605">
        <f>SUM(C1153:C1160)</f>
        <v>0</v>
      </c>
    </row>
    <row r="1153" spans="1:3" ht="12.75">
      <c r="A1153" s="615" t="s">
        <v>1601</v>
      </c>
      <c r="B1153" s="616" t="s">
        <v>1602</v>
      </c>
      <c r="C1153" s="605"/>
    </row>
    <row r="1154" spans="1:3" ht="12.75">
      <c r="A1154" s="615" t="s">
        <v>1603</v>
      </c>
      <c r="B1154" s="616" t="s">
        <v>1604</v>
      </c>
      <c r="C1154" s="605"/>
    </row>
    <row r="1155" spans="1:3" ht="12.75">
      <c r="A1155" s="615" t="s">
        <v>1605</v>
      </c>
      <c r="B1155" s="616" t="s">
        <v>1606</v>
      </c>
      <c r="C1155" s="605"/>
    </row>
    <row r="1156" spans="1:3" ht="12.75">
      <c r="A1156" s="615" t="s">
        <v>1607</v>
      </c>
      <c r="B1156" s="616" t="s">
        <v>1608</v>
      </c>
      <c r="C1156" s="605">
        <v>0</v>
      </c>
    </row>
    <row r="1157" spans="1:3" ht="12.75">
      <c r="A1157" s="615" t="s">
        <v>1609</v>
      </c>
      <c r="B1157" s="616" t="s">
        <v>0</v>
      </c>
      <c r="C1157" s="605">
        <v>0</v>
      </c>
    </row>
    <row r="1158" spans="1:3" ht="12.75">
      <c r="A1158" s="615" t="s">
        <v>1</v>
      </c>
      <c r="B1158" s="616" t="s">
        <v>2</v>
      </c>
      <c r="C1158" s="605"/>
    </row>
    <row r="1159" spans="1:3" ht="12.75">
      <c r="A1159" s="615" t="s">
        <v>3</v>
      </c>
      <c r="B1159" s="616" t="s">
        <v>4</v>
      </c>
      <c r="C1159" s="605"/>
    </row>
    <row r="1160" spans="1:3" ht="12.75">
      <c r="A1160" s="615" t="s">
        <v>5</v>
      </c>
      <c r="B1160" s="616" t="s">
        <v>6</v>
      </c>
      <c r="C1160" s="605">
        <v>0</v>
      </c>
    </row>
    <row r="1161" spans="1:3" ht="12.75">
      <c r="A1161" s="613" t="s">
        <v>7</v>
      </c>
      <c r="B1161" s="614" t="s">
        <v>8</v>
      </c>
      <c r="C1161" s="605">
        <f>SUM(C1162:C1169)</f>
        <v>0</v>
      </c>
    </row>
    <row r="1162" spans="1:3" ht="12.75">
      <c r="A1162" s="615" t="s">
        <v>9</v>
      </c>
      <c r="B1162" s="616" t="s">
        <v>10</v>
      </c>
      <c r="C1162" s="605"/>
    </row>
    <row r="1163" spans="1:3" ht="12.75">
      <c r="A1163" s="615" t="s">
        <v>11</v>
      </c>
      <c r="B1163" s="616" t="s">
        <v>12</v>
      </c>
      <c r="C1163" s="605"/>
    </row>
    <row r="1164" spans="1:3" ht="12.75">
      <c r="A1164" s="615" t="s">
        <v>13</v>
      </c>
      <c r="B1164" s="616" t="s">
        <v>14</v>
      </c>
      <c r="C1164" s="605"/>
    </row>
    <row r="1165" spans="1:3" ht="12.75">
      <c r="A1165" s="615" t="s">
        <v>15</v>
      </c>
      <c r="B1165" s="616" t="s">
        <v>16</v>
      </c>
      <c r="C1165" s="605"/>
    </row>
    <row r="1166" spans="1:3" ht="12.75">
      <c r="A1166" s="615" t="s">
        <v>17</v>
      </c>
      <c r="B1166" s="616" t="s">
        <v>18</v>
      </c>
      <c r="C1166" s="605"/>
    </row>
    <row r="1167" spans="1:3" ht="12.75">
      <c r="A1167" s="615" t="s">
        <v>19</v>
      </c>
      <c r="B1167" s="616" t="s">
        <v>20</v>
      </c>
      <c r="C1167" s="605"/>
    </row>
    <row r="1168" spans="1:3" ht="12.75">
      <c r="A1168" s="615" t="s">
        <v>21</v>
      </c>
      <c r="B1168" s="616" t="s">
        <v>22</v>
      </c>
      <c r="C1168" s="605"/>
    </row>
    <row r="1169" spans="1:3" ht="12.75">
      <c r="A1169" s="615" t="s">
        <v>23</v>
      </c>
      <c r="B1169" s="616" t="s">
        <v>24</v>
      </c>
      <c r="C1169" s="605"/>
    </row>
    <row r="1170" spans="1:3" ht="12.75">
      <c r="A1170" s="613" t="s">
        <v>25</v>
      </c>
      <c r="B1170" s="614" t="s">
        <v>26</v>
      </c>
      <c r="C1170" s="605">
        <f>+C1171</f>
        <v>0</v>
      </c>
    </row>
    <row r="1171" spans="1:3" ht="12.75">
      <c r="A1171" s="615" t="s">
        <v>27</v>
      </c>
      <c r="B1171" s="616" t="s">
        <v>28</v>
      </c>
      <c r="C1171" s="605"/>
    </row>
    <row r="1172" spans="1:3" ht="12.75">
      <c r="A1172" s="613" t="s">
        <v>29</v>
      </c>
      <c r="B1172" s="614" t="s">
        <v>30</v>
      </c>
      <c r="C1172" s="605">
        <f>SUM(C1173:C1176)</f>
        <v>0</v>
      </c>
    </row>
    <row r="1173" spans="1:3" ht="12.75">
      <c r="A1173" s="615" t="s">
        <v>31</v>
      </c>
      <c r="B1173" s="616" t="s">
        <v>32</v>
      </c>
      <c r="C1173" s="605"/>
    </row>
    <row r="1174" spans="1:3" ht="12.75">
      <c r="A1174" s="615" t="s">
        <v>33</v>
      </c>
      <c r="B1174" s="616" t="s">
        <v>34</v>
      </c>
      <c r="C1174" s="605"/>
    </row>
    <row r="1175" spans="1:3" ht="12.75">
      <c r="A1175" s="615" t="s">
        <v>35</v>
      </c>
      <c r="B1175" s="616" t="s">
        <v>36</v>
      </c>
      <c r="C1175" s="605"/>
    </row>
    <row r="1176" spans="1:3" ht="12.75">
      <c r="A1176" s="615" t="s">
        <v>37</v>
      </c>
      <c r="B1176" s="616" t="s">
        <v>38</v>
      </c>
      <c r="C1176" s="605"/>
    </row>
    <row r="1177" spans="1:3" ht="12.75">
      <c r="A1177" s="613">
        <v>6</v>
      </c>
      <c r="B1177" s="614" t="s">
        <v>568</v>
      </c>
      <c r="C1177" s="605">
        <f>+C1178+C1196+C1199+C1201+C1206+C1208+C1211</f>
        <v>0</v>
      </c>
    </row>
    <row r="1178" spans="1:3" ht="12.75">
      <c r="A1178" s="613" t="s">
        <v>42</v>
      </c>
      <c r="B1178" s="614" t="s">
        <v>43</v>
      </c>
      <c r="C1178" s="605">
        <f>+C1179+C1182+C1185+C1189+C1194+C1195</f>
        <v>0</v>
      </c>
    </row>
    <row r="1179" spans="1:3" ht="12.75">
      <c r="A1179" s="615" t="s">
        <v>44</v>
      </c>
      <c r="B1179" s="616" t="s">
        <v>45</v>
      </c>
      <c r="C1179" s="605">
        <f>+C1180</f>
        <v>0</v>
      </c>
    </row>
    <row r="1180" spans="1:3" ht="12.75">
      <c r="A1180" s="615"/>
      <c r="B1180" s="453" t="s">
        <v>167</v>
      </c>
      <c r="C1180" s="605"/>
    </row>
    <row r="1181" spans="1:3" ht="12.75">
      <c r="A1181" s="615"/>
      <c r="B1181" s="616"/>
      <c r="C1181" s="605"/>
    </row>
    <row r="1182" spans="1:3" ht="12.75">
      <c r="A1182" s="615" t="s">
        <v>46</v>
      </c>
      <c r="B1182" s="616" t="s">
        <v>47</v>
      </c>
      <c r="C1182" s="605">
        <f>SUM(C1183:C1184)</f>
        <v>0</v>
      </c>
    </row>
    <row r="1183" spans="1:3" ht="12.75">
      <c r="A1183" s="615"/>
      <c r="B1183" s="454" t="s">
        <v>149</v>
      </c>
      <c r="C1183" s="605"/>
    </row>
    <row r="1184" spans="1:3" ht="12.75">
      <c r="A1184" s="615"/>
      <c r="B1184" s="454" t="s">
        <v>148</v>
      </c>
      <c r="C1184" s="605"/>
    </row>
    <row r="1185" spans="1:3" ht="25.5">
      <c r="A1185" s="615" t="s">
        <v>48</v>
      </c>
      <c r="B1185" s="621" t="s">
        <v>49</v>
      </c>
      <c r="C1185" s="605">
        <f>SUM(C1186:C1187)</f>
        <v>0</v>
      </c>
    </row>
    <row r="1186" spans="1:3" ht="12.75">
      <c r="A1186" s="615"/>
      <c r="B1186" s="453" t="s">
        <v>146</v>
      </c>
      <c r="C1186" s="605"/>
    </row>
    <row r="1187" spans="1:3" ht="12.75">
      <c r="A1187" s="615"/>
      <c r="B1187" s="453" t="s">
        <v>147</v>
      </c>
      <c r="C1187" s="605"/>
    </row>
    <row r="1188" spans="1:3" ht="12.75">
      <c r="A1188" s="615"/>
      <c r="B1188" s="621"/>
      <c r="C1188" s="605"/>
    </row>
    <row r="1189" spans="1:3" ht="12.75">
      <c r="A1189" s="615" t="s">
        <v>50</v>
      </c>
      <c r="B1189" s="616" t="s">
        <v>51</v>
      </c>
      <c r="C1189" s="605">
        <f>SUM(C1190:C1192)</f>
        <v>0</v>
      </c>
    </row>
    <row r="1190" spans="1:3" ht="12.75">
      <c r="A1190" s="615"/>
      <c r="B1190" s="454" t="s">
        <v>158</v>
      </c>
      <c r="C1190" s="605"/>
    </row>
    <row r="1191" spans="1:3" ht="12.75">
      <c r="A1191" s="615"/>
      <c r="B1191" s="453" t="s">
        <v>159</v>
      </c>
      <c r="C1191" s="605"/>
    </row>
    <row r="1192" spans="1:3" ht="12.75">
      <c r="A1192" s="615"/>
      <c r="B1192" s="453" t="s">
        <v>727</v>
      </c>
      <c r="C1192" s="605"/>
    </row>
    <row r="1193" spans="1:3" ht="12.75">
      <c r="A1193" s="615"/>
      <c r="B1193" s="616"/>
      <c r="C1193" s="605"/>
    </row>
    <row r="1194" spans="1:3" ht="12.75">
      <c r="A1194" s="615" t="s">
        <v>52</v>
      </c>
      <c r="B1194" s="616" t="s">
        <v>53</v>
      </c>
      <c r="C1194" s="605"/>
    </row>
    <row r="1195" spans="1:3" ht="12.75">
      <c r="A1195" s="615" t="s">
        <v>54</v>
      </c>
      <c r="B1195" s="616" t="s">
        <v>73</v>
      </c>
      <c r="C1195" s="605"/>
    </row>
    <row r="1196" spans="1:3" ht="12.75">
      <c r="A1196" s="613" t="s">
        <v>74</v>
      </c>
      <c r="B1196" s="614" t="s">
        <v>75</v>
      </c>
      <c r="C1196" s="605">
        <f>+C1197</f>
        <v>0</v>
      </c>
    </row>
    <row r="1197" spans="1:3" ht="12.75">
      <c r="A1197" s="615" t="s">
        <v>76</v>
      </c>
      <c r="B1197" s="616" t="s">
        <v>77</v>
      </c>
      <c r="C1197" s="605"/>
    </row>
    <row r="1198" spans="1:3" ht="12.75">
      <c r="A1198" s="615"/>
      <c r="B1198" s="453" t="s">
        <v>689</v>
      </c>
      <c r="C1198" s="605"/>
    </row>
    <row r="1199" spans="1:3" ht="12.75">
      <c r="A1199" s="613" t="s">
        <v>78</v>
      </c>
      <c r="B1199" s="614" t="s">
        <v>79</v>
      </c>
      <c r="C1199" s="605">
        <f>+C1200</f>
        <v>0</v>
      </c>
    </row>
    <row r="1200" spans="1:3" ht="12.75">
      <c r="A1200" s="615" t="s">
        <v>80</v>
      </c>
      <c r="B1200" s="616" t="s">
        <v>81</v>
      </c>
      <c r="C1200" s="605"/>
    </row>
    <row r="1201" spans="1:3" ht="25.5">
      <c r="A1201" s="613" t="s">
        <v>82</v>
      </c>
      <c r="B1201" s="623" t="s">
        <v>83</v>
      </c>
      <c r="C1201" s="605">
        <f>+C1202+C1203+C1204+C1205</f>
        <v>0</v>
      </c>
    </row>
    <row r="1202" spans="1:3" ht="12.75">
      <c r="A1202" s="615" t="s">
        <v>84</v>
      </c>
      <c r="B1202" s="616" t="s">
        <v>85</v>
      </c>
      <c r="C1202" s="605"/>
    </row>
    <row r="1203" spans="1:3" ht="12.75">
      <c r="A1203" s="615" t="s">
        <v>86</v>
      </c>
      <c r="B1203" s="616" t="s">
        <v>87</v>
      </c>
      <c r="C1203" s="605"/>
    </row>
    <row r="1204" spans="1:3" ht="12.75">
      <c r="A1204" s="615" t="s">
        <v>88</v>
      </c>
      <c r="B1204" s="616" t="s">
        <v>89</v>
      </c>
      <c r="C1204" s="605"/>
    </row>
    <row r="1205" spans="1:3" ht="25.5">
      <c r="A1205" s="615" t="s">
        <v>90</v>
      </c>
      <c r="B1205" s="621" t="s">
        <v>91</v>
      </c>
      <c r="C1205" s="605"/>
    </row>
    <row r="1206" spans="1:3" ht="12.75">
      <c r="A1206" s="613" t="s">
        <v>92</v>
      </c>
      <c r="B1206" s="623" t="s">
        <v>93</v>
      </c>
      <c r="C1206" s="605">
        <f>+C1207</f>
        <v>0</v>
      </c>
    </row>
    <row r="1207" spans="1:3" ht="12.75">
      <c r="A1207" s="615" t="s">
        <v>94</v>
      </c>
      <c r="B1207" s="616" t="s">
        <v>95</v>
      </c>
      <c r="C1207" s="605"/>
    </row>
    <row r="1208" spans="1:3" ht="25.5">
      <c r="A1208" s="613" t="s">
        <v>96</v>
      </c>
      <c r="B1208" s="623" t="s">
        <v>97</v>
      </c>
      <c r="C1208" s="605">
        <f>+C1209+C1210</f>
        <v>0</v>
      </c>
    </row>
    <row r="1209" spans="1:3" ht="12.75">
      <c r="A1209" s="615" t="s">
        <v>98</v>
      </c>
      <c r="B1209" s="616" t="s">
        <v>99</v>
      </c>
      <c r="C1209" s="605"/>
    </row>
    <row r="1210" spans="1:3" ht="12.75">
      <c r="A1210" s="615" t="s">
        <v>100</v>
      </c>
      <c r="B1210" s="616" t="s">
        <v>101</v>
      </c>
      <c r="C1210" s="605"/>
    </row>
    <row r="1211" spans="1:3" ht="12.75">
      <c r="A1211" s="613" t="s">
        <v>102</v>
      </c>
      <c r="B1211" s="623" t="s">
        <v>103</v>
      </c>
      <c r="C1211" s="605">
        <f>+C1212+C1213</f>
        <v>0</v>
      </c>
    </row>
    <row r="1212" spans="1:3" ht="12.75">
      <c r="A1212" s="615" t="s">
        <v>104</v>
      </c>
      <c r="B1212" s="616" t="s">
        <v>105</v>
      </c>
      <c r="C1212" s="605"/>
    </row>
    <row r="1213" spans="1:3" ht="12.75">
      <c r="A1213" s="615" t="s">
        <v>106</v>
      </c>
      <c r="B1213" s="616" t="s">
        <v>107</v>
      </c>
      <c r="C1213" s="605"/>
    </row>
    <row r="1214" spans="1:3" ht="12.75">
      <c r="A1214" s="613">
        <v>7</v>
      </c>
      <c r="B1214" s="614" t="s">
        <v>1337</v>
      </c>
      <c r="C1214" s="605">
        <f>+C1215+C1221</f>
        <v>0</v>
      </c>
    </row>
    <row r="1215" spans="1:3" ht="12.75">
      <c r="A1215" s="613" t="s">
        <v>108</v>
      </c>
      <c r="B1215" s="623" t="s">
        <v>109</v>
      </c>
      <c r="C1215" s="605">
        <f>+C1216+C1217+C1219+C1220</f>
        <v>0</v>
      </c>
    </row>
    <row r="1216" spans="1:3" ht="12.75">
      <c r="A1216" s="615" t="s">
        <v>110</v>
      </c>
      <c r="B1216" s="616" t="s">
        <v>111</v>
      </c>
      <c r="C1216" s="605"/>
    </row>
    <row r="1217" spans="1:3" ht="12.75">
      <c r="A1217" s="615" t="s">
        <v>112</v>
      </c>
      <c r="B1217" s="616" t="s">
        <v>114</v>
      </c>
      <c r="C1217" s="605">
        <f>+C1218</f>
        <v>0</v>
      </c>
    </row>
    <row r="1218" spans="1:3" ht="12.75">
      <c r="A1218" s="615"/>
      <c r="B1218" s="453" t="s">
        <v>157</v>
      </c>
      <c r="C1218" s="605"/>
    </row>
    <row r="1219" spans="1:3" ht="25.5">
      <c r="A1219" s="615" t="s">
        <v>115</v>
      </c>
      <c r="B1219" s="621" t="s">
        <v>117</v>
      </c>
      <c r="C1219" s="605"/>
    </row>
    <row r="1220" spans="1:3" ht="12.75">
      <c r="A1220" s="615" t="s">
        <v>118</v>
      </c>
      <c r="B1220" s="616" t="s">
        <v>119</v>
      </c>
      <c r="C1220" s="605"/>
    </row>
    <row r="1221" spans="1:3" ht="25.5">
      <c r="A1221" s="613" t="s">
        <v>120</v>
      </c>
      <c r="B1221" s="623" t="s">
        <v>121</v>
      </c>
      <c r="C1221" s="605">
        <f>+C1222+C1223+C1224+C1225</f>
        <v>0</v>
      </c>
    </row>
    <row r="1222" spans="1:3" ht="12.75">
      <c r="A1222" s="615" t="s">
        <v>122</v>
      </c>
      <c r="B1222" s="616" t="s">
        <v>123</v>
      </c>
      <c r="C1222" s="605"/>
    </row>
    <row r="1223" spans="1:3" ht="12.75">
      <c r="A1223" s="615" t="s">
        <v>124</v>
      </c>
      <c r="B1223" s="616" t="s">
        <v>125</v>
      </c>
      <c r="C1223" s="605"/>
    </row>
    <row r="1224" spans="1:3" ht="12.75">
      <c r="A1224" s="615" t="s">
        <v>126</v>
      </c>
      <c r="B1224" s="616" t="s">
        <v>127</v>
      </c>
      <c r="C1224" s="605"/>
    </row>
    <row r="1225" spans="1:3" ht="25.5">
      <c r="A1225" s="615" t="s">
        <v>128</v>
      </c>
      <c r="B1225" s="621" t="s">
        <v>129</v>
      </c>
      <c r="C1225" s="605"/>
    </row>
    <row r="1226" spans="1:3" ht="12.75">
      <c r="A1226" s="613">
        <v>8</v>
      </c>
      <c r="B1226" s="628" t="s">
        <v>130</v>
      </c>
      <c r="C1226" s="605">
        <f>+C1227</f>
        <v>0</v>
      </c>
    </row>
    <row r="1227" spans="1:3" ht="12.75">
      <c r="A1227" s="613" t="s">
        <v>131</v>
      </c>
      <c r="B1227" s="614" t="s">
        <v>133</v>
      </c>
      <c r="C1227" s="605">
        <f>+C1228</f>
        <v>0</v>
      </c>
    </row>
    <row r="1228" spans="1:3" ht="25.5">
      <c r="A1228" s="615" t="s">
        <v>134</v>
      </c>
      <c r="B1228" s="621" t="s">
        <v>135</v>
      </c>
      <c r="C1228" s="605"/>
    </row>
    <row r="1229" spans="1:3" ht="12.75">
      <c r="A1229" s="704" t="s">
        <v>658</v>
      </c>
      <c r="B1229" s="621" t="s">
        <v>41</v>
      </c>
      <c r="C1229" s="605"/>
    </row>
    <row r="1230" spans="1:3" ht="12.75">
      <c r="A1230" s="613">
        <v>9</v>
      </c>
      <c r="B1230" s="628" t="s">
        <v>136</v>
      </c>
      <c r="C1230" s="605">
        <f>+C1231</f>
        <v>0</v>
      </c>
    </row>
    <row r="1231" spans="1:3" ht="12.75">
      <c r="A1231" s="613" t="s">
        <v>137</v>
      </c>
      <c r="B1231" s="614" t="s">
        <v>138</v>
      </c>
      <c r="C1231" s="605">
        <f>SUM(C1232:C1233)</f>
        <v>0</v>
      </c>
    </row>
    <row r="1232" spans="1:3" ht="12.75">
      <c r="A1232" s="615" t="s">
        <v>139</v>
      </c>
      <c r="B1232" s="616" t="s">
        <v>141</v>
      </c>
      <c r="C1232" s="605">
        <v>0</v>
      </c>
    </row>
    <row r="1233" spans="1:3" ht="12.75">
      <c r="A1233" s="615" t="s">
        <v>142</v>
      </c>
      <c r="B1233" s="616" t="s">
        <v>143</v>
      </c>
      <c r="C1233" s="605">
        <f>+C1234</f>
        <v>0</v>
      </c>
    </row>
    <row r="1234" spans="1:3" ht="12.75">
      <c r="A1234" s="579"/>
      <c r="B1234" s="454" t="s">
        <v>1087</v>
      </c>
      <c r="C1234" s="434"/>
    </row>
  </sheetData>
  <autoFilter ref="A20:D1234"/>
  <mergeCells count="1">
    <mergeCell ref="A1:D1"/>
  </mergeCells>
  <phoneticPr fontId="0" type="noConversion"/>
  <pageMargins left="0.76" right="0.75" top="0.71" bottom="1" header="0" footer="0"/>
  <pageSetup scale="10" orientation="portrait" blackAndWhite="1" horizontalDpi="360" verticalDpi="36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29"/>
  <sheetViews>
    <sheetView topLeftCell="A1964" zoomScale="80" zoomScaleNormal="80" workbookViewId="0">
      <selection activeCell="B91" sqref="B91"/>
    </sheetView>
  </sheetViews>
  <sheetFormatPr baseColWidth="10" defaultRowHeight="12"/>
  <cols>
    <col min="1" max="1" width="8.125" style="87" customWidth="1"/>
    <col min="2" max="2" width="96.75" customWidth="1"/>
    <col min="3" max="3" width="20.875" style="305" customWidth="1"/>
    <col min="4" max="4" width="10.75" customWidth="1"/>
    <col min="5" max="5" width="22.75" customWidth="1"/>
    <col min="6" max="6" width="17" hidden="1" customWidth="1"/>
    <col min="7" max="7" width="17.125" hidden="1" customWidth="1"/>
    <col min="8" max="8" width="20.125" customWidth="1"/>
    <col min="9" max="9" width="22.5" bestFit="1" customWidth="1"/>
    <col min="10" max="10" width="16.5" customWidth="1"/>
    <col min="14" max="14" width="21" customWidth="1"/>
    <col min="15" max="15" width="20" bestFit="1" customWidth="1"/>
  </cols>
  <sheetData>
    <row r="1" spans="1:7">
      <c r="A1" s="2378" t="s">
        <v>916</v>
      </c>
      <c r="B1" s="2378"/>
      <c r="C1" s="2378"/>
      <c r="D1" s="2378"/>
    </row>
    <row r="2" spans="1:7" ht="12.75">
      <c r="A2" s="115" t="s">
        <v>1152</v>
      </c>
      <c r="B2" s="112"/>
      <c r="C2" s="104">
        <f>121384530.94+C34+C35+C37</f>
        <v>770030000.3202486</v>
      </c>
      <c r="D2" s="104"/>
    </row>
    <row r="3" spans="1:7" ht="13.5" thickBot="1">
      <c r="A3" s="115"/>
      <c r="B3" s="112"/>
      <c r="C3" s="104"/>
      <c r="D3" s="105"/>
    </row>
    <row r="4" spans="1:7" ht="16.5" thickBot="1">
      <c r="A4" s="557"/>
      <c r="B4" s="553" t="s">
        <v>150</v>
      </c>
      <c r="C4" s="569">
        <f>SUM(C6:C15)</f>
        <v>1056529905.3502486</v>
      </c>
      <c r="D4" s="562">
        <f>SUM(D6:D15)</f>
        <v>1</v>
      </c>
      <c r="G4" s="77">
        <f>+C4+'PROG.II c4'!C4+'PROG.I c3'!C4</f>
        <v>1122306498.6053486</v>
      </c>
    </row>
    <row r="5" spans="1:7" ht="15.75">
      <c r="A5" s="558"/>
      <c r="B5" s="554"/>
      <c r="C5" s="570"/>
      <c r="D5" s="563"/>
    </row>
    <row r="6" spans="1:7" ht="15">
      <c r="A6" s="559">
        <v>0</v>
      </c>
      <c r="B6" s="555" t="s">
        <v>151</v>
      </c>
      <c r="C6" s="571">
        <f>+C178+C372+C761+C1131+C1327+C1014+C1536</f>
        <v>52390983.986507654</v>
      </c>
      <c r="D6" s="564">
        <f t="shared" ref="D6:D15" si="0">+C6/C$4</f>
        <v>4.9587790862521401E-2</v>
      </c>
    </row>
    <row r="7" spans="1:7" ht="15">
      <c r="A7" s="559">
        <v>1</v>
      </c>
      <c r="B7" s="555" t="s">
        <v>152</v>
      </c>
      <c r="C7" s="571">
        <f>+C200+C394+C587+C780+C1153+C1349+C116+C1752+C2072+C2118+C1034+C1558</f>
        <v>430609035.58374101</v>
      </c>
      <c r="D7" s="564">
        <f t="shared" si="0"/>
        <v>0.40756918796443387</v>
      </c>
    </row>
    <row r="8" spans="1:7" ht="15">
      <c r="A8" s="559">
        <v>2</v>
      </c>
      <c r="B8" s="555" t="s">
        <v>683</v>
      </c>
      <c r="C8" s="571">
        <f>C1798+C1066+C1199+C246+C1091+C440+C978+C1006+C963+C1120+C2075+C1604+C2098+C133</f>
        <v>339203264.32999998</v>
      </c>
      <c r="D8" s="564">
        <f t="shared" si="0"/>
        <v>0.3210541060998659</v>
      </c>
    </row>
    <row r="9" spans="1:7" ht="15" hidden="1">
      <c r="A9" s="559">
        <v>3</v>
      </c>
      <c r="B9" s="555" t="s">
        <v>1587</v>
      </c>
      <c r="C9" s="571">
        <f>+C278+C472+C665+C858+C1231+C1427+C1637</f>
        <v>0</v>
      </c>
      <c r="D9" s="564">
        <f t="shared" si="0"/>
        <v>0</v>
      </c>
    </row>
    <row r="10" spans="1:7" ht="15" hidden="1">
      <c r="A10" s="559">
        <v>4</v>
      </c>
      <c r="B10" s="555" t="s">
        <v>1593</v>
      </c>
      <c r="C10" s="571">
        <f>+C282+C476+C669+C862+C1235+C1431</f>
        <v>0</v>
      </c>
      <c r="D10" s="564">
        <f t="shared" si="0"/>
        <v>0</v>
      </c>
    </row>
    <row r="11" spans="1:7" ht="15">
      <c r="A11" s="559">
        <v>5</v>
      </c>
      <c r="B11" s="555" t="s">
        <v>1598</v>
      </c>
      <c r="C11" s="571">
        <f>C119+C147+C161+C974+C1101+C1530+C1837+C2060+C1994+C1004+C1011+C285+C1924+C1929+C1934+C1939+C1944+C1949+C1954+C1959+C1964+C1969+C1974+C1979+C1984+C1989+C1999+C2004+C2009+C2014+C2019+C2024+C2081+C2031+C2034+C2127+C1105+C1109+C1112+C1117+C1643+C2123</f>
        <v>234326621.44999999</v>
      </c>
      <c r="D11" s="564">
        <f t="shared" si="0"/>
        <v>0.22178891507317886</v>
      </c>
    </row>
    <row r="12" spans="1:7" ht="15" hidden="1">
      <c r="A12" s="559">
        <v>6</v>
      </c>
      <c r="B12" s="555" t="s">
        <v>568</v>
      </c>
      <c r="C12" s="571">
        <f>+C311+C505+C698+C891+C1264+C1460</f>
        <v>0</v>
      </c>
      <c r="D12" s="564">
        <f t="shared" si="0"/>
        <v>0</v>
      </c>
    </row>
    <row r="13" spans="1:7" ht="15" hidden="1">
      <c r="A13" s="559">
        <v>7</v>
      </c>
      <c r="B13" s="555" t="s">
        <v>1337</v>
      </c>
      <c r="C13" s="571">
        <f>+C348+C542+C735+C928+C1301+C1497</f>
        <v>0</v>
      </c>
      <c r="D13" s="564">
        <f t="shared" si="0"/>
        <v>0</v>
      </c>
    </row>
    <row r="14" spans="1:7" ht="15" hidden="1">
      <c r="A14" s="559">
        <v>8</v>
      </c>
      <c r="B14" s="555" t="s">
        <v>130</v>
      </c>
      <c r="C14" s="571">
        <f>+C360+C554+C747+C940+C1313+C1509</f>
        <v>0</v>
      </c>
      <c r="D14" s="564">
        <f t="shared" si="0"/>
        <v>0</v>
      </c>
    </row>
    <row r="15" spans="1:7" ht="15.75" hidden="1" thickBot="1">
      <c r="A15" s="560">
        <v>9</v>
      </c>
      <c r="B15" s="556" t="s">
        <v>136</v>
      </c>
      <c r="C15" s="572">
        <f>+C364+C558+C751+C944+C1317+C1513+C2061</f>
        <v>0</v>
      </c>
      <c r="D15" s="565">
        <f t="shared" si="0"/>
        <v>0</v>
      </c>
    </row>
    <row r="16" spans="1:7" ht="12.75">
      <c r="A16" s="115"/>
      <c r="B16" s="112"/>
      <c r="C16" s="104"/>
      <c r="D16" s="105"/>
    </row>
    <row r="17" spans="1:9" ht="13.5" thickBot="1">
      <c r="A17" s="116"/>
      <c r="B17" s="107"/>
      <c r="C17" s="107"/>
      <c r="D17" s="107"/>
    </row>
    <row r="18" spans="1:9" ht="13.5" thickTop="1">
      <c r="A18" s="117"/>
      <c r="B18" s="104"/>
      <c r="C18" s="108"/>
      <c r="D18" s="105"/>
      <c r="E18">
        <f>+C22-C4</f>
        <v>0</v>
      </c>
    </row>
    <row r="19" spans="1:9" ht="12.75">
      <c r="A19" s="115" t="s">
        <v>674</v>
      </c>
      <c r="B19" s="109" t="s">
        <v>701</v>
      </c>
      <c r="C19" s="110" t="s">
        <v>702</v>
      </c>
      <c r="D19" s="111" t="s">
        <v>677</v>
      </c>
    </row>
    <row r="20" spans="1:9" ht="13.5" thickBot="1">
      <c r="A20" s="116"/>
      <c r="B20" s="107"/>
      <c r="C20" s="107"/>
      <c r="D20" s="107"/>
    </row>
    <row r="21" spans="1:9" ht="13.5" thickTop="1">
      <c r="A21" s="118"/>
      <c r="B21" s="104"/>
      <c r="C21" s="104"/>
      <c r="D21" s="105"/>
    </row>
    <row r="22" spans="1:9" ht="16.5">
      <c r="A22" s="1997" t="s">
        <v>268</v>
      </c>
      <c r="B22" s="1998" t="s">
        <v>270</v>
      </c>
      <c r="C22" s="1998">
        <f>C31+C25+C62+C72+C105</f>
        <v>1056529905.3502487</v>
      </c>
      <c r="D22" s="2322">
        <f>D31+D25+D62+D72+D105</f>
        <v>1</v>
      </c>
      <c r="E22" s="1999">
        <f>+C22/C22</f>
        <v>1</v>
      </c>
    </row>
    <row r="23" spans="1:9" ht="16.5" hidden="1">
      <c r="A23" s="2000"/>
      <c r="B23" s="2001" t="s">
        <v>799</v>
      </c>
      <c r="C23" s="1998">
        <v>0</v>
      </c>
      <c r="D23" s="2323">
        <f t="shared" ref="D23:D28" si="1">+C23/C$22</f>
        <v>0</v>
      </c>
      <c r="E23" s="1999" t="e">
        <f>+C23/C23</f>
        <v>#DIV/0!</v>
      </c>
      <c r="I23">
        <f>+I22-'Origen y Aplicación'!C75</f>
        <v>-1122306498.6099999</v>
      </c>
    </row>
    <row r="24" spans="1:9" ht="13.5" hidden="1">
      <c r="A24" s="2000"/>
      <c r="B24" s="2001" t="s">
        <v>800</v>
      </c>
      <c r="C24" s="1998">
        <f>+C25+C39+C62+C72+C105-C2068</f>
        <v>386937951.82000005</v>
      </c>
      <c r="D24" s="2323">
        <f t="shared" si="1"/>
        <v>0.36623473681204205</v>
      </c>
      <c r="E24" s="2002" t="e">
        <f>D24/$C$21</f>
        <v>#DIV/0!</v>
      </c>
    </row>
    <row r="25" spans="1:9" ht="16.5">
      <c r="A25" s="204" t="s">
        <v>27</v>
      </c>
      <c r="B25" s="1998" t="s">
        <v>569</v>
      </c>
      <c r="C25" s="1998">
        <f>+C28+C29+C30+C27</f>
        <v>5927014.7400000002</v>
      </c>
      <c r="D25" s="2324">
        <f t="shared" si="1"/>
        <v>5.6098882861580187E-3</v>
      </c>
      <c r="E25" s="1999">
        <f t="shared" ref="E25:E59" si="2">C25/$C$22</f>
        <v>5.6098882861580187E-3</v>
      </c>
    </row>
    <row r="26" spans="1:9" ht="16.5" hidden="1">
      <c r="A26" s="2004" t="s">
        <v>688</v>
      </c>
      <c r="B26" s="2005" t="s">
        <v>1509</v>
      </c>
      <c r="C26" s="2006">
        <f>+C114</f>
        <v>0</v>
      </c>
      <c r="D26" s="2323">
        <f t="shared" si="1"/>
        <v>0</v>
      </c>
      <c r="E26" s="2003">
        <f t="shared" si="2"/>
        <v>0</v>
      </c>
    </row>
    <row r="27" spans="1:9" ht="16.5" hidden="1">
      <c r="A27" s="2007" t="s">
        <v>680</v>
      </c>
      <c r="B27" s="2008" t="s">
        <v>1927</v>
      </c>
      <c r="C27" s="2009">
        <f>+C118</f>
        <v>0</v>
      </c>
      <c r="D27" s="2323">
        <f t="shared" si="1"/>
        <v>0</v>
      </c>
      <c r="E27" s="2003">
        <f t="shared" si="2"/>
        <v>0</v>
      </c>
    </row>
    <row r="28" spans="1:9" ht="16.5">
      <c r="A28" s="2007" t="s">
        <v>682</v>
      </c>
      <c r="B28" s="2008" t="str">
        <f>B132</f>
        <v>COMPRA DE MATERIALES PARA EL MEJORAMIENTO DE CENTROS DE REUNIONES COMUNALES EN EL CANTON</v>
      </c>
      <c r="C28" s="2009">
        <f>C132</f>
        <v>5927014.7400000002</v>
      </c>
      <c r="D28" s="2325">
        <f t="shared" si="1"/>
        <v>5.6098882861580187E-3</v>
      </c>
      <c r="E28" s="2003">
        <f t="shared" si="2"/>
        <v>5.6098882861580187E-3</v>
      </c>
    </row>
    <row r="29" spans="1:9" ht="16.5" hidden="1">
      <c r="A29" s="2138" t="s">
        <v>684</v>
      </c>
      <c r="B29" s="2139" t="str">
        <f>B146</f>
        <v>CONSTRUCCION DE CASA DE ESCUCHA DE SEPECUE, TERRITORIO INDIGENA</v>
      </c>
      <c r="C29" s="2139">
        <f>C158</f>
        <v>0</v>
      </c>
      <c r="D29" s="2323"/>
      <c r="E29" s="2003">
        <f t="shared" si="2"/>
        <v>0</v>
      </c>
    </row>
    <row r="30" spans="1:9" ht="16.5" hidden="1">
      <c r="A30" s="2057" t="s">
        <v>1653</v>
      </c>
      <c r="B30" s="2047" t="s">
        <v>1973</v>
      </c>
      <c r="C30" s="2047">
        <f>C172</f>
        <v>0</v>
      </c>
      <c r="D30" s="2323"/>
      <c r="E30" s="2003">
        <f t="shared" si="2"/>
        <v>0</v>
      </c>
    </row>
    <row r="31" spans="1:9" ht="16.5">
      <c r="A31" s="2048" t="s">
        <v>1613</v>
      </c>
      <c r="B31" s="112" t="s">
        <v>178</v>
      </c>
      <c r="C31" s="112">
        <f>C33+C39+C40+C41+C42+C43+C44</f>
        <v>669591953.53024864</v>
      </c>
      <c r="D31" s="2326">
        <f>+C31/C$22</f>
        <v>0.63376526318795789</v>
      </c>
      <c r="E31" s="1999">
        <f t="shared" si="2"/>
        <v>0.63376526318795789</v>
      </c>
    </row>
    <row r="32" spans="1:9" ht="16.5" hidden="1">
      <c r="A32" s="118"/>
      <c r="B32" s="809"/>
      <c r="C32" s="112"/>
      <c r="D32" s="2325">
        <f t="shared" ref="D32:D95" si="3">+C32/C$22</f>
        <v>0</v>
      </c>
      <c r="E32" s="2003">
        <f t="shared" si="2"/>
        <v>0</v>
      </c>
      <c r="I32">
        <f>+C39+C40+C101</f>
        <v>0</v>
      </c>
    </row>
    <row r="33" spans="1:8" ht="16.5" hidden="1">
      <c r="A33" s="120"/>
      <c r="B33" s="810" t="s">
        <v>1989</v>
      </c>
      <c r="C33" s="109">
        <f>SUM(C34:C38)</f>
        <v>648645469.38024867</v>
      </c>
      <c r="D33" s="2325">
        <f t="shared" si="3"/>
        <v>0.61393952608016067</v>
      </c>
      <c r="E33" s="2003">
        <f t="shared" si="2"/>
        <v>0.61393952608016067</v>
      </c>
    </row>
    <row r="34" spans="1:8" ht="16.5">
      <c r="A34" s="2011" t="s">
        <v>688</v>
      </c>
      <c r="B34" s="351" t="s">
        <v>909</v>
      </c>
      <c r="C34" s="113">
        <f>C176</f>
        <v>287260965.44</v>
      </c>
      <c r="D34" s="2325">
        <f t="shared" si="3"/>
        <v>0.2718909933219264</v>
      </c>
      <c r="E34" s="2003">
        <f t="shared" si="2"/>
        <v>0.2718909933219264</v>
      </c>
      <c r="G34" s="77"/>
      <c r="H34" s="113"/>
    </row>
    <row r="35" spans="1:8" ht="16.5">
      <c r="A35" s="876">
        <v>2</v>
      </c>
      <c r="B35" s="351" t="s">
        <v>910</v>
      </c>
      <c r="C35" s="113">
        <f>+C370</f>
        <v>171384503.94024867</v>
      </c>
      <c r="D35" s="2325">
        <f t="shared" si="3"/>
        <v>0.16221453181056267</v>
      </c>
      <c r="E35" s="2003">
        <f t="shared" si="2"/>
        <v>0.16221453181056267</v>
      </c>
      <c r="H35" s="113"/>
    </row>
    <row r="36" spans="1:8" ht="16.5" hidden="1">
      <c r="A36" s="876">
        <v>3</v>
      </c>
      <c r="B36" s="351" t="s">
        <v>1113</v>
      </c>
      <c r="C36" s="113">
        <v>0</v>
      </c>
      <c r="D36" s="2325">
        <f t="shared" si="3"/>
        <v>0</v>
      </c>
      <c r="E36" s="2003">
        <f t="shared" si="2"/>
        <v>0</v>
      </c>
    </row>
    <row r="37" spans="1:8" ht="16.5">
      <c r="A37" s="2011" t="s">
        <v>682</v>
      </c>
      <c r="B37" s="351" t="s">
        <v>980</v>
      </c>
      <c r="C37" s="113">
        <f>+C759</f>
        <v>190000000</v>
      </c>
      <c r="D37" s="2325">
        <f t="shared" si="3"/>
        <v>0.1798340009476716</v>
      </c>
      <c r="E37" s="2003">
        <f t="shared" si="2"/>
        <v>0.1798340009476716</v>
      </c>
    </row>
    <row r="38" spans="1:8" ht="16.5" hidden="1">
      <c r="A38" s="2011" t="s">
        <v>684</v>
      </c>
      <c r="B38" s="811" t="s">
        <v>979</v>
      </c>
      <c r="C38" s="113">
        <f>+C1013</f>
        <v>0</v>
      </c>
      <c r="D38" s="2325">
        <f t="shared" si="3"/>
        <v>0</v>
      </c>
      <c r="E38" s="2003">
        <f t="shared" si="2"/>
        <v>0</v>
      </c>
    </row>
    <row r="39" spans="1:8" ht="16.5" hidden="1">
      <c r="A39" s="2145" t="s">
        <v>1653</v>
      </c>
      <c r="B39" s="2146" t="str">
        <f>B1090</f>
        <v>CONSTRUCCION DE SIETE ALCANTARILLAS DE CUADRO E EL TERRITORIO INDIGENA CABECAR, PROYECTO 09-CR</v>
      </c>
      <c r="C39" s="113">
        <f>C1090</f>
        <v>0</v>
      </c>
      <c r="D39" s="2325">
        <f t="shared" si="3"/>
        <v>0</v>
      </c>
      <c r="E39" s="2003">
        <f t="shared" si="2"/>
        <v>0</v>
      </c>
    </row>
    <row r="40" spans="1:8" ht="16.5" hidden="1" customHeight="1">
      <c r="A40" s="2055" t="s">
        <v>1654</v>
      </c>
      <c r="B40" s="2219" t="str">
        <f>B1103</f>
        <v>CONSTRUCCION DE ACERAS EN BARRIO LA UNION DE CAHUITA</v>
      </c>
      <c r="C40" s="2219">
        <f>C1103</f>
        <v>0</v>
      </c>
      <c r="D40" s="2325">
        <f t="shared" si="3"/>
        <v>0</v>
      </c>
      <c r="E40" s="2003">
        <f t="shared" si="2"/>
        <v>0</v>
      </c>
    </row>
    <row r="41" spans="1:8" ht="14.25" hidden="1" customHeight="1">
      <c r="A41" s="124" t="s">
        <v>1655</v>
      </c>
      <c r="B41" s="2220" t="str">
        <f>B1107</f>
        <v>CONSTRUCCION DE ACERAS EN CALLES Y CUADRANTES DE HONE CREEK</v>
      </c>
      <c r="C41" s="2219">
        <f>C1107</f>
        <v>0</v>
      </c>
      <c r="D41" s="2325">
        <f t="shared" si="3"/>
        <v>0</v>
      </c>
      <c r="E41" s="2003">
        <f t="shared" si="2"/>
        <v>0</v>
      </c>
    </row>
    <row r="42" spans="1:8" ht="14.25" hidden="1" customHeight="1">
      <c r="A42" s="124" t="s">
        <v>685</v>
      </c>
      <c r="B42" s="2220" t="str">
        <f>B1111</f>
        <v>CONSTRUCCION DE ACERAS EN CALLES Y CUADRANTES DE SIXAOLA</v>
      </c>
      <c r="C42" s="2219">
        <f>C1111</f>
        <v>0</v>
      </c>
      <c r="D42" s="2325">
        <f t="shared" si="3"/>
        <v>0</v>
      </c>
      <c r="E42" s="2003">
        <f t="shared" si="2"/>
        <v>0</v>
      </c>
    </row>
    <row r="43" spans="1:8" ht="14.25" hidden="1" customHeight="1">
      <c r="A43" s="124" t="s">
        <v>686</v>
      </c>
      <c r="B43" s="2220" t="str">
        <f>B1115</f>
        <v>CONSTRUCCION DE ACERAS EN CALLES Y CUADRANTES DE MANZANILLO</v>
      </c>
      <c r="C43" s="2219">
        <f>C1115</f>
        <v>0</v>
      </c>
      <c r="D43" s="2325">
        <f t="shared" si="3"/>
        <v>0</v>
      </c>
      <c r="E43" s="2003">
        <f t="shared" si="2"/>
        <v>0</v>
      </c>
    </row>
    <row r="44" spans="1:8" ht="14.25" customHeight="1">
      <c r="A44" s="124" t="s">
        <v>1653</v>
      </c>
      <c r="B44" s="2220" t="str">
        <f>B1119</f>
        <v xml:space="preserve">COMPRA DE 200 SEÑALES DE TRANSITO </v>
      </c>
      <c r="C44" s="2219">
        <f>C1119</f>
        <v>20946484.149999999</v>
      </c>
      <c r="D44" s="2325">
        <f t="shared" si="3"/>
        <v>1.9825737107797305E-2</v>
      </c>
      <c r="E44" s="2003">
        <f>C44/$C$22</f>
        <v>1.9825737107797305E-2</v>
      </c>
    </row>
    <row r="45" spans="1:8" ht="12" hidden="1" customHeight="1">
      <c r="A45" s="122"/>
      <c r="B45" s="813"/>
      <c r="C45" s="109"/>
      <c r="D45" s="2325">
        <f t="shared" si="3"/>
        <v>0</v>
      </c>
      <c r="E45" s="2003">
        <f t="shared" si="2"/>
        <v>0</v>
      </c>
    </row>
    <row r="46" spans="1:8" ht="16.5" hidden="1">
      <c r="A46" s="123" t="s">
        <v>268</v>
      </c>
      <c r="B46" s="810" t="s">
        <v>707</v>
      </c>
      <c r="C46" s="109">
        <f>+C47+C48+C51+C52+C54+C55</f>
        <v>0</v>
      </c>
      <c r="D46" s="2325">
        <f t="shared" si="3"/>
        <v>0</v>
      </c>
      <c r="E46" s="2003">
        <f t="shared" si="2"/>
        <v>0</v>
      </c>
    </row>
    <row r="47" spans="1:8" ht="16.5" hidden="1">
      <c r="A47" s="876">
        <v>1</v>
      </c>
      <c r="B47" s="811" t="s">
        <v>909</v>
      </c>
      <c r="C47" s="738">
        <v>0</v>
      </c>
      <c r="D47" s="2325">
        <f t="shared" si="3"/>
        <v>0</v>
      </c>
      <c r="E47" s="2003">
        <f t="shared" si="2"/>
        <v>0</v>
      </c>
    </row>
    <row r="48" spans="1:8" ht="16.5" hidden="1">
      <c r="A48" s="876">
        <v>2</v>
      </c>
      <c r="B48" s="811" t="s">
        <v>910</v>
      </c>
      <c r="C48" s="738">
        <f>SUM(C49:C50)</f>
        <v>0</v>
      </c>
      <c r="D48" s="2325">
        <f t="shared" si="3"/>
        <v>0</v>
      </c>
      <c r="E48" s="2003">
        <f t="shared" si="2"/>
        <v>0</v>
      </c>
    </row>
    <row r="49" spans="1:5" ht="16.5" hidden="1">
      <c r="A49" s="472"/>
      <c r="B49" s="351" t="s">
        <v>575</v>
      </c>
      <c r="C49" s="737"/>
      <c r="D49" s="2325">
        <f t="shared" si="3"/>
        <v>0</v>
      </c>
      <c r="E49" s="2003">
        <f t="shared" si="2"/>
        <v>0</v>
      </c>
    </row>
    <row r="50" spans="1:5" ht="16.5" hidden="1">
      <c r="A50" s="472"/>
      <c r="B50" s="351"/>
      <c r="C50" s="737"/>
      <c r="D50" s="2325">
        <f t="shared" si="3"/>
        <v>0</v>
      </c>
      <c r="E50" s="2003">
        <f t="shared" si="2"/>
        <v>0</v>
      </c>
    </row>
    <row r="51" spans="1:5" ht="16.5" hidden="1">
      <c r="A51" s="876">
        <v>3</v>
      </c>
      <c r="B51" s="811" t="s">
        <v>1113</v>
      </c>
      <c r="C51" s="738"/>
      <c r="D51" s="2325">
        <f t="shared" si="3"/>
        <v>0</v>
      </c>
      <c r="E51" s="2003">
        <f t="shared" si="2"/>
        <v>0</v>
      </c>
    </row>
    <row r="52" spans="1:5" ht="16.5" hidden="1">
      <c r="A52" s="876">
        <v>4</v>
      </c>
      <c r="B52" s="811" t="s">
        <v>980</v>
      </c>
      <c r="C52" s="738">
        <f>+C53</f>
        <v>0</v>
      </c>
      <c r="D52" s="2325">
        <f t="shared" si="3"/>
        <v>0</v>
      </c>
      <c r="E52" s="2003">
        <f t="shared" si="2"/>
        <v>0</v>
      </c>
    </row>
    <row r="53" spans="1:5" ht="16.5" hidden="1">
      <c r="A53" s="472"/>
      <c r="B53" s="351" t="s">
        <v>574</v>
      </c>
      <c r="C53" s="737">
        <f>+VIAL!AA5</f>
        <v>0</v>
      </c>
      <c r="D53" s="2325">
        <f t="shared" si="3"/>
        <v>0</v>
      </c>
      <c r="E53" s="2003">
        <f t="shared" si="2"/>
        <v>0</v>
      </c>
    </row>
    <row r="54" spans="1:5" ht="16.5" hidden="1">
      <c r="A54" s="876">
        <v>9</v>
      </c>
      <c r="B54" s="811" t="s">
        <v>1151</v>
      </c>
      <c r="C54" s="738">
        <v>0</v>
      </c>
      <c r="D54" s="2325">
        <f t="shared" si="3"/>
        <v>0</v>
      </c>
      <c r="E54" s="2003">
        <f t="shared" si="2"/>
        <v>0</v>
      </c>
    </row>
    <row r="55" spans="1:5" ht="16.5" hidden="1">
      <c r="A55" s="875" t="s">
        <v>687</v>
      </c>
      <c r="B55" s="812" t="s">
        <v>116</v>
      </c>
      <c r="C55" s="109">
        <f>SUM(C56:C58)</f>
        <v>0</v>
      </c>
      <c r="D55" s="2325">
        <f t="shared" si="3"/>
        <v>0</v>
      </c>
      <c r="E55" s="2003">
        <f t="shared" si="2"/>
        <v>0</v>
      </c>
    </row>
    <row r="56" spans="1:5" ht="16.5" hidden="1">
      <c r="A56" s="118"/>
      <c r="B56" s="351" t="s">
        <v>1508</v>
      </c>
      <c r="C56" s="737"/>
      <c r="D56" s="2325">
        <f t="shared" si="3"/>
        <v>0</v>
      </c>
      <c r="E56" s="2003">
        <f t="shared" si="2"/>
        <v>0</v>
      </c>
    </row>
    <row r="57" spans="1:5" ht="16.5" hidden="1">
      <c r="A57" s="118"/>
      <c r="B57" s="351" t="s">
        <v>210</v>
      </c>
      <c r="C57" s="737"/>
      <c r="D57" s="2325">
        <f t="shared" si="3"/>
        <v>0</v>
      </c>
      <c r="E57" s="2003">
        <f t="shared" si="2"/>
        <v>0</v>
      </c>
    </row>
    <row r="58" spans="1:5" ht="16.5" hidden="1">
      <c r="A58" s="118"/>
      <c r="B58" s="351" t="s">
        <v>132</v>
      </c>
      <c r="C58" s="737"/>
      <c r="D58" s="2325">
        <f t="shared" si="3"/>
        <v>0</v>
      </c>
      <c r="E58" s="2003">
        <f t="shared" si="2"/>
        <v>0</v>
      </c>
    </row>
    <row r="59" spans="1:5" ht="16.5" hidden="1">
      <c r="B59" s="187"/>
      <c r="D59" s="2325">
        <f t="shared" si="3"/>
        <v>0</v>
      </c>
      <c r="E59" s="2003">
        <f t="shared" si="2"/>
        <v>0</v>
      </c>
    </row>
    <row r="60" spans="1:5" ht="16.5" hidden="1">
      <c r="A60" s="118" t="s">
        <v>13</v>
      </c>
      <c r="B60" s="814" t="s">
        <v>1611</v>
      </c>
      <c r="C60" s="114"/>
      <c r="D60" s="2325">
        <f t="shared" si="3"/>
        <v>0</v>
      </c>
      <c r="E60" s="2003">
        <f t="shared" ref="E60:E91" si="4">C60/$C$22</f>
        <v>0</v>
      </c>
    </row>
    <row r="61" spans="1:5" ht="16.5" hidden="1">
      <c r="A61" s="118" t="s">
        <v>15</v>
      </c>
      <c r="B61" s="815" t="s">
        <v>1612</v>
      </c>
      <c r="C61" s="104"/>
      <c r="D61" s="2325">
        <f t="shared" si="3"/>
        <v>0</v>
      </c>
      <c r="E61" s="2003">
        <f t="shared" si="4"/>
        <v>0</v>
      </c>
    </row>
    <row r="62" spans="1:5" ht="16.5" hidden="1">
      <c r="A62" s="118" t="s">
        <v>21</v>
      </c>
      <c r="B62" s="809" t="s">
        <v>708</v>
      </c>
      <c r="C62" s="112">
        <f>C64+C67</f>
        <v>0</v>
      </c>
      <c r="D62" s="2325">
        <f t="shared" si="3"/>
        <v>0</v>
      </c>
      <c r="E62" s="1999">
        <f t="shared" si="4"/>
        <v>0</v>
      </c>
    </row>
    <row r="63" spans="1:5" ht="16.5" hidden="1">
      <c r="A63" s="119"/>
      <c r="B63" s="809"/>
      <c r="C63" s="112"/>
      <c r="D63" s="2325">
        <f t="shared" si="3"/>
        <v>0</v>
      </c>
      <c r="E63" s="2003">
        <f t="shared" si="4"/>
        <v>0</v>
      </c>
    </row>
    <row r="64" spans="1:5" ht="16.5" hidden="1">
      <c r="A64" s="125"/>
      <c r="B64" s="810" t="s">
        <v>706</v>
      </c>
      <c r="C64" s="121">
        <f>SUM(C65:C65)</f>
        <v>0</v>
      </c>
      <c r="D64" s="2325">
        <f t="shared" si="3"/>
        <v>0</v>
      </c>
      <c r="E64" s="2003">
        <f t="shared" si="4"/>
        <v>0</v>
      </c>
    </row>
    <row r="65" spans="1:5" ht="16.5" hidden="1">
      <c r="A65" s="124" t="s">
        <v>688</v>
      </c>
      <c r="B65" s="2046" t="s">
        <v>1974</v>
      </c>
      <c r="C65" s="113">
        <f>+C1521</f>
        <v>0</v>
      </c>
      <c r="D65" s="2325">
        <f t="shared" si="3"/>
        <v>0</v>
      </c>
      <c r="E65" s="2003">
        <f t="shared" si="4"/>
        <v>0</v>
      </c>
    </row>
    <row r="66" spans="1:5" ht="16.5" hidden="1">
      <c r="A66" s="126"/>
      <c r="B66" s="816"/>
      <c r="C66" s="127"/>
      <c r="D66" s="2325">
        <f t="shared" si="3"/>
        <v>0</v>
      </c>
      <c r="E66" s="2003">
        <f t="shared" si="4"/>
        <v>0</v>
      </c>
    </row>
    <row r="67" spans="1:5" ht="16.5" hidden="1">
      <c r="A67" s="125" t="s">
        <v>268</v>
      </c>
      <c r="B67" s="810" t="s">
        <v>707</v>
      </c>
      <c r="C67" s="121">
        <f>+C68</f>
        <v>0</v>
      </c>
      <c r="D67" s="2325">
        <f t="shared" si="3"/>
        <v>0</v>
      </c>
      <c r="E67" s="2003">
        <f t="shared" si="4"/>
        <v>0</v>
      </c>
    </row>
    <row r="68" spans="1:5" ht="16.5" hidden="1">
      <c r="A68" s="124" t="s">
        <v>688</v>
      </c>
      <c r="B68" s="811" t="s">
        <v>1086</v>
      </c>
      <c r="C68" s="113">
        <f>SUM(C69:C70)</f>
        <v>0</v>
      </c>
      <c r="D68" s="2325">
        <f t="shared" si="3"/>
        <v>0</v>
      </c>
      <c r="E68" s="2003">
        <f t="shared" si="4"/>
        <v>0</v>
      </c>
    </row>
    <row r="69" spans="1:5" ht="16.5" hidden="1">
      <c r="A69" s="124" t="s">
        <v>688</v>
      </c>
      <c r="B69" s="351" t="s">
        <v>985</v>
      </c>
      <c r="C69" s="737">
        <f>+'INGRESOS c1'!C55*40%</f>
        <v>0</v>
      </c>
      <c r="D69" s="2325">
        <f t="shared" si="3"/>
        <v>0</v>
      </c>
      <c r="E69" s="2003">
        <f t="shared" si="4"/>
        <v>0</v>
      </c>
    </row>
    <row r="70" spans="1:5" ht="16.5" hidden="1">
      <c r="A70" s="124" t="s">
        <v>680</v>
      </c>
      <c r="B70" s="351" t="s">
        <v>1527</v>
      </c>
      <c r="C70" s="737"/>
      <c r="D70" s="2325">
        <f t="shared" si="3"/>
        <v>0</v>
      </c>
      <c r="E70" s="2003">
        <f t="shared" si="4"/>
        <v>0</v>
      </c>
    </row>
    <row r="71" spans="1:5" ht="16.5" hidden="1">
      <c r="A71" s="124"/>
      <c r="B71" s="351"/>
      <c r="C71" s="737"/>
      <c r="D71" s="2325">
        <f t="shared" si="3"/>
        <v>0</v>
      </c>
      <c r="E71" s="2003">
        <f t="shared" si="4"/>
        <v>0</v>
      </c>
    </row>
    <row r="72" spans="1:5" ht="16.5">
      <c r="A72" s="118" t="s">
        <v>1614</v>
      </c>
      <c r="B72" s="809" t="s">
        <v>1615</v>
      </c>
      <c r="C72" s="112">
        <f>SUM(C73:C104)</f>
        <v>261774298.93000004</v>
      </c>
      <c r="D72" s="2325">
        <f t="shared" si="3"/>
        <v>0.2477679974834405</v>
      </c>
      <c r="E72" s="1999">
        <f t="shared" si="4"/>
        <v>0.2477679974834405</v>
      </c>
    </row>
    <row r="73" spans="1:5" ht="16.5">
      <c r="A73" s="124" t="s">
        <v>688</v>
      </c>
      <c r="B73" s="811" t="s">
        <v>1928</v>
      </c>
      <c r="C73" s="113">
        <f>C1534</f>
        <v>26536155.629999999</v>
      </c>
      <c r="D73" s="2325">
        <f>+C73/C$22</f>
        <v>2.5116331772173581E-2</v>
      </c>
      <c r="E73" s="2003">
        <f t="shared" si="4"/>
        <v>2.5116331772173581E-2</v>
      </c>
    </row>
    <row r="74" spans="1:5" ht="16.5" hidden="1">
      <c r="A74" s="124" t="s">
        <v>680</v>
      </c>
      <c r="B74" s="1856" t="s">
        <v>2324</v>
      </c>
      <c r="C74" s="113">
        <v>0</v>
      </c>
      <c r="D74" s="2325">
        <f t="shared" si="3"/>
        <v>0</v>
      </c>
      <c r="E74" s="2003">
        <f t="shared" si="4"/>
        <v>0</v>
      </c>
    </row>
    <row r="75" spans="1:5" ht="16.5" hidden="1">
      <c r="A75" s="124" t="s">
        <v>682</v>
      </c>
      <c r="B75" s="814" t="s">
        <v>1934</v>
      </c>
      <c r="C75" s="739"/>
      <c r="D75" s="2325">
        <f t="shared" si="3"/>
        <v>0</v>
      </c>
      <c r="E75" s="2003">
        <f t="shared" si="4"/>
        <v>0</v>
      </c>
    </row>
    <row r="76" spans="1:5" ht="16.5" hidden="1">
      <c r="A76" s="124" t="s">
        <v>684</v>
      </c>
      <c r="B76" s="814" t="s">
        <v>1510</v>
      </c>
      <c r="C76" s="739"/>
      <c r="D76" s="2325">
        <f t="shared" si="3"/>
        <v>0</v>
      </c>
      <c r="E76" s="2003">
        <f t="shared" si="4"/>
        <v>0</v>
      </c>
    </row>
    <row r="77" spans="1:5" ht="16.5" hidden="1">
      <c r="A77" s="124" t="s">
        <v>1653</v>
      </c>
      <c r="B77" s="814" t="s">
        <v>1511</v>
      </c>
      <c r="C77" s="739"/>
      <c r="D77" s="2325">
        <f t="shared" si="3"/>
        <v>0</v>
      </c>
      <c r="E77" s="2003">
        <f t="shared" si="4"/>
        <v>0</v>
      </c>
    </row>
    <row r="78" spans="1:5" ht="16.5" hidden="1">
      <c r="A78" s="124" t="s">
        <v>1654</v>
      </c>
      <c r="B78" s="814" t="s">
        <v>1512</v>
      </c>
      <c r="C78" s="739"/>
      <c r="D78" s="2325">
        <f t="shared" si="3"/>
        <v>0</v>
      </c>
      <c r="E78" s="2003">
        <f t="shared" si="4"/>
        <v>0</v>
      </c>
    </row>
    <row r="79" spans="1:5" ht="16.5" hidden="1">
      <c r="A79" s="124" t="s">
        <v>682</v>
      </c>
      <c r="B79" s="1858" t="s">
        <v>1818</v>
      </c>
      <c r="C79" s="113">
        <v>0</v>
      </c>
      <c r="D79" s="2325">
        <f t="shared" si="3"/>
        <v>0</v>
      </c>
      <c r="E79" s="2003">
        <f t="shared" si="4"/>
        <v>0</v>
      </c>
    </row>
    <row r="80" spans="1:5" ht="16.5" hidden="1">
      <c r="A80" s="124" t="s">
        <v>685</v>
      </c>
      <c r="B80" s="814" t="s">
        <v>1085</v>
      </c>
      <c r="C80" s="113"/>
      <c r="D80" s="2325">
        <f t="shared" si="3"/>
        <v>0</v>
      </c>
      <c r="E80" s="2003">
        <f t="shared" si="4"/>
        <v>0</v>
      </c>
    </row>
    <row r="81" spans="1:14" ht="16.5">
      <c r="A81" s="124" t="s">
        <v>680</v>
      </c>
      <c r="B81" s="2046" t="s">
        <v>2011</v>
      </c>
      <c r="C81" s="113">
        <f>+C1729</f>
        <v>215720995</v>
      </c>
      <c r="D81" s="2325">
        <f>+C81/C$22</f>
        <v>0.20417878746980347</v>
      </c>
      <c r="E81" s="2003">
        <f t="shared" si="4"/>
        <v>0.20417878746980347</v>
      </c>
    </row>
    <row r="82" spans="1:14" ht="17.25" hidden="1" customHeight="1" thickBot="1">
      <c r="A82" s="124" t="s">
        <v>682</v>
      </c>
      <c r="B82" s="2056" t="str">
        <f>B1923</f>
        <v>PROYECTOS DE ZONA MARITIMA POR DEFINIR</v>
      </c>
      <c r="C82" s="2056">
        <f>C1923</f>
        <v>0</v>
      </c>
      <c r="D82" s="2325">
        <f t="shared" si="3"/>
        <v>0</v>
      </c>
      <c r="E82" s="2003">
        <f t="shared" si="4"/>
        <v>0</v>
      </c>
      <c r="N82" s="2201">
        <v>268346597.31999999</v>
      </c>
    </row>
    <row r="83" spans="1:14" ht="17.25" hidden="1" thickBot="1">
      <c r="A83" s="124" t="s">
        <v>680</v>
      </c>
      <c r="B83" s="2056">
        <v>0</v>
      </c>
      <c r="C83" s="2056">
        <v>0</v>
      </c>
      <c r="D83" s="2325">
        <f t="shared" si="3"/>
        <v>0</v>
      </c>
      <c r="E83" s="2003">
        <f t="shared" si="4"/>
        <v>0</v>
      </c>
      <c r="N83" s="2202">
        <v>65000000</v>
      </c>
    </row>
    <row r="84" spans="1:14" ht="17.25" thickBot="1">
      <c r="A84" s="124" t="s">
        <v>687</v>
      </c>
      <c r="B84" s="2056" t="s">
        <v>2420</v>
      </c>
      <c r="C84" s="2056">
        <f>C1933</f>
        <v>4000000</v>
      </c>
      <c r="D84" s="2325">
        <f t="shared" si="3"/>
        <v>3.7859789673194018E-3</v>
      </c>
      <c r="E84" s="2003">
        <f t="shared" si="4"/>
        <v>3.7859789673194018E-3</v>
      </c>
      <c r="N84" s="2202">
        <v>96110103.760000005</v>
      </c>
    </row>
    <row r="85" spans="1:14" ht="17.25" thickBot="1">
      <c r="A85" s="124" t="s">
        <v>1979</v>
      </c>
      <c r="B85" s="2056" t="str">
        <f>B1938</f>
        <v>CONSTRUCCION DE  PARQUECITO CON PLAYGROUND EN  OLIVIA</v>
      </c>
      <c r="C85" s="2056">
        <f>C1938</f>
        <v>51008.11</v>
      </c>
      <c r="D85" s="2325">
        <f t="shared" si="3"/>
        <v>4.8278907905678617E-5</v>
      </c>
      <c r="E85" s="2003">
        <f>C85/$C$22</f>
        <v>4.8278907905678617E-5</v>
      </c>
      <c r="N85" s="2202" t="s">
        <v>2227</v>
      </c>
    </row>
    <row r="86" spans="1:14" ht="17.25" thickBot="1">
      <c r="A86" s="124" t="s">
        <v>1656</v>
      </c>
      <c r="B86" s="2056" t="str">
        <f>B1943</f>
        <v>MEJORAS EN EL PARQUECITO E INSTALACION DE PLAYGROUND EN SAN RAFAEL DE BORDON</v>
      </c>
      <c r="C86" s="2056">
        <f>C1943</f>
        <v>51008.1</v>
      </c>
      <c r="D86" s="2325">
        <f>+C86/C$22</f>
        <v>4.8278898440731196E-5</v>
      </c>
      <c r="E86" s="2003">
        <f t="shared" si="4"/>
        <v>4.8278898440731196E-5</v>
      </c>
      <c r="N86" s="2202" t="s">
        <v>2228</v>
      </c>
    </row>
    <row r="87" spans="1:14" ht="17.25" thickBot="1">
      <c r="A87" s="124" t="s">
        <v>1980</v>
      </c>
      <c r="B87" s="2056" t="str">
        <f>B1948</f>
        <v>CONSTRUCCION DE PARQUECITO CON PLAYGROUND EN PARAISO</v>
      </c>
      <c r="C87" s="2056">
        <f>C1948</f>
        <v>51008.11</v>
      </c>
      <c r="D87" s="2325">
        <f t="shared" si="3"/>
        <v>4.8278907905678617E-5</v>
      </c>
      <c r="E87" s="2003">
        <f t="shared" si="4"/>
        <v>4.8278907905678617E-5</v>
      </c>
      <c r="N87" s="2202" t="s">
        <v>2229</v>
      </c>
    </row>
    <row r="88" spans="1:14" ht="17.25" hidden="1" thickBot="1">
      <c r="A88" s="124" t="s">
        <v>1655</v>
      </c>
      <c r="B88" s="2056" t="str">
        <f>B1953</f>
        <v>ILUMINACION Y MEJORAS AL PARQUECITO DE BRIBRI</v>
      </c>
      <c r="C88" s="2056">
        <f>C1953</f>
        <v>0</v>
      </c>
      <c r="D88" s="2325">
        <f t="shared" si="3"/>
        <v>0</v>
      </c>
      <c r="E88" s="2003">
        <f t="shared" si="4"/>
        <v>0</v>
      </c>
      <c r="N88" s="2202">
        <v>4528000</v>
      </c>
    </row>
    <row r="89" spans="1:14" ht="17.25" hidden="1" thickBot="1">
      <c r="A89" s="124" t="s">
        <v>685</v>
      </c>
      <c r="B89" s="2056" t="str">
        <f>B1958</f>
        <v>MEJORAS EN EL PARQUECITO E INSTALACION DE PLAYGROUND EN HONE CREEK</v>
      </c>
      <c r="C89" s="2056">
        <f>C1958</f>
        <v>0</v>
      </c>
      <c r="D89" s="2325">
        <f t="shared" si="3"/>
        <v>0</v>
      </c>
      <c r="E89" s="2003">
        <f t="shared" si="4"/>
        <v>0</v>
      </c>
      <c r="N89" s="2202">
        <v>10188000</v>
      </c>
    </row>
    <row r="90" spans="1:14" ht="17.25" thickBot="1">
      <c r="A90" s="124" t="s">
        <v>1657</v>
      </c>
      <c r="B90" s="2056" t="str">
        <f>B1963</f>
        <v>CONSTRUCCION DE PARQUECITO E INSTALACION DE PLAYGROUND EN CATARINA</v>
      </c>
      <c r="C90" s="2056">
        <f>C1963</f>
        <v>51008.11</v>
      </c>
      <c r="D90" s="2325">
        <f t="shared" si="3"/>
        <v>4.8278907905678617E-5</v>
      </c>
      <c r="E90" s="2003">
        <f t="shared" si="4"/>
        <v>4.8278907905678617E-5</v>
      </c>
      <c r="N90" s="2202">
        <v>2264000</v>
      </c>
    </row>
    <row r="91" spans="1:14" ht="17.25" thickBot="1">
      <c r="A91" s="124" t="s">
        <v>1658</v>
      </c>
      <c r="B91" s="2056" t="str">
        <f>B1968</f>
        <v>Compra de materiales para enmallado de la Escuela de Olivia</v>
      </c>
      <c r="C91" s="2056">
        <f>C1968</f>
        <v>1800000</v>
      </c>
      <c r="D91" s="2325">
        <f>+C91/C$22</f>
        <v>1.7036905352937309E-3</v>
      </c>
      <c r="E91" s="2003">
        <f t="shared" si="4"/>
        <v>1.7036905352937309E-3</v>
      </c>
      <c r="N91" s="2202">
        <v>4811000</v>
      </c>
    </row>
    <row r="92" spans="1:14" ht="17.25" thickBot="1">
      <c r="A92" s="124" t="s">
        <v>2001</v>
      </c>
      <c r="B92" s="2056" t="str">
        <f>B1973</f>
        <v>Compra de Pollitos para la Escuela de Mojoncito</v>
      </c>
      <c r="C92" s="2056">
        <f>C1973</f>
        <v>800000</v>
      </c>
      <c r="D92" s="2325">
        <f t="shared" si="3"/>
        <v>7.5719579346388043E-4</v>
      </c>
      <c r="E92" s="2003">
        <f t="shared" ref="E92:E109" si="5">C92/$C$22</f>
        <v>7.5719579346388043E-4</v>
      </c>
      <c r="N92" s="2202">
        <v>3679000</v>
      </c>
    </row>
    <row r="93" spans="1:14" ht="17.25" thickBot="1">
      <c r="A93" s="124" t="s">
        <v>2002</v>
      </c>
      <c r="B93" s="2056" t="str">
        <f>B1978</f>
        <v>Compra de pollitos para la Escuela de San Box</v>
      </c>
      <c r="C93" s="2056">
        <f>C1978</f>
        <v>800000</v>
      </c>
      <c r="D93" s="2325">
        <f t="shared" si="3"/>
        <v>7.5719579346388043E-4</v>
      </c>
      <c r="E93" s="2003">
        <f t="shared" si="5"/>
        <v>7.5719579346388043E-4</v>
      </c>
      <c r="N93" s="2202">
        <v>3679000</v>
      </c>
    </row>
    <row r="94" spans="1:14" ht="17.25" thickBot="1">
      <c r="A94" s="124" t="s">
        <v>2003</v>
      </c>
      <c r="B94" s="2056" t="str">
        <f>B1983</f>
        <v>Compra de pollitos para Escuela de Olivia</v>
      </c>
      <c r="C94" s="2056">
        <f>C1983</f>
        <v>800000</v>
      </c>
      <c r="D94" s="2325">
        <f t="shared" si="3"/>
        <v>7.5719579346388043E-4</v>
      </c>
      <c r="E94" s="2003">
        <f t="shared" si="5"/>
        <v>7.5719579346388043E-4</v>
      </c>
      <c r="N94" s="2202">
        <v>2830000</v>
      </c>
    </row>
    <row r="95" spans="1:14" ht="17.25" thickBot="1">
      <c r="A95" s="124" t="s">
        <v>2004</v>
      </c>
      <c r="B95" s="2056" t="str">
        <f>B1988</f>
        <v>Construcción de ocho paradas de buses en diferentes distritos del Cantón</v>
      </c>
      <c r="C95" s="2056">
        <f>C1988</f>
        <v>10413115.869999999</v>
      </c>
      <c r="D95" s="2325">
        <f t="shared" si="3"/>
        <v>9.8559594170199681E-3</v>
      </c>
      <c r="E95" s="2003">
        <f t="shared" si="5"/>
        <v>9.8559594170199681E-3</v>
      </c>
      <c r="N95" s="2202">
        <v>3113000</v>
      </c>
    </row>
    <row r="96" spans="1:14" ht="17.25" thickBot="1">
      <c r="A96" s="124" t="s">
        <v>2008</v>
      </c>
      <c r="B96" s="2056" t="str">
        <f>B1993</f>
        <v>Compra de Materiales para Mejoras al Cementerio de Paraiso</v>
      </c>
      <c r="C96" s="2056">
        <f>C1993</f>
        <v>700000</v>
      </c>
      <c r="D96" s="2325">
        <f t="shared" ref="D96:D104" si="6">+C96/C$22</f>
        <v>6.6254631928089531E-4</v>
      </c>
      <c r="E96" s="2003">
        <f t="shared" si="5"/>
        <v>6.6254631928089531E-4</v>
      </c>
      <c r="N96" s="2202">
        <v>3113000</v>
      </c>
    </row>
    <row r="97" spans="1:14" ht="17.25" hidden="1" thickBot="1">
      <c r="A97" s="124" t="s">
        <v>2001</v>
      </c>
      <c r="B97" s="2056" t="str">
        <f>B1998</f>
        <v>CONSTRUCCION DE PARQUECITO E INSTALACION DE PLAYGROUND EN CARBON 2</v>
      </c>
      <c r="C97" s="2056">
        <f>C1998</f>
        <v>0</v>
      </c>
      <c r="D97" s="2325">
        <f t="shared" si="6"/>
        <v>0</v>
      </c>
      <c r="E97" s="2003">
        <f t="shared" si="5"/>
        <v>0</v>
      </c>
      <c r="N97" s="2202">
        <v>3113000</v>
      </c>
    </row>
    <row r="98" spans="1:14" ht="17.25" hidden="1" thickBot="1">
      <c r="A98" s="124" t="s">
        <v>2002</v>
      </c>
      <c r="B98" s="2056" t="str">
        <f>B2003</f>
        <v>MEJORAS EN PARQEUCITO E INSTALACION DE PLAYGROUND EN CAHUITA</v>
      </c>
      <c r="C98" s="2056">
        <f>C2003</f>
        <v>0</v>
      </c>
      <c r="D98" s="2325">
        <f t="shared" si="6"/>
        <v>0</v>
      </c>
      <c r="E98" s="2003">
        <f t="shared" si="5"/>
        <v>0</v>
      </c>
      <c r="N98" s="2202">
        <v>3113000</v>
      </c>
    </row>
    <row r="99" spans="1:14" ht="17.25" hidden="1" thickBot="1">
      <c r="A99" s="124" t="s">
        <v>2003</v>
      </c>
      <c r="B99" s="2056" t="str">
        <f>B2008</f>
        <v>MEJORAS EN PARQUECITO E INSTALACION DE PLAYGROND EN MANZANILLO</v>
      </c>
      <c r="C99" s="2056">
        <f>C2008</f>
        <v>0</v>
      </c>
      <c r="D99" s="2325">
        <f t="shared" si="6"/>
        <v>0</v>
      </c>
      <c r="E99" s="2003">
        <f t="shared" si="5"/>
        <v>0</v>
      </c>
      <c r="N99" s="2202">
        <v>3113000</v>
      </c>
    </row>
    <row r="100" spans="1:14" ht="17.25" hidden="1" thickBot="1">
      <c r="A100" s="124" t="s">
        <v>2004</v>
      </c>
      <c r="B100" s="2056" t="str">
        <f>B2013</f>
        <v>CONSTRUCCION DE PARQUECITO E INSTALACION DE PLAYGROUND EN BARRIO LA UNION DE BRIBRI</v>
      </c>
      <c r="C100" s="2056">
        <f>C2013</f>
        <v>0</v>
      </c>
      <c r="D100" s="2325">
        <f t="shared" si="6"/>
        <v>0</v>
      </c>
      <c r="E100" s="2003">
        <f t="shared" si="5"/>
        <v>0</v>
      </c>
      <c r="N100" s="2202">
        <v>3113000</v>
      </c>
    </row>
    <row r="101" spans="1:14" ht="17.25" hidden="1" thickBot="1">
      <c r="A101" s="124" t="s">
        <v>2008</v>
      </c>
      <c r="B101" s="2056" t="str">
        <f>B2018</f>
        <v>REHABILIACION DE CANCHA MULTIUSOS DE SUKETKA, TERRITORIO INDIGENA</v>
      </c>
      <c r="C101" s="2056">
        <f>C2018</f>
        <v>0</v>
      </c>
      <c r="D101" s="2325">
        <f t="shared" si="6"/>
        <v>0</v>
      </c>
      <c r="E101" s="2003">
        <f t="shared" si="5"/>
        <v>0</v>
      </c>
      <c r="N101" s="2202">
        <v>3113000</v>
      </c>
    </row>
    <row r="102" spans="1:14" ht="17.25" hidden="1" thickBot="1">
      <c r="A102" s="124" t="s">
        <v>2009</v>
      </c>
      <c r="B102" s="2056" t="str">
        <f>B2023</f>
        <v>MEJORAS EN LA CANCHA DE FUTBOL DE SHIROLES</v>
      </c>
      <c r="C102" s="2056">
        <f>C2023</f>
        <v>0</v>
      </c>
      <c r="D102" s="2325">
        <f t="shared" si="6"/>
        <v>0</v>
      </c>
      <c r="E102" s="2003">
        <f t="shared" si="5"/>
        <v>0</v>
      </c>
      <c r="N102" s="2202">
        <v>3396000</v>
      </c>
    </row>
    <row r="103" spans="1:14" ht="17.25" hidden="1" thickBot="1">
      <c r="A103" s="124" t="s">
        <v>2102</v>
      </c>
      <c r="B103" s="1858" t="str">
        <f>B2028</f>
        <v>MEJORAS EN LA CANCHA DE PAPIFUTBOL DE PUEBLO NUEVO OLIVIA</v>
      </c>
      <c r="C103" s="1858">
        <f>C2028</f>
        <v>0</v>
      </c>
      <c r="D103" s="2325">
        <f t="shared" si="6"/>
        <v>0</v>
      </c>
      <c r="E103" s="2003">
        <f t="shared" si="5"/>
        <v>0</v>
      </c>
      <c r="N103" s="2202">
        <v>3396000</v>
      </c>
    </row>
    <row r="104" spans="1:14" ht="17.25" hidden="1" thickBot="1">
      <c r="A104" s="124" t="s">
        <v>2103</v>
      </c>
      <c r="B104" s="1858" t="str">
        <f>B2033</f>
        <v>CONSTRUCCION DE CINCO PARQUE RECREATIVOS PARA NIÑOS Y NIÑAS</v>
      </c>
      <c r="C104" s="1858">
        <f>C2036</f>
        <v>0</v>
      </c>
      <c r="D104" s="2325">
        <f t="shared" si="6"/>
        <v>0</v>
      </c>
      <c r="E104" s="2003">
        <f t="shared" si="5"/>
        <v>0</v>
      </c>
      <c r="N104" s="2202"/>
    </row>
    <row r="105" spans="1:14" ht="17.25" thickBot="1">
      <c r="A105" s="118" t="s">
        <v>981</v>
      </c>
      <c r="B105" s="809" t="s">
        <v>917</v>
      </c>
      <c r="C105" s="112">
        <f>SUM(C106:C110)</f>
        <v>119236638.15000001</v>
      </c>
      <c r="D105" s="2326">
        <f>+C105/C22</f>
        <v>0.11285685104244356</v>
      </c>
      <c r="E105" s="1999">
        <f t="shared" si="5"/>
        <v>0.11285685104244356</v>
      </c>
      <c r="N105" s="2202">
        <v>2830000</v>
      </c>
    </row>
    <row r="106" spans="1:14" ht="17.25" thickBot="1">
      <c r="A106" s="124" t="s">
        <v>688</v>
      </c>
      <c r="B106" s="1858" t="s">
        <v>1975</v>
      </c>
      <c r="C106" s="1858">
        <f>+C2059</f>
        <v>11000000</v>
      </c>
      <c r="D106" s="2325">
        <f t="shared" ref="D106:D110" si="7">+C106/C$22</f>
        <v>1.0411442160128355E-2</v>
      </c>
      <c r="E106" s="2003">
        <f t="shared" si="5"/>
        <v>1.0411442160128355E-2</v>
      </c>
      <c r="N106" s="2202">
        <v>3396000</v>
      </c>
    </row>
    <row r="107" spans="1:14" ht="17.25" thickBot="1">
      <c r="A107" s="124" t="s">
        <v>680</v>
      </c>
      <c r="B107" s="2056" t="str">
        <f>B2071</f>
        <v>COMPRA DE TOLDOS Y MOBILIARIO PARA CAMPAÑAS DE RECOLECCIÓN DE DESECHOS VALORIZALES</v>
      </c>
      <c r="C107" s="2056">
        <f>C2071</f>
        <v>3107723.15</v>
      </c>
      <c r="D107" s="2325">
        <f t="shared" si="7"/>
        <v>2.9414436205378995E-3</v>
      </c>
      <c r="E107" s="2003">
        <f t="shared" si="5"/>
        <v>2.9414436205378995E-3</v>
      </c>
      <c r="N107" s="2202">
        <v>3396000</v>
      </c>
    </row>
    <row r="108" spans="1:14" ht="17.25" thickBot="1">
      <c r="A108" s="124" t="s">
        <v>682</v>
      </c>
      <c r="B108" s="2056" t="str">
        <f>B2094</f>
        <v>ADQUISICION DE BIENES Y SERVICIOS PARA PREMIAR CONCURSOS DE EMPRENDIMIENTOS EN EL CANTON</v>
      </c>
      <c r="C108" s="2056">
        <f>C2094</f>
        <v>278915</v>
      </c>
      <c r="D108" s="2325">
        <f t="shared" si="7"/>
        <v>2.6399158091747275E-4</v>
      </c>
      <c r="E108" s="2003">
        <f t="shared" ref="E108" si="8">C108/$C$22</f>
        <v>2.6399158091747275E-4</v>
      </c>
      <c r="N108" s="2202">
        <v>3396000</v>
      </c>
    </row>
    <row r="109" spans="1:14" ht="17.25" thickBot="1">
      <c r="A109" s="124" t="s">
        <v>684</v>
      </c>
      <c r="B109" s="2056" t="str">
        <f>B2117</f>
        <v>COMPRA DE TERRENO PARA ASOC. AGROINDUSTRIAL DE AGRICULTORES DE CACAO VEGA LAS PALMAS</v>
      </c>
      <c r="C109" s="2056">
        <f>C2117</f>
        <v>1800000</v>
      </c>
      <c r="D109" s="2325">
        <f t="shared" si="7"/>
        <v>1.7036905352937309E-3</v>
      </c>
      <c r="E109" s="2003">
        <f t="shared" si="5"/>
        <v>1.7036905352937309E-3</v>
      </c>
      <c r="N109" s="2202">
        <v>3679000</v>
      </c>
    </row>
    <row r="110" spans="1:14" ht="17.25" thickBot="1">
      <c r="A110" s="124" t="s">
        <v>1653</v>
      </c>
      <c r="B110" s="1858" t="str">
        <f>B2126</f>
        <v>COMPRA DE CAMION RECOLECTOR NUEVO</v>
      </c>
      <c r="C110" s="1858">
        <f>C2126</f>
        <v>103050000</v>
      </c>
      <c r="D110" s="2325">
        <f t="shared" si="7"/>
        <v>9.7536283145566088E-2</v>
      </c>
      <c r="E110" s="2003">
        <f t="shared" ref="E110" si="9">C110/$C$22</f>
        <v>9.7536283145566088E-2</v>
      </c>
      <c r="N110" s="2202">
        <v>3679000</v>
      </c>
    </row>
    <row r="111" spans="1:14" ht="13.5" thickBot="1">
      <c r="B111" s="814"/>
      <c r="N111" s="2202">
        <v>3962000</v>
      </c>
    </row>
    <row r="112" spans="1:14" ht="13.5" thickBot="1">
      <c r="B112" s="187"/>
      <c r="N112" s="2202">
        <v>3679000</v>
      </c>
    </row>
    <row r="113" spans="1:15" ht="13.5" thickBot="1">
      <c r="A113" s="747"/>
      <c r="B113" s="817" t="s">
        <v>569</v>
      </c>
      <c r="C113" s="749">
        <f>+C114+C118+C132+C146+C160</f>
        <v>5927014.7400000002</v>
      </c>
      <c r="N113" s="2202">
        <v>2830000</v>
      </c>
    </row>
    <row r="114" spans="1:15" ht="12.75" hidden="1" customHeight="1" thickBot="1">
      <c r="A114" s="493">
        <v>1</v>
      </c>
      <c r="B114" s="1528" t="s">
        <v>1929</v>
      </c>
      <c r="C114" s="749">
        <f>SUM(C115:C117)</f>
        <v>0</v>
      </c>
      <c r="N114" s="2202" t="s">
        <v>2230</v>
      </c>
    </row>
    <row r="115" spans="1:15" ht="12.75" hidden="1" customHeight="1">
      <c r="A115" s="489" t="s">
        <v>1930</v>
      </c>
      <c r="B115" s="587" t="s">
        <v>1931</v>
      </c>
      <c r="C115" s="750"/>
      <c r="N115">
        <f>SUM(N83:N114)</f>
        <v>252519103.75999999</v>
      </c>
      <c r="O115">
        <f>N82-N115</f>
        <v>15827493.560000002</v>
      </c>
    </row>
    <row r="116" spans="1:15" ht="12.75" hidden="1" customHeight="1">
      <c r="A116" s="489" t="s">
        <v>1932</v>
      </c>
      <c r="B116" s="587" t="s">
        <v>1504</v>
      </c>
      <c r="C116" s="750"/>
    </row>
    <row r="117" spans="1:15" ht="12.75" hidden="1" customHeight="1">
      <c r="A117" s="489" t="s">
        <v>1933</v>
      </c>
      <c r="B117" s="587" t="s">
        <v>1556</v>
      </c>
      <c r="C117" s="750"/>
    </row>
    <row r="118" spans="1:15" ht="12.75" hidden="1">
      <c r="A118" s="748" t="s">
        <v>680</v>
      </c>
      <c r="B118" s="1528" t="s">
        <v>2451</v>
      </c>
      <c r="C118" s="749">
        <f>+C119</f>
        <v>0</v>
      </c>
    </row>
    <row r="119" spans="1:15" ht="12.75" hidden="1">
      <c r="A119" s="493">
        <v>5</v>
      </c>
      <c r="B119" s="751" t="s">
        <v>1598</v>
      </c>
      <c r="C119" s="750">
        <f>+C129+C120</f>
        <v>0</v>
      </c>
    </row>
    <row r="120" spans="1:15" ht="12.75" hidden="1">
      <c r="A120" s="488" t="s">
        <v>1599</v>
      </c>
      <c r="B120" s="584" t="s">
        <v>1600</v>
      </c>
      <c r="C120" s="750">
        <f>SUM(C121:C128)</f>
        <v>0</v>
      </c>
    </row>
    <row r="121" spans="1:15" ht="12.75" hidden="1" customHeight="1">
      <c r="A121" s="489" t="s">
        <v>1601</v>
      </c>
      <c r="B121" s="587" t="s">
        <v>1602</v>
      </c>
      <c r="C121" s="750">
        <v>0</v>
      </c>
    </row>
    <row r="122" spans="1:15" ht="12.75" hidden="1" customHeight="1">
      <c r="A122" s="489" t="s">
        <v>1603</v>
      </c>
      <c r="B122" s="587" t="s">
        <v>1604</v>
      </c>
      <c r="C122" s="750">
        <v>0</v>
      </c>
    </row>
    <row r="123" spans="1:15" ht="12.75" hidden="1" customHeight="1">
      <c r="A123" s="489" t="s">
        <v>1605</v>
      </c>
      <c r="B123" s="587" t="s">
        <v>1606</v>
      </c>
      <c r="C123" s="750"/>
    </row>
    <row r="124" spans="1:15" ht="12.75" hidden="1">
      <c r="A124" s="489" t="s">
        <v>1607</v>
      </c>
      <c r="B124" s="587" t="s">
        <v>1608</v>
      </c>
      <c r="C124" s="750">
        <v>0</v>
      </c>
    </row>
    <row r="125" spans="1:15" ht="12.75" hidden="1">
      <c r="A125" s="489" t="s">
        <v>1609</v>
      </c>
      <c r="B125" s="587" t="s">
        <v>0</v>
      </c>
      <c r="C125" s="750">
        <v>0</v>
      </c>
    </row>
    <row r="126" spans="1:15" ht="12.75" hidden="1">
      <c r="A126" s="489" t="s">
        <v>1</v>
      </c>
      <c r="B126" s="587" t="s">
        <v>2</v>
      </c>
      <c r="C126" s="750">
        <v>0</v>
      </c>
    </row>
    <row r="127" spans="1:15" ht="12.75" hidden="1">
      <c r="A127" s="489" t="s">
        <v>3</v>
      </c>
      <c r="B127" s="587" t="s">
        <v>4</v>
      </c>
      <c r="C127" s="750">
        <v>0</v>
      </c>
    </row>
    <row r="128" spans="1:15" ht="12.75" hidden="1">
      <c r="A128" s="709" t="s">
        <v>5</v>
      </c>
      <c r="B128" s="587" t="s">
        <v>6</v>
      </c>
      <c r="C128" s="585">
        <v>0</v>
      </c>
      <c r="D128" t="s">
        <v>405</v>
      </c>
      <c r="E128" t="s">
        <v>1439</v>
      </c>
      <c r="F128" t="s">
        <v>763</v>
      </c>
      <c r="G128" t="s">
        <v>406</v>
      </c>
      <c r="H128" t="s">
        <v>407</v>
      </c>
    </row>
    <row r="129" spans="1:4" ht="12.75" hidden="1">
      <c r="A129" s="488" t="s">
        <v>7</v>
      </c>
      <c r="B129" s="584" t="s">
        <v>8</v>
      </c>
      <c r="C129" s="750">
        <f>+C130</f>
        <v>0</v>
      </c>
      <c r="D129" s="77"/>
    </row>
    <row r="130" spans="1:4" ht="12.75" hidden="1">
      <c r="A130" s="489" t="s">
        <v>9</v>
      </c>
      <c r="B130" s="587" t="s">
        <v>10</v>
      </c>
      <c r="C130" s="750">
        <v>0</v>
      </c>
    </row>
    <row r="131" spans="1:4" ht="12.75" hidden="1">
      <c r="A131" s="1571"/>
      <c r="B131" s="1573"/>
      <c r="C131" s="1573"/>
      <c r="D131" s="77"/>
    </row>
    <row r="132" spans="1:4" ht="12.75">
      <c r="A132" s="2014" t="s">
        <v>1978</v>
      </c>
      <c r="B132" s="1528" t="s">
        <v>2451</v>
      </c>
      <c r="C132" s="749">
        <f>+C133</f>
        <v>5927014.7400000002</v>
      </c>
      <c r="D132" s="77"/>
    </row>
    <row r="133" spans="1:4" ht="12.75">
      <c r="A133" s="493" t="s">
        <v>680</v>
      </c>
      <c r="B133" s="751" t="s">
        <v>683</v>
      </c>
      <c r="C133" s="750">
        <f>+C143+C134</f>
        <v>5927014.7400000002</v>
      </c>
      <c r="D133" s="77"/>
    </row>
    <row r="134" spans="1:4" ht="12.75">
      <c r="A134" s="488" t="s">
        <v>1547</v>
      </c>
      <c r="B134" s="584" t="s">
        <v>1548</v>
      </c>
      <c r="C134" s="750">
        <f>SUM(C135:C142)</f>
        <v>5927014.7400000002</v>
      </c>
      <c r="D134" s="77"/>
    </row>
    <row r="135" spans="1:4" ht="12.75">
      <c r="A135" s="489" t="s">
        <v>1561</v>
      </c>
      <c r="B135" s="587" t="s">
        <v>1562</v>
      </c>
      <c r="C135" s="750">
        <v>5927014.7400000002</v>
      </c>
      <c r="D135" s="77"/>
    </row>
    <row r="136" spans="1:4" ht="12.75" hidden="1">
      <c r="A136" s="489" t="s">
        <v>1603</v>
      </c>
      <c r="B136" s="587" t="s">
        <v>1604</v>
      </c>
      <c r="C136" s="750">
        <v>0</v>
      </c>
      <c r="D136" s="77"/>
    </row>
    <row r="137" spans="1:4" ht="12.75" hidden="1">
      <c r="A137" s="489" t="s">
        <v>1605</v>
      </c>
      <c r="B137" s="587" t="s">
        <v>1606</v>
      </c>
      <c r="C137" s="750">
        <v>0</v>
      </c>
      <c r="D137" s="77"/>
    </row>
    <row r="138" spans="1:4" ht="12.75" hidden="1">
      <c r="A138" s="489" t="s">
        <v>1607</v>
      </c>
      <c r="B138" s="587" t="s">
        <v>1608</v>
      </c>
      <c r="C138" s="750"/>
      <c r="D138" s="77"/>
    </row>
    <row r="139" spans="1:4" ht="12.75" hidden="1">
      <c r="A139" s="489" t="s">
        <v>1609</v>
      </c>
      <c r="B139" s="587" t="s">
        <v>0</v>
      </c>
      <c r="C139" s="750">
        <v>0</v>
      </c>
      <c r="D139" s="77"/>
    </row>
    <row r="140" spans="1:4" ht="12.75" hidden="1">
      <c r="A140" s="489" t="s">
        <v>1</v>
      </c>
      <c r="B140" s="587" t="s">
        <v>2</v>
      </c>
      <c r="C140" s="750"/>
      <c r="D140" s="77"/>
    </row>
    <row r="141" spans="1:4" ht="12.75" hidden="1">
      <c r="A141" s="489" t="s">
        <v>3</v>
      </c>
      <c r="B141" s="587" t="s">
        <v>4</v>
      </c>
      <c r="C141" s="750"/>
      <c r="D141" s="77"/>
    </row>
    <row r="142" spans="1:4" ht="12.75" hidden="1">
      <c r="A142" s="709" t="s">
        <v>5</v>
      </c>
      <c r="B142" s="587" t="s">
        <v>6</v>
      </c>
      <c r="C142" s="585">
        <v>0</v>
      </c>
      <c r="D142" s="77"/>
    </row>
    <row r="143" spans="1:4" ht="12.75" hidden="1">
      <c r="A143" s="488" t="s">
        <v>7</v>
      </c>
      <c r="B143" s="584" t="s">
        <v>8</v>
      </c>
      <c r="C143" s="750">
        <f>+C144</f>
        <v>0</v>
      </c>
      <c r="D143" s="77"/>
    </row>
    <row r="144" spans="1:4" ht="12.75" hidden="1">
      <c r="A144" s="489" t="s">
        <v>9</v>
      </c>
      <c r="B144" s="587" t="s">
        <v>10</v>
      </c>
      <c r="C144" s="750">
        <v>0</v>
      </c>
      <c r="D144" s="77"/>
    </row>
    <row r="145" spans="1:4" ht="12.75" hidden="1">
      <c r="B145" s="187"/>
      <c r="C145" s="483"/>
      <c r="D145" s="77"/>
    </row>
    <row r="146" spans="1:4" ht="12.75">
      <c r="A146" s="2014" t="s">
        <v>1976</v>
      </c>
      <c r="B146" s="2015" t="s">
        <v>2143</v>
      </c>
      <c r="C146" s="749">
        <f>+C147</f>
        <v>0</v>
      </c>
      <c r="D146" s="77"/>
    </row>
    <row r="147" spans="1:4" ht="12.75">
      <c r="A147" s="493">
        <v>5</v>
      </c>
      <c r="B147" s="751" t="s">
        <v>1598</v>
      </c>
      <c r="C147" s="750">
        <f>+C157+C148</f>
        <v>0</v>
      </c>
      <c r="D147" s="77"/>
    </row>
    <row r="148" spans="1:4" ht="12.75" hidden="1">
      <c r="A148" s="488" t="s">
        <v>1599</v>
      </c>
      <c r="B148" s="584" t="s">
        <v>1600</v>
      </c>
      <c r="C148" s="750">
        <f>SUM(C149:C155)</f>
        <v>0</v>
      </c>
      <c r="D148" s="77"/>
    </row>
    <row r="149" spans="1:4" ht="12.75" hidden="1">
      <c r="A149" s="489" t="s">
        <v>1601</v>
      </c>
      <c r="B149" s="587" t="s">
        <v>1602</v>
      </c>
      <c r="C149" s="750">
        <v>0</v>
      </c>
      <c r="D149" s="77"/>
    </row>
    <row r="150" spans="1:4" ht="12.75" hidden="1">
      <c r="A150" s="489" t="s">
        <v>1603</v>
      </c>
      <c r="B150" s="587" t="s">
        <v>1604</v>
      </c>
      <c r="C150" s="750">
        <v>0</v>
      </c>
      <c r="D150" s="77"/>
    </row>
    <row r="151" spans="1:4" ht="12.75" hidden="1">
      <c r="A151" s="489" t="s">
        <v>1605</v>
      </c>
      <c r="B151" s="587" t="s">
        <v>1606</v>
      </c>
      <c r="C151" s="750">
        <v>0</v>
      </c>
      <c r="D151" s="77"/>
    </row>
    <row r="152" spans="1:4" ht="12.75" hidden="1">
      <c r="A152" s="489" t="s">
        <v>1607</v>
      </c>
      <c r="B152" s="587" t="s">
        <v>1608</v>
      </c>
      <c r="C152" s="750"/>
      <c r="D152" s="77"/>
    </row>
    <row r="153" spans="1:4" ht="12.75" hidden="1">
      <c r="A153" s="489" t="s">
        <v>1609</v>
      </c>
      <c r="B153" s="587" t="s">
        <v>0</v>
      </c>
      <c r="C153" s="750">
        <v>0</v>
      </c>
      <c r="D153" s="77"/>
    </row>
    <row r="154" spans="1:4" ht="12.75" hidden="1">
      <c r="A154" s="489" t="s">
        <v>1</v>
      </c>
      <c r="B154" s="587" t="s">
        <v>2</v>
      </c>
      <c r="C154" s="750"/>
      <c r="D154" s="77"/>
    </row>
    <row r="155" spans="1:4" ht="12.75" hidden="1">
      <c r="A155" s="489" t="s">
        <v>3</v>
      </c>
      <c r="B155" s="587" t="s">
        <v>4</v>
      </c>
      <c r="C155" s="750"/>
      <c r="D155" s="77"/>
    </row>
    <row r="156" spans="1:4" ht="12.75" hidden="1">
      <c r="A156" s="709" t="s">
        <v>5</v>
      </c>
      <c r="B156" s="587" t="s">
        <v>6</v>
      </c>
      <c r="C156" s="585">
        <v>0</v>
      </c>
      <c r="D156" s="77"/>
    </row>
    <row r="157" spans="1:4" ht="12.75">
      <c r="A157" s="488" t="s">
        <v>7</v>
      </c>
      <c r="B157" s="584" t="s">
        <v>8</v>
      </c>
      <c r="C157" s="750">
        <f>+C158</f>
        <v>0</v>
      </c>
      <c r="D157" s="77"/>
    </row>
    <row r="158" spans="1:4" ht="12.75">
      <c r="A158" s="489" t="s">
        <v>9</v>
      </c>
      <c r="B158" s="587" t="s">
        <v>10</v>
      </c>
      <c r="C158" s="750">
        <v>0</v>
      </c>
      <c r="D158" s="77"/>
    </row>
    <row r="159" spans="1:4" ht="12.75" hidden="1">
      <c r="B159" s="187"/>
      <c r="C159" s="483"/>
      <c r="D159" s="77"/>
    </row>
    <row r="160" spans="1:4" ht="12.75" hidden="1">
      <c r="A160" s="2014" t="s">
        <v>1977</v>
      </c>
      <c r="B160" s="2015" t="s">
        <v>1973</v>
      </c>
      <c r="C160" s="749">
        <f>+C161</f>
        <v>0</v>
      </c>
      <c r="D160" s="77"/>
    </row>
    <row r="161" spans="1:9" ht="12.75" hidden="1">
      <c r="A161" s="493">
        <v>5</v>
      </c>
      <c r="B161" s="751" t="s">
        <v>1598</v>
      </c>
      <c r="C161" s="750">
        <f>+C171+C162</f>
        <v>0</v>
      </c>
      <c r="D161" s="77"/>
    </row>
    <row r="162" spans="1:9" ht="12.75" hidden="1">
      <c r="A162" s="488" t="s">
        <v>1599</v>
      </c>
      <c r="B162" s="584" t="s">
        <v>1600</v>
      </c>
      <c r="C162" s="750">
        <f>SUM(C163:C169)</f>
        <v>0</v>
      </c>
      <c r="D162" s="77"/>
    </row>
    <row r="163" spans="1:9" ht="12.75" hidden="1">
      <c r="A163" s="489" t="s">
        <v>1601</v>
      </c>
      <c r="B163" s="587" t="s">
        <v>1602</v>
      </c>
      <c r="C163" s="750">
        <v>0</v>
      </c>
      <c r="D163" s="77"/>
    </row>
    <row r="164" spans="1:9" ht="12.75" hidden="1">
      <c r="A164" s="489" t="s">
        <v>1603</v>
      </c>
      <c r="B164" s="587" t="s">
        <v>1604</v>
      </c>
      <c r="C164" s="750">
        <v>0</v>
      </c>
      <c r="D164" s="77"/>
    </row>
    <row r="165" spans="1:9" ht="12.75" hidden="1">
      <c r="A165" s="489" t="s">
        <v>1605</v>
      </c>
      <c r="B165" s="587" t="s">
        <v>1606</v>
      </c>
      <c r="C165" s="750">
        <v>0</v>
      </c>
      <c r="D165" s="77"/>
    </row>
    <row r="166" spans="1:9" ht="12.75" hidden="1">
      <c r="A166" s="489" t="s">
        <v>1607</v>
      </c>
      <c r="B166" s="587" t="s">
        <v>1608</v>
      </c>
      <c r="C166" s="750"/>
      <c r="D166" s="77"/>
    </row>
    <row r="167" spans="1:9" ht="12.75" hidden="1">
      <c r="A167" s="489" t="s">
        <v>1609</v>
      </c>
      <c r="B167" s="587" t="s">
        <v>0</v>
      </c>
      <c r="C167" s="750">
        <v>0</v>
      </c>
      <c r="D167" s="77"/>
    </row>
    <row r="168" spans="1:9" ht="12.75" hidden="1">
      <c r="A168" s="489" t="s">
        <v>1</v>
      </c>
      <c r="B168" s="587" t="s">
        <v>2</v>
      </c>
      <c r="C168" s="750"/>
      <c r="D168" s="77"/>
    </row>
    <row r="169" spans="1:9" ht="12.75" hidden="1">
      <c r="A169" s="489" t="s">
        <v>3</v>
      </c>
      <c r="B169" s="587" t="s">
        <v>4</v>
      </c>
      <c r="C169" s="750"/>
      <c r="D169" s="77"/>
    </row>
    <row r="170" spans="1:9" ht="12.75" hidden="1">
      <c r="A170" s="709" t="s">
        <v>5</v>
      </c>
      <c r="B170" s="587" t="s">
        <v>6</v>
      </c>
      <c r="C170" s="585">
        <v>0</v>
      </c>
      <c r="D170" s="77"/>
    </row>
    <row r="171" spans="1:9" ht="12.75" hidden="1">
      <c r="A171" s="488" t="s">
        <v>7</v>
      </c>
      <c r="B171" s="584" t="s">
        <v>8</v>
      </c>
      <c r="C171" s="750">
        <f>+C172</f>
        <v>0</v>
      </c>
      <c r="D171" s="77"/>
    </row>
    <row r="172" spans="1:9" ht="12.75" hidden="1">
      <c r="A172" s="489" t="s">
        <v>9</v>
      </c>
      <c r="B172" s="587" t="s">
        <v>10</v>
      </c>
      <c r="C172" s="750">
        <v>0</v>
      </c>
      <c r="D172" s="77"/>
    </row>
    <row r="173" spans="1:9" ht="12.75" hidden="1">
      <c r="B173" s="187"/>
      <c r="C173" s="483"/>
      <c r="D173" s="77"/>
    </row>
    <row r="174" spans="1:9" ht="12.75" hidden="1">
      <c r="B174" s="187"/>
      <c r="C174" s="483"/>
      <c r="D174" s="77"/>
    </row>
    <row r="175" spans="1:9" ht="12.75">
      <c r="B175" s="187"/>
      <c r="C175" s="483"/>
      <c r="D175" s="77"/>
    </row>
    <row r="176" spans="1:9">
      <c r="A176" s="473" t="s">
        <v>404</v>
      </c>
      <c r="B176" s="187"/>
      <c r="C176" s="313">
        <f t="shared" ref="C176:I176" si="10">+C178+C200+C246+C278+C282+C285+C311+C348+C360+C364</f>
        <v>287260965.44</v>
      </c>
      <c r="D176" s="313">
        <f t="shared" si="10"/>
        <v>0</v>
      </c>
      <c r="E176" s="313">
        <f t="shared" si="10"/>
        <v>172260965.44</v>
      </c>
      <c r="F176" s="313">
        <f t="shared" si="10"/>
        <v>0</v>
      </c>
      <c r="G176" s="313">
        <f t="shared" si="10"/>
        <v>0</v>
      </c>
      <c r="H176" s="313">
        <f t="shared" si="10"/>
        <v>0</v>
      </c>
      <c r="I176" s="313">
        <f t="shared" si="10"/>
        <v>0</v>
      </c>
    </row>
    <row r="177" spans="1:10">
      <c r="B177" s="187"/>
      <c r="D177" s="305"/>
      <c r="E177" s="305"/>
      <c r="F177" s="305"/>
      <c r="G177" s="305"/>
      <c r="H177" s="305"/>
      <c r="I177" s="305"/>
    </row>
    <row r="178" spans="1:10">
      <c r="A178" s="474" t="s">
        <v>1428</v>
      </c>
      <c r="B178" s="634" t="s">
        <v>1438</v>
      </c>
      <c r="C178" s="307">
        <f t="shared" ref="C178:H178" si="11">+C179+C183+C186+C194+C191</f>
        <v>0</v>
      </c>
      <c r="D178" s="307">
        <f t="shared" si="11"/>
        <v>0</v>
      </c>
      <c r="E178" s="307">
        <f>+E179+E183+E186+E194+E191</f>
        <v>0</v>
      </c>
      <c r="F178" s="307">
        <f t="shared" si="11"/>
        <v>0</v>
      </c>
      <c r="G178" s="307">
        <f t="shared" si="11"/>
        <v>0</v>
      </c>
      <c r="H178" s="307">
        <f t="shared" si="11"/>
        <v>0</v>
      </c>
      <c r="I178" s="307">
        <f>+I179+I183+I186+I194+I191</f>
        <v>0</v>
      </c>
    </row>
    <row r="179" spans="1:10">
      <c r="A179" s="474" t="s">
        <v>1437</v>
      </c>
      <c r="B179" s="634" t="s">
        <v>1403</v>
      </c>
      <c r="C179" s="307">
        <f t="shared" ref="C179:H179" si="12">SUM(C180:C182)</f>
        <v>0</v>
      </c>
      <c r="D179" s="307">
        <f t="shared" si="12"/>
        <v>0</v>
      </c>
      <c r="E179" s="307">
        <f t="shared" si="12"/>
        <v>0</v>
      </c>
      <c r="F179" s="307">
        <f t="shared" si="12"/>
        <v>0</v>
      </c>
      <c r="G179" s="307">
        <f t="shared" si="12"/>
        <v>0</v>
      </c>
      <c r="H179" s="307">
        <f t="shared" si="12"/>
        <v>0</v>
      </c>
      <c r="I179" s="307">
        <f>SUM(I180:I182)</f>
        <v>0</v>
      </c>
    </row>
    <row r="180" spans="1:10">
      <c r="A180" s="475" t="s">
        <v>1405</v>
      </c>
      <c r="B180" s="187" t="s">
        <v>1404</v>
      </c>
      <c r="C180" s="306">
        <f>+E180</f>
        <v>0</v>
      </c>
      <c r="D180" s="306">
        <f>+VIAL!D8</f>
        <v>0</v>
      </c>
      <c r="E180" s="306">
        <f>+VIAL!E8</f>
        <v>0</v>
      </c>
      <c r="F180" s="306">
        <f>+VIAL!F8</f>
        <v>0</v>
      </c>
      <c r="G180" s="306">
        <f>+VIAL!G8</f>
        <v>0</v>
      </c>
      <c r="H180" s="306">
        <f>+VIAL!H8</f>
        <v>0</v>
      </c>
      <c r="I180" s="306">
        <f>+VIAL!I8</f>
        <v>0</v>
      </c>
    </row>
    <row r="181" spans="1:10">
      <c r="A181" s="475" t="s">
        <v>1406</v>
      </c>
      <c r="B181" s="187" t="s">
        <v>1407</v>
      </c>
      <c r="C181" s="306"/>
      <c r="D181" s="306">
        <v>0</v>
      </c>
      <c r="E181" s="306">
        <v>0</v>
      </c>
      <c r="F181" s="306">
        <v>0</v>
      </c>
      <c r="G181" s="306">
        <v>0</v>
      </c>
      <c r="H181" s="306">
        <v>0</v>
      </c>
      <c r="I181" s="306">
        <v>0</v>
      </c>
    </row>
    <row r="182" spans="1:10" ht="13.5">
      <c r="A182" s="475" t="s">
        <v>1408</v>
      </c>
      <c r="B182" s="129" t="s">
        <v>1409</v>
      </c>
      <c r="C182" s="306">
        <f>+E182</f>
        <v>0</v>
      </c>
      <c r="D182" s="306">
        <f>+VIAL!D9</f>
        <v>0</v>
      </c>
      <c r="E182" s="306">
        <f>+VIAL!E9</f>
        <v>0</v>
      </c>
      <c r="F182" s="306">
        <f>+VIAL!F9</f>
        <v>0</v>
      </c>
      <c r="G182" s="306">
        <f>+VIAL!G9</f>
        <v>0</v>
      </c>
      <c r="H182" s="306">
        <f>+VIAL!H9</f>
        <v>0</v>
      </c>
      <c r="I182" s="306"/>
    </row>
    <row r="183" spans="1:10" ht="13.5">
      <c r="A183" s="475" t="s">
        <v>1410</v>
      </c>
      <c r="B183" s="637" t="s">
        <v>1411</v>
      </c>
      <c r="C183" s="307">
        <f t="shared" ref="C183:H183" si="13">SUM(C184:C185)</f>
        <v>0</v>
      </c>
      <c r="D183" s="307">
        <f t="shared" si="13"/>
        <v>0</v>
      </c>
      <c r="E183" s="307">
        <f t="shared" si="13"/>
        <v>0</v>
      </c>
      <c r="F183" s="307">
        <f t="shared" si="13"/>
        <v>0</v>
      </c>
      <c r="G183" s="307">
        <f t="shared" si="13"/>
        <v>0</v>
      </c>
      <c r="H183" s="307">
        <f t="shared" si="13"/>
        <v>0</v>
      </c>
      <c r="I183" s="307">
        <f>SUM(I184:I185)</f>
        <v>0</v>
      </c>
    </row>
    <row r="184" spans="1:10" ht="13.5">
      <c r="A184" s="475" t="s">
        <v>1412</v>
      </c>
      <c r="B184" s="129" t="s">
        <v>1413</v>
      </c>
      <c r="C184" s="306">
        <f>VIAL!E10</f>
        <v>0</v>
      </c>
      <c r="D184" s="306">
        <f>+VIAL!D10</f>
        <v>0</v>
      </c>
      <c r="E184" s="306">
        <f>+VIAL!E10</f>
        <v>0</v>
      </c>
      <c r="F184" s="306">
        <f>+VIAL!F10</f>
        <v>0</v>
      </c>
      <c r="G184" s="306">
        <f>+VIAL!G10</f>
        <v>0</v>
      </c>
      <c r="H184" s="306">
        <f>+VIAL!H10</f>
        <v>0</v>
      </c>
      <c r="I184" s="306">
        <v>0</v>
      </c>
    </row>
    <row r="185" spans="1:10" ht="13.5">
      <c r="A185" s="475" t="s">
        <v>1414</v>
      </c>
      <c r="B185" s="129" t="s">
        <v>269</v>
      </c>
      <c r="C185" s="306">
        <v>0</v>
      </c>
      <c r="D185" s="306">
        <v>0</v>
      </c>
      <c r="E185" s="306">
        <v>0</v>
      </c>
      <c r="F185" s="306">
        <v>0</v>
      </c>
      <c r="G185" s="306">
        <v>0</v>
      </c>
      <c r="H185" s="306">
        <v>0</v>
      </c>
      <c r="I185" s="306">
        <v>0</v>
      </c>
    </row>
    <row r="186" spans="1:10" ht="13.5">
      <c r="A186" s="475" t="s">
        <v>1415</v>
      </c>
      <c r="B186" s="637" t="s">
        <v>1416</v>
      </c>
      <c r="C186" s="307">
        <f t="shared" ref="C186:H186" si="14">SUM(C187:C190)</f>
        <v>0</v>
      </c>
      <c r="D186" s="307">
        <f t="shared" si="14"/>
        <v>0</v>
      </c>
      <c r="E186" s="307">
        <f t="shared" si="14"/>
        <v>0</v>
      </c>
      <c r="F186" s="307">
        <f t="shared" si="14"/>
        <v>0</v>
      </c>
      <c r="G186" s="307">
        <f t="shared" si="14"/>
        <v>0</v>
      </c>
      <c r="H186" s="307">
        <f t="shared" si="14"/>
        <v>0</v>
      </c>
      <c r="I186" s="307">
        <f>SUM(I187:I190)</f>
        <v>0</v>
      </c>
    </row>
    <row r="187" spans="1:10">
      <c r="A187" s="475" t="s">
        <v>1417</v>
      </c>
      <c r="B187" s="187" t="s">
        <v>1418</v>
      </c>
      <c r="C187" s="306">
        <f>+E187</f>
        <v>0</v>
      </c>
      <c r="D187" s="306">
        <f>+VIAL!D11</f>
        <v>0</v>
      </c>
      <c r="E187" s="306">
        <f>+VIAL!E11</f>
        <v>0</v>
      </c>
      <c r="F187" s="306">
        <f>+VIAL!F11</f>
        <v>0</v>
      </c>
      <c r="G187" s="306">
        <f>+VIAL!G11</f>
        <v>0</v>
      </c>
      <c r="H187" s="306">
        <f>+VIAL!H11</f>
        <v>0</v>
      </c>
      <c r="I187" s="306">
        <f>+VIAL!I11</f>
        <v>0</v>
      </c>
    </row>
    <row r="188" spans="1:10">
      <c r="A188" s="475" t="s">
        <v>1419</v>
      </c>
      <c r="B188" s="187" t="s">
        <v>1420</v>
      </c>
      <c r="C188" s="306">
        <f>+E188</f>
        <v>0</v>
      </c>
      <c r="D188" s="306">
        <f>+'Salario 2008'!$H$47+'Salario 01-2007'!$H$44+'Salario 2-2007'!$H$44</f>
        <v>0</v>
      </c>
      <c r="E188" s="306">
        <f>+VIAL!E12</f>
        <v>0</v>
      </c>
      <c r="F188" s="306">
        <f>+'Salario 2008'!$H$47+'Salario 01-2007'!$H$44+'Salario 2-2007'!$H$44</f>
        <v>0</v>
      </c>
      <c r="G188" s="306">
        <f>+'Salario 2008'!$H$47+'Salario 01-2007'!$H$44+'Salario 2-2007'!$H$44</f>
        <v>0</v>
      </c>
      <c r="H188" s="306">
        <f>+'Salario 2008'!$H$47+'Salario 01-2007'!$H$44+'Salario 2-2007'!$H$44</f>
        <v>0</v>
      </c>
      <c r="I188" s="306">
        <f>+'Salario 2008'!$H$47+'Salario 01-2007'!$H$44+'Salario 2-2007'!$H$44</f>
        <v>0</v>
      </c>
    </row>
    <row r="189" spans="1:10">
      <c r="A189" s="475" t="s">
        <v>1421</v>
      </c>
      <c r="B189" s="187" t="s">
        <v>600</v>
      </c>
      <c r="C189" s="306">
        <f>+E189</f>
        <v>0</v>
      </c>
      <c r="D189" s="306">
        <f>+VIAL!D14</f>
        <v>0</v>
      </c>
      <c r="E189" s="306">
        <f>+VIAL!E14</f>
        <v>0</v>
      </c>
      <c r="F189" s="306">
        <f>+VIAL!F14</f>
        <v>0</v>
      </c>
      <c r="G189" s="306">
        <f>+VIAL!G14</f>
        <v>0</v>
      </c>
      <c r="H189" s="306">
        <f>+VIAL!H14</f>
        <v>0</v>
      </c>
      <c r="I189" s="306"/>
    </row>
    <row r="190" spans="1:10">
      <c r="A190" s="475" t="s">
        <v>1422</v>
      </c>
      <c r="B190" s="187" t="s">
        <v>978</v>
      </c>
      <c r="C190" s="306">
        <f>+E190</f>
        <v>0</v>
      </c>
      <c r="D190" s="306">
        <f>+VIAL!D13</f>
        <v>0</v>
      </c>
      <c r="E190" s="306">
        <f>+VIAL!E13</f>
        <v>0</v>
      </c>
      <c r="F190" s="306">
        <f>+VIAL!F13</f>
        <v>0</v>
      </c>
      <c r="G190" s="306">
        <f>+VIAL!G13</f>
        <v>0</v>
      </c>
      <c r="H190" s="306">
        <f>+VIAL!H13</f>
        <v>0</v>
      </c>
      <c r="I190" s="306">
        <f>+VIAL!I13</f>
        <v>0</v>
      </c>
    </row>
    <row r="191" spans="1:10" ht="13.5">
      <c r="A191" s="535" t="s">
        <v>160</v>
      </c>
      <c r="B191" s="322" t="s">
        <v>161</v>
      </c>
      <c r="C191" s="323">
        <f t="shared" ref="C191:I191" si="15">SUM(C192:C193)</f>
        <v>0</v>
      </c>
      <c r="D191" s="323">
        <f t="shared" si="15"/>
        <v>0</v>
      </c>
      <c r="E191" s="323">
        <f t="shared" si="15"/>
        <v>0</v>
      </c>
      <c r="F191" s="323">
        <f t="shared" si="15"/>
        <v>0</v>
      </c>
      <c r="G191" s="323">
        <f t="shared" si="15"/>
        <v>0</v>
      </c>
      <c r="H191" s="323">
        <f t="shared" si="15"/>
        <v>0</v>
      </c>
      <c r="I191" s="323">
        <f t="shared" si="15"/>
        <v>0</v>
      </c>
    </row>
    <row r="192" spans="1:10" ht="13.5">
      <c r="A192" s="324" t="s">
        <v>162</v>
      </c>
      <c r="B192" s="319" t="s">
        <v>164</v>
      </c>
      <c r="C192" s="306">
        <f>VIAL!E15*'PROG.III c5'!J192</f>
        <v>0</v>
      </c>
      <c r="D192" s="306">
        <f>+(D$179+D$183+D$187+D$190)*9.25%</f>
        <v>0</v>
      </c>
      <c r="E192" s="306">
        <f>+'OBJETO GASTO c2'!I246</f>
        <v>0</v>
      </c>
      <c r="F192" s="306">
        <f>+(F$179+F$183+F$187+F$190)*9.25%</f>
        <v>0</v>
      </c>
      <c r="G192" s="306">
        <f>+(G$179+G$183+G$187+G$190)*9.25%</f>
        <v>0</v>
      </c>
      <c r="H192" s="306">
        <f>+(H$179+H$183+H$187+H$190)*9.25%</f>
        <v>0</v>
      </c>
      <c r="I192" s="306"/>
      <c r="J192" s="2115">
        <v>0.482524780357517</v>
      </c>
    </row>
    <row r="193" spans="1:10" ht="13.5">
      <c r="A193" s="324" t="s">
        <v>163</v>
      </c>
      <c r="B193" s="319" t="s">
        <v>165</v>
      </c>
      <c r="C193" s="306">
        <f>VIAL!E15*'PROG.III c5'!J193</f>
        <v>0</v>
      </c>
      <c r="D193" s="306">
        <f>+(D$179+D$183+D$187+D$190)*0.5%</f>
        <v>0</v>
      </c>
      <c r="E193" s="306">
        <f>+'OBJETO GASTO c2'!I247</f>
        <v>0</v>
      </c>
      <c r="F193" s="306">
        <f>+(F$179+F$183+F$187+F$190)*0.5%</f>
        <v>0</v>
      </c>
      <c r="G193" s="306">
        <f>+(G$179+G$183+G$187+G$190)*0.5%</f>
        <v>0</v>
      </c>
      <c r="H193" s="306">
        <f>+(H$179+H$183+H$187+H$190)*0.5%</f>
        <v>0</v>
      </c>
      <c r="I193" s="306"/>
      <c r="J193" s="2115">
        <v>2.60824203448832E-2</v>
      </c>
    </row>
    <row r="194" spans="1:10" ht="13.5">
      <c r="A194" s="475" t="s">
        <v>1423</v>
      </c>
      <c r="B194" s="637" t="s">
        <v>1424</v>
      </c>
      <c r="C194" s="307">
        <f t="shared" ref="C194:H194" si="16">SUM(C195:C197)</f>
        <v>0</v>
      </c>
      <c r="D194" s="307">
        <f t="shared" si="16"/>
        <v>0</v>
      </c>
      <c r="E194" s="307">
        <f t="shared" si="16"/>
        <v>0</v>
      </c>
      <c r="F194" s="307">
        <f t="shared" si="16"/>
        <v>0</v>
      </c>
      <c r="G194" s="307">
        <f t="shared" si="16"/>
        <v>0</v>
      </c>
      <c r="H194" s="307">
        <f t="shared" si="16"/>
        <v>0</v>
      </c>
      <c r="I194" s="307">
        <f>SUM(I195:I197)</f>
        <v>0</v>
      </c>
      <c r="J194" s="2115">
        <v>0.25665101619365099</v>
      </c>
    </row>
    <row r="195" spans="1:10" ht="13.5">
      <c r="A195" s="475" t="s">
        <v>1425</v>
      </c>
      <c r="B195" s="187" t="s">
        <v>1436</v>
      </c>
      <c r="C195" s="306">
        <f>VIAL!E15*'PROG.III c5'!J194</f>
        <v>0</v>
      </c>
      <c r="D195" s="306">
        <f>+(D$179+D$183+D$187+D$190)*4.75%</f>
        <v>0</v>
      </c>
      <c r="E195" s="306">
        <f>+'OBJETO GASTO c2'!I248</f>
        <v>0</v>
      </c>
      <c r="F195" s="306">
        <f>+(F$179+F$183+F$187+F$190)*4.75%</f>
        <v>0</v>
      </c>
      <c r="G195" s="306">
        <f>+(G$179+G$183+G$187+G$190)*4.75%</f>
        <v>0</v>
      </c>
      <c r="H195" s="306">
        <f>+(H$179+H$183+H$187+H$190)*4.75%</f>
        <v>0</v>
      </c>
      <c r="I195" s="306"/>
      <c r="J195" s="2115">
        <v>7.8247261034649601E-2</v>
      </c>
    </row>
    <row r="196" spans="1:10" ht="13.5">
      <c r="A196" s="475" t="s">
        <v>1426</v>
      </c>
      <c r="B196" s="187" t="s">
        <v>1433</v>
      </c>
      <c r="C196" s="306">
        <f>VIAL!E15*'PROG.III c5'!J195</f>
        <v>0</v>
      </c>
      <c r="D196" s="306">
        <f>+(D$179+D$183+D$187+D$190)*1.5%</f>
        <v>0</v>
      </c>
      <c r="E196" s="306">
        <f>+'OBJETO GASTO c2'!I249</f>
        <v>0</v>
      </c>
      <c r="F196" s="306">
        <f>+(F$179+F$183+F$187+F$190)*1.5%</f>
        <v>0</v>
      </c>
      <c r="G196" s="306">
        <f>+(G$179+G$183+G$187+G$190)*1.5%</f>
        <v>0</v>
      </c>
      <c r="H196" s="306">
        <f>+(H$179+H$183+H$187+H$190)*1.5%</f>
        <v>0</v>
      </c>
      <c r="I196" s="306"/>
      <c r="J196" s="2115">
        <v>0.15649452206929901</v>
      </c>
    </row>
    <row r="197" spans="1:10">
      <c r="A197" s="475" t="s">
        <v>1427</v>
      </c>
      <c r="B197" s="187" t="s">
        <v>1434</v>
      </c>
      <c r="C197" s="306">
        <f>VIAL!E15*'PROG.III c5'!J196</f>
        <v>0</v>
      </c>
      <c r="D197" s="306">
        <f>+(D$179+D$183+D$187+D$190)*3%</f>
        <v>0</v>
      </c>
      <c r="E197" s="306">
        <f>+'OBJETO GASTO c2'!I250</f>
        <v>0</v>
      </c>
      <c r="F197" s="306">
        <f>+(F$179+F$183+F$187+F$190)*3%</f>
        <v>0</v>
      </c>
      <c r="G197" s="306">
        <f>+(G$179+G$183+G$187+G$190)*3%</f>
        <v>0</v>
      </c>
      <c r="H197" s="306">
        <f>+(H$179+H$183+H$187+H$190)*3%</f>
        <v>0</v>
      </c>
      <c r="I197" s="306"/>
    </row>
    <row r="198" spans="1:10">
      <c r="B198" s="187"/>
      <c r="C198" s="306"/>
      <c r="D198" s="306"/>
      <c r="E198" s="306"/>
      <c r="F198" s="306"/>
      <c r="G198" s="306"/>
      <c r="H198" s="306"/>
    </row>
    <row r="199" spans="1:10">
      <c r="B199" s="187"/>
      <c r="C199" s="306"/>
      <c r="D199" s="306"/>
      <c r="E199" s="306"/>
      <c r="F199" s="306"/>
      <c r="G199" s="306"/>
      <c r="H199" s="306"/>
    </row>
    <row r="200" spans="1:10" ht="13.5">
      <c r="A200" s="476" t="s">
        <v>688</v>
      </c>
      <c r="B200" s="637" t="s">
        <v>1439</v>
      </c>
      <c r="C200" s="305">
        <f t="shared" ref="C200:H200" si="17">+C202+C205+C211+C216+C224+C229+C233+C237</f>
        <v>162000000</v>
      </c>
      <c r="D200" s="305">
        <f t="shared" si="17"/>
        <v>0</v>
      </c>
      <c r="E200" s="305">
        <f t="shared" si="17"/>
        <v>47000000</v>
      </c>
      <c r="F200" s="305">
        <f t="shared" si="17"/>
        <v>0</v>
      </c>
      <c r="G200" s="305">
        <f t="shared" si="17"/>
        <v>0</v>
      </c>
      <c r="H200" s="305">
        <f t="shared" si="17"/>
        <v>0</v>
      </c>
    </row>
    <row r="201" spans="1:10" ht="11.25" customHeight="1">
      <c r="A201" s="477"/>
      <c r="B201" s="187"/>
      <c r="C201" s="306"/>
      <c r="D201" s="306"/>
      <c r="E201" s="306"/>
      <c r="F201" s="306"/>
      <c r="G201" s="306"/>
      <c r="H201" s="306"/>
    </row>
    <row r="202" spans="1:10" ht="12.75">
      <c r="A202" s="478" t="s">
        <v>1441</v>
      </c>
      <c r="B202" s="640" t="s">
        <v>1442</v>
      </c>
      <c r="C202" s="305">
        <f t="shared" ref="C202:H202" si="18">SUM(C203:C204)</f>
        <v>100000000</v>
      </c>
      <c r="D202" s="305">
        <f t="shared" si="18"/>
        <v>0</v>
      </c>
      <c r="E202" s="305">
        <f t="shared" si="18"/>
        <v>0</v>
      </c>
      <c r="F202" s="305">
        <f t="shared" si="18"/>
        <v>0</v>
      </c>
      <c r="G202" s="305">
        <f t="shared" si="18"/>
        <v>0</v>
      </c>
      <c r="H202" s="305">
        <f t="shared" si="18"/>
        <v>0</v>
      </c>
    </row>
    <row r="203" spans="1:10" ht="12.75">
      <c r="A203" s="532" t="s">
        <v>1340</v>
      </c>
      <c r="B203" s="818" t="s">
        <v>1339</v>
      </c>
      <c r="C203" s="305">
        <f>+'MAT- EQ ADM'!CC8+'MAT- EQ ADM'!CF8+'MAT- EQ ADM'!CI8+'MAT- EQ ADM'!CL8+'MAT- EQ ADM'!CO8</f>
        <v>0</v>
      </c>
      <c r="D203" s="305">
        <f>+'MAT- EQ ADM'!CD8+'MAT- EQ ADM'!CG8+'MAT- EQ ADM'!CJ8+'MAT- EQ ADM'!CM8+'MAT- EQ ADM'!CP8</f>
        <v>0</v>
      </c>
      <c r="E203" s="305">
        <f>+'MAT- EQ ADM'!CE8+'MAT- EQ ADM'!CH8+'MAT- EQ ADM'!CK8+'MAT- EQ ADM'!CN8+'MAT- EQ ADM'!CQ8</f>
        <v>0</v>
      </c>
      <c r="F203" s="305">
        <f>+'MAT- EQ ADM'!CF8+'MAT- EQ ADM'!CI8+'MAT- EQ ADM'!CL8+'MAT- EQ ADM'!CO8+'MAT- EQ ADM'!CR8</f>
        <v>0</v>
      </c>
      <c r="G203" s="305">
        <f>+'MAT- EQ ADM'!CG8+'MAT- EQ ADM'!CJ8+'MAT- EQ ADM'!CM8+'MAT- EQ ADM'!CP8+'MAT- EQ ADM'!CS8</f>
        <v>0</v>
      </c>
      <c r="H203" s="305">
        <f>+'MAT- EQ ADM'!CH8+'MAT- EQ ADM'!CK8+'MAT- EQ ADM'!CN8+'MAT- EQ ADM'!CQ8+'MAT- EQ ADM'!CT8</f>
        <v>0</v>
      </c>
    </row>
    <row r="204" spans="1:10" ht="12.75">
      <c r="A204" s="479" t="s">
        <v>1443</v>
      </c>
      <c r="B204" s="312" t="s">
        <v>1444</v>
      </c>
      <c r="C204" s="305">
        <f>+'MAT- EQ ADM'!CC9+'MAT- EQ ADM'!CF9+'MAT- EQ ADM'!CI9+'MAT- EQ ADM'!CL9+'MAT- EQ ADM'!CO9+VIAL!E18</f>
        <v>100000000</v>
      </c>
      <c r="D204" s="305">
        <f>+'MAT- EQ ADM'!CD9+'MAT- EQ ADM'!CG9+'MAT- EQ ADM'!CJ9+'MAT- EQ ADM'!CM9+'MAT- EQ ADM'!CP9</f>
        <v>0</v>
      </c>
      <c r="E204" s="305">
        <f>+'MAT- EQ ADM'!CC9+'MAT- EQ ADM'!CH9+'MAT- EQ ADM'!CK9+'MAT- EQ ADM'!CN9+'MAT- EQ ADM'!CQ9</f>
        <v>0</v>
      </c>
      <c r="F204" s="305">
        <f>+'MAT- EQ ADM'!CF9+'MAT- EQ ADM'!CI9+'MAT- EQ ADM'!CL9+'MAT- EQ ADM'!CO9+'MAT- EQ ADM'!CR9</f>
        <v>0</v>
      </c>
      <c r="G204" s="305">
        <f>+'MAT- EQ ADM'!CG9+'MAT- EQ ADM'!CJ9+'MAT- EQ ADM'!CM9+'MAT- EQ ADM'!CP9+'MAT- EQ ADM'!CS9</f>
        <v>0</v>
      </c>
      <c r="H204" s="305">
        <f>+'MAT- EQ ADM'!CH9+'MAT- EQ ADM'!CK9+'MAT- EQ ADM'!CN9+'MAT- EQ ADM'!CQ9+'MAT- EQ ADM'!CT9</f>
        <v>0</v>
      </c>
    </row>
    <row r="205" spans="1:10" ht="12.75">
      <c r="A205" s="478" t="s">
        <v>1445</v>
      </c>
      <c r="B205" s="640" t="s">
        <v>1446</v>
      </c>
      <c r="C205" s="305">
        <f t="shared" ref="C205:H205" si="19">SUM(C206:C210)</f>
        <v>0</v>
      </c>
      <c r="D205" s="305">
        <f t="shared" si="19"/>
        <v>0</v>
      </c>
      <c r="E205" s="305">
        <f t="shared" si="19"/>
        <v>0</v>
      </c>
      <c r="F205" s="305">
        <f t="shared" si="19"/>
        <v>0</v>
      </c>
      <c r="G205" s="305">
        <f t="shared" si="19"/>
        <v>0</v>
      </c>
      <c r="H205" s="305">
        <f t="shared" si="19"/>
        <v>0</v>
      </c>
    </row>
    <row r="206" spans="1:10" ht="12.75">
      <c r="A206" s="479" t="s">
        <v>1447</v>
      </c>
      <c r="B206" s="312" t="s">
        <v>1448</v>
      </c>
      <c r="C206" s="305">
        <f>+'MAT- EQ ADM'!CC11+'MAT- EQ ADM'!CF11+'MAT- EQ ADM'!CI11+'MAT- EQ ADM'!CL11+'MAT- EQ ADM'!CO11</f>
        <v>0</v>
      </c>
      <c r="D206" s="305">
        <f>+'MAT- EQ ADM'!CD11+'MAT- EQ ADM'!CG11+'MAT- EQ ADM'!CJ11+'MAT- EQ ADM'!CM11+'MAT- EQ ADM'!CP11</f>
        <v>0</v>
      </c>
      <c r="E206" s="305">
        <f>+'MAT- EQ ADM'!CE11+'MAT- EQ ADM'!CH11+'MAT- EQ ADM'!CK11+'MAT- EQ ADM'!CN11+'MAT- EQ ADM'!CQ11</f>
        <v>0</v>
      </c>
      <c r="F206" s="305">
        <f>+'MAT- EQ ADM'!CF11+'MAT- EQ ADM'!CI11+'MAT- EQ ADM'!CL11+'MAT- EQ ADM'!CO11+'MAT- EQ ADM'!CR11</f>
        <v>0</v>
      </c>
      <c r="G206" s="305">
        <f>+'MAT- EQ ADM'!CG11+'MAT- EQ ADM'!CJ11+'MAT- EQ ADM'!CM11+'MAT- EQ ADM'!CP11+'MAT- EQ ADM'!CS11</f>
        <v>0</v>
      </c>
      <c r="H206" s="305">
        <f>+'MAT- EQ ADM'!CH11+'MAT- EQ ADM'!CK11+'MAT- EQ ADM'!CN11+'MAT- EQ ADM'!CQ11+'MAT- EQ ADM'!CT11</f>
        <v>0</v>
      </c>
    </row>
    <row r="207" spans="1:10" ht="12.75">
      <c r="A207" s="479" t="s">
        <v>1449</v>
      </c>
      <c r="B207" s="312" t="s">
        <v>1450</v>
      </c>
      <c r="C207" s="305">
        <f>+'MAT- EQ ADM'!CC12+'MAT- EQ ADM'!CF12+'MAT- EQ ADM'!CI12+'MAT- EQ ADM'!CL12+'MAT- EQ ADM'!CO12</f>
        <v>0</v>
      </c>
      <c r="D207" s="305">
        <f>+'MAT- EQ ADM'!CD12+'MAT- EQ ADM'!CG12+'MAT- EQ ADM'!CJ12+'MAT- EQ ADM'!CM12+'MAT- EQ ADM'!CP12</f>
        <v>0</v>
      </c>
      <c r="E207" s="305">
        <f>+'MAT- EQ ADM'!CE12+'MAT- EQ ADM'!CH12+'MAT- EQ ADM'!CK12+'MAT- EQ ADM'!CN12+'MAT- EQ ADM'!CQ12</f>
        <v>0</v>
      </c>
      <c r="F207" s="305">
        <f>+'MAT- EQ ADM'!CF12+'MAT- EQ ADM'!CI12+'MAT- EQ ADM'!CL12+'MAT- EQ ADM'!CO12+'MAT- EQ ADM'!CR12</f>
        <v>0</v>
      </c>
      <c r="G207" s="305">
        <f>+'MAT- EQ ADM'!CG12+'MAT- EQ ADM'!CJ12+'MAT- EQ ADM'!CM12+'MAT- EQ ADM'!CP12+'MAT- EQ ADM'!CS12</f>
        <v>0</v>
      </c>
      <c r="H207" s="305">
        <f>+'MAT- EQ ADM'!CH12+'MAT- EQ ADM'!CK12+'MAT- EQ ADM'!CN12+'MAT- EQ ADM'!CQ12+'MAT- EQ ADM'!CT12</f>
        <v>0</v>
      </c>
    </row>
    <row r="208" spans="1:10" ht="12.75">
      <c r="A208" s="479" t="s">
        <v>1451</v>
      </c>
      <c r="B208" s="312" t="s">
        <v>1452</v>
      </c>
      <c r="C208" s="305">
        <f>+E208</f>
        <v>0</v>
      </c>
      <c r="D208" s="305">
        <f>+'MAT- EQ ADM'!CD13+'MAT- EQ ADM'!CG13+'MAT- EQ ADM'!CJ13+'MAT- EQ ADM'!CM13+'MAT- EQ ADM'!CP13</f>
        <v>0</v>
      </c>
      <c r="E208" s="305">
        <f>+'MAT- EQ ADM'!CE13+'MAT- EQ ADM'!CH13+'MAT- EQ ADM'!CK13+'MAT- EQ ADM'!CN13+'MAT- EQ ADM'!CQ13</f>
        <v>0</v>
      </c>
      <c r="F208" s="305">
        <f>+'MAT- EQ ADM'!CF13+'MAT- EQ ADM'!CI13+'MAT- EQ ADM'!CL13+'MAT- EQ ADM'!CO13+'MAT- EQ ADM'!CR13</f>
        <v>0</v>
      </c>
      <c r="G208" s="305">
        <f>+'MAT- EQ ADM'!CG13+'MAT- EQ ADM'!CJ13+'MAT- EQ ADM'!CM13+'MAT- EQ ADM'!CP13+'MAT- EQ ADM'!CS13</f>
        <v>0</v>
      </c>
      <c r="H208" s="305">
        <f>+'MAT- EQ ADM'!CH13+'MAT- EQ ADM'!CK13+'MAT- EQ ADM'!CN13+'MAT- EQ ADM'!CQ13+'MAT- EQ ADM'!CT13</f>
        <v>0</v>
      </c>
    </row>
    <row r="209" spans="1:8" ht="12.75">
      <c r="A209" s="479" t="s">
        <v>1453</v>
      </c>
      <c r="B209" s="312" t="s">
        <v>1454</v>
      </c>
      <c r="C209" s="305">
        <f>+'MAT- EQ ADM'!CC14+'MAT- EQ ADM'!CF14+'MAT- EQ ADM'!CI14+'MAT- EQ ADM'!CL14+'MAT- EQ ADM'!CO14</f>
        <v>0</v>
      </c>
      <c r="D209" s="305">
        <f>+'MAT- EQ ADM'!CD14+'MAT- EQ ADM'!CG14+'MAT- EQ ADM'!CJ14+'MAT- EQ ADM'!CM14+'MAT- EQ ADM'!CP14</f>
        <v>0</v>
      </c>
      <c r="E209" s="305">
        <f>+'MAT- EQ ADM'!CE14+'MAT- EQ ADM'!CH14+'MAT- EQ ADM'!CK14+'MAT- EQ ADM'!CN14+'MAT- EQ ADM'!CQ14</f>
        <v>0</v>
      </c>
      <c r="F209" s="305">
        <f>+'MAT- EQ ADM'!CF14+'MAT- EQ ADM'!CI14+'MAT- EQ ADM'!CL14+'MAT- EQ ADM'!CO14+'MAT- EQ ADM'!CR14</f>
        <v>0</v>
      </c>
      <c r="G209" s="305">
        <f>+'MAT- EQ ADM'!CG14+'MAT- EQ ADM'!CJ14+'MAT- EQ ADM'!CM14+'MAT- EQ ADM'!CP14+'MAT- EQ ADM'!CS14</f>
        <v>0</v>
      </c>
      <c r="H209" s="305">
        <f>+'MAT- EQ ADM'!CH14+'MAT- EQ ADM'!CK14+'MAT- EQ ADM'!CN14+'MAT- EQ ADM'!CQ14+'MAT- EQ ADM'!CT14</f>
        <v>0</v>
      </c>
    </row>
    <row r="210" spans="1:8" ht="12.75">
      <c r="A210" s="479" t="s">
        <v>1455</v>
      </c>
      <c r="B210" s="312" t="s">
        <v>1456</v>
      </c>
      <c r="C210" s="305">
        <f>+'MAT- EQ ADM'!CC15+'MAT- EQ ADM'!CF15+'MAT- EQ ADM'!CI15+'MAT- EQ ADM'!CL15+'MAT- EQ ADM'!CO15</f>
        <v>0</v>
      </c>
      <c r="D210" s="305">
        <f>+'MAT- EQ ADM'!CD15+'MAT- EQ ADM'!CG15+'MAT- EQ ADM'!CJ15+'MAT- EQ ADM'!CM15+'MAT- EQ ADM'!CP15</f>
        <v>0</v>
      </c>
      <c r="E210" s="305">
        <f>+'MAT- EQ ADM'!CE15+'MAT- EQ ADM'!CH15+'MAT- EQ ADM'!CK15+'MAT- EQ ADM'!CN15+'MAT- EQ ADM'!CQ15</f>
        <v>0</v>
      </c>
      <c r="F210" s="305">
        <f>+'MAT- EQ ADM'!CF15+'MAT- EQ ADM'!CI15+'MAT- EQ ADM'!CL15+'MAT- EQ ADM'!CO15+'MAT- EQ ADM'!CR15</f>
        <v>0</v>
      </c>
      <c r="G210" s="305">
        <f>+'MAT- EQ ADM'!CG15+'MAT- EQ ADM'!CJ15+'MAT- EQ ADM'!CM15+'MAT- EQ ADM'!CP15+'MAT- EQ ADM'!CS15</f>
        <v>0</v>
      </c>
      <c r="H210" s="305">
        <f>+'MAT- EQ ADM'!CH15+'MAT- EQ ADM'!CK15+'MAT- EQ ADM'!CN15+'MAT- EQ ADM'!CQ15+'MAT- EQ ADM'!CT15</f>
        <v>0</v>
      </c>
    </row>
    <row r="211" spans="1:8" ht="12.75">
      <c r="A211" s="478" t="s">
        <v>1457</v>
      </c>
      <c r="B211" s="640" t="s">
        <v>1458</v>
      </c>
      <c r="C211" s="305">
        <f t="shared" ref="C211:H211" si="20">SUM(C212:C215)</f>
        <v>0</v>
      </c>
      <c r="D211" s="305">
        <f t="shared" si="20"/>
        <v>0</v>
      </c>
      <c r="E211" s="305">
        <f t="shared" si="20"/>
        <v>0</v>
      </c>
      <c r="F211" s="305">
        <f t="shared" si="20"/>
        <v>0</v>
      </c>
      <c r="G211" s="305">
        <f t="shared" si="20"/>
        <v>0</v>
      </c>
      <c r="H211" s="305">
        <f t="shared" si="20"/>
        <v>0</v>
      </c>
    </row>
    <row r="212" spans="1:8" ht="12.75">
      <c r="A212" s="479" t="s">
        <v>1459</v>
      </c>
      <c r="B212" s="312" t="s">
        <v>1460</v>
      </c>
      <c r="C212" s="305">
        <f>+'MAT- EQ ADM'!CC17+'MAT- EQ ADM'!CF17+'MAT- EQ ADM'!CI17+'MAT- EQ ADM'!CL17+'MAT- EQ ADM'!CO17</f>
        <v>0</v>
      </c>
      <c r="D212" s="305">
        <f>+'MAT- EQ ADM'!CD17+'MAT- EQ ADM'!CG17+'MAT- EQ ADM'!CJ17+'MAT- EQ ADM'!CM17+'MAT- EQ ADM'!CP17</f>
        <v>0</v>
      </c>
      <c r="E212" s="305">
        <f>+'MAT- EQ ADM'!CE17+'MAT- EQ ADM'!CH17+'MAT- EQ ADM'!CK17+'MAT- EQ ADM'!CN17+'MAT- EQ ADM'!CQ17</f>
        <v>0</v>
      </c>
      <c r="F212" s="305">
        <f>+'MAT- EQ ADM'!CF17+'MAT- EQ ADM'!CI17+'MAT- EQ ADM'!CL17+'MAT- EQ ADM'!CO17+'MAT- EQ ADM'!CR17</f>
        <v>0</v>
      </c>
      <c r="G212" s="305">
        <f>+'MAT- EQ ADM'!CG17+'MAT- EQ ADM'!CJ17+'MAT- EQ ADM'!CM17+'MAT- EQ ADM'!CP17+'MAT- EQ ADM'!CS17</f>
        <v>0</v>
      </c>
      <c r="H212" s="305">
        <f>+'MAT- EQ ADM'!CH17+'MAT- EQ ADM'!CK17+'MAT- EQ ADM'!CN17+'MAT- EQ ADM'!CQ17+'MAT- EQ ADM'!CT17</f>
        <v>0</v>
      </c>
    </row>
    <row r="213" spans="1:8" ht="12.75">
      <c r="A213" s="479" t="s">
        <v>1461</v>
      </c>
      <c r="B213" s="312" t="s">
        <v>1462</v>
      </c>
      <c r="C213" s="305">
        <f>+'MAT- EQ ADM'!CC18+'MAT- EQ ADM'!CF18+'MAT- EQ ADM'!CI18+'MAT- EQ ADM'!CL18+'MAT- EQ ADM'!CO18</f>
        <v>0</v>
      </c>
      <c r="D213" s="305">
        <f>+'MAT- EQ ADM'!CD18+'MAT- EQ ADM'!CG18+'MAT- EQ ADM'!CJ18+'MAT- EQ ADM'!CM18+'MAT- EQ ADM'!CP18</f>
        <v>0</v>
      </c>
      <c r="E213" s="305">
        <f>+'MAT- EQ ADM'!CE18+'MAT- EQ ADM'!CH18+'MAT- EQ ADM'!CK18+'MAT- EQ ADM'!CN18+'MAT- EQ ADM'!CQ18</f>
        <v>0</v>
      </c>
      <c r="F213" s="305">
        <f>+'MAT- EQ ADM'!CF18+'MAT- EQ ADM'!CI18+'MAT- EQ ADM'!CL18+'MAT- EQ ADM'!CO18+'MAT- EQ ADM'!CR18</f>
        <v>0</v>
      </c>
      <c r="G213" s="305">
        <f>+'MAT- EQ ADM'!CG18+'MAT- EQ ADM'!CJ18+'MAT- EQ ADM'!CM18+'MAT- EQ ADM'!CP18+'MAT- EQ ADM'!CS18</f>
        <v>0</v>
      </c>
      <c r="H213" s="305">
        <f>+'MAT- EQ ADM'!CH18+'MAT- EQ ADM'!CK18+'MAT- EQ ADM'!CN18+'MAT- EQ ADM'!CQ18+'MAT- EQ ADM'!CT18</f>
        <v>0</v>
      </c>
    </row>
    <row r="214" spans="1:8" ht="12.75">
      <c r="A214" s="479" t="s">
        <v>1463</v>
      </c>
      <c r="B214" s="312" t="s">
        <v>1464</v>
      </c>
      <c r="C214" s="305">
        <f>+E214</f>
        <v>0</v>
      </c>
      <c r="D214" s="305">
        <f>+'MAT- EQ ADM'!CD19+'MAT- EQ ADM'!CG19+'MAT- EQ ADM'!CJ19+'MAT- EQ ADM'!CM19+'MAT- EQ ADM'!CP19</f>
        <v>0</v>
      </c>
      <c r="E214" s="305">
        <f>+'MAT- EQ ADM'!CE19+'MAT- EQ ADM'!CH19+'MAT- EQ ADM'!CK19+'MAT- EQ ADM'!CN19+'MAT- EQ ADM'!CQ19</f>
        <v>0</v>
      </c>
      <c r="F214" s="305">
        <f>+'MAT- EQ ADM'!CF19+'MAT- EQ ADM'!CI19+'MAT- EQ ADM'!CL19+'MAT- EQ ADM'!CO19+'MAT- EQ ADM'!CR19</f>
        <v>0</v>
      </c>
      <c r="G214" s="305">
        <f>+'MAT- EQ ADM'!CG19+'MAT- EQ ADM'!CJ19+'MAT- EQ ADM'!CM19+'MAT- EQ ADM'!CP19+'MAT- EQ ADM'!CS19</f>
        <v>0</v>
      </c>
      <c r="H214" s="305">
        <f>+'MAT- EQ ADM'!CH19+'MAT- EQ ADM'!CK19+'MAT- EQ ADM'!CN19+'MAT- EQ ADM'!CQ19+'MAT- EQ ADM'!CT19</f>
        <v>0</v>
      </c>
    </row>
    <row r="215" spans="1:8" ht="12.75">
      <c r="A215" s="479" t="s">
        <v>1465</v>
      </c>
      <c r="B215" s="312" t="s">
        <v>1466</v>
      </c>
      <c r="C215" s="305">
        <f>+'MAT- EQ ADM'!CC20+'MAT- EQ ADM'!CF20+'MAT- EQ ADM'!CI20+'MAT- EQ ADM'!CL20+'MAT- EQ ADM'!CO20</f>
        <v>0</v>
      </c>
      <c r="D215" s="305">
        <f>+VIAL!D27</f>
        <v>0</v>
      </c>
      <c r="E215" s="305">
        <v>0</v>
      </c>
      <c r="F215" s="305">
        <f>+VIAL!F27</f>
        <v>0</v>
      </c>
      <c r="G215" s="305">
        <f>+VIAL!G27</f>
        <v>0</v>
      </c>
      <c r="H215" s="305">
        <f>+VIAL!H27</f>
        <v>0</v>
      </c>
    </row>
    <row r="216" spans="1:8" ht="12.75">
      <c r="A216" s="478" t="s">
        <v>1467</v>
      </c>
      <c r="B216" s="640" t="s">
        <v>1468</v>
      </c>
      <c r="C216" s="305">
        <f t="shared" ref="C216:H216" si="21">SUM(C217:C223)</f>
        <v>22000000</v>
      </c>
      <c r="D216" s="305">
        <f t="shared" si="21"/>
        <v>0</v>
      </c>
      <c r="E216" s="305">
        <f t="shared" si="21"/>
        <v>7000000</v>
      </c>
      <c r="F216" s="305">
        <f t="shared" si="21"/>
        <v>0</v>
      </c>
      <c r="G216" s="305">
        <f t="shared" si="21"/>
        <v>0</v>
      </c>
      <c r="H216" s="305">
        <f t="shared" si="21"/>
        <v>0</v>
      </c>
    </row>
    <row r="217" spans="1:8" ht="12.75">
      <c r="A217" s="479" t="s">
        <v>1469</v>
      </c>
      <c r="B217" s="312" t="s">
        <v>1470</v>
      </c>
      <c r="C217" s="305">
        <f>+'MAT- EQ ADM'!CC22+'MAT- EQ ADM'!CF22+'MAT- EQ ADM'!CI22+'MAT- EQ ADM'!CL22+'MAT- EQ ADM'!CO22</f>
        <v>0</v>
      </c>
      <c r="D217" s="305">
        <f>+'MAT- EQ ADM'!CD22+'MAT- EQ ADM'!CG22+'MAT- EQ ADM'!CJ22+'MAT- EQ ADM'!CM22+'MAT- EQ ADM'!CP22</f>
        <v>0</v>
      </c>
      <c r="E217" s="305">
        <f>+'MAT- EQ ADM'!CE22+'MAT- EQ ADM'!CH22+'MAT- EQ ADM'!CK22+'MAT- EQ ADM'!CN22+'MAT- EQ ADM'!CQ22</f>
        <v>0</v>
      </c>
      <c r="F217" s="305">
        <f>+'MAT- EQ ADM'!CF22+'MAT- EQ ADM'!CI22+'MAT- EQ ADM'!CL22+'MAT- EQ ADM'!CO22+'MAT- EQ ADM'!CR22</f>
        <v>0</v>
      </c>
      <c r="G217" s="305">
        <f>+'MAT- EQ ADM'!CG22+'MAT- EQ ADM'!CJ22+'MAT- EQ ADM'!CM22+'MAT- EQ ADM'!CP22+'MAT- EQ ADM'!CS22</f>
        <v>0</v>
      </c>
      <c r="H217" s="305">
        <f>+'MAT- EQ ADM'!CH22+'MAT- EQ ADM'!CK22+'MAT- EQ ADM'!CN22+'MAT- EQ ADM'!CQ22+'MAT- EQ ADM'!CT22</f>
        <v>0</v>
      </c>
    </row>
    <row r="218" spans="1:8" ht="12.75">
      <c r="A218" s="479" t="s">
        <v>1471</v>
      </c>
      <c r="B218" s="312" t="s">
        <v>1472</v>
      </c>
      <c r="C218" s="305">
        <f>VIAL!C19</f>
        <v>0</v>
      </c>
      <c r="D218" s="305">
        <f>+'MAT- EQ ADM'!CD23+'MAT- EQ ADM'!CG23+'MAT- EQ ADM'!CJ23+'MAT- EQ ADM'!CM23+'MAT- EQ ADM'!CP23</f>
        <v>0</v>
      </c>
      <c r="E218" s="305">
        <f>+'MAT- EQ ADM'!CE23+'MAT- EQ ADM'!CH23+'MAT- EQ ADM'!CK23+'MAT- EQ ADM'!CN23+'MAT- EQ ADM'!CQ23</f>
        <v>0</v>
      </c>
      <c r="F218" s="305">
        <f>+'MAT- EQ ADM'!CF23+'MAT- EQ ADM'!CI23+'MAT- EQ ADM'!CL23+'MAT- EQ ADM'!CO23+'MAT- EQ ADM'!CR23</f>
        <v>0</v>
      </c>
      <c r="G218" s="305">
        <f>+'MAT- EQ ADM'!CG23+'MAT- EQ ADM'!CJ23+'MAT- EQ ADM'!CM23+'MAT- EQ ADM'!CP23+'MAT- EQ ADM'!CS23</f>
        <v>0</v>
      </c>
      <c r="H218" s="305">
        <f>+'MAT- EQ ADM'!CH23+'MAT- EQ ADM'!CK23+'MAT- EQ ADM'!CN23+'MAT- EQ ADM'!CQ23+'MAT- EQ ADM'!CT23</f>
        <v>0</v>
      </c>
    </row>
    <row r="219" spans="1:8" ht="12.75">
      <c r="A219" s="479" t="s">
        <v>1473</v>
      </c>
      <c r="B219" s="312" t="s">
        <v>1474</v>
      </c>
      <c r="C219" s="305">
        <f>VIAL!E20</f>
        <v>15000000</v>
      </c>
      <c r="D219" s="305">
        <f>+'MAT- EQ ADM'!CD24+'MAT- EQ ADM'!CG24+'MAT- EQ ADM'!CJ24+'MAT- EQ ADM'!CM24+'MAT- EQ ADM'!CP24</f>
        <v>0</v>
      </c>
      <c r="E219" s="305">
        <f>+'MAT- EQ ADM'!CE24+'MAT- EQ ADM'!CH24+'MAT- EQ ADM'!CK24+'MAT- EQ ADM'!CN24+'MAT- EQ ADM'!CQ24</f>
        <v>0</v>
      </c>
      <c r="F219" s="305">
        <f>+'MAT- EQ ADM'!CF24+'MAT- EQ ADM'!CI24+'MAT- EQ ADM'!CL24+'MAT- EQ ADM'!CO24+'MAT- EQ ADM'!CR24</f>
        <v>0</v>
      </c>
      <c r="G219" s="305">
        <f>+'MAT- EQ ADM'!CG24+'MAT- EQ ADM'!CJ24+'MAT- EQ ADM'!CM24+'MAT- EQ ADM'!CP24+'MAT- EQ ADM'!CS24</f>
        <v>0</v>
      </c>
      <c r="H219" s="305">
        <f>+'MAT- EQ ADM'!CH24+'MAT- EQ ADM'!CK24+'MAT- EQ ADM'!CN24+'MAT- EQ ADM'!CQ24+'MAT- EQ ADM'!CT24</f>
        <v>0</v>
      </c>
    </row>
    <row r="220" spans="1:8" ht="12.75">
      <c r="A220" s="479" t="s">
        <v>1475</v>
      </c>
      <c r="B220" s="312" t="s">
        <v>1476</v>
      </c>
      <c r="C220" s="305">
        <f>+'MAT- EQ ADM'!CC25+'MAT- EQ ADM'!CF25+'MAT- EQ ADM'!CI25+'MAT- EQ ADM'!CL25+'MAT- EQ ADM'!CO25</f>
        <v>0</v>
      </c>
      <c r="D220" s="305">
        <f>+'MAT- EQ ADM'!CD25+'MAT- EQ ADM'!CG25+'MAT- EQ ADM'!CJ25+'MAT- EQ ADM'!CM25+'MAT- EQ ADM'!CP25</f>
        <v>0</v>
      </c>
      <c r="E220" s="305">
        <f>+'MAT- EQ ADM'!CE25+'MAT- EQ ADM'!CH25+'MAT- EQ ADM'!CK25+'MAT- EQ ADM'!CN25+'MAT- EQ ADM'!CQ25</f>
        <v>0</v>
      </c>
      <c r="F220" s="305">
        <f>+'MAT- EQ ADM'!CF25+'MAT- EQ ADM'!CI25+'MAT- EQ ADM'!CL25+'MAT- EQ ADM'!CO25+'MAT- EQ ADM'!CR25</f>
        <v>0</v>
      </c>
      <c r="G220" s="305">
        <f>+'MAT- EQ ADM'!CG25+'MAT- EQ ADM'!CJ25+'MAT- EQ ADM'!CM25+'MAT- EQ ADM'!CP25+'MAT- EQ ADM'!CS25</f>
        <v>0</v>
      </c>
      <c r="H220" s="305">
        <f>+'MAT- EQ ADM'!CH25+'MAT- EQ ADM'!CK25+'MAT- EQ ADM'!CN25+'MAT- EQ ADM'!CQ25+'MAT- EQ ADM'!CT25</f>
        <v>0</v>
      </c>
    </row>
    <row r="221" spans="1:8" ht="12.75">
      <c r="A221" s="479" t="s">
        <v>1477</v>
      </c>
      <c r="B221" s="312" t="s">
        <v>1478</v>
      </c>
      <c r="C221" s="305">
        <f>+'MAT- EQ ADM'!CC26+'MAT- EQ ADM'!CF26+'MAT- EQ ADM'!CI26+'MAT- EQ ADM'!CL26+'MAT- EQ ADM'!CO26</f>
        <v>0</v>
      </c>
      <c r="D221" s="305">
        <f>+'MAT- EQ ADM'!CD26+'MAT- EQ ADM'!CG26+'MAT- EQ ADM'!CJ26+'MAT- EQ ADM'!CM26+'MAT- EQ ADM'!CP26</f>
        <v>0</v>
      </c>
      <c r="E221" s="305">
        <f>+'MAT- EQ ADM'!CE26+'MAT- EQ ADM'!CH26+'MAT- EQ ADM'!CK26+'MAT- EQ ADM'!CN26+'MAT- EQ ADM'!CQ26</f>
        <v>0</v>
      </c>
      <c r="F221" s="305">
        <f>+'MAT- EQ ADM'!CF26+'MAT- EQ ADM'!CI26+'MAT- EQ ADM'!CL26+'MAT- EQ ADM'!CO26+'MAT- EQ ADM'!CR26</f>
        <v>0</v>
      </c>
      <c r="G221" s="305">
        <f>+'MAT- EQ ADM'!CG26+'MAT- EQ ADM'!CJ26+'MAT- EQ ADM'!CM26+'MAT- EQ ADM'!CP26+'MAT- EQ ADM'!CS26</f>
        <v>0</v>
      </c>
      <c r="H221" s="305">
        <f>+'MAT- EQ ADM'!CH26+'MAT- EQ ADM'!CK26+'MAT- EQ ADM'!CN26+'MAT- EQ ADM'!CQ26+'MAT- EQ ADM'!CT26</f>
        <v>0</v>
      </c>
    </row>
    <row r="222" spans="1:8" ht="12.75">
      <c r="A222" s="479" t="s">
        <v>1479</v>
      </c>
      <c r="B222" s="312" t="s">
        <v>1480</v>
      </c>
      <c r="C222" s="305">
        <f>+'MAT- EQ ADM'!CC27+'MAT- EQ ADM'!CF27+'MAT- EQ ADM'!CI27+'MAT- EQ ADM'!CL27+'MAT- EQ ADM'!CO27</f>
        <v>0</v>
      </c>
      <c r="D222" s="305">
        <f>+'MAT- EQ ADM'!CD27+'MAT- EQ ADM'!CG27+'MAT- EQ ADM'!CJ27+'MAT- EQ ADM'!CM27+'MAT- EQ ADM'!CP27</f>
        <v>0</v>
      </c>
      <c r="E222" s="305">
        <f>+'MAT- EQ ADM'!CE27+'MAT- EQ ADM'!CH27+'MAT- EQ ADM'!CK27+'MAT- EQ ADM'!CN27+'MAT- EQ ADM'!CQ27</f>
        <v>0</v>
      </c>
      <c r="F222" s="305">
        <f>+'MAT- EQ ADM'!CF27+'MAT- EQ ADM'!CI27+'MAT- EQ ADM'!CL27+'MAT- EQ ADM'!CO27+'MAT- EQ ADM'!CR27</f>
        <v>0</v>
      </c>
      <c r="G222" s="305">
        <f>+'MAT- EQ ADM'!CG27+'MAT- EQ ADM'!CJ27+'MAT- EQ ADM'!CM27+'MAT- EQ ADM'!CP27+'MAT- EQ ADM'!CS27</f>
        <v>0</v>
      </c>
      <c r="H222" s="305">
        <f>+'MAT- EQ ADM'!CH27+'MAT- EQ ADM'!CK27+'MAT- EQ ADM'!CN27+'MAT- EQ ADM'!CQ27+'MAT- EQ ADM'!CT27</f>
        <v>0</v>
      </c>
    </row>
    <row r="223" spans="1:8" ht="12.75">
      <c r="A223" s="479" t="s">
        <v>1481</v>
      </c>
      <c r="B223" s="312" t="s">
        <v>1482</v>
      </c>
      <c r="C223" s="305">
        <f>+E223</f>
        <v>7000000</v>
      </c>
      <c r="D223" s="305">
        <v>0</v>
      </c>
      <c r="E223" s="305">
        <f>+VIAL!E21</f>
        <v>7000000</v>
      </c>
      <c r="F223" s="305">
        <v>0</v>
      </c>
      <c r="G223" s="305">
        <v>0</v>
      </c>
      <c r="H223" s="305">
        <v>0</v>
      </c>
    </row>
    <row r="224" spans="1:8" ht="12.75">
      <c r="A224" s="478" t="s">
        <v>1483</v>
      </c>
      <c r="B224" s="640" t="s">
        <v>1484</v>
      </c>
      <c r="C224" s="736">
        <f t="shared" ref="C224:H224" si="22">SUM(C225:C228)</f>
        <v>0</v>
      </c>
      <c r="D224" s="736">
        <f t="shared" si="22"/>
        <v>0</v>
      </c>
      <c r="E224" s="736">
        <f t="shared" si="22"/>
        <v>0</v>
      </c>
      <c r="F224" s="736">
        <f t="shared" si="22"/>
        <v>0</v>
      </c>
      <c r="G224" s="736">
        <f t="shared" si="22"/>
        <v>0</v>
      </c>
      <c r="H224" s="736">
        <f t="shared" si="22"/>
        <v>0</v>
      </c>
    </row>
    <row r="225" spans="1:8" ht="12.75">
      <c r="A225" s="479" t="s">
        <v>1485</v>
      </c>
      <c r="B225" s="312" t="s">
        <v>1486</v>
      </c>
      <c r="C225" s="305">
        <f>+'MAT- EQ ADM'!CC30+'MAT- EQ ADM'!CF30+'MAT- EQ ADM'!CI30+'MAT- EQ ADM'!CL30+'MAT- EQ ADM'!CO30</f>
        <v>0</v>
      </c>
      <c r="D225" s="305">
        <f>+VIAL!D22</f>
        <v>0</v>
      </c>
      <c r="E225" s="305">
        <f>+VIAL!E22</f>
        <v>0</v>
      </c>
      <c r="F225" s="305">
        <f>+VIAL!F22</f>
        <v>0</v>
      </c>
      <c r="G225" s="305">
        <f>+VIAL!G22</f>
        <v>0</v>
      </c>
      <c r="H225" s="305">
        <f>+VIAL!H22</f>
        <v>0</v>
      </c>
    </row>
    <row r="226" spans="1:8" ht="12.75">
      <c r="A226" s="479" t="s">
        <v>1487</v>
      </c>
      <c r="B226" s="312" t="s">
        <v>1488</v>
      </c>
      <c r="C226" s="305">
        <f>+'MAT- EQ ADM'!CC31+'MAT- EQ ADM'!CF31+'MAT- EQ ADM'!CI31+'MAT- EQ ADM'!CL31+'MAT- EQ ADM'!CO31</f>
        <v>0</v>
      </c>
      <c r="D226" s="305">
        <f>+VIAL!D23</f>
        <v>0</v>
      </c>
      <c r="E226" s="305">
        <f>+VIAL!E23</f>
        <v>0</v>
      </c>
      <c r="F226" s="305">
        <f>+VIAL!F23</f>
        <v>0</v>
      </c>
      <c r="G226" s="305">
        <f>+VIAL!G23</f>
        <v>0</v>
      </c>
      <c r="H226" s="305">
        <f>+VIAL!H23</f>
        <v>0</v>
      </c>
    </row>
    <row r="227" spans="1:8" ht="12.75">
      <c r="A227" s="479" t="s">
        <v>1489</v>
      </c>
      <c r="B227" s="312" t="s">
        <v>1490</v>
      </c>
      <c r="C227" s="305">
        <f>+'MAT- EQ ADM'!CC32+'MAT- EQ ADM'!CF32+'MAT- EQ ADM'!CI32+'MAT- EQ ADM'!CL32+'MAT- EQ ADM'!CO32</f>
        <v>0</v>
      </c>
      <c r="D227" s="305">
        <f>+'MAT- EQ ADM'!CD32+'MAT- EQ ADM'!CG32+'MAT- EQ ADM'!CJ32+'MAT- EQ ADM'!CM32+'MAT- EQ ADM'!CP32</f>
        <v>0</v>
      </c>
      <c r="E227" s="305">
        <f>+'MAT- EQ ADM'!CE32+'MAT- EQ ADM'!CH32+'MAT- EQ ADM'!CK32+'MAT- EQ ADM'!CN32+'MAT- EQ ADM'!CQ32</f>
        <v>0</v>
      </c>
      <c r="F227" s="305">
        <f>+'MAT- EQ ADM'!CF32+'MAT- EQ ADM'!CI32+'MAT- EQ ADM'!CL32+'MAT- EQ ADM'!CO32+'MAT- EQ ADM'!CR32</f>
        <v>0</v>
      </c>
      <c r="G227" s="305">
        <f>+'MAT- EQ ADM'!CG32+'MAT- EQ ADM'!CJ32+'MAT- EQ ADM'!CM32+'MAT- EQ ADM'!CP32+'MAT- EQ ADM'!CS32</f>
        <v>0</v>
      </c>
      <c r="H227" s="305">
        <f>+'MAT- EQ ADM'!CH32+'MAT- EQ ADM'!CK32+'MAT- EQ ADM'!CN32+'MAT- EQ ADM'!CQ32+'MAT- EQ ADM'!CT32</f>
        <v>0</v>
      </c>
    </row>
    <row r="228" spans="1:8" ht="12.75">
      <c r="A228" s="479" t="s">
        <v>1491</v>
      </c>
      <c r="B228" s="312" t="s">
        <v>1492</v>
      </c>
      <c r="C228" s="305">
        <f>+'MAT- EQ ADM'!CC33+'MAT- EQ ADM'!CF33+'MAT- EQ ADM'!CI33+'MAT- EQ ADM'!CL33+'MAT- EQ ADM'!CO33</f>
        <v>0</v>
      </c>
      <c r="D228" s="305">
        <f>+'MAT- EQ ADM'!CD33+'MAT- EQ ADM'!CG33+'MAT- EQ ADM'!CJ33+'MAT- EQ ADM'!CM33+'MAT- EQ ADM'!CP33</f>
        <v>0</v>
      </c>
      <c r="E228" s="305">
        <f>+'MAT- EQ ADM'!CE33+'MAT- EQ ADM'!CH33+'MAT- EQ ADM'!CK33+'MAT- EQ ADM'!CN33+'MAT- EQ ADM'!CQ33</f>
        <v>0</v>
      </c>
      <c r="F228" s="305">
        <f>+'MAT- EQ ADM'!CF33+'MAT- EQ ADM'!CI33+'MAT- EQ ADM'!CL33+'MAT- EQ ADM'!CO33+'MAT- EQ ADM'!CR33</f>
        <v>0</v>
      </c>
      <c r="G228" s="305">
        <f>+'MAT- EQ ADM'!CG33+'MAT- EQ ADM'!CJ33+'MAT- EQ ADM'!CM33+'MAT- EQ ADM'!CP33+'MAT- EQ ADM'!CS33</f>
        <v>0</v>
      </c>
      <c r="H228" s="305">
        <f>+'MAT- EQ ADM'!CH33+'MAT- EQ ADM'!CK33+'MAT- EQ ADM'!CN33+'MAT- EQ ADM'!CQ33+'MAT- EQ ADM'!CT33</f>
        <v>0</v>
      </c>
    </row>
    <row r="229" spans="1:8" ht="12.75">
      <c r="A229" s="478" t="s">
        <v>1429</v>
      </c>
      <c r="B229" s="643" t="s">
        <v>1430</v>
      </c>
      <c r="C229" s="307">
        <f t="shared" ref="C229:H229" si="23">+C230</f>
        <v>0</v>
      </c>
      <c r="D229" s="307">
        <f t="shared" si="23"/>
        <v>0</v>
      </c>
      <c r="E229" s="307">
        <f t="shared" si="23"/>
        <v>0</v>
      </c>
      <c r="F229" s="307">
        <f t="shared" si="23"/>
        <v>0</v>
      </c>
      <c r="G229" s="307">
        <f t="shared" si="23"/>
        <v>0</v>
      </c>
      <c r="H229" s="307">
        <f t="shared" si="23"/>
        <v>0</v>
      </c>
    </row>
    <row r="230" spans="1:8">
      <c r="A230" s="335" t="s">
        <v>1431</v>
      </c>
      <c r="B230" s="645" t="s">
        <v>1432</v>
      </c>
      <c r="C230" s="306">
        <f>VIAL!E25</f>
        <v>0</v>
      </c>
      <c r="D230" s="306">
        <f>+(D$179+D$183+D$187+D$190)*1.33%</f>
        <v>0</v>
      </c>
      <c r="E230" s="306">
        <f>+'OBJETO GASTO c2'!I251</f>
        <v>0</v>
      </c>
      <c r="F230" s="306">
        <f>+(F$179+F$183+F$187+F$190)*1.33%</f>
        <v>0</v>
      </c>
      <c r="G230" s="306">
        <f>+(G$179+G$183+G$187+G$190)*1.33%</f>
        <v>0</v>
      </c>
      <c r="H230" s="306">
        <f>+(H$179+H$183+H$187+H$190)*1.33%</f>
        <v>0</v>
      </c>
    </row>
    <row r="231" spans="1:8" ht="12.75">
      <c r="A231" s="335" t="s">
        <v>681</v>
      </c>
      <c r="B231" s="646" t="s">
        <v>906</v>
      </c>
      <c r="C231" s="305">
        <f>+'MAT- EQ ADM'!CC36+'MAT- EQ ADM'!CF36+'MAT- EQ ADM'!CI36+'MAT- EQ ADM'!CL36+'MAT- EQ ADM'!CO36</f>
        <v>0</v>
      </c>
      <c r="D231" s="305">
        <f>+'MAT- EQ ADM'!CD36+'MAT- EQ ADM'!CG36+'MAT- EQ ADM'!CJ36+'MAT- EQ ADM'!CM36+'MAT- EQ ADM'!CP36</f>
        <v>0</v>
      </c>
      <c r="E231" s="305">
        <f>+'MAT- EQ ADM'!CE36+'MAT- EQ ADM'!CH36+'MAT- EQ ADM'!CK36+'MAT- EQ ADM'!CN36+'MAT- EQ ADM'!CQ36</f>
        <v>0</v>
      </c>
      <c r="F231" s="305">
        <f>+'MAT- EQ ADM'!CF36+'MAT- EQ ADM'!CI36+'MAT- EQ ADM'!CL36+'MAT- EQ ADM'!CO36+'MAT- EQ ADM'!CR36</f>
        <v>0</v>
      </c>
      <c r="G231" s="305">
        <f>+'MAT- EQ ADM'!CG36+'MAT- EQ ADM'!CJ36+'MAT- EQ ADM'!CM36+'MAT- EQ ADM'!CP36+'MAT- EQ ADM'!CS36</f>
        <v>0</v>
      </c>
      <c r="H231" s="305">
        <f>+'MAT- EQ ADM'!CH36+'MAT- EQ ADM'!CK36+'MAT- EQ ADM'!CN36+'MAT- EQ ADM'!CQ36+'MAT- EQ ADM'!CT36</f>
        <v>0</v>
      </c>
    </row>
    <row r="232" spans="1:8">
      <c r="A232" s="477"/>
      <c r="B232" s="187"/>
      <c r="C232" s="306"/>
      <c r="D232" s="306"/>
      <c r="E232" s="306"/>
      <c r="F232" s="306"/>
      <c r="G232" s="306"/>
      <c r="H232" s="306"/>
    </row>
    <row r="233" spans="1:8" ht="12.75">
      <c r="A233" s="478" t="s">
        <v>1493</v>
      </c>
      <c r="B233" s="640" t="s">
        <v>1494</v>
      </c>
      <c r="C233" s="736">
        <f t="shared" ref="C233:H233" si="24">SUM(C234:C236)</f>
        <v>0</v>
      </c>
      <c r="D233" s="736">
        <f t="shared" si="24"/>
        <v>0</v>
      </c>
      <c r="E233" s="736">
        <f t="shared" si="24"/>
        <v>0</v>
      </c>
      <c r="F233" s="736">
        <f t="shared" si="24"/>
        <v>0</v>
      </c>
      <c r="G233" s="736">
        <f t="shared" si="24"/>
        <v>0</v>
      </c>
      <c r="H233" s="736">
        <f t="shared" si="24"/>
        <v>0</v>
      </c>
    </row>
    <row r="234" spans="1:8" ht="12.75">
      <c r="A234" s="479" t="s">
        <v>1495</v>
      </c>
      <c r="B234" s="646" t="s">
        <v>1496</v>
      </c>
      <c r="C234" s="305">
        <f>+'MAT- EQ ADM'!CC39+'MAT- EQ ADM'!CF39+'MAT- EQ ADM'!CI39+'MAT- EQ ADM'!CL39+'MAT- EQ ADM'!CO39</f>
        <v>0</v>
      </c>
      <c r="D234" s="305">
        <f>+VIAL!D24</f>
        <v>0</v>
      </c>
      <c r="E234" s="305">
        <f>+VIAL!E24</f>
        <v>0</v>
      </c>
      <c r="F234" s="305">
        <f>+VIAL!F24</f>
        <v>0</v>
      </c>
      <c r="G234" s="305">
        <f>+VIAL!G24</f>
        <v>0</v>
      </c>
      <c r="H234" s="305">
        <f>+VIAL!H24</f>
        <v>0</v>
      </c>
    </row>
    <row r="235" spans="1:8" ht="12.75" customHeight="1">
      <c r="A235" s="479" t="s">
        <v>1497</v>
      </c>
      <c r="B235" s="646" t="s">
        <v>1498</v>
      </c>
      <c r="C235" s="305">
        <f>+'MAT- EQ ADM'!CC40+'MAT- EQ ADM'!CF40+'MAT- EQ ADM'!CI40+'MAT- EQ ADM'!CL40+'MAT- EQ ADM'!CO40</f>
        <v>0</v>
      </c>
      <c r="D235" s="305">
        <f>+'MAT- EQ ADM'!CD40+'MAT- EQ ADM'!CG40+'MAT- EQ ADM'!CJ40+'MAT- EQ ADM'!CM40+'MAT- EQ ADM'!CP40</f>
        <v>0</v>
      </c>
      <c r="E235" s="305">
        <f>+'MAT- EQ ADM'!CE40+'MAT- EQ ADM'!CH40+'MAT- EQ ADM'!CK40+'MAT- EQ ADM'!CN40+'MAT- EQ ADM'!CQ40</f>
        <v>0</v>
      </c>
      <c r="F235" s="305">
        <f>+'MAT- EQ ADM'!CF40+'MAT- EQ ADM'!CI40+'MAT- EQ ADM'!CL40+'MAT- EQ ADM'!CO40+'MAT- EQ ADM'!CR40</f>
        <v>0</v>
      </c>
      <c r="G235" s="305">
        <f>+'MAT- EQ ADM'!CG40+'MAT- EQ ADM'!CJ40+'MAT- EQ ADM'!CM40+'MAT- EQ ADM'!CP40+'MAT- EQ ADM'!CS40</f>
        <v>0</v>
      </c>
      <c r="H235" s="305">
        <f>+'MAT- EQ ADM'!CH40+'MAT- EQ ADM'!CK40+'MAT- EQ ADM'!CN40+'MAT- EQ ADM'!CQ40+'MAT- EQ ADM'!CT40</f>
        <v>0</v>
      </c>
    </row>
    <row r="236" spans="1:8" ht="12.75" customHeight="1">
      <c r="A236" s="479" t="s">
        <v>1499</v>
      </c>
      <c r="B236" s="312" t="s">
        <v>1500</v>
      </c>
      <c r="C236" s="305">
        <f>+'MAT- EQ ADM'!CC41+'MAT- EQ ADM'!CF41+'MAT- EQ ADM'!CI41+'MAT- EQ ADM'!CL41+'MAT- EQ ADM'!CO41</f>
        <v>0</v>
      </c>
      <c r="D236" s="305">
        <f>+'MAT- EQ ADM'!CD41+'MAT- EQ ADM'!CG41+'MAT- EQ ADM'!CJ41+'MAT- EQ ADM'!CM41+'MAT- EQ ADM'!CP41</f>
        <v>0</v>
      </c>
      <c r="E236" s="305">
        <f>+'MAT- EQ ADM'!CE41+'MAT- EQ ADM'!CH41+'MAT- EQ ADM'!CK41+'MAT- EQ ADM'!CN41+'MAT- EQ ADM'!CQ41</f>
        <v>0</v>
      </c>
      <c r="F236" s="305">
        <f>+'MAT- EQ ADM'!CF41+'MAT- EQ ADM'!CI41+'MAT- EQ ADM'!CL41+'MAT- EQ ADM'!CO41+'MAT- EQ ADM'!CR41</f>
        <v>0</v>
      </c>
      <c r="G236" s="305">
        <f>+'MAT- EQ ADM'!CG41+'MAT- EQ ADM'!CJ41+'MAT- EQ ADM'!CM41+'MAT- EQ ADM'!CP41+'MAT- EQ ADM'!CS41</f>
        <v>0</v>
      </c>
      <c r="H236" s="305">
        <f>+'MAT- EQ ADM'!CH41+'MAT- EQ ADM'!CK41+'MAT- EQ ADM'!CN41+'MAT- EQ ADM'!CQ41+'MAT- EQ ADM'!CT41</f>
        <v>0</v>
      </c>
    </row>
    <row r="237" spans="1:8" ht="12.75">
      <c r="A237" s="478" t="s">
        <v>1501</v>
      </c>
      <c r="B237" s="640" t="s">
        <v>1502</v>
      </c>
      <c r="C237" s="736">
        <f t="shared" ref="C237:H237" si="25">SUM(C238:C245)</f>
        <v>40000000</v>
      </c>
      <c r="D237" s="736">
        <f t="shared" si="25"/>
        <v>0</v>
      </c>
      <c r="E237" s="736">
        <f t="shared" si="25"/>
        <v>40000000</v>
      </c>
      <c r="F237" s="736">
        <f t="shared" si="25"/>
        <v>0</v>
      </c>
      <c r="G237" s="736">
        <f t="shared" si="25"/>
        <v>0</v>
      </c>
      <c r="H237" s="736">
        <f t="shared" si="25"/>
        <v>0</v>
      </c>
    </row>
    <row r="238" spans="1:8" ht="12.75">
      <c r="A238" s="479" t="s">
        <v>1503</v>
      </c>
      <c r="B238" s="312" t="s">
        <v>1504</v>
      </c>
      <c r="C238" s="305">
        <f>+'MAT- EQ ADM'!CC43+'MAT- EQ ADM'!CF43+'MAT- EQ ADM'!CI43+'MAT- EQ ADM'!CL43+'MAT- EQ ADM'!CO43</f>
        <v>0</v>
      </c>
      <c r="D238" s="305">
        <f>+'MAT- EQ ADM'!CD43+'MAT- EQ ADM'!CG43+'MAT- EQ ADM'!CJ43+'MAT- EQ ADM'!CM43+'MAT- EQ ADM'!CP43</f>
        <v>0</v>
      </c>
      <c r="E238" s="305">
        <f>+'MAT- EQ ADM'!CE43+'MAT- EQ ADM'!CH43+'MAT- EQ ADM'!CK43+'MAT- EQ ADM'!CN43+'MAT- EQ ADM'!CQ43</f>
        <v>0</v>
      </c>
      <c r="F238" s="305">
        <f>+'MAT- EQ ADM'!CF43+'MAT- EQ ADM'!CI43+'MAT- EQ ADM'!CL43+'MAT- EQ ADM'!CO43+'MAT- EQ ADM'!CR43</f>
        <v>0</v>
      </c>
      <c r="G238" s="305">
        <f>+'MAT- EQ ADM'!CG43+'MAT- EQ ADM'!CJ43+'MAT- EQ ADM'!CM43+'MAT- EQ ADM'!CP43+'MAT- EQ ADM'!CS43</f>
        <v>0</v>
      </c>
      <c r="H238" s="305">
        <f>+'MAT- EQ ADM'!CH43+'MAT- EQ ADM'!CK43+'MAT- EQ ADM'!CN43+'MAT- EQ ADM'!CQ43+'MAT- EQ ADM'!CT43</f>
        <v>0</v>
      </c>
    </row>
    <row r="239" spans="1:8" ht="12.75">
      <c r="A239" s="479" t="s">
        <v>1505</v>
      </c>
      <c r="B239" s="312" t="s">
        <v>1506</v>
      </c>
      <c r="C239" s="305">
        <f>+'MAT- EQ ADM'!CC44+'MAT- EQ ADM'!CF44+'MAT- EQ ADM'!CI44+'MAT- EQ ADM'!CL44+'MAT- EQ ADM'!CO44</f>
        <v>0</v>
      </c>
      <c r="D239" s="305">
        <f>+'MAT- EQ ADM'!CD44+'MAT- EQ ADM'!CG44+'MAT- EQ ADM'!CJ44+'MAT- EQ ADM'!CM44+'MAT- EQ ADM'!CP44</f>
        <v>0</v>
      </c>
      <c r="E239" s="305">
        <f>+'MAT- EQ ADM'!CE44+'MAT- EQ ADM'!CH44+'MAT- EQ ADM'!CK44+'MAT- EQ ADM'!CN44+'MAT- EQ ADM'!CQ44</f>
        <v>0</v>
      </c>
      <c r="F239" s="305">
        <f>+'MAT- EQ ADM'!CF44+'MAT- EQ ADM'!CI44+'MAT- EQ ADM'!CL44+'MAT- EQ ADM'!CO44+'MAT- EQ ADM'!CR44</f>
        <v>0</v>
      </c>
      <c r="G239" s="305">
        <f>+'MAT- EQ ADM'!CG44+'MAT- EQ ADM'!CJ44+'MAT- EQ ADM'!CM44+'MAT- EQ ADM'!CP44+'MAT- EQ ADM'!CS44</f>
        <v>0</v>
      </c>
      <c r="H239" s="305">
        <f>+'MAT- EQ ADM'!CH44+'MAT- EQ ADM'!CK44+'MAT- EQ ADM'!CN44+'MAT- EQ ADM'!CQ44+'MAT- EQ ADM'!CT44</f>
        <v>0</v>
      </c>
    </row>
    <row r="240" spans="1:8" ht="12.75">
      <c r="A240" s="479" t="s">
        <v>1507</v>
      </c>
      <c r="B240" s="312" t="s">
        <v>1513</v>
      </c>
      <c r="C240" s="305">
        <f>+'MAT- EQ ADM'!CC45+'MAT- EQ ADM'!CF45+'MAT- EQ ADM'!CI45+'MAT- EQ ADM'!CL45+'MAT- EQ ADM'!CO45</f>
        <v>0</v>
      </c>
      <c r="D240" s="305">
        <f>+'MAT- EQ ADM'!CD45+'MAT- EQ ADM'!CG45+'MAT- EQ ADM'!CJ45+'MAT- EQ ADM'!CM45+'MAT- EQ ADM'!CP45</f>
        <v>0</v>
      </c>
      <c r="E240" s="305">
        <f>+'MAT- EQ ADM'!CE45+'MAT- EQ ADM'!CH45+'MAT- EQ ADM'!CK45+'MAT- EQ ADM'!CN45+'MAT- EQ ADM'!CQ45</f>
        <v>0</v>
      </c>
      <c r="F240" s="305">
        <f>+'MAT- EQ ADM'!CF45+'MAT- EQ ADM'!CI45+'MAT- EQ ADM'!CL45+'MAT- EQ ADM'!CO45+'MAT- EQ ADM'!CR45</f>
        <v>0</v>
      </c>
      <c r="G240" s="305">
        <f>+'MAT- EQ ADM'!CG45+'MAT- EQ ADM'!CJ45+'MAT- EQ ADM'!CM45+'MAT- EQ ADM'!CP45+'MAT- EQ ADM'!CS45</f>
        <v>0</v>
      </c>
      <c r="H240" s="305">
        <f>+'MAT- EQ ADM'!CH45+'MAT- EQ ADM'!CK45+'MAT- EQ ADM'!CN45+'MAT- EQ ADM'!CQ45+'MAT- EQ ADM'!CT45</f>
        <v>0</v>
      </c>
    </row>
    <row r="241" spans="1:8" ht="12.75">
      <c r="A241" s="479" t="s">
        <v>1514</v>
      </c>
      <c r="B241" s="312" t="s">
        <v>1515</v>
      </c>
      <c r="C241" s="305">
        <f>+'MAT- EQ ADM'!CC46+'MAT- EQ ADM'!CF46+'MAT- EQ ADM'!CI46+'MAT- EQ ADM'!CL46+'MAT- EQ ADM'!CO46+VIAL!E27</f>
        <v>20000000</v>
      </c>
      <c r="D241" s="305">
        <f>+'MAT- EQ ADM'!CD46+'MAT- EQ ADM'!CG46+'MAT- EQ ADM'!CJ46+'MAT- EQ ADM'!CM46+'MAT- EQ ADM'!CP46</f>
        <v>0</v>
      </c>
      <c r="E241" s="305">
        <f>+'MAT- EQ ADM'!CE46+'MAT- EQ ADM'!CH46+'MAT- EQ ADM'!CK46+'MAT- EQ ADM'!CN46+'MAT- EQ ADM'!CQ46+VIAL!E27</f>
        <v>20000000</v>
      </c>
      <c r="F241" s="305">
        <f>+'MAT- EQ ADM'!CF46+'MAT- EQ ADM'!CI46+'MAT- EQ ADM'!CL46+'MAT- EQ ADM'!CO46+'MAT- EQ ADM'!CR46</f>
        <v>0</v>
      </c>
      <c r="G241" s="305">
        <f>+'MAT- EQ ADM'!CG46+'MAT- EQ ADM'!CJ46+'MAT- EQ ADM'!CM46+'MAT- EQ ADM'!CP46+'MAT- EQ ADM'!CS46</f>
        <v>0</v>
      </c>
      <c r="H241" s="305">
        <f>+'MAT- EQ ADM'!CH46+'MAT- EQ ADM'!CK46+'MAT- EQ ADM'!CN46+'MAT- EQ ADM'!CQ46+'MAT- EQ ADM'!CT46</f>
        <v>0</v>
      </c>
    </row>
    <row r="242" spans="1:8" ht="12.75">
      <c r="A242" s="479" t="s">
        <v>1516</v>
      </c>
      <c r="B242" s="312" t="s">
        <v>1517</v>
      </c>
      <c r="C242" s="305">
        <f>+E242</f>
        <v>20000000</v>
      </c>
      <c r="D242" s="305">
        <f>+VIAL!D26</f>
        <v>0</v>
      </c>
      <c r="E242" s="305">
        <f>+VIAL!E26</f>
        <v>20000000</v>
      </c>
      <c r="F242" s="305">
        <f>+VIAL!F26</f>
        <v>0</v>
      </c>
      <c r="G242" s="305">
        <f>+VIAL!G26</f>
        <v>0</v>
      </c>
      <c r="H242" s="305">
        <f>+VIAL!H26</f>
        <v>0</v>
      </c>
    </row>
    <row r="243" spans="1:8" ht="12.75">
      <c r="A243" s="479" t="s">
        <v>1518</v>
      </c>
      <c r="B243" s="312" t="s">
        <v>1519</v>
      </c>
      <c r="C243" s="305">
        <f>+'MAT- EQ ADM'!CC48+'MAT- EQ ADM'!CF48+'MAT- EQ ADM'!CI48+'MAT- EQ ADM'!CL48+'MAT- EQ ADM'!CO48</f>
        <v>0</v>
      </c>
      <c r="D243" s="305">
        <f>+'MAT- EQ ADM'!CD48+'MAT- EQ ADM'!CG48+'MAT- EQ ADM'!CJ48+'MAT- EQ ADM'!CM48+'MAT- EQ ADM'!CP48</f>
        <v>0</v>
      </c>
      <c r="E243" s="305">
        <f>+'MAT- EQ ADM'!CE48+'MAT- EQ ADM'!CH48+'MAT- EQ ADM'!CK48+'MAT- EQ ADM'!CN48+'MAT- EQ ADM'!CQ48</f>
        <v>0</v>
      </c>
      <c r="F243" s="305">
        <f>+'MAT- EQ ADM'!CF48+'MAT- EQ ADM'!CI48+'MAT- EQ ADM'!CL48+'MAT- EQ ADM'!CO48+'MAT- EQ ADM'!CR48</f>
        <v>0</v>
      </c>
      <c r="G243" s="305">
        <f>+'MAT- EQ ADM'!CG48+'MAT- EQ ADM'!CJ48+'MAT- EQ ADM'!CM48+'MAT- EQ ADM'!CP48+'MAT- EQ ADM'!CS48</f>
        <v>0</v>
      </c>
      <c r="H243" s="305">
        <f>+'MAT- EQ ADM'!CH48+'MAT- EQ ADM'!CK48+'MAT- EQ ADM'!CN48+'MAT- EQ ADM'!CQ48+'MAT- EQ ADM'!CT48</f>
        <v>0</v>
      </c>
    </row>
    <row r="244" spans="1:8" ht="12.75">
      <c r="A244" s="479" t="s">
        <v>1520</v>
      </c>
      <c r="B244" s="314" t="s">
        <v>1521</v>
      </c>
      <c r="C244" s="305">
        <f>+'MAT- EQ ADM'!CC49+'MAT- EQ ADM'!CF49+'MAT- EQ ADM'!CI49+'MAT- EQ ADM'!CL49+'MAT- EQ ADM'!CO49</f>
        <v>0</v>
      </c>
      <c r="D244" s="305">
        <f>+'MAT- EQ ADM'!CD49+'MAT- EQ ADM'!CG49+'MAT- EQ ADM'!CJ49+'MAT- EQ ADM'!CM49+'MAT- EQ ADM'!CP49</f>
        <v>0</v>
      </c>
      <c r="E244" s="305">
        <f>+'MAT- EQ ADM'!CE49+'MAT- EQ ADM'!CH49+'MAT- EQ ADM'!CK49+'MAT- EQ ADM'!CN49+'MAT- EQ ADM'!CQ49</f>
        <v>0</v>
      </c>
      <c r="F244" s="305">
        <f>+'MAT- EQ ADM'!CF49+'MAT- EQ ADM'!CI49+'MAT- EQ ADM'!CL49+'MAT- EQ ADM'!CO49+'MAT- EQ ADM'!CR49</f>
        <v>0</v>
      </c>
      <c r="G244" s="305">
        <f>+'MAT- EQ ADM'!CG49+'MAT- EQ ADM'!CJ49+'MAT- EQ ADM'!CM49+'MAT- EQ ADM'!CP49+'MAT- EQ ADM'!CS49</f>
        <v>0</v>
      </c>
      <c r="H244" s="305">
        <f>+'MAT- EQ ADM'!CH49+'MAT- EQ ADM'!CK49+'MAT- EQ ADM'!CN49+'MAT- EQ ADM'!CQ49+'MAT- EQ ADM'!CT49</f>
        <v>0</v>
      </c>
    </row>
    <row r="245" spans="1:8" ht="12.75">
      <c r="A245" s="479" t="s">
        <v>1522</v>
      </c>
      <c r="B245" s="312" t="s">
        <v>1523</v>
      </c>
      <c r="C245" s="305">
        <f>+'MAT- EQ ADM'!CC50+'MAT- EQ ADM'!CF50+'MAT- EQ ADM'!CI50+'MAT- EQ ADM'!CL50+'MAT- EQ ADM'!CO50</f>
        <v>0</v>
      </c>
      <c r="D245" s="305">
        <f>+'MAT- EQ ADM'!CD50+'MAT- EQ ADM'!CG50+'MAT- EQ ADM'!CJ50+'MAT- EQ ADM'!CM50+'MAT- EQ ADM'!CP50</f>
        <v>0</v>
      </c>
      <c r="E245" s="305">
        <f>+'MAT- EQ ADM'!CE50+'MAT- EQ ADM'!CH50+'MAT- EQ ADM'!CK50+'MAT- EQ ADM'!CN50+'MAT- EQ ADM'!CQ50</f>
        <v>0</v>
      </c>
      <c r="F245" s="305">
        <f>+'MAT- EQ ADM'!CF50+'MAT- EQ ADM'!CI50+'MAT- EQ ADM'!CL50+'MAT- EQ ADM'!CO50+'MAT- EQ ADM'!CR50</f>
        <v>0</v>
      </c>
      <c r="G245" s="305">
        <f>+'MAT- EQ ADM'!CG50+'MAT- EQ ADM'!CJ50+'MAT- EQ ADM'!CM50+'MAT- EQ ADM'!CP50+'MAT- EQ ADM'!CS50</f>
        <v>0</v>
      </c>
      <c r="H245" s="305">
        <f>+'MAT- EQ ADM'!CH50+'MAT- EQ ADM'!CK50+'MAT- EQ ADM'!CN50+'MAT- EQ ADM'!CQ50+'MAT- EQ ADM'!CT50</f>
        <v>0</v>
      </c>
    </row>
    <row r="246" spans="1:8" ht="12.75">
      <c r="A246" s="480" t="s">
        <v>680</v>
      </c>
      <c r="B246" s="648" t="s">
        <v>683</v>
      </c>
      <c r="C246" s="307">
        <f t="shared" ref="C246:H246" si="26">+C247+C253+C258+C266+C269</f>
        <v>125260965.44</v>
      </c>
      <c r="D246" s="307">
        <f t="shared" si="26"/>
        <v>0</v>
      </c>
      <c r="E246" s="307">
        <f t="shared" si="26"/>
        <v>125260965.44</v>
      </c>
      <c r="F246" s="307">
        <f t="shared" si="26"/>
        <v>0</v>
      </c>
      <c r="G246" s="307">
        <f t="shared" si="26"/>
        <v>0</v>
      </c>
      <c r="H246" s="307">
        <f t="shared" si="26"/>
        <v>0</v>
      </c>
    </row>
    <row r="247" spans="1:8" ht="12.75">
      <c r="A247" s="478" t="s">
        <v>1524</v>
      </c>
      <c r="B247" s="640" t="s">
        <v>1525</v>
      </c>
      <c r="C247" s="736">
        <f t="shared" ref="C247:H247" si="27">SUM(C248:C252)</f>
        <v>125260965.44</v>
      </c>
      <c r="D247" s="736">
        <f t="shared" si="27"/>
        <v>0</v>
      </c>
      <c r="E247" s="736">
        <f t="shared" si="27"/>
        <v>125260965.44</v>
      </c>
      <c r="F247" s="736">
        <f t="shared" si="27"/>
        <v>0</v>
      </c>
      <c r="G247" s="736">
        <f t="shared" si="27"/>
        <v>0</v>
      </c>
      <c r="H247" s="736">
        <f t="shared" si="27"/>
        <v>0</v>
      </c>
    </row>
    <row r="248" spans="1:8" ht="12.75">
      <c r="A248" s="479" t="s">
        <v>1526</v>
      </c>
      <c r="B248" s="312" t="s">
        <v>1528</v>
      </c>
      <c r="C248" s="305">
        <f>+'MAT- EQ ADM'!CD55+'MAT- EQ ADM'!CG55+'MAT- EQ ADM'!CJ55+'MAT- EQ ADM'!CM55+'MAT- EQ ADM'!CP55</f>
        <v>125260965.44</v>
      </c>
      <c r="D248" s="305">
        <f>+VIAL!D30</f>
        <v>0</v>
      </c>
      <c r="E248" s="305">
        <f>+VIAL!E30</f>
        <v>125260965.44</v>
      </c>
      <c r="F248" s="305">
        <f>+VIAL!F30</f>
        <v>0</v>
      </c>
      <c r="G248" s="305">
        <f>+VIAL!G30</f>
        <v>0</v>
      </c>
      <c r="H248" s="305">
        <f>+VIAL!H30</f>
        <v>0</v>
      </c>
    </row>
    <row r="249" spans="1:8" ht="12.75">
      <c r="A249" s="479" t="s">
        <v>1529</v>
      </c>
      <c r="B249" s="312" t="s">
        <v>1530</v>
      </c>
      <c r="D249" s="305"/>
      <c r="E249" s="305"/>
      <c r="F249" s="305"/>
      <c r="G249" s="305"/>
      <c r="H249" s="305"/>
    </row>
    <row r="250" spans="1:8" ht="12.75">
      <c r="A250" s="479" t="s">
        <v>1531</v>
      </c>
      <c r="B250" s="312" t="s">
        <v>1532</v>
      </c>
      <c r="D250" s="305"/>
      <c r="E250" s="305"/>
      <c r="F250" s="305"/>
      <c r="G250" s="305"/>
      <c r="H250" s="305"/>
    </row>
    <row r="251" spans="1:8" ht="12.75">
      <c r="A251" s="479" t="s">
        <v>1533</v>
      </c>
      <c r="B251" s="312" t="s">
        <v>1534</v>
      </c>
      <c r="C251" s="305">
        <f>+'MAT- EQ ADM'!CD62+'MAT- EQ ADM'!CG62+'MAT- EQ ADM'!CJ62+'MAT- EQ ADM'!CM62+'MAT- EQ ADM'!CP62</f>
        <v>0</v>
      </c>
      <c r="D251" s="305">
        <f>+VIAL!D31</f>
        <v>0</v>
      </c>
      <c r="E251" s="305">
        <f>+VIAL!E31</f>
        <v>0</v>
      </c>
      <c r="F251" s="305">
        <f>+VIAL!F31</f>
        <v>0</v>
      </c>
      <c r="G251" s="305">
        <f>+VIAL!G31</f>
        <v>0</v>
      </c>
      <c r="H251" s="305">
        <f>+VIAL!H31</f>
        <v>0</v>
      </c>
    </row>
    <row r="252" spans="1:8" ht="12.75">
      <c r="A252" s="479" t="s">
        <v>1535</v>
      </c>
      <c r="B252" s="312" t="s">
        <v>1536</v>
      </c>
      <c r="D252" s="305"/>
      <c r="E252" s="305"/>
      <c r="F252" s="305"/>
      <c r="G252" s="305"/>
      <c r="H252" s="305"/>
    </row>
    <row r="253" spans="1:8" ht="12.75">
      <c r="A253" s="478" t="s">
        <v>1537</v>
      </c>
      <c r="B253" s="640" t="s">
        <v>1538</v>
      </c>
      <c r="C253" s="305">
        <f t="shared" ref="C253:H253" si="28">SUM(C254:C257)</f>
        <v>0</v>
      </c>
      <c r="D253" s="305">
        <f t="shared" si="28"/>
        <v>0</v>
      </c>
      <c r="E253" s="305">
        <f t="shared" si="28"/>
        <v>0</v>
      </c>
      <c r="F253" s="305">
        <f t="shared" si="28"/>
        <v>0</v>
      </c>
      <c r="G253" s="305">
        <f t="shared" si="28"/>
        <v>0</v>
      </c>
      <c r="H253" s="305">
        <f t="shared" si="28"/>
        <v>0</v>
      </c>
    </row>
    <row r="254" spans="1:8" ht="12.75">
      <c r="A254" s="479" t="s">
        <v>1539</v>
      </c>
      <c r="B254" s="646" t="s">
        <v>1540</v>
      </c>
      <c r="D254" s="305"/>
      <c r="E254" s="305"/>
      <c r="F254" s="305"/>
      <c r="G254" s="305"/>
      <c r="H254" s="305"/>
    </row>
    <row r="255" spans="1:8" ht="12.75">
      <c r="A255" s="479" t="s">
        <v>1541</v>
      </c>
      <c r="B255" s="312" t="s">
        <v>1542</v>
      </c>
      <c r="D255" s="305"/>
      <c r="E255" s="305"/>
      <c r="F255" s="305"/>
      <c r="G255" s="305"/>
      <c r="H255" s="305"/>
    </row>
    <row r="256" spans="1:8" ht="12.75">
      <c r="A256" s="479" t="s">
        <v>1543</v>
      </c>
      <c r="B256" s="312" t="s">
        <v>1544</v>
      </c>
      <c r="D256" s="305"/>
      <c r="E256" s="305"/>
      <c r="F256" s="305"/>
      <c r="G256" s="305"/>
      <c r="H256" s="305"/>
    </row>
    <row r="257" spans="1:8" ht="12.75">
      <c r="A257" s="479" t="s">
        <v>1545</v>
      </c>
      <c r="B257" s="312" t="s">
        <v>1546</v>
      </c>
      <c r="D257" s="305"/>
      <c r="E257" s="305"/>
      <c r="F257" s="305"/>
      <c r="G257" s="305"/>
      <c r="H257" s="305"/>
    </row>
    <row r="258" spans="1:8" ht="12.75">
      <c r="A258" s="478" t="s">
        <v>1547</v>
      </c>
      <c r="B258" s="650" t="s">
        <v>1548</v>
      </c>
      <c r="C258" s="305">
        <f t="shared" ref="C258:H258" si="29">SUM(C259:C265)</f>
        <v>0</v>
      </c>
      <c r="D258" s="305">
        <f t="shared" si="29"/>
        <v>0</v>
      </c>
      <c r="E258" s="305">
        <f t="shared" si="29"/>
        <v>0</v>
      </c>
      <c r="F258" s="305">
        <f t="shared" si="29"/>
        <v>0</v>
      </c>
      <c r="G258" s="305">
        <f t="shared" si="29"/>
        <v>0</v>
      </c>
      <c r="H258" s="305">
        <f t="shared" si="29"/>
        <v>0</v>
      </c>
    </row>
    <row r="259" spans="1:8" ht="12.75">
      <c r="A259" s="479" t="s">
        <v>1549</v>
      </c>
      <c r="B259" s="312" t="s">
        <v>1550</v>
      </c>
      <c r="D259" s="305"/>
      <c r="E259" s="305"/>
      <c r="F259" s="305"/>
      <c r="G259" s="305"/>
      <c r="H259" s="305"/>
    </row>
    <row r="260" spans="1:8" ht="12.75">
      <c r="A260" s="479" t="s">
        <v>1551</v>
      </c>
      <c r="B260" s="312" t="s">
        <v>1552</v>
      </c>
      <c r="C260" s="305">
        <f>+'MAT- EQ ADM'!CD190+'MAT- EQ ADM'!CG190+'MAT- EQ ADM'!CJ190+'MAT- EQ ADM'!CM190+'MAT- EQ ADM'!CP190</f>
        <v>0</v>
      </c>
      <c r="D260" s="305">
        <f>+'MAT- EQ ADM'!CE190+'MAT- EQ ADM'!CH190+'MAT- EQ ADM'!CK190+'MAT- EQ ADM'!CN190+'MAT- EQ ADM'!CQ190</f>
        <v>0</v>
      </c>
      <c r="E260" s="305">
        <f>+'MAT- EQ ADM'!CF190+'MAT- EQ ADM'!CI190+'MAT- EQ ADM'!CL190+'MAT- EQ ADM'!CO190+'MAT- EQ ADM'!CR190</f>
        <v>0</v>
      </c>
      <c r="F260" s="305">
        <f>+'MAT- EQ ADM'!CG190+'MAT- EQ ADM'!CJ190+'MAT- EQ ADM'!CM190+'MAT- EQ ADM'!CP190+'MAT- EQ ADM'!CS190</f>
        <v>0</v>
      </c>
      <c r="G260" s="305">
        <f>+'MAT- EQ ADM'!CH190+'MAT- EQ ADM'!CK190+'MAT- EQ ADM'!CN190+'MAT- EQ ADM'!CQ190+'MAT- EQ ADM'!CT190</f>
        <v>0</v>
      </c>
      <c r="H260" s="305">
        <f>+'MAT- EQ ADM'!CI190+'MAT- EQ ADM'!CL190+'MAT- EQ ADM'!CO190+'MAT- EQ ADM'!CR190+'MAT- EQ ADM'!CU190</f>
        <v>0</v>
      </c>
    </row>
    <row r="261" spans="1:8" ht="12.75">
      <c r="A261" s="479" t="s">
        <v>1553</v>
      </c>
      <c r="B261" s="312" t="s">
        <v>1554</v>
      </c>
      <c r="D261" s="305"/>
      <c r="E261" s="305"/>
      <c r="F261" s="305"/>
      <c r="G261" s="305"/>
      <c r="H261" s="305"/>
    </row>
    <row r="262" spans="1:8" ht="12.75">
      <c r="A262" s="479" t="s">
        <v>1555</v>
      </c>
      <c r="B262" s="312" t="s">
        <v>1556</v>
      </c>
      <c r="C262" s="305">
        <f>+'MAT- EQ ADM'!CD69+'MAT- EQ ADM'!CG69+'MAT- EQ ADM'!CJ69+'MAT- EQ ADM'!CM69+'MAT- EQ ADM'!CP69</f>
        <v>0</v>
      </c>
      <c r="D262" s="305">
        <f>+'MAT- EQ ADM'!CE69+'MAT- EQ ADM'!CH69+'MAT- EQ ADM'!CK69+'MAT- EQ ADM'!CN69+'MAT- EQ ADM'!CQ69</f>
        <v>0</v>
      </c>
      <c r="E262" s="305">
        <f>+'MAT- EQ ADM'!CF69+'MAT- EQ ADM'!CI69+'MAT- EQ ADM'!CL69+'MAT- EQ ADM'!CO69+'MAT- EQ ADM'!CR69</f>
        <v>0</v>
      </c>
      <c r="F262" s="305">
        <f>+'MAT- EQ ADM'!CG69+'MAT- EQ ADM'!CJ69+'MAT- EQ ADM'!CM69+'MAT- EQ ADM'!CP69+'MAT- EQ ADM'!CS69</f>
        <v>0</v>
      </c>
      <c r="G262" s="305">
        <f>+'MAT- EQ ADM'!CH69+'MAT- EQ ADM'!CK69+'MAT- EQ ADM'!CN69+'MAT- EQ ADM'!CQ69+'MAT- EQ ADM'!CT69</f>
        <v>0</v>
      </c>
      <c r="H262" s="305">
        <f>+'MAT- EQ ADM'!CI69+'MAT- EQ ADM'!CL69+'MAT- EQ ADM'!CO69+'MAT- EQ ADM'!CR69+'MAT- EQ ADM'!CU69</f>
        <v>0</v>
      </c>
    </row>
    <row r="263" spans="1:8" ht="12.75">
      <c r="A263" s="479" t="s">
        <v>1557</v>
      </c>
      <c r="B263" s="312" t="s">
        <v>1558</v>
      </c>
      <c r="D263" s="305"/>
      <c r="E263" s="305"/>
      <c r="F263" s="305"/>
      <c r="G263" s="305"/>
      <c r="H263" s="305"/>
    </row>
    <row r="264" spans="1:8" ht="12.75">
      <c r="A264" s="479" t="s">
        <v>1559</v>
      </c>
      <c r="B264" s="312" t="s">
        <v>1560</v>
      </c>
      <c r="D264" s="305"/>
      <c r="E264" s="305"/>
      <c r="F264" s="305"/>
      <c r="G264" s="305"/>
      <c r="H264" s="305"/>
    </row>
    <row r="265" spans="1:8" ht="12.75">
      <c r="A265" s="479" t="s">
        <v>1561</v>
      </c>
      <c r="B265" s="312" t="s">
        <v>1562</v>
      </c>
      <c r="D265" s="305"/>
      <c r="E265" s="305"/>
      <c r="F265" s="305"/>
      <c r="G265" s="305"/>
      <c r="H265" s="305"/>
    </row>
    <row r="266" spans="1:8" ht="12.75">
      <c r="A266" s="478" t="s">
        <v>1563</v>
      </c>
      <c r="B266" s="640" t="s">
        <v>1564</v>
      </c>
      <c r="C266" s="736">
        <f t="shared" ref="C266:H266" si="30">SUM(C267:C268)</f>
        <v>0</v>
      </c>
      <c r="D266" s="736">
        <f t="shared" si="30"/>
        <v>0</v>
      </c>
      <c r="E266" s="736">
        <f t="shared" si="30"/>
        <v>0</v>
      </c>
      <c r="F266" s="736">
        <f t="shared" si="30"/>
        <v>0</v>
      </c>
      <c r="G266" s="736">
        <f t="shared" si="30"/>
        <v>0</v>
      </c>
      <c r="H266" s="736">
        <f t="shared" si="30"/>
        <v>0</v>
      </c>
    </row>
    <row r="267" spans="1:8" ht="12.75">
      <c r="A267" s="479" t="s">
        <v>1565</v>
      </c>
      <c r="B267" s="312" t="s">
        <v>1566</v>
      </c>
      <c r="C267" s="305">
        <f>+'MAT- EQ ADM'!CD73+'MAT- EQ ADM'!CG73+'MAT- EQ ADM'!CJ73+'MAT- EQ ADM'!CM73+'MAT- EQ ADM'!CP73</f>
        <v>0</v>
      </c>
      <c r="D267" s="305">
        <f>+VIAL!D37</f>
        <v>0</v>
      </c>
      <c r="E267" s="305">
        <f>+VIAL!E37</f>
        <v>0</v>
      </c>
      <c r="F267" s="305">
        <f>+VIAL!F37</f>
        <v>0</v>
      </c>
      <c r="G267" s="305">
        <f>+VIAL!G37</f>
        <v>0</v>
      </c>
      <c r="H267" s="305">
        <f>+VIAL!H37</f>
        <v>0</v>
      </c>
    </row>
    <row r="268" spans="1:8" ht="12.75">
      <c r="A268" s="479" t="s">
        <v>1567</v>
      </c>
      <c r="B268" s="312" t="s">
        <v>1568</v>
      </c>
      <c r="C268" s="305">
        <f>+E268</f>
        <v>0</v>
      </c>
      <c r="D268" s="305">
        <f>+VIAL!D38</f>
        <v>0</v>
      </c>
      <c r="E268" s="305">
        <f>+VIAL!E38</f>
        <v>0</v>
      </c>
      <c r="F268" s="305">
        <f>+VIAL!F38</f>
        <v>0</v>
      </c>
      <c r="G268" s="305">
        <f>+VIAL!G38</f>
        <v>0</v>
      </c>
      <c r="H268" s="305">
        <f>+VIAL!H38</f>
        <v>0</v>
      </c>
    </row>
    <row r="269" spans="1:8" ht="12.75">
      <c r="A269" s="478" t="s">
        <v>1569</v>
      </c>
      <c r="B269" s="640" t="s">
        <v>1570</v>
      </c>
      <c r="C269" s="736">
        <f t="shared" ref="C269:H269" si="31">SUM(C270:C277)</f>
        <v>0</v>
      </c>
      <c r="D269" s="736">
        <f t="shared" si="31"/>
        <v>0</v>
      </c>
      <c r="E269" s="736">
        <f t="shared" si="31"/>
        <v>0</v>
      </c>
      <c r="F269" s="736">
        <f t="shared" si="31"/>
        <v>0</v>
      </c>
      <c r="G269" s="736">
        <f t="shared" si="31"/>
        <v>0</v>
      </c>
      <c r="H269" s="736">
        <f t="shared" si="31"/>
        <v>0</v>
      </c>
    </row>
    <row r="270" spans="1:8" ht="12.75">
      <c r="A270" s="479" t="s">
        <v>1571</v>
      </c>
      <c r="B270" s="312" t="s">
        <v>1572</v>
      </c>
      <c r="C270" s="305">
        <f>+E270</f>
        <v>0</v>
      </c>
      <c r="D270" s="305">
        <f>+VIAL!D34</f>
        <v>0</v>
      </c>
      <c r="E270" s="305">
        <f>+VIAL!E34</f>
        <v>0</v>
      </c>
      <c r="F270" s="305">
        <f>+VIAL!F34</f>
        <v>0</v>
      </c>
      <c r="G270" s="305">
        <f>+VIAL!G34</f>
        <v>0</v>
      </c>
      <c r="H270" s="305">
        <f>+VIAL!H34</f>
        <v>0</v>
      </c>
    </row>
    <row r="271" spans="1:8" ht="12.75">
      <c r="A271" s="479" t="s">
        <v>1573</v>
      </c>
      <c r="B271" s="312" t="s">
        <v>1574</v>
      </c>
      <c r="D271" s="305"/>
      <c r="E271" s="305"/>
      <c r="F271" s="305"/>
      <c r="G271" s="305"/>
      <c r="H271" s="305"/>
    </row>
    <row r="272" spans="1:8" ht="12.75">
      <c r="A272" s="481" t="s">
        <v>1575</v>
      </c>
      <c r="B272" s="312" t="s">
        <v>1576</v>
      </c>
      <c r="C272" s="305">
        <f>+E272</f>
        <v>0</v>
      </c>
      <c r="D272" s="305">
        <f>+VIAL!D35</f>
        <v>0</v>
      </c>
      <c r="E272" s="305">
        <f>+VIAL!E35</f>
        <v>0</v>
      </c>
      <c r="F272" s="305">
        <f>+VIAL!F35</f>
        <v>0</v>
      </c>
      <c r="G272" s="305">
        <f>+VIAL!G35</f>
        <v>0</v>
      </c>
      <c r="H272" s="305">
        <f>+VIAL!H35</f>
        <v>0</v>
      </c>
    </row>
    <row r="273" spans="1:8" ht="12.75">
      <c r="A273" s="479" t="s">
        <v>1577</v>
      </c>
      <c r="B273" s="312" t="s">
        <v>1578</v>
      </c>
      <c r="D273" s="305"/>
      <c r="E273" s="305"/>
      <c r="F273" s="305"/>
      <c r="G273" s="305"/>
      <c r="H273" s="305"/>
    </row>
    <row r="274" spans="1:8" ht="12.75">
      <c r="A274" s="479" t="s">
        <v>1579</v>
      </c>
      <c r="B274" s="312" t="s">
        <v>1580</v>
      </c>
      <c r="C274" s="305">
        <f>+'MAT- EQ ADM'!CD143+'MAT- EQ ADM'!CG143+'MAT- EQ ADM'!CJ143+'MAT- EQ ADM'!CM143+'MAT- EQ ADM'!CP143</f>
        <v>0</v>
      </c>
      <c r="D274" s="305"/>
      <c r="E274" s="305"/>
      <c r="F274" s="305"/>
      <c r="G274" s="305"/>
      <c r="H274" s="305"/>
    </row>
    <row r="275" spans="1:8" ht="12.75">
      <c r="A275" s="479" t="s">
        <v>1581</v>
      </c>
      <c r="B275" s="312" t="s">
        <v>1582</v>
      </c>
      <c r="C275" s="305">
        <f>+'MAT- EQ ADM'!CD163+'MAT- EQ ADM'!CG163+'MAT- EQ ADM'!CJ163+'MAT- EQ ADM'!CM163+'MAT- EQ ADM'!CP163</f>
        <v>0</v>
      </c>
      <c r="D275" s="305">
        <f>+VIAL!D36</f>
        <v>0</v>
      </c>
      <c r="E275" s="305">
        <f>+VIAL!E36</f>
        <v>0</v>
      </c>
      <c r="F275" s="305">
        <f>+VIAL!F36</f>
        <v>0</v>
      </c>
      <c r="G275" s="305">
        <f>+VIAL!G36</f>
        <v>0</v>
      </c>
      <c r="H275" s="305">
        <f>+VIAL!H36</f>
        <v>0</v>
      </c>
    </row>
    <row r="276" spans="1:8" ht="12.75">
      <c r="A276" s="479" t="s">
        <v>1583</v>
      </c>
      <c r="B276" s="312" t="s">
        <v>1584</v>
      </c>
      <c r="D276" s="305"/>
      <c r="E276" s="305"/>
      <c r="F276" s="305"/>
      <c r="G276" s="305"/>
      <c r="H276" s="305"/>
    </row>
    <row r="277" spans="1:8" ht="12.75">
      <c r="A277" s="479" t="s">
        <v>1585</v>
      </c>
      <c r="B277" s="312" t="s">
        <v>1586</v>
      </c>
      <c r="C277" s="305">
        <f>+'MAT- EQ ADM'!CD184+'MAT- EQ ADM'!CG184+'MAT- EQ ADM'!CJ184+'MAT- EQ ADM'!CM184+'MAT- EQ ADM'!CP184</f>
        <v>0</v>
      </c>
      <c r="D277" s="305">
        <f>+'MAT- EQ ADM'!CE184+'MAT- EQ ADM'!CH184+'MAT- EQ ADM'!CK184+'MAT- EQ ADM'!CN184+'MAT- EQ ADM'!CQ184</f>
        <v>0</v>
      </c>
      <c r="E277" s="305">
        <f>+'MAT- EQ ADM'!CF184+'MAT- EQ ADM'!CI184+'MAT- EQ ADM'!CL184+'MAT- EQ ADM'!CO184+'MAT- EQ ADM'!CR184</f>
        <v>0</v>
      </c>
      <c r="F277" s="305">
        <f>+'MAT- EQ ADM'!CG184+'MAT- EQ ADM'!CJ184+'MAT- EQ ADM'!CM184+'MAT- EQ ADM'!CP184+'MAT- EQ ADM'!CS184</f>
        <v>0</v>
      </c>
      <c r="G277" s="305">
        <f>+'MAT- EQ ADM'!CH184+'MAT- EQ ADM'!CK184+'MAT- EQ ADM'!CN184+'MAT- EQ ADM'!CQ184+'MAT- EQ ADM'!CT184</f>
        <v>0</v>
      </c>
      <c r="H277" s="305">
        <f>+'MAT- EQ ADM'!CI184+'MAT- EQ ADM'!CL184+'MAT- EQ ADM'!CO184+'MAT- EQ ADM'!CR184+'MAT- EQ ADM'!CU184</f>
        <v>0</v>
      </c>
    </row>
    <row r="278" spans="1:8" ht="12.75">
      <c r="A278" s="482">
        <v>3</v>
      </c>
      <c r="B278" s="648" t="s">
        <v>1587</v>
      </c>
      <c r="C278" s="305">
        <f>+C279</f>
        <v>0</v>
      </c>
      <c r="D278" s="305">
        <f t="shared" ref="D278:H279" si="32">+D279</f>
        <v>0</v>
      </c>
      <c r="E278" s="305">
        <f t="shared" si="32"/>
        <v>0</v>
      </c>
      <c r="F278" s="305">
        <f t="shared" si="32"/>
        <v>0</v>
      </c>
      <c r="G278" s="305">
        <f t="shared" si="32"/>
        <v>0</v>
      </c>
      <c r="H278" s="305">
        <f t="shared" si="32"/>
        <v>0</v>
      </c>
    </row>
    <row r="279" spans="1:8" ht="12.75">
      <c r="A279" s="478" t="s">
        <v>1588</v>
      </c>
      <c r="B279" s="315" t="s">
        <v>1589</v>
      </c>
      <c r="C279" s="305">
        <f>+C280</f>
        <v>0</v>
      </c>
      <c r="D279" s="305">
        <f t="shared" si="32"/>
        <v>0</v>
      </c>
      <c r="E279" s="305">
        <f t="shared" si="32"/>
        <v>0</v>
      </c>
      <c r="F279" s="305">
        <f t="shared" si="32"/>
        <v>0</v>
      </c>
      <c r="G279" s="305">
        <f t="shared" si="32"/>
        <v>0</v>
      </c>
      <c r="H279" s="305">
        <f t="shared" si="32"/>
        <v>0</v>
      </c>
    </row>
    <row r="280" spans="1:8" ht="12.75">
      <c r="A280" s="479" t="s">
        <v>1590</v>
      </c>
      <c r="B280" s="314" t="s">
        <v>1592</v>
      </c>
      <c r="D280" s="305"/>
      <c r="E280" s="305"/>
      <c r="F280" s="305"/>
      <c r="G280" s="305"/>
      <c r="H280" s="305"/>
    </row>
    <row r="281" spans="1:8" ht="12.75">
      <c r="A281" s="530" t="s">
        <v>658</v>
      </c>
      <c r="B281" s="599" t="s">
        <v>41</v>
      </c>
      <c r="D281" s="305"/>
      <c r="E281" s="305"/>
      <c r="F281" s="305"/>
      <c r="G281" s="305"/>
      <c r="H281" s="305"/>
    </row>
    <row r="282" spans="1:8" ht="12.75">
      <c r="A282" s="478">
        <v>4</v>
      </c>
      <c r="B282" s="648" t="s">
        <v>1593</v>
      </c>
      <c r="C282" s="305">
        <f>+C283</f>
        <v>0</v>
      </c>
      <c r="D282" s="305">
        <f t="shared" ref="D282:H283" si="33">+D283</f>
        <v>0</v>
      </c>
      <c r="E282" s="305">
        <f t="shared" si="33"/>
        <v>0</v>
      </c>
      <c r="F282" s="305">
        <f t="shared" si="33"/>
        <v>0</v>
      </c>
      <c r="G282" s="305">
        <f t="shared" si="33"/>
        <v>0</v>
      </c>
      <c r="H282" s="305">
        <f t="shared" si="33"/>
        <v>0</v>
      </c>
    </row>
    <row r="283" spans="1:8" ht="12.75">
      <c r="A283" s="478" t="s">
        <v>1594</v>
      </c>
      <c r="B283" s="315" t="s">
        <v>1595</v>
      </c>
      <c r="C283" s="305">
        <f>+C284</f>
        <v>0</v>
      </c>
      <c r="D283" s="305">
        <f t="shared" si="33"/>
        <v>0</v>
      </c>
      <c r="E283" s="305">
        <f t="shared" si="33"/>
        <v>0</v>
      </c>
      <c r="F283" s="305">
        <f t="shared" si="33"/>
        <v>0</v>
      </c>
      <c r="G283" s="305">
        <f t="shared" si="33"/>
        <v>0</v>
      </c>
      <c r="H283" s="305">
        <f t="shared" si="33"/>
        <v>0</v>
      </c>
    </row>
    <row r="284" spans="1:8" ht="12.75">
      <c r="A284" s="479" t="s">
        <v>1596</v>
      </c>
      <c r="B284" s="312" t="s">
        <v>1597</v>
      </c>
      <c r="D284" s="305"/>
      <c r="E284" s="305"/>
      <c r="F284" s="305"/>
      <c r="G284" s="305"/>
      <c r="H284" s="305"/>
    </row>
    <row r="285" spans="1:8" ht="12.75">
      <c r="A285" s="482">
        <v>5</v>
      </c>
      <c r="B285" s="654" t="s">
        <v>1598</v>
      </c>
      <c r="C285" s="736">
        <f t="shared" ref="C285:H285" si="34">+C286+C295+C304+C306</f>
        <v>0</v>
      </c>
      <c r="D285" s="736">
        <f t="shared" si="34"/>
        <v>0</v>
      </c>
      <c r="E285" s="736">
        <f t="shared" si="34"/>
        <v>0</v>
      </c>
      <c r="F285" s="736">
        <f t="shared" si="34"/>
        <v>0</v>
      </c>
      <c r="G285" s="736">
        <f t="shared" si="34"/>
        <v>0</v>
      </c>
      <c r="H285" s="736">
        <f t="shared" si="34"/>
        <v>0</v>
      </c>
    </row>
    <row r="286" spans="1:8" ht="12.75">
      <c r="A286" s="478" t="s">
        <v>1599</v>
      </c>
      <c r="B286" s="640" t="s">
        <v>1600</v>
      </c>
      <c r="C286" s="736">
        <f t="shared" ref="C286:H286" si="35">SUM(C287:C294)</f>
        <v>0</v>
      </c>
      <c r="D286" s="736">
        <f t="shared" si="35"/>
        <v>0</v>
      </c>
      <c r="E286" s="736">
        <f t="shared" si="35"/>
        <v>0</v>
      </c>
      <c r="F286" s="736">
        <f t="shared" si="35"/>
        <v>0</v>
      </c>
      <c r="G286" s="736">
        <f t="shared" si="35"/>
        <v>0</v>
      </c>
      <c r="H286" s="736">
        <f t="shared" si="35"/>
        <v>0</v>
      </c>
    </row>
    <row r="287" spans="1:8" ht="12.75">
      <c r="A287" s="479" t="s">
        <v>1601</v>
      </c>
      <c r="B287" s="312" t="s">
        <v>1602</v>
      </c>
      <c r="C287" s="305">
        <f>VIAL!C43</f>
        <v>0</v>
      </c>
      <c r="D287" s="305">
        <f>+VIAL!D43</f>
        <v>0</v>
      </c>
      <c r="E287" s="305">
        <v>0</v>
      </c>
      <c r="F287" s="305">
        <f>+VIAL!F43</f>
        <v>0</v>
      </c>
      <c r="G287" s="305">
        <f>+VIAL!G43</f>
        <v>0</v>
      </c>
      <c r="H287" s="305">
        <f>+VIAL!H43</f>
        <v>0</v>
      </c>
    </row>
    <row r="288" spans="1:8" ht="12.75">
      <c r="A288" s="479" t="s">
        <v>1603</v>
      </c>
      <c r="B288" s="312" t="s">
        <v>1604</v>
      </c>
      <c r="C288" s="305">
        <f>VIAL!E44</f>
        <v>0</v>
      </c>
      <c r="D288" s="305">
        <f>+VIAL!D44</f>
        <v>0</v>
      </c>
      <c r="E288" s="305">
        <v>0</v>
      </c>
      <c r="F288" s="305">
        <f>+VIAL!F44</f>
        <v>0</v>
      </c>
      <c r="G288" s="305">
        <f>+VIAL!G44</f>
        <v>0</v>
      </c>
      <c r="H288" s="305">
        <f>+VIAL!H44</f>
        <v>0</v>
      </c>
    </row>
    <row r="289" spans="1:8" ht="12.75">
      <c r="A289" s="479" t="s">
        <v>1605</v>
      </c>
      <c r="B289" s="312" t="s">
        <v>1606</v>
      </c>
      <c r="C289" s="305">
        <f>E289</f>
        <v>0</v>
      </c>
      <c r="D289" s="305"/>
      <c r="E289" s="305">
        <f>VIAL!E42</f>
        <v>0</v>
      </c>
      <c r="F289" s="305"/>
      <c r="G289" s="305"/>
      <c r="H289" s="305"/>
    </row>
    <row r="290" spans="1:8" ht="12.75">
      <c r="A290" s="479" t="s">
        <v>1607</v>
      </c>
      <c r="B290" s="312" t="s">
        <v>1608</v>
      </c>
      <c r="C290" s="305">
        <f>+'MAT- EQ ADM'!CD167+'MAT- EQ ADM'!CG167+'MAT- EQ ADM'!CJ167+'MAT- EQ ADM'!CM167+'MAT- EQ ADM'!CP167+E290</f>
        <v>0</v>
      </c>
      <c r="D290" s="305">
        <f>+VIAL!D42</f>
        <v>0</v>
      </c>
      <c r="E290" s="305">
        <v>0</v>
      </c>
      <c r="F290" s="305">
        <f>+VIAL!F42</f>
        <v>0</v>
      </c>
      <c r="G290" s="305">
        <f>+VIAL!G42</f>
        <v>0</v>
      </c>
      <c r="H290" s="305">
        <f>+VIAL!H42</f>
        <v>0</v>
      </c>
    </row>
    <row r="291" spans="1:8" ht="12.75">
      <c r="A291" s="479" t="s">
        <v>1609</v>
      </c>
      <c r="B291" s="312" t="s">
        <v>0</v>
      </c>
      <c r="C291" s="305">
        <f>E291</f>
        <v>0</v>
      </c>
      <c r="D291" s="305">
        <f>+VIAL!D45</f>
        <v>0</v>
      </c>
      <c r="E291" s="305">
        <f>+VIAL!E45</f>
        <v>0</v>
      </c>
      <c r="F291" s="305">
        <f>+VIAL!F45</f>
        <v>0</v>
      </c>
      <c r="G291" s="305">
        <f>+VIAL!G45</f>
        <v>0</v>
      </c>
      <c r="H291" s="305">
        <f>+VIAL!H45</f>
        <v>0</v>
      </c>
    </row>
    <row r="292" spans="1:8" ht="12.75">
      <c r="A292" s="479" t="s">
        <v>1</v>
      </c>
      <c r="B292" s="312" t="s">
        <v>2</v>
      </c>
      <c r="D292" s="305"/>
      <c r="E292" s="305"/>
      <c r="F292" s="305"/>
      <c r="G292" s="305"/>
      <c r="H292" s="305"/>
    </row>
    <row r="293" spans="1:8" ht="12.75">
      <c r="A293" s="479" t="s">
        <v>3</v>
      </c>
      <c r="B293" s="312" t="s">
        <v>4</v>
      </c>
      <c r="D293" s="305"/>
      <c r="E293" s="305"/>
      <c r="F293" s="305"/>
      <c r="G293" s="305"/>
      <c r="H293" s="305"/>
    </row>
    <row r="294" spans="1:8" ht="12.75">
      <c r="A294" s="479" t="s">
        <v>5</v>
      </c>
      <c r="B294" s="312" t="s">
        <v>6</v>
      </c>
      <c r="C294" s="305">
        <f>+'MAT- EQ ADM'!CD180+'MAT- EQ ADM'!CG180+'MAT- EQ ADM'!CJ180+'MAT- EQ ADM'!CM180+'MAT- EQ ADM'!CP180</f>
        <v>0</v>
      </c>
      <c r="D294" s="305">
        <f>+VIAL!D46</f>
        <v>0</v>
      </c>
      <c r="E294" s="305">
        <f>+VIAL!E46</f>
        <v>0</v>
      </c>
      <c r="F294" s="305">
        <f>+VIAL!F46</f>
        <v>0</v>
      </c>
      <c r="G294" s="305">
        <f>+VIAL!G46</f>
        <v>0</v>
      </c>
      <c r="H294" s="305">
        <f>+VIAL!H46</f>
        <v>0</v>
      </c>
    </row>
    <row r="295" spans="1:8" ht="12.75">
      <c r="A295" s="478" t="s">
        <v>7</v>
      </c>
      <c r="B295" s="640" t="s">
        <v>8</v>
      </c>
      <c r="C295" s="305">
        <f>SUM(C296:C303)</f>
        <v>0</v>
      </c>
    </row>
    <row r="296" spans="1:8" ht="12.75">
      <c r="A296" s="479" t="s">
        <v>9</v>
      </c>
      <c r="B296" s="646" t="s">
        <v>10</v>
      </c>
      <c r="C296" s="305">
        <f>VIAL!E40</f>
        <v>0</v>
      </c>
    </row>
    <row r="297" spans="1:8" ht="12.75" hidden="1">
      <c r="A297" s="479" t="s">
        <v>11</v>
      </c>
      <c r="B297" s="646" t="s">
        <v>12</v>
      </c>
      <c r="C297" s="305">
        <f>E297</f>
        <v>0</v>
      </c>
      <c r="E297">
        <f>VIAL!E41</f>
        <v>0</v>
      </c>
    </row>
    <row r="298" spans="1:8" ht="12.75" hidden="1">
      <c r="A298" s="479" t="s">
        <v>13</v>
      </c>
      <c r="B298" s="646" t="s">
        <v>14</v>
      </c>
    </row>
    <row r="299" spans="1:8" ht="12.75" hidden="1">
      <c r="A299" s="479" t="s">
        <v>15</v>
      </c>
      <c r="B299" s="646" t="s">
        <v>16</v>
      </c>
    </row>
    <row r="300" spans="1:8" ht="12.75" hidden="1">
      <c r="A300" s="479" t="s">
        <v>17</v>
      </c>
      <c r="B300" s="646" t="s">
        <v>18</v>
      </c>
    </row>
    <row r="301" spans="1:8" ht="12.75" hidden="1">
      <c r="A301" s="479" t="s">
        <v>19</v>
      </c>
      <c r="B301" s="646" t="s">
        <v>20</v>
      </c>
    </row>
    <row r="302" spans="1:8" ht="12.75" hidden="1">
      <c r="A302" s="479" t="s">
        <v>21</v>
      </c>
      <c r="B302" s="646" t="s">
        <v>22</v>
      </c>
    </row>
    <row r="303" spans="1:8" ht="12.75" hidden="1">
      <c r="A303" s="479" t="s">
        <v>23</v>
      </c>
      <c r="B303" s="646" t="s">
        <v>24</v>
      </c>
    </row>
    <row r="304" spans="1:8" ht="12.75" hidden="1">
      <c r="A304" s="478" t="s">
        <v>25</v>
      </c>
      <c r="B304" s="640" t="s">
        <v>26</v>
      </c>
      <c r="C304" s="305">
        <f>+C305</f>
        <v>0</v>
      </c>
    </row>
    <row r="305" spans="1:3" ht="12.75" hidden="1">
      <c r="A305" s="479" t="s">
        <v>27</v>
      </c>
      <c r="B305" s="646" t="s">
        <v>28</v>
      </c>
    </row>
    <row r="306" spans="1:3" ht="12.75" hidden="1">
      <c r="A306" s="478" t="s">
        <v>29</v>
      </c>
      <c r="B306" s="640" t="s">
        <v>30</v>
      </c>
      <c r="C306" s="305">
        <f>SUM(C307:C310)</f>
        <v>0</v>
      </c>
    </row>
    <row r="307" spans="1:3" ht="12.75" hidden="1">
      <c r="A307" s="479" t="s">
        <v>31</v>
      </c>
      <c r="B307" s="646" t="s">
        <v>32</v>
      </c>
    </row>
    <row r="308" spans="1:3" ht="12.75" hidden="1">
      <c r="A308" s="479" t="s">
        <v>33</v>
      </c>
      <c r="B308" s="646" t="s">
        <v>34</v>
      </c>
    </row>
    <row r="309" spans="1:3" ht="12.75" hidden="1">
      <c r="A309" s="479" t="s">
        <v>35</v>
      </c>
      <c r="B309" s="646" t="s">
        <v>36</v>
      </c>
    </row>
    <row r="310" spans="1:3" ht="12.75" hidden="1">
      <c r="A310" s="479" t="s">
        <v>37</v>
      </c>
      <c r="B310" s="646" t="s">
        <v>38</v>
      </c>
    </row>
    <row r="311" spans="1:3" ht="12.75" hidden="1">
      <c r="A311" s="478">
        <v>6</v>
      </c>
      <c r="B311" s="648" t="s">
        <v>568</v>
      </c>
      <c r="C311" s="305">
        <f>+C312+C330+C333+C335+C340+C342+C345</f>
        <v>0</v>
      </c>
    </row>
    <row r="312" spans="1:3" ht="12.75" hidden="1">
      <c r="A312" s="478" t="s">
        <v>42</v>
      </c>
      <c r="B312" s="640" t="s">
        <v>43</v>
      </c>
      <c r="C312" s="305">
        <f>+C313+C316+C319+C323+C328+C329</f>
        <v>0</v>
      </c>
    </row>
    <row r="313" spans="1:3" ht="12.75" hidden="1">
      <c r="A313" s="479" t="s">
        <v>44</v>
      </c>
      <c r="B313" s="312" t="s">
        <v>45</v>
      </c>
      <c r="C313" s="305">
        <f>+C314</f>
        <v>0</v>
      </c>
    </row>
    <row r="314" spans="1:3" ht="12.75" hidden="1">
      <c r="A314" s="479"/>
      <c r="B314" s="309" t="s">
        <v>167</v>
      </c>
    </row>
    <row r="315" spans="1:3" ht="12.75" hidden="1">
      <c r="A315" s="479"/>
      <c r="B315" s="312"/>
    </row>
    <row r="316" spans="1:3" ht="12.75" hidden="1">
      <c r="A316" s="479" t="s">
        <v>46</v>
      </c>
      <c r="B316" s="312" t="s">
        <v>47</v>
      </c>
      <c r="C316" s="305">
        <f>SUM(C317:C318)</f>
        <v>0</v>
      </c>
    </row>
    <row r="317" spans="1:3" ht="12.75" hidden="1">
      <c r="A317" s="479"/>
      <c r="B317" s="316" t="s">
        <v>149</v>
      </c>
    </row>
    <row r="318" spans="1:3" ht="12.75" hidden="1">
      <c r="A318" s="479"/>
      <c r="B318" s="316" t="s">
        <v>148</v>
      </c>
    </row>
    <row r="319" spans="1:3" ht="12.75" hidden="1">
      <c r="A319" s="479" t="s">
        <v>48</v>
      </c>
      <c r="B319" s="314" t="s">
        <v>49</v>
      </c>
      <c r="C319" s="305">
        <f>SUM(C320:C321)</f>
        <v>0</v>
      </c>
    </row>
    <row r="320" spans="1:3" ht="12.75" hidden="1">
      <c r="A320" s="479"/>
      <c r="B320" s="309" t="s">
        <v>146</v>
      </c>
    </row>
    <row r="321" spans="1:3" ht="12.75" hidden="1">
      <c r="A321" s="479"/>
      <c r="B321" s="309" t="s">
        <v>147</v>
      </c>
    </row>
    <row r="322" spans="1:3" ht="12.75" hidden="1">
      <c r="A322" s="479"/>
      <c r="B322" s="314"/>
    </row>
    <row r="323" spans="1:3" ht="12.75" hidden="1">
      <c r="A323" s="479" t="s">
        <v>50</v>
      </c>
      <c r="B323" s="312" t="s">
        <v>51</v>
      </c>
      <c r="C323" s="305">
        <f>SUM(C324:C326)</f>
        <v>0</v>
      </c>
    </row>
    <row r="324" spans="1:3" ht="12.75" hidden="1">
      <c r="A324" s="479"/>
      <c r="B324" s="311" t="s">
        <v>158</v>
      </c>
    </row>
    <row r="325" spans="1:3" ht="12.75" hidden="1">
      <c r="A325" s="479"/>
      <c r="B325" s="309" t="s">
        <v>159</v>
      </c>
    </row>
    <row r="326" spans="1:3" ht="12.75" hidden="1">
      <c r="A326" s="479"/>
      <c r="B326" s="309" t="s">
        <v>727</v>
      </c>
    </row>
    <row r="327" spans="1:3" ht="12.75" hidden="1">
      <c r="A327" s="479"/>
      <c r="B327" s="312"/>
    </row>
    <row r="328" spans="1:3" ht="12.75" hidden="1">
      <c r="A328" s="479" t="s">
        <v>52</v>
      </c>
      <c r="B328" s="312" t="s">
        <v>53</v>
      </c>
    </row>
    <row r="329" spans="1:3" ht="12.75" hidden="1">
      <c r="A329" s="479" t="s">
        <v>54</v>
      </c>
      <c r="B329" s="312" t="s">
        <v>73</v>
      </c>
    </row>
    <row r="330" spans="1:3" ht="12.75" hidden="1">
      <c r="A330" s="478" t="s">
        <v>74</v>
      </c>
      <c r="B330" s="640" t="s">
        <v>75</v>
      </c>
      <c r="C330" s="305">
        <f>+C331</f>
        <v>0</v>
      </c>
    </row>
    <row r="331" spans="1:3" ht="12.75" hidden="1">
      <c r="A331" s="479" t="s">
        <v>76</v>
      </c>
      <c r="B331" s="312" t="s">
        <v>77</v>
      </c>
    </row>
    <row r="332" spans="1:3" ht="12.75" hidden="1">
      <c r="A332" s="479"/>
      <c r="B332" s="309" t="s">
        <v>689</v>
      </c>
    </row>
    <row r="333" spans="1:3" ht="12.75" hidden="1">
      <c r="A333" s="478" t="s">
        <v>78</v>
      </c>
      <c r="B333" s="640" t="s">
        <v>79</v>
      </c>
      <c r="C333" s="305">
        <f>+C334</f>
        <v>0</v>
      </c>
    </row>
    <row r="334" spans="1:3" ht="12.75" hidden="1">
      <c r="A334" s="479" t="s">
        <v>80</v>
      </c>
      <c r="B334" s="312" t="s">
        <v>81</v>
      </c>
    </row>
    <row r="335" spans="1:3" ht="12.75" hidden="1">
      <c r="A335" s="478" t="s">
        <v>82</v>
      </c>
      <c r="B335" s="650" t="s">
        <v>83</v>
      </c>
      <c r="C335" s="305">
        <f>+C336+C337+C338+C339</f>
        <v>0</v>
      </c>
    </row>
    <row r="336" spans="1:3" ht="12.75" hidden="1">
      <c r="A336" s="479" t="s">
        <v>84</v>
      </c>
      <c r="B336" s="312" t="s">
        <v>85</v>
      </c>
    </row>
    <row r="337" spans="1:3" ht="12.75" hidden="1">
      <c r="A337" s="479" t="s">
        <v>86</v>
      </c>
      <c r="B337" s="646" t="s">
        <v>87</v>
      </c>
    </row>
    <row r="338" spans="1:3" ht="12.75" hidden="1">
      <c r="A338" s="479" t="s">
        <v>88</v>
      </c>
      <c r="B338" s="646" t="s">
        <v>89</v>
      </c>
    </row>
    <row r="339" spans="1:3" ht="12.75" hidden="1">
      <c r="A339" s="479" t="s">
        <v>90</v>
      </c>
      <c r="B339" s="655" t="s">
        <v>91</v>
      </c>
    </row>
    <row r="340" spans="1:3" ht="12.75" hidden="1">
      <c r="A340" s="478" t="s">
        <v>92</v>
      </c>
      <c r="B340" s="650" t="s">
        <v>93</v>
      </c>
      <c r="C340" s="305">
        <f>+C341</f>
        <v>0</v>
      </c>
    </row>
    <row r="341" spans="1:3" ht="12.75" hidden="1">
      <c r="A341" s="479" t="s">
        <v>94</v>
      </c>
      <c r="B341" s="646" t="s">
        <v>95</v>
      </c>
    </row>
    <row r="342" spans="1:3" ht="12.75" hidden="1">
      <c r="A342" s="478" t="s">
        <v>96</v>
      </c>
      <c r="B342" s="650" t="s">
        <v>97</v>
      </c>
      <c r="C342" s="305">
        <f>+C343+C344</f>
        <v>0</v>
      </c>
    </row>
    <row r="343" spans="1:3" ht="12.75" hidden="1">
      <c r="A343" s="479" t="s">
        <v>98</v>
      </c>
      <c r="B343" s="312" t="s">
        <v>99</v>
      </c>
    </row>
    <row r="344" spans="1:3" ht="12.75" hidden="1">
      <c r="A344" s="479" t="s">
        <v>100</v>
      </c>
      <c r="B344" s="312" t="s">
        <v>101</v>
      </c>
    </row>
    <row r="345" spans="1:3" ht="12.75" hidden="1">
      <c r="A345" s="478" t="s">
        <v>102</v>
      </c>
      <c r="B345" s="650" t="s">
        <v>103</v>
      </c>
      <c r="C345" s="305">
        <f>+C346+C347</f>
        <v>0</v>
      </c>
    </row>
    <row r="346" spans="1:3" ht="12.75" hidden="1">
      <c r="A346" s="479" t="s">
        <v>104</v>
      </c>
      <c r="B346" s="646" t="s">
        <v>105</v>
      </c>
    </row>
    <row r="347" spans="1:3" ht="12.75" hidden="1">
      <c r="A347" s="479" t="s">
        <v>106</v>
      </c>
      <c r="B347" s="646" t="s">
        <v>107</v>
      </c>
    </row>
    <row r="348" spans="1:3" ht="12.75" hidden="1">
      <c r="A348" s="478">
        <v>7</v>
      </c>
      <c r="B348" s="648" t="s">
        <v>1337</v>
      </c>
      <c r="C348" s="305">
        <f>+C349+C355</f>
        <v>0</v>
      </c>
    </row>
    <row r="349" spans="1:3" ht="12.75" hidden="1">
      <c r="A349" s="478" t="s">
        <v>108</v>
      </c>
      <c r="B349" s="317" t="s">
        <v>109</v>
      </c>
      <c r="C349" s="305">
        <f>+C350+C351+C353+C354</f>
        <v>0</v>
      </c>
    </row>
    <row r="350" spans="1:3" ht="12.75" hidden="1">
      <c r="A350" s="479" t="s">
        <v>110</v>
      </c>
      <c r="B350" s="312" t="s">
        <v>111</v>
      </c>
    </row>
    <row r="351" spans="1:3" ht="12.75" hidden="1">
      <c r="A351" s="479" t="s">
        <v>112</v>
      </c>
      <c r="B351" s="312" t="s">
        <v>114</v>
      </c>
      <c r="C351" s="305">
        <f>+C352</f>
        <v>0</v>
      </c>
    </row>
    <row r="352" spans="1:3" ht="12.75" hidden="1">
      <c r="A352" s="479"/>
      <c r="B352" s="309" t="s">
        <v>157</v>
      </c>
    </row>
    <row r="353" spans="1:3" ht="12.75" hidden="1">
      <c r="A353" s="479" t="s">
        <v>115</v>
      </c>
      <c r="B353" s="314" t="s">
        <v>117</v>
      </c>
    </row>
    <row r="354" spans="1:3" ht="12.75" hidden="1">
      <c r="A354" s="479" t="s">
        <v>118</v>
      </c>
      <c r="B354" s="312" t="s">
        <v>119</v>
      </c>
    </row>
    <row r="355" spans="1:3" ht="12.75" hidden="1">
      <c r="A355" s="478" t="s">
        <v>120</v>
      </c>
      <c r="B355" s="317" t="s">
        <v>121</v>
      </c>
      <c r="C355" s="305">
        <f>+C356+C357+C358+C359</f>
        <v>0</v>
      </c>
    </row>
    <row r="356" spans="1:3" ht="12.75" hidden="1">
      <c r="A356" s="479" t="s">
        <v>122</v>
      </c>
      <c r="B356" s="312" t="s">
        <v>123</v>
      </c>
    </row>
    <row r="357" spans="1:3" ht="12.75" hidden="1">
      <c r="A357" s="479" t="s">
        <v>124</v>
      </c>
      <c r="B357" s="312" t="s">
        <v>125</v>
      </c>
    </row>
    <row r="358" spans="1:3" ht="12.75" hidden="1">
      <c r="A358" s="479" t="s">
        <v>126</v>
      </c>
      <c r="B358" s="312" t="s">
        <v>127</v>
      </c>
    </row>
    <row r="359" spans="1:3" ht="12.75" hidden="1">
      <c r="A359" s="479" t="s">
        <v>128</v>
      </c>
      <c r="B359" s="314" t="s">
        <v>129</v>
      </c>
    </row>
    <row r="360" spans="1:3" ht="12.75" hidden="1">
      <c r="A360" s="478">
        <v>8</v>
      </c>
      <c r="B360" s="654" t="s">
        <v>130</v>
      </c>
      <c r="C360" s="305">
        <f>+C361</f>
        <v>0</v>
      </c>
    </row>
    <row r="361" spans="1:3" ht="12.75" hidden="1">
      <c r="A361" s="478" t="s">
        <v>131</v>
      </c>
      <c r="B361" s="315" t="s">
        <v>133</v>
      </c>
      <c r="C361" s="305">
        <f>+C362</f>
        <v>0</v>
      </c>
    </row>
    <row r="362" spans="1:3" ht="12.75" hidden="1">
      <c r="A362" s="479" t="s">
        <v>134</v>
      </c>
      <c r="B362" s="314" t="s">
        <v>135</v>
      </c>
    </row>
    <row r="363" spans="1:3" ht="12.75" hidden="1">
      <c r="A363" s="530" t="s">
        <v>658</v>
      </c>
      <c r="B363" s="599" t="s">
        <v>41</v>
      </c>
    </row>
    <row r="364" spans="1:3" ht="12.75" hidden="1">
      <c r="A364" s="478">
        <v>9</v>
      </c>
      <c r="B364" s="654" t="s">
        <v>136</v>
      </c>
      <c r="C364" s="305">
        <f>+C365</f>
        <v>0</v>
      </c>
    </row>
    <row r="365" spans="1:3" ht="12.75" hidden="1">
      <c r="A365" s="478" t="s">
        <v>137</v>
      </c>
      <c r="B365" s="315" t="s">
        <v>138</v>
      </c>
      <c r="C365" s="305">
        <f>+C366+C367</f>
        <v>0</v>
      </c>
    </row>
    <row r="366" spans="1:3" ht="12.75" hidden="1">
      <c r="A366" s="479" t="s">
        <v>139</v>
      </c>
      <c r="B366" s="312" t="s">
        <v>141</v>
      </c>
      <c r="C366" s="305">
        <v>0</v>
      </c>
    </row>
    <row r="367" spans="1:3" ht="12.75" hidden="1">
      <c r="A367" s="479" t="s">
        <v>142</v>
      </c>
      <c r="B367" s="312" t="s">
        <v>143</v>
      </c>
      <c r="C367" s="305">
        <f>+C368</f>
        <v>0</v>
      </c>
    </row>
    <row r="368" spans="1:3" ht="12.75" hidden="1">
      <c r="A368" s="528"/>
      <c r="B368" s="529" t="s">
        <v>1961</v>
      </c>
      <c r="C368" s="305">
        <f>VIAL!E48</f>
        <v>0</v>
      </c>
    </row>
    <row r="369" spans="1:9" ht="12.75" hidden="1">
      <c r="B369" s="312" t="s">
        <v>1283</v>
      </c>
      <c r="D369" s="305"/>
    </row>
    <row r="370" spans="1:9">
      <c r="A370" s="536" t="s">
        <v>726</v>
      </c>
      <c r="B370" s="657"/>
      <c r="C370" s="537">
        <f>+C372+C394+C440+C472+C476+C479+C505+C542+C554+C558</f>
        <v>171384503.94024867</v>
      </c>
      <c r="D370" s="396">
        <f>+D372+D394+D440+D472+D476+D479+D505+D542+D554+D558</f>
        <v>0</v>
      </c>
      <c r="E370" s="470">
        <f>+E372+E394+E440+E472+E476+E479+E505+E542+E554+E558</f>
        <v>3240000</v>
      </c>
      <c r="F370" s="456">
        <f>+F372+F394+F440+F472+F476+F479+F505+F542+F554+F558</f>
        <v>377260965.44</v>
      </c>
      <c r="G370" s="1522">
        <f>+G372+G394+G440+G472+G476+G479+G505+G542+G554+G558</f>
        <v>551885469.38024867</v>
      </c>
      <c r="I370" s="537">
        <f>+I372+I394+I440+I472+I476+I479+I505+I542+I554+I558</f>
        <v>0</v>
      </c>
    </row>
    <row r="371" spans="1:9">
      <c r="A371" s="538"/>
      <c r="B371" s="657"/>
      <c r="C371" s="539"/>
      <c r="D371" s="399"/>
      <c r="E371" s="445"/>
      <c r="F371" s="451"/>
      <c r="G371" s="909"/>
      <c r="I371" s="77"/>
    </row>
    <row r="372" spans="1:9">
      <c r="A372" s="540" t="s">
        <v>1428</v>
      </c>
      <c r="B372" s="659" t="s">
        <v>1438</v>
      </c>
      <c r="C372" s="541">
        <f>+C373+C377+C380+C388+C385</f>
        <v>52390983.986507654</v>
      </c>
      <c r="D372" s="397">
        <f>+D373+D377+D380+D388+D385</f>
        <v>0</v>
      </c>
      <c r="E372" s="469">
        <f>+E373+E377+E380+E388+E385</f>
        <v>0</v>
      </c>
      <c r="F372" s="457">
        <f>+F373+F377+F380+F388+F385</f>
        <v>0</v>
      </c>
      <c r="G372" s="1523">
        <f>+G373+G377+G380+G388+G385</f>
        <v>52390983.986507654</v>
      </c>
      <c r="I372" s="541">
        <f>+I373+I377+I380+I388+I385</f>
        <v>0</v>
      </c>
    </row>
    <row r="373" spans="1:9">
      <c r="A373" s="540" t="s">
        <v>1437</v>
      </c>
      <c r="B373" s="659" t="s">
        <v>1403</v>
      </c>
      <c r="C373" s="541">
        <f>SUM(C374:C376)</f>
        <v>0</v>
      </c>
      <c r="D373" s="397">
        <f>SUM(D374:D376)</f>
        <v>0</v>
      </c>
      <c r="E373" s="469">
        <f>SUM(E374:E376)</f>
        <v>0</v>
      </c>
      <c r="F373" s="457">
        <f>SUM(F374:F376)</f>
        <v>0</v>
      </c>
      <c r="G373" s="1523">
        <f>SUM(G374:G376)</f>
        <v>0</v>
      </c>
      <c r="I373" s="541">
        <f>SUM(I374:I376)</f>
        <v>0</v>
      </c>
    </row>
    <row r="374" spans="1:9">
      <c r="A374" s="542" t="s">
        <v>1405</v>
      </c>
      <c r="B374" s="657" t="s">
        <v>1404</v>
      </c>
      <c r="C374" s="543"/>
      <c r="D374" s="398"/>
      <c r="E374" s="446"/>
      <c r="F374" s="452">
        <f>+C180</f>
        <v>0</v>
      </c>
      <c r="G374" s="1524">
        <f>SUM(C374:F374)</f>
        <v>0</v>
      </c>
      <c r="I374" s="543"/>
    </row>
    <row r="375" spans="1:9">
      <c r="A375" s="542" t="s">
        <v>1406</v>
      </c>
      <c r="B375" s="657" t="s">
        <v>1407</v>
      </c>
      <c r="C375" s="543"/>
      <c r="D375" s="398"/>
      <c r="E375" s="446"/>
      <c r="F375" s="452">
        <f>+C181</f>
        <v>0</v>
      </c>
      <c r="G375" s="1524">
        <f t="shared" ref="G375:G391" si="36">SUM(C375:F375)</f>
        <v>0</v>
      </c>
      <c r="I375" s="543"/>
    </row>
    <row r="376" spans="1:9" ht="13.5">
      <c r="A376" s="542" t="s">
        <v>1408</v>
      </c>
      <c r="B376" s="660" t="s">
        <v>1409</v>
      </c>
      <c r="C376" s="543"/>
      <c r="D376" s="398"/>
      <c r="E376" s="446"/>
      <c r="F376" s="452">
        <f>+C182</f>
        <v>0</v>
      </c>
      <c r="G376" s="1524">
        <f t="shared" si="36"/>
        <v>0</v>
      </c>
      <c r="I376" s="543"/>
    </row>
    <row r="377" spans="1:9" ht="13.5">
      <c r="A377" s="542" t="s">
        <v>1410</v>
      </c>
      <c r="B377" s="661" t="s">
        <v>1411</v>
      </c>
      <c r="C377" s="541">
        <f>SUM(C378:C379)</f>
        <v>41038395.769999996</v>
      </c>
      <c r="D377" s="397">
        <f>SUM(D378:D379)</f>
        <v>0</v>
      </c>
      <c r="E377" s="469">
        <f>SUM(E378:E379)</f>
        <v>0</v>
      </c>
      <c r="F377" s="457">
        <f>SUM(F378:F379)</f>
        <v>0</v>
      </c>
      <c r="G377" s="1523">
        <f>SUM(G378:G379)</f>
        <v>41038395.769999996</v>
      </c>
      <c r="I377" s="541">
        <f>SUM(I378:I379)</f>
        <v>0</v>
      </c>
    </row>
    <row r="378" spans="1:9" ht="13.5">
      <c r="A378" s="542" t="s">
        <v>1412</v>
      </c>
      <c r="B378" s="660" t="s">
        <v>1413</v>
      </c>
      <c r="C378" s="543">
        <f>+VIAL!I10</f>
        <v>41038395.769999996</v>
      </c>
      <c r="D378" s="398">
        <f>+VIAL!AT8</f>
        <v>0</v>
      </c>
      <c r="E378" s="446">
        <f>+VIAL!AU8</f>
        <v>0</v>
      </c>
      <c r="F378" s="452">
        <f t="shared" ref="F378:F384" si="37">+C184</f>
        <v>0</v>
      </c>
      <c r="G378" s="1524">
        <f t="shared" si="36"/>
        <v>41038395.769999996</v>
      </c>
      <c r="I378" s="77"/>
    </row>
    <row r="379" spans="1:9" ht="13.5">
      <c r="A379" s="542" t="s">
        <v>1414</v>
      </c>
      <c r="B379" s="660" t="s">
        <v>269</v>
      </c>
      <c r="C379" s="543"/>
      <c r="D379" s="398"/>
      <c r="E379" s="446"/>
      <c r="F379" s="452">
        <f t="shared" si="37"/>
        <v>0</v>
      </c>
      <c r="G379" s="1524">
        <f t="shared" si="36"/>
        <v>0</v>
      </c>
      <c r="I379" s="77"/>
    </row>
    <row r="380" spans="1:9" ht="13.5">
      <c r="A380" s="542" t="s">
        <v>1415</v>
      </c>
      <c r="B380" s="661" t="s">
        <v>1416</v>
      </c>
      <c r="C380" s="543">
        <f>SUM(C381:C384)</f>
        <v>3419866.3141666665</v>
      </c>
      <c r="D380" s="398">
        <f>SUM(D381:D384)</f>
        <v>0</v>
      </c>
      <c r="E380" s="446">
        <f>SUM(E381:E384)</f>
        <v>0</v>
      </c>
      <c r="F380" s="452">
        <f t="shared" si="37"/>
        <v>0</v>
      </c>
      <c r="G380" s="1524">
        <f t="shared" si="36"/>
        <v>3419866.3141666665</v>
      </c>
      <c r="I380" s="77"/>
    </row>
    <row r="381" spans="1:9">
      <c r="A381" s="542" t="s">
        <v>1417</v>
      </c>
      <c r="B381" s="657" t="s">
        <v>1418</v>
      </c>
      <c r="C381" s="543"/>
      <c r="D381" s="398"/>
      <c r="E381" s="446"/>
      <c r="F381" s="452">
        <f t="shared" si="37"/>
        <v>0</v>
      </c>
      <c r="G381" s="1524">
        <f t="shared" si="36"/>
        <v>0</v>
      </c>
      <c r="I381" s="77"/>
    </row>
    <row r="382" spans="1:9">
      <c r="A382" s="542" t="s">
        <v>1419</v>
      </c>
      <c r="B382" s="657" t="s">
        <v>1420</v>
      </c>
      <c r="C382" s="543"/>
      <c r="D382" s="398"/>
      <c r="E382" s="446"/>
      <c r="F382" s="452">
        <f t="shared" si="37"/>
        <v>0</v>
      </c>
      <c r="G382" s="1524">
        <f t="shared" si="36"/>
        <v>0</v>
      </c>
      <c r="I382" s="77"/>
    </row>
    <row r="383" spans="1:9">
      <c r="A383" s="542" t="s">
        <v>1421</v>
      </c>
      <c r="B383" s="657" t="s">
        <v>600</v>
      </c>
      <c r="C383" s="543">
        <f>+(+C$378)/12</f>
        <v>3419866.3141666665</v>
      </c>
      <c r="D383" s="398">
        <f>+(+D$378)/12</f>
        <v>0</v>
      </c>
      <c r="E383" s="446">
        <f>+(+E$378)/12</f>
        <v>0</v>
      </c>
      <c r="F383" s="452">
        <f t="shared" si="37"/>
        <v>0</v>
      </c>
      <c r="G383" s="1524">
        <f t="shared" si="36"/>
        <v>3419866.3141666665</v>
      </c>
      <c r="I383" s="77"/>
    </row>
    <row r="384" spans="1:9">
      <c r="A384" s="542" t="s">
        <v>1422</v>
      </c>
      <c r="B384" s="657" t="s">
        <v>978</v>
      </c>
      <c r="C384" s="543"/>
      <c r="D384" s="398"/>
      <c r="E384" s="446"/>
      <c r="F384" s="452">
        <f t="shared" si="37"/>
        <v>0</v>
      </c>
      <c r="G384" s="1524">
        <f t="shared" si="36"/>
        <v>0</v>
      </c>
      <c r="I384" s="77"/>
    </row>
    <row r="385" spans="1:9" ht="13.5">
      <c r="A385" s="535" t="s">
        <v>160</v>
      </c>
      <c r="B385" s="322" t="s">
        <v>161</v>
      </c>
      <c r="C385" s="323">
        <f>SUM(C386:C387)</f>
        <v>4001243.5875749998</v>
      </c>
      <c r="D385" s="1516">
        <f>SUM(D386:D387)</f>
        <v>0</v>
      </c>
      <c r="E385" s="1518">
        <f>SUM(E386:E387)</f>
        <v>0</v>
      </c>
      <c r="F385" s="1520">
        <f>SUM(F386:F387)</f>
        <v>0</v>
      </c>
      <c r="G385" s="323">
        <f>SUM(G386:G387)</f>
        <v>4001243.5875749998</v>
      </c>
      <c r="I385" s="323">
        <f>SUM(I386:I387)</f>
        <v>0</v>
      </c>
    </row>
    <row r="386" spans="1:9">
      <c r="A386" s="324" t="s">
        <v>162</v>
      </c>
      <c r="B386" s="319" t="s">
        <v>164</v>
      </c>
      <c r="C386" s="543">
        <f>+(+C$378)*9.25%</f>
        <v>3796051.6087249997</v>
      </c>
      <c r="D386" s="398">
        <f>+(+D$378)*9.25%</f>
        <v>0</v>
      </c>
      <c r="E386" s="446">
        <f>+(+E$378)*9.25%</f>
        <v>0</v>
      </c>
      <c r="F386" s="452">
        <f>+C192</f>
        <v>0</v>
      </c>
      <c r="G386" s="1524">
        <f t="shared" si="36"/>
        <v>3796051.6087249997</v>
      </c>
      <c r="I386" s="77"/>
    </row>
    <row r="387" spans="1:9">
      <c r="A387" s="324" t="s">
        <v>163</v>
      </c>
      <c r="B387" s="319" t="s">
        <v>165</v>
      </c>
      <c r="C387" s="543">
        <f>+(+C$378)*0.5%</f>
        <v>205191.97884999998</v>
      </c>
      <c r="D387" s="398">
        <f>+(+D$378)*0.5%</f>
        <v>0</v>
      </c>
      <c r="E387" s="446">
        <f>+(+E$378)*0.5%</f>
        <v>0</v>
      </c>
      <c r="F387" s="452">
        <f>+C193</f>
        <v>0</v>
      </c>
      <c r="G387" s="1524">
        <f t="shared" si="36"/>
        <v>205191.97884999998</v>
      </c>
      <c r="I387" s="77"/>
    </row>
    <row r="388" spans="1:9" ht="13.5">
      <c r="A388" s="542" t="s">
        <v>1423</v>
      </c>
      <c r="B388" s="661" t="s">
        <v>1424</v>
      </c>
      <c r="C388" s="541">
        <f>SUM(C389:C391)</f>
        <v>3931478.3147659991</v>
      </c>
      <c r="D388" s="397">
        <f>SUM(D389:D391)</f>
        <v>0</v>
      </c>
      <c r="E388" s="469">
        <f>SUM(E389:E391)</f>
        <v>0</v>
      </c>
      <c r="F388" s="457">
        <f>SUM(F389:F391)</f>
        <v>0</v>
      </c>
      <c r="G388" s="1523">
        <f>SUM(G389:G391)</f>
        <v>3931478.3147659991</v>
      </c>
      <c r="I388" s="541">
        <f>SUM(I389:I391)</f>
        <v>0</v>
      </c>
    </row>
    <row r="389" spans="1:9">
      <c r="A389" s="542" t="s">
        <v>1425</v>
      </c>
      <c r="B389" s="657" t="s">
        <v>1436</v>
      </c>
      <c r="C389" s="543">
        <f>+(+C$378)*5.08%</f>
        <v>2084750.5051159996</v>
      </c>
      <c r="D389" s="398">
        <f>+(+D$378)*4.75%</f>
        <v>0</v>
      </c>
      <c r="E389" s="446">
        <f>+(+E$378)*4.75%</f>
        <v>0</v>
      </c>
      <c r="F389" s="452">
        <f>+C195</f>
        <v>0</v>
      </c>
      <c r="G389" s="1524">
        <f t="shared" si="36"/>
        <v>2084750.5051159996</v>
      </c>
      <c r="I389" s="77"/>
    </row>
    <row r="390" spans="1:9">
      <c r="A390" s="542" t="s">
        <v>1426</v>
      </c>
      <c r="B390" s="657" t="s">
        <v>1433</v>
      </c>
      <c r="C390" s="543">
        <f>+(+C$378)*1.5%</f>
        <v>615575.93654999987</v>
      </c>
      <c r="D390" s="398">
        <f>+(+D$378)*1.5%</f>
        <v>0</v>
      </c>
      <c r="E390" s="446">
        <f>+(+E$378)*1.5%</f>
        <v>0</v>
      </c>
      <c r="F390" s="452">
        <f>+C196</f>
        <v>0</v>
      </c>
      <c r="G390" s="1524">
        <f t="shared" si="36"/>
        <v>615575.93654999987</v>
      </c>
      <c r="I390" s="77"/>
    </row>
    <row r="391" spans="1:9">
      <c r="A391" s="542" t="s">
        <v>1427</v>
      </c>
      <c r="B391" s="657" t="s">
        <v>1434</v>
      </c>
      <c r="C391" s="543">
        <f>+(+C$378)*3%</f>
        <v>1231151.8730999997</v>
      </c>
      <c r="D391" s="398">
        <f>+(+D$378)*3%</f>
        <v>0</v>
      </c>
      <c r="E391" s="446">
        <f>+(+E$378)*3%</f>
        <v>0</v>
      </c>
      <c r="F391" s="452">
        <f>+C197</f>
        <v>0</v>
      </c>
      <c r="G391" s="1524">
        <f t="shared" si="36"/>
        <v>1231151.8730999997</v>
      </c>
      <c r="I391" s="77"/>
    </row>
    <row r="392" spans="1:9">
      <c r="A392" s="538"/>
      <c r="B392" s="657"/>
      <c r="C392" s="543"/>
      <c r="D392" s="398"/>
      <c r="E392" s="446"/>
      <c r="F392" s="452"/>
      <c r="G392" s="1524"/>
      <c r="I392" s="77"/>
    </row>
    <row r="393" spans="1:9">
      <c r="A393" s="538"/>
      <c r="B393" s="657"/>
      <c r="C393" s="543"/>
      <c r="D393" s="398"/>
      <c r="E393" s="446"/>
      <c r="F393" s="452"/>
      <c r="G393" s="1524"/>
      <c r="I393" s="77"/>
    </row>
    <row r="394" spans="1:9" ht="13.5">
      <c r="A394" s="540" t="s">
        <v>688</v>
      </c>
      <c r="B394" s="661" t="s">
        <v>1439</v>
      </c>
      <c r="C394" s="1439">
        <f>+C396+C399+C405+C410+C418+C423+C427+C431</f>
        <v>45208989.953740999</v>
      </c>
      <c r="D394" s="1517">
        <f>+D396+D399+D405+D410+D418+D423+D427+D431</f>
        <v>0</v>
      </c>
      <c r="E394" s="1519">
        <f>+E396+E399+E405+E410+E418+E423+E427+E431</f>
        <v>0</v>
      </c>
      <c r="F394" s="1521">
        <f>+F396+F399+F405+F410+F418+F423+F427+F431</f>
        <v>162000000</v>
      </c>
      <c r="G394" s="1525">
        <f>+G396+G399+G405+G410+G418+G423+G427+G431</f>
        <v>207208989.95374101</v>
      </c>
      <c r="I394" s="1439">
        <f>+I396+I399+I405+I410+I418+I423+I427+I431</f>
        <v>0</v>
      </c>
    </row>
    <row r="395" spans="1:9">
      <c r="A395" s="538"/>
      <c r="B395" s="657"/>
      <c r="C395" s="543"/>
      <c r="D395" s="398"/>
      <c r="E395" s="446"/>
      <c r="F395" s="452"/>
      <c r="G395" s="1524"/>
      <c r="I395" s="77"/>
    </row>
    <row r="396" spans="1:9" ht="12.75">
      <c r="A396" s="544" t="s">
        <v>1441</v>
      </c>
      <c r="B396" s="664" t="s">
        <v>1442</v>
      </c>
      <c r="C396" s="539">
        <f>+C398</f>
        <v>0</v>
      </c>
      <c r="D396" s="399">
        <f>+D398</f>
        <v>0</v>
      </c>
      <c r="E396" s="445">
        <f>+E398</f>
        <v>0</v>
      </c>
      <c r="F396" s="451">
        <f>+F398</f>
        <v>100000000</v>
      </c>
      <c r="G396" s="909">
        <f>+G398</f>
        <v>100000000</v>
      </c>
      <c r="I396" s="77">
        <v>0</v>
      </c>
    </row>
    <row r="397" spans="1:9" ht="12.75">
      <c r="A397" s="545" t="s">
        <v>1340</v>
      </c>
      <c r="B397" s="818" t="s">
        <v>1339</v>
      </c>
      <c r="C397" s="539">
        <f>+'MAT- EQ ADM'!BY8</f>
        <v>0</v>
      </c>
      <c r="D397" s="399">
        <f>+'MAT- EQ ADM'!BZ8</f>
        <v>0</v>
      </c>
      <c r="E397" s="445">
        <f>+'MAT- EQ ADM'!CA8</f>
        <v>0</v>
      </c>
      <c r="F397" s="452">
        <f>+C203</f>
        <v>0</v>
      </c>
      <c r="G397" s="1524">
        <f>SUM(C397:F397)</f>
        <v>0</v>
      </c>
      <c r="I397" s="77">
        <v>0</v>
      </c>
    </row>
    <row r="398" spans="1:9" ht="12.75">
      <c r="A398" s="545" t="s">
        <v>1443</v>
      </c>
      <c r="B398" s="666" t="s">
        <v>1444</v>
      </c>
      <c r="C398" s="539">
        <f>+'MAT- EQ ADM'!BY9+VIAL!I18</f>
        <v>0</v>
      </c>
      <c r="D398" s="399">
        <f>+'MAT- EQ ADM'!BZ9+VIAL!J18</f>
        <v>0</v>
      </c>
      <c r="E398" s="445">
        <f>+'MAT- EQ ADM'!CA9+VIAL!K18</f>
        <v>0</v>
      </c>
      <c r="F398" s="452">
        <f>+C204</f>
        <v>100000000</v>
      </c>
      <c r="G398" s="1524">
        <f>SUM(C398:F398)</f>
        <v>100000000</v>
      </c>
      <c r="I398" s="77">
        <v>0</v>
      </c>
    </row>
    <row r="399" spans="1:9" ht="12.75">
      <c r="A399" s="544" t="s">
        <v>1445</v>
      </c>
      <c r="B399" s="664" t="s">
        <v>1446</v>
      </c>
      <c r="C399" s="539">
        <f>SUM(C400:C404)</f>
        <v>0</v>
      </c>
      <c r="D399" s="399">
        <f>SUM(D400:D404)</f>
        <v>0</v>
      </c>
      <c r="E399" s="445">
        <f>SUM(E400:E404)</f>
        <v>0</v>
      </c>
      <c r="F399" s="451">
        <f>SUM(F400:F404)</f>
        <v>0</v>
      </c>
      <c r="G399" s="909">
        <f>SUM(G400:G404)</f>
        <v>0</v>
      </c>
      <c r="I399" s="77">
        <v>0</v>
      </c>
    </row>
    <row r="400" spans="1:9" ht="12.75" hidden="1">
      <c r="A400" s="545" t="s">
        <v>1447</v>
      </c>
      <c r="B400" s="666" t="s">
        <v>1448</v>
      </c>
      <c r="C400" s="539">
        <f>+'MAT- EQ ADM'!BY11</f>
        <v>0</v>
      </c>
      <c r="D400" s="399">
        <f>+'MAT- EQ ADM'!BZ11</f>
        <v>0</v>
      </c>
      <c r="E400" s="445">
        <f>+'MAT- EQ ADM'!CA11</f>
        <v>0</v>
      </c>
      <c r="F400" s="452">
        <f>+C206</f>
        <v>0</v>
      </c>
      <c r="G400" s="1524">
        <f>SUM(C400:F400)</f>
        <v>0</v>
      </c>
      <c r="I400" s="77">
        <v>0</v>
      </c>
    </row>
    <row r="401" spans="1:9" ht="12.75" hidden="1">
      <c r="A401" s="545" t="s">
        <v>1449</v>
      </c>
      <c r="B401" s="666" t="s">
        <v>1450</v>
      </c>
      <c r="C401" s="539">
        <f>+'MAT- EQ ADM'!BY12</f>
        <v>0</v>
      </c>
      <c r="D401" s="399">
        <f>+'MAT- EQ ADM'!BZ12</f>
        <v>0</v>
      </c>
      <c r="E401" s="445">
        <f>+'MAT- EQ ADM'!CA12</f>
        <v>0</v>
      </c>
      <c r="F401" s="452">
        <f>+C207</f>
        <v>0</v>
      </c>
      <c r="G401" s="1524">
        <f>SUM(C401:F401)</f>
        <v>0</v>
      </c>
      <c r="I401" s="77">
        <v>0</v>
      </c>
    </row>
    <row r="402" spans="1:9" ht="12.75" hidden="1">
      <c r="A402" s="545" t="s">
        <v>1451</v>
      </c>
      <c r="B402" s="666" t="s">
        <v>1452</v>
      </c>
      <c r="C402" s="539">
        <f>+'MAT- EQ ADM'!BY13</f>
        <v>0</v>
      </c>
      <c r="D402" s="399">
        <f>+'MAT- EQ ADM'!BZ13</f>
        <v>0</v>
      </c>
      <c r="E402" s="445">
        <f>+'MAT- EQ ADM'!CA13</f>
        <v>0</v>
      </c>
      <c r="F402" s="452">
        <f>+C208</f>
        <v>0</v>
      </c>
      <c r="G402" s="1524">
        <f>SUM(C402:F402)</f>
        <v>0</v>
      </c>
      <c r="I402" s="77">
        <v>0</v>
      </c>
    </row>
    <row r="403" spans="1:9" ht="12.75" hidden="1">
      <c r="A403" s="545" t="s">
        <v>1453</v>
      </c>
      <c r="B403" s="666" t="s">
        <v>1454</v>
      </c>
      <c r="C403" s="539">
        <f>+'MAT- EQ ADM'!BY14</f>
        <v>0</v>
      </c>
      <c r="D403" s="399">
        <f>+'MAT- EQ ADM'!BZ14</f>
        <v>0</v>
      </c>
      <c r="E403" s="445">
        <f>+'MAT- EQ ADM'!CA14</f>
        <v>0</v>
      </c>
      <c r="F403" s="452">
        <f>+C209</f>
        <v>0</v>
      </c>
      <c r="G403" s="1524">
        <f>SUM(C403:F403)</f>
        <v>0</v>
      </c>
      <c r="I403" s="77">
        <v>0</v>
      </c>
    </row>
    <row r="404" spans="1:9" ht="12.75" hidden="1">
      <c r="A404" s="545" t="s">
        <v>1455</v>
      </c>
      <c r="B404" s="666" t="s">
        <v>1456</v>
      </c>
      <c r="C404" s="539">
        <f>+'MAT- EQ ADM'!BY15</f>
        <v>0</v>
      </c>
      <c r="D404" s="399">
        <f>+'MAT- EQ ADM'!BZ15</f>
        <v>0</v>
      </c>
      <c r="E404" s="445">
        <f>+'MAT- EQ ADM'!CA15</f>
        <v>0</v>
      </c>
      <c r="F404" s="452">
        <f>+C210</f>
        <v>0</v>
      </c>
      <c r="G404" s="1524">
        <f>SUM(C404:F404)</f>
        <v>0</v>
      </c>
      <c r="I404" s="77">
        <v>0</v>
      </c>
    </row>
    <row r="405" spans="1:9" ht="12.75" hidden="1">
      <c r="A405" s="544" t="s">
        <v>1457</v>
      </c>
      <c r="B405" s="664" t="s">
        <v>1458</v>
      </c>
      <c r="C405" s="539">
        <f>SUM(C406:C409)</f>
        <v>0</v>
      </c>
      <c r="D405" s="399">
        <f>SUM(D406:D409)</f>
        <v>0</v>
      </c>
      <c r="E405" s="445">
        <f>SUM(E406:E409)</f>
        <v>0</v>
      </c>
      <c r="F405" s="451">
        <f>SUM(F406:F409)</f>
        <v>0</v>
      </c>
      <c r="G405" s="909">
        <f>SUM(G406:G409)</f>
        <v>0</v>
      </c>
      <c r="I405" s="77">
        <v>0</v>
      </c>
    </row>
    <row r="406" spans="1:9" ht="12.75" hidden="1">
      <c r="A406" s="545" t="s">
        <v>1459</v>
      </c>
      <c r="B406" s="666" t="s">
        <v>1460</v>
      </c>
      <c r="C406" s="539">
        <f>+'MAT- EQ ADM'!BY17</f>
        <v>0</v>
      </c>
      <c r="D406" s="399">
        <f>+'MAT- EQ ADM'!BZ17</f>
        <v>0</v>
      </c>
      <c r="E406" s="445">
        <f>+'MAT- EQ ADM'!CA17</f>
        <v>0</v>
      </c>
      <c r="F406" s="452">
        <f>+C212</f>
        <v>0</v>
      </c>
      <c r="G406" s="1524">
        <f>SUM(C406:F406)</f>
        <v>0</v>
      </c>
      <c r="I406" s="77">
        <v>0</v>
      </c>
    </row>
    <row r="407" spans="1:9" ht="12.75" hidden="1">
      <c r="A407" s="545" t="s">
        <v>1461</v>
      </c>
      <c r="B407" s="666" t="s">
        <v>1462</v>
      </c>
      <c r="C407" s="539">
        <f>+'MAT- EQ ADM'!BY18</f>
        <v>0</v>
      </c>
      <c r="D407" s="399">
        <f>+'MAT- EQ ADM'!BZ18</f>
        <v>0</v>
      </c>
      <c r="E407" s="445">
        <f>+'MAT- EQ ADM'!CA18</f>
        <v>0</v>
      </c>
      <c r="F407" s="452">
        <f>+C213</f>
        <v>0</v>
      </c>
      <c r="G407" s="1524">
        <f>SUM(C407:F407)</f>
        <v>0</v>
      </c>
      <c r="I407" s="77">
        <v>0</v>
      </c>
    </row>
    <row r="408" spans="1:9" ht="12.75" hidden="1">
      <c r="A408" s="545" t="s">
        <v>1463</v>
      </c>
      <c r="B408" s="666" t="s">
        <v>1464</v>
      </c>
      <c r="C408" s="539">
        <f>+'MAT- EQ ADM'!BY19</f>
        <v>0</v>
      </c>
      <c r="D408" s="399">
        <f>+'MAT- EQ ADM'!BZ19</f>
        <v>0</v>
      </c>
      <c r="E408" s="445">
        <f>+'MAT- EQ ADM'!CA19</f>
        <v>0</v>
      </c>
      <c r="F408" s="452">
        <f>+C214</f>
        <v>0</v>
      </c>
      <c r="G408" s="1524">
        <f>SUM(C408:F408)</f>
        <v>0</v>
      </c>
      <c r="I408" s="77">
        <v>0</v>
      </c>
    </row>
    <row r="409" spans="1:9" ht="12.75" hidden="1">
      <c r="A409" s="545" t="s">
        <v>1465</v>
      </c>
      <c r="B409" s="666" t="s">
        <v>1466</v>
      </c>
      <c r="C409" s="539">
        <f>+'MAT- EQ ADM'!BY20+VIAL!I27</f>
        <v>0</v>
      </c>
      <c r="D409" s="399">
        <f>+'MAT- EQ ADM'!BZ20+VIAL!J27</f>
        <v>0</v>
      </c>
      <c r="E409" s="445">
        <f>+'MAT- EQ ADM'!CA20+VIAL!K27</f>
        <v>0</v>
      </c>
      <c r="F409" s="452">
        <f>+C215</f>
        <v>0</v>
      </c>
      <c r="G409" s="1524">
        <f>SUM(C409:F409)</f>
        <v>0</v>
      </c>
      <c r="I409" s="77">
        <v>0</v>
      </c>
    </row>
    <row r="410" spans="1:9" ht="12.75" hidden="1">
      <c r="A410" s="544" t="s">
        <v>1467</v>
      </c>
      <c r="B410" s="664" t="s">
        <v>1468</v>
      </c>
      <c r="C410" s="539">
        <f>SUM(C411:C417)</f>
        <v>0</v>
      </c>
      <c r="D410" s="399">
        <f>SUM(D411:D417)</f>
        <v>0</v>
      </c>
      <c r="E410" s="445">
        <f>SUM(E411:E417)</f>
        <v>0</v>
      </c>
      <c r="F410" s="451">
        <f>SUM(F411:F417)</f>
        <v>22000000</v>
      </c>
      <c r="G410" s="909">
        <f>SUM(G411:G417)</f>
        <v>22000000</v>
      </c>
      <c r="I410" s="77">
        <v>0</v>
      </c>
    </row>
    <row r="411" spans="1:9" ht="12.75" hidden="1">
      <c r="A411" s="545" t="s">
        <v>1469</v>
      </c>
      <c r="B411" s="666" t="s">
        <v>1470</v>
      </c>
      <c r="C411" s="539">
        <f>+'MAT- EQ ADM'!BY22</f>
        <v>0</v>
      </c>
      <c r="D411" s="399">
        <f>+'MAT- EQ ADM'!BZ22</f>
        <v>0</v>
      </c>
      <c r="E411" s="445">
        <f>+'MAT- EQ ADM'!CA22</f>
        <v>0</v>
      </c>
      <c r="F411" s="452">
        <f t="shared" ref="F411:F417" si="38">+C217</f>
        <v>0</v>
      </c>
      <c r="G411" s="1524">
        <f t="shared" ref="G411:G417" si="39">SUM(C411:F411)</f>
        <v>0</v>
      </c>
      <c r="I411" s="77">
        <v>0</v>
      </c>
    </row>
    <row r="412" spans="1:9" ht="12.75" hidden="1">
      <c r="A412" s="545" t="s">
        <v>1471</v>
      </c>
      <c r="B412" s="666" t="s">
        <v>1472</v>
      </c>
      <c r="C412" s="539">
        <f>+'MAT- EQ ADM'!BY23</f>
        <v>0</v>
      </c>
      <c r="D412" s="399">
        <f>+'MAT- EQ ADM'!BZ23</f>
        <v>0</v>
      </c>
      <c r="E412" s="445">
        <f>+'MAT- EQ ADM'!CA23</f>
        <v>0</v>
      </c>
      <c r="F412" s="452">
        <f t="shared" si="38"/>
        <v>0</v>
      </c>
      <c r="G412" s="1524">
        <f t="shared" si="39"/>
        <v>0</v>
      </c>
      <c r="I412" s="77">
        <v>0</v>
      </c>
    </row>
    <row r="413" spans="1:9" ht="12.75" hidden="1">
      <c r="A413" s="545" t="s">
        <v>1473</v>
      </c>
      <c r="B413" s="666" t="s">
        <v>1474</v>
      </c>
      <c r="C413" s="539">
        <f>+'MAT- EQ ADM'!BY24</f>
        <v>0</v>
      </c>
      <c r="D413" s="399">
        <f>+'MAT- EQ ADM'!BZ24</f>
        <v>0</v>
      </c>
      <c r="E413" s="445">
        <f>+'MAT- EQ ADM'!CA24</f>
        <v>0</v>
      </c>
      <c r="F413" s="452">
        <f t="shared" si="38"/>
        <v>15000000</v>
      </c>
      <c r="G413" s="1524">
        <f t="shared" si="39"/>
        <v>15000000</v>
      </c>
      <c r="I413" s="77">
        <v>0</v>
      </c>
    </row>
    <row r="414" spans="1:9" ht="12.75" hidden="1">
      <c r="A414" s="545" t="s">
        <v>1475</v>
      </c>
      <c r="B414" s="666" t="s">
        <v>1476</v>
      </c>
      <c r="C414" s="539">
        <f>+'MAT- EQ ADM'!BY25</f>
        <v>0</v>
      </c>
      <c r="D414" s="399">
        <f>+'MAT- EQ ADM'!BZ25</f>
        <v>0</v>
      </c>
      <c r="E414" s="445">
        <f>+'MAT- EQ ADM'!CA25</f>
        <v>0</v>
      </c>
      <c r="F414" s="452">
        <f t="shared" si="38"/>
        <v>0</v>
      </c>
      <c r="G414" s="1524">
        <f t="shared" si="39"/>
        <v>0</v>
      </c>
      <c r="I414" s="77">
        <v>0</v>
      </c>
    </row>
    <row r="415" spans="1:9" ht="12.75" hidden="1">
      <c r="A415" s="545" t="s">
        <v>1477</v>
      </c>
      <c r="B415" s="666" t="s">
        <v>1478</v>
      </c>
      <c r="C415" s="539">
        <f>+'MAT- EQ ADM'!BY26</f>
        <v>0</v>
      </c>
      <c r="D415" s="399">
        <f>+'MAT- EQ ADM'!BZ26</f>
        <v>0</v>
      </c>
      <c r="E415" s="445">
        <f>+'MAT- EQ ADM'!CA26</f>
        <v>0</v>
      </c>
      <c r="F415" s="452">
        <f t="shared" si="38"/>
        <v>0</v>
      </c>
      <c r="G415" s="1524">
        <f t="shared" si="39"/>
        <v>0</v>
      </c>
      <c r="I415" s="77">
        <v>0</v>
      </c>
    </row>
    <row r="416" spans="1:9" ht="12.75" hidden="1">
      <c r="A416" s="545" t="s">
        <v>1479</v>
      </c>
      <c r="B416" s="666" t="s">
        <v>1480</v>
      </c>
      <c r="C416" s="539">
        <f>+'MAT- EQ ADM'!BY27</f>
        <v>0</v>
      </c>
      <c r="D416" s="399">
        <f>+'MAT- EQ ADM'!BZ27</f>
        <v>0</v>
      </c>
      <c r="E416" s="445">
        <f>+'MAT- EQ ADM'!CA27</f>
        <v>0</v>
      </c>
      <c r="F416" s="452">
        <f t="shared" si="38"/>
        <v>0</v>
      </c>
      <c r="G416" s="1524">
        <f t="shared" si="39"/>
        <v>0</v>
      </c>
      <c r="I416" s="77">
        <v>0</v>
      </c>
    </row>
    <row r="417" spans="1:9" ht="12.75" hidden="1">
      <c r="A417" s="545" t="s">
        <v>1481</v>
      </c>
      <c r="B417" s="666" t="s">
        <v>1482</v>
      </c>
      <c r="C417" s="539">
        <f>+'MAT- EQ ADM'!BY28</f>
        <v>0</v>
      </c>
      <c r="D417" s="399">
        <f>+'MAT- EQ ADM'!BZ28</f>
        <v>0</v>
      </c>
      <c r="E417" s="445">
        <f>+'MAT- EQ ADM'!CA28</f>
        <v>0</v>
      </c>
      <c r="F417" s="452">
        <f t="shared" si="38"/>
        <v>7000000</v>
      </c>
      <c r="G417" s="1524">
        <f t="shared" si="39"/>
        <v>7000000</v>
      </c>
      <c r="I417" s="77">
        <v>0</v>
      </c>
    </row>
    <row r="418" spans="1:9" ht="12.75">
      <c r="A418" s="544" t="s">
        <v>1483</v>
      </c>
      <c r="B418" s="664" t="s">
        <v>1484</v>
      </c>
      <c r="C418" s="539">
        <f>SUM(C419:C422)</f>
        <v>44800000</v>
      </c>
      <c r="D418" s="399">
        <f>SUM(D419:D422)</f>
        <v>0</v>
      </c>
      <c r="E418" s="445">
        <f>SUM(E419:E422)</f>
        <v>0</v>
      </c>
      <c r="F418" s="451">
        <f>SUM(F419:F422)</f>
        <v>0</v>
      </c>
      <c r="G418" s="909">
        <f>SUM(G419:G422)</f>
        <v>44800000</v>
      </c>
      <c r="I418" s="77">
        <v>0</v>
      </c>
    </row>
    <row r="419" spans="1:9" ht="12.75">
      <c r="A419" s="545" t="s">
        <v>1485</v>
      </c>
      <c r="B419" s="666" t="s">
        <v>1486</v>
      </c>
      <c r="C419" s="539">
        <f>+'MAT- EQ ADM'!BY30</f>
        <v>0</v>
      </c>
      <c r="D419" s="399">
        <f>+'MAT- EQ ADM'!BZ30</f>
        <v>0</v>
      </c>
      <c r="E419" s="445">
        <f>+'MAT- EQ ADM'!CA30</f>
        <v>0</v>
      </c>
      <c r="F419" s="452">
        <f>+C225</f>
        <v>0</v>
      </c>
      <c r="G419" s="1524">
        <f>SUM(C419:F419)</f>
        <v>0</v>
      </c>
      <c r="I419" s="77">
        <v>0</v>
      </c>
    </row>
    <row r="420" spans="1:9" ht="12.75">
      <c r="A420" s="545" t="s">
        <v>1487</v>
      </c>
      <c r="B420" s="666" t="s">
        <v>1488</v>
      </c>
      <c r="C420" s="539">
        <f>VIAL!I23</f>
        <v>44800000</v>
      </c>
      <c r="D420" s="399">
        <f>+'MAT- EQ ADM'!BZ31</f>
        <v>0</v>
      </c>
      <c r="E420" s="445">
        <f>+'MAT- EQ ADM'!CA31</f>
        <v>0</v>
      </c>
      <c r="F420" s="452">
        <f>+C226</f>
        <v>0</v>
      </c>
      <c r="G420" s="1524">
        <f>SUM(C420:F420)</f>
        <v>44800000</v>
      </c>
      <c r="I420" s="77">
        <v>0</v>
      </c>
    </row>
    <row r="421" spans="1:9" ht="12.75">
      <c r="A421" s="545" t="s">
        <v>1489</v>
      </c>
      <c r="B421" s="666" t="s">
        <v>1490</v>
      </c>
      <c r="C421" s="539">
        <f>+'MAT- EQ ADM'!BY32</f>
        <v>0</v>
      </c>
      <c r="D421" s="399">
        <f>+'MAT- EQ ADM'!BZ32</f>
        <v>0</v>
      </c>
      <c r="E421" s="445">
        <f>+'MAT- EQ ADM'!CA32</f>
        <v>0</v>
      </c>
      <c r="F421" s="452">
        <f>+C227</f>
        <v>0</v>
      </c>
      <c r="G421" s="1524">
        <f>SUM(C421:F421)</f>
        <v>0</v>
      </c>
      <c r="I421" s="77">
        <v>0</v>
      </c>
    </row>
    <row r="422" spans="1:9" ht="12.75">
      <c r="A422" s="545" t="s">
        <v>1491</v>
      </c>
      <c r="B422" s="666" t="s">
        <v>1492</v>
      </c>
      <c r="C422" s="539">
        <f>+'MAT- EQ ADM'!BY33</f>
        <v>0</v>
      </c>
      <c r="D422" s="399">
        <f>+'MAT- EQ ADM'!BZ33</f>
        <v>0</v>
      </c>
      <c r="E422" s="445">
        <f>+'MAT- EQ ADM'!CA33</f>
        <v>0</v>
      </c>
      <c r="F422" s="452">
        <f>+C228</f>
        <v>0</v>
      </c>
      <c r="G422" s="1524">
        <f>SUM(C422:F422)</f>
        <v>0</v>
      </c>
      <c r="I422" s="77">
        <v>0</v>
      </c>
    </row>
    <row r="423" spans="1:9" ht="12.75">
      <c r="A423" s="544" t="s">
        <v>1429</v>
      </c>
      <c r="B423" s="667" t="s">
        <v>1430</v>
      </c>
      <c r="C423" s="543">
        <f>+C424</f>
        <v>408989.95374099998</v>
      </c>
      <c r="D423" s="398">
        <f>+D424</f>
        <v>0</v>
      </c>
      <c r="E423" s="446">
        <f>+E424</f>
        <v>0</v>
      </c>
      <c r="F423" s="452">
        <f>+F424</f>
        <v>0</v>
      </c>
      <c r="G423" s="1524">
        <f>+G424</f>
        <v>408989.95374099998</v>
      </c>
      <c r="I423" s="543">
        <f>+I424</f>
        <v>0</v>
      </c>
    </row>
    <row r="424" spans="1:9">
      <c r="A424" s="546" t="s">
        <v>1431</v>
      </c>
      <c r="B424" s="668" t="s">
        <v>1432</v>
      </c>
      <c r="C424" s="306">
        <f>+(((+C$378)*1.33%)-136794.65-27+0.94)</f>
        <v>408989.95374099998</v>
      </c>
      <c r="D424" s="398">
        <f>+(+D$378)*1.33%</f>
        <v>0</v>
      </c>
      <c r="E424" s="446">
        <f>+(+E$378)*1.33%</f>
        <v>0</v>
      </c>
      <c r="F424" s="452">
        <f>+C230</f>
        <v>0</v>
      </c>
      <c r="G424" s="1524">
        <f>SUM(C424:F424)</f>
        <v>408989.95374099998</v>
      </c>
      <c r="I424" s="77"/>
    </row>
    <row r="425" spans="1:9" ht="12.75">
      <c r="A425" s="546" t="s">
        <v>681</v>
      </c>
      <c r="B425" s="666" t="s">
        <v>906</v>
      </c>
      <c r="C425" s="539">
        <f>+'MAT- EQ ADM'!BY36</f>
        <v>0</v>
      </c>
      <c r="D425" s="399">
        <f>+'MAT- EQ ADM'!BZ36</f>
        <v>0</v>
      </c>
      <c r="E425" s="445">
        <f>+'MAT- EQ ADM'!CA36</f>
        <v>0</v>
      </c>
      <c r="F425" s="452">
        <f>+C231</f>
        <v>0</v>
      </c>
      <c r="G425" s="1524">
        <f>SUM(C425:F425)</f>
        <v>0</v>
      </c>
      <c r="I425" s="77">
        <v>0</v>
      </c>
    </row>
    <row r="426" spans="1:9">
      <c r="A426" s="538"/>
      <c r="B426" s="657"/>
      <c r="C426" s="543"/>
      <c r="D426" s="398"/>
      <c r="E426" s="446"/>
      <c r="F426" s="452"/>
      <c r="G426" s="1524"/>
      <c r="I426" s="77"/>
    </row>
    <row r="427" spans="1:9" ht="12.75">
      <c r="A427" s="544" t="s">
        <v>1493</v>
      </c>
      <c r="B427" s="664" t="s">
        <v>1494</v>
      </c>
      <c r="C427" s="539">
        <f>SUM(C428:C430)</f>
        <v>0</v>
      </c>
      <c r="D427" s="399">
        <f>SUM(D428:D430)</f>
        <v>0</v>
      </c>
      <c r="E427" s="445">
        <f>SUM(E428:E430)</f>
        <v>0</v>
      </c>
      <c r="F427" s="451">
        <f>SUM(F428:F430)</f>
        <v>0</v>
      </c>
      <c r="G427" s="909">
        <f>SUM(G428:G430)</f>
        <v>0</v>
      </c>
      <c r="I427" s="77">
        <v>0</v>
      </c>
    </row>
    <row r="428" spans="1:9" ht="12.75">
      <c r="A428" s="545" t="s">
        <v>1495</v>
      </c>
      <c r="B428" s="666" t="s">
        <v>1496</v>
      </c>
      <c r="C428" s="539">
        <f>+'MAT- EQ ADM'!BY39</f>
        <v>0</v>
      </c>
      <c r="D428" s="399">
        <f>+'MAT- EQ ADM'!BZ39</f>
        <v>0</v>
      </c>
      <c r="E428" s="445">
        <f>+'MAT- EQ ADM'!CA39</f>
        <v>0</v>
      </c>
      <c r="F428" s="452">
        <f>+C234</f>
        <v>0</v>
      </c>
      <c r="G428" s="1524">
        <f>SUM(C428:F428)</f>
        <v>0</v>
      </c>
      <c r="I428" s="77">
        <v>0</v>
      </c>
    </row>
    <row r="429" spans="1:9" ht="12.75">
      <c r="A429" s="545" t="s">
        <v>1497</v>
      </c>
      <c r="B429" s="666" t="s">
        <v>1498</v>
      </c>
      <c r="C429" s="539">
        <f>+'MAT- EQ ADM'!BY40</f>
        <v>0</v>
      </c>
      <c r="D429" s="399">
        <f>+'MAT- EQ ADM'!BZ40</f>
        <v>0</v>
      </c>
      <c r="E429" s="445">
        <f>+'MAT- EQ ADM'!CA40</f>
        <v>0</v>
      </c>
      <c r="F429" s="452">
        <f>+C235</f>
        <v>0</v>
      </c>
      <c r="G429" s="1524">
        <f>SUM(C429:F429)</f>
        <v>0</v>
      </c>
      <c r="I429" s="77">
        <v>0</v>
      </c>
    </row>
    <row r="430" spans="1:9" ht="12.75">
      <c r="A430" s="545" t="s">
        <v>1499</v>
      </c>
      <c r="B430" s="666" t="s">
        <v>1500</v>
      </c>
      <c r="C430" s="539">
        <f>+'MAT- EQ ADM'!BY41</f>
        <v>0</v>
      </c>
      <c r="D430" s="399">
        <f>+'MAT- EQ ADM'!BZ41</f>
        <v>0</v>
      </c>
      <c r="E430" s="445">
        <f>+'MAT- EQ ADM'!CA41</f>
        <v>0</v>
      </c>
      <c r="F430" s="452">
        <f>+C236</f>
        <v>0</v>
      </c>
      <c r="G430" s="1524">
        <f>SUM(C430:F430)</f>
        <v>0</v>
      </c>
      <c r="I430" s="77">
        <v>0</v>
      </c>
    </row>
    <row r="431" spans="1:9" ht="12.75">
      <c r="A431" s="544" t="s">
        <v>1501</v>
      </c>
      <c r="B431" s="664" t="s">
        <v>1502</v>
      </c>
      <c r="C431" s="539">
        <f>SUM(C432:C439)</f>
        <v>0</v>
      </c>
      <c r="D431" s="399">
        <f>SUM(D432:D439)</f>
        <v>0</v>
      </c>
      <c r="E431" s="445">
        <f>SUM(E432:E439)</f>
        <v>0</v>
      </c>
      <c r="F431" s="451">
        <f>SUM(F432:F439)</f>
        <v>40000000</v>
      </c>
      <c r="G431" s="909">
        <f>SUM(G432:G439)</f>
        <v>40000000</v>
      </c>
      <c r="I431" s="77"/>
    </row>
    <row r="432" spans="1:9" ht="12.75">
      <c r="A432" s="545" t="s">
        <v>1503</v>
      </c>
      <c r="B432" s="666" t="s">
        <v>1504</v>
      </c>
      <c r="C432" s="539">
        <f>+'MAT- EQ ADM'!BY43</f>
        <v>0</v>
      </c>
      <c r="D432" s="399">
        <f>+'MAT- EQ ADM'!BZ43</f>
        <v>0</v>
      </c>
      <c r="E432" s="445">
        <f>+'MAT- EQ ADM'!CA43</f>
        <v>0</v>
      </c>
      <c r="F432" s="452">
        <f t="shared" ref="F432:F439" si="40">+C238</f>
        <v>0</v>
      </c>
      <c r="G432" s="1524">
        <f t="shared" ref="G432:G439" si="41">SUM(C432:F432)</f>
        <v>0</v>
      </c>
      <c r="I432" s="77">
        <v>0</v>
      </c>
    </row>
    <row r="433" spans="1:9" ht="12.75">
      <c r="A433" s="545" t="s">
        <v>1505</v>
      </c>
      <c r="B433" s="666" t="s">
        <v>1506</v>
      </c>
      <c r="C433" s="539">
        <f>+'MAT- EQ ADM'!BY44</f>
        <v>0</v>
      </c>
      <c r="D433" s="399">
        <f>+'MAT- EQ ADM'!BZ44</f>
        <v>0</v>
      </c>
      <c r="E433" s="445">
        <f>+'MAT- EQ ADM'!CA44</f>
        <v>0</v>
      </c>
      <c r="F433" s="452">
        <f t="shared" si="40"/>
        <v>0</v>
      </c>
      <c r="G433" s="1524">
        <f t="shared" si="41"/>
        <v>0</v>
      </c>
      <c r="I433" s="77">
        <v>0</v>
      </c>
    </row>
    <row r="434" spans="1:9" ht="12.75">
      <c r="A434" s="545" t="s">
        <v>1507</v>
      </c>
      <c r="B434" s="666" t="s">
        <v>1513</v>
      </c>
      <c r="C434" s="539">
        <f>+'MAT- EQ ADM'!BY45</f>
        <v>0</v>
      </c>
      <c r="D434" s="399">
        <f>+'MAT- EQ ADM'!BZ45</f>
        <v>0</v>
      </c>
      <c r="E434" s="445">
        <f>+'MAT- EQ ADM'!CA45</f>
        <v>0</v>
      </c>
      <c r="F434" s="452">
        <f t="shared" si="40"/>
        <v>0</v>
      </c>
      <c r="G434" s="1524">
        <f t="shared" si="41"/>
        <v>0</v>
      </c>
      <c r="I434" s="77">
        <v>0</v>
      </c>
    </row>
    <row r="435" spans="1:9" ht="12.75">
      <c r="A435" s="545" t="s">
        <v>1514</v>
      </c>
      <c r="B435" s="666" t="s">
        <v>1515</v>
      </c>
      <c r="C435" s="539">
        <f>+'MAT- EQ ADM'!BY46</f>
        <v>0</v>
      </c>
      <c r="D435" s="399">
        <f>+'MAT- EQ ADM'!BZ46</f>
        <v>0</v>
      </c>
      <c r="E435" s="445">
        <f>+'MAT- EQ ADM'!CA46</f>
        <v>0</v>
      </c>
      <c r="F435" s="452">
        <f t="shared" si="40"/>
        <v>20000000</v>
      </c>
      <c r="G435" s="1524">
        <f t="shared" si="41"/>
        <v>20000000</v>
      </c>
      <c r="I435" s="77">
        <v>0</v>
      </c>
    </row>
    <row r="436" spans="1:9" ht="12.75">
      <c r="A436" s="545" t="s">
        <v>1516</v>
      </c>
      <c r="B436" s="666" t="s">
        <v>1517</v>
      </c>
      <c r="C436" s="539">
        <f>+VIAL!I26</f>
        <v>0</v>
      </c>
      <c r="D436" s="399">
        <v>0</v>
      </c>
      <c r="E436" s="445">
        <f>+VIAL!K26</f>
        <v>0</v>
      </c>
      <c r="F436" s="452">
        <f t="shared" si="40"/>
        <v>20000000</v>
      </c>
      <c r="G436" s="1524">
        <f t="shared" si="41"/>
        <v>20000000</v>
      </c>
      <c r="I436" s="77"/>
    </row>
    <row r="437" spans="1:9" ht="12.75">
      <c r="A437" s="545" t="s">
        <v>1518</v>
      </c>
      <c r="B437" s="666" t="s">
        <v>1519</v>
      </c>
      <c r="C437" s="539">
        <f>+'MAT- EQ ADM'!BY48</f>
        <v>0</v>
      </c>
      <c r="D437" s="399">
        <f>+'MAT- EQ ADM'!BZ48</f>
        <v>0</v>
      </c>
      <c r="E437" s="445">
        <f>+'MAT- EQ ADM'!CA48</f>
        <v>0</v>
      </c>
      <c r="F437" s="452">
        <f t="shared" si="40"/>
        <v>0</v>
      </c>
      <c r="G437" s="1524">
        <f t="shared" si="41"/>
        <v>0</v>
      </c>
      <c r="I437" s="77">
        <v>0</v>
      </c>
    </row>
    <row r="438" spans="1:9" ht="12.75">
      <c r="A438" s="545" t="s">
        <v>1520</v>
      </c>
      <c r="B438" s="669" t="s">
        <v>1521</v>
      </c>
      <c r="C438" s="539">
        <f>+'MAT- EQ ADM'!BY49</f>
        <v>0</v>
      </c>
      <c r="D438" s="399">
        <f>+'MAT- EQ ADM'!BZ49</f>
        <v>0</v>
      </c>
      <c r="E438" s="445">
        <f>+'MAT- EQ ADM'!CA49</f>
        <v>0</v>
      </c>
      <c r="F438" s="452">
        <f t="shared" si="40"/>
        <v>0</v>
      </c>
      <c r="G438" s="1524">
        <f t="shared" si="41"/>
        <v>0</v>
      </c>
      <c r="I438" s="77">
        <v>0</v>
      </c>
    </row>
    <row r="439" spans="1:9" ht="12.75">
      <c r="A439" s="545" t="s">
        <v>1522</v>
      </c>
      <c r="B439" s="666" t="s">
        <v>1523</v>
      </c>
      <c r="C439" s="539">
        <f>+'MAT- EQ ADM'!BY50</f>
        <v>0</v>
      </c>
      <c r="D439" s="399">
        <f>+'MAT- EQ ADM'!BZ50</f>
        <v>0</v>
      </c>
      <c r="E439" s="445">
        <f>+'MAT- EQ ADM'!CA50</f>
        <v>0</v>
      </c>
      <c r="F439" s="452">
        <f t="shared" si="40"/>
        <v>0</v>
      </c>
      <c r="G439" s="1524">
        <f t="shared" si="41"/>
        <v>0</v>
      </c>
      <c r="I439" s="77">
        <v>0</v>
      </c>
    </row>
    <row r="440" spans="1:9" ht="12.75">
      <c r="A440" s="547" t="s">
        <v>680</v>
      </c>
      <c r="B440" s="664" t="s">
        <v>683</v>
      </c>
      <c r="C440" s="541">
        <f>+C441+C447+C452+C460+C463</f>
        <v>73784530</v>
      </c>
      <c r="D440" s="397">
        <f>+D441+D447+D452+D460+D463</f>
        <v>0</v>
      </c>
      <c r="E440" s="469">
        <f>+E441+E447+E452+E460+E463</f>
        <v>3240000</v>
      </c>
      <c r="F440" s="457">
        <f>+F441+F447+F452+F460+F463</f>
        <v>175260965.44</v>
      </c>
      <c r="G440" s="1523">
        <f>+G441+G447+G452+G460+G463</f>
        <v>252285495.44</v>
      </c>
      <c r="I440" s="541">
        <f>+I441+I447+I452+I460+I463</f>
        <v>0</v>
      </c>
    </row>
    <row r="441" spans="1:9" ht="12.75">
      <c r="A441" s="544" t="s">
        <v>1524</v>
      </c>
      <c r="B441" s="664" t="s">
        <v>1525</v>
      </c>
      <c r="C441" s="539">
        <f>SUM(C442:C446)</f>
        <v>73784530</v>
      </c>
      <c r="D441" s="399">
        <f>SUM(D442:D446)</f>
        <v>0</v>
      </c>
      <c r="E441" s="445">
        <f>SUM(E442:E446)</f>
        <v>3240000</v>
      </c>
      <c r="F441" s="451">
        <f>SUM(F442:F446)</f>
        <v>125260965.44</v>
      </c>
      <c r="G441" s="909">
        <f>SUM(G442:G446)</f>
        <v>202285495.44</v>
      </c>
      <c r="I441" s="77"/>
    </row>
    <row r="442" spans="1:9" ht="12.75">
      <c r="A442" s="545" t="s">
        <v>1526</v>
      </c>
      <c r="B442" s="666" t="s">
        <v>1528</v>
      </c>
      <c r="C442" s="539">
        <f>+'MAT- EQ ADM'!BY$55+VIAL!I30</f>
        <v>73784530</v>
      </c>
      <c r="D442" s="399">
        <v>0</v>
      </c>
      <c r="E442" s="445">
        <f>+'MAT- EQ ADM'!CA$55+VIAL!K30</f>
        <v>3240000</v>
      </c>
      <c r="F442" s="452">
        <f>+C248</f>
        <v>125260965.44</v>
      </c>
      <c r="G442" s="1524">
        <f>SUM(C442:F442)</f>
        <v>202285495.44</v>
      </c>
      <c r="I442" s="77"/>
    </row>
    <row r="443" spans="1:9" ht="12.75" hidden="1">
      <c r="A443" s="545" t="s">
        <v>1529</v>
      </c>
      <c r="B443" s="666" t="s">
        <v>1530</v>
      </c>
      <c r="C443" s="539"/>
      <c r="D443" s="399"/>
      <c r="E443" s="445"/>
      <c r="F443" s="452">
        <f>+C249</f>
        <v>0</v>
      </c>
      <c r="G443" s="1524">
        <f>SUM(C443:F443)</f>
        <v>0</v>
      </c>
      <c r="I443" s="77"/>
    </row>
    <row r="444" spans="1:9" ht="12.75" hidden="1">
      <c r="A444" s="545" t="s">
        <v>1531</v>
      </c>
      <c r="B444" s="666" t="s">
        <v>1532</v>
      </c>
      <c r="C444" s="539"/>
      <c r="D444" s="399"/>
      <c r="E444" s="445"/>
      <c r="F444" s="452">
        <f>+C250</f>
        <v>0</v>
      </c>
      <c r="G444" s="1524">
        <f>SUM(C444:F444)</f>
        <v>0</v>
      </c>
      <c r="I444" s="77"/>
    </row>
    <row r="445" spans="1:9" ht="12.75" hidden="1">
      <c r="A445" s="545" t="s">
        <v>1533</v>
      </c>
      <c r="B445" s="666" t="s">
        <v>1534</v>
      </c>
      <c r="C445" s="539">
        <f>+'MAT- EQ ADM'!BY$62</f>
        <v>0</v>
      </c>
      <c r="D445" s="399">
        <f>+'MAT- EQ ADM'!BZ$62</f>
        <v>0</v>
      </c>
      <c r="E445" s="445">
        <f>+'MAT- EQ ADM'!CA$62</f>
        <v>0</v>
      </c>
      <c r="F445" s="452">
        <f>+C251</f>
        <v>0</v>
      </c>
      <c r="G445" s="1524">
        <f>SUM(C445:F445)</f>
        <v>0</v>
      </c>
      <c r="I445" s="77">
        <v>0</v>
      </c>
    </row>
    <row r="446" spans="1:9" ht="12.75" hidden="1">
      <c r="A446" s="545" t="s">
        <v>1535</v>
      </c>
      <c r="B446" s="666" t="s">
        <v>1536</v>
      </c>
      <c r="C446" s="539"/>
      <c r="D446" s="399"/>
      <c r="E446" s="445"/>
      <c r="F446" s="452">
        <f>+C252</f>
        <v>0</v>
      </c>
      <c r="G446" s="1524">
        <f>SUM(C446:F446)</f>
        <v>0</v>
      </c>
      <c r="I446" s="77"/>
    </row>
    <row r="447" spans="1:9" ht="12.75" hidden="1">
      <c r="A447" s="544" t="s">
        <v>1537</v>
      </c>
      <c r="B447" s="664" t="s">
        <v>1538</v>
      </c>
      <c r="C447" s="539">
        <f>SUM(C448:C451)</f>
        <v>0</v>
      </c>
      <c r="D447" s="399">
        <f>SUM(D448:D451)</f>
        <v>0</v>
      </c>
      <c r="E447" s="445">
        <f>SUM(E448:E451)</f>
        <v>0</v>
      </c>
      <c r="F447" s="451">
        <f>SUM(F448:F451)</f>
        <v>0</v>
      </c>
      <c r="G447" s="909">
        <f>SUM(G448:G451)</f>
        <v>0</v>
      </c>
      <c r="I447" s="77">
        <v>0</v>
      </c>
    </row>
    <row r="448" spans="1:9" ht="12.75" hidden="1">
      <c r="A448" s="545" t="s">
        <v>1539</v>
      </c>
      <c r="B448" s="666" t="s">
        <v>1540</v>
      </c>
      <c r="C448" s="539"/>
      <c r="D448" s="399"/>
      <c r="E448" s="445"/>
      <c r="F448" s="451"/>
      <c r="G448" s="1524">
        <f>SUM(C448:F448)</f>
        <v>0</v>
      </c>
      <c r="I448" s="77"/>
    </row>
    <row r="449" spans="1:9" ht="12.75" hidden="1">
      <c r="A449" s="545" t="s">
        <v>1541</v>
      </c>
      <c r="B449" s="666" t="s">
        <v>1542</v>
      </c>
      <c r="C449" s="539"/>
      <c r="D449" s="399"/>
      <c r="E449" s="445"/>
      <c r="F449" s="451"/>
      <c r="G449" s="1524">
        <f>SUM(C449:F449)</f>
        <v>0</v>
      </c>
      <c r="I449" s="77"/>
    </row>
    <row r="450" spans="1:9" ht="12.75" hidden="1">
      <c r="A450" s="545" t="s">
        <v>1543</v>
      </c>
      <c r="B450" s="666" t="s">
        <v>1544</v>
      </c>
      <c r="C450" s="539"/>
      <c r="D450" s="399"/>
      <c r="E450" s="445"/>
      <c r="F450" s="451"/>
      <c r="G450" s="1524">
        <f>SUM(C450:F450)</f>
        <v>0</v>
      </c>
      <c r="I450" s="77"/>
    </row>
    <row r="451" spans="1:9" ht="12.75" hidden="1">
      <c r="A451" s="545" t="s">
        <v>1545</v>
      </c>
      <c r="B451" s="666" t="s">
        <v>1546</v>
      </c>
      <c r="C451" s="539"/>
      <c r="D451" s="399"/>
      <c r="E451" s="445"/>
      <c r="F451" s="451"/>
      <c r="G451" s="1524">
        <f>SUM(C451:F451)</f>
        <v>0</v>
      </c>
      <c r="I451" s="77"/>
    </row>
    <row r="452" spans="1:9" ht="12.75" hidden="1">
      <c r="A452" s="544" t="s">
        <v>1547</v>
      </c>
      <c r="B452" s="670" t="s">
        <v>1548</v>
      </c>
      <c r="C452" s="539">
        <f>SUM(C453:C459)</f>
        <v>0</v>
      </c>
      <c r="D452" s="399">
        <f>SUM(D453:D459)</f>
        <v>0</v>
      </c>
      <c r="E452" s="445">
        <f>SUM(E453:E459)</f>
        <v>0</v>
      </c>
      <c r="F452" s="451">
        <f>SUM(F453:F459)</f>
        <v>50000000</v>
      </c>
      <c r="G452" s="909">
        <f>SUM(G453:G459)</f>
        <v>50000000</v>
      </c>
      <c r="I452" s="77">
        <v>0</v>
      </c>
    </row>
    <row r="453" spans="1:9" ht="12.75" hidden="1">
      <c r="A453" s="545" t="s">
        <v>1549</v>
      </c>
      <c r="B453" s="666" t="s">
        <v>1550</v>
      </c>
      <c r="C453" s="539"/>
      <c r="D453" s="399"/>
      <c r="E453" s="445"/>
      <c r="F453" s="451">
        <f>+VIAL!AT32</f>
        <v>0</v>
      </c>
      <c r="G453" s="1524">
        <f t="shared" ref="G453:G459" si="42">SUM(C453:F453)</f>
        <v>0</v>
      </c>
      <c r="I453" s="77"/>
    </row>
    <row r="454" spans="1:9" ht="12.75" hidden="1">
      <c r="A454" s="545" t="s">
        <v>1551</v>
      </c>
      <c r="B454" s="666" t="s">
        <v>1552</v>
      </c>
      <c r="C454" s="539">
        <v>0</v>
      </c>
      <c r="D454" s="399">
        <f>+'MAT- EQ ADM'!BZ$190</f>
        <v>0</v>
      </c>
      <c r="E454" s="445">
        <f>+VIAL!AS33</f>
        <v>0</v>
      </c>
      <c r="F454" s="451">
        <f>+VIAL!AT33</f>
        <v>50000000</v>
      </c>
      <c r="G454" s="1524">
        <f t="shared" si="42"/>
        <v>50000000</v>
      </c>
      <c r="I454" s="77">
        <v>0</v>
      </c>
    </row>
    <row r="455" spans="1:9" ht="12.75" hidden="1">
      <c r="A455" s="545" t="s">
        <v>1553</v>
      </c>
      <c r="B455" s="666" t="s">
        <v>1554</v>
      </c>
      <c r="C455" s="539"/>
      <c r="D455" s="399"/>
      <c r="E455" s="445"/>
      <c r="F455" s="451"/>
      <c r="G455" s="1524">
        <f t="shared" si="42"/>
        <v>0</v>
      </c>
      <c r="I455" s="77"/>
    </row>
    <row r="456" spans="1:9" ht="12.75" hidden="1">
      <c r="A456" s="545" t="s">
        <v>1555</v>
      </c>
      <c r="B456" s="666" t="s">
        <v>1556</v>
      </c>
      <c r="C456" s="539">
        <f>+'MAT- EQ ADM'!BY$69</f>
        <v>0</v>
      </c>
      <c r="D456" s="399">
        <f>+'MAT- EQ ADM'!BZ$69</f>
        <v>0</v>
      </c>
      <c r="E456" s="445">
        <f>+'MAT- EQ ADM'!CA$69</f>
        <v>0</v>
      </c>
      <c r="F456" s="451">
        <f>+'MAT- EQ ADM'!CB$69</f>
        <v>0</v>
      </c>
      <c r="G456" s="1524">
        <f t="shared" si="42"/>
        <v>0</v>
      </c>
      <c r="I456" s="77">
        <v>0</v>
      </c>
    </row>
    <row r="457" spans="1:9" ht="12.75" hidden="1">
      <c r="A457" s="545" t="s">
        <v>1557</v>
      </c>
      <c r="B457" s="666" t="s">
        <v>1558</v>
      </c>
      <c r="C457" s="539"/>
      <c r="D457" s="399"/>
      <c r="E457" s="445"/>
      <c r="F457" s="451"/>
      <c r="G457" s="1524">
        <f t="shared" si="42"/>
        <v>0</v>
      </c>
      <c r="I457" s="77"/>
    </row>
    <row r="458" spans="1:9" ht="12.75" hidden="1">
      <c r="A458" s="545" t="s">
        <v>1559</v>
      </c>
      <c r="B458" s="666" t="s">
        <v>1560</v>
      </c>
      <c r="C458" s="539"/>
      <c r="D458" s="399"/>
      <c r="E458" s="445"/>
      <c r="F458" s="451"/>
      <c r="G458" s="1524">
        <f t="shared" si="42"/>
        <v>0</v>
      </c>
      <c r="I458" s="77"/>
    </row>
    <row r="459" spans="1:9" ht="12.75">
      <c r="A459" s="545" t="s">
        <v>1561</v>
      </c>
      <c r="B459" s="666" t="s">
        <v>1562</v>
      </c>
      <c r="C459" s="539"/>
      <c r="D459" s="399"/>
      <c r="E459" s="445"/>
      <c r="F459" s="451"/>
      <c r="G459" s="1524">
        <f t="shared" si="42"/>
        <v>0</v>
      </c>
      <c r="I459" s="77"/>
    </row>
    <row r="460" spans="1:9" ht="12.75">
      <c r="A460" s="544" t="s">
        <v>1563</v>
      </c>
      <c r="B460" s="664" t="s">
        <v>1564</v>
      </c>
      <c r="C460" s="539">
        <f>SUM(C461:C462)</f>
        <v>0</v>
      </c>
      <c r="D460" s="399">
        <f>SUM(D461:D462)</f>
        <v>0</v>
      </c>
      <c r="E460" s="445">
        <f>SUM(E461:E462)</f>
        <v>0</v>
      </c>
      <c r="F460" s="451">
        <f>SUM(F461:F462)</f>
        <v>0</v>
      </c>
      <c r="G460" s="909">
        <f>SUM(G461:G462)</f>
        <v>0</v>
      </c>
      <c r="I460" s="77"/>
    </row>
    <row r="461" spans="1:9" ht="12.75">
      <c r="A461" s="545" t="s">
        <v>1565</v>
      </c>
      <c r="B461" s="666" t="s">
        <v>1566</v>
      </c>
      <c r="C461" s="539">
        <f>+'MAT- EQ ADM'!BY$73</f>
        <v>0</v>
      </c>
      <c r="D461" s="399">
        <f>+'MAT- EQ ADM'!BZ$73</f>
        <v>0</v>
      </c>
      <c r="E461" s="445">
        <f>+'MAT- EQ ADM'!CA$73</f>
        <v>0</v>
      </c>
      <c r="F461" s="451">
        <f>+C267</f>
        <v>0</v>
      </c>
      <c r="G461" s="1524">
        <f>SUM(C461:F461)</f>
        <v>0</v>
      </c>
      <c r="I461" s="77">
        <v>0</v>
      </c>
    </row>
    <row r="462" spans="1:9" ht="12.75">
      <c r="A462" s="545" t="s">
        <v>1567</v>
      </c>
      <c r="B462" s="666" t="s">
        <v>1568</v>
      </c>
      <c r="C462" s="539">
        <f>+'MAT- EQ ADM'!BY$77+VIAL!I38</f>
        <v>0</v>
      </c>
      <c r="D462" s="399">
        <v>0</v>
      </c>
      <c r="E462" s="445">
        <f>+'MAT- EQ ADM'!CA$77+VIAL!K38</f>
        <v>0</v>
      </c>
      <c r="F462" s="451">
        <f>+C268</f>
        <v>0</v>
      </c>
      <c r="G462" s="1524">
        <f>SUM(C462:F462)</f>
        <v>0</v>
      </c>
      <c r="I462" s="77"/>
    </row>
    <row r="463" spans="1:9" ht="12.75" hidden="1">
      <c r="A463" s="544" t="s">
        <v>1569</v>
      </c>
      <c r="B463" s="664" t="s">
        <v>1570</v>
      </c>
      <c r="C463" s="539">
        <f>SUM(C464:C471)</f>
        <v>0</v>
      </c>
      <c r="D463" s="399">
        <f>SUM(D464:D471)</f>
        <v>0</v>
      </c>
      <c r="E463" s="445">
        <f>SUM(E464:E471)</f>
        <v>0</v>
      </c>
      <c r="F463" s="451">
        <f>SUM(F464:F471)</f>
        <v>0</v>
      </c>
      <c r="G463" s="909">
        <f>SUM(G464:G471)</f>
        <v>0</v>
      </c>
    </row>
    <row r="464" spans="1:9" ht="12.75" hidden="1">
      <c r="A464" s="545" t="s">
        <v>1571</v>
      </c>
      <c r="B464" s="666" t="s">
        <v>1572</v>
      </c>
      <c r="C464" s="539">
        <f>+'MAT- EQ ADM'!BY82</f>
        <v>0</v>
      </c>
      <c r="D464" s="399">
        <f>+'MAT- EQ ADM'!BZ82</f>
        <v>0</v>
      </c>
      <c r="E464" s="445">
        <f>+'MAT- EQ ADM'!CA82</f>
        <v>0</v>
      </c>
      <c r="F464" s="451">
        <f t="shared" ref="F464:F471" si="43">+C270</f>
        <v>0</v>
      </c>
      <c r="G464" s="1524">
        <f t="shared" ref="G464:G471" si="44">SUM(C464:F464)</f>
        <v>0</v>
      </c>
    </row>
    <row r="465" spans="1:7" ht="12.75" hidden="1">
      <c r="A465" s="545" t="s">
        <v>1573</v>
      </c>
      <c r="B465" s="666" t="s">
        <v>1574</v>
      </c>
      <c r="C465" s="539"/>
      <c r="D465" s="399"/>
      <c r="E465" s="445"/>
      <c r="F465" s="451">
        <f t="shared" si="43"/>
        <v>0</v>
      </c>
      <c r="G465" s="1524">
        <f t="shared" si="44"/>
        <v>0</v>
      </c>
    </row>
    <row r="466" spans="1:7" ht="12.75" hidden="1">
      <c r="A466" s="548" t="s">
        <v>1575</v>
      </c>
      <c r="B466" s="666" t="s">
        <v>1576</v>
      </c>
      <c r="C466" s="539">
        <f>+'MAT- EQ ADM'!BY$120</f>
        <v>0</v>
      </c>
      <c r="D466" s="399">
        <f>+'MAT- EQ ADM'!BZ$120</f>
        <v>0</v>
      </c>
      <c r="E466" s="445">
        <f>+'MAT- EQ ADM'!CA$120</f>
        <v>0</v>
      </c>
      <c r="F466" s="451">
        <f t="shared" si="43"/>
        <v>0</v>
      </c>
      <c r="G466" s="1524">
        <f t="shared" si="44"/>
        <v>0</v>
      </c>
    </row>
    <row r="467" spans="1:7" ht="12.75" hidden="1">
      <c r="A467" s="545" t="s">
        <v>1577</v>
      </c>
      <c r="B467" s="666" t="s">
        <v>1578</v>
      </c>
      <c r="C467" s="539"/>
      <c r="D467" s="399"/>
      <c r="E467" s="445"/>
      <c r="F467" s="451">
        <f t="shared" si="43"/>
        <v>0</v>
      </c>
      <c r="G467" s="1524">
        <f t="shared" si="44"/>
        <v>0</v>
      </c>
    </row>
    <row r="468" spans="1:7" ht="12.75" hidden="1">
      <c r="A468" s="545" t="s">
        <v>1579</v>
      </c>
      <c r="B468" s="666" t="s">
        <v>1580</v>
      </c>
      <c r="C468" s="539">
        <f>+'MAT- EQ ADM'!BY$143</f>
        <v>0</v>
      </c>
      <c r="D468" s="399">
        <f>+'MAT- EQ ADM'!BZ$143</f>
        <v>0</v>
      </c>
      <c r="E468" s="445">
        <f>+'MAT- EQ ADM'!CA$143</f>
        <v>0</v>
      </c>
      <c r="F468" s="451">
        <f t="shared" si="43"/>
        <v>0</v>
      </c>
      <c r="G468" s="1524">
        <f t="shared" si="44"/>
        <v>0</v>
      </c>
    </row>
    <row r="469" spans="1:7" ht="12.75" hidden="1">
      <c r="A469" s="545" t="s">
        <v>1581</v>
      </c>
      <c r="B469" s="666" t="s">
        <v>1582</v>
      </c>
      <c r="C469" s="539">
        <f>+'MAT- EQ ADM'!BY$163</f>
        <v>0</v>
      </c>
      <c r="D469" s="399">
        <f>+'MAT- EQ ADM'!BZ$163</f>
        <v>0</v>
      </c>
      <c r="E469" s="445">
        <f>+'MAT- EQ ADM'!CA$163</f>
        <v>0</v>
      </c>
      <c r="F469" s="451">
        <f t="shared" si="43"/>
        <v>0</v>
      </c>
      <c r="G469" s="1524">
        <f t="shared" si="44"/>
        <v>0</v>
      </c>
    </row>
    <row r="470" spans="1:7" ht="12.75" hidden="1">
      <c r="A470" s="545" t="s">
        <v>1583</v>
      </c>
      <c r="B470" s="666" t="s">
        <v>1584</v>
      </c>
      <c r="C470" s="539"/>
      <c r="D470" s="399"/>
      <c r="E470" s="445"/>
      <c r="F470" s="451">
        <f t="shared" si="43"/>
        <v>0</v>
      </c>
      <c r="G470" s="1524">
        <f t="shared" si="44"/>
        <v>0</v>
      </c>
    </row>
    <row r="471" spans="1:7" ht="12.75" hidden="1">
      <c r="A471" s="545" t="s">
        <v>1585</v>
      </c>
      <c r="B471" s="666" t="s">
        <v>1586</v>
      </c>
      <c r="C471" s="539"/>
      <c r="D471" s="399"/>
      <c r="E471" s="445"/>
      <c r="F471" s="451">
        <f t="shared" si="43"/>
        <v>0</v>
      </c>
      <c r="G471" s="1524">
        <f t="shared" si="44"/>
        <v>0</v>
      </c>
    </row>
    <row r="472" spans="1:7" ht="12.75" hidden="1">
      <c r="A472" s="549">
        <v>3</v>
      </c>
      <c r="B472" s="664" t="s">
        <v>1587</v>
      </c>
      <c r="C472" s="539">
        <f t="shared" ref="C472:G473" si="45">+C473</f>
        <v>0</v>
      </c>
      <c r="D472" s="399">
        <f t="shared" si="45"/>
        <v>0</v>
      </c>
      <c r="E472" s="445">
        <f t="shared" si="45"/>
        <v>0</v>
      </c>
      <c r="F472" s="451">
        <f t="shared" si="45"/>
        <v>0</v>
      </c>
      <c r="G472" s="909">
        <f t="shared" si="45"/>
        <v>0</v>
      </c>
    </row>
    <row r="473" spans="1:7" ht="12.75" hidden="1">
      <c r="A473" s="544" t="s">
        <v>1588</v>
      </c>
      <c r="B473" s="664" t="s">
        <v>1589</v>
      </c>
      <c r="C473" s="539">
        <f t="shared" si="45"/>
        <v>0</v>
      </c>
      <c r="D473" s="399">
        <f t="shared" si="45"/>
        <v>0</v>
      </c>
      <c r="E473" s="445">
        <f t="shared" si="45"/>
        <v>0</v>
      </c>
      <c r="F473" s="451">
        <f t="shared" si="45"/>
        <v>0</v>
      </c>
      <c r="G473" s="909">
        <f t="shared" si="45"/>
        <v>0</v>
      </c>
    </row>
    <row r="474" spans="1:7" ht="12.75" hidden="1">
      <c r="A474" s="545" t="s">
        <v>1590</v>
      </c>
      <c r="B474" s="669" t="s">
        <v>1592</v>
      </c>
      <c r="C474" s="539"/>
      <c r="D474" s="399"/>
      <c r="E474" s="445"/>
      <c r="F474" s="451"/>
      <c r="G474" s="1524">
        <f>SUM(C474:F474)</f>
        <v>0</v>
      </c>
    </row>
    <row r="475" spans="1:7" ht="12.75" hidden="1">
      <c r="A475" s="530" t="s">
        <v>658</v>
      </c>
      <c r="B475" s="599" t="s">
        <v>41</v>
      </c>
      <c r="C475" s="539"/>
      <c r="D475" s="399"/>
      <c r="E475" s="445"/>
      <c r="F475" s="451"/>
      <c r="G475" s="1524">
        <f>SUM(C475:F475)</f>
        <v>0</v>
      </c>
    </row>
    <row r="476" spans="1:7" ht="12.75" hidden="1">
      <c r="A476" s="544">
        <v>4</v>
      </c>
      <c r="B476" s="664" t="s">
        <v>1593</v>
      </c>
      <c r="C476" s="539">
        <f t="shared" ref="C476:G477" si="46">+C477</f>
        <v>0</v>
      </c>
      <c r="D476" s="399">
        <f t="shared" si="46"/>
        <v>0</v>
      </c>
      <c r="E476" s="445">
        <f t="shared" si="46"/>
        <v>0</v>
      </c>
      <c r="F476" s="451">
        <f t="shared" si="46"/>
        <v>0</v>
      </c>
      <c r="G476" s="909">
        <f t="shared" si="46"/>
        <v>0</v>
      </c>
    </row>
    <row r="477" spans="1:7" ht="12.75" hidden="1">
      <c r="A477" s="544" t="s">
        <v>1594</v>
      </c>
      <c r="B477" s="664" t="s">
        <v>1595</v>
      </c>
      <c r="C477" s="539">
        <f t="shared" si="46"/>
        <v>0</v>
      </c>
      <c r="D477" s="399">
        <f t="shared" si="46"/>
        <v>0</v>
      </c>
      <c r="E477" s="445">
        <f t="shared" si="46"/>
        <v>0</v>
      </c>
      <c r="F477" s="451">
        <f t="shared" si="46"/>
        <v>0</v>
      </c>
      <c r="G477" s="909">
        <f t="shared" si="46"/>
        <v>0</v>
      </c>
    </row>
    <row r="478" spans="1:7" ht="12.75" hidden="1">
      <c r="A478" s="545" t="s">
        <v>1596</v>
      </c>
      <c r="B478" s="666" t="s">
        <v>1597</v>
      </c>
      <c r="C478" s="539"/>
      <c r="D478" s="399"/>
      <c r="E478" s="445"/>
      <c r="F478" s="451"/>
      <c r="G478" s="1524">
        <f>SUM(C478:F478)</f>
        <v>0</v>
      </c>
    </row>
    <row r="479" spans="1:7" ht="12.75" hidden="1">
      <c r="A479" s="549">
        <v>5</v>
      </c>
      <c r="B479" s="672" t="s">
        <v>1598</v>
      </c>
      <c r="C479" s="539">
        <f>+C480+C489+C498+C500</f>
        <v>0</v>
      </c>
      <c r="D479" s="399">
        <f>+D480+D489+D498+D500</f>
        <v>0</v>
      </c>
      <c r="E479" s="445">
        <f>+E480+E489+E498+E500</f>
        <v>0</v>
      </c>
      <c r="F479" s="451">
        <f>+F480+F489+F498+F500</f>
        <v>40000000</v>
      </c>
      <c r="G479" s="909">
        <f>+G480+G489+G498+G500</f>
        <v>40000000</v>
      </c>
    </row>
    <row r="480" spans="1:7" ht="12.75" hidden="1">
      <c r="A480" s="544" t="s">
        <v>1599</v>
      </c>
      <c r="B480" s="664" t="s">
        <v>1600</v>
      </c>
      <c r="C480" s="539">
        <f>SUM(C481:C488)</f>
        <v>0</v>
      </c>
      <c r="D480" s="399">
        <f>SUM(D481:D488)</f>
        <v>0</v>
      </c>
      <c r="E480" s="445">
        <f>SUM(E481:E488)</f>
        <v>0</v>
      </c>
      <c r="F480" s="451">
        <f>SUM(F481:F488)</f>
        <v>0</v>
      </c>
      <c r="G480" s="909">
        <f>SUM(G481:G488)</f>
        <v>0</v>
      </c>
    </row>
    <row r="481" spans="1:7" ht="12.75" hidden="1">
      <c r="A481" s="545" t="s">
        <v>1601</v>
      </c>
      <c r="B481" s="666" t="s">
        <v>1602</v>
      </c>
      <c r="C481" s="539"/>
      <c r="D481" s="399"/>
      <c r="E481" s="445"/>
      <c r="F481" s="451">
        <f>+C287</f>
        <v>0</v>
      </c>
      <c r="G481" s="1524">
        <f t="shared" ref="G481:G488" si="47">SUM(C481:F481)</f>
        <v>0</v>
      </c>
    </row>
    <row r="482" spans="1:7" ht="12.75" hidden="1">
      <c r="A482" s="545" t="s">
        <v>1603</v>
      </c>
      <c r="B482" s="666" t="s">
        <v>1604</v>
      </c>
      <c r="C482" s="539"/>
      <c r="D482" s="399"/>
      <c r="E482" s="445"/>
      <c r="F482" s="451">
        <f t="shared" ref="F482:F488" si="48">+C288</f>
        <v>0</v>
      </c>
      <c r="G482" s="1524">
        <f t="shared" si="47"/>
        <v>0</v>
      </c>
    </row>
    <row r="483" spans="1:7" ht="12.75" hidden="1">
      <c r="A483" s="545" t="s">
        <v>1605</v>
      </c>
      <c r="B483" s="666" t="s">
        <v>1606</v>
      </c>
      <c r="C483" s="539">
        <f>+'MAT- EQ ADM'!BY$182</f>
        <v>0</v>
      </c>
      <c r="D483" s="399">
        <f>+'MAT- EQ ADM'!BZ$182</f>
        <v>0</v>
      </c>
      <c r="E483" s="445">
        <f>+'MAT- EQ ADM'!CA$182</f>
        <v>0</v>
      </c>
      <c r="F483" s="451">
        <f t="shared" si="48"/>
        <v>0</v>
      </c>
      <c r="G483" s="1524">
        <f t="shared" si="47"/>
        <v>0</v>
      </c>
    </row>
    <row r="484" spans="1:7" ht="12.75" hidden="1">
      <c r="A484" s="545" t="s">
        <v>1607</v>
      </c>
      <c r="B484" s="666" t="s">
        <v>1608</v>
      </c>
      <c r="C484" s="539">
        <f>+'MAT- EQ ADM'!BY$167</f>
        <v>0</v>
      </c>
      <c r="D484" s="399">
        <f>+'MAT- EQ ADM'!BZ$167</f>
        <v>0</v>
      </c>
      <c r="E484" s="445">
        <f>+'MAT- EQ ADM'!CA$167</f>
        <v>0</v>
      </c>
      <c r="F484" s="451">
        <f t="shared" si="48"/>
        <v>0</v>
      </c>
      <c r="G484" s="1524">
        <f t="shared" si="47"/>
        <v>0</v>
      </c>
    </row>
    <row r="485" spans="1:7" ht="12.75" hidden="1">
      <c r="A485" s="545" t="s">
        <v>1609</v>
      </c>
      <c r="B485" s="666" t="s">
        <v>0</v>
      </c>
      <c r="C485" s="539">
        <f>+'MAT- EQ ADM'!BY$174</f>
        <v>0</v>
      </c>
      <c r="D485" s="399">
        <f>+'MAT- EQ ADM'!BZ$174</f>
        <v>0</v>
      </c>
      <c r="E485" s="445">
        <f>+'MAT- EQ ADM'!CA$174</f>
        <v>0</v>
      </c>
      <c r="F485" s="451">
        <f t="shared" si="48"/>
        <v>0</v>
      </c>
      <c r="G485" s="1524">
        <f t="shared" si="47"/>
        <v>0</v>
      </c>
    </row>
    <row r="486" spans="1:7" ht="12.75" hidden="1">
      <c r="A486" s="545" t="s">
        <v>1</v>
      </c>
      <c r="B486" s="666" t="s">
        <v>2</v>
      </c>
      <c r="C486" s="539"/>
      <c r="D486" s="399"/>
      <c r="E486" s="445"/>
      <c r="F486" s="451">
        <f t="shared" si="48"/>
        <v>0</v>
      </c>
      <c r="G486" s="1524">
        <f t="shared" si="47"/>
        <v>0</v>
      </c>
    </row>
    <row r="487" spans="1:7" ht="12.75" hidden="1">
      <c r="A487" s="545" t="s">
        <v>3</v>
      </c>
      <c r="B487" s="666" t="s">
        <v>4</v>
      </c>
      <c r="C487" s="539"/>
      <c r="D487" s="399"/>
      <c r="E487" s="445"/>
      <c r="F487" s="451">
        <f t="shared" si="48"/>
        <v>0</v>
      </c>
      <c r="G487" s="1524">
        <f t="shared" si="47"/>
        <v>0</v>
      </c>
    </row>
    <row r="488" spans="1:7" ht="12.75" hidden="1">
      <c r="A488" s="545" t="s">
        <v>5</v>
      </c>
      <c r="B488" s="666" t="s">
        <v>6</v>
      </c>
      <c r="C488" s="539">
        <f>+'MAT- EQ ADM'!BY$180</f>
        <v>0</v>
      </c>
      <c r="D488" s="399">
        <f>+'MAT- EQ ADM'!BZ$180</f>
        <v>0</v>
      </c>
      <c r="E488" s="445">
        <f>+'MAT- EQ ADM'!CA$180</f>
        <v>0</v>
      </c>
      <c r="F488" s="451">
        <f t="shared" si="48"/>
        <v>0</v>
      </c>
      <c r="G488" s="1524">
        <f t="shared" si="47"/>
        <v>0</v>
      </c>
    </row>
    <row r="489" spans="1:7" ht="12.75" hidden="1">
      <c r="A489" s="544" t="s">
        <v>7</v>
      </c>
      <c r="B489" s="664" t="s">
        <v>8</v>
      </c>
      <c r="C489" s="539">
        <f>SUM(C490:C497)</f>
        <v>0</v>
      </c>
      <c r="D489" s="399">
        <f>SUM(D490:D497)</f>
        <v>0</v>
      </c>
      <c r="E489" s="445">
        <f>SUM(E490:E497)</f>
        <v>0</v>
      </c>
      <c r="F489" s="451">
        <f>SUM(F490:F497)</f>
        <v>40000000</v>
      </c>
      <c r="G489" s="909">
        <f>SUM(G490:G497)</f>
        <v>40000000</v>
      </c>
    </row>
    <row r="490" spans="1:7" ht="12.75" hidden="1">
      <c r="A490" s="545" t="s">
        <v>9</v>
      </c>
      <c r="B490" s="666" t="s">
        <v>10</v>
      </c>
      <c r="C490" s="539"/>
      <c r="D490" s="399"/>
      <c r="E490" s="445"/>
      <c r="F490" s="451"/>
      <c r="G490" s="1524">
        <f>SUM(C490:F490)</f>
        <v>0</v>
      </c>
    </row>
    <row r="491" spans="1:7" ht="12.75" hidden="1">
      <c r="A491" s="545" t="s">
        <v>11</v>
      </c>
      <c r="B491" s="666" t="s">
        <v>12</v>
      </c>
      <c r="C491" s="539">
        <f>+C48+VIAL!I41</f>
        <v>0</v>
      </c>
      <c r="D491" s="399">
        <v>0</v>
      </c>
      <c r="E491" s="445">
        <f>+E48</f>
        <v>0</v>
      </c>
      <c r="F491" s="451">
        <f>+F48+VIAL!AV41</f>
        <v>40000000</v>
      </c>
      <c r="G491" s="1524">
        <f>SUM(C491:F491)</f>
        <v>40000000</v>
      </c>
    </row>
    <row r="492" spans="1:7" ht="12.75" hidden="1">
      <c r="A492" s="545" t="s">
        <v>13</v>
      </c>
      <c r="B492" s="666" t="s">
        <v>14</v>
      </c>
      <c r="C492" s="539"/>
    </row>
    <row r="493" spans="1:7" ht="12.75" hidden="1">
      <c r="A493" s="545" t="s">
        <v>15</v>
      </c>
      <c r="B493" s="666" t="s">
        <v>16</v>
      </c>
      <c r="C493" s="539"/>
    </row>
    <row r="494" spans="1:7" ht="12.75" hidden="1">
      <c r="A494" s="545" t="s">
        <v>17</v>
      </c>
      <c r="B494" s="666" t="s">
        <v>18</v>
      </c>
      <c r="C494" s="539"/>
    </row>
    <row r="495" spans="1:7" ht="12.75" hidden="1">
      <c r="A495" s="545" t="s">
        <v>19</v>
      </c>
      <c r="B495" s="666" t="s">
        <v>20</v>
      </c>
      <c r="C495" s="539"/>
    </row>
    <row r="496" spans="1:7" ht="12.75" hidden="1">
      <c r="A496" s="545" t="s">
        <v>21</v>
      </c>
      <c r="B496" s="666" t="s">
        <v>22</v>
      </c>
      <c r="C496" s="539"/>
    </row>
    <row r="497" spans="1:3" ht="12.75" hidden="1">
      <c r="A497" s="545" t="s">
        <v>23</v>
      </c>
      <c r="B497" s="666" t="s">
        <v>24</v>
      </c>
      <c r="C497" s="539"/>
    </row>
    <row r="498" spans="1:3" ht="12.75" hidden="1">
      <c r="A498" s="544" t="s">
        <v>25</v>
      </c>
      <c r="B498" s="664" t="s">
        <v>26</v>
      </c>
      <c r="C498" s="539">
        <f>+C499</f>
        <v>0</v>
      </c>
    </row>
    <row r="499" spans="1:3" ht="12.75" hidden="1">
      <c r="A499" s="545" t="s">
        <v>27</v>
      </c>
      <c r="B499" s="666" t="s">
        <v>28</v>
      </c>
      <c r="C499" s="539"/>
    </row>
    <row r="500" spans="1:3" ht="12.75" hidden="1">
      <c r="A500" s="544" t="s">
        <v>29</v>
      </c>
      <c r="B500" s="664" t="s">
        <v>30</v>
      </c>
      <c r="C500" s="539">
        <f>SUM(C501:C504)</f>
        <v>0</v>
      </c>
    </row>
    <row r="501" spans="1:3" ht="12.75" hidden="1">
      <c r="A501" s="545" t="s">
        <v>31</v>
      </c>
      <c r="B501" s="666" t="s">
        <v>32</v>
      </c>
      <c r="C501" s="539"/>
    </row>
    <row r="502" spans="1:3" ht="12.75" hidden="1">
      <c r="A502" s="545" t="s">
        <v>33</v>
      </c>
      <c r="B502" s="666" t="s">
        <v>34</v>
      </c>
      <c r="C502" s="539"/>
    </row>
    <row r="503" spans="1:3" ht="12.75" hidden="1">
      <c r="A503" s="545" t="s">
        <v>35</v>
      </c>
      <c r="B503" s="666" t="s">
        <v>36</v>
      </c>
      <c r="C503" s="539"/>
    </row>
    <row r="504" spans="1:3" ht="12.75" hidden="1">
      <c r="A504" s="545" t="s">
        <v>37</v>
      </c>
      <c r="B504" s="666" t="s">
        <v>38</v>
      </c>
      <c r="C504" s="539"/>
    </row>
    <row r="505" spans="1:3" ht="12.75" hidden="1">
      <c r="A505" s="544">
        <v>6</v>
      </c>
      <c r="B505" s="664" t="s">
        <v>568</v>
      </c>
      <c r="C505" s="539">
        <f>+C506+C524+C527+C529+C534+C536+C539</f>
        <v>0</v>
      </c>
    </row>
    <row r="506" spans="1:3" ht="12.75" hidden="1">
      <c r="A506" s="544" t="s">
        <v>42</v>
      </c>
      <c r="B506" s="664" t="s">
        <v>43</v>
      </c>
      <c r="C506" s="539">
        <f>+C507+C510+C513+C517+C522+C523</f>
        <v>0</v>
      </c>
    </row>
    <row r="507" spans="1:3" ht="12.75" hidden="1">
      <c r="A507" s="545" t="s">
        <v>44</v>
      </c>
      <c r="B507" s="666" t="s">
        <v>45</v>
      </c>
      <c r="C507" s="539">
        <f>+C508</f>
        <v>0</v>
      </c>
    </row>
    <row r="508" spans="1:3" ht="12.75" hidden="1">
      <c r="A508" s="545"/>
      <c r="B508" s="550" t="s">
        <v>167</v>
      </c>
      <c r="C508" s="539"/>
    </row>
    <row r="509" spans="1:3" ht="12.75" hidden="1">
      <c r="A509" s="545"/>
      <c r="B509" s="666"/>
      <c r="C509" s="539"/>
    </row>
    <row r="510" spans="1:3" ht="12.75" hidden="1">
      <c r="A510" s="545" t="s">
        <v>46</v>
      </c>
      <c r="B510" s="666" t="s">
        <v>47</v>
      </c>
      <c r="C510" s="539">
        <f>SUM(C511:C512)</f>
        <v>0</v>
      </c>
    </row>
    <row r="511" spans="1:3" ht="12.75" hidden="1">
      <c r="A511" s="545"/>
      <c r="B511" s="551" t="s">
        <v>149</v>
      </c>
      <c r="C511" s="539"/>
    </row>
    <row r="512" spans="1:3" ht="12.75" hidden="1">
      <c r="A512" s="545"/>
      <c r="B512" s="551" t="s">
        <v>148</v>
      </c>
      <c r="C512" s="539"/>
    </row>
    <row r="513" spans="1:3" ht="12.75" hidden="1">
      <c r="A513" s="545" t="s">
        <v>48</v>
      </c>
      <c r="B513" s="669" t="s">
        <v>49</v>
      </c>
      <c r="C513" s="539">
        <f>SUM(C514:C515)</f>
        <v>0</v>
      </c>
    </row>
    <row r="514" spans="1:3" ht="12.75" hidden="1">
      <c r="A514" s="545"/>
      <c r="B514" s="550" t="s">
        <v>146</v>
      </c>
      <c r="C514" s="539"/>
    </row>
    <row r="515" spans="1:3" ht="12.75" hidden="1">
      <c r="A515" s="545"/>
      <c r="B515" s="550" t="s">
        <v>147</v>
      </c>
      <c r="C515" s="539"/>
    </row>
    <row r="516" spans="1:3" ht="12.75" hidden="1">
      <c r="A516" s="545"/>
      <c r="B516" s="669"/>
      <c r="C516" s="539"/>
    </row>
    <row r="517" spans="1:3" ht="12.75" hidden="1">
      <c r="A517" s="545" t="s">
        <v>50</v>
      </c>
      <c r="B517" s="666" t="s">
        <v>51</v>
      </c>
      <c r="C517" s="539">
        <f>SUM(C518:C520)</f>
        <v>0</v>
      </c>
    </row>
    <row r="518" spans="1:3" ht="12.75" hidden="1">
      <c r="A518" s="545"/>
      <c r="B518" s="551" t="s">
        <v>158</v>
      </c>
      <c r="C518" s="539"/>
    </row>
    <row r="519" spans="1:3" ht="12.75" hidden="1">
      <c r="A519" s="545"/>
      <c r="B519" s="550" t="s">
        <v>159</v>
      </c>
      <c r="C519" s="539"/>
    </row>
    <row r="520" spans="1:3" ht="12.75" hidden="1">
      <c r="A520" s="545"/>
      <c r="B520" s="550" t="s">
        <v>727</v>
      </c>
      <c r="C520" s="539"/>
    </row>
    <row r="521" spans="1:3" ht="12.75" hidden="1">
      <c r="A521" s="545"/>
      <c r="B521" s="666"/>
      <c r="C521" s="539"/>
    </row>
    <row r="522" spans="1:3" ht="12.75" hidden="1">
      <c r="A522" s="545" t="s">
        <v>52</v>
      </c>
      <c r="B522" s="666" t="s">
        <v>53</v>
      </c>
      <c r="C522" s="539"/>
    </row>
    <row r="523" spans="1:3" ht="12.75" hidden="1">
      <c r="A523" s="545" t="s">
        <v>54</v>
      </c>
      <c r="B523" s="666" t="s">
        <v>73</v>
      </c>
      <c r="C523" s="539"/>
    </row>
    <row r="524" spans="1:3" ht="12.75" hidden="1">
      <c r="A524" s="544" t="s">
        <v>74</v>
      </c>
      <c r="B524" s="664" t="s">
        <v>75</v>
      </c>
      <c r="C524" s="539">
        <f>+C525</f>
        <v>0</v>
      </c>
    </row>
    <row r="525" spans="1:3" ht="12.75" hidden="1">
      <c r="A525" s="545" t="s">
        <v>76</v>
      </c>
      <c r="B525" s="666" t="s">
        <v>77</v>
      </c>
      <c r="C525" s="539"/>
    </row>
    <row r="526" spans="1:3" ht="12.75" hidden="1">
      <c r="A526" s="545"/>
      <c r="B526" s="550" t="s">
        <v>689</v>
      </c>
      <c r="C526" s="539"/>
    </row>
    <row r="527" spans="1:3" ht="12.75" hidden="1">
      <c r="A527" s="544" t="s">
        <v>78</v>
      </c>
      <c r="B527" s="664" t="s">
        <v>79</v>
      </c>
      <c r="C527" s="539">
        <f>+C528</f>
        <v>0</v>
      </c>
    </row>
    <row r="528" spans="1:3" ht="12.75" hidden="1">
      <c r="A528" s="545" t="s">
        <v>80</v>
      </c>
      <c r="B528" s="666" t="s">
        <v>81</v>
      </c>
      <c r="C528" s="539"/>
    </row>
    <row r="529" spans="1:3" ht="12.75" hidden="1">
      <c r="A529" s="544" t="s">
        <v>82</v>
      </c>
      <c r="B529" s="670" t="s">
        <v>83</v>
      </c>
      <c r="C529" s="539">
        <f>+C530+C531+C532+C533</f>
        <v>0</v>
      </c>
    </row>
    <row r="530" spans="1:3" ht="12.75" hidden="1">
      <c r="A530" s="545" t="s">
        <v>84</v>
      </c>
      <c r="B530" s="666" t="s">
        <v>85</v>
      </c>
      <c r="C530" s="539"/>
    </row>
    <row r="531" spans="1:3" ht="12.75" hidden="1">
      <c r="A531" s="545" t="s">
        <v>86</v>
      </c>
      <c r="B531" s="666" t="s">
        <v>87</v>
      </c>
      <c r="C531" s="539"/>
    </row>
    <row r="532" spans="1:3" ht="12.75" hidden="1">
      <c r="A532" s="545" t="s">
        <v>88</v>
      </c>
      <c r="B532" s="666" t="s">
        <v>89</v>
      </c>
      <c r="C532" s="539"/>
    </row>
    <row r="533" spans="1:3" ht="12.75" hidden="1">
      <c r="A533" s="545" t="s">
        <v>90</v>
      </c>
      <c r="B533" s="669" t="s">
        <v>91</v>
      </c>
      <c r="C533" s="539"/>
    </row>
    <row r="534" spans="1:3" ht="12.75" hidden="1">
      <c r="A534" s="544" t="s">
        <v>92</v>
      </c>
      <c r="B534" s="670" t="s">
        <v>93</v>
      </c>
      <c r="C534" s="539">
        <f>+C535</f>
        <v>0</v>
      </c>
    </row>
    <row r="535" spans="1:3" ht="12.75" hidden="1">
      <c r="A535" s="545" t="s">
        <v>94</v>
      </c>
      <c r="B535" s="666" t="s">
        <v>95</v>
      </c>
      <c r="C535" s="539"/>
    </row>
    <row r="536" spans="1:3" ht="12.75" hidden="1">
      <c r="A536" s="544" t="s">
        <v>96</v>
      </c>
      <c r="B536" s="670" t="s">
        <v>97</v>
      </c>
      <c r="C536" s="539">
        <f>+C537+C538</f>
        <v>0</v>
      </c>
    </row>
    <row r="537" spans="1:3" ht="12.75" hidden="1">
      <c r="A537" s="545" t="s">
        <v>98</v>
      </c>
      <c r="B537" s="666" t="s">
        <v>99</v>
      </c>
      <c r="C537" s="539"/>
    </row>
    <row r="538" spans="1:3" ht="12.75" hidden="1">
      <c r="A538" s="545" t="s">
        <v>100</v>
      </c>
      <c r="B538" s="666" t="s">
        <v>101</v>
      </c>
      <c r="C538" s="539"/>
    </row>
    <row r="539" spans="1:3" ht="12.75" hidden="1">
      <c r="A539" s="544" t="s">
        <v>102</v>
      </c>
      <c r="B539" s="670" t="s">
        <v>103</v>
      </c>
      <c r="C539" s="539">
        <f>+C540+C541</f>
        <v>0</v>
      </c>
    </row>
    <row r="540" spans="1:3" ht="12.75" hidden="1">
      <c r="A540" s="545" t="s">
        <v>104</v>
      </c>
      <c r="B540" s="666" t="s">
        <v>105</v>
      </c>
      <c r="C540" s="539"/>
    </row>
    <row r="541" spans="1:3" ht="12.75" hidden="1">
      <c r="A541" s="545" t="s">
        <v>106</v>
      </c>
      <c r="B541" s="666" t="s">
        <v>107</v>
      </c>
      <c r="C541" s="539"/>
    </row>
    <row r="542" spans="1:3" ht="12.75" hidden="1">
      <c r="A542" s="544">
        <v>7</v>
      </c>
      <c r="B542" s="664" t="s">
        <v>1337</v>
      </c>
      <c r="C542" s="539">
        <f>+C543+C549</f>
        <v>0</v>
      </c>
    </row>
    <row r="543" spans="1:3" ht="12.75" hidden="1">
      <c r="A543" s="544" t="s">
        <v>108</v>
      </c>
      <c r="B543" s="670" t="s">
        <v>109</v>
      </c>
      <c r="C543" s="539">
        <f>+C544+C545+C547+C548</f>
        <v>0</v>
      </c>
    </row>
    <row r="544" spans="1:3" ht="12.75" hidden="1">
      <c r="A544" s="545" t="s">
        <v>110</v>
      </c>
      <c r="B544" s="666" t="s">
        <v>111</v>
      </c>
      <c r="C544" s="539"/>
    </row>
    <row r="545" spans="1:3" ht="12.75" hidden="1">
      <c r="A545" s="545" t="s">
        <v>112</v>
      </c>
      <c r="B545" s="666" t="s">
        <v>114</v>
      </c>
      <c r="C545" s="539">
        <f>+C546</f>
        <v>0</v>
      </c>
    </row>
    <row r="546" spans="1:3" ht="12.75" hidden="1">
      <c r="A546" s="545"/>
      <c r="B546" s="550" t="s">
        <v>157</v>
      </c>
      <c r="C546" s="539"/>
    </row>
    <row r="547" spans="1:3" ht="12.75" hidden="1">
      <c r="A547" s="545" t="s">
        <v>115</v>
      </c>
      <c r="B547" s="669" t="s">
        <v>117</v>
      </c>
      <c r="C547" s="539"/>
    </row>
    <row r="548" spans="1:3" ht="12.75" hidden="1">
      <c r="A548" s="545" t="s">
        <v>118</v>
      </c>
      <c r="B548" s="666" t="s">
        <v>119</v>
      </c>
      <c r="C548" s="539"/>
    </row>
    <row r="549" spans="1:3" ht="12.75" hidden="1">
      <c r="A549" s="544" t="s">
        <v>120</v>
      </c>
      <c r="B549" s="670" t="s">
        <v>121</v>
      </c>
      <c r="C549" s="539">
        <f>+C550+C551+C552+C553</f>
        <v>0</v>
      </c>
    </row>
    <row r="550" spans="1:3" ht="12.75" hidden="1">
      <c r="A550" s="545" t="s">
        <v>122</v>
      </c>
      <c r="B550" s="666" t="s">
        <v>123</v>
      </c>
      <c r="C550" s="539"/>
    </row>
    <row r="551" spans="1:3" ht="12.75" hidden="1">
      <c r="A551" s="545" t="s">
        <v>124</v>
      </c>
      <c r="B551" s="666" t="s">
        <v>125</v>
      </c>
      <c r="C551" s="539"/>
    </row>
    <row r="552" spans="1:3" ht="12.75" hidden="1">
      <c r="A552" s="545" t="s">
        <v>126</v>
      </c>
      <c r="B552" s="666" t="s">
        <v>127</v>
      </c>
      <c r="C552" s="539"/>
    </row>
    <row r="553" spans="1:3" ht="12.75" hidden="1">
      <c r="A553" s="545" t="s">
        <v>128</v>
      </c>
      <c r="B553" s="669" t="s">
        <v>129</v>
      </c>
      <c r="C553" s="539"/>
    </row>
    <row r="554" spans="1:3" ht="12.75" hidden="1">
      <c r="A554" s="544">
        <v>8</v>
      </c>
      <c r="B554" s="672" t="s">
        <v>130</v>
      </c>
      <c r="C554" s="539">
        <f>+C555</f>
        <v>0</v>
      </c>
    </row>
    <row r="555" spans="1:3" ht="12.75" hidden="1">
      <c r="A555" s="544" t="s">
        <v>131</v>
      </c>
      <c r="B555" s="664" t="s">
        <v>133</v>
      </c>
      <c r="C555" s="539">
        <f>+C556</f>
        <v>0</v>
      </c>
    </row>
    <row r="556" spans="1:3" ht="12.75" hidden="1">
      <c r="A556" s="545" t="s">
        <v>134</v>
      </c>
      <c r="B556" s="669" t="s">
        <v>135</v>
      </c>
      <c r="C556" s="539"/>
    </row>
    <row r="557" spans="1:3" ht="12.75" hidden="1">
      <c r="A557" s="530" t="s">
        <v>658</v>
      </c>
      <c r="B557" s="599" t="s">
        <v>41</v>
      </c>
      <c r="C557" s="539"/>
    </row>
    <row r="558" spans="1:3" ht="12.75" hidden="1">
      <c r="A558" s="544">
        <v>9</v>
      </c>
      <c r="B558" s="672" t="s">
        <v>136</v>
      </c>
      <c r="C558" s="539">
        <f>+C559</f>
        <v>0</v>
      </c>
    </row>
    <row r="559" spans="1:3" ht="12.75" hidden="1">
      <c r="A559" s="544" t="s">
        <v>137</v>
      </c>
      <c r="B559" s="664" t="s">
        <v>138</v>
      </c>
      <c r="C559" s="539">
        <f>+C560+C561</f>
        <v>0</v>
      </c>
    </row>
    <row r="560" spans="1:3" ht="12.75" hidden="1">
      <c r="A560" s="545" t="s">
        <v>139</v>
      </c>
      <c r="B560" s="666" t="s">
        <v>141</v>
      </c>
      <c r="C560" s="539"/>
    </row>
    <row r="561" spans="1:3" ht="12.75" hidden="1">
      <c r="A561" s="545" t="s">
        <v>142</v>
      </c>
      <c r="B561" s="666" t="s">
        <v>143</v>
      </c>
      <c r="C561" s="539"/>
    </row>
    <row r="562" spans="1:3" ht="12.75" hidden="1">
      <c r="A562" s="528"/>
      <c r="B562" s="529" t="s">
        <v>1087</v>
      </c>
      <c r="C562" s="539"/>
    </row>
    <row r="563" spans="1:3" hidden="1">
      <c r="B563" s="187"/>
    </row>
    <row r="564" spans="1:3" hidden="1">
      <c r="B564" s="187"/>
    </row>
    <row r="565" spans="1:3" ht="12.75" hidden="1" customHeight="1">
      <c r="B565" s="187"/>
    </row>
    <row r="566" spans="1:3" hidden="1">
      <c r="A566" s="2045" t="s">
        <v>1982</v>
      </c>
      <c r="B566" s="581"/>
      <c r="C566" s="470" t="e">
        <f>+C612.42+C587+C633+C665+C669+C672+C698+C735+C747+C751</f>
        <v>#NAME?</v>
      </c>
    </row>
    <row r="567" spans="1:3" hidden="1">
      <c r="A567" s="485"/>
      <c r="B567" s="581"/>
      <c r="C567" s="445"/>
    </row>
    <row r="568" spans="1:3" hidden="1">
      <c r="A568" s="486" t="s">
        <v>1428</v>
      </c>
      <c r="B568" s="819" t="s">
        <v>1438</v>
      </c>
      <c r="C568" s="469">
        <f>+C569+C573+C576+C581</f>
        <v>0</v>
      </c>
    </row>
    <row r="569" spans="1:3" hidden="1">
      <c r="A569" s="486" t="s">
        <v>1437</v>
      </c>
      <c r="B569" s="819" t="s">
        <v>1403</v>
      </c>
      <c r="C569" s="469">
        <f>SUM(C570:C572)</f>
        <v>0</v>
      </c>
    </row>
    <row r="570" spans="1:3" hidden="1">
      <c r="A570" s="487" t="s">
        <v>1405</v>
      </c>
      <c r="B570" s="581" t="s">
        <v>1404</v>
      </c>
      <c r="C570" s="446">
        <v>0</v>
      </c>
    </row>
    <row r="571" spans="1:3" hidden="1">
      <c r="A571" s="487" t="s">
        <v>1406</v>
      </c>
      <c r="B571" s="581" t="s">
        <v>1407</v>
      </c>
      <c r="C571" s="446"/>
    </row>
    <row r="572" spans="1:3" ht="13.5" hidden="1">
      <c r="A572" s="487" t="s">
        <v>1408</v>
      </c>
      <c r="B572" s="820" t="s">
        <v>1409</v>
      </c>
      <c r="C572" s="446">
        <v>0</v>
      </c>
    </row>
    <row r="573" spans="1:3" ht="13.5" hidden="1">
      <c r="A573" s="487" t="s">
        <v>1410</v>
      </c>
      <c r="B573" s="821" t="s">
        <v>1411</v>
      </c>
      <c r="C573" s="469">
        <f>SUM(C574:C575)</f>
        <v>0</v>
      </c>
    </row>
    <row r="574" spans="1:3" ht="13.5" hidden="1">
      <c r="A574" s="487" t="s">
        <v>1412</v>
      </c>
      <c r="B574" s="820" t="s">
        <v>1413</v>
      </c>
      <c r="C574" s="446">
        <v>0</v>
      </c>
    </row>
    <row r="575" spans="1:3" ht="13.5" hidden="1">
      <c r="A575" s="487" t="s">
        <v>1414</v>
      </c>
      <c r="B575" s="820" t="s">
        <v>269</v>
      </c>
      <c r="C575" s="446">
        <v>0</v>
      </c>
    </row>
    <row r="576" spans="1:3" ht="13.5" hidden="1">
      <c r="A576" s="487" t="s">
        <v>1415</v>
      </c>
      <c r="B576" s="821" t="s">
        <v>1416</v>
      </c>
      <c r="C576" s="446">
        <f>SUM(C577:C580)</f>
        <v>0</v>
      </c>
    </row>
    <row r="577" spans="1:3" hidden="1">
      <c r="A577" s="487" t="s">
        <v>1417</v>
      </c>
      <c r="B577" s="581" t="s">
        <v>1418</v>
      </c>
      <c r="C577" s="446">
        <v>0</v>
      </c>
    </row>
    <row r="578" spans="1:3" hidden="1">
      <c r="A578" s="487" t="s">
        <v>1419</v>
      </c>
      <c r="B578" s="581" t="s">
        <v>1420</v>
      </c>
      <c r="C578" s="446">
        <v>0</v>
      </c>
    </row>
    <row r="579" spans="1:3" hidden="1">
      <c r="A579" s="487" t="s">
        <v>1421</v>
      </c>
      <c r="B579" s="581" t="s">
        <v>600</v>
      </c>
      <c r="C579" s="446">
        <v>0</v>
      </c>
    </row>
    <row r="580" spans="1:3" hidden="1">
      <c r="A580" s="487" t="s">
        <v>1422</v>
      </c>
      <c r="B580" s="581" t="s">
        <v>978</v>
      </c>
      <c r="C580" s="446">
        <v>0</v>
      </c>
    </row>
    <row r="581" spans="1:3" ht="13.5" hidden="1">
      <c r="A581" s="487" t="s">
        <v>1423</v>
      </c>
      <c r="B581" s="821" t="s">
        <v>1424</v>
      </c>
      <c r="C581" s="446">
        <f>SUM(C582:C584)</f>
        <v>0</v>
      </c>
    </row>
    <row r="582" spans="1:3" hidden="1">
      <c r="A582" s="487" t="s">
        <v>1425</v>
      </c>
      <c r="B582" s="581" t="s">
        <v>1436</v>
      </c>
      <c r="C582" s="446">
        <v>0</v>
      </c>
    </row>
    <row r="583" spans="1:3" hidden="1">
      <c r="A583" s="487" t="s">
        <v>1426</v>
      </c>
      <c r="B583" s="581" t="s">
        <v>1433</v>
      </c>
      <c r="C583" s="446">
        <v>0</v>
      </c>
    </row>
    <row r="584" spans="1:3" hidden="1">
      <c r="A584" s="487" t="s">
        <v>1427</v>
      </c>
      <c r="B584" s="581" t="s">
        <v>1434</v>
      </c>
      <c r="C584" s="446">
        <v>0</v>
      </c>
    </row>
    <row r="585" spans="1:3" hidden="1">
      <c r="A585" s="485"/>
      <c r="B585" s="581"/>
      <c r="C585" s="446"/>
    </row>
    <row r="586" spans="1:3" hidden="1">
      <c r="A586" s="485"/>
      <c r="B586" s="581"/>
      <c r="C586" s="446"/>
    </row>
    <row r="587" spans="1:3" ht="13.5" hidden="1">
      <c r="A587" s="486" t="s">
        <v>688</v>
      </c>
      <c r="B587" s="821" t="s">
        <v>1439</v>
      </c>
      <c r="C587" s="445">
        <f>+C589+C592+C598+C603+C611++C616+C620+C624</f>
        <v>0</v>
      </c>
    </row>
    <row r="588" spans="1:3" hidden="1">
      <c r="A588" s="485"/>
      <c r="B588" s="581"/>
      <c r="C588" s="446"/>
    </row>
    <row r="589" spans="1:3" ht="12.75" hidden="1">
      <c r="A589" s="488" t="s">
        <v>1441</v>
      </c>
      <c r="B589" s="584" t="s">
        <v>1442</v>
      </c>
      <c r="C589" s="445">
        <f>+C591</f>
        <v>0</v>
      </c>
    </row>
    <row r="590" spans="1:3" ht="12.75" hidden="1">
      <c r="A590" s="489" t="s">
        <v>1340</v>
      </c>
      <c r="B590" s="818" t="s">
        <v>1339</v>
      </c>
      <c r="C590" s="445"/>
    </row>
    <row r="591" spans="1:3" ht="12.75" hidden="1">
      <c r="A591" s="489" t="s">
        <v>1443</v>
      </c>
      <c r="B591" s="587" t="s">
        <v>1444</v>
      </c>
      <c r="C591" s="445"/>
    </row>
    <row r="592" spans="1:3" ht="12.75" hidden="1">
      <c r="A592" s="488" t="s">
        <v>1445</v>
      </c>
      <c r="B592" s="584" t="s">
        <v>1446</v>
      </c>
      <c r="C592" s="445">
        <f>SUM(C593:C597)</f>
        <v>0</v>
      </c>
    </row>
    <row r="593" spans="1:3" ht="12.75" hidden="1">
      <c r="A593" s="489" t="s">
        <v>1447</v>
      </c>
      <c r="B593" s="587" t="s">
        <v>1448</v>
      </c>
      <c r="C593" s="445"/>
    </row>
    <row r="594" spans="1:3" ht="12.75" hidden="1">
      <c r="A594" s="489" t="s">
        <v>1449</v>
      </c>
      <c r="B594" s="587" t="s">
        <v>1450</v>
      </c>
      <c r="C594" s="445"/>
    </row>
    <row r="595" spans="1:3" ht="12.75" hidden="1">
      <c r="A595" s="489" t="s">
        <v>1451</v>
      </c>
      <c r="B595" s="587" t="s">
        <v>1452</v>
      </c>
      <c r="C595" s="445"/>
    </row>
    <row r="596" spans="1:3" ht="12.75" hidden="1">
      <c r="A596" s="489" t="s">
        <v>1453</v>
      </c>
      <c r="B596" s="587" t="s">
        <v>1454</v>
      </c>
      <c r="C596" s="445"/>
    </row>
    <row r="597" spans="1:3" ht="12.75" hidden="1">
      <c r="A597" s="489" t="s">
        <v>1455</v>
      </c>
      <c r="B597" s="587" t="s">
        <v>1456</v>
      </c>
      <c r="C597" s="445"/>
    </row>
    <row r="598" spans="1:3" ht="12.75" hidden="1">
      <c r="A598" s="488" t="s">
        <v>1457</v>
      </c>
      <c r="B598" s="584" t="s">
        <v>1458</v>
      </c>
      <c r="C598" s="445">
        <f>SUM(C599:C602)</f>
        <v>0</v>
      </c>
    </row>
    <row r="599" spans="1:3" ht="12.75" hidden="1">
      <c r="A599" s="489" t="s">
        <v>1459</v>
      </c>
      <c r="B599" s="587" t="s">
        <v>1460</v>
      </c>
      <c r="C599" s="445"/>
    </row>
    <row r="600" spans="1:3" ht="12.75" hidden="1">
      <c r="A600" s="489" t="s">
        <v>1461</v>
      </c>
      <c r="B600" s="587" t="s">
        <v>1462</v>
      </c>
      <c r="C600" s="445"/>
    </row>
    <row r="601" spans="1:3" ht="12.75" hidden="1">
      <c r="A601" s="489" t="s">
        <v>1463</v>
      </c>
      <c r="B601" s="587" t="s">
        <v>1464</v>
      </c>
      <c r="C601" s="445"/>
    </row>
    <row r="602" spans="1:3" ht="12.75" hidden="1">
      <c r="A602" s="489" t="s">
        <v>1465</v>
      </c>
      <c r="B602" s="587" t="s">
        <v>1466</v>
      </c>
      <c r="C602" s="445"/>
    </row>
    <row r="603" spans="1:3" ht="12.75" hidden="1">
      <c r="A603" s="488" t="s">
        <v>1467</v>
      </c>
      <c r="B603" s="584" t="s">
        <v>1468</v>
      </c>
      <c r="C603" s="445">
        <f>SUM(C604:C610)</f>
        <v>0</v>
      </c>
    </row>
    <row r="604" spans="1:3" ht="12.75" hidden="1">
      <c r="A604" s="489" t="s">
        <v>1469</v>
      </c>
      <c r="B604" s="587" t="s">
        <v>1470</v>
      </c>
      <c r="C604" s="445"/>
    </row>
    <row r="605" spans="1:3" ht="12.75" hidden="1">
      <c r="A605" s="489" t="s">
        <v>1471</v>
      </c>
      <c r="B605" s="587" t="s">
        <v>1472</v>
      </c>
      <c r="C605" s="445"/>
    </row>
    <row r="606" spans="1:3" ht="12.75" hidden="1">
      <c r="A606" s="489" t="s">
        <v>1473</v>
      </c>
      <c r="B606" s="587" t="s">
        <v>1474</v>
      </c>
      <c r="C606" s="445"/>
    </row>
    <row r="607" spans="1:3" ht="12.75" hidden="1">
      <c r="A607" s="489" t="s">
        <v>1475</v>
      </c>
      <c r="B607" s="587" t="s">
        <v>1476</v>
      </c>
      <c r="C607" s="445"/>
    </row>
    <row r="608" spans="1:3" ht="12.75" hidden="1">
      <c r="A608" s="489" t="s">
        <v>1477</v>
      </c>
      <c r="B608" s="587" t="s">
        <v>1478</v>
      </c>
      <c r="C608" s="445"/>
    </row>
    <row r="609" spans="1:3" ht="12.75" hidden="1">
      <c r="A609" s="489" t="s">
        <v>1479</v>
      </c>
      <c r="B609" s="587" t="s">
        <v>1480</v>
      </c>
      <c r="C609" s="445"/>
    </row>
    <row r="610" spans="1:3" ht="12.75" hidden="1">
      <c r="A610" s="489" t="s">
        <v>1481</v>
      </c>
      <c r="B610" s="587" t="s">
        <v>1482</v>
      </c>
      <c r="C610" s="445"/>
    </row>
    <row r="611" spans="1:3" ht="12.75" hidden="1">
      <c r="A611" s="488" t="s">
        <v>1483</v>
      </c>
      <c r="B611" s="584" t="s">
        <v>1484</v>
      </c>
      <c r="C611" s="445">
        <f>SUM(C612:C615)</f>
        <v>0</v>
      </c>
    </row>
    <row r="612" spans="1:3" ht="12.75" hidden="1">
      <c r="A612" s="489" t="s">
        <v>1485</v>
      </c>
      <c r="B612" s="587" t="s">
        <v>1486</v>
      </c>
      <c r="C612" s="445"/>
    </row>
    <row r="613" spans="1:3" ht="12.75" hidden="1">
      <c r="A613" s="489" t="s">
        <v>1487</v>
      </c>
      <c r="B613" s="587" t="s">
        <v>1488</v>
      </c>
      <c r="C613" s="445"/>
    </row>
    <row r="614" spans="1:3" ht="12.75" hidden="1">
      <c r="A614" s="489" t="s">
        <v>1489</v>
      </c>
      <c r="B614" s="587" t="s">
        <v>1490</v>
      </c>
      <c r="C614" s="445"/>
    </row>
    <row r="615" spans="1:3" ht="12.75" hidden="1">
      <c r="A615" s="489" t="s">
        <v>1491</v>
      </c>
      <c r="B615" s="587" t="s">
        <v>1492</v>
      </c>
      <c r="C615" s="445"/>
    </row>
    <row r="616" spans="1:3" ht="12.75" hidden="1">
      <c r="A616" s="488" t="s">
        <v>1429</v>
      </c>
      <c r="B616" s="589" t="s">
        <v>1430</v>
      </c>
      <c r="C616" s="446">
        <f>+C617</f>
        <v>0</v>
      </c>
    </row>
    <row r="617" spans="1:3" hidden="1">
      <c r="A617" s="490" t="s">
        <v>1431</v>
      </c>
      <c r="B617" s="591" t="s">
        <v>1432</v>
      </c>
      <c r="C617" s="446">
        <v>0</v>
      </c>
    </row>
    <row r="618" spans="1:3" ht="12.75" hidden="1">
      <c r="A618" s="490" t="s">
        <v>681</v>
      </c>
      <c r="B618" s="587" t="s">
        <v>906</v>
      </c>
      <c r="C618" s="446">
        <v>0</v>
      </c>
    </row>
    <row r="619" spans="1:3" hidden="1">
      <c r="A619" s="485"/>
      <c r="B619" s="581"/>
      <c r="C619" s="446"/>
    </row>
    <row r="620" spans="1:3" ht="12.75" hidden="1">
      <c r="A620" s="488" t="s">
        <v>1493</v>
      </c>
      <c r="B620" s="584" t="s">
        <v>1494</v>
      </c>
      <c r="C620" s="445">
        <f>SUM(C621:C623)</f>
        <v>0</v>
      </c>
    </row>
    <row r="621" spans="1:3" ht="12.75" hidden="1">
      <c r="A621" s="489" t="s">
        <v>1495</v>
      </c>
      <c r="B621" s="587" t="s">
        <v>1496</v>
      </c>
      <c r="C621" s="445"/>
    </row>
    <row r="622" spans="1:3" ht="12.75" hidden="1">
      <c r="A622" s="489" t="s">
        <v>1497</v>
      </c>
      <c r="B622" s="587" t="s">
        <v>1498</v>
      </c>
      <c r="C622" s="445"/>
    </row>
    <row r="623" spans="1:3" ht="12.75" hidden="1">
      <c r="A623" s="489" t="s">
        <v>1499</v>
      </c>
      <c r="B623" s="587" t="s">
        <v>1500</v>
      </c>
      <c r="C623" s="445"/>
    </row>
    <row r="624" spans="1:3" ht="12.75" hidden="1">
      <c r="A624" s="488" t="s">
        <v>1501</v>
      </c>
      <c r="B624" s="584" t="s">
        <v>1502</v>
      </c>
      <c r="C624" s="445">
        <f>SUM(C625:C632)</f>
        <v>0</v>
      </c>
    </row>
    <row r="625" spans="1:3" ht="12.75" hidden="1">
      <c r="A625" s="489" t="s">
        <v>1503</v>
      </c>
      <c r="B625" s="587" t="s">
        <v>1504</v>
      </c>
      <c r="C625" s="445"/>
    </row>
    <row r="626" spans="1:3" ht="12.75" hidden="1">
      <c r="A626" s="489" t="s">
        <v>1505</v>
      </c>
      <c r="B626" s="587" t="s">
        <v>1506</v>
      </c>
      <c r="C626" s="445"/>
    </row>
    <row r="627" spans="1:3" ht="12.75" hidden="1">
      <c r="A627" s="489" t="s">
        <v>1507</v>
      </c>
      <c r="B627" s="587" t="s">
        <v>1513</v>
      </c>
      <c r="C627" s="445"/>
    </row>
    <row r="628" spans="1:3" ht="12.75" hidden="1">
      <c r="A628" s="489" t="s">
        <v>1514</v>
      </c>
      <c r="B628" s="587" t="s">
        <v>1515</v>
      </c>
      <c r="C628" s="445"/>
    </row>
    <row r="629" spans="1:3" ht="12.75" hidden="1">
      <c r="A629" s="489" t="s">
        <v>1516</v>
      </c>
      <c r="B629" s="587" t="s">
        <v>1517</v>
      </c>
      <c r="C629" s="445"/>
    </row>
    <row r="630" spans="1:3" ht="12.75" hidden="1">
      <c r="A630" s="489" t="s">
        <v>1518</v>
      </c>
      <c r="B630" s="587" t="s">
        <v>1519</v>
      </c>
      <c r="C630" s="445"/>
    </row>
    <row r="631" spans="1:3" ht="12.75" hidden="1">
      <c r="A631" s="489" t="s">
        <v>1520</v>
      </c>
      <c r="B631" s="592" t="s">
        <v>1521</v>
      </c>
      <c r="C631" s="445"/>
    </row>
    <row r="632" spans="1:3" ht="12.75" hidden="1">
      <c r="A632" s="489" t="s">
        <v>1522</v>
      </c>
      <c r="B632" s="587" t="s">
        <v>1523</v>
      </c>
      <c r="C632" s="445"/>
    </row>
    <row r="633" spans="1:3" ht="12.75" hidden="1">
      <c r="A633" s="491" t="s">
        <v>680</v>
      </c>
      <c r="B633" s="584" t="s">
        <v>683</v>
      </c>
      <c r="C633" s="469">
        <f>+C634+C640+C645+C653+C656</f>
        <v>0</v>
      </c>
    </row>
    <row r="634" spans="1:3" ht="12.75" hidden="1">
      <c r="A634" s="488" t="s">
        <v>1524</v>
      </c>
      <c r="B634" s="584" t="s">
        <v>1525</v>
      </c>
      <c r="C634" s="445">
        <f>SUM(C635:C639)</f>
        <v>0</v>
      </c>
    </row>
    <row r="635" spans="1:3" ht="12.75" hidden="1">
      <c r="A635" s="489" t="s">
        <v>1526</v>
      </c>
      <c r="B635" s="587" t="s">
        <v>1528</v>
      </c>
      <c r="C635" s="445"/>
    </row>
    <row r="636" spans="1:3" ht="12.75" hidden="1">
      <c r="A636" s="489" t="s">
        <v>1529</v>
      </c>
      <c r="B636" s="587" t="s">
        <v>1530</v>
      </c>
      <c r="C636" s="445"/>
    </row>
    <row r="637" spans="1:3" ht="12.75" hidden="1">
      <c r="A637" s="489" t="s">
        <v>1531</v>
      </c>
      <c r="B637" s="587" t="s">
        <v>1532</v>
      </c>
      <c r="C637" s="445"/>
    </row>
    <row r="638" spans="1:3" ht="12.75" hidden="1">
      <c r="A638" s="489" t="s">
        <v>1533</v>
      </c>
      <c r="B638" s="587" t="s">
        <v>1534</v>
      </c>
      <c r="C638" s="445"/>
    </row>
    <row r="639" spans="1:3" ht="12.75" hidden="1">
      <c r="A639" s="489" t="s">
        <v>1535</v>
      </c>
      <c r="B639" s="587" t="s">
        <v>1536</v>
      </c>
      <c r="C639" s="445"/>
    </row>
    <row r="640" spans="1:3" ht="12.75" hidden="1">
      <c r="A640" s="488" t="s">
        <v>1537</v>
      </c>
      <c r="B640" s="584" t="s">
        <v>1538</v>
      </c>
      <c r="C640" s="445">
        <f>SUM(C641:C644)</f>
        <v>0</v>
      </c>
    </row>
    <row r="641" spans="1:3" ht="12.75" hidden="1">
      <c r="A641" s="489" t="s">
        <v>1539</v>
      </c>
      <c r="B641" s="587" t="s">
        <v>1540</v>
      </c>
      <c r="C641" s="445"/>
    </row>
    <row r="642" spans="1:3" ht="12.75" hidden="1">
      <c r="A642" s="489" t="s">
        <v>1541</v>
      </c>
      <c r="B642" s="587" t="s">
        <v>1542</v>
      </c>
      <c r="C642" s="445"/>
    </row>
    <row r="643" spans="1:3" ht="12.75" hidden="1">
      <c r="A643" s="489" t="s">
        <v>1543</v>
      </c>
      <c r="B643" s="587" t="s">
        <v>1544</v>
      </c>
      <c r="C643" s="445"/>
    </row>
    <row r="644" spans="1:3" ht="12.75" hidden="1">
      <c r="A644" s="489" t="s">
        <v>1545</v>
      </c>
      <c r="B644" s="587" t="s">
        <v>1546</v>
      </c>
      <c r="C644" s="445"/>
    </row>
    <row r="645" spans="1:3" ht="12.75" hidden="1">
      <c r="A645" s="488" t="s">
        <v>1547</v>
      </c>
      <c r="B645" s="596" t="s">
        <v>1548</v>
      </c>
      <c r="C645" s="445">
        <f>SUM(C646:C652)</f>
        <v>0</v>
      </c>
    </row>
    <row r="646" spans="1:3" ht="12.75" hidden="1">
      <c r="A646" s="489" t="s">
        <v>1549</v>
      </c>
      <c r="B646" s="587" t="s">
        <v>1550</v>
      </c>
      <c r="C646" s="445"/>
    </row>
    <row r="647" spans="1:3" ht="12.75" hidden="1">
      <c r="A647" s="489" t="s">
        <v>1551</v>
      </c>
      <c r="B647" s="587" t="s">
        <v>1552</v>
      </c>
      <c r="C647" s="445"/>
    </row>
    <row r="648" spans="1:3" ht="12.75" hidden="1">
      <c r="A648" s="489" t="s">
        <v>1553</v>
      </c>
      <c r="B648" s="587" t="s">
        <v>1554</v>
      </c>
      <c r="C648" s="445"/>
    </row>
    <row r="649" spans="1:3" ht="12.75" hidden="1">
      <c r="A649" s="489" t="s">
        <v>1555</v>
      </c>
      <c r="B649" s="587" t="s">
        <v>1556</v>
      </c>
      <c r="C649" s="445"/>
    </row>
    <row r="650" spans="1:3" ht="12.75" hidden="1">
      <c r="A650" s="489" t="s">
        <v>1557</v>
      </c>
      <c r="B650" s="587" t="s">
        <v>1558</v>
      </c>
      <c r="C650" s="445"/>
    </row>
    <row r="651" spans="1:3" ht="12.75" hidden="1">
      <c r="A651" s="489" t="s">
        <v>1559</v>
      </c>
      <c r="B651" s="587" t="s">
        <v>1560</v>
      </c>
      <c r="C651" s="445"/>
    </row>
    <row r="652" spans="1:3" ht="12.75" hidden="1">
      <c r="A652" s="489" t="s">
        <v>1561</v>
      </c>
      <c r="B652" s="587" t="s">
        <v>1562</v>
      </c>
      <c r="C652" s="445"/>
    </row>
    <row r="653" spans="1:3" ht="12.75" hidden="1">
      <c r="A653" s="488" t="s">
        <v>1563</v>
      </c>
      <c r="B653" s="584" t="s">
        <v>1564</v>
      </c>
      <c r="C653" s="445">
        <f>SUM(C654:C655)</f>
        <v>0</v>
      </c>
    </row>
    <row r="654" spans="1:3" ht="12.75" hidden="1">
      <c r="A654" s="489" t="s">
        <v>1565</v>
      </c>
      <c r="B654" s="587" t="s">
        <v>1566</v>
      </c>
      <c r="C654" s="445"/>
    </row>
    <row r="655" spans="1:3" ht="12.75" hidden="1">
      <c r="A655" s="489" t="s">
        <v>1567</v>
      </c>
      <c r="B655" s="587" t="s">
        <v>1568</v>
      </c>
      <c r="C655" s="445"/>
    </row>
    <row r="656" spans="1:3" ht="12.75" hidden="1">
      <c r="A656" s="488" t="s">
        <v>1569</v>
      </c>
      <c r="B656" s="584" t="s">
        <v>1570</v>
      </c>
      <c r="C656" s="445">
        <f>SUM(C657:C664)</f>
        <v>0</v>
      </c>
    </row>
    <row r="657" spans="1:3" ht="12.75" hidden="1">
      <c r="A657" s="489" t="s">
        <v>1571</v>
      </c>
      <c r="B657" s="587" t="s">
        <v>1572</v>
      </c>
      <c r="C657" s="445"/>
    </row>
    <row r="658" spans="1:3" ht="12.75" hidden="1">
      <c r="A658" s="489" t="s">
        <v>1573</v>
      </c>
      <c r="B658" s="587" t="s">
        <v>1574</v>
      </c>
      <c r="C658" s="445"/>
    </row>
    <row r="659" spans="1:3" ht="12.75" hidden="1">
      <c r="A659" s="492" t="s">
        <v>1575</v>
      </c>
      <c r="B659" s="587" t="s">
        <v>1576</v>
      </c>
      <c r="C659" s="445"/>
    </row>
    <row r="660" spans="1:3" ht="12.75" hidden="1">
      <c r="A660" s="489" t="s">
        <v>1577</v>
      </c>
      <c r="B660" s="587" t="s">
        <v>1578</v>
      </c>
      <c r="C660" s="445"/>
    </row>
    <row r="661" spans="1:3" ht="12.75" hidden="1">
      <c r="A661" s="489" t="s">
        <v>1579</v>
      </c>
      <c r="B661" s="587" t="s">
        <v>1580</v>
      </c>
      <c r="C661" s="445"/>
    </row>
    <row r="662" spans="1:3" ht="12.75" hidden="1">
      <c r="A662" s="489" t="s">
        <v>1581</v>
      </c>
      <c r="B662" s="587" t="s">
        <v>1582</v>
      </c>
      <c r="C662" s="445"/>
    </row>
    <row r="663" spans="1:3" ht="12.75" hidden="1">
      <c r="A663" s="489" t="s">
        <v>1583</v>
      </c>
      <c r="B663" s="587" t="s">
        <v>1584</v>
      </c>
      <c r="C663" s="445"/>
    </row>
    <row r="664" spans="1:3" ht="12.75" hidden="1">
      <c r="A664" s="489" t="s">
        <v>1585</v>
      </c>
      <c r="B664" s="587" t="s">
        <v>1586</v>
      </c>
      <c r="C664" s="445"/>
    </row>
    <row r="665" spans="1:3" ht="12.75" hidden="1">
      <c r="A665" s="493">
        <v>3</v>
      </c>
      <c r="B665" s="584" t="s">
        <v>1587</v>
      </c>
      <c r="C665" s="445">
        <f>+C666</f>
        <v>0</v>
      </c>
    </row>
    <row r="666" spans="1:3" ht="12.75" hidden="1">
      <c r="A666" s="488" t="s">
        <v>1588</v>
      </c>
      <c r="B666" s="584" t="s">
        <v>1589</v>
      </c>
      <c r="C666" s="445">
        <f>+C667</f>
        <v>0</v>
      </c>
    </row>
    <row r="667" spans="1:3" ht="12.75" hidden="1">
      <c r="A667" s="489" t="s">
        <v>1590</v>
      </c>
      <c r="B667" s="592" t="s">
        <v>1592</v>
      </c>
      <c r="C667" s="445"/>
    </row>
    <row r="668" spans="1:3" ht="12.75" hidden="1">
      <c r="A668" s="530" t="s">
        <v>658</v>
      </c>
      <c r="B668" s="599" t="s">
        <v>41</v>
      </c>
      <c r="C668" s="445"/>
    </row>
    <row r="669" spans="1:3" ht="12.75" hidden="1">
      <c r="A669" s="488">
        <v>4</v>
      </c>
      <c r="B669" s="584" t="s">
        <v>1593</v>
      </c>
      <c r="C669" s="445">
        <f>+C670</f>
        <v>0</v>
      </c>
    </row>
    <row r="670" spans="1:3" ht="12.75" hidden="1">
      <c r="A670" s="488" t="s">
        <v>1594</v>
      </c>
      <c r="B670" s="584" t="s">
        <v>1595</v>
      </c>
      <c r="C670" s="445">
        <f>+C671</f>
        <v>0</v>
      </c>
    </row>
    <row r="671" spans="1:3" ht="12.75" hidden="1">
      <c r="A671" s="489" t="s">
        <v>1596</v>
      </c>
      <c r="B671" s="587" t="s">
        <v>1597</v>
      </c>
      <c r="C671" s="445"/>
    </row>
    <row r="672" spans="1:3" ht="12.75" hidden="1">
      <c r="A672" s="493">
        <v>5</v>
      </c>
      <c r="B672" s="751" t="s">
        <v>1598</v>
      </c>
      <c r="C672" s="445">
        <f>+C673+C682+C691+C693</f>
        <v>0</v>
      </c>
    </row>
    <row r="673" spans="1:3" ht="12.75" hidden="1">
      <c r="A673" s="488" t="s">
        <v>1599</v>
      </c>
      <c r="B673" s="584" t="s">
        <v>1600</v>
      </c>
      <c r="C673" s="445">
        <f>SUM(C674:C681)</f>
        <v>0</v>
      </c>
    </row>
    <row r="674" spans="1:3" ht="12.75" hidden="1">
      <c r="A674" s="489" t="s">
        <v>1601</v>
      </c>
      <c r="B674" s="587" t="s">
        <v>1602</v>
      </c>
      <c r="C674" s="445"/>
    </row>
    <row r="675" spans="1:3" ht="12.75" hidden="1">
      <c r="A675" s="489" t="s">
        <v>1603</v>
      </c>
      <c r="B675" s="587" t="s">
        <v>1604</v>
      </c>
      <c r="C675" s="445"/>
    </row>
    <row r="676" spans="1:3" ht="12.75" hidden="1">
      <c r="A676" s="489" t="s">
        <v>1605</v>
      </c>
      <c r="B676" s="587" t="s">
        <v>1606</v>
      </c>
      <c r="C676" s="445"/>
    </row>
    <row r="677" spans="1:3" ht="12.75" hidden="1">
      <c r="A677" s="489" t="s">
        <v>1607</v>
      </c>
      <c r="B677" s="587" t="s">
        <v>1608</v>
      </c>
      <c r="C677" s="445"/>
    </row>
    <row r="678" spans="1:3" ht="12.75" hidden="1">
      <c r="A678" s="489" t="s">
        <v>1609</v>
      </c>
      <c r="B678" s="587" t="s">
        <v>0</v>
      </c>
      <c r="C678" s="445"/>
    </row>
    <row r="679" spans="1:3" ht="12.75" hidden="1">
      <c r="A679" s="489" t="s">
        <v>1</v>
      </c>
      <c r="B679" s="587" t="s">
        <v>2</v>
      </c>
      <c r="C679" s="445"/>
    </row>
    <row r="680" spans="1:3" ht="12.75" hidden="1">
      <c r="A680" s="489" t="s">
        <v>3</v>
      </c>
      <c r="B680" s="587" t="s">
        <v>4</v>
      </c>
      <c r="C680" s="445"/>
    </row>
    <row r="681" spans="1:3" ht="12.75" hidden="1">
      <c r="A681" s="489" t="s">
        <v>5</v>
      </c>
      <c r="B681" s="587" t="s">
        <v>6</v>
      </c>
      <c r="C681" s="445"/>
    </row>
    <row r="682" spans="1:3" ht="12.75" hidden="1">
      <c r="A682" s="488" t="s">
        <v>7</v>
      </c>
      <c r="B682" s="584" t="s">
        <v>8</v>
      </c>
      <c r="C682" s="445">
        <f>SUM(C683:C690)</f>
        <v>0</v>
      </c>
    </row>
    <row r="683" spans="1:3" ht="12.75" hidden="1">
      <c r="A683" s="489" t="s">
        <v>9</v>
      </c>
      <c r="B683" s="587" t="s">
        <v>10</v>
      </c>
      <c r="C683" s="445"/>
    </row>
    <row r="684" spans="1:3" ht="12.75" hidden="1">
      <c r="A684" s="489" t="s">
        <v>11</v>
      </c>
      <c r="B684" s="587" t="s">
        <v>12</v>
      </c>
      <c r="C684" s="445">
        <v>0</v>
      </c>
    </row>
    <row r="685" spans="1:3" ht="12.75" hidden="1">
      <c r="A685" s="489" t="s">
        <v>13</v>
      </c>
      <c r="B685" s="587" t="s">
        <v>14</v>
      </c>
      <c r="C685" s="445"/>
    </row>
    <row r="686" spans="1:3" ht="12.75" hidden="1">
      <c r="A686" s="489" t="s">
        <v>15</v>
      </c>
      <c r="B686" s="587" t="s">
        <v>16</v>
      </c>
      <c r="C686" s="445"/>
    </row>
    <row r="687" spans="1:3" ht="12.75" hidden="1">
      <c r="A687" s="489" t="s">
        <v>17</v>
      </c>
      <c r="B687" s="587" t="s">
        <v>18</v>
      </c>
      <c r="C687" s="445"/>
    </row>
    <row r="688" spans="1:3" ht="12.75" hidden="1">
      <c r="A688" s="489" t="s">
        <v>19</v>
      </c>
      <c r="B688" s="587" t="s">
        <v>20</v>
      </c>
      <c r="C688" s="445"/>
    </row>
    <row r="689" spans="1:3" ht="12.75" hidden="1">
      <c r="A689" s="489" t="s">
        <v>21</v>
      </c>
      <c r="B689" s="587" t="s">
        <v>22</v>
      </c>
      <c r="C689" s="445"/>
    </row>
    <row r="690" spans="1:3" ht="12.75" hidden="1">
      <c r="A690" s="489" t="s">
        <v>23</v>
      </c>
      <c r="B690" s="587" t="s">
        <v>24</v>
      </c>
      <c r="C690" s="445">
        <v>0</v>
      </c>
    </row>
    <row r="691" spans="1:3" ht="12.75" hidden="1">
      <c r="A691" s="488" t="s">
        <v>25</v>
      </c>
      <c r="B691" s="584" t="s">
        <v>26</v>
      </c>
      <c r="C691" s="445">
        <f>+C692</f>
        <v>0</v>
      </c>
    </row>
    <row r="692" spans="1:3" ht="12.75" hidden="1">
      <c r="A692" s="489" t="s">
        <v>27</v>
      </c>
      <c r="B692" s="587" t="s">
        <v>28</v>
      </c>
      <c r="C692" s="445"/>
    </row>
    <row r="693" spans="1:3" ht="12.75" hidden="1">
      <c r="A693" s="488" t="s">
        <v>29</v>
      </c>
      <c r="B693" s="584" t="s">
        <v>30</v>
      </c>
      <c r="C693" s="445">
        <f>SUM(C694:C697)</f>
        <v>0</v>
      </c>
    </row>
    <row r="694" spans="1:3" ht="12.75" hidden="1">
      <c r="A694" s="489" t="s">
        <v>31</v>
      </c>
      <c r="B694" s="587" t="s">
        <v>32</v>
      </c>
      <c r="C694" s="445"/>
    </row>
    <row r="695" spans="1:3" ht="12.75" hidden="1">
      <c r="A695" s="489" t="s">
        <v>33</v>
      </c>
      <c r="B695" s="587" t="s">
        <v>34</v>
      </c>
      <c r="C695" s="445"/>
    </row>
    <row r="696" spans="1:3" ht="12.75" hidden="1">
      <c r="A696" s="489" t="s">
        <v>35</v>
      </c>
      <c r="B696" s="587" t="s">
        <v>36</v>
      </c>
      <c r="C696" s="445"/>
    </row>
    <row r="697" spans="1:3" ht="12.75" hidden="1">
      <c r="A697" s="489" t="s">
        <v>37</v>
      </c>
      <c r="B697" s="587" t="s">
        <v>38</v>
      </c>
      <c r="C697" s="445"/>
    </row>
    <row r="698" spans="1:3" ht="12.75" hidden="1">
      <c r="A698" s="488">
        <v>6</v>
      </c>
      <c r="B698" s="584" t="s">
        <v>568</v>
      </c>
      <c r="C698" s="445">
        <f>+C699+C717+C720+C722+C727+C729+C732</f>
        <v>0</v>
      </c>
    </row>
    <row r="699" spans="1:3" ht="12.75" hidden="1">
      <c r="A699" s="488" t="s">
        <v>42</v>
      </c>
      <c r="B699" s="584" t="s">
        <v>43</v>
      </c>
      <c r="C699" s="445">
        <f>+C700+C703+C706+C710+C715+C716</f>
        <v>0</v>
      </c>
    </row>
    <row r="700" spans="1:3" ht="12.75" hidden="1">
      <c r="A700" s="489" t="s">
        <v>44</v>
      </c>
      <c r="B700" s="587" t="s">
        <v>45</v>
      </c>
      <c r="C700" s="445">
        <f>+C701</f>
        <v>0</v>
      </c>
    </row>
    <row r="701" spans="1:3" ht="12.75" hidden="1">
      <c r="A701" s="489"/>
      <c r="B701" s="447" t="s">
        <v>167</v>
      </c>
      <c r="C701" s="445"/>
    </row>
    <row r="702" spans="1:3" ht="12.75" hidden="1">
      <c r="A702" s="489"/>
      <c r="B702" s="587"/>
      <c r="C702" s="445"/>
    </row>
    <row r="703" spans="1:3" ht="12.75" hidden="1">
      <c r="A703" s="489" t="s">
        <v>46</v>
      </c>
      <c r="B703" s="587" t="s">
        <v>47</v>
      </c>
      <c r="C703" s="445">
        <f>SUM(C704:C705)</f>
        <v>0</v>
      </c>
    </row>
    <row r="704" spans="1:3" ht="12.75" hidden="1">
      <c r="A704" s="489"/>
      <c r="B704" s="448" t="s">
        <v>149</v>
      </c>
      <c r="C704" s="445"/>
    </row>
    <row r="705" spans="1:3" ht="12.75" hidden="1">
      <c r="A705" s="489"/>
      <c r="B705" s="448" t="s">
        <v>148</v>
      </c>
      <c r="C705" s="445"/>
    </row>
    <row r="706" spans="1:3" ht="12.75" hidden="1">
      <c r="A706" s="489" t="s">
        <v>48</v>
      </c>
      <c r="B706" s="592" t="s">
        <v>49</v>
      </c>
      <c r="C706" s="445">
        <f>SUM(C707:C708)</f>
        <v>0</v>
      </c>
    </row>
    <row r="707" spans="1:3" ht="12.75" hidden="1">
      <c r="A707" s="489"/>
      <c r="B707" s="447" t="s">
        <v>146</v>
      </c>
      <c r="C707" s="445"/>
    </row>
    <row r="708" spans="1:3" ht="12.75" hidden="1">
      <c r="A708" s="489"/>
      <c r="B708" s="447" t="s">
        <v>147</v>
      </c>
      <c r="C708" s="445"/>
    </row>
    <row r="709" spans="1:3" ht="12.75" hidden="1">
      <c r="A709" s="489"/>
      <c r="B709" s="592"/>
      <c r="C709" s="445"/>
    </row>
    <row r="710" spans="1:3" ht="12.75" hidden="1">
      <c r="A710" s="489" t="s">
        <v>50</v>
      </c>
      <c r="B710" s="587" t="s">
        <v>51</v>
      </c>
      <c r="C710" s="445">
        <f>SUM(C711:C713)</f>
        <v>0</v>
      </c>
    </row>
    <row r="711" spans="1:3" ht="12.75" hidden="1">
      <c r="A711" s="489"/>
      <c r="B711" s="448" t="s">
        <v>158</v>
      </c>
      <c r="C711" s="445"/>
    </row>
    <row r="712" spans="1:3" ht="12.75" hidden="1">
      <c r="A712" s="489"/>
      <c r="B712" s="447" t="s">
        <v>159</v>
      </c>
      <c r="C712" s="445"/>
    </row>
    <row r="713" spans="1:3" ht="12.75" hidden="1">
      <c r="A713" s="489"/>
      <c r="B713" s="447" t="s">
        <v>727</v>
      </c>
      <c r="C713" s="445"/>
    </row>
    <row r="714" spans="1:3" ht="12.75" hidden="1">
      <c r="A714" s="489"/>
      <c r="B714" s="587"/>
      <c r="C714" s="445"/>
    </row>
    <row r="715" spans="1:3" ht="12.75" hidden="1">
      <c r="A715" s="489" t="s">
        <v>52</v>
      </c>
      <c r="B715" s="587" t="s">
        <v>53</v>
      </c>
      <c r="C715" s="445"/>
    </row>
    <row r="716" spans="1:3" ht="12.75" hidden="1">
      <c r="A716" s="489" t="s">
        <v>54</v>
      </c>
      <c r="B716" s="587" t="s">
        <v>73</v>
      </c>
      <c r="C716" s="445"/>
    </row>
    <row r="717" spans="1:3" ht="12.75" hidden="1">
      <c r="A717" s="488" t="s">
        <v>74</v>
      </c>
      <c r="B717" s="584" t="s">
        <v>75</v>
      </c>
      <c r="C717" s="445">
        <f>+C718</f>
        <v>0</v>
      </c>
    </row>
    <row r="718" spans="1:3" ht="12.75" hidden="1">
      <c r="A718" s="489" t="s">
        <v>76</v>
      </c>
      <c r="B718" s="587" t="s">
        <v>77</v>
      </c>
      <c r="C718" s="445"/>
    </row>
    <row r="719" spans="1:3" ht="12.75" hidden="1">
      <c r="A719" s="489"/>
      <c r="B719" s="447" t="s">
        <v>689</v>
      </c>
      <c r="C719" s="445"/>
    </row>
    <row r="720" spans="1:3" ht="12.75" hidden="1">
      <c r="A720" s="488" t="s">
        <v>78</v>
      </c>
      <c r="B720" s="584" t="s">
        <v>79</v>
      </c>
      <c r="C720" s="445">
        <f>+C721</f>
        <v>0</v>
      </c>
    </row>
    <row r="721" spans="1:3" ht="12.75" hidden="1">
      <c r="A721" s="489" t="s">
        <v>80</v>
      </c>
      <c r="B721" s="587" t="s">
        <v>81</v>
      </c>
      <c r="C721" s="445"/>
    </row>
    <row r="722" spans="1:3" ht="12.75" hidden="1">
      <c r="A722" s="488" t="s">
        <v>82</v>
      </c>
      <c r="B722" s="596" t="s">
        <v>83</v>
      </c>
      <c r="C722" s="445">
        <f>+C723+C724+C725+C726</f>
        <v>0</v>
      </c>
    </row>
    <row r="723" spans="1:3" ht="12.75" hidden="1">
      <c r="A723" s="489" t="s">
        <v>84</v>
      </c>
      <c r="B723" s="587" t="s">
        <v>85</v>
      </c>
      <c r="C723" s="445"/>
    </row>
    <row r="724" spans="1:3" ht="12.75" hidden="1">
      <c r="A724" s="489" t="s">
        <v>86</v>
      </c>
      <c r="B724" s="587" t="s">
        <v>87</v>
      </c>
      <c r="C724" s="445"/>
    </row>
    <row r="725" spans="1:3" ht="12.75" hidden="1">
      <c r="A725" s="489" t="s">
        <v>88</v>
      </c>
      <c r="B725" s="587" t="s">
        <v>89</v>
      </c>
      <c r="C725" s="445"/>
    </row>
    <row r="726" spans="1:3" ht="12.75" hidden="1">
      <c r="A726" s="489" t="s">
        <v>90</v>
      </c>
      <c r="B726" s="592" t="s">
        <v>91</v>
      </c>
      <c r="C726" s="445"/>
    </row>
    <row r="727" spans="1:3" ht="12.75" hidden="1">
      <c r="A727" s="488" t="s">
        <v>92</v>
      </c>
      <c r="B727" s="596" t="s">
        <v>93</v>
      </c>
      <c r="C727" s="445">
        <f>+C728</f>
        <v>0</v>
      </c>
    </row>
    <row r="728" spans="1:3" ht="12.75" hidden="1">
      <c r="A728" s="489" t="s">
        <v>94</v>
      </c>
      <c r="B728" s="587" t="s">
        <v>95</v>
      </c>
      <c r="C728" s="445"/>
    </row>
    <row r="729" spans="1:3" ht="12.75" hidden="1">
      <c r="A729" s="488" t="s">
        <v>96</v>
      </c>
      <c r="B729" s="596" t="s">
        <v>97</v>
      </c>
      <c r="C729" s="445">
        <f>+C730+C731</f>
        <v>0</v>
      </c>
    </row>
    <row r="730" spans="1:3" ht="12.75" hidden="1">
      <c r="A730" s="489" t="s">
        <v>98</v>
      </c>
      <c r="B730" s="587" t="s">
        <v>99</v>
      </c>
      <c r="C730" s="445"/>
    </row>
    <row r="731" spans="1:3" ht="12.75" hidden="1">
      <c r="A731" s="489" t="s">
        <v>100</v>
      </c>
      <c r="B731" s="587" t="s">
        <v>101</v>
      </c>
      <c r="C731" s="445"/>
    </row>
    <row r="732" spans="1:3" ht="12.75" hidden="1">
      <c r="A732" s="488" t="s">
        <v>102</v>
      </c>
      <c r="B732" s="596" t="s">
        <v>103</v>
      </c>
      <c r="C732" s="445">
        <f>+C733+C734</f>
        <v>0</v>
      </c>
    </row>
    <row r="733" spans="1:3" ht="12.75" hidden="1">
      <c r="A733" s="489" t="s">
        <v>104</v>
      </c>
      <c r="B733" s="587" t="s">
        <v>105</v>
      </c>
      <c r="C733" s="445"/>
    </row>
    <row r="734" spans="1:3" ht="12.75" hidden="1">
      <c r="A734" s="489" t="s">
        <v>106</v>
      </c>
      <c r="B734" s="587" t="s">
        <v>107</v>
      </c>
      <c r="C734" s="445"/>
    </row>
    <row r="735" spans="1:3" ht="12.75" hidden="1">
      <c r="A735" s="488">
        <v>7</v>
      </c>
      <c r="B735" s="584" t="s">
        <v>1337</v>
      </c>
      <c r="C735" s="445">
        <f>+C736+C742</f>
        <v>0</v>
      </c>
    </row>
    <row r="736" spans="1:3" ht="12.75" hidden="1">
      <c r="A736" s="488" t="s">
        <v>108</v>
      </c>
      <c r="B736" s="596" t="s">
        <v>109</v>
      </c>
      <c r="C736" s="445">
        <f>+C737+C738+C740+C741</f>
        <v>0</v>
      </c>
    </row>
    <row r="737" spans="1:3" ht="12.75" hidden="1">
      <c r="A737" s="489" t="s">
        <v>110</v>
      </c>
      <c r="B737" s="587" t="s">
        <v>111</v>
      </c>
      <c r="C737" s="445"/>
    </row>
    <row r="738" spans="1:3" ht="12.75" hidden="1">
      <c r="A738" s="489" t="s">
        <v>112</v>
      </c>
      <c r="B738" s="587" t="s">
        <v>114</v>
      </c>
      <c r="C738" s="445">
        <f>+C739</f>
        <v>0</v>
      </c>
    </row>
    <row r="739" spans="1:3" ht="12.75" hidden="1">
      <c r="A739" s="489"/>
      <c r="B739" s="447" t="s">
        <v>157</v>
      </c>
      <c r="C739" s="445"/>
    </row>
    <row r="740" spans="1:3" ht="12.75" hidden="1">
      <c r="A740" s="489" t="s">
        <v>115</v>
      </c>
      <c r="B740" s="592" t="s">
        <v>117</v>
      </c>
      <c r="C740" s="445"/>
    </row>
    <row r="741" spans="1:3" ht="12.75" hidden="1">
      <c r="A741" s="489" t="s">
        <v>118</v>
      </c>
      <c r="B741" s="587" t="s">
        <v>119</v>
      </c>
      <c r="C741" s="445"/>
    </row>
    <row r="742" spans="1:3" ht="12.75" hidden="1">
      <c r="A742" s="488" t="s">
        <v>120</v>
      </c>
      <c r="B742" s="596" t="s">
        <v>121</v>
      </c>
      <c r="C742" s="445">
        <f>+C743+C744+C745+C746</f>
        <v>0</v>
      </c>
    </row>
    <row r="743" spans="1:3" ht="12.75" hidden="1">
      <c r="A743" s="489" t="s">
        <v>122</v>
      </c>
      <c r="B743" s="587" t="s">
        <v>123</v>
      </c>
      <c r="C743" s="445"/>
    </row>
    <row r="744" spans="1:3" ht="12.75" hidden="1">
      <c r="A744" s="489" t="s">
        <v>124</v>
      </c>
      <c r="B744" s="587" t="s">
        <v>125</v>
      </c>
      <c r="C744" s="445"/>
    </row>
    <row r="745" spans="1:3" ht="12.75" hidden="1">
      <c r="A745" s="489" t="s">
        <v>126</v>
      </c>
      <c r="B745" s="587" t="s">
        <v>127</v>
      </c>
      <c r="C745" s="445"/>
    </row>
    <row r="746" spans="1:3" ht="12.75" hidden="1">
      <c r="A746" s="489" t="s">
        <v>128</v>
      </c>
      <c r="B746" s="592" t="s">
        <v>129</v>
      </c>
      <c r="C746" s="445"/>
    </row>
    <row r="747" spans="1:3" ht="12.75" hidden="1">
      <c r="A747" s="488">
        <v>8</v>
      </c>
      <c r="B747" s="751" t="s">
        <v>130</v>
      </c>
      <c r="C747" s="445">
        <f>+C748</f>
        <v>0</v>
      </c>
    </row>
    <row r="748" spans="1:3" ht="12.75" hidden="1">
      <c r="A748" s="488" t="s">
        <v>131</v>
      </c>
      <c r="B748" s="584" t="s">
        <v>133</v>
      </c>
      <c r="C748" s="445">
        <f>+C749</f>
        <v>0</v>
      </c>
    </row>
    <row r="749" spans="1:3" ht="12.75" hidden="1">
      <c r="A749" s="489" t="s">
        <v>134</v>
      </c>
      <c r="B749" s="592" t="s">
        <v>135</v>
      </c>
      <c r="C749" s="445"/>
    </row>
    <row r="750" spans="1:3" ht="12.75" hidden="1">
      <c r="A750" s="530" t="s">
        <v>658</v>
      </c>
      <c r="B750" s="599" t="s">
        <v>41</v>
      </c>
      <c r="C750" s="445"/>
    </row>
    <row r="751" spans="1:3" ht="12.75" hidden="1">
      <c r="A751" s="488">
        <v>9</v>
      </c>
      <c r="B751" s="751" t="s">
        <v>136</v>
      </c>
      <c r="C751" s="445">
        <f>+C752</f>
        <v>0</v>
      </c>
    </row>
    <row r="752" spans="1:3" ht="12.75" hidden="1">
      <c r="A752" s="488" t="s">
        <v>137</v>
      </c>
      <c r="B752" s="584" t="s">
        <v>138</v>
      </c>
      <c r="C752" s="445">
        <f>+C753+C754</f>
        <v>0</v>
      </c>
    </row>
    <row r="753" spans="1:3" ht="12.75" hidden="1">
      <c r="A753" s="489" t="s">
        <v>139</v>
      </c>
      <c r="B753" s="587" t="s">
        <v>141</v>
      </c>
      <c r="C753" s="445"/>
    </row>
    <row r="754" spans="1:3" ht="12.75" hidden="1">
      <c r="A754" s="489" t="s">
        <v>142</v>
      </c>
      <c r="B754" s="587" t="s">
        <v>143</v>
      </c>
      <c r="C754" s="445">
        <v>0</v>
      </c>
    </row>
    <row r="755" spans="1:3" ht="12.75" hidden="1">
      <c r="A755" s="528"/>
      <c r="B755" s="529" t="s">
        <v>1087</v>
      </c>
    </row>
    <row r="756" spans="1:3" hidden="1">
      <c r="B756" s="187"/>
    </row>
    <row r="757" spans="1:3">
      <c r="B757" s="187"/>
    </row>
    <row r="758" spans="1:3">
      <c r="B758" s="187"/>
    </row>
    <row r="759" spans="1:3">
      <c r="A759" s="494" t="s">
        <v>1114</v>
      </c>
      <c r="B759" s="196"/>
      <c r="C759" s="396">
        <f>+C761+C780+C826+C858+C862+C865+C891+C928+C940+C944+C950+C977+C1005</f>
        <v>190000000</v>
      </c>
    </row>
    <row r="760" spans="1:3">
      <c r="A760" s="495"/>
      <c r="B760" s="196"/>
      <c r="C760" s="399"/>
    </row>
    <row r="761" spans="1:3" hidden="1">
      <c r="A761" s="496" t="s">
        <v>1428</v>
      </c>
      <c r="B761" s="822" t="s">
        <v>1438</v>
      </c>
      <c r="C761" s="397">
        <f>+C762+C766+C769+C774</f>
        <v>0</v>
      </c>
    </row>
    <row r="762" spans="1:3" hidden="1">
      <c r="A762" s="496" t="s">
        <v>1437</v>
      </c>
      <c r="B762" s="822" t="s">
        <v>1403</v>
      </c>
      <c r="C762" s="397">
        <f>SUM(C763:C765)</f>
        <v>0</v>
      </c>
    </row>
    <row r="763" spans="1:3" hidden="1">
      <c r="A763" s="497" t="s">
        <v>1405</v>
      </c>
      <c r="B763" s="196" t="s">
        <v>1404</v>
      </c>
      <c r="C763" s="398">
        <v>0</v>
      </c>
    </row>
    <row r="764" spans="1:3" hidden="1">
      <c r="A764" s="497" t="s">
        <v>1406</v>
      </c>
      <c r="B764" s="196" t="s">
        <v>1407</v>
      </c>
      <c r="C764" s="398"/>
    </row>
    <row r="765" spans="1:3" ht="13.5" hidden="1">
      <c r="A765" s="497" t="s">
        <v>1408</v>
      </c>
      <c r="B765" s="823" t="s">
        <v>1409</v>
      </c>
      <c r="C765" s="398">
        <v>0</v>
      </c>
    </row>
    <row r="766" spans="1:3" ht="13.5" hidden="1">
      <c r="A766" s="497" t="s">
        <v>1410</v>
      </c>
      <c r="B766" s="824" t="s">
        <v>1411</v>
      </c>
      <c r="C766" s="397">
        <f>SUM(C767:C768)</f>
        <v>0</v>
      </c>
    </row>
    <row r="767" spans="1:3" ht="13.5" hidden="1">
      <c r="A767" s="497" t="s">
        <v>1412</v>
      </c>
      <c r="B767" s="823" t="s">
        <v>1413</v>
      </c>
      <c r="C767" s="398">
        <v>0</v>
      </c>
    </row>
    <row r="768" spans="1:3" ht="13.5" hidden="1">
      <c r="A768" s="497" t="s">
        <v>1414</v>
      </c>
      <c r="B768" s="823" t="s">
        <v>269</v>
      </c>
      <c r="C768" s="398">
        <v>0</v>
      </c>
    </row>
    <row r="769" spans="1:3" ht="13.5" hidden="1">
      <c r="A769" s="497" t="s">
        <v>1415</v>
      </c>
      <c r="B769" s="824" t="s">
        <v>1416</v>
      </c>
      <c r="C769" s="398">
        <f>SUM(C770:C773)</f>
        <v>0</v>
      </c>
    </row>
    <row r="770" spans="1:3" hidden="1">
      <c r="A770" s="497" t="s">
        <v>1417</v>
      </c>
      <c r="B770" s="196" t="s">
        <v>1418</v>
      </c>
      <c r="C770" s="398">
        <v>0</v>
      </c>
    </row>
    <row r="771" spans="1:3" hidden="1">
      <c r="A771" s="497" t="s">
        <v>1419</v>
      </c>
      <c r="B771" s="196" t="s">
        <v>1420</v>
      </c>
      <c r="C771" s="398">
        <v>0</v>
      </c>
    </row>
    <row r="772" spans="1:3" hidden="1">
      <c r="A772" s="497" t="s">
        <v>1421</v>
      </c>
      <c r="B772" s="196" t="s">
        <v>600</v>
      </c>
      <c r="C772" s="398">
        <v>0</v>
      </c>
    </row>
    <row r="773" spans="1:3" hidden="1">
      <c r="A773" s="497" t="s">
        <v>1422</v>
      </c>
      <c r="B773" s="196" t="s">
        <v>978</v>
      </c>
      <c r="C773" s="398">
        <v>0</v>
      </c>
    </row>
    <row r="774" spans="1:3" ht="13.5" hidden="1">
      <c r="A774" s="497" t="s">
        <v>1423</v>
      </c>
      <c r="B774" s="824" t="s">
        <v>1424</v>
      </c>
      <c r="C774" s="398">
        <f>SUM(C775:C777)</f>
        <v>0</v>
      </c>
    </row>
    <row r="775" spans="1:3" hidden="1">
      <c r="A775" s="497" t="s">
        <v>1425</v>
      </c>
      <c r="B775" s="196" t="s">
        <v>1436</v>
      </c>
      <c r="C775" s="398">
        <v>0</v>
      </c>
    </row>
    <row r="776" spans="1:3" hidden="1">
      <c r="A776" s="497" t="s">
        <v>1426</v>
      </c>
      <c r="B776" s="196" t="s">
        <v>1433</v>
      </c>
      <c r="C776" s="398">
        <v>0</v>
      </c>
    </row>
    <row r="777" spans="1:3" hidden="1">
      <c r="A777" s="497" t="s">
        <v>1427</v>
      </c>
      <c r="B777" s="196" t="s">
        <v>1434</v>
      </c>
      <c r="C777" s="398">
        <v>0</v>
      </c>
    </row>
    <row r="778" spans="1:3" hidden="1">
      <c r="A778" s="495"/>
      <c r="B778" s="196"/>
      <c r="C778" s="398"/>
    </row>
    <row r="779" spans="1:3" hidden="1">
      <c r="A779" s="495"/>
      <c r="B779" s="196"/>
      <c r="C779" s="398"/>
    </row>
    <row r="780" spans="1:3" ht="13.5" hidden="1">
      <c r="A780" s="496" t="s">
        <v>688</v>
      </c>
      <c r="B780" s="824" t="s">
        <v>1439</v>
      </c>
      <c r="C780" s="399">
        <f>+C782+C785+C791+C796+C804++C809+C813+C817</f>
        <v>0</v>
      </c>
    </row>
    <row r="781" spans="1:3" hidden="1">
      <c r="A781" s="495"/>
      <c r="B781" s="196"/>
      <c r="C781" s="398"/>
    </row>
    <row r="782" spans="1:3" ht="12.75" hidden="1">
      <c r="A782" s="498" t="s">
        <v>1441</v>
      </c>
      <c r="B782" s="825" t="s">
        <v>1442</v>
      </c>
      <c r="C782" s="399">
        <f>+C784</f>
        <v>0</v>
      </c>
    </row>
    <row r="783" spans="1:3" ht="12.75" hidden="1">
      <c r="A783" s="499" t="s">
        <v>1340</v>
      </c>
      <c r="B783" s="818" t="s">
        <v>1339</v>
      </c>
      <c r="C783" s="399"/>
    </row>
    <row r="784" spans="1:3" ht="12.75" hidden="1">
      <c r="A784" s="499" t="s">
        <v>1443</v>
      </c>
      <c r="B784" s="826" t="s">
        <v>1444</v>
      </c>
      <c r="C784" s="399"/>
    </row>
    <row r="785" spans="1:3" ht="12.75" hidden="1">
      <c r="A785" s="498" t="s">
        <v>1445</v>
      </c>
      <c r="B785" s="825" t="s">
        <v>1446</v>
      </c>
      <c r="C785" s="399">
        <f>SUM(C786:C790)</f>
        <v>0</v>
      </c>
    </row>
    <row r="786" spans="1:3" ht="12.75" hidden="1">
      <c r="A786" s="499" t="s">
        <v>1447</v>
      </c>
      <c r="B786" s="826" t="s">
        <v>1448</v>
      </c>
      <c r="C786" s="399"/>
    </row>
    <row r="787" spans="1:3" ht="12.75" hidden="1">
      <c r="A787" s="499" t="s">
        <v>1449</v>
      </c>
      <c r="B787" s="826" t="s">
        <v>1450</v>
      </c>
      <c r="C787" s="399"/>
    </row>
    <row r="788" spans="1:3" ht="12.75" hidden="1">
      <c r="A788" s="499" t="s">
        <v>1451</v>
      </c>
      <c r="B788" s="826" t="s">
        <v>1452</v>
      </c>
      <c r="C788" s="399"/>
    </row>
    <row r="789" spans="1:3" ht="12.75" hidden="1">
      <c r="A789" s="499" t="s">
        <v>1453</v>
      </c>
      <c r="B789" s="826" t="s">
        <v>1454</v>
      </c>
      <c r="C789" s="399"/>
    </row>
    <row r="790" spans="1:3" ht="12.75" hidden="1">
      <c r="A790" s="499" t="s">
        <v>1455</v>
      </c>
      <c r="B790" s="826" t="s">
        <v>1456</v>
      </c>
      <c r="C790" s="399"/>
    </row>
    <row r="791" spans="1:3" ht="12.75" hidden="1">
      <c r="A791" s="498" t="s">
        <v>1457</v>
      </c>
      <c r="B791" s="825" t="s">
        <v>1458</v>
      </c>
      <c r="C791" s="399">
        <f>SUM(C792:C795)</f>
        <v>0</v>
      </c>
    </row>
    <row r="792" spans="1:3" ht="12.75" hidden="1">
      <c r="A792" s="499" t="s">
        <v>1459</v>
      </c>
      <c r="B792" s="826" t="s">
        <v>1460</v>
      </c>
      <c r="C792" s="399"/>
    </row>
    <row r="793" spans="1:3" ht="12.75" hidden="1">
      <c r="A793" s="499" t="s">
        <v>1461</v>
      </c>
      <c r="B793" s="826" t="s">
        <v>1462</v>
      </c>
      <c r="C793" s="399"/>
    </row>
    <row r="794" spans="1:3" ht="12.75" hidden="1">
      <c r="A794" s="499" t="s">
        <v>1463</v>
      </c>
      <c r="B794" s="826" t="s">
        <v>1464</v>
      </c>
      <c r="C794" s="399"/>
    </row>
    <row r="795" spans="1:3" ht="12.75" hidden="1">
      <c r="A795" s="499" t="s">
        <v>1465</v>
      </c>
      <c r="B795" s="826" t="s">
        <v>1466</v>
      </c>
      <c r="C795" s="399"/>
    </row>
    <row r="796" spans="1:3" ht="12.75" hidden="1">
      <c r="A796" s="498" t="s">
        <v>1467</v>
      </c>
      <c r="B796" s="825" t="s">
        <v>1468</v>
      </c>
      <c r="C796" s="399">
        <f>SUM(C797:C803)</f>
        <v>0</v>
      </c>
    </row>
    <row r="797" spans="1:3" ht="12.75" hidden="1">
      <c r="A797" s="499" t="s">
        <v>1469</v>
      </c>
      <c r="B797" s="826" t="s">
        <v>1470</v>
      </c>
      <c r="C797" s="399"/>
    </row>
    <row r="798" spans="1:3" ht="12.75" hidden="1">
      <c r="A798" s="499" t="s">
        <v>1471</v>
      </c>
      <c r="B798" s="826" t="s">
        <v>1472</v>
      </c>
      <c r="C798" s="399"/>
    </row>
    <row r="799" spans="1:3" ht="12.75" hidden="1">
      <c r="A799" s="499" t="s">
        <v>1473</v>
      </c>
      <c r="B799" s="826" t="s">
        <v>1474</v>
      </c>
      <c r="C799" s="399"/>
    </row>
    <row r="800" spans="1:3" ht="12.75" hidden="1">
      <c r="A800" s="499" t="s">
        <v>1475</v>
      </c>
      <c r="B800" s="826" t="s">
        <v>1476</v>
      </c>
      <c r="C800" s="399"/>
    </row>
    <row r="801" spans="1:3" ht="12.75" hidden="1">
      <c r="A801" s="499" t="s">
        <v>1477</v>
      </c>
      <c r="B801" s="826" t="s">
        <v>1478</v>
      </c>
      <c r="C801" s="399"/>
    </row>
    <row r="802" spans="1:3" ht="12.75" hidden="1">
      <c r="A802" s="499" t="s">
        <v>1479</v>
      </c>
      <c r="B802" s="826" t="s">
        <v>1480</v>
      </c>
      <c r="C802" s="399"/>
    </row>
    <row r="803" spans="1:3" ht="12.75" hidden="1">
      <c r="A803" s="499" t="s">
        <v>1481</v>
      </c>
      <c r="B803" s="826" t="s">
        <v>1482</v>
      </c>
      <c r="C803" s="399"/>
    </row>
    <row r="804" spans="1:3" ht="12.75" hidden="1">
      <c r="A804" s="498" t="s">
        <v>1483</v>
      </c>
      <c r="B804" s="825" t="s">
        <v>1484</v>
      </c>
      <c r="C804" s="399">
        <f>SUM(C805:C808)</f>
        <v>0</v>
      </c>
    </row>
    <row r="805" spans="1:3" ht="12.75" hidden="1">
      <c r="A805" s="499" t="s">
        <v>1485</v>
      </c>
      <c r="B805" s="826" t="s">
        <v>1486</v>
      </c>
      <c r="C805" s="399"/>
    </row>
    <row r="806" spans="1:3" ht="12.75" hidden="1">
      <c r="A806" s="499" t="s">
        <v>1487</v>
      </c>
      <c r="B806" s="826" t="s">
        <v>1488</v>
      </c>
      <c r="C806" s="399"/>
    </row>
    <row r="807" spans="1:3" ht="12.75" hidden="1">
      <c r="A807" s="499" t="s">
        <v>1489</v>
      </c>
      <c r="B807" s="826" t="s">
        <v>1490</v>
      </c>
      <c r="C807" s="399"/>
    </row>
    <row r="808" spans="1:3" ht="12.75" hidden="1">
      <c r="A808" s="499" t="s">
        <v>1491</v>
      </c>
      <c r="B808" s="826" t="s">
        <v>1492</v>
      </c>
      <c r="C808" s="399"/>
    </row>
    <row r="809" spans="1:3" ht="12.75" hidden="1">
      <c r="A809" s="498" t="s">
        <v>1429</v>
      </c>
      <c r="B809" s="827" t="s">
        <v>1430</v>
      </c>
      <c r="C809" s="398">
        <f>+C810</f>
        <v>0</v>
      </c>
    </row>
    <row r="810" spans="1:3" hidden="1">
      <c r="A810" s="500" t="s">
        <v>1431</v>
      </c>
      <c r="B810" s="828" t="s">
        <v>1432</v>
      </c>
      <c r="C810" s="398">
        <v>0</v>
      </c>
    </row>
    <row r="811" spans="1:3" ht="12.75" hidden="1">
      <c r="A811" s="500" t="s">
        <v>681</v>
      </c>
      <c r="B811" s="826" t="s">
        <v>906</v>
      </c>
      <c r="C811" s="398">
        <v>0</v>
      </c>
    </row>
    <row r="812" spans="1:3" hidden="1">
      <c r="A812" s="495"/>
      <c r="B812" s="196"/>
      <c r="C812" s="398"/>
    </row>
    <row r="813" spans="1:3" ht="12.75" hidden="1">
      <c r="A813" s="498" t="s">
        <v>1493</v>
      </c>
      <c r="B813" s="825" t="s">
        <v>1494</v>
      </c>
      <c r="C813" s="399">
        <f>SUM(C814:C816)</f>
        <v>0</v>
      </c>
    </row>
    <row r="814" spans="1:3" ht="12.75" hidden="1">
      <c r="A814" s="499" t="s">
        <v>1495</v>
      </c>
      <c r="B814" s="826" t="s">
        <v>1496</v>
      </c>
      <c r="C814" s="399"/>
    </row>
    <row r="815" spans="1:3" ht="12.75" hidden="1">
      <c r="A815" s="499" t="s">
        <v>1497</v>
      </c>
      <c r="B815" s="826" t="s">
        <v>1498</v>
      </c>
      <c r="C815" s="399"/>
    </row>
    <row r="816" spans="1:3" ht="12.75" hidden="1">
      <c r="A816" s="499" t="s">
        <v>1499</v>
      </c>
      <c r="B816" s="826" t="s">
        <v>1500</v>
      </c>
      <c r="C816" s="399"/>
    </row>
    <row r="817" spans="1:3" ht="12.75" hidden="1">
      <c r="A817" s="498" t="s">
        <v>1501</v>
      </c>
      <c r="B817" s="825" t="s">
        <v>1502</v>
      </c>
      <c r="C817" s="399">
        <f>SUM(C818:C825)</f>
        <v>0</v>
      </c>
    </row>
    <row r="818" spans="1:3" ht="12.75" hidden="1">
      <c r="A818" s="499" t="s">
        <v>1503</v>
      </c>
      <c r="B818" s="826" t="s">
        <v>1504</v>
      </c>
      <c r="C818" s="399"/>
    </row>
    <row r="819" spans="1:3" ht="12.75" hidden="1">
      <c r="A819" s="499" t="s">
        <v>1505</v>
      </c>
      <c r="B819" s="826" t="s">
        <v>1506</v>
      </c>
      <c r="C819" s="399"/>
    </row>
    <row r="820" spans="1:3" ht="12.75" hidden="1">
      <c r="A820" s="499" t="s">
        <v>1507</v>
      </c>
      <c r="B820" s="826" t="s">
        <v>1513</v>
      </c>
      <c r="C820" s="399"/>
    </row>
    <row r="821" spans="1:3" ht="12.75" hidden="1">
      <c r="A821" s="499" t="s">
        <v>1514</v>
      </c>
      <c r="B821" s="826" t="s">
        <v>1515</v>
      </c>
      <c r="C821" s="399"/>
    </row>
    <row r="822" spans="1:3" ht="12.75" hidden="1">
      <c r="A822" s="499" t="s">
        <v>1516</v>
      </c>
      <c r="B822" s="826" t="s">
        <v>1517</v>
      </c>
      <c r="C822" s="399"/>
    </row>
    <row r="823" spans="1:3" ht="12.75" hidden="1">
      <c r="A823" s="499" t="s">
        <v>1518</v>
      </c>
      <c r="B823" s="826" t="s">
        <v>1519</v>
      </c>
      <c r="C823" s="399"/>
    </row>
    <row r="824" spans="1:3" ht="12.75" hidden="1">
      <c r="A824" s="499" t="s">
        <v>1520</v>
      </c>
      <c r="B824" s="829" t="s">
        <v>1521</v>
      </c>
      <c r="C824" s="399"/>
    </row>
    <row r="825" spans="1:3" ht="12.75" hidden="1">
      <c r="A825" s="499" t="s">
        <v>1522</v>
      </c>
      <c r="B825" s="826" t="s">
        <v>1523</v>
      </c>
      <c r="C825" s="399"/>
    </row>
    <row r="826" spans="1:3" ht="12.75" hidden="1">
      <c r="A826" s="501" t="s">
        <v>680</v>
      </c>
      <c r="B826" s="825" t="s">
        <v>683</v>
      </c>
      <c r="C826" s="397">
        <f>+C827+C833+C838+C846+C849</f>
        <v>0</v>
      </c>
    </row>
    <row r="827" spans="1:3" ht="12.75" hidden="1">
      <c r="A827" s="498" t="s">
        <v>1524</v>
      </c>
      <c r="B827" s="825" t="s">
        <v>1525</v>
      </c>
      <c r="C827" s="399">
        <f>SUM(C828:C832)</f>
        <v>0</v>
      </c>
    </row>
    <row r="828" spans="1:3" ht="12.75" hidden="1">
      <c r="A828" s="499" t="s">
        <v>1526</v>
      </c>
      <c r="B828" s="826" t="s">
        <v>1528</v>
      </c>
      <c r="C828" s="399"/>
    </row>
    <row r="829" spans="1:3" ht="12.75" hidden="1">
      <c r="A829" s="499" t="s">
        <v>1529</v>
      </c>
      <c r="B829" s="826" t="s">
        <v>1530</v>
      </c>
      <c r="C829" s="399"/>
    </row>
    <row r="830" spans="1:3" ht="12.75" hidden="1">
      <c r="A830" s="499" t="s">
        <v>1531</v>
      </c>
      <c r="B830" s="826" t="s">
        <v>1532</v>
      </c>
      <c r="C830" s="399"/>
    </row>
    <row r="831" spans="1:3" ht="12.75" hidden="1">
      <c r="A831" s="499" t="s">
        <v>1533</v>
      </c>
      <c r="B831" s="826" t="s">
        <v>1534</v>
      </c>
      <c r="C831" s="399"/>
    </row>
    <row r="832" spans="1:3" ht="12.75" hidden="1">
      <c r="A832" s="499" t="s">
        <v>1535</v>
      </c>
      <c r="B832" s="826" t="s">
        <v>1536</v>
      </c>
      <c r="C832" s="399"/>
    </row>
    <row r="833" spans="1:3" ht="12.75" hidden="1">
      <c r="A833" s="498" t="s">
        <v>1537</v>
      </c>
      <c r="B833" s="825" t="s">
        <v>1538</v>
      </c>
      <c r="C833" s="399">
        <f>SUM(C834:C837)</f>
        <v>0</v>
      </c>
    </row>
    <row r="834" spans="1:3" ht="12.75" hidden="1">
      <c r="A834" s="499" t="s">
        <v>1539</v>
      </c>
      <c r="B834" s="826" t="s">
        <v>1540</v>
      </c>
      <c r="C834" s="399"/>
    </row>
    <row r="835" spans="1:3" ht="12.75" hidden="1">
      <c r="A835" s="499" t="s">
        <v>1541</v>
      </c>
      <c r="B835" s="826" t="s">
        <v>1542</v>
      </c>
      <c r="C835" s="399"/>
    </row>
    <row r="836" spans="1:3" ht="12.75" hidden="1">
      <c r="A836" s="499" t="s">
        <v>1543</v>
      </c>
      <c r="B836" s="826" t="s">
        <v>1544</v>
      </c>
      <c r="C836" s="399"/>
    </row>
    <row r="837" spans="1:3" ht="12.75" hidden="1">
      <c r="A837" s="499" t="s">
        <v>1545</v>
      </c>
      <c r="B837" s="826" t="s">
        <v>1546</v>
      </c>
      <c r="C837" s="399"/>
    </row>
    <row r="838" spans="1:3" ht="12.75" hidden="1">
      <c r="A838" s="498" t="s">
        <v>1547</v>
      </c>
      <c r="B838" s="830" t="s">
        <v>1548</v>
      </c>
      <c r="C838" s="399">
        <f>SUM(C839:C845)</f>
        <v>0</v>
      </c>
    </row>
    <row r="839" spans="1:3" ht="12.75" hidden="1">
      <c r="A839" s="499" t="s">
        <v>1549</v>
      </c>
      <c r="B839" s="826" t="s">
        <v>1550</v>
      </c>
      <c r="C839" s="399"/>
    </row>
    <row r="840" spans="1:3" ht="12.75" hidden="1">
      <c r="A840" s="499" t="s">
        <v>1551</v>
      </c>
      <c r="B840" s="826" t="s">
        <v>1552</v>
      </c>
      <c r="C840" s="399"/>
    </row>
    <row r="841" spans="1:3" ht="12.75" hidden="1">
      <c r="A841" s="499" t="s">
        <v>1553</v>
      </c>
      <c r="B841" s="826" t="s">
        <v>1554</v>
      </c>
      <c r="C841" s="399"/>
    </row>
    <row r="842" spans="1:3" ht="12.75" hidden="1">
      <c r="A842" s="499" t="s">
        <v>1555</v>
      </c>
      <c r="B842" s="826" t="s">
        <v>1556</v>
      </c>
      <c r="C842" s="399"/>
    </row>
    <row r="843" spans="1:3" ht="12.75" hidden="1">
      <c r="A843" s="499" t="s">
        <v>1557</v>
      </c>
      <c r="B843" s="826" t="s">
        <v>1558</v>
      </c>
      <c r="C843" s="399"/>
    </row>
    <row r="844" spans="1:3" ht="12.75" hidden="1">
      <c r="A844" s="499" t="s">
        <v>1559</v>
      </c>
      <c r="B844" s="826" t="s">
        <v>1560</v>
      </c>
      <c r="C844" s="399"/>
    </row>
    <row r="845" spans="1:3" ht="12.75" hidden="1">
      <c r="A845" s="499" t="s">
        <v>1561</v>
      </c>
      <c r="B845" s="826" t="s">
        <v>1562</v>
      </c>
      <c r="C845" s="399"/>
    </row>
    <row r="846" spans="1:3" ht="12.75" hidden="1">
      <c r="A846" s="498" t="s">
        <v>1563</v>
      </c>
      <c r="B846" s="825" t="s">
        <v>1564</v>
      </c>
      <c r="C846" s="399">
        <f>SUM(C847:C848)</f>
        <v>0</v>
      </c>
    </row>
    <row r="847" spans="1:3" ht="12.75" hidden="1">
      <c r="A847" s="499" t="s">
        <v>1565</v>
      </c>
      <c r="B847" s="826" t="s">
        <v>1566</v>
      </c>
      <c r="C847" s="399"/>
    </row>
    <row r="848" spans="1:3" ht="12.75" hidden="1">
      <c r="A848" s="499" t="s">
        <v>1567</v>
      </c>
      <c r="B848" s="826" t="s">
        <v>1568</v>
      </c>
      <c r="C848" s="399"/>
    </row>
    <row r="849" spans="1:3" ht="12.75" hidden="1">
      <c r="A849" s="498" t="s">
        <v>1569</v>
      </c>
      <c r="B849" s="825" t="s">
        <v>1570</v>
      </c>
      <c r="C849" s="399">
        <f>SUM(C850:C857)</f>
        <v>0</v>
      </c>
    </row>
    <row r="850" spans="1:3" ht="12.75" hidden="1">
      <c r="A850" s="499" t="s">
        <v>1571</v>
      </c>
      <c r="B850" s="826" t="s">
        <v>1572</v>
      </c>
      <c r="C850" s="399"/>
    </row>
    <row r="851" spans="1:3" ht="12.75" hidden="1">
      <c r="A851" s="499" t="s">
        <v>1573</v>
      </c>
      <c r="B851" s="826" t="s">
        <v>1574</v>
      </c>
      <c r="C851" s="399"/>
    </row>
    <row r="852" spans="1:3" ht="12.75" hidden="1">
      <c r="A852" s="502" t="s">
        <v>1575</v>
      </c>
      <c r="B852" s="826" t="s">
        <v>1576</v>
      </c>
      <c r="C852" s="399"/>
    </row>
    <row r="853" spans="1:3" ht="12.75" hidden="1">
      <c r="A853" s="499" t="s">
        <v>1577</v>
      </c>
      <c r="B853" s="826" t="s">
        <v>1578</v>
      </c>
      <c r="C853" s="399"/>
    </row>
    <row r="854" spans="1:3" ht="12.75" hidden="1">
      <c r="A854" s="499" t="s">
        <v>1579</v>
      </c>
      <c r="B854" s="826" t="s">
        <v>1580</v>
      </c>
      <c r="C854" s="399"/>
    </row>
    <row r="855" spans="1:3" ht="12.75" hidden="1">
      <c r="A855" s="499" t="s">
        <v>1581</v>
      </c>
      <c r="B855" s="826" t="s">
        <v>1582</v>
      </c>
      <c r="C855" s="399"/>
    </row>
    <row r="856" spans="1:3" ht="12.75" hidden="1">
      <c r="A856" s="499" t="s">
        <v>1583</v>
      </c>
      <c r="B856" s="826" t="s">
        <v>1584</v>
      </c>
      <c r="C856" s="399"/>
    </row>
    <row r="857" spans="1:3" ht="12.75" hidden="1">
      <c r="A857" s="499" t="s">
        <v>1585</v>
      </c>
      <c r="B857" s="826" t="s">
        <v>1586</v>
      </c>
      <c r="C857" s="399"/>
    </row>
    <row r="858" spans="1:3" ht="12.75" hidden="1">
      <c r="A858" s="503">
        <v>3</v>
      </c>
      <c r="B858" s="825" t="s">
        <v>1587</v>
      </c>
      <c r="C858" s="399">
        <f>+C859</f>
        <v>0</v>
      </c>
    </row>
    <row r="859" spans="1:3" ht="12.75" hidden="1">
      <c r="A859" s="498" t="s">
        <v>1588</v>
      </c>
      <c r="B859" s="825" t="s">
        <v>1589</v>
      </c>
      <c r="C859" s="399">
        <f>+C860</f>
        <v>0</v>
      </c>
    </row>
    <row r="860" spans="1:3" ht="12.75" hidden="1">
      <c r="A860" s="499" t="s">
        <v>1590</v>
      </c>
      <c r="B860" s="829" t="s">
        <v>1592</v>
      </c>
      <c r="C860" s="399"/>
    </row>
    <row r="861" spans="1:3" ht="12.75" hidden="1">
      <c r="A861" s="530" t="s">
        <v>658</v>
      </c>
      <c r="B861" s="599" t="s">
        <v>41</v>
      </c>
      <c r="C861" s="399"/>
    </row>
    <row r="862" spans="1:3" ht="12.75" hidden="1">
      <c r="A862" s="498">
        <v>4</v>
      </c>
      <c r="B862" s="825" t="s">
        <v>1593</v>
      </c>
      <c r="C862" s="399">
        <f>+C863</f>
        <v>0</v>
      </c>
    </row>
    <row r="863" spans="1:3" ht="12.75" hidden="1">
      <c r="A863" s="498" t="s">
        <v>1594</v>
      </c>
      <c r="B863" s="825" t="s">
        <v>1595</v>
      </c>
      <c r="C863" s="399">
        <f>+C864</f>
        <v>0</v>
      </c>
    </row>
    <row r="864" spans="1:3" ht="12.75" hidden="1">
      <c r="A864" s="499" t="s">
        <v>1596</v>
      </c>
      <c r="B864" s="826" t="s">
        <v>1597</v>
      </c>
      <c r="C864" s="399"/>
    </row>
    <row r="865" spans="1:3" ht="12.75" hidden="1">
      <c r="A865" s="503">
        <v>5</v>
      </c>
      <c r="B865" s="831" t="s">
        <v>1598</v>
      </c>
      <c r="C865" s="399">
        <f>+C866+C875+C884+C886</f>
        <v>0</v>
      </c>
    </row>
    <row r="866" spans="1:3" ht="12.75" hidden="1">
      <c r="A866" s="498" t="s">
        <v>1599</v>
      </c>
      <c r="B866" s="825" t="s">
        <v>1600</v>
      </c>
      <c r="C866" s="399">
        <f>SUM(C867:C874)</f>
        <v>0</v>
      </c>
    </row>
    <row r="867" spans="1:3" ht="12.75" hidden="1">
      <c r="A867" s="499" t="s">
        <v>1601</v>
      </c>
      <c r="B867" s="826" t="s">
        <v>1602</v>
      </c>
      <c r="C867" s="399"/>
    </row>
    <row r="868" spans="1:3" ht="12.75" hidden="1">
      <c r="A868" s="499" t="s">
        <v>1603</v>
      </c>
      <c r="B868" s="826" t="s">
        <v>1604</v>
      </c>
      <c r="C868" s="399"/>
    </row>
    <row r="869" spans="1:3" ht="12.75" hidden="1">
      <c r="A869" s="499" t="s">
        <v>1605</v>
      </c>
      <c r="B869" s="826" t="s">
        <v>1606</v>
      </c>
      <c r="C869" s="399"/>
    </row>
    <row r="870" spans="1:3" ht="12.75" hidden="1">
      <c r="A870" s="499" t="s">
        <v>1607</v>
      </c>
      <c r="B870" s="826" t="s">
        <v>1608</v>
      </c>
      <c r="C870" s="399"/>
    </row>
    <row r="871" spans="1:3" ht="12.75" hidden="1">
      <c r="A871" s="499" t="s">
        <v>1609</v>
      </c>
      <c r="B871" s="826" t="s">
        <v>0</v>
      </c>
      <c r="C871" s="399"/>
    </row>
    <row r="872" spans="1:3" ht="12.75" hidden="1">
      <c r="A872" s="499" t="s">
        <v>1</v>
      </c>
      <c r="B872" s="826" t="s">
        <v>2</v>
      </c>
      <c r="C872" s="399"/>
    </row>
    <row r="873" spans="1:3" ht="12.75" hidden="1">
      <c r="A873" s="499" t="s">
        <v>3</v>
      </c>
      <c r="B873" s="826" t="s">
        <v>4</v>
      </c>
      <c r="C873" s="399"/>
    </row>
    <row r="874" spans="1:3" ht="12.75" hidden="1">
      <c r="A874" s="499" t="s">
        <v>5</v>
      </c>
      <c r="B874" s="826" t="s">
        <v>6</v>
      </c>
      <c r="C874" s="399"/>
    </row>
    <row r="875" spans="1:3" ht="12.75" hidden="1">
      <c r="A875" s="498" t="s">
        <v>7</v>
      </c>
      <c r="B875" s="825" t="s">
        <v>8</v>
      </c>
      <c r="C875" s="399">
        <f>SUM(C876:C883)</f>
        <v>0</v>
      </c>
    </row>
    <row r="876" spans="1:3" ht="12.75" hidden="1">
      <c r="A876" s="499" t="s">
        <v>9</v>
      </c>
      <c r="B876" s="826" t="s">
        <v>10</v>
      </c>
      <c r="C876" s="399"/>
    </row>
    <row r="877" spans="1:3" ht="12.75" hidden="1">
      <c r="A877" s="499" t="s">
        <v>11</v>
      </c>
      <c r="B877" s="826" t="s">
        <v>12</v>
      </c>
      <c r="C877" s="399">
        <v>0</v>
      </c>
    </row>
    <row r="878" spans="1:3" ht="12.75" hidden="1">
      <c r="A878" s="499" t="s">
        <v>13</v>
      </c>
      <c r="B878" s="826" t="s">
        <v>14</v>
      </c>
      <c r="C878" s="399"/>
    </row>
    <row r="879" spans="1:3" ht="12.75" hidden="1">
      <c r="A879" s="499" t="s">
        <v>15</v>
      </c>
      <c r="B879" s="826" t="s">
        <v>16</v>
      </c>
      <c r="C879" s="399"/>
    </row>
    <row r="880" spans="1:3" ht="12.75" hidden="1">
      <c r="A880" s="499" t="s">
        <v>17</v>
      </c>
      <c r="B880" s="826" t="s">
        <v>18</v>
      </c>
      <c r="C880" s="399"/>
    </row>
    <row r="881" spans="1:3" ht="12.75" hidden="1">
      <c r="A881" s="499" t="s">
        <v>19</v>
      </c>
      <c r="B881" s="826" t="s">
        <v>20</v>
      </c>
      <c r="C881" s="399"/>
    </row>
    <row r="882" spans="1:3" ht="12.75" hidden="1">
      <c r="A882" s="499" t="s">
        <v>21</v>
      </c>
      <c r="B882" s="826" t="s">
        <v>22</v>
      </c>
      <c r="C882" s="399"/>
    </row>
    <row r="883" spans="1:3" ht="12.75" hidden="1">
      <c r="A883" s="499" t="s">
        <v>23</v>
      </c>
      <c r="B883" s="826" t="s">
        <v>24</v>
      </c>
      <c r="C883" s="399"/>
    </row>
    <row r="884" spans="1:3" ht="12.75" hidden="1">
      <c r="A884" s="498" t="s">
        <v>25</v>
      </c>
      <c r="B884" s="825" t="s">
        <v>26</v>
      </c>
      <c r="C884" s="399">
        <f>+C885</f>
        <v>0</v>
      </c>
    </row>
    <row r="885" spans="1:3" ht="12.75" hidden="1">
      <c r="A885" s="499" t="s">
        <v>27</v>
      </c>
      <c r="B885" s="826" t="s">
        <v>28</v>
      </c>
      <c r="C885" s="399"/>
    </row>
    <row r="886" spans="1:3" ht="12.75" hidden="1">
      <c r="A886" s="498" t="s">
        <v>29</v>
      </c>
      <c r="B886" s="825" t="s">
        <v>30</v>
      </c>
      <c r="C886" s="399">
        <f>SUM(C887:C890)</f>
        <v>0</v>
      </c>
    </row>
    <row r="887" spans="1:3" ht="12.75" hidden="1">
      <c r="A887" s="499" t="s">
        <v>31</v>
      </c>
      <c r="B887" s="826" t="s">
        <v>32</v>
      </c>
      <c r="C887" s="399"/>
    </row>
    <row r="888" spans="1:3" ht="12.75" hidden="1">
      <c r="A888" s="499" t="s">
        <v>33</v>
      </c>
      <c r="B888" s="826" t="s">
        <v>34</v>
      </c>
      <c r="C888" s="399"/>
    </row>
    <row r="889" spans="1:3" ht="12.75" hidden="1">
      <c r="A889" s="499" t="s">
        <v>35</v>
      </c>
      <c r="B889" s="826" t="s">
        <v>36</v>
      </c>
      <c r="C889" s="399"/>
    </row>
    <row r="890" spans="1:3" ht="12.75" hidden="1">
      <c r="A890" s="499" t="s">
        <v>37</v>
      </c>
      <c r="B890" s="826" t="s">
        <v>38</v>
      </c>
      <c r="C890" s="399"/>
    </row>
    <row r="891" spans="1:3" ht="12.75" hidden="1">
      <c r="A891" s="498">
        <v>6</v>
      </c>
      <c r="B891" s="825" t="s">
        <v>568</v>
      </c>
      <c r="C891" s="399">
        <f>+C892+C910+C913+C915+C920+C922+C925</f>
        <v>0</v>
      </c>
    </row>
    <row r="892" spans="1:3" ht="12.75" hidden="1">
      <c r="A892" s="498" t="s">
        <v>42</v>
      </c>
      <c r="B892" s="825" t="s">
        <v>43</v>
      </c>
      <c r="C892" s="399">
        <f>+C893+C896+C899+C903+C908+C909</f>
        <v>0</v>
      </c>
    </row>
    <row r="893" spans="1:3" ht="12.75" hidden="1">
      <c r="A893" s="499" t="s">
        <v>44</v>
      </c>
      <c r="B893" s="826" t="s">
        <v>45</v>
      </c>
      <c r="C893" s="399">
        <f>+C894</f>
        <v>0</v>
      </c>
    </row>
    <row r="894" spans="1:3" ht="12.75" hidden="1">
      <c r="A894" s="499"/>
      <c r="B894" s="407" t="s">
        <v>167</v>
      </c>
      <c r="C894" s="399"/>
    </row>
    <row r="895" spans="1:3" ht="12.75" hidden="1">
      <c r="A895" s="499"/>
      <c r="B895" s="826"/>
      <c r="C895" s="399"/>
    </row>
    <row r="896" spans="1:3" ht="12.75" hidden="1">
      <c r="A896" s="499" t="s">
        <v>46</v>
      </c>
      <c r="B896" s="826" t="s">
        <v>47</v>
      </c>
      <c r="C896" s="399">
        <f>SUM(C897:C898)</f>
        <v>0</v>
      </c>
    </row>
    <row r="897" spans="1:3" ht="12.75" hidden="1">
      <c r="A897" s="499"/>
      <c r="B897" s="409" t="s">
        <v>149</v>
      </c>
      <c r="C897" s="399"/>
    </row>
    <row r="898" spans="1:3" ht="12.75" hidden="1">
      <c r="A898" s="499"/>
      <c r="B898" s="409" t="s">
        <v>148</v>
      </c>
      <c r="C898" s="399"/>
    </row>
    <row r="899" spans="1:3" ht="12.75" hidden="1">
      <c r="A899" s="499" t="s">
        <v>48</v>
      </c>
      <c r="B899" s="829" t="s">
        <v>49</v>
      </c>
      <c r="C899" s="399">
        <f>SUM(C900:C901)</f>
        <v>0</v>
      </c>
    </row>
    <row r="900" spans="1:3" ht="12.75" hidden="1">
      <c r="A900" s="499"/>
      <c r="B900" s="407" t="s">
        <v>146</v>
      </c>
      <c r="C900" s="399"/>
    </row>
    <row r="901" spans="1:3" ht="12.75" hidden="1">
      <c r="A901" s="499"/>
      <c r="B901" s="407" t="s">
        <v>147</v>
      </c>
      <c r="C901" s="399"/>
    </row>
    <row r="902" spans="1:3" ht="12.75" hidden="1">
      <c r="A902" s="499"/>
      <c r="B902" s="829"/>
      <c r="C902" s="399"/>
    </row>
    <row r="903" spans="1:3" ht="12.75" hidden="1">
      <c r="A903" s="499" t="s">
        <v>50</v>
      </c>
      <c r="B903" s="826" t="s">
        <v>51</v>
      </c>
      <c r="C903" s="399">
        <f>SUM(C904:C906)</f>
        <v>0</v>
      </c>
    </row>
    <row r="904" spans="1:3" ht="12.75" hidden="1">
      <c r="A904" s="499"/>
      <c r="B904" s="409" t="s">
        <v>158</v>
      </c>
      <c r="C904" s="399"/>
    </row>
    <row r="905" spans="1:3" ht="12.75" hidden="1">
      <c r="A905" s="499"/>
      <c r="B905" s="407" t="s">
        <v>159</v>
      </c>
      <c r="C905" s="399"/>
    </row>
    <row r="906" spans="1:3" ht="12.75" hidden="1">
      <c r="A906" s="499"/>
      <c r="B906" s="407" t="s">
        <v>727</v>
      </c>
      <c r="C906" s="399"/>
    </row>
    <row r="907" spans="1:3" ht="12.75" hidden="1">
      <c r="A907" s="499"/>
      <c r="B907" s="826"/>
      <c r="C907" s="399"/>
    </row>
    <row r="908" spans="1:3" ht="12.75" hidden="1">
      <c r="A908" s="499" t="s">
        <v>52</v>
      </c>
      <c r="B908" s="826" t="s">
        <v>53</v>
      </c>
      <c r="C908" s="399"/>
    </row>
    <row r="909" spans="1:3" ht="12.75" hidden="1">
      <c r="A909" s="499" t="s">
        <v>54</v>
      </c>
      <c r="B909" s="826" t="s">
        <v>73</v>
      </c>
      <c r="C909" s="399"/>
    </row>
    <row r="910" spans="1:3" ht="12.75" hidden="1">
      <c r="A910" s="498" t="s">
        <v>74</v>
      </c>
      <c r="B910" s="825" t="s">
        <v>75</v>
      </c>
      <c r="C910" s="399">
        <f>+C911</f>
        <v>0</v>
      </c>
    </row>
    <row r="911" spans="1:3" ht="12.75" hidden="1">
      <c r="A911" s="499" t="s">
        <v>76</v>
      </c>
      <c r="B911" s="826" t="s">
        <v>77</v>
      </c>
      <c r="C911" s="399"/>
    </row>
    <row r="912" spans="1:3" ht="12.75" hidden="1">
      <c r="A912" s="499"/>
      <c r="B912" s="407" t="s">
        <v>689</v>
      </c>
      <c r="C912" s="399"/>
    </row>
    <row r="913" spans="1:3" ht="12.75" hidden="1">
      <c r="A913" s="498" t="s">
        <v>78</v>
      </c>
      <c r="B913" s="825" t="s">
        <v>79</v>
      </c>
      <c r="C913" s="399">
        <f>+C914</f>
        <v>0</v>
      </c>
    </row>
    <row r="914" spans="1:3" ht="12.75" hidden="1">
      <c r="A914" s="499" t="s">
        <v>80</v>
      </c>
      <c r="B914" s="826" t="s">
        <v>81</v>
      </c>
      <c r="C914" s="399"/>
    </row>
    <row r="915" spans="1:3" ht="12.75" hidden="1">
      <c r="A915" s="498" t="s">
        <v>82</v>
      </c>
      <c r="B915" s="830" t="s">
        <v>83</v>
      </c>
      <c r="C915" s="399">
        <f>+C916+C917+C918+C919</f>
        <v>0</v>
      </c>
    </row>
    <row r="916" spans="1:3" ht="12.75" hidden="1">
      <c r="A916" s="499" t="s">
        <v>84</v>
      </c>
      <c r="B916" s="826" t="s">
        <v>85</v>
      </c>
      <c r="C916" s="399"/>
    </row>
    <row r="917" spans="1:3" ht="12.75" hidden="1">
      <c r="A917" s="499" t="s">
        <v>86</v>
      </c>
      <c r="B917" s="826" t="s">
        <v>87</v>
      </c>
      <c r="C917" s="399"/>
    </row>
    <row r="918" spans="1:3" ht="12.75" hidden="1">
      <c r="A918" s="499" t="s">
        <v>88</v>
      </c>
      <c r="B918" s="826" t="s">
        <v>89</v>
      </c>
      <c r="C918" s="399"/>
    </row>
    <row r="919" spans="1:3" ht="12.75" hidden="1">
      <c r="A919" s="499" t="s">
        <v>90</v>
      </c>
      <c r="B919" s="829" t="s">
        <v>91</v>
      </c>
      <c r="C919" s="399"/>
    </row>
    <row r="920" spans="1:3" ht="12.75" hidden="1">
      <c r="A920" s="498" t="s">
        <v>92</v>
      </c>
      <c r="B920" s="830" t="s">
        <v>93</v>
      </c>
      <c r="C920" s="399">
        <f>+C921</f>
        <v>0</v>
      </c>
    </row>
    <row r="921" spans="1:3" ht="12.75" hidden="1">
      <c r="A921" s="499" t="s">
        <v>94</v>
      </c>
      <c r="B921" s="826" t="s">
        <v>95</v>
      </c>
      <c r="C921" s="399"/>
    </row>
    <row r="922" spans="1:3" ht="12.75" hidden="1">
      <c r="A922" s="498" t="s">
        <v>96</v>
      </c>
      <c r="B922" s="830" t="s">
        <v>97</v>
      </c>
      <c r="C922" s="399">
        <f>+C923+C924</f>
        <v>0</v>
      </c>
    </row>
    <row r="923" spans="1:3" ht="12.75" hidden="1">
      <c r="A923" s="499" t="s">
        <v>98</v>
      </c>
      <c r="B923" s="826" t="s">
        <v>99</v>
      </c>
      <c r="C923" s="399"/>
    </row>
    <row r="924" spans="1:3" ht="12.75" hidden="1">
      <c r="A924" s="499" t="s">
        <v>100</v>
      </c>
      <c r="B924" s="826" t="s">
        <v>101</v>
      </c>
      <c r="C924" s="399"/>
    </row>
    <row r="925" spans="1:3" ht="12.75" hidden="1">
      <c r="A925" s="498" t="s">
        <v>102</v>
      </c>
      <c r="B925" s="830" t="s">
        <v>103</v>
      </c>
      <c r="C925" s="399">
        <f>+C926+C927</f>
        <v>0</v>
      </c>
    </row>
    <row r="926" spans="1:3" ht="12.75" hidden="1">
      <c r="A926" s="499" t="s">
        <v>104</v>
      </c>
      <c r="B926" s="826" t="s">
        <v>105</v>
      </c>
      <c r="C926" s="399"/>
    </row>
    <row r="927" spans="1:3" ht="12.75" hidden="1">
      <c r="A927" s="499" t="s">
        <v>106</v>
      </c>
      <c r="B927" s="826" t="s">
        <v>107</v>
      </c>
      <c r="C927" s="399"/>
    </row>
    <row r="928" spans="1:3" ht="12.75" hidden="1">
      <c r="A928" s="498">
        <v>7</v>
      </c>
      <c r="B928" s="825" t="s">
        <v>1337</v>
      </c>
      <c r="C928" s="399">
        <f>+C929+C935</f>
        <v>0</v>
      </c>
    </row>
    <row r="929" spans="1:3" ht="12.75" hidden="1">
      <c r="A929" s="498" t="s">
        <v>108</v>
      </c>
      <c r="B929" s="830" t="s">
        <v>109</v>
      </c>
      <c r="C929" s="399">
        <f>+C930+C931+C933+C934</f>
        <v>0</v>
      </c>
    </row>
    <row r="930" spans="1:3" ht="12.75" hidden="1">
      <c r="A930" s="499" t="s">
        <v>110</v>
      </c>
      <c r="B930" s="826" t="s">
        <v>111</v>
      </c>
      <c r="C930" s="399"/>
    </row>
    <row r="931" spans="1:3" ht="12.75" hidden="1">
      <c r="A931" s="499" t="s">
        <v>112</v>
      </c>
      <c r="B931" s="826" t="s">
        <v>114</v>
      </c>
      <c r="C931" s="399">
        <f>+C932</f>
        <v>0</v>
      </c>
    </row>
    <row r="932" spans="1:3" ht="12.75" hidden="1">
      <c r="A932" s="499"/>
      <c r="B932" s="407" t="s">
        <v>157</v>
      </c>
      <c r="C932" s="399"/>
    </row>
    <row r="933" spans="1:3" ht="12.75" hidden="1">
      <c r="A933" s="499" t="s">
        <v>115</v>
      </c>
      <c r="B933" s="829" t="s">
        <v>117</v>
      </c>
      <c r="C933" s="399"/>
    </row>
    <row r="934" spans="1:3" ht="12.75" hidden="1">
      <c r="A934" s="499" t="s">
        <v>118</v>
      </c>
      <c r="B934" s="826" t="s">
        <v>119</v>
      </c>
      <c r="C934" s="399"/>
    </row>
    <row r="935" spans="1:3" ht="12.75" hidden="1">
      <c r="A935" s="498" t="s">
        <v>120</v>
      </c>
      <c r="B935" s="830" t="s">
        <v>121</v>
      </c>
      <c r="C935" s="399">
        <f>+C936+C937+C938+C939</f>
        <v>0</v>
      </c>
    </row>
    <row r="936" spans="1:3" ht="12.75" hidden="1">
      <c r="A936" s="499" t="s">
        <v>122</v>
      </c>
      <c r="B936" s="826" t="s">
        <v>123</v>
      </c>
      <c r="C936" s="399"/>
    </row>
    <row r="937" spans="1:3" ht="12.75" hidden="1">
      <c r="A937" s="499" t="s">
        <v>124</v>
      </c>
      <c r="B937" s="826" t="s">
        <v>125</v>
      </c>
      <c r="C937" s="399"/>
    </row>
    <row r="938" spans="1:3" ht="12.75" hidden="1">
      <c r="A938" s="499" t="s">
        <v>126</v>
      </c>
      <c r="B938" s="826" t="s">
        <v>127</v>
      </c>
      <c r="C938" s="399"/>
    </row>
    <row r="939" spans="1:3" ht="12.75" hidden="1">
      <c r="A939" s="499" t="s">
        <v>128</v>
      </c>
      <c r="B939" s="829" t="s">
        <v>129</v>
      </c>
      <c r="C939" s="399"/>
    </row>
    <row r="940" spans="1:3" ht="12.75" hidden="1">
      <c r="A940" s="498">
        <v>8</v>
      </c>
      <c r="B940" s="831" t="s">
        <v>130</v>
      </c>
      <c r="C940" s="399">
        <f>+C941</f>
        <v>0</v>
      </c>
    </row>
    <row r="941" spans="1:3" ht="12.75" hidden="1">
      <c r="A941" s="498" t="s">
        <v>131</v>
      </c>
      <c r="B941" s="825" t="s">
        <v>133</v>
      </c>
      <c r="C941" s="399">
        <f>+C942</f>
        <v>0</v>
      </c>
    </row>
    <row r="942" spans="1:3" ht="12.75" hidden="1">
      <c r="A942" s="499" t="s">
        <v>134</v>
      </c>
      <c r="B942" s="829" t="s">
        <v>135</v>
      </c>
      <c r="C942" s="399"/>
    </row>
    <row r="943" spans="1:3" ht="12.75" hidden="1">
      <c r="A943" s="530" t="s">
        <v>658</v>
      </c>
      <c r="B943" s="599" t="s">
        <v>41</v>
      </c>
      <c r="C943" s="399"/>
    </row>
    <row r="944" spans="1:3" ht="12.75" hidden="1">
      <c r="A944" s="498">
        <v>9</v>
      </c>
      <c r="B944" s="831" t="s">
        <v>136</v>
      </c>
      <c r="C944" s="399">
        <f>+C945</f>
        <v>0</v>
      </c>
    </row>
    <row r="945" spans="1:10" ht="12.75" hidden="1">
      <c r="A945" s="498" t="s">
        <v>137</v>
      </c>
      <c r="B945" s="825" t="s">
        <v>138</v>
      </c>
      <c r="C945" s="399">
        <f>+C946+C947</f>
        <v>0</v>
      </c>
    </row>
    <row r="946" spans="1:10" ht="12.75" hidden="1">
      <c r="A946" s="499" t="s">
        <v>139</v>
      </c>
      <c r="B946" s="826" t="s">
        <v>141</v>
      </c>
      <c r="C946" s="399"/>
    </row>
    <row r="947" spans="1:10" ht="12.75" hidden="1">
      <c r="A947" s="499" t="s">
        <v>142</v>
      </c>
      <c r="B947" s="826" t="s">
        <v>143</v>
      </c>
      <c r="C947" s="399"/>
    </row>
    <row r="948" spans="1:10" ht="12.75" hidden="1">
      <c r="A948" s="528"/>
      <c r="B948" s="529" t="s">
        <v>1087</v>
      </c>
    </row>
    <row r="949" spans="1:10" ht="12.75" hidden="1">
      <c r="A949" s="1557"/>
      <c r="B949" s="316"/>
    </row>
    <row r="950" spans="1:10" ht="12.75">
      <c r="A950" s="2052" t="s">
        <v>688</v>
      </c>
      <c r="B950" s="2053" t="s">
        <v>1983</v>
      </c>
      <c r="C950" s="2054">
        <f>+C974+C951</f>
        <v>100000000</v>
      </c>
    </row>
    <row r="951" spans="1:10" ht="12.75">
      <c r="A951" s="2186" t="s">
        <v>680</v>
      </c>
      <c r="B951" s="2187" t="s">
        <v>683</v>
      </c>
      <c r="C951" s="2188">
        <f>+C952+C958+C963+C971</f>
        <v>50000000</v>
      </c>
      <c r="D951" s="334"/>
      <c r="E951" s="334"/>
      <c r="F951" s="334"/>
      <c r="G951" s="334"/>
      <c r="H951" s="334"/>
      <c r="I951" s="334"/>
      <c r="J951" s="334"/>
    </row>
    <row r="952" spans="1:10" ht="12.75" hidden="1">
      <c r="A952" s="2189" t="s">
        <v>1524</v>
      </c>
      <c r="B952" s="2187" t="s">
        <v>1525</v>
      </c>
      <c r="C952" s="2190">
        <f>SUM(C953:C957)</f>
        <v>0</v>
      </c>
      <c r="D952" s="334"/>
      <c r="E952" s="334"/>
      <c r="F952" s="334"/>
      <c r="G952" s="334"/>
      <c r="H952" s="334"/>
      <c r="I952" s="334"/>
      <c r="J952" s="334"/>
    </row>
    <row r="953" spans="1:10" ht="12.75" hidden="1">
      <c r="A953" s="2191" t="s">
        <v>1526</v>
      </c>
      <c r="B953" s="2192" t="s">
        <v>1528</v>
      </c>
      <c r="C953" s="2190">
        <v>0</v>
      </c>
    </row>
    <row r="954" spans="1:10" ht="12.75" hidden="1">
      <c r="A954" s="2191" t="s">
        <v>1529</v>
      </c>
      <c r="B954" s="2192" t="s">
        <v>1530</v>
      </c>
      <c r="C954" s="2190"/>
    </row>
    <row r="955" spans="1:10" ht="12.75" hidden="1">
      <c r="A955" s="2191" t="s">
        <v>1531</v>
      </c>
      <c r="B955" s="2192" t="s">
        <v>1532</v>
      </c>
      <c r="C955" s="2190"/>
    </row>
    <row r="956" spans="1:10" ht="12.75" hidden="1">
      <c r="A956" s="2191" t="s">
        <v>1533</v>
      </c>
      <c r="B956" s="2192" t="s">
        <v>1534</v>
      </c>
      <c r="C956" s="2190">
        <f>+'MAT- EQ ADM'!CA$62</f>
        <v>0</v>
      </c>
    </row>
    <row r="957" spans="1:10" ht="12.75" hidden="1">
      <c r="A957" s="2191" t="s">
        <v>1535</v>
      </c>
      <c r="B957" s="2192" t="s">
        <v>1536</v>
      </c>
      <c r="C957" s="2190"/>
    </row>
    <row r="958" spans="1:10" ht="12.75" hidden="1">
      <c r="A958" s="2189" t="s">
        <v>1537</v>
      </c>
      <c r="B958" s="2187" t="s">
        <v>1538</v>
      </c>
      <c r="C958" s="2190">
        <f>SUM(C959:C962)</f>
        <v>0</v>
      </c>
    </row>
    <row r="959" spans="1:10" ht="12.75" hidden="1">
      <c r="A959" s="2191" t="s">
        <v>1539</v>
      </c>
      <c r="B959" s="2192" t="s">
        <v>1540</v>
      </c>
      <c r="C959" s="2190"/>
    </row>
    <row r="960" spans="1:10" ht="12.75" hidden="1">
      <c r="A960" s="2191" t="s">
        <v>1541</v>
      </c>
      <c r="B960" s="2192" t="s">
        <v>1542</v>
      </c>
      <c r="C960" s="2190"/>
    </row>
    <row r="961" spans="1:3" ht="12.75" hidden="1">
      <c r="A961" s="2191" t="s">
        <v>1543</v>
      </c>
      <c r="B961" s="2192" t="s">
        <v>1544</v>
      </c>
      <c r="C961" s="2190"/>
    </row>
    <row r="962" spans="1:3" ht="12.75" hidden="1">
      <c r="A962" s="2191" t="s">
        <v>1545</v>
      </c>
      <c r="B962" s="2192" t="s">
        <v>1546</v>
      </c>
      <c r="C962" s="2190"/>
    </row>
    <row r="963" spans="1:3" ht="12.75">
      <c r="A963" s="2189" t="s">
        <v>1547</v>
      </c>
      <c r="B963" s="2193" t="s">
        <v>1548</v>
      </c>
      <c r="C963" s="2200">
        <f>SUM(C964:C970)</f>
        <v>50000000</v>
      </c>
    </row>
    <row r="964" spans="1:3" ht="12.75" hidden="1">
      <c r="A964" s="2191" t="s">
        <v>1549</v>
      </c>
      <c r="B964" s="2192" t="s">
        <v>1550</v>
      </c>
      <c r="C964" s="2190"/>
    </row>
    <row r="965" spans="1:3" ht="12.75">
      <c r="A965" s="2191" t="s">
        <v>1551</v>
      </c>
      <c r="B965" s="2192" t="s">
        <v>1552</v>
      </c>
      <c r="C965" s="2190">
        <f>VIAL!AT33</f>
        <v>50000000</v>
      </c>
    </row>
    <row r="966" spans="1:3" ht="12.75" hidden="1">
      <c r="A966" s="2191" t="s">
        <v>1553</v>
      </c>
      <c r="B966" s="2192" t="s">
        <v>1554</v>
      </c>
      <c r="C966" s="2190"/>
    </row>
    <row r="967" spans="1:3" ht="12.75" hidden="1">
      <c r="A967" s="2191" t="s">
        <v>1555</v>
      </c>
      <c r="B967" s="2192" t="s">
        <v>1556</v>
      </c>
      <c r="C967" s="2190">
        <f>+'MAT- EQ ADM'!CA$69</f>
        <v>0</v>
      </c>
    </row>
    <row r="968" spans="1:3" ht="12.75" hidden="1">
      <c r="A968" s="2191" t="s">
        <v>1557</v>
      </c>
      <c r="B968" s="2192" t="s">
        <v>1558</v>
      </c>
      <c r="C968" s="2190"/>
    </row>
    <row r="969" spans="1:3" ht="12.75" hidden="1">
      <c r="A969" s="2191" t="s">
        <v>1559</v>
      </c>
      <c r="B969" s="2192" t="s">
        <v>1560</v>
      </c>
      <c r="C969" s="2190"/>
    </row>
    <row r="970" spans="1:3" ht="12.75" hidden="1">
      <c r="A970" s="2191" t="s">
        <v>1561</v>
      </c>
      <c r="B970" s="2192" t="s">
        <v>1562</v>
      </c>
      <c r="C970" s="2190"/>
    </row>
    <row r="971" spans="1:3" ht="12.75" hidden="1">
      <c r="A971" s="2189" t="s">
        <v>1563</v>
      </c>
      <c r="B971" s="2187" t="s">
        <v>1564</v>
      </c>
      <c r="C971" s="2190">
        <f>SUM(C972:C973)</f>
        <v>0</v>
      </c>
    </row>
    <row r="972" spans="1:3" ht="12.75" hidden="1">
      <c r="A972" s="2191" t="s">
        <v>1565</v>
      </c>
      <c r="B972" s="2192" t="s">
        <v>1566</v>
      </c>
      <c r="C972" s="2190">
        <f>+'MAT- EQ ADM'!CA$73</f>
        <v>0</v>
      </c>
    </row>
    <row r="973" spans="1:3" ht="12.75" hidden="1">
      <c r="A973" s="2191" t="s">
        <v>1567</v>
      </c>
      <c r="B973" s="2192" t="s">
        <v>1568</v>
      </c>
      <c r="C973" s="2190">
        <v>0</v>
      </c>
    </row>
    <row r="974" spans="1:3" ht="12.75">
      <c r="A974" s="2189" t="s">
        <v>7</v>
      </c>
      <c r="B974" s="2187" t="s">
        <v>8</v>
      </c>
      <c r="C974" s="2190">
        <f>+C975</f>
        <v>50000000</v>
      </c>
    </row>
    <row r="975" spans="1:3" ht="12.75">
      <c r="A975" s="2191" t="s">
        <v>11</v>
      </c>
      <c r="B975" s="2192" t="s">
        <v>12</v>
      </c>
      <c r="C975" s="2190">
        <f>+VIAL!AT41</f>
        <v>50000000</v>
      </c>
    </row>
    <row r="976" spans="1:3" ht="12.75">
      <c r="A976" s="1557"/>
      <c r="B976" s="316"/>
    </row>
    <row r="977" spans="1:10" ht="12.75">
      <c r="A977" s="2052" t="s">
        <v>680</v>
      </c>
      <c r="B977" s="2053" t="s">
        <v>1987</v>
      </c>
      <c r="C977" s="2054">
        <f>+C1003+C978</f>
        <v>70000000</v>
      </c>
    </row>
    <row r="978" spans="1:10" ht="12.75">
      <c r="A978" s="2186" t="s">
        <v>680</v>
      </c>
      <c r="B978" s="2187" t="s">
        <v>683</v>
      </c>
      <c r="C978" s="2188">
        <f>+C979+C985+C990+C998</f>
        <v>30000000</v>
      </c>
      <c r="D978" s="334"/>
      <c r="E978" s="334"/>
      <c r="F978" s="334"/>
      <c r="G978" s="334"/>
      <c r="H978" s="334"/>
      <c r="I978" s="334"/>
      <c r="J978" s="334"/>
    </row>
    <row r="979" spans="1:10" ht="12.75" hidden="1">
      <c r="A979" s="2189" t="s">
        <v>1524</v>
      </c>
      <c r="B979" s="2187" t="s">
        <v>1525</v>
      </c>
      <c r="C979" s="2190">
        <f>SUM(C980:C984)</f>
        <v>0</v>
      </c>
      <c r="D979" s="334"/>
      <c r="E979" s="334"/>
      <c r="F979" s="334"/>
      <c r="G979" s="334"/>
      <c r="H979" s="334"/>
      <c r="I979" s="334"/>
      <c r="J979" s="334"/>
    </row>
    <row r="980" spans="1:10" ht="12.75" hidden="1">
      <c r="A980" s="2191" t="s">
        <v>1526</v>
      </c>
      <c r="B980" s="2192" t="s">
        <v>1528</v>
      </c>
      <c r="C980" s="2190">
        <v>0</v>
      </c>
    </row>
    <row r="981" spans="1:10" ht="12.75" hidden="1">
      <c r="A981" s="2191" t="s">
        <v>1529</v>
      </c>
      <c r="B981" s="2192" t="s">
        <v>1530</v>
      </c>
      <c r="C981" s="2190"/>
    </row>
    <row r="982" spans="1:10" ht="12.75" hidden="1">
      <c r="A982" s="2191" t="s">
        <v>1531</v>
      </c>
      <c r="B982" s="2192" t="s">
        <v>1532</v>
      </c>
      <c r="C982" s="2190"/>
    </row>
    <row r="983" spans="1:10" ht="12.75" hidden="1">
      <c r="A983" s="2191" t="s">
        <v>1533</v>
      </c>
      <c r="B983" s="2192" t="s">
        <v>1534</v>
      </c>
      <c r="C983" s="2190">
        <f>+'MAT- EQ ADM'!CA$62</f>
        <v>0</v>
      </c>
    </row>
    <row r="984" spans="1:10" ht="12.75" hidden="1">
      <c r="A984" s="2191" t="s">
        <v>1535</v>
      </c>
      <c r="B984" s="2192" t="s">
        <v>1536</v>
      </c>
      <c r="C984" s="2190"/>
    </row>
    <row r="985" spans="1:10" ht="12.75" hidden="1">
      <c r="A985" s="2189" t="s">
        <v>1537</v>
      </c>
      <c r="B985" s="2187" t="s">
        <v>1538</v>
      </c>
      <c r="C985" s="2190">
        <f>SUM(C986:C989)</f>
        <v>0</v>
      </c>
    </row>
    <row r="986" spans="1:10" ht="12.75" hidden="1">
      <c r="A986" s="2191" t="s">
        <v>1539</v>
      </c>
      <c r="B986" s="2192" t="s">
        <v>1540</v>
      </c>
      <c r="C986" s="2190"/>
    </row>
    <row r="987" spans="1:10" ht="12.75" hidden="1">
      <c r="A987" s="2191" t="s">
        <v>1541</v>
      </c>
      <c r="B987" s="2192" t="s">
        <v>1542</v>
      </c>
      <c r="C987" s="2190"/>
    </row>
    <row r="988" spans="1:10" ht="12.75" hidden="1">
      <c r="A988" s="2191" t="s">
        <v>1543</v>
      </c>
      <c r="B988" s="2192" t="s">
        <v>1544</v>
      </c>
      <c r="C988" s="2190"/>
    </row>
    <row r="989" spans="1:10" ht="12.75" hidden="1">
      <c r="A989" s="2191" t="s">
        <v>1545</v>
      </c>
      <c r="B989" s="2192" t="s">
        <v>1546</v>
      </c>
      <c r="C989" s="2190"/>
    </row>
    <row r="990" spans="1:10" ht="12.75">
      <c r="A990" s="2189" t="s">
        <v>1547</v>
      </c>
      <c r="B990" s="2193" t="s">
        <v>1548</v>
      </c>
      <c r="C990" s="2190">
        <f>SUM(C991:C997)</f>
        <v>30000000</v>
      </c>
    </row>
    <row r="991" spans="1:10" ht="12.75">
      <c r="A991" s="2191" t="s">
        <v>1549</v>
      </c>
      <c r="B991" s="2192" t="s">
        <v>1550</v>
      </c>
      <c r="C991" s="2190">
        <f>VIAL!AV32</f>
        <v>15000000</v>
      </c>
    </row>
    <row r="992" spans="1:10" ht="12.75">
      <c r="A992" s="2191" t="s">
        <v>1551</v>
      </c>
      <c r="B992" s="2192" t="s">
        <v>1552</v>
      </c>
      <c r="C992" s="2190">
        <f>VIAL!AV33</f>
        <v>15000000</v>
      </c>
    </row>
    <row r="993" spans="1:3" ht="12.75" hidden="1">
      <c r="A993" s="2191" t="s">
        <v>1553</v>
      </c>
      <c r="B993" s="2192" t="s">
        <v>1554</v>
      </c>
      <c r="C993" s="2190"/>
    </row>
    <row r="994" spans="1:3" ht="12.75" hidden="1">
      <c r="A994" s="2191" t="s">
        <v>1555</v>
      </c>
      <c r="B994" s="2192" t="s">
        <v>1556</v>
      </c>
      <c r="C994" s="2190">
        <f>+'MAT- EQ ADM'!CA$69</f>
        <v>0</v>
      </c>
    </row>
    <row r="995" spans="1:3" ht="12.75" hidden="1">
      <c r="A995" s="2191" t="s">
        <v>1557</v>
      </c>
      <c r="B995" s="2192" t="s">
        <v>1558</v>
      </c>
      <c r="C995" s="2190"/>
    </row>
    <row r="996" spans="1:3" ht="12.75" hidden="1">
      <c r="A996" s="2191" t="s">
        <v>1559</v>
      </c>
      <c r="B996" s="2192" t="s">
        <v>1560</v>
      </c>
      <c r="C996" s="2190"/>
    </row>
    <row r="997" spans="1:3" ht="12.75" hidden="1">
      <c r="A997" s="2191" t="s">
        <v>1561</v>
      </c>
      <c r="B997" s="2192" t="s">
        <v>1562</v>
      </c>
      <c r="C997" s="2190"/>
    </row>
    <row r="998" spans="1:3" ht="12.75" hidden="1">
      <c r="A998" s="2189" t="s">
        <v>1563</v>
      </c>
      <c r="B998" s="2187" t="s">
        <v>1564</v>
      </c>
      <c r="C998" s="2190">
        <f>SUM(C999:C1000)</f>
        <v>0</v>
      </c>
    </row>
    <row r="999" spans="1:3" ht="12.75" hidden="1">
      <c r="A999" s="2191" t="s">
        <v>1565</v>
      </c>
      <c r="B999" s="2192" t="s">
        <v>1566</v>
      </c>
      <c r="C999" s="2190">
        <f>+'MAT- EQ ADM'!CA$73</f>
        <v>0</v>
      </c>
    </row>
    <row r="1000" spans="1:3" ht="12.75" hidden="1">
      <c r="A1000" s="2191" t="s">
        <v>1567</v>
      </c>
      <c r="B1000" s="2192" t="s">
        <v>1568</v>
      </c>
      <c r="C1000" s="2190">
        <v>0</v>
      </c>
    </row>
    <row r="1001" spans="1:3" ht="12.75" hidden="1">
      <c r="A1001" s="2189" t="s">
        <v>7</v>
      </c>
      <c r="B1001" s="2187" t="s">
        <v>8</v>
      </c>
      <c r="C1001" s="2190">
        <f>+C1002</f>
        <v>0</v>
      </c>
    </row>
    <row r="1002" spans="1:3" ht="12.75" hidden="1">
      <c r="A1002" s="2191" t="s">
        <v>11</v>
      </c>
      <c r="B1002" s="2192" t="s">
        <v>12</v>
      </c>
      <c r="C1002" s="2190">
        <f>+VIAL!AT69</f>
        <v>0</v>
      </c>
    </row>
    <row r="1003" spans="1:3" ht="12.75">
      <c r="A1003" s="2189" t="s">
        <v>7</v>
      </c>
      <c r="B1003" s="2187" t="s">
        <v>8</v>
      </c>
      <c r="C1003" s="2190">
        <f>+C1004</f>
        <v>40000000</v>
      </c>
    </row>
    <row r="1004" spans="1:3" ht="12.75">
      <c r="A1004" s="2191" t="s">
        <v>11</v>
      </c>
      <c r="B1004" s="2192" t="s">
        <v>12</v>
      </c>
      <c r="C1004" s="2190">
        <f>+VIAL!AV41</f>
        <v>40000000</v>
      </c>
    </row>
    <row r="1005" spans="1:3" ht="12.75">
      <c r="A1005" s="2052" t="s">
        <v>682</v>
      </c>
      <c r="B1005" s="2053" t="s">
        <v>1988</v>
      </c>
      <c r="C1005" s="2054">
        <f>+C1006+C1010</f>
        <v>20000000</v>
      </c>
    </row>
    <row r="1006" spans="1:3" ht="12.75">
      <c r="A1006" s="2196" t="s">
        <v>680</v>
      </c>
      <c r="B1006" s="2197" t="s">
        <v>683</v>
      </c>
      <c r="C1006" s="2200">
        <f>+C1007</f>
        <v>20000000</v>
      </c>
    </row>
    <row r="1007" spans="1:3" ht="13.5">
      <c r="A1007" s="2198" t="s">
        <v>1547</v>
      </c>
      <c r="B1007" s="2199" t="s">
        <v>1548</v>
      </c>
      <c r="C1007" s="2190">
        <f>+C1009+C1008</f>
        <v>20000000</v>
      </c>
    </row>
    <row r="1008" spans="1:3" ht="12.75">
      <c r="A1008" s="2191" t="s">
        <v>1549</v>
      </c>
      <c r="B1008" s="2192" t="s">
        <v>1550</v>
      </c>
      <c r="C1008" s="2190">
        <f>VIAL!AU32</f>
        <v>0</v>
      </c>
    </row>
    <row r="1009" spans="1:10" ht="13.5">
      <c r="A1009" s="2194" t="s">
        <v>1551</v>
      </c>
      <c r="B1009" s="2195" t="s">
        <v>1552</v>
      </c>
      <c r="C1009" s="2190">
        <f>+VIAL!AU33</f>
        <v>20000000</v>
      </c>
    </row>
    <row r="1010" spans="1:10" ht="12.75">
      <c r="A1010" s="2189" t="s">
        <v>7</v>
      </c>
      <c r="B1010" s="2187" t="s">
        <v>8</v>
      </c>
      <c r="C1010" s="2190">
        <f>+C1011</f>
        <v>0</v>
      </c>
    </row>
    <row r="1011" spans="1:10" ht="12.75">
      <c r="A1011" s="2191" t="s">
        <v>11</v>
      </c>
      <c r="B1011" s="2192" t="s">
        <v>12</v>
      </c>
      <c r="C1011" s="2190">
        <f>+VIAL!AU41</f>
        <v>0</v>
      </c>
    </row>
    <row r="1012" spans="1:10" ht="12.75">
      <c r="A1012" s="1557"/>
      <c r="B1012" s="316"/>
    </row>
    <row r="1013" spans="1:10" ht="12.75">
      <c r="A1013" s="1557"/>
      <c r="B1013" s="2050" t="s">
        <v>977</v>
      </c>
      <c r="C1013" s="2051">
        <f>+C1066+C1014+C1034</f>
        <v>0</v>
      </c>
    </row>
    <row r="1014" spans="1:10">
      <c r="A1014" s="2032" t="s">
        <v>1428</v>
      </c>
      <c r="B1014" s="2033" t="s">
        <v>1438</v>
      </c>
      <c r="C1014" s="2034">
        <f>+C1015+C1019+C1022+C1030+C1027</f>
        <v>0</v>
      </c>
      <c r="D1014" s="1523"/>
      <c r="E1014" s="1523"/>
      <c r="F1014" s="1523"/>
      <c r="G1014" s="1523"/>
      <c r="H1014" s="334"/>
      <c r="I1014" s="1523"/>
      <c r="J1014" s="334"/>
    </row>
    <row r="1015" spans="1:10">
      <c r="A1015" s="2032" t="s">
        <v>1437</v>
      </c>
      <c r="B1015" s="2033" t="s">
        <v>1403</v>
      </c>
      <c r="C1015" s="2034">
        <f>SUM(C1016:C1018)</f>
        <v>0</v>
      </c>
      <c r="D1015" s="1523"/>
      <c r="E1015" s="1523"/>
      <c r="F1015" s="1523"/>
      <c r="G1015" s="1523"/>
      <c r="H1015" s="334"/>
      <c r="I1015" s="1523"/>
      <c r="J1015" s="334"/>
    </row>
    <row r="1016" spans="1:10" hidden="1">
      <c r="A1016" s="2035" t="s">
        <v>1405</v>
      </c>
      <c r="B1016" s="2036" t="s">
        <v>1404</v>
      </c>
      <c r="C1016" s="2037">
        <v>0</v>
      </c>
      <c r="D1016" s="1524"/>
      <c r="E1016" s="1524"/>
      <c r="F1016" s="1524"/>
      <c r="G1016" s="1524"/>
      <c r="H1016" s="334"/>
      <c r="I1016" s="1524"/>
      <c r="J1016" s="334"/>
    </row>
    <row r="1017" spans="1:10" hidden="1">
      <c r="A1017" s="2035" t="s">
        <v>1406</v>
      </c>
      <c r="B1017" s="2036" t="s">
        <v>1407</v>
      </c>
      <c r="C1017" s="2037">
        <v>0</v>
      </c>
      <c r="D1017" s="1524"/>
      <c r="E1017" s="1524"/>
      <c r="F1017" s="1524"/>
      <c r="G1017" s="1524"/>
      <c r="H1017" s="334"/>
      <c r="I1017" s="1524"/>
      <c r="J1017" s="334"/>
    </row>
    <row r="1018" spans="1:10" ht="13.5" hidden="1">
      <c r="A1018" s="2035" t="s">
        <v>1408</v>
      </c>
      <c r="B1018" s="2038" t="s">
        <v>1409</v>
      </c>
      <c r="C1018" s="2037"/>
      <c r="D1018" s="1524"/>
      <c r="E1018" s="1524"/>
      <c r="F1018" s="1524"/>
      <c r="G1018" s="1524"/>
      <c r="H1018" s="334"/>
      <c r="I1018" s="1524"/>
      <c r="J1018" s="334"/>
    </row>
    <row r="1019" spans="1:10" ht="13.5">
      <c r="A1019" s="2035" t="s">
        <v>1410</v>
      </c>
      <c r="B1019" s="2039" t="s">
        <v>1411</v>
      </c>
      <c r="C1019" s="2034">
        <f>SUM(C1020:C1021)</f>
        <v>0</v>
      </c>
      <c r="D1019" s="1523"/>
      <c r="E1019" s="1523"/>
      <c r="F1019" s="1523"/>
      <c r="G1019" s="1523"/>
      <c r="H1019" s="334"/>
      <c r="I1019" s="1523"/>
      <c r="J1019" s="334"/>
    </row>
    <row r="1020" spans="1:10" ht="13.5">
      <c r="A1020" s="2035" t="s">
        <v>1412</v>
      </c>
      <c r="B1020" s="2038" t="s">
        <v>1413</v>
      </c>
      <c r="C1020" s="2037">
        <f>VIAL!AS10</f>
        <v>0</v>
      </c>
      <c r="D1020" s="1524"/>
      <c r="E1020" s="1524"/>
      <c r="F1020" s="1524"/>
      <c r="G1020" s="1524"/>
      <c r="H1020" s="334"/>
      <c r="I1020" s="2152"/>
      <c r="J1020" s="334"/>
    </row>
    <row r="1021" spans="1:10" ht="13.5">
      <c r="A1021" s="2035" t="s">
        <v>1414</v>
      </c>
      <c r="B1021" s="2038" t="s">
        <v>269</v>
      </c>
      <c r="C1021" s="2037"/>
      <c r="D1021" s="1524"/>
      <c r="E1021" s="1524"/>
      <c r="F1021" s="1524"/>
      <c r="G1021" s="1524"/>
      <c r="H1021" s="334"/>
      <c r="I1021" s="2152"/>
      <c r="J1021" s="334"/>
    </row>
    <row r="1022" spans="1:10" ht="13.5">
      <c r="A1022" s="2035" t="s">
        <v>1415</v>
      </c>
      <c r="B1022" s="2039" t="s">
        <v>1416</v>
      </c>
      <c r="C1022" s="2037">
        <f>SUM(C1023:C1026)</f>
        <v>0</v>
      </c>
      <c r="D1022" s="1524"/>
      <c r="E1022" s="1524"/>
      <c r="F1022" s="1524"/>
      <c r="G1022" s="1524"/>
      <c r="H1022" s="334"/>
      <c r="I1022" s="2152"/>
      <c r="J1022" s="334"/>
    </row>
    <row r="1023" spans="1:10">
      <c r="A1023" s="2035" t="s">
        <v>1417</v>
      </c>
      <c r="B1023" s="2036" t="s">
        <v>1418</v>
      </c>
      <c r="C1023" s="2037"/>
      <c r="D1023" s="1524"/>
      <c r="E1023" s="1524"/>
      <c r="F1023" s="1524"/>
      <c r="G1023" s="1524"/>
      <c r="H1023" s="334"/>
      <c r="I1023" s="2152"/>
      <c r="J1023" s="334"/>
    </row>
    <row r="1024" spans="1:10">
      <c r="A1024" s="2035" t="s">
        <v>1419</v>
      </c>
      <c r="B1024" s="2036" t="s">
        <v>1420</v>
      </c>
      <c r="C1024" s="2037"/>
      <c r="D1024" s="1524"/>
      <c r="E1024" s="1524"/>
      <c r="F1024" s="1524"/>
      <c r="G1024" s="1524"/>
      <c r="H1024" s="334"/>
      <c r="I1024" s="2152"/>
      <c r="J1024" s="334"/>
    </row>
    <row r="1025" spans="1:10">
      <c r="A1025" s="2035" t="s">
        <v>1421</v>
      </c>
      <c r="B1025" s="2036" t="s">
        <v>600</v>
      </c>
      <c r="C1025" s="2037">
        <f>VIAL!AS14</f>
        <v>0</v>
      </c>
      <c r="D1025" s="1524"/>
      <c r="E1025" s="1524"/>
      <c r="F1025" s="1524"/>
      <c r="G1025" s="1524"/>
      <c r="H1025" s="334"/>
      <c r="I1025" s="2152"/>
      <c r="J1025" s="334"/>
    </row>
    <row r="1026" spans="1:10">
      <c r="A1026" s="2035" t="s">
        <v>1422</v>
      </c>
      <c r="B1026" s="2036" t="s">
        <v>978</v>
      </c>
      <c r="C1026" s="2037"/>
      <c r="D1026" s="1524"/>
      <c r="E1026" s="1524"/>
      <c r="F1026" s="1524"/>
      <c r="G1026" s="1524"/>
      <c r="H1026" s="334"/>
      <c r="I1026" s="2152"/>
      <c r="J1026" s="334"/>
    </row>
    <row r="1027" spans="1:10" ht="13.5">
      <c r="A1027" s="2040" t="s">
        <v>160</v>
      </c>
      <c r="B1027" s="2039" t="s">
        <v>161</v>
      </c>
      <c r="C1027" s="2041">
        <f>SUM(C1028:C1029)</f>
        <v>0</v>
      </c>
      <c r="D1027" s="323"/>
      <c r="E1027" s="323"/>
      <c r="F1027" s="323"/>
      <c r="G1027" s="323"/>
      <c r="H1027" s="334"/>
      <c r="I1027" s="323"/>
      <c r="J1027" s="334"/>
    </row>
    <row r="1028" spans="1:10">
      <c r="A1028" s="2042" t="s">
        <v>162</v>
      </c>
      <c r="B1028" s="2036" t="s">
        <v>164</v>
      </c>
      <c r="C1028" s="2037">
        <f>+(+C$1020)*9.25%</f>
        <v>0</v>
      </c>
      <c r="D1028" s="1524"/>
      <c r="E1028" s="1524"/>
      <c r="F1028" s="1524"/>
      <c r="G1028" s="1524"/>
      <c r="H1028" s="334"/>
      <c r="I1028" s="2152"/>
      <c r="J1028" s="334"/>
    </row>
    <row r="1029" spans="1:10">
      <c r="A1029" s="2042" t="s">
        <v>163</v>
      </c>
      <c r="B1029" s="2036" t="s">
        <v>165</v>
      </c>
      <c r="C1029" s="2037">
        <f>+(+C$1020)*0.5%</f>
        <v>0</v>
      </c>
      <c r="D1029" s="1524"/>
      <c r="E1029" s="1524"/>
      <c r="F1029" s="1524"/>
      <c r="G1029" s="1524"/>
      <c r="H1029" s="334"/>
      <c r="I1029" s="2152"/>
      <c r="J1029" s="334"/>
    </row>
    <row r="1030" spans="1:10" ht="13.5">
      <c r="A1030" s="2035" t="s">
        <v>1423</v>
      </c>
      <c r="B1030" s="2039" t="s">
        <v>1424</v>
      </c>
      <c r="C1030" s="2034">
        <f>SUM(C1031:C1033)</f>
        <v>0</v>
      </c>
      <c r="D1030" s="1523"/>
      <c r="E1030" s="1523"/>
      <c r="F1030" s="1523"/>
      <c r="G1030" s="1523"/>
      <c r="H1030" s="334"/>
      <c r="I1030" s="1523"/>
      <c r="J1030" s="334"/>
    </row>
    <row r="1031" spans="1:10">
      <c r="A1031" s="2035" t="s">
        <v>1425</v>
      </c>
      <c r="B1031" s="2036" t="s">
        <v>1436</v>
      </c>
      <c r="C1031" s="2037">
        <f>+(+C$1020)*4.92%</f>
        <v>0</v>
      </c>
      <c r="D1031" s="1524"/>
      <c r="E1031" s="1524"/>
      <c r="F1031" s="1524"/>
      <c r="G1031" s="1524"/>
      <c r="H1031" s="334"/>
      <c r="I1031" s="2152"/>
      <c r="J1031" s="334"/>
    </row>
    <row r="1032" spans="1:10">
      <c r="A1032" s="2035" t="s">
        <v>1426</v>
      </c>
      <c r="B1032" s="2036" t="s">
        <v>1433</v>
      </c>
      <c r="C1032" s="2037">
        <f>+(+C$1020)*1.5%</f>
        <v>0</v>
      </c>
      <c r="D1032" s="1524"/>
      <c r="E1032" s="1524"/>
      <c r="F1032" s="1524"/>
      <c r="G1032" s="1524"/>
      <c r="H1032" s="334"/>
      <c r="I1032" s="2152"/>
      <c r="J1032" s="334"/>
    </row>
    <row r="1033" spans="1:10">
      <c r="A1033" s="2035" t="s">
        <v>1427</v>
      </c>
      <c r="B1033" s="2036" t="s">
        <v>1434</v>
      </c>
      <c r="C1033" s="2037">
        <f>+(+C$1020)*3%</f>
        <v>0</v>
      </c>
      <c r="D1033" s="1524"/>
      <c r="E1033" s="1524"/>
      <c r="F1033" s="1524"/>
      <c r="G1033" s="1524"/>
      <c r="H1033" s="334"/>
      <c r="I1033" s="2152"/>
      <c r="J1033" s="334"/>
    </row>
    <row r="1034" spans="1:10" ht="13.5">
      <c r="A1034" s="2032" t="s">
        <v>688</v>
      </c>
      <c r="B1034" s="2039" t="s">
        <v>1439</v>
      </c>
      <c r="C1034" s="2176">
        <f>+C1036+C1039+C1045+C1050+C1058+C1063</f>
        <v>0</v>
      </c>
      <c r="D1034" s="1525"/>
      <c r="E1034" s="1525"/>
      <c r="F1034" s="1525"/>
      <c r="G1034" s="1525"/>
      <c r="H1034" s="334"/>
      <c r="I1034" s="1525"/>
    </row>
    <row r="1035" spans="1:10">
      <c r="A1035" s="2177"/>
      <c r="B1035" s="2036"/>
      <c r="C1035" s="2037"/>
      <c r="D1035" s="1524"/>
      <c r="E1035" s="1524"/>
      <c r="F1035" s="1524"/>
      <c r="G1035" s="1524"/>
      <c r="H1035" s="334"/>
      <c r="I1035" s="2152"/>
    </row>
    <row r="1036" spans="1:10" ht="12.75">
      <c r="A1036" s="2178" t="s">
        <v>1441</v>
      </c>
      <c r="B1036" s="2179" t="s">
        <v>1442</v>
      </c>
      <c r="C1036" s="2180">
        <f>+C1038</f>
        <v>0</v>
      </c>
      <c r="D1036" s="909"/>
      <c r="E1036" s="909"/>
      <c r="F1036" s="909"/>
      <c r="G1036" s="909"/>
      <c r="H1036" s="334"/>
      <c r="I1036" s="2152"/>
    </row>
    <row r="1037" spans="1:10" ht="12.75">
      <c r="A1037" s="2181" t="s">
        <v>1340</v>
      </c>
      <c r="B1037" s="2182" t="s">
        <v>1339</v>
      </c>
      <c r="C1037" s="2180">
        <f>+'MAT- EQ ADM'!BY601</f>
        <v>0</v>
      </c>
      <c r="D1037" s="909"/>
      <c r="E1037" s="909"/>
      <c r="F1037" s="1524"/>
      <c r="G1037" s="1524"/>
      <c r="H1037" s="334"/>
      <c r="I1037" s="2152"/>
    </row>
    <row r="1038" spans="1:10" ht="12.75">
      <c r="A1038" s="2181" t="s">
        <v>1443</v>
      </c>
      <c r="B1038" s="2182" t="s">
        <v>1444</v>
      </c>
      <c r="C1038" s="2180">
        <f>VIAL!AS18</f>
        <v>0</v>
      </c>
      <c r="D1038" s="909"/>
      <c r="E1038" s="909"/>
      <c r="F1038" s="1524"/>
      <c r="G1038" s="1524"/>
      <c r="H1038" s="334"/>
      <c r="I1038" s="2152"/>
    </row>
    <row r="1039" spans="1:10" ht="12.75">
      <c r="A1039" s="2178" t="s">
        <v>1445</v>
      </c>
      <c r="B1039" s="2179" t="s">
        <v>1446</v>
      </c>
      <c r="C1039" s="2180">
        <f>SUM(C1040:C1044)</f>
        <v>0</v>
      </c>
      <c r="D1039" s="909"/>
      <c r="E1039" s="909"/>
      <c r="F1039" s="909"/>
      <c r="G1039" s="909"/>
      <c r="H1039" s="334"/>
      <c r="I1039" s="2152"/>
    </row>
    <row r="1040" spans="1:10" ht="12.75" hidden="1">
      <c r="A1040" s="2181" t="s">
        <v>1447</v>
      </c>
      <c r="B1040" s="2182" t="s">
        <v>1448</v>
      </c>
      <c r="C1040" s="2180">
        <f>+'MAT- EQ ADM'!BY604</f>
        <v>0</v>
      </c>
      <c r="D1040" s="909"/>
      <c r="E1040" s="909"/>
      <c r="F1040" s="1524"/>
      <c r="G1040" s="1524"/>
      <c r="H1040" s="334"/>
      <c r="I1040" s="2152"/>
    </row>
    <row r="1041" spans="1:9" ht="12.75" hidden="1">
      <c r="A1041" s="2181" t="s">
        <v>1449</v>
      </c>
      <c r="B1041" s="2182" t="s">
        <v>1450</v>
      </c>
      <c r="C1041" s="2180">
        <f>+'MAT- EQ ADM'!BY605</f>
        <v>0</v>
      </c>
      <c r="D1041" s="909"/>
      <c r="E1041" s="909"/>
      <c r="F1041" s="1524"/>
      <c r="G1041" s="1524"/>
      <c r="H1041" s="334"/>
      <c r="I1041" s="2152"/>
    </row>
    <row r="1042" spans="1:9" ht="12.75" hidden="1">
      <c r="A1042" s="2181" t="s">
        <v>1451</v>
      </c>
      <c r="B1042" s="2182" t="s">
        <v>1452</v>
      </c>
      <c r="C1042" s="2180">
        <f>+'MAT- EQ ADM'!BY606</f>
        <v>0</v>
      </c>
      <c r="D1042" s="909"/>
      <c r="E1042" s="909"/>
      <c r="F1042" s="1524"/>
      <c r="G1042" s="1524"/>
      <c r="H1042" s="334"/>
      <c r="I1042" s="2152"/>
    </row>
    <row r="1043" spans="1:9" ht="12.75" hidden="1">
      <c r="A1043" s="2181" t="s">
        <v>1453</v>
      </c>
      <c r="B1043" s="2182" t="s">
        <v>1454</v>
      </c>
      <c r="C1043" s="2180">
        <f>+'MAT- EQ ADM'!BY607</f>
        <v>0</v>
      </c>
      <c r="D1043" s="909"/>
      <c r="E1043" s="909"/>
      <c r="F1043" s="1524"/>
      <c r="G1043" s="1524"/>
      <c r="H1043" s="334"/>
      <c r="I1043" s="2152"/>
    </row>
    <row r="1044" spans="1:9" ht="12.75" hidden="1">
      <c r="A1044" s="2181" t="s">
        <v>1455</v>
      </c>
      <c r="B1044" s="2182" t="s">
        <v>1456</v>
      </c>
      <c r="C1044" s="2180">
        <f>+'MAT- EQ ADM'!BY608</f>
        <v>0</v>
      </c>
      <c r="D1044" s="909"/>
      <c r="E1044" s="909"/>
      <c r="F1044" s="1524"/>
      <c r="G1044" s="1524"/>
      <c r="H1044" s="334"/>
      <c r="I1044" s="2152"/>
    </row>
    <row r="1045" spans="1:9" ht="12.75" hidden="1">
      <c r="A1045" s="2178" t="s">
        <v>1457</v>
      </c>
      <c r="B1045" s="2179" t="s">
        <v>1458</v>
      </c>
      <c r="C1045" s="2180">
        <f>SUM(C1046:C1049)</f>
        <v>0</v>
      </c>
      <c r="D1045" s="909"/>
      <c r="E1045" s="909"/>
      <c r="F1045" s="909"/>
      <c r="G1045" s="909"/>
      <c r="H1045" s="334"/>
      <c r="I1045" s="2152"/>
    </row>
    <row r="1046" spans="1:9" ht="12.75" hidden="1">
      <c r="A1046" s="2181" t="s">
        <v>1459</v>
      </c>
      <c r="B1046" s="2182" t="s">
        <v>1460</v>
      </c>
      <c r="C1046" s="2180">
        <f>+'MAT- EQ ADM'!BY610</f>
        <v>0</v>
      </c>
      <c r="D1046" s="909"/>
      <c r="E1046" s="909"/>
      <c r="F1046" s="1524"/>
      <c r="G1046" s="1524"/>
      <c r="H1046" s="334"/>
      <c r="I1046" s="2152"/>
    </row>
    <row r="1047" spans="1:9" ht="12.75" hidden="1">
      <c r="A1047" s="2181" t="s">
        <v>1461</v>
      </c>
      <c r="B1047" s="2182" t="s">
        <v>1462</v>
      </c>
      <c r="C1047" s="2180">
        <f>+'MAT- EQ ADM'!BY611</f>
        <v>0</v>
      </c>
      <c r="D1047" s="909"/>
      <c r="E1047" s="909"/>
      <c r="F1047" s="1524"/>
      <c r="G1047" s="1524"/>
      <c r="H1047" s="334"/>
      <c r="I1047" s="2152"/>
    </row>
    <row r="1048" spans="1:9" ht="12.75" hidden="1">
      <c r="A1048" s="2181" t="s">
        <v>1463</v>
      </c>
      <c r="B1048" s="2182" t="s">
        <v>1464</v>
      </c>
      <c r="C1048" s="2180">
        <f>+'MAT- EQ ADM'!BY612</f>
        <v>0</v>
      </c>
      <c r="D1048" s="909"/>
      <c r="E1048" s="909"/>
      <c r="F1048" s="1524"/>
      <c r="G1048" s="1524"/>
      <c r="H1048" s="334"/>
      <c r="I1048" s="2152"/>
    </row>
    <row r="1049" spans="1:9" ht="12.75" hidden="1">
      <c r="A1049" s="2181" t="s">
        <v>1465</v>
      </c>
      <c r="B1049" s="2182" t="s">
        <v>1466</v>
      </c>
      <c r="C1049" s="2180">
        <f>+'MAT- EQ ADM'!BY613+VIAL!I620</f>
        <v>0</v>
      </c>
      <c r="D1049" s="909"/>
      <c r="E1049" s="909"/>
      <c r="F1049" s="1524"/>
      <c r="G1049" s="1524"/>
      <c r="H1049" s="334"/>
      <c r="I1049" s="2152"/>
    </row>
    <row r="1050" spans="1:9" ht="12.75" hidden="1">
      <c r="A1050" s="2178" t="s">
        <v>1467</v>
      </c>
      <c r="B1050" s="2179" t="s">
        <v>1468</v>
      </c>
      <c r="C1050" s="2180">
        <f>SUM(C1051:C1057)</f>
        <v>0</v>
      </c>
      <c r="D1050" s="909"/>
      <c r="E1050" s="909"/>
      <c r="F1050" s="909"/>
      <c r="G1050" s="909"/>
      <c r="H1050" s="334"/>
      <c r="I1050" s="2152"/>
    </row>
    <row r="1051" spans="1:9" ht="12.75" hidden="1">
      <c r="A1051" s="2181" t="s">
        <v>1469</v>
      </c>
      <c r="B1051" s="2182" t="s">
        <v>1470</v>
      </c>
      <c r="C1051" s="2180">
        <f>+'MAT- EQ ADM'!BY615</f>
        <v>0</v>
      </c>
      <c r="D1051" s="909"/>
      <c r="E1051" s="909"/>
      <c r="F1051" s="1524"/>
      <c r="G1051" s="1524"/>
      <c r="H1051" s="334"/>
      <c r="I1051" s="2152"/>
    </row>
    <row r="1052" spans="1:9" ht="12.75" hidden="1">
      <c r="A1052" s="2181" t="s">
        <v>1471</v>
      </c>
      <c r="B1052" s="2182" t="s">
        <v>1472</v>
      </c>
      <c r="C1052" s="2180">
        <f>+'MAT- EQ ADM'!BY616</f>
        <v>0</v>
      </c>
      <c r="D1052" s="909"/>
      <c r="E1052" s="909"/>
      <c r="F1052" s="1524"/>
      <c r="G1052" s="1524"/>
      <c r="H1052" s="334"/>
      <c r="I1052" s="2152"/>
    </row>
    <row r="1053" spans="1:9" ht="12.75" hidden="1">
      <c r="A1053" s="2181" t="s">
        <v>1473</v>
      </c>
      <c r="B1053" s="2182" t="s">
        <v>1474</v>
      </c>
      <c r="C1053" s="2180">
        <f>+'MAT- EQ ADM'!BY617</f>
        <v>0</v>
      </c>
      <c r="D1053" s="909"/>
      <c r="E1053" s="909"/>
      <c r="F1053" s="1524"/>
      <c r="G1053" s="1524"/>
      <c r="H1053" s="334"/>
      <c r="I1053" s="2152"/>
    </row>
    <row r="1054" spans="1:9" ht="12.75" hidden="1">
      <c r="A1054" s="2181" t="s">
        <v>1475</v>
      </c>
      <c r="B1054" s="2182" t="s">
        <v>1476</v>
      </c>
      <c r="C1054" s="2180">
        <f>+'MAT- EQ ADM'!BY618</f>
        <v>0</v>
      </c>
      <c r="D1054" s="909"/>
      <c r="E1054" s="909"/>
      <c r="F1054" s="1524"/>
      <c r="G1054" s="1524"/>
      <c r="H1054" s="334"/>
      <c r="I1054" s="2152"/>
    </row>
    <row r="1055" spans="1:9" ht="12.75" hidden="1">
      <c r="A1055" s="2181" t="s">
        <v>1477</v>
      </c>
      <c r="B1055" s="2182" t="s">
        <v>1478</v>
      </c>
      <c r="C1055" s="2180">
        <f>+'MAT- EQ ADM'!BY619</f>
        <v>0</v>
      </c>
      <c r="D1055" s="909"/>
      <c r="E1055" s="909"/>
      <c r="F1055" s="1524"/>
      <c r="G1055" s="1524"/>
      <c r="H1055" s="334"/>
      <c r="I1055" s="2152"/>
    </row>
    <row r="1056" spans="1:9" ht="12.75" hidden="1">
      <c r="A1056" s="2181" t="s">
        <v>1479</v>
      </c>
      <c r="B1056" s="2182" t="s">
        <v>1480</v>
      </c>
      <c r="C1056" s="2180">
        <f>+'MAT- EQ ADM'!BY620</f>
        <v>0</v>
      </c>
      <c r="D1056" s="909"/>
      <c r="E1056" s="909"/>
      <c r="F1056" s="1524"/>
      <c r="G1056" s="1524"/>
      <c r="H1056" s="334"/>
      <c r="I1056" s="2152"/>
    </row>
    <row r="1057" spans="1:10" ht="12.75" hidden="1">
      <c r="A1057" s="2181" t="s">
        <v>1481</v>
      </c>
      <c r="B1057" s="2182" t="s">
        <v>1482</v>
      </c>
      <c r="C1057" s="2180">
        <f>+'MAT- EQ ADM'!BY621</f>
        <v>0</v>
      </c>
      <c r="D1057" s="909"/>
      <c r="E1057" s="909"/>
      <c r="F1057" s="1524"/>
      <c r="G1057" s="1524"/>
      <c r="H1057" s="334"/>
      <c r="I1057" s="2152"/>
    </row>
    <row r="1058" spans="1:10" ht="12.75">
      <c r="A1058" s="2178" t="s">
        <v>1483</v>
      </c>
      <c r="B1058" s="2179" t="s">
        <v>1484</v>
      </c>
      <c r="C1058" s="2180">
        <f>SUM(C1059:C1062)</f>
        <v>0</v>
      </c>
      <c r="D1058" s="909"/>
      <c r="E1058" s="909"/>
      <c r="F1058" s="909"/>
      <c r="G1058" s="909"/>
      <c r="H1058" s="334"/>
      <c r="I1058" s="2152"/>
    </row>
    <row r="1059" spans="1:10" ht="12.75">
      <c r="A1059" s="2181" t="s">
        <v>1485</v>
      </c>
      <c r="B1059" s="2182" t="s">
        <v>1486</v>
      </c>
      <c r="C1059" s="2180">
        <f>+'MAT- EQ ADM'!BY623</f>
        <v>0</v>
      </c>
      <c r="D1059" s="909"/>
      <c r="E1059" s="909"/>
      <c r="F1059" s="1524"/>
      <c r="G1059" s="1524"/>
      <c r="H1059" s="334"/>
      <c r="I1059" s="2152"/>
    </row>
    <row r="1060" spans="1:10" ht="12.75">
      <c r="A1060" s="2181" t="s">
        <v>1487</v>
      </c>
      <c r="B1060" s="2182" t="s">
        <v>1488</v>
      </c>
      <c r="C1060" s="2180">
        <f>VIAL!AS23</f>
        <v>0</v>
      </c>
      <c r="D1060" s="909"/>
      <c r="E1060" s="909"/>
      <c r="F1060" s="1524"/>
      <c r="G1060" s="1524"/>
      <c r="H1060" s="334"/>
      <c r="I1060" s="2152"/>
    </row>
    <row r="1061" spans="1:10" ht="12.75">
      <c r="A1061" s="2181" t="s">
        <v>1489</v>
      </c>
      <c r="B1061" s="2182" t="s">
        <v>1490</v>
      </c>
      <c r="C1061" s="2180">
        <f>+'MAT- EQ ADM'!BY625</f>
        <v>0</v>
      </c>
      <c r="D1061" s="909"/>
      <c r="E1061" s="909"/>
      <c r="F1061" s="1524"/>
      <c r="G1061" s="1524"/>
      <c r="H1061" s="334"/>
      <c r="I1061" s="2152"/>
    </row>
    <row r="1062" spans="1:10" ht="12.75">
      <c r="A1062" s="2181" t="s">
        <v>1491</v>
      </c>
      <c r="B1062" s="2182" t="s">
        <v>1492</v>
      </c>
      <c r="C1062" s="2180">
        <f>+'MAT- EQ ADM'!BY626</f>
        <v>0</v>
      </c>
      <c r="D1062" s="909"/>
      <c r="E1062" s="909"/>
      <c r="F1062" s="1524"/>
      <c r="G1062" s="1524"/>
      <c r="H1062" s="334"/>
      <c r="I1062" s="2152"/>
    </row>
    <row r="1063" spans="1:10" ht="12.75">
      <c r="A1063" s="2178" t="s">
        <v>1429</v>
      </c>
      <c r="B1063" s="2183" t="s">
        <v>1430</v>
      </c>
      <c r="C1063" s="2037">
        <f>+C1064</f>
        <v>0</v>
      </c>
      <c r="D1063" s="1524"/>
      <c r="E1063" s="1524"/>
      <c r="F1063" s="1524"/>
      <c r="G1063" s="1524"/>
      <c r="H1063" s="334"/>
      <c r="I1063" s="1524"/>
    </row>
    <row r="1064" spans="1:10">
      <c r="A1064" s="2184" t="s">
        <v>1431</v>
      </c>
      <c r="B1064" s="2185" t="s">
        <v>1432</v>
      </c>
      <c r="C1064" s="2037">
        <f>+(+C$1020)*1.33%</f>
        <v>0</v>
      </c>
      <c r="D1064" s="1524"/>
      <c r="E1064" s="1524"/>
      <c r="F1064" s="1524"/>
      <c r="G1064" s="1524"/>
      <c r="H1064" s="334"/>
      <c r="I1064" s="2152"/>
    </row>
    <row r="1065" spans="1:10" ht="12.75">
      <c r="A1065" s="2184" t="s">
        <v>681</v>
      </c>
      <c r="B1065" s="2182" t="s">
        <v>906</v>
      </c>
      <c r="C1065" s="2180">
        <f>+'MAT- EQ ADM'!BY629</f>
        <v>0</v>
      </c>
      <c r="D1065" s="909"/>
      <c r="E1065" s="909"/>
      <c r="F1065" s="1524"/>
      <c r="G1065" s="1524"/>
      <c r="H1065" s="334"/>
      <c r="I1065" s="2152"/>
    </row>
    <row r="1066" spans="1:10" ht="12.75">
      <c r="A1066" s="509" t="s">
        <v>680</v>
      </c>
      <c r="B1066" s="614" t="s">
        <v>683</v>
      </c>
      <c r="C1066" s="457">
        <f>+C1067+C1073+C1078+C1086+C1089</f>
        <v>0</v>
      </c>
      <c r="D1066" s="334"/>
      <c r="E1066" s="334"/>
      <c r="F1066" s="334"/>
      <c r="G1066" s="334"/>
      <c r="H1066" s="334"/>
      <c r="I1066" s="334"/>
      <c r="J1066" s="334"/>
    </row>
    <row r="1067" spans="1:10" ht="12.75">
      <c r="A1067" s="506" t="s">
        <v>1524</v>
      </c>
      <c r="B1067" s="614" t="s">
        <v>1525</v>
      </c>
      <c r="C1067" s="451">
        <f>SUM(C1068:C1072)</f>
        <v>0</v>
      </c>
      <c r="D1067" s="334"/>
      <c r="E1067" s="334"/>
      <c r="F1067" s="334"/>
      <c r="G1067" s="334"/>
      <c r="H1067" s="334"/>
      <c r="I1067" s="334"/>
      <c r="J1067" s="334"/>
    </row>
    <row r="1068" spans="1:10" ht="12.75">
      <c r="A1068" s="507" t="s">
        <v>1526</v>
      </c>
      <c r="B1068" s="616" t="s">
        <v>1528</v>
      </c>
      <c r="C1068" s="451">
        <f>+VIAL!AS30</f>
        <v>0</v>
      </c>
    </row>
    <row r="1069" spans="1:10" ht="12.75" hidden="1">
      <c r="A1069" s="507" t="s">
        <v>1529</v>
      </c>
      <c r="B1069" s="616" t="s">
        <v>1530</v>
      </c>
      <c r="C1069" s="451"/>
    </row>
    <row r="1070" spans="1:10" ht="12.75" hidden="1">
      <c r="A1070" s="507" t="s">
        <v>1531</v>
      </c>
      <c r="B1070" s="616" t="s">
        <v>1532</v>
      </c>
      <c r="C1070" s="451"/>
    </row>
    <row r="1071" spans="1:10" ht="12.75" hidden="1">
      <c r="A1071" s="507" t="s">
        <v>1533</v>
      </c>
      <c r="B1071" s="616" t="s">
        <v>1534</v>
      </c>
      <c r="C1071" s="451">
        <f>+'MAT- EQ ADM'!CA$62</f>
        <v>0</v>
      </c>
    </row>
    <row r="1072" spans="1:10" ht="12.75" hidden="1">
      <c r="A1072" s="507" t="s">
        <v>1535</v>
      </c>
      <c r="B1072" s="616" t="s">
        <v>1536</v>
      </c>
      <c r="C1072" s="451"/>
    </row>
    <row r="1073" spans="1:3" ht="12.75" hidden="1">
      <c r="A1073" s="506" t="s">
        <v>1537</v>
      </c>
      <c r="B1073" s="614" t="s">
        <v>1538</v>
      </c>
      <c r="C1073" s="451">
        <f>SUM(C1074:C1077)</f>
        <v>0</v>
      </c>
    </row>
    <row r="1074" spans="1:3" ht="12.75" hidden="1">
      <c r="A1074" s="507" t="s">
        <v>1539</v>
      </c>
      <c r="B1074" s="616" t="s">
        <v>1540</v>
      </c>
      <c r="C1074" s="451"/>
    </row>
    <row r="1075" spans="1:3" ht="12.75" hidden="1">
      <c r="A1075" s="507" t="s">
        <v>1541</v>
      </c>
      <c r="B1075" s="616" t="s">
        <v>1542</v>
      </c>
      <c r="C1075" s="451"/>
    </row>
    <row r="1076" spans="1:3" ht="12.75" hidden="1">
      <c r="A1076" s="507" t="s">
        <v>1543</v>
      </c>
      <c r="B1076" s="616" t="s">
        <v>1544</v>
      </c>
      <c r="C1076" s="451"/>
    </row>
    <row r="1077" spans="1:3" ht="12.75" hidden="1">
      <c r="A1077" s="507" t="s">
        <v>1545</v>
      </c>
      <c r="B1077" s="616" t="s">
        <v>1546</v>
      </c>
      <c r="C1077" s="451"/>
    </row>
    <row r="1078" spans="1:3" ht="12.75" hidden="1">
      <c r="A1078" s="506" t="s">
        <v>1547</v>
      </c>
      <c r="B1078" s="623" t="s">
        <v>1548</v>
      </c>
      <c r="C1078" s="451">
        <f>SUM(C1079:C1085)</f>
        <v>0</v>
      </c>
    </row>
    <row r="1079" spans="1:3" ht="12.75" hidden="1">
      <c r="A1079" s="507" t="s">
        <v>1549</v>
      </c>
      <c r="B1079" s="616" t="s">
        <v>1550</v>
      </c>
      <c r="C1079" s="451"/>
    </row>
    <row r="1080" spans="1:3" ht="12.75" hidden="1">
      <c r="A1080" s="507" t="s">
        <v>1551</v>
      </c>
      <c r="B1080" s="616" t="s">
        <v>1552</v>
      </c>
      <c r="C1080" s="451">
        <v>0</v>
      </c>
    </row>
    <row r="1081" spans="1:3" ht="12.75" hidden="1">
      <c r="A1081" s="507" t="s">
        <v>1553</v>
      </c>
      <c r="B1081" s="616" t="s">
        <v>1554</v>
      </c>
      <c r="C1081" s="451"/>
    </row>
    <row r="1082" spans="1:3" ht="12.75" hidden="1">
      <c r="A1082" s="507" t="s">
        <v>1555</v>
      </c>
      <c r="B1082" s="616" t="s">
        <v>1556</v>
      </c>
      <c r="C1082" s="451">
        <f>+'MAT- EQ ADM'!CA$69</f>
        <v>0</v>
      </c>
    </row>
    <row r="1083" spans="1:3" ht="12.75" hidden="1">
      <c r="A1083" s="507" t="s">
        <v>1557</v>
      </c>
      <c r="B1083" s="616" t="s">
        <v>1558</v>
      </c>
      <c r="C1083" s="451"/>
    </row>
    <row r="1084" spans="1:3" ht="12.75" hidden="1">
      <c r="A1084" s="507" t="s">
        <v>1559</v>
      </c>
      <c r="B1084" s="616" t="s">
        <v>1560</v>
      </c>
      <c r="C1084" s="451"/>
    </row>
    <row r="1085" spans="1:3" ht="12.75" hidden="1">
      <c r="A1085" s="507" t="s">
        <v>1561</v>
      </c>
      <c r="B1085" s="616" t="s">
        <v>1562</v>
      </c>
      <c r="C1085" s="451"/>
    </row>
    <row r="1086" spans="1:3" ht="12.75">
      <c r="A1086" s="506" t="s">
        <v>1563</v>
      </c>
      <c r="B1086" s="614" t="s">
        <v>1564</v>
      </c>
      <c r="C1086" s="451">
        <f>SUM(C1087:C1088)</f>
        <v>0</v>
      </c>
    </row>
    <row r="1087" spans="1:3" ht="12.75">
      <c r="A1087" s="507" t="s">
        <v>1565</v>
      </c>
      <c r="B1087" s="616" t="s">
        <v>1566</v>
      </c>
      <c r="C1087" s="451">
        <f>+'MAT- EQ ADM'!CA$73</f>
        <v>0</v>
      </c>
    </row>
    <row r="1088" spans="1:3" ht="12.75">
      <c r="A1088" s="507" t="s">
        <v>1567</v>
      </c>
      <c r="B1088" s="616" t="s">
        <v>1568</v>
      </c>
      <c r="C1088" s="451">
        <f>+VIAL!AS38</f>
        <v>0</v>
      </c>
    </row>
    <row r="1089" spans="1:8" ht="12.75">
      <c r="A1089" s="1557"/>
      <c r="B1089" s="2049"/>
    </row>
    <row r="1090" spans="1:8" ht="12.75">
      <c r="A1090" s="2052" t="s">
        <v>687</v>
      </c>
      <c r="B1090" s="2053" t="s">
        <v>2012</v>
      </c>
      <c r="C1090" s="2054">
        <f>C1091+C1100</f>
        <v>0</v>
      </c>
    </row>
    <row r="1091" spans="1:8" ht="12.75">
      <c r="A1091" s="509" t="s">
        <v>680</v>
      </c>
      <c r="B1091" s="614" t="s">
        <v>683</v>
      </c>
      <c r="C1091" s="457">
        <f>C1092</f>
        <v>0</v>
      </c>
    </row>
    <row r="1092" spans="1:8" ht="12.75">
      <c r="A1092" s="478" t="s">
        <v>1547</v>
      </c>
      <c r="B1092" s="650" t="s">
        <v>1548</v>
      </c>
      <c r="C1092" s="305">
        <f>SUM(C1093:C1099)</f>
        <v>0</v>
      </c>
      <c r="D1092" s="305"/>
      <c r="E1092" s="305"/>
      <c r="F1092" s="305"/>
      <c r="G1092" s="305"/>
      <c r="H1092" s="305"/>
    </row>
    <row r="1093" spans="1:8" ht="12.75">
      <c r="A1093" s="479" t="s">
        <v>1549</v>
      </c>
      <c r="B1093" s="312" t="s">
        <v>1550</v>
      </c>
      <c r="C1093" s="305">
        <v>0</v>
      </c>
      <c r="D1093" s="305"/>
      <c r="E1093" s="305"/>
      <c r="F1093" s="305"/>
      <c r="G1093" s="305"/>
      <c r="H1093" s="305"/>
    </row>
    <row r="1094" spans="1:8" ht="12.75">
      <c r="A1094" s="479" t="s">
        <v>1551</v>
      </c>
      <c r="B1094" s="312" t="s">
        <v>1552</v>
      </c>
      <c r="C1094" s="305">
        <v>0</v>
      </c>
      <c r="D1094" s="305"/>
      <c r="E1094" s="305"/>
      <c r="F1094" s="305"/>
      <c r="G1094" s="305"/>
      <c r="H1094" s="305"/>
    </row>
    <row r="1095" spans="1:8" ht="12.75">
      <c r="A1095" s="479" t="s">
        <v>1553</v>
      </c>
      <c r="B1095" s="312" t="s">
        <v>1554</v>
      </c>
      <c r="C1095" s="305">
        <v>0</v>
      </c>
      <c r="D1095" s="305"/>
      <c r="E1095" s="305"/>
      <c r="F1095" s="305"/>
      <c r="G1095" s="305"/>
      <c r="H1095" s="305"/>
    </row>
    <row r="1096" spans="1:8" ht="12.75" hidden="1" customHeight="1">
      <c r="A1096" s="479" t="s">
        <v>1555</v>
      </c>
      <c r="B1096" s="312" t="s">
        <v>1556</v>
      </c>
      <c r="D1096" s="305"/>
      <c r="E1096" s="305"/>
      <c r="F1096" s="305"/>
      <c r="G1096" s="305"/>
      <c r="H1096" s="305"/>
    </row>
    <row r="1097" spans="1:8" ht="12.75" hidden="1" customHeight="1">
      <c r="A1097" s="479" t="s">
        <v>1557</v>
      </c>
      <c r="B1097" s="312" t="s">
        <v>1558</v>
      </c>
      <c r="D1097" s="305"/>
      <c r="E1097" s="305"/>
      <c r="F1097" s="305"/>
      <c r="G1097" s="305"/>
      <c r="H1097" s="305"/>
    </row>
    <row r="1098" spans="1:8" ht="12.75" hidden="1" customHeight="1">
      <c r="A1098" s="479" t="s">
        <v>1559</v>
      </c>
      <c r="B1098" s="312" t="s">
        <v>1560</v>
      </c>
      <c r="D1098" s="305"/>
      <c r="E1098" s="305"/>
      <c r="F1098" s="305"/>
      <c r="G1098" s="305"/>
      <c r="H1098" s="305"/>
    </row>
    <row r="1099" spans="1:8" ht="12.75" hidden="1" customHeight="1">
      <c r="A1099" s="479" t="s">
        <v>1561</v>
      </c>
      <c r="B1099" s="312" t="s">
        <v>1562</v>
      </c>
      <c r="D1099" s="305"/>
      <c r="E1099" s="305"/>
      <c r="F1099" s="305"/>
      <c r="G1099" s="305"/>
      <c r="H1099" s="305"/>
    </row>
    <row r="1100" spans="1:8" ht="12.75">
      <c r="A1100" s="498" t="s">
        <v>7</v>
      </c>
      <c r="B1100" s="825" t="s">
        <v>8</v>
      </c>
      <c r="C1100" s="305">
        <f>+C1101</f>
        <v>0</v>
      </c>
    </row>
    <row r="1101" spans="1:8" ht="12.75">
      <c r="A1101" s="499" t="s">
        <v>11</v>
      </c>
      <c r="B1101" s="826" t="s">
        <v>12</v>
      </c>
      <c r="C1101" s="305">
        <v>0</v>
      </c>
    </row>
    <row r="1102" spans="1:8" ht="12.75">
      <c r="A1102" s="1557"/>
      <c r="B1102" s="2049"/>
    </row>
    <row r="1103" spans="1:8" ht="12.75">
      <c r="A1103" s="2052" t="s">
        <v>1979</v>
      </c>
      <c r="B1103" s="2053" t="s">
        <v>2234</v>
      </c>
      <c r="C1103" s="2054">
        <f>+C1104</f>
        <v>0</v>
      </c>
    </row>
    <row r="1104" spans="1:8" ht="12.75">
      <c r="A1104" s="498" t="s">
        <v>7</v>
      </c>
      <c r="B1104" s="825" t="s">
        <v>8</v>
      </c>
      <c r="C1104" s="305">
        <f>+C1105</f>
        <v>0</v>
      </c>
    </row>
    <row r="1105" spans="1:3" ht="12.75">
      <c r="A1105" s="499" t="s">
        <v>11</v>
      </c>
      <c r="B1105" s="826" t="s">
        <v>12</v>
      </c>
      <c r="C1105" s="305">
        <v>0</v>
      </c>
    </row>
    <row r="1106" spans="1:3" ht="12.75">
      <c r="A1106" s="1557"/>
      <c r="B1106" s="2049"/>
    </row>
    <row r="1107" spans="1:3" ht="12.75">
      <c r="A1107" s="2052" t="s">
        <v>1656</v>
      </c>
      <c r="B1107" s="2053" t="s">
        <v>2235</v>
      </c>
      <c r="C1107" s="2054">
        <f>+C1108</f>
        <v>0</v>
      </c>
    </row>
    <row r="1108" spans="1:3" ht="12.75">
      <c r="A1108" s="498" t="s">
        <v>7</v>
      </c>
      <c r="B1108" s="825" t="s">
        <v>8</v>
      </c>
      <c r="C1108" s="305">
        <f>+C1109</f>
        <v>0</v>
      </c>
    </row>
    <row r="1109" spans="1:3" ht="12.75">
      <c r="A1109" s="499" t="s">
        <v>11</v>
      </c>
      <c r="B1109" s="826" t="s">
        <v>12</v>
      </c>
      <c r="C1109" s="305">
        <v>0</v>
      </c>
    </row>
    <row r="1110" spans="1:3" ht="12.75">
      <c r="A1110" s="1557"/>
      <c r="B1110" s="2049"/>
    </row>
    <row r="1111" spans="1:3" ht="12.75">
      <c r="A1111" s="2052" t="s">
        <v>1980</v>
      </c>
      <c r="B1111" s="2053" t="s">
        <v>2236</v>
      </c>
      <c r="C1111" s="2054">
        <f>+C1112</f>
        <v>0</v>
      </c>
    </row>
    <row r="1112" spans="1:3" ht="12.75">
      <c r="A1112" s="498" t="s">
        <v>7</v>
      </c>
      <c r="B1112" s="825" t="s">
        <v>8</v>
      </c>
      <c r="C1112" s="305">
        <f>+C1113</f>
        <v>0</v>
      </c>
    </row>
    <row r="1113" spans="1:3" ht="12.75">
      <c r="A1113" s="499" t="s">
        <v>11</v>
      </c>
      <c r="B1113" s="826" t="s">
        <v>12</v>
      </c>
      <c r="C1113" s="305">
        <v>0</v>
      </c>
    </row>
    <row r="1114" spans="1:3" ht="12.75">
      <c r="A1114" s="1557"/>
      <c r="B1114" s="2049"/>
    </row>
    <row r="1115" spans="1:3" ht="12.75">
      <c r="A1115" s="2052" t="s">
        <v>1657</v>
      </c>
      <c r="B1115" s="2053" t="s">
        <v>2237</v>
      </c>
      <c r="C1115" s="2054">
        <f>+C1116</f>
        <v>0</v>
      </c>
    </row>
    <row r="1116" spans="1:3" ht="12.75">
      <c r="A1116" s="498" t="s">
        <v>7</v>
      </c>
      <c r="B1116" s="825" t="s">
        <v>8</v>
      </c>
      <c r="C1116" s="305">
        <f>+C1117</f>
        <v>0</v>
      </c>
    </row>
    <row r="1117" spans="1:3" ht="12.75">
      <c r="A1117" s="499" t="s">
        <v>11</v>
      </c>
      <c r="B1117" s="826" t="s">
        <v>12</v>
      </c>
      <c r="C1117" s="305">
        <v>0</v>
      </c>
    </row>
    <row r="1118" spans="1:3" ht="12.75">
      <c r="A1118" s="1557"/>
      <c r="B1118" s="2049"/>
    </row>
    <row r="1119" spans="1:3" ht="12.75">
      <c r="A1119" s="2052" t="s">
        <v>1658</v>
      </c>
      <c r="B1119" s="2053" t="s">
        <v>2238</v>
      </c>
      <c r="C1119" s="2054">
        <f>+C1120</f>
        <v>20946484.149999999</v>
      </c>
    </row>
    <row r="1120" spans="1:3" ht="12.75">
      <c r="A1120" s="498" t="s">
        <v>680</v>
      </c>
      <c r="B1120" s="825" t="s">
        <v>683</v>
      </c>
      <c r="C1120" s="305">
        <f>+C1121</f>
        <v>20946484.149999999</v>
      </c>
    </row>
    <row r="1121" spans="1:8" ht="12.75">
      <c r="A1121" s="499" t="s">
        <v>1581</v>
      </c>
      <c r="B1121" s="826" t="s">
        <v>1582</v>
      </c>
      <c r="C1121" s="305">
        <v>20946484.149999999</v>
      </c>
    </row>
    <row r="1122" spans="1:8" ht="12.75">
      <c r="A1122" s="1557"/>
      <c r="B1122" s="2049"/>
    </row>
    <row r="1123" spans="1:8" ht="12.75" hidden="1">
      <c r="A1123" s="1557"/>
      <c r="B1123" s="316"/>
    </row>
    <row r="1124" spans="1:8" ht="12.75" hidden="1">
      <c r="A1124" s="1557"/>
      <c r="B1124" s="316"/>
    </row>
    <row r="1125" spans="1:8" ht="12.75" hidden="1">
      <c r="A1125" s="1557"/>
      <c r="B1125" s="316"/>
    </row>
    <row r="1126" spans="1:8" hidden="1">
      <c r="A1126" s="477"/>
      <c r="B1126" s="319"/>
    </row>
    <row r="1127" spans="1:8" hidden="1">
      <c r="B1127" s="187"/>
    </row>
    <row r="1128" spans="1:8" hidden="1">
      <c r="B1128" s="187"/>
    </row>
    <row r="1129" spans="1:8" hidden="1">
      <c r="A1129" s="2044" t="s">
        <v>1981</v>
      </c>
      <c r="B1129" s="602"/>
      <c r="C1129" s="456">
        <f>+C1131+C1153+C1199+C1231+C1235+C1238+C1264+C1301+C1313+C1317</f>
        <v>0</v>
      </c>
      <c r="E1129" s="77"/>
      <c r="F1129" s="77"/>
      <c r="G1129" s="77"/>
      <c r="H1129" s="77"/>
    </row>
    <row r="1130" spans="1:8" hidden="1">
      <c r="A1130" s="504"/>
      <c r="B1130" s="602"/>
      <c r="C1130" s="451"/>
      <c r="E1130" s="77"/>
      <c r="F1130" s="77"/>
      <c r="G1130" s="77"/>
      <c r="H1130" s="77"/>
    </row>
    <row r="1131" spans="1:8" hidden="1">
      <c r="A1131" s="2032" t="s">
        <v>1428</v>
      </c>
      <c r="B1131" s="2033" t="s">
        <v>1438</v>
      </c>
      <c r="C1131" s="2034">
        <f>+C1132+C1136+C1139+C1147+C1144</f>
        <v>0</v>
      </c>
      <c r="E1131" s="77"/>
      <c r="F1131" s="77"/>
      <c r="G1131" s="77"/>
      <c r="H1131" s="77"/>
    </row>
    <row r="1132" spans="1:8" hidden="1">
      <c r="A1132" s="2032" t="s">
        <v>1437</v>
      </c>
      <c r="B1132" s="2033" t="s">
        <v>1403</v>
      </c>
      <c r="C1132" s="2034">
        <f>SUM(C1133:C1135)</f>
        <v>0</v>
      </c>
      <c r="E1132" s="77"/>
      <c r="F1132" s="77"/>
      <c r="G1132" s="77"/>
      <c r="H1132" s="77"/>
    </row>
    <row r="1133" spans="1:8" hidden="1">
      <c r="A1133" s="2035" t="s">
        <v>1405</v>
      </c>
      <c r="B1133" s="2036" t="s">
        <v>1404</v>
      </c>
      <c r="C1133" s="2037">
        <v>0</v>
      </c>
      <c r="E1133" s="77"/>
      <c r="F1133" s="77"/>
      <c r="G1133" s="77"/>
      <c r="H1133" s="77"/>
    </row>
    <row r="1134" spans="1:8" hidden="1">
      <c r="A1134" s="2035" t="s">
        <v>1406</v>
      </c>
      <c r="B1134" s="2036" t="s">
        <v>1407</v>
      </c>
      <c r="C1134" s="2037"/>
      <c r="E1134" s="77"/>
      <c r="F1134" s="77"/>
      <c r="G1134" s="77"/>
      <c r="H1134" s="77"/>
    </row>
    <row r="1135" spans="1:8" ht="13.5" hidden="1">
      <c r="A1135" s="2035" t="s">
        <v>1408</v>
      </c>
      <c r="B1135" s="2038" t="s">
        <v>1409</v>
      </c>
      <c r="C1135" s="2037">
        <v>0</v>
      </c>
      <c r="E1135" s="77"/>
      <c r="F1135" s="77"/>
      <c r="G1135" s="77"/>
      <c r="H1135" s="77"/>
    </row>
    <row r="1136" spans="1:8" ht="13.5" hidden="1">
      <c r="A1136" s="2035" t="s">
        <v>1410</v>
      </c>
      <c r="B1136" s="2039" t="s">
        <v>1411</v>
      </c>
      <c r="C1136" s="2034">
        <f>SUM(C1137:C1138)</f>
        <v>0</v>
      </c>
      <c r="E1136" s="77"/>
      <c r="F1136" s="77"/>
      <c r="G1136" s="77"/>
      <c r="H1136" s="77"/>
    </row>
    <row r="1137" spans="1:8" ht="13.5" hidden="1">
      <c r="A1137" s="2035" t="s">
        <v>1412</v>
      </c>
      <c r="B1137" s="2038" t="s">
        <v>1413</v>
      </c>
      <c r="C1137" s="2037">
        <v>0</v>
      </c>
      <c r="E1137" s="77"/>
      <c r="F1137" s="77"/>
      <c r="G1137" s="77"/>
      <c r="H1137" s="77"/>
    </row>
    <row r="1138" spans="1:8" ht="13.5" hidden="1">
      <c r="A1138" s="2035" t="s">
        <v>1414</v>
      </c>
      <c r="B1138" s="2038" t="s">
        <v>269</v>
      </c>
      <c r="C1138" s="2037">
        <v>0</v>
      </c>
      <c r="E1138" s="77"/>
      <c r="F1138" s="77"/>
      <c r="G1138" s="77"/>
      <c r="H1138" s="77"/>
    </row>
    <row r="1139" spans="1:8" ht="13.5" hidden="1">
      <c r="A1139" s="2035" t="s">
        <v>1415</v>
      </c>
      <c r="B1139" s="2039" t="s">
        <v>1416</v>
      </c>
      <c r="C1139" s="2037">
        <v>0</v>
      </c>
      <c r="E1139" s="77"/>
      <c r="F1139" s="77"/>
      <c r="G1139" s="77"/>
      <c r="H1139" s="77"/>
    </row>
    <row r="1140" spans="1:8" hidden="1">
      <c r="A1140" s="2035" t="s">
        <v>1417</v>
      </c>
      <c r="B1140" s="2036" t="s">
        <v>1418</v>
      </c>
      <c r="C1140" s="2037">
        <v>0</v>
      </c>
      <c r="E1140" s="77"/>
      <c r="F1140" s="77"/>
      <c r="G1140" s="77"/>
      <c r="H1140" s="77"/>
    </row>
    <row r="1141" spans="1:8" hidden="1">
      <c r="A1141" s="2035" t="s">
        <v>1419</v>
      </c>
      <c r="B1141" s="2036" t="s">
        <v>1420</v>
      </c>
      <c r="C1141" s="2037">
        <v>0</v>
      </c>
      <c r="E1141" s="77"/>
      <c r="F1141" s="77"/>
      <c r="G1141" s="77"/>
      <c r="H1141" s="77"/>
    </row>
    <row r="1142" spans="1:8" hidden="1">
      <c r="A1142" s="2035" t="s">
        <v>1421</v>
      </c>
      <c r="B1142" s="2036" t="s">
        <v>600</v>
      </c>
      <c r="C1142" s="2037">
        <v>0</v>
      </c>
      <c r="E1142" s="77"/>
      <c r="F1142" s="77"/>
      <c r="G1142" s="77"/>
      <c r="H1142" s="77"/>
    </row>
    <row r="1143" spans="1:8" hidden="1">
      <c r="A1143" s="2035" t="s">
        <v>1422</v>
      </c>
      <c r="B1143" s="2036" t="s">
        <v>978</v>
      </c>
      <c r="C1143" s="2037">
        <v>0</v>
      </c>
      <c r="E1143" s="77"/>
      <c r="F1143" s="77"/>
      <c r="G1143" s="77"/>
      <c r="H1143" s="77"/>
    </row>
    <row r="1144" spans="1:8" ht="13.5" hidden="1">
      <c r="A1144" s="2040" t="s">
        <v>160</v>
      </c>
      <c r="B1144" s="2039" t="s">
        <v>161</v>
      </c>
      <c r="C1144" s="2041">
        <f>SUM(C1145:C1146)</f>
        <v>0</v>
      </c>
      <c r="E1144" s="77"/>
      <c r="F1144" s="77"/>
      <c r="G1144" s="77"/>
      <c r="H1144" s="77"/>
    </row>
    <row r="1145" spans="1:8" hidden="1">
      <c r="A1145" s="2042" t="s">
        <v>162</v>
      </c>
      <c r="B1145" s="2036" t="s">
        <v>164</v>
      </c>
      <c r="C1145" s="2037">
        <v>0</v>
      </c>
      <c r="E1145" s="77"/>
      <c r="F1145" s="77"/>
      <c r="G1145" s="77"/>
      <c r="H1145" s="77"/>
    </row>
    <row r="1146" spans="1:8" hidden="1">
      <c r="A1146" s="2042" t="s">
        <v>163</v>
      </c>
      <c r="B1146" s="2036" t="s">
        <v>165</v>
      </c>
      <c r="C1146" s="2037">
        <v>0</v>
      </c>
      <c r="E1146" s="77"/>
      <c r="F1146" s="77"/>
      <c r="G1146" s="77"/>
      <c r="H1146" s="77"/>
    </row>
    <row r="1147" spans="1:8" ht="13.5" hidden="1">
      <c r="A1147" s="2035" t="s">
        <v>1423</v>
      </c>
      <c r="B1147" s="2039" t="s">
        <v>1424</v>
      </c>
      <c r="C1147" s="2043">
        <f>SUM(C1148:C1150)</f>
        <v>0</v>
      </c>
      <c r="E1147" s="77"/>
      <c r="F1147" s="77"/>
      <c r="G1147" s="77"/>
      <c r="H1147" s="77"/>
    </row>
    <row r="1148" spans="1:8" hidden="1">
      <c r="A1148" s="2035" t="s">
        <v>1425</v>
      </c>
      <c r="B1148" s="2036" t="s">
        <v>1436</v>
      </c>
      <c r="C1148" s="2037">
        <v>0</v>
      </c>
      <c r="E1148" s="77"/>
      <c r="F1148" s="77"/>
      <c r="G1148" s="77"/>
      <c r="H1148" s="77"/>
    </row>
    <row r="1149" spans="1:8" hidden="1">
      <c r="A1149" s="2035" t="s">
        <v>1426</v>
      </c>
      <c r="B1149" s="2036" t="s">
        <v>1433</v>
      </c>
      <c r="C1149" s="2037">
        <v>0</v>
      </c>
      <c r="E1149" s="77"/>
      <c r="F1149" s="77"/>
      <c r="G1149" s="77"/>
      <c r="H1149" s="77"/>
    </row>
    <row r="1150" spans="1:8" hidden="1">
      <c r="A1150" s="2035" t="s">
        <v>1427</v>
      </c>
      <c r="B1150" s="2036" t="s">
        <v>1434</v>
      </c>
      <c r="C1150" s="2037">
        <v>0</v>
      </c>
      <c r="E1150" s="77"/>
      <c r="F1150" s="77"/>
      <c r="G1150" s="77"/>
      <c r="H1150" s="77"/>
    </row>
    <row r="1151" spans="1:8" hidden="1">
      <c r="A1151" s="504"/>
      <c r="B1151" s="602"/>
      <c r="C1151" s="452"/>
      <c r="E1151" s="77"/>
      <c r="F1151" s="77"/>
      <c r="G1151" s="77"/>
      <c r="H1151" s="77"/>
    </row>
    <row r="1152" spans="1:8" hidden="1">
      <c r="A1152" s="504"/>
      <c r="B1152" s="602"/>
      <c r="C1152" s="452"/>
      <c r="E1152" s="77"/>
      <c r="F1152" s="77"/>
      <c r="G1152" s="77"/>
      <c r="H1152" s="77"/>
    </row>
    <row r="1153" spans="1:8" ht="13.5" hidden="1">
      <c r="A1153" s="505" t="s">
        <v>688</v>
      </c>
      <c r="B1153" s="612" t="s">
        <v>1439</v>
      </c>
      <c r="C1153" s="451">
        <f>+C1155+C1158+C1164+C1169+C1177++C1182+C1186+C1190</f>
        <v>0</v>
      </c>
      <c r="E1153" s="77"/>
      <c r="F1153" s="77"/>
      <c r="G1153" s="77"/>
      <c r="H1153" s="77"/>
    </row>
    <row r="1154" spans="1:8" hidden="1">
      <c r="A1154" s="504"/>
      <c r="B1154" s="602"/>
      <c r="C1154" s="452"/>
      <c r="E1154" s="77"/>
      <c r="F1154" s="77"/>
      <c r="G1154" s="77"/>
      <c r="H1154" s="77"/>
    </row>
    <row r="1155" spans="1:8" ht="12.75" hidden="1">
      <c r="A1155" s="506" t="s">
        <v>1441</v>
      </c>
      <c r="B1155" s="614" t="s">
        <v>1442</v>
      </c>
      <c r="C1155" s="451">
        <f>+C1157</f>
        <v>0</v>
      </c>
      <c r="E1155" s="77"/>
      <c r="F1155" s="77"/>
      <c r="G1155" s="77"/>
      <c r="H1155" s="77"/>
    </row>
    <row r="1156" spans="1:8" ht="12.75" hidden="1">
      <c r="A1156" s="507" t="s">
        <v>1340</v>
      </c>
      <c r="B1156" s="818" t="s">
        <v>1339</v>
      </c>
      <c r="C1156" s="451"/>
      <c r="E1156" s="77"/>
      <c r="F1156" s="77"/>
      <c r="G1156" s="77"/>
      <c r="H1156" s="77"/>
    </row>
    <row r="1157" spans="1:8" ht="12.75" hidden="1">
      <c r="A1157" s="507" t="s">
        <v>1443</v>
      </c>
      <c r="B1157" s="616" t="s">
        <v>1444</v>
      </c>
      <c r="C1157" s="451">
        <v>0</v>
      </c>
      <c r="E1157" s="77"/>
      <c r="F1157" s="77"/>
      <c r="G1157" s="77"/>
      <c r="H1157" s="77"/>
    </row>
    <row r="1158" spans="1:8" ht="12.75" hidden="1">
      <c r="A1158" s="506" t="s">
        <v>1445</v>
      </c>
      <c r="B1158" s="614" t="s">
        <v>1446</v>
      </c>
      <c r="C1158" s="451">
        <f>SUM(C1159:C1163)</f>
        <v>0</v>
      </c>
      <c r="E1158" s="77"/>
      <c r="F1158" s="77"/>
      <c r="G1158" s="77"/>
      <c r="H1158" s="77"/>
    </row>
    <row r="1159" spans="1:8" ht="12.75" hidden="1">
      <c r="A1159" s="507" t="s">
        <v>1447</v>
      </c>
      <c r="B1159" s="616" t="s">
        <v>1448</v>
      </c>
      <c r="C1159" s="451"/>
      <c r="E1159" s="77"/>
      <c r="F1159" s="77"/>
      <c r="G1159" s="77"/>
      <c r="H1159" s="77"/>
    </row>
    <row r="1160" spans="1:8" ht="12.75" hidden="1">
      <c r="A1160" s="507" t="s">
        <v>1449</v>
      </c>
      <c r="B1160" s="616" t="s">
        <v>1450</v>
      </c>
      <c r="C1160" s="451"/>
      <c r="E1160" s="77"/>
      <c r="F1160" s="77"/>
      <c r="G1160" s="77"/>
      <c r="H1160" s="77"/>
    </row>
    <row r="1161" spans="1:8" ht="12.75" hidden="1">
      <c r="A1161" s="507" t="s">
        <v>1451</v>
      </c>
      <c r="B1161" s="616" t="s">
        <v>1452</v>
      </c>
      <c r="C1161" s="451"/>
      <c r="E1161" s="77"/>
      <c r="F1161" s="77"/>
      <c r="G1161" s="77"/>
      <c r="H1161" s="77"/>
    </row>
    <row r="1162" spans="1:8" ht="12.75" hidden="1">
      <c r="A1162" s="507" t="s">
        <v>1453</v>
      </c>
      <c r="B1162" s="616" t="s">
        <v>1454</v>
      </c>
      <c r="C1162" s="451"/>
      <c r="E1162" s="77"/>
      <c r="F1162" s="77"/>
      <c r="G1162" s="77"/>
      <c r="H1162" s="77"/>
    </row>
    <row r="1163" spans="1:8" ht="12.75" hidden="1">
      <c r="A1163" s="507" t="s">
        <v>1455</v>
      </c>
      <c r="B1163" s="616" t="s">
        <v>1456</v>
      </c>
      <c r="C1163" s="451"/>
      <c r="E1163" s="77"/>
      <c r="F1163" s="77"/>
      <c r="G1163" s="77"/>
      <c r="H1163" s="77"/>
    </row>
    <row r="1164" spans="1:8" ht="12.75" hidden="1">
      <c r="A1164" s="506" t="s">
        <v>1457</v>
      </c>
      <c r="B1164" s="614" t="s">
        <v>1458</v>
      </c>
      <c r="C1164" s="451">
        <f>SUM(C1165:C1168)</f>
        <v>0</v>
      </c>
      <c r="E1164" s="77"/>
      <c r="F1164" s="77"/>
      <c r="G1164" s="77"/>
      <c r="H1164" s="77"/>
    </row>
    <row r="1165" spans="1:8" ht="12.75" hidden="1">
      <c r="A1165" s="507" t="s">
        <v>1459</v>
      </c>
      <c r="B1165" s="616" t="s">
        <v>1460</v>
      </c>
      <c r="C1165" s="451"/>
      <c r="E1165" s="77"/>
      <c r="F1165" s="77"/>
      <c r="G1165" s="77"/>
      <c r="H1165" s="77"/>
    </row>
    <row r="1166" spans="1:8" ht="12.75" hidden="1">
      <c r="A1166" s="507" t="s">
        <v>1461</v>
      </c>
      <c r="B1166" s="616" t="s">
        <v>1462</v>
      </c>
      <c r="C1166" s="451"/>
      <c r="E1166" s="77"/>
      <c r="F1166" s="77"/>
      <c r="G1166" s="77"/>
      <c r="H1166" s="77"/>
    </row>
    <row r="1167" spans="1:8" ht="12.75" hidden="1">
      <c r="A1167" s="507" t="s">
        <v>1463</v>
      </c>
      <c r="B1167" s="616" t="s">
        <v>1464</v>
      </c>
      <c r="C1167" s="451"/>
      <c r="E1167" s="77"/>
      <c r="F1167" s="77"/>
      <c r="G1167" s="77"/>
      <c r="H1167" s="77"/>
    </row>
    <row r="1168" spans="1:8" ht="12.75" hidden="1">
      <c r="A1168" s="507" t="s">
        <v>1465</v>
      </c>
      <c r="B1168" s="616" t="s">
        <v>1466</v>
      </c>
      <c r="C1168" s="451"/>
      <c r="E1168" s="77"/>
      <c r="F1168" s="77"/>
      <c r="G1168" s="77"/>
      <c r="H1168" s="77"/>
    </row>
    <row r="1169" spans="1:8" ht="12.75" hidden="1">
      <c r="A1169" s="506" t="s">
        <v>1467</v>
      </c>
      <c r="B1169" s="614" t="s">
        <v>1468</v>
      </c>
      <c r="C1169" s="451">
        <f>SUM(C1170:C1176)</f>
        <v>0</v>
      </c>
      <c r="E1169" s="77"/>
      <c r="F1169" s="77"/>
      <c r="G1169" s="77"/>
      <c r="H1169" s="77"/>
    </row>
    <row r="1170" spans="1:8" ht="12.75" hidden="1">
      <c r="A1170" s="507" t="s">
        <v>1469</v>
      </c>
      <c r="B1170" s="616" t="s">
        <v>1470</v>
      </c>
      <c r="C1170" s="451"/>
      <c r="E1170" s="77"/>
      <c r="F1170" s="77"/>
      <c r="G1170" s="77"/>
      <c r="H1170" s="77"/>
    </row>
    <row r="1171" spans="1:8" ht="12.75" hidden="1">
      <c r="A1171" s="507" t="s">
        <v>1471</v>
      </c>
      <c r="B1171" s="616" t="s">
        <v>1472</v>
      </c>
      <c r="C1171" s="451"/>
      <c r="E1171" s="77"/>
      <c r="F1171" s="77"/>
      <c r="G1171" s="77"/>
      <c r="H1171" s="77"/>
    </row>
    <row r="1172" spans="1:8" ht="12.75" hidden="1">
      <c r="A1172" s="507" t="s">
        <v>1473</v>
      </c>
      <c r="B1172" s="616" t="s">
        <v>1474</v>
      </c>
      <c r="C1172" s="451"/>
      <c r="E1172" s="77"/>
      <c r="F1172" s="77"/>
      <c r="G1172" s="77"/>
      <c r="H1172" s="77"/>
    </row>
    <row r="1173" spans="1:8" ht="12.75" hidden="1">
      <c r="A1173" s="507" t="s">
        <v>1475</v>
      </c>
      <c r="B1173" s="616" t="s">
        <v>1476</v>
      </c>
      <c r="C1173" s="451"/>
      <c r="E1173" s="77"/>
      <c r="F1173" s="77"/>
      <c r="G1173" s="77"/>
      <c r="H1173" s="77"/>
    </row>
    <row r="1174" spans="1:8" ht="12.75" hidden="1">
      <c r="A1174" s="507" t="s">
        <v>1477</v>
      </c>
      <c r="B1174" s="616" t="s">
        <v>1478</v>
      </c>
      <c r="C1174" s="451"/>
      <c r="E1174" s="77"/>
      <c r="F1174" s="77"/>
      <c r="G1174" s="77"/>
      <c r="H1174" s="77"/>
    </row>
    <row r="1175" spans="1:8" ht="12.75" hidden="1">
      <c r="A1175" s="507" t="s">
        <v>1479</v>
      </c>
      <c r="B1175" s="616" t="s">
        <v>1480</v>
      </c>
      <c r="C1175" s="451"/>
      <c r="E1175" s="77"/>
      <c r="F1175" s="77"/>
      <c r="G1175" s="77"/>
      <c r="H1175" s="77"/>
    </row>
    <row r="1176" spans="1:8" ht="12.75" hidden="1">
      <c r="A1176" s="507" t="s">
        <v>1481</v>
      </c>
      <c r="B1176" s="616" t="s">
        <v>1482</v>
      </c>
      <c r="C1176" s="451"/>
      <c r="E1176" s="77"/>
      <c r="F1176" s="77"/>
      <c r="G1176" s="77"/>
      <c r="H1176" s="77"/>
    </row>
    <row r="1177" spans="1:8" ht="12.75" hidden="1">
      <c r="A1177" s="506" t="s">
        <v>1483</v>
      </c>
      <c r="B1177" s="614" t="s">
        <v>1484</v>
      </c>
      <c r="C1177" s="451">
        <f>SUM(C1178:C1181)</f>
        <v>0</v>
      </c>
      <c r="E1177" s="77"/>
      <c r="F1177" s="77"/>
      <c r="G1177" s="77"/>
      <c r="H1177" s="77"/>
    </row>
    <row r="1178" spans="1:8" ht="12.75" hidden="1">
      <c r="A1178" s="507" t="s">
        <v>1485</v>
      </c>
      <c r="B1178" s="616" t="s">
        <v>1486</v>
      </c>
      <c r="C1178" s="451"/>
      <c r="E1178" s="77"/>
      <c r="F1178" s="77"/>
      <c r="G1178" s="77"/>
      <c r="H1178" s="77"/>
    </row>
    <row r="1179" spans="1:8" ht="12.75" hidden="1">
      <c r="A1179" s="507" t="s">
        <v>1487</v>
      </c>
      <c r="B1179" s="616" t="s">
        <v>1488</v>
      </c>
      <c r="C1179" s="451"/>
      <c r="E1179" s="77"/>
      <c r="F1179" s="77"/>
      <c r="G1179" s="77"/>
      <c r="H1179" s="77"/>
    </row>
    <row r="1180" spans="1:8" ht="12.75" hidden="1">
      <c r="A1180" s="507" t="s">
        <v>1489</v>
      </c>
      <c r="B1180" s="616" t="s">
        <v>1490</v>
      </c>
      <c r="C1180" s="451"/>
      <c r="E1180" s="77"/>
      <c r="F1180" s="77"/>
      <c r="G1180" s="77"/>
      <c r="H1180" s="77"/>
    </row>
    <row r="1181" spans="1:8" ht="12.75" hidden="1">
      <c r="A1181" s="507" t="s">
        <v>1491</v>
      </c>
      <c r="B1181" s="616" t="s">
        <v>1492</v>
      </c>
      <c r="C1181" s="451"/>
      <c r="E1181" s="77"/>
      <c r="F1181" s="77"/>
      <c r="G1181" s="77"/>
      <c r="H1181" s="77"/>
    </row>
    <row r="1182" spans="1:8" ht="12.75" hidden="1">
      <c r="A1182" s="506" t="s">
        <v>1429</v>
      </c>
      <c r="B1182" s="618" t="s">
        <v>1430</v>
      </c>
      <c r="C1182" s="452">
        <f>+C1183</f>
        <v>0</v>
      </c>
      <c r="E1182" s="77"/>
      <c r="F1182" s="77"/>
      <c r="G1182" s="77"/>
      <c r="H1182" s="77"/>
    </row>
    <row r="1183" spans="1:8" hidden="1">
      <c r="A1183" s="508" t="s">
        <v>1431</v>
      </c>
      <c r="B1183" s="620" t="s">
        <v>1432</v>
      </c>
      <c r="C1183" s="452">
        <v>0</v>
      </c>
      <c r="E1183" s="77"/>
      <c r="F1183" s="77"/>
      <c r="G1183" s="77"/>
      <c r="H1183" s="77"/>
    </row>
    <row r="1184" spans="1:8" ht="12.75" hidden="1">
      <c r="A1184" s="508" t="s">
        <v>681</v>
      </c>
      <c r="B1184" s="616" t="s">
        <v>906</v>
      </c>
      <c r="C1184" s="452">
        <v>0</v>
      </c>
    </row>
    <row r="1185" spans="1:3" hidden="1">
      <c r="A1185" s="504"/>
      <c r="B1185" s="602"/>
      <c r="C1185" s="452"/>
    </row>
    <row r="1186" spans="1:3" ht="12.75" hidden="1">
      <c r="A1186" s="506" t="s">
        <v>1493</v>
      </c>
      <c r="B1186" s="614" t="s">
        <v>1494</v>
      </c>
      <c r="C1186" s="451">
        <f>SUM(C1187:C1189)</f>
        <v>0</v>
      </c>
    </row>
    <row r="1187" spans="1:3" ht="12.75" hidden="1">
      <c r="A1187" s="507" t="s">
        <v>1495</v>
      </c>
      <c r="B1187" s="616" t="s">
        <v>1496</v>
      </c>
      <c r="C1187" s="451"/>
    </row>
    <row r="1188" spans="1:3" ht="12.75" hidden="1">
      <c r="A1188" s="507" t="s">
        <v>1497</v>
      </c>
      <c r="B1188" s="616" t="s">
        <v>1498</v>
      </c>
      <c r="C1188" s="451"/>
    </row>
    <row r="1189" spans="1:3" ht="12.75" hidden="1">
      <c r="A1189" s="507" t="s">
        <v>1499</v>
      </c>
      <c r="B1189" s="616" t="s">
        <v>1500</v>
      </c>
      <c r="C1189" s="451"/>
    </row>
    <row r="1190" spans="1:3" ht="12.75" hidden="1">
      <c r="A1190" s="506" t="s">
        <v>1501</v>
      </c>
      <c r="B1190" s="614" t="s">
        <v>1502</v>
      </c>
      <c r="C1190" s="451">
        <f>SUM(C1191:C1198)</f>
        <v>0</v>
      </c>
    </row>
    <row r="1191" spans="1:3" ht="12.75" hidden="1">
      <c r="A1191" s="507" t="s">
        <v>1503</v>
      </c>
      <c r="B1191" s="616" t="s">
        <v>1504</v>
      </c>
      <c r="C1191" s="451"/>
    </row>
    <row r="1192" spans="1:3" ht="12.75" hidden="1">
      <c r="A1192" s="507" t="s">
        <v>1505</v>
      </c>
      <c r="B1192" s="616" t="s">
        <v>1506</v>
      </c>
      <c r="C1192" s="451"/>
    </row>
    <row r="1193" spans="1:3" ht="12.75" hidden="1">
      <c r="A1193" s="507" t="s">
        <v>1507</v>
      </c>
      <c r="B1193" s="616" t="s">
        <v>1513</v>
      </c>
      <c r="C1193" s="451"/>
    </row>
    <row r="1194" spans="1:3" ht="12.75" hidden="1">
      <c r="A1194" s="507" t="s">
        <v>1514</v>
      </c>
      <c r="B1194" s="616" t="s">
        <v>1515</v>
      </c>
      <c r="C1194" s="451"/>
    </row>
    <row r="1195" spans="1:3" ht="12.75" hidden="1">
      <c r="A1195" s="507" t="s">
        <v>1516</v>
      </c>
      <c r="B1195" s="616" t="s">
        <v>1517</v>
      </c>
      <c r="C1195" s="451">
        <v>0</v>
      </c>
    </row>
    <row r="1196" spans="1:3" ht="12.75" hidden="1">
      <c r="A1196" s="507" t="s">
        <v>1518</v>
      </c>
      <c r="B1196" s="616" t="s">
        <v>1519</v>
      </c>
      <c r="C1196" s="451"/>
    </row>
    <row r="1197" spans="1:3" ht="12.75" hidden="1">
      <c r="A1197" s="507" t="s">
        <v>1520</v>
      </c>
      <c r="B1197" s="621" t="s">
        <v>1521</v>
      </c>
      <c r="C1197" s="451"/>
    </row>
    <row r="1198" spans="1:3" ht="12.75" hidden="1">
      <c r="A1198" s="507" t="s">
        <v>1522</v>
      </c>
      <c r="B1198" s="616" t="s">
        <v>1523</v>
      </c>
      <c r="C1198" s="451"/>
    </row>
    <row r="1199" spans="1:3" ht="12.75" hidden="1">
      <c r="A1199" s="509" t="s">
        <v>680</v>
      </c>
      <c r="B1199" s="614" t="s">
        <v>683</v>
      </c>
      <c r="C1199" s="457">
        <f>+C1200+C1206+C1211+C1219+C1222</f>
        <v>0</v>
      </c>
    </row>
    <row r="1200" spans="1:3" ht="12.75" hidden="1">
      <c r="A1200" s="506" t="s">
        <v>1524</v>
      </c>
      <c r="B1200" s="614" t="s">
        <v>1525</v>
      </c>
      <c r="C1200" s="451">
        <f>SUM(C1201:C1205)</f>
        <v>0</v>
      </c>
    </row>
    <row r="1201" spans="1:3" ht="12.75" hidden="1">
      <c r="A1201" s="507" t="s">
        <v>1526</v>
      </c>
      <c r="B1201" s="616" t="s">
        <v>1528</v>
      </c>
      <c r="C1201" s="451">
        <v>0</v>
      </c>
    </row>
    <row r="1202" spans="1:3" ht="12.75" hidden="1">
      <c r="A1202" s="507" t="s">
        <v>1529</v>
      </c>
      <c r="B1202" s="616" t="s">
        <v>1530</v>
      </c>
      <c r="C1202" s="451"/>
    </row>
    <row r="1203" spans="1:3" ht="12.75" hidden="1">
      <c r="A1203" s="507" t="s">
        <v>1531</v>
      </c>
      <c r="B1203" s="616" t="s">
        <v>1532</v>
      </c>
      <c r="C1203" s="451"/>
    </row>
    <row r="1204" spans="1:3" ht="12.75" hidden="1">
      <c r="A1204" s="507" t="s">
        <v>1533</v>
      </c>
      <c r="B1204" s="616" t="s">
        <v>1534</v>
      </c>
      <c r="C1204" s="451">
        <f>+'MAT- EQ ADM'!CA$62</f>
        <v>0</v>
      </c>
    </row>
    <row r="1205" spans="1:3" ht="12.75" hidden="1">
      <c r="A1205" s="507" t="s">
        <v>1535</v>
      </c>
      <c r="B1205" s="616" t="s">
        <v>1536</v>
      </c>
      <c r="C1205" s="451"/>
    </row>
    <row r="1206" spans="1:3" ht="12.75" hidden="1">
      <c r="A1206" s="506" t="s">
        <v>1537</v>
      </c>
      <c r="B1206" s="614" t="s">
        <v>1538</v>
      </c>
      <c r="C1206" s="451">
        <f>SUM(C1207:C1210)</f>
        <v>0</v>
      </c>
    </row>
    <row r="1207" spans="1:3" ht="12.75" hidden="1">
      <c r="A1207" s="507" t="s">
        <v>1539</v>
      </c>
      <c r="B1207" s="616" t="s">
        <v>1540</v>
      </c>
      <c r="C1207" s="451"/>
    </row>
    <row r="1208" spans="1:3" ht="12.75" hidden="1">
      <c r="A1208" s="507" t="s">
        <v>1541</v>
      </c>
      <c r="B1208" s="616" t="s">
        <v>1542</v>
      </c>
      <c r="C1208" s="451"/>
    </row>
    <row r="1209" spans="1:3" ht="12.75" hidden="1">
      <c r="A1209" s="507" t="s">
        <v>1543</v>
      </c>
      <c r="B1209" s="616" t="s">
        <v>1544</v>
      </c>
      <c r="C1209" s="451"/>
    </row>
    <row r="1210" spans="1:3" ht="12.75" hidden="1">
      <c r="A1210" s="507" t="s">
        <v>1545</v>
      </c>
      <c r="B1210" s="616" t="s">
        <v>1546</v>
      </c>
      <c r="C1210" s="451"/>
    </row>
    <row r="1211" spans="1:3" ht="12.75" hidden="1">
      <c r="A1211" s="506" t="s">
        <v>1547</v>
      </c>
      <c r="B1211" s="623" t="s">
        <v>1548</v>
      </c>
      <c r="C1211" s="451">
        <f>SUM(C1212:C1218)</f>
        <v>0</v>
      </c>
    </row>
    <row r="1212" spans="1:3" ht="12.75" hidden="1">
      <c r="A1212" s="507" t="s">
        <v>1549</v>
      </c>
      <c r="B1212" s="616" t="s">
        <v>1550</v>
      </c>
      <c r="C1212" s="451"/>
    </row>
    <row r="1213" spans="1:3" ht="12.75" hidden="1">
      <c r="A1213" s="507" t="s">
        <v>1551</v>
      </c>
      <c r="B1213" s="616" t="s">
        <v>1552</v>
      </c>
      <c r="C1213" s="451">
        <v>0</v>
      </c>
    </row>
    <row r="1214" spans="1:3" ht="12.75" hidden="1">
      <c r="A1214" s="507" t="s">
        <v>1553</v>
      </c>
      <c r="B1214" s="616" t="s">
        <v>1554</v>
      </c>
      <c r="C1214" s="451"/>
    </row>
    <row r="1215" spans="1:3" ht="12.75" hidden="1">
      <c r="A1215" s="507" t="s">
        <v>1555</v>
      </c>
      <c r="B1215" s="616" t="s">
        <v>1556</v>
      </c>
      <c r="C1215" s="451">
        <f>+'MAT- EQ ADM'!CA$69</f>
        <v>0</v>
      </c>
    </row>
    <row r="1216" spans="1:3" ht="12.75" hidden="1">
      <c r="A1216" s="507" t="s">
        <v>1557</v>
      </c>
      <c r="B1216" s="616" t="s">
        <v>1558</v>
      </c>
      <c r="C1216" s="451"/>
    </row>
    <row r="1217" spans="1:3" ht="12.75" hidden="1">
      <c r="A1217" s="507" t="s">
        <v>1559</v>
      </c>
      <c r="B1217" s="616" t="s">
        <v>1560</v>
      </c>
      <c r="C1217" s="451"/>
    </row>
    <row r="1218" spans="1:3" ht="12.75" hidden="1">
      <c r="A1218" s="507" t="s">
        <v>1561</v>
      </c>
      <c r="B1218" s="616" t="s">
        <v>1562</v>
      </c>
      <c r="C1218" s="451"/>
    </row>
    <row r="1219" spans="1:3" ht="12.75" hidden="1">
      <c r="A1219" s="506" t="s">
        <v>1563</v>
      </c>
      <c r="B1219" s="614" t="s">
        <v>1564</v>
      </c>
      <c r="C1219" s="451">
        <f>SUM(C1220:C1221)</f>
        <v>0</v>
      </c>
    </row>
    <row r="1220" spans="1:3" ht="12.75" hidden="1">
      <c r="A1220" s="507" t="s">
        <v>1565</v>
      </c>
      <c r="B1220" s="616" t="s">
        <v>1566</v>
      </c>
      <c r="C1220" s="451">
        <f>+'MAT- EQ ADM'!CA$73</f>
        <v>0</v>
      </c>
    </row>
    <row r="1221" spans="1:3" ht="12.75" hidden="1">
      <c r="A1221" s="507" t="s">
        <v>1567</v>
      </c>
      <c r="B1221" s="616" t="s">
        <v>1568</v>
      </c>
      <c r="C1221" s="451">
        <v>0</v>
      </c>
    </row>
    <row r="1222" spans="1:3" ht="12.75" hidden="1">
      <c r="A1222" s="506" t="s">
        <v>1569</v>
      </c>
      <c r="B1222" s="614" t="s">
        <v>1570</v>
      </c>
      <c r="C1222" s="451">
        <f>SUM(C1223:C1230)</f>
        <v>0</v>
      </c>
    </row>
    <row r="1223" spans="1:3" ht="12.75" hidden="1">
      <c r="A1223" s="507" t="s">
        <v>1571</v>
      </c>
      <c r="B1223" s="616" t="s">
        <v>1572</v>
      </c>
      <c r="C1223" s="451">
        <f>+'MAT- EQ ADM'!CA669</f>
        <v>0</v>
      </c>
    </row>
    <row r="1224" spans="1:3" ht="12.75" hidden="1">
      <c r="A1224" s="507" t="s">
        <v>1573</v>
      </c>
      <c r="B1224" s="616" t="s">
        <v>1574</v>
      </c>
      <c r="C1224" s="451"/>
    </row>
    <row r="1225" spans="1:3" ht="12.75" hidden="1">
      <c r="A1225" s="510" t="s">
        <v>1575</v>
      </c>
      <c r="B1225" s="616" t="s">
        <v>1576</v>
      </c>
      <c r="C1225" s="451">
        <f>+'MAT- EQ ADM'!CA$120</f>
        <v>0</v>
      </c>
    </row>
    <row r="1226" spans="1:3" ht="12.75" hidden="1">
      <c r="A1226" s="507" t="s">
        <v>1577</v>
      </c>
      <c r="B1226" s="616" t="s">
        <v>1578</v>
      </c>
      <c r="C1226" s="451"/>
    </row>
    <row r="1227" spans="1:3" ht="12.75" hidden="1">
      <c r="A1227" s="507" t="s">
        <v>1579</v>
      </c>
      <c r="B1227" s="616" t="s">
        <v>1580</v>
      </c>
      <c r="C1227" s="451">
        <f>+'MAT- EQ ADM'!CA$143</f>
        <v>0</v>
      </c>
    </row>
    <row r="1228" spans="1:3" ht="12.75" hidden="1">
      <c r="A1228" s="507" t="s">
        <v>1581</v>
      </c>
      <c r="B1228" s="616" t="s">
        <v>1582</v>
      </c>
      <c r="C1228" s="451">
        <f>+'MAT- EQ ADM'!CA$163</f>
        <v>0</v>
      </c>
    </row>
    <row r="1229" spans="1:3" ht="12.75" hidden="1">
      <c r="A1229" s="507" t="s">
        <v>1583</v>
      </c>
      <c r="B1229" s="616" t="s">
        <v>1584</v>
      </c>
      <c r="C1229" s="451"/>
    </row>
    <row r="1230" spans="1:3" ht="12.75" hidden="1">
      <c r="A1230" s="507" t="s">
        <v>1585</v>
      </c>
      <c r="B1230" s="616" t="s">
        <v>1586</v>
      </c>
      <c r="C1230" s="451"/>
    </row>
    <row r="1231" spans="1:3" ht="12.75" hidden="1">
      <c r="A1231" s="511">
        <v>3</v>
      </c>
      <c r="B1231" s="614" t="s">
        <v>1587</v>
      </c>
      <c r="C1231" s="451">
        <f>+C1232</f>
        <v>0</v>
      </c>
    </row>
    <row r="1232" spans="1:3" ht="12.75" hidden="1">
      <c r="A1232" s="506" t="s">
        <v>1588</v>
      </c>
      <c r="B1232" s="614" t="s">
        <v>1589</v>
      </c>
      <c r="C1232" s="451">
        <f>+C1233</f>
        <v>0</v>
      </c>
    </row>
    <row r="1233" spans="1:3" ht="12.75" hidden="1">
      <c r="A1233" s="507" t="s">
        <v>1590</v>
      </c>
      <c r="B1233" s="621" t="s">
        <v>1592</v>
      </c>
      <c r="C1233" s="451"/>
    </row>
    <row r="1234" spans="1:3" ht="12.75" hidden="1">
      <c r="A1234" s="530" t="s">
        <v>658</v>
      </c>
      <c r="B1234" s="599" t="s">
        <v>41</v>
      </c>
      <c r="C1234" s="451"/>
    </row>
    <row r="1235" spans="1:3" ht="12.75" hidden="1">
      <c r="A1235" s="506">
        <v>4</v>
      </c>
      <c r="B1235" s="614" t="s">
        <v>1593</v>
      </c>
      <c r="C1235" s="451">
        <f>+C1236</f>
        <v>0</v>
      </c>
    </row>
    <row r="1236" spans="1:3" ht="12.75" hidden="1">
      <c r="A1236" s="506" t="s">
        <v>1594</v>
      </c>
      <c r="B1236" s="614" t="s">
        <v>1595</v>
      </c>
      <c r="C1236" s="451">
        <f>+C1237</f>
        <v>0</v>
      </c>
    </row>
    <row r="1237" spans="1:3" ht="12.75" hidden="1">
      <c r="A1237" s="507" t="s">
        <v>1596</v>
      </c>
      <c r="B1237" s="616" t="s">
        <v>1597</v>
      </c>
      <c r="C1237" s="451"/>
    </row>
    <row r="1238" spans="1:3" ht="12.75" hidden="1">
      <c r="A1238" s="511">
        <v>5</v>
      </c>
      <c r="B1238" s="628" t="s">
        <v>1598</v>
      </c>
      <c r="C1238" s="451">
        <f>+C1239+C1248+C1257+C1259</f>
        <v>0</v>
      </c>
    </row>
    <row r="1239" spans="1:3" ht="12.75" hidden="1">
      <c r="A1239" s="506" t="s">
        <v>1599</v>
      </c>
      <c r="B1239" s="614" t="s">
        <v>1600</v>
      </c>
      <c r="C1239" s="451">
        <f>SUM(C1240:C1247)</f>
        <v>0</v>
      </c>
    </row>
    <row r="1240" spans="1:3" ht="12.75" hidden="1">
      <c r="A1240" s="507" t="s">
        <v>1601</v>
      </c>
      <c r="B1240" s="616" t="s">
        <v>1602</v>
      </c>
      <c r="C1240" s="451"/>
    </row>
    <row r="1241" spans="1:3" ht="12.75" hidden="1">
      <c r="A1241" s="507" t="s">
        <v>1603</v>
      </c>
      <c r="B1241" s="616" t="s">
        <v>1604</v>
      </c>
      <c r="C1241" s="451"/>
    </row>
    <row r="1242" spans="1:3" ht="12.75" hidden="1">
      <c r="A1242" s="507" t="s">
        <v>1605</v>
      </c>
      <c r="B1242" s="616" t="s">
        <v>1606</v>
      </c>
      <c r="C1242" s="451">
        <f>+'MAT- EQ ADM'!CA$182</f>
        <v>0</v>
      </c>
    </row>
    <row r="1243" spans="1:3" ht="12.75" hidden="1">
      <c r="A1243" s="507" t="s">
        <v>1607</v>
      </c>
      <c r="B1243" s="616" t="s">
        <v>1608</v>
      </c>
      <c r="C1243" s="451">
        <f>+'MAT- EQ ADM'!CA$167</f>
        <v>0</v>
      </c>
    </row>
    <row r="1244" spans="1:3" ht="12.75" hidden="1">
      <c r="A1244" s="507" t="s">
        <v>1609</v>
      </c>
      <c r="B1244" s="616" t="s">
        <v>0</v>
      </c>
      <c r="C1244" s="451">
        <f>+'MAT- EQ ADM'!CA$174</f>
        <v>0</v>
      </c>
    </row>
    <row r="1245" spans="1:3" ht="12.75" hidden="1">
      <c r="A1245" s="507" t="s">
        <v>1</v>
      </c>
      <c r="B1245" s="616" t="s">
        <v>2</v>
      </c>
      <c r="C1245" s="451"/>
    </row>
    <row r="1246" spans="1:3" ht="12.75" hidden="1">
      <c r="A1246" s="507" t="s">
        <v>3</v>
      </c>
      <c r="B1246" s="616" t="s">
        <v>4</v>
      </c>
      <c r="C1246" s="451"/>
    </row>
    <row r="1247" spans="1:3" ht="12.75" hidden="1">
      <c r="A1247" s="507" t="s">
        <v>5</v>
      </c>
      <c r="B1247" s="616" t="s">
        <v>6</v>
      </c>
      <c r="C1247" s="451">
        <f>+'MAT- EQ ADM'!CA$180</f>
        <v>0</v>
      </c>
    </row>
    <row r="1248" spans="1:3" ht="12.75" hidden="1">
      <c r="A1248" s="506" t="s">
        <v>7</v>
      </c>
      <c r="B1248" s="614" t="s">
        <v>8</v>
      </c>
      <c r="C1248" s="451">
        <f>SUM(C1249:C1256)</f>
        <v>0</v>
      </c>
    </row>
    <row r="1249" spans="1:3" ht="12.75" hidden="1">
      <c r="A1249" s="507" t="s">
        <v>9</v>
      </c>
      <c r="B1249" s="616" t="s">
        <v>10</v>
      </c>
      <c r="C1249" s="451"/>
    </row>
    <row r="1250" spans="1:3" ht="12.75" hidden="1">
      <c r="A1250" s="507" t="s">
        <v>11</v>
      </c>
      <c r="B1250" s="616" t="s">
        <v>12</v>
      </c>
      <c r="C1250" s="451"/>
    </row>
    <row r="1251" spans="1:3" ht="12.75" hidden="1">
      <c r="A1251" s="507" t="s">
        <v>13</v>
      </c>
      <c r="B1251" s="616" t="s">
        <v>14</v>
      </c>
      <c r="C1251" s="451"/>
    </row>
    <row r="1252" spans="1:3" ht="12.75" hidden="1">
      <c r="A1252" s="507" t="s">
        <v>15</v>
      </c>
      <c r="B1252" s="616" t="s">
        <v>16</v>
      </c>
      <c r="C1252" s="451"/>
    </row>
    <row r="1253" spans="1:3" ht="12.75" hidden="1">
      <c r="A1253" s="507" t="s">
        <v>17</v>
      </c>
      <c r="B1253" s="616" t="s">
        <v>18</v>
      </c>
      <c r="C1253" s="451"/>
    </row>
    <row r="1254" spans="1:3" ht="12.75" hidden="1">
      <c r="A1254" s="507" t="s">
        <v>19</v>
      </c>
      <c r="B1254" s="616" t="s">
        <v>20</v>
      </c>
      <c r="C1254" s="451"/>
    </row>
    <row r="1255" spans="1:3" ht="12.75" hidden="1">
      <c r="A1255" s="507" t="s">
        <v>21</v>
      </c>
      <c r="B1255" s="616" t="s">
        <v>22</v>
      </c>
      <c r="C1255" s="451"/>
    </row>
    <row r="1256" spans="1:3" ht="12.75" hidden="1">
      <c r="A1256" s="507" t="s">
        <v>23</v>
      </c>
      <c r="B1256" s="616" t="s">
        <v>24</v>
      </c>
      <c r="C1256" s="451"/>
    </row>
    <row r="1257" spans="1:3" ht="12.75" hidden="1">
      <c r="A1257" s="506" t="s">
        <v>25</v>
      </c>
      <c r="B1257" s="614" t="s">
        <v>26</v>
      </c>
      <c r="C1257" s="451">
        <f>+C1258</f>
        <v>0</v>
      </c>
    </row>
    <row r="1258" spans="1:3" ht="12.75" hidden="1">
      <c r="A1258" s="507" t="s">
        <v>27</v>
      </c>
      <c r="B1258" s="616" t="s">
        <v>28</v>
      </c>
      <c r="C1258" s="451"/>
    </row>
    <row r="1259" spans="1:3" ht="12.75" hidden="1">
      <c r="A1259" s="506" t="s">
        <v>29</v>
      </c>
      <c r="B1259" s="614" t="s">
        <v>30</v>
      </c>
      <c r="C1259" s="451">
        <f>SUM(C1260:C1263)</f>
        <v>0</v>
      </c>
    </row>
    <row r="1260" spans="1:3" ht="12.75" hidden="1">
      <c r="A1260" s="507" t="s">
        <v>31</v>
      </c>
      <c r="B1260" s="616" t="s">
        <v>32</v>
      </c>
      <c r="C1260" s="451"/>
    </row>
    <row r="1261" spans="1:3" ht="12.75" hidden="1">
      <c r="A1261" s="507" t="s">
        <v>33</v>
      </c>
      <c r="B1261" s="616" t="s">
        <v>34</v>
      </c>
      <c r="C1261" s="451"/>
    </row>
    <row r="1262" spans="1:3" ht="12.75" hidden="1">
      <c r="A1262" s="507" t="s">
        <v>35</v>
      </c>
      <c r="B1262" s="616" t="s">
        <v>36</v>
      </c>
      <c r="C1262" s="451"/>
    </row>
    <row r="1263" spans="1:3" ht="12.75" hidden="1">
      <c r="A1263" s="507" t="s">
        <v>37</v>
      </c>
      <c r="B1263" s="616" t="s">
        <v>38</v>
      </c>
      <c r="C1263" s="451"/>
    </row>
    <row r="1264" spans="1:3" ht="12.75" hidden="1">
      <c r="A1264" s="506">
        <v>6</v>
      </c>
      <c r="B1264" s="614" t="s">
        <v>568</v>
      </c>
      <c r="C1264" s="451">
        <f>+C1265+C1283+C1286+C1288+C1293+C1295+C1298</f>
        <v>0</v>
      </c>
    </row>
    <row r="1265" spans="1:3" ht="12.75" hidden="1">
      <c r="A1265" s="506" t="s">
        <v>42</v>
      </c>
      <c r="B1265" s="614" t="s">
        <v>43</v>
      </c>
      <c r="C1265" s="451">
        <f>+C1266+C1269+C1272+C1276+C1281+C1282</f>
        <v>0</v>
      </c>
    </row>
    <row r="1266" spans="1:3" ht="12.75" hidden="1">
      <c r="A1266" s="507" t="s">
        <v>44</v>
      </c>
      <c r="B1266" s="616" t="s">
        <v>45</v>
      </c>
      <c r="C1266" s="451">
        <f>+C1267</f>
        <v>0</v>
      </c>
    </row>
    <row r="1267" spans="1:3" ht="12.75" hidden="1">
      <c r="A1267" s="507"/>
      <c r="B1267" s="453" t="s">
        <v>167</v>
      </c>
      <c r="C1267" s="451"/>
    </row>
    <row r="1268" spans="1:3" ht="12.75" hidden="1">
      <c r="A1268" s="507"/>
      <c r="B1268" s="616"/>
      <c r="C1268" s="451"/>
    </row>
    <row r="1269" spans="1:3" ht="12.75" hidden="1">
      <c r="A1269" s="507" t="s">
        <v>46</v>
      </c>
      <c r="B1269" s="616" t="s">
        <v>47</v>
      </c>
      <c r="C1269" s="451">
        <f>SUM(C1270:C1271)</f>
        <v>0</v>
      </c>
    </row>
    <row r="1270" spans="1:3" ht="12.75" hidden="1">
      <c r="A1270" s="507"/>
      <c r="B1270" s="454" t="s">
        <v>149</v>
      </c>
      <c r="C1270" s="451"/>
    </row>
    <row r="1271" spans="1:3" ht="12.75" hidden="1">
      <c r="A1271" s="507"/>
      <c r="B1271" s="454" t="s">
        <v>148</v>
      </c>
      <c r="C1271" s="451"/>
    </row>
    <row r="1272" spans="1:3" ht="12.75" hidden="1">
      <c r="A1272" s="507" t="s">
        <v>48</v>
      </c>
      <c r="B1272" s="621" t="s">
        <v>49</v>
      </c>
      <c r="C1272" s="451">
        <f>SUM(C1273:C1274)</f>
        <v>0</v>
      </c>
    </row>
    <row r="1273" spans="1:3" ht="12.75" hidden="1">
      <c r="A1273" s="507"/>
      <c r="B1273" s="453" t="s">
        <v>146</v>
      </c>
      <c r="C1273" s="451"/>
    </row>
    <row r="1274" spans="1:3" ht="12.75" hidden="1">
      <c r="A1274" s="507"/>
      <c r="B1274" s="453" t="s">
        <v>147</v>
      </c>
      <c r="C1274" s="451"/>
    </row>
    <row r="1275" spans="1:3" ht="12.75" hidden="1">
      <c r="A1275" s="507"/>
      <c r="B1275" s="621"/>
      <c r="C1275" s="451"/>
    </row>
    <row r="1276" spans="1:3" ht="12.75" hidden="1">
      <c r="A1276" s="507" t="s">
        <v>50</v>
      </c>
      <c r="B1276" s="616" t="s">
        <v>51</v>
      </c>
      <c r="C1276" s="451">
        <f>SUM(C1277:C1279)</f>
        <v>0</v>
      </c>
    </row>
    <row r="1277" spans="1:3" ht="12.75" hidden="1">
      <c r="A1277" s="507"/>
      <c r="B1277" s="454" t="s">
        <v>158</v>
      </c>
      <c r="C1277" s="451"/>
    </row>
    <row r="1278" spans="1:3" ht="12.75" hidden="1">
      <c r="A1278" s="507"/>
      <c r="B1278" s="453" t="s">
        <v>159</v>
      </c>
      <c r="C1278" s="451"/>
    </row>
    <row r="1279" spans="1:3" ht="12.75" hidden="1">
      <c r="A1279" s="507"/>
      <c r="B1279" s="453" t="s">
        <v>727</v>
      </c>
      <c r="C1279" s="451"/>
    </row>
    <row r="1280" spans="1:3" ht="12.75" hidden="1">
      <c r="A1280" s="507"/>
      <c r="B1280" s="616"/>
      <c r="C1280" s="451"/>
    </row>
    <row r="1281" spans="1:3" ht="12.75" hidden="1">
      <c r="A1281" s="507" t="s">
        <v>52</v>
      </c>
      <c r="B1281" s="616" t="s">
        <v>53</v>
      </c>
      <c r="C1281" s="451"/>
    </row>
    <row r="1282" spans="1:3" ht="12.75" hidden="1">
      <c r="A1282" s="507" t="s">
        <v>54</v>
      </c>
      <c r="B1282" s="616" t="s">
        <v>73</v>
      </c>
      <c r="C1282" s="451"/>
    </row>
    <row r="1283" spans="1:3" ht="12.75" hidden="1">
      <c r="A1283" s="506" t="s">
        <v>74</v>
      </c>
      <c r="B1283" s="614" t="s">
        <v>75</v>
      </c>
      <c r="C1283" s="451">
        <f>+C1284</f>
        <v>0</v>
      </c>
    </row>
    <row r="1284" spans="1:3" ht="12.75" hidden="1">
      <c r="A1284" s="507" t="s">
        <v>76</v>
      </c>
      <c r="B1284" s="616" t="s">
        <v>77</v>
      </c>
      <c r="C1284" s="451"/>
    </row>
    <row r="1285" spans="1:3" ht="12.75" hidden="1">
      <c r="A1285" s="507"/>
      <c r="B1285" s="453" t="s">
        <v>689</v>
      </c>
      <c r="C1285" s="451"/>
    </row>
    <row r="1286" spans="1:3" ht="12.75" hidden="1">
      <c r="A1286" s="506" t="s">
        <v>78</v>
      </c>
      <c r="B1286" s="614" t="s">
        <v>79</v>
      </c>
      <c r="C1286" s="451">
        <f>+C1287</f>
        <v>0</v>
      </c>
    </row>
    <row r="1287" spans="1:3" ht="12.75" hidden="1">
      <c r="A1287" s="507" t="s">
        <v>80</v>
      </c>
      <c r="B1287" s="616" t="s">
        <v>81</v>
      </c>
      <c r="C1287" s="451"/>
    </row>
    <row r="1288" spans="1:3" ht="12.75" hidden="1">
      <c r="A1288" s="506" t="s">
        <v>82</v>
      </c>
      <c r="B1288" s="623" t="s">
        <v>83</v>
      </c>
      <c r="C1288" s="451">
        <f>+C1289+C1290+C1291+C1292</f>
        <v>0</v>
      </c>
    </row>
    <row r="1289" spans="1:3" ht="12.75" hidden="1">
      <c r="A1289" s="507" t="s">
        <v>84</v>
      </c>
      <c r="B1289" s="616" t="s">
        <v>85</v>
      </c>
      <c r="C1289" s="451"/>
    </row>
    <row r="1290" spans="1:3" ht="12.75" hidden="1">
      <c r="A1290" s="507" t="s">
        <v>86</v>
      </c>
      <c r="B1290" s="616" t="s">
        <v>87</v>
      </c>
      <c r="C1290" s="451"/>
    </row>
    <row r="1291" spans="1:3" ht="12.75" hidden="1">
      <c r="A1291" s="507" t="s">
        <v>88</v>
      </c>
      <c r="B1291" s="616" t="s">
        <v>89</v>
      </c>
      <c r="C1291" s="451"/>
    </row>
    <row r="1292" spans="1:3" ht="12.75" hidden="1">
      <c r="A1292" s="507" t="s">
        <v>90</v>
      </c>
      <c r="B1292" s="621" t="s">
        <v>91</v>
      </c>
      <c r="C1292" s="451"/>
    </row>
    <row r="1293" spans="1:3" ht="12.75" hidden="1">
      <c r="A1293" s="506" t="s">
        <v>92</v>
      </c>
      <c r="B1293" s="623" t="s">
        <v>93</v>
      </c>
      <c r="C1293" s="451">
        <f>+C1294</f>
        <v>0</v>
      </c>
    </row>
    <row r="1294" spans="1:3" ht="12.75" hidden="1">
      <c r="A1294" s="507" t="s">
        <v>94</v>
      </c>
      <c r="B1294" s="616" t="s">
        <v>95</v>
      </c>
      <c r="C1294" s="451"/>
    </row>
    <row r="1295" spans="1:3" ht="12.75" hidden="1">
      <c r="A1295" s="506" t="s">
        <v>96</v>
      </c>
      <c r="B1295" s="623" t="s">
        <v>97</v>
      </c>
      <c r="C1295" s="451">
        <f>+C1296+C1297</f>
        <v>0</v>
      </c>
    </row>
    <row r="1296" spans="1:3" ht="12.75" hidden="1">
      <c r="A1296" s="507" t="s">
        <v>98</v>
      </c>
      <c r="B1296" s="616" t="s">
        <v>99</v>
      </c>
      <c r="C1296" s="451"/>
    </row>
    <row r="1297" spans="1:3" ht="12.75" hidden="1">
      <c r="A1297" s="507" t="s">
        <v>100</v>
      </c>
      <c r="B1297" s="616" t="s">
        <v>101</v>
      </c>
      <c r="C1297" s="451"/>
    </row>
    <row r="1298" spans="1:3" ht="12.75" hidden="1">
      <c r="A1298" s="506" t="s">
        <v>102</v>
      </c>
      <c r="B1298" s="623" t="s">
        <v>103</v>
      </c>
      <c r="C1298" s="451">
        <f>+C1299+C1300</f>
        <v>0</v>
      </c>
    </row>
    <row r="1299" spans="1:3" ht="12.75" hidden="1">
      <c r="A1299" s="507" t="s">
        <v>104</v>
      </c>
      <c r="B1299" s="616" t="s">
        <v>105</v>
      </c>
      <c r="C1299" s="451"/>
    </row>
    <row r="1300" spans="1:3" ht="12.75" hidden="1">
      <c r="A1300" s="507" t="s">
        <v>106</v>
      </c>
      <c r="B1300" s="616" t="s">
        <v>107</v>
      </c>
      <c r="C1300" s="451"/>
    </row>
    <row r="1301" spans="1:3" ht="12.75" hidden="1">
      <c r="A1301" s="506">
        <v>7</v>
      </c>
      <c r="B1301" s="614" t="s">
        <v>1337</v>
      </c>
      <c r="C1301" s="451">
        <f>+C1302+C1308</f>
        <v>0</v>
      </c>
    </row>
    <row r="1302" spans="1:3" ht="12.75" hidden="1">
      <c r="A1302" s="506" t="s">
        <v>108</v>
      </c>
      <c r="B1302" s="623" t="s">
        <v>109</v>
      </c>
      <c r="C1302" s="451">
        <f>+C1303+C1304+C1306+C1307</f>
        <v>0</v>
      </c>
    </row>
    <row r="1303" spans="1:3" ht="12.75" hidden="1">
      <c r="A1303" s="507" t="s">
        <v>110</v>
      </c>
      <c r="B1303" s="616" t="s">
        <v>111</v>
      </c>
      <c r="C1303" s="451"/>
    </row>
    <row r="1304" spans="1:3" ht="12.75" hidden="1">
      <c r="A1304" s="507" t="s">
        <v>112</v>
      </c>
      <c r="B1304" s="616" t="s">
        <v>114</v>
      </c>
      <c r="C1304" s="451">
        <f>+C1305</f>
        <v>0</v>
      </c>
    </row>
    <row r="1305" spans="1:3" ht="12.75" hidden="1">
      <c r="A1305" s="507"/>
      <c r="B1305" s="453" t="s">
        <v>157</v>
      </c>
      <c r="C1305" s="451"/>
    </row>
    <row r="1306" spans="1:3" ht="12.75" hidden="1">
      <c r="A1306" s="507" t="s">
        <v>115</v>
      </c>
      <c r="B1306" s="621" t="s">
        <v>117</v>
      </c>
      <c r="C1306" s="451"/>
    </row>
    <row r="1307" spans="1:3" ht="12.75" hidden="1">
      <c r="A1307" s="507" t="s">
        <v>118</v>
      </c>
      <c r="B1307" s="616" t="s">
        <v>119</v>
      </c>
      <c r="C1307" s="451"/>
    </row>
    <row r="1308" spans="1:3" ht="12.75" hidden="1">
      <c r="A1308" s="506" t="s">
        <v>120</v>
      </c>
      <c r="B1308" s="623" t="s">
        <v>121</v>
      </c>
      <c r="C1308" s="451">
        <f>+C1309+C1310+C1311+C1312</f>
        <v>0</v>
      </c>
    </row>
    <row r="1309" spans="1:3" ht="12.75" hidden="1">
      <c r="A1309" s="507" t="s">
        <v>122</v>
      </c>
      <c r="B1309" s="616" t="s">
        <v>123</v>
      </c>
      <c r="C1309" s="451"/>
    </row>
    <row r="1310" spans="1:3" ht="12.75" hidden="1">
      <c r="A1310" s="507" t="s">
        <v>124</v>
      </c>
      <c r="B1310" s="616" t="s">
        <v>125</v>
      </c>
      <c r="C1310" s="451"/>
    </row>
    <row r="1311" spans="1:3" ht="12.75" hidden="1">
      <c r="A1311" s="507" t="s">
        <v>126</v>
      </c>
      <c r="B1311" s="616" t="s">
        <v>127</v>
      </c>
      <c r="C1311" s="451"/>
    </row>
    <row r="1312" spans="1:3" ht="12.75" hidden="1">
      <c r="A1312" s="507" t="s">
        <v>128</v>
      </c>
      <c r="B1312" s="621" t="s">
        <v>129</v>
      </c>
      <c r="C1312" s="451"/>
    </row>
    <row r="1313" spans="1:3" ht="12.75" hidden="1">
      <c r="A1313" s="506">
        <v>8</v>
      </c>
      <c r="B1313" s="628" t="s">
        <v>130</v>
      </c>
      <c r="C1313" s="451">
        <f>+C1314</f>
        <v>0</v>
      </c>
    </row>
    <row r="1314" spans="1:3" ht="12.75" hidden="1">
      <c r="A1314" s="506" t="s">
        <v>131</v>
      </c>
      <c r="B1314" s="614" t="s">
        <v>133</v>
      </c>
      <c r="C1314" s="451">
        <f>+C1315</f>
        <v>0</v>
      </c>
    </row>
    <row r="1315" spans="1:3" ht="12.75" hidden="1">
      <c r="A1315" s="507" t="s">
        <v>134</v>
      </c>
      <c r="B1315" s="621" t="s">
        <v>135</v>
      </c>
      <c r="C1315" s="451"/>
    </row>
    <row r="1316" spans="1:3" ht="12.75" hidden="1">
      <c r="A1316" s="530" t="s">
        <v>658</v>
      </c>
      <c r="B1316" s="599" t="s">
        <v>41</v>
      </c>
      <c r="C1316" s="451"/>
    </row>
    <row r="1317" spans="1:3" ht="12.75" hidden="1">
      <c r="A1317" s="506">
        <v>9</v>
      </c>
      <c r="B1317" s="628" t="s">
        <v>136</v>
      </c>
      <c r="C1317" s="451">
        <f>+C1318</f>
        <v>0</v>
      </c>
    </row>
    <row r="1318" spans="1:3" ht="12.75" hidden="1">
      <c r="A1318" s="506" t="s">
        <v>137</v>
      </c>
      <c r="B1318" s="614" t="s">
        <v>138</v>
      </c>
      <c r="C1318" s="451">
        <f>+C1319+C1320</f>
        <v>0</v>
      </c>
    </row>
    <row r="1319" spans="1:3" ht="12.75" hidden="1">
      <c r="A1319" s="507" t="s">
        <v>139</v>
      </c>
      <c r="B1319" s="616" t="s">
        <v>141</v>
      </c>
      <c r="C1319" s="451"/>
    </row>
    <row r="1320" spans="1:3" ht="12.75" hidden="1">
      <c r="A1320" s="507" t="s">
        <v>142</v>
      </c>
      <c r="B1320" s="616" t="s">
        <v>143</v>
      </c>
      <c r="C1320" s="451"/>
    </row>
    <row r="1321" spans="1:3" ht="12.75" hidden="1">
      <c r="A1321" s="528"/>
      <c r="B1321" s="529" t="s">
        <v>1087</v>
      </c>
    </row>
    <row r="1322" spans="1:3" hidden="1">
      <c r="B1322" s="187"/>
    </row>
    <row r="1323" spans="1:3" hidden="1">
      <c r="B1323" s="187"/>
    </row>
    <row r="1324" spans="1:3" hidden="1">
      <c r="B1324" s="187"/>
    </row>
    <row r="1325" spans="1:3" hidden="1">
      <c r="A1325" s="512" t="s">
        <v>1175</v>
      </c>
      <c r="B1325" s="832"/>
      <c r="C1325" s="513">
        <f>+C1327+C1349+C1395+C1427+C1431+C1434+C1460+C1497+C1509+C1513</f>
        <v>0</v>
      </c>
    </row>
    <row r="1326" spans="1:3" hidden="1">
      <c r="A1326" s="514"/>
      <c r="B1326" s="832"/>
      <c r="C1326" s="515"/>
    </row>
    <row r="1327" spans="1:3" hidden="1">
      <c r="A1327" s="516" t="s">
        <v>1428</v>
      </c>
      <c r="B1327" s="833" t="s">
        <v>1438</v>
      </c>
      <c r="C1327" s="517">
        <f>+C1328+C1332+C1335+C1343+C1340</f>
        <v>0</v>
      </c>
    </row>
    <row r="1328" spans="1:3" hidden="1">
      <c r="A1328" s="516" t="s">
        <v>1437</v>
      </c>
      <c r="B1328" s="833" t="s">
        <v>1403</v>
      </c>
      <c r="C1328" s="517">
        <f>SUM(C1329:C1331)</f>
        <v>0</v>
      </c>
    </row>
    <row r="1329" spans="1:9" hidden="1">
      <c r="A1329" s="518" t="s">
        <v>1405</v>
      </c>
      <c r="B1329" s="832" t="s">
        <v>1404</v>
      </c>
      <c r="C1329" s="519">
        <v>0</v>
      </c>
    </row>
    <row r="1330" spans="1:9" hidden="1">
      <c r="A1330" s="518" t="s">
        <v>1406</v>
      </c>
      <c r="B1330" s="832" t="s">
        <v>1407</v>
      </c>
      <c r="C1330" s="519"/>
    </row>
    <row r="1331" spans="1:9" ht="13.5" hidden="1">
      <c r="A1331" s="518" t="s">
        <v>1408</v>
      </c>
      <c r="B1331" s="834" t="s">
        <v>1409</v>
      </c>
      <c r="C1331" s="519">
        <v>0</v>
      </c>
    </row>
    <row r="1332" spans="1:9" ht="13.5" hidden="1">
      <c r="A1332" s="518" t="s">
        <v>1410</v>
      </c>
      <c r="B1332" s="835" t="s">
        <v>1411</v>
      </c>
      <c r="C1332" s="517">
        <f>SUM(C1333:C1334)</f>
        <v>0</v>
      </c>
    </row>
    <row r="1333" spans="1:9" ht="13.5" hidden="1">
      <c r="A1333" s="518" t="s">
        <v>1412</v>
      </c>
      <c r="B1333" s="834" t="s">
        <v>1413</v>
      </c>
      <c r="C1333" s="519">
        <v>0</v>
      </c>
    </row>
    <row r="1334" spans="1:9" ht="13.5" hidden="1">
      <c r="A1334" s="518" t="s">
        <v>1414</v>
      </c>
      <c r="B1334" s="834" t="s">
        <v>269</v>
      </c>
      <c r="C1334" s="519">
        <v>0</v>
      </c>
    </row>
    <row r="1335" spans="1:9" ht="13.5" hidden="1">
      <c r="A1335" s="518" t="s">
        <v>1415</v>
      </c>
      <c r="B1335" s="835" t="s">
        <v>1416</v>
      </c>
      <c r="C1335" s="519">
        <f>SUM(C1336:C1339)</f>
        <v>0</v>
      </c>
    </row>
    <row r="1336" spans="1:9" hidden="1">
      <c r="A1336" s="518" t="s">
        <v>1417</v>
      </c>
      <c r="B1336" s="832" t="s">
        <v>1418</v>
      </c>
      <c r="C1336" s="519">
        <v>0</v>
      </c>
    </row>
    <row r="1337" spans="1:9" hidden="1">
      <c r="A1337" s="518" t="s">
        <v>1419</v>
      </c>
      <c r="B1337" s="832" t="s">
        <v>1420</v>
      </c>
      <c r="C1337" s="519">
        <v>0</v>
      </c>
    </row>
    <row r="1338" spans="1:9" hidden="1">
      <c r="A1338" s="518" t="s">
        <v>1421</v>
      </c>
      <c r="B1338" s="832" t="s">
        <v>600</v>
      </c>
      <c r="C1338" s="519">
        <v>0</v>
      </c>
    </row>
    <row r="1339" spans="1:9" hidden="1">
      <c r="A1339" s="518" t="s">
        <v>1422</v>
      </c>
      <c r="B1339" s="832" t="s">
        <v>978</v>
      </c>
      <c r="C1339" s="519">
        <v>0</v>
      </c>
    </row>
    <row r="1340" spans="1:9" ht="13.5" hidden="1">
      <c r="A1340" s="2026" t="s">
        <v>160</v>
      </c>
      <c r="B1340" s="2027" t="s">
        <v>161</v>
      </c>
      <c r="C1340" s="2028">
        <f>SUM(C1341:C1342)</f>
        <v>0</v>
      </c>
      <c r="D1340" s="323">
        <f>SUM(D1341:D1342)</f>
        <v>0</v>
      </c>
      <c r="E1340" s="323"/>
      <c r="F1340" s="323"/>
      <c r="G1340" s="323"/>
      <c r="H1340" s="323"/>
      <c r="I1340" s="323"/>
    </row>
    <row r="1341" spans="1:9" hidden="1">
      <c r="A1341" s="2029" t="s">
        <v>162</v>
      </c>
      <c r="B1341" s="2030" t="s">
        <v>164</v>
      </c>
      <c r="C1341" s="2031">
        <v>0</v>
      </c>
      <c r="D1341" s="306">
        <f>+(D$179+D$183+D$187+D$190)*9.25%</f>
        <v>0</v>
      </c>
      <c r="E1341" s="306"/>
      <c r="F1341" s="306"/>
      <c r="G1341" s="306"/>
      <c r="H1341" s="306"/>
      <c r="I1341" s="306"/>
    </row>
    <row r="1342" spans="1:9" hidden="1">
      <c r="A1342" s="2029" t="s">
        <v>163</v>
      </c>
      <c r="B1342" s="2030" t="s">
        <v>165</v>
      </c>
      <c r="C1342" s="2031">
        <v>0</v>
      </c>
      <c r="D1342" s="306">
        <f>+(D$179+D$183+D$187+D$190)*0.5%</f>
        <v>0</v>
      </c>
      <c r="E1342" s="306"/>
      <c r="F1342" s="306"/>
      <c r="G1342" s="306"/>
      <c r="H1342" s="306"/>
      <c r="I1342" s="306"/>
    </row>
    <row r="1343" spans="1:9" ht="13.5" hidden="1">
      <c r="A1343" s="518" t="s">
        <v>1423</v>
      </c>
      <c r="B1343" s="835" t="s">
        <v>1424</v>
      </c>
      <c r="C1343" s="2025">
        <f>SUM(C1344:C1346)</f>
        <v>0</v>
      </c>
    </row>
    <row r="1344" spans="1:9" hidden="1">
      <c r="A1344" s="518" t="s">
        <v>1425</v>
      </c>
      <c r="B1344" s="832" t="s">
        <v>1436</v>
      </c>
      <c r="C1344" s="519">
        <v>0</v>
      </c>
    </row>
    <row r="1345" spans="1:3" hidden="1">
      <c r="A1345" s="518" t="s">
        <v>1426</v>
      </c>
      <c r="B1345" s="832" t="s">
        <v>1433</v>
      </c>
      <c r="C1345" s="519">
        <v>0</v>
      </c>
    </row>
    <row r="1346" spans="1:3" hidden="1">
      <c r="A1346" s="518" t="s">
        <v>1427</v>
      </c>
      <c r="B1346" s="832" t="s">
        <v>1434</v>
      </c>
      <c r="C1346" s="519">
        <v>0</v>
      </c>
    </row>
    <row r="1347" spans="1:3" hidden="1">
      <c r="A1347" s="514"/>
      <c r="B1347" s="832"/>
      <c r="C1347" s="519"/>
    </row>
    <row r="1348" spans="1:3" hidden="1">
      <c r="A1348" s="514"/>
      <c r="B1348" s="832"/>
      <c r="C1348" s="519"/>
    </row>
    <row r="1349" spans="1:3" ht="13.5" hidden="1">
      <c r="A1349" s="516" t="s">
        <v>688</v>
      </c>
      <c r="B1349" s="835" t="s">
        <v>1439</v>
      </c>
      <c r="C1349" s="515">
        <f>+C1351+C1354+C1360+C1365+C1373++C1378+C1382+C1386</f>
        <v>0</v>
      </c>
    </row>
    <row r="1350" spans="1:3" hidden="1">
      <c r="A1350" s="514"/>
      <c r="B1350" s="832"/>
      <c r="C1350" s="519"/>
    </row>
    <row r="1351" spans="1:3" ht="12.75" hidden="1">
      <c r="A1351" s="520" t="s">
        <v>1441</v>
      </c>
      <c r="B1351" s="836" t="s">
        <v>1442</v>
      </c>
      <c r="C1351" s="515">
        <f>+C1353</f>
        <v>0</v>
      </c>
    </row>
    <row r="1352" spans="1:3" ht="12.75" hidden="1">
      <c r="A1352" s="521" t="s">
        <v>1340</v>
      </c>
      <c r="B1352" s="818" t="s">
        <v>1339</v>
      </c>
      <c r="C1352" s="515"/>
    </row>
    <row r="1353" spans="1:3" ht="12.75" hidden="1">
      <c r="A1353" s="521" t="s">
        <v>1443</v>
      </c>
      <c r="B1353" s="837" t="s">
        <v>1444</v>
      </c>
      <c r="C1353" s="515"/>
    </row>
    <row r="1354" spans="1:3" ht="12.75" hidden="1">
      <c r="A1354" s="520" t="s">
        <v>1445</v>
      </c>
      <c r="B1354" s="836" t="s">
        <v>1446</v>
      </c>
      <c r="C1354" s="515">
        <f>SUM(C1355:C1359)</f>
        <v>0</v>
      </c>
    </row>
    <row r="1355" spans="1:3" ht="12.75" hidden="1">
      <c r="A1355" s="521" t="s">
        <v>1447</v>
      </c>
      <c r="B1355" s="837" t="s">
        <v>1448</v>
      </c>
      <c r="C1355" s="515"/>
    </row>
    <row r="1356" spans="1:3" ht="12.75" hidden="1">
      <c r="A1356" s="521" t="s">
        <v>1449</v>
      </c>
      <c r="B1356" s="837" t="s">
        <v>1450</v>
      </c>
      <c r="C1356" s="515"/>
    </row>
    <row r="1357" spans="1:3" ht="12.75" hidden="1">
      <c r="A1357" s="521" t="s">
        <v>1451</v>
      </c>
      <c r="B1357" s="837" t="s">
        <v>1452</v>
      </c>
      <c r="C1357" s="515"/>
    </row>
    <row r="1358" spans="1:3" ht="12.75" hidden="1">
      <c r="A1358" s="521" t="s">
        <v>1453</v>
      </c>
      <c r="B1358" s="837" t="s">
        <v>1454</v>
      </c>
      <c r="C1358" s="515"/>
    </row>
    <row r="1359" spans="1:3" ht="12.75" hidden="1">
      <c r="A1359" s="521" t="s">
        <v>1455</v>
      </c>
      <c r="B1359" s="837" t="s">
        <v>1456</v>
      </c>
      <c r="C1359" s="515"/>
    </row>
    <row r="1360" spans="1:3" ht="12.75" hidden="1">
      <c r="A1360" s="520" t="s">
        <v>1457</v>
      </c>
      <c r="B1360" s="836" t="s">
        <v>1458</v>
      </c>
      <c r="C1360" s="515">
        <f>SUM(C1361:C1364)</f>
        <v>0</v>
      </c>
    </row>
    <row r="1361" spans="1:3" ht="12.75" hidden="1">
      <c r="A1361" s="521" t="s">
        <v>1459</v>
      </c>
      <c r="B1361" s="837" t="s">
        <v>1460</v>
      </c>
      <c r="C1361" s="515"/>
    </row>
    <row r="1362" spans="1:3" ht="12.75" hidden="1">
      <c r="A1362" s="521" t="s">
        <v>1461</v>
      </c>
      <c r="B1362" s="837" t="s">
        <v>1462</v>
      </c>
      <c r="C1362" s="515"/>
    </row>
    <row r="1363" spans="1:3" ht="12.75" hidden="1">
      <c r="A1363" s="521" t="s">
        <v>1463</v>
      </c>
      <c r="B1363" s="837" t="s">
        <v>1464</v>
      </c>
      <c r="C1363" s="515"/>
    </row>
    <row r="1364" spans="1:3" ht="12.75" hidden="1">
      <c r="A1364" s="521" t="s">
        <v>1465</v>
      </c>
      <c r="B1364" s="837" t="s">
        <v>1466</v>
      </c>
      <c r="C1364" s="515"/>
    </row>
    <row r="1365" spans="1:3" ht="12.75" hidden="1">
      <c r="A1365" s="520" t="s">
        <v>1467</v>
      </c>
      <c r="B1365" s="836" t="s">
        <v>1468</v>
      </c>
      <c r="C1365" s="515">
        <f>SUM(C1366:C1372)</f>
        <v>0</v>
      </c>
    </row>
    <row r="1366" spans="1:3" ht="12.75" hidden="1">
      <c r="A1366" s="521" t="s">
        <v>1469</v>
      </c>
      <c r="B1366" s="837" t="s">
        <v>1470</v>
      </c>
      <c r="C1366" s="515"/>
    </row>
    <row r="1367" spans="1:3" ht="12.75" hidden="1">
      <c r="A1367" s="521" t="s">
        <v>1471</v>
      </c>
      <c r="B1367" s="837" t="s">
        <v>1472</v>
      </c>
      <c r="C1367" s="515"/>
    </row>
    <row r="1368" spans="1:3" ht="12.75" hidden="1">
      <c r="A1368" s="521" t="s">
        <v>1473</v>
      </c>
      <c r="B1368" s="837" t="s">
        <v>1474</v>
      </c>
      <c r="C1368" s="515"/>
    </row>
    <row r="1369" spans="1:3" ht="12.75" hidden="1">
      <c r="A1369" s="521" t="s">
        <v>1475</v>
      </c>
      <c r="B1369" s="837" t="s">
        <v>1476</v>
      </c>
      <c r="C1369" s="515"/>
    </row>
    <row r="1370" spans="1:3" ht="12.75" hidden="1">
      <c r="A1370" s="521" t="s">
        <v>1477</v>
      </c>
      <c r="B1370" s="837" t="s">
        <v>1478</v>
      </c>
      <c r="C1370" s="515"/>
    </row>
    <row r="1371" spans="1:3" ht="12.75" hidden="1">
      <c r="A1371" s="521" t="s">
        <v>1479</v>
      </c>
      <c r="B1371" s="837" t="s">
        <v>1480</v>
      </c>
      <c r="C1371" s="515"/>
    </row>
    <row r="1372" spans="1:3" ht="12.75" hidden="1">
      <c r="A1372" s="521" t="s">
        <v>1481</v>
      </c>
      <c r="B1372" s="837" t="s">
        <v>1482</v>
      </c>
      <c r="C1372" s="515"/>
    </row>
    <row r="1373" spans="1:3" ht="12.75" hidden="1">
      <c r="A1373" s="520" t="s">
        <v>1483</v>
      </c>
      <c r="B1373" s="836" t="s">
        <v>1484</v>
      </c>
      <c r="C1373" s="515">
        <f>SUM(C1374:C1377)</f>
        <v>0</v>
      </c>
    </row>
    <row r="1374" spans="1:3" ht="12.75" hidden="1">
      <c r="A1374" s="521" t="s">
        <v>1485</v>
      </c>
      <c r="B1374" s="837" t="s">
        <v>1486</v>
      </c>
      <c r="C1374" s="515"/>
    </row>
    <row r="1375" spans="1:3" ht="12.75" hidden="1">
      <c r="A1375" s="521" t="s">
        <v>1487</v>
      </c>
      <c r="B1375" s="837" t="s">
        <v>1488</v>
      </c>
      <c r="C1375" s="515"/>
    </row>
    <row r="1376" spans="1:3" ht="12.75" hidden="1">
      <c r="A1376" s="521" t="s">
        <v>1489</v>
      </c>
      <c r="B1376" s="837" t="s">
        <v>1490</v>
      </c>
      <c r="C1376" s="515"/>
    </row>
    <row r="1377" spans="1:3" ht="12.75" hidden="1">
      <c r="A1377" s="521" t="s">
        <v>1491</v>
      </c>
      <c r="B1377" s="837" t="s">
        <v>1492</v>
      </c>
      <c r="C1377" s="515"/>
    </row>
    <row r="1378" spans="1:3" ht="12.75" hidden="1">
      <c r="A1378" s="520" t="s">
        <v>1429</v>
      </c>
      <c r="B1378" s="838" t="s">
        <v>1430</v>
      </c>
      <c r="C1378" s="519">
        <f>+C1379</f>
        <v>0</v>
      </c>
    </row>
    <row r="1379" spans="1:3" hidden="1">
      <c r="A1379" s="522" t="s">
        <v>1431</v>
      </c>
      <c r="B1379" s="839" t="s">
        <v>1432</v>
      </c>
      <c r="C1379" s="519">
        <v>0</v>
      </c>
    </row>
    <row r="1380" spans="1:3" ht="12.75" hidden="1">
      <c r="A1380" s="522" t="s">
        <v>681</v>
      </c>
      <c r="B1380" s="837" t="s">
        <v>906</v>
      </c>
      <c r="C1380" s="519">
        <v>0</v>
      </c>
    </row>
    <row r="1381" spans="1:3" hidden="1">
      <c r="A1381" s="514"/>
      <c r="B1381" s="832"/>
      <c r="C1381" s="519"/>
    </row>
    <row r="1382" spans="1:3" ht="12.75" hidden="1">
      <c r="A1382" s="520" t="s">
        <v>1493</v>
      </c>
      <c r="B1382" s="836" t="s">
        <v>1494</v>
      </c>
      <c r="C1382" s="515">
        <f>SUM(C1383:C1385)</f>
        <v>0</v>
      </c>
    </row>
    <row r="1383" spans="1:3" ht="12.75" hidden="1">
      <c r="A1383" s="521" t="s">
        <v>1495</v>
      </c>
      <c r="B1383" s="837" t="s">
        <v>1496</v>
      </c>
      <c r="C1383" s="515"/>
    </row>
    <row r="1384" spans="1:3" ht="12.75" hidden="1">
      <c r="A1384" s="521" t="s">
        <v>1497</v>
      </c>
      <c r="B1384" s="837" t="s">
        <v>1498</v>
      </c>
      <c r="C1384" s="515"/>
    </row>
    <row r="1385" spans="1:3" ht="12.75" hidden="1">
      <c r="A1385" s="521" t="s">
        <v>1499</v>
      </c>
      <c r="B1385" s="837" t="s">
        <v>1500</v>
      </c>
      <c r="C1385" s="515"/>
    </row>
    <row r="1386" spans="1:3" ht="12.75" hidden="1">
      <c r="A1386" s="520" t="s">
        <v>1501</v>
      </c>
      <c r="B1386" s="836" t="s">
        <v>1502</v>
      </c>
      <c r="C1386" s="515">
        <f>SUM(C1387:C1394)</f>
        <v>0</v>
      </c>
    </row>
    <row r="1387" spans="1:3" ht="12.75" hidden="1">
      <c r="A1387" s="521" t="s">
        <v>1503</v>
      </c>
      <c r="B1387" s="837" t="s">
        <v>1504</v>
      </c>
      <c r="C1387" s="515"/>
    </row>
    <row r="1388" spans="1:3" ht="12.75" hidden="1">
      <c r="A1388" s="521" t="s">
        <v>1505</v>
      </c>
      <c r="B1388" s="837" t="s">
        <v>1506</v>
      </c>
      <c r="C1388" s="515"/>
    </row>
    <row r="1389" spans="1:3" ht="12.75" hidden="1">
      <c r="A1389" s="521" t="s">
        <v>1507</v>
      </c>
      <c r="B1389" s="837" t="s">
        <v>1513</v>
      </c>
      <c r="C1389" s="515"/>
    </row>
    <row r="1390" spans="1:3" ht="12.75" hidden="1">
      <c r="A1390" s="521" t="s">
        <v>1514</v>
      </c>
      <c r="B1390" s="837" t="s">
        <v>1515</v>
      </c>
      <c r="C1390" s="515"/>
    </row>
    <row r="1391" spans="1:3" ht="12.75" hidden="1">
      <c r="A1391" s="521" t="s">
        <v>1516</v>
      </c>
      <c r="B1391" s="837" t="s">
        <v>1517</v>
      </c>
      <c r="C1391" s="515"/>
    </row>
    <row r="1392" spans="1:3" ht="12.75" hidden="1">
      <c r="A1392" s="521" t="s">
        <v>1518</v>
      </c>
      <c r="B1392" s="837" t="s">
        <v>1519</v>
      </c>
      <c r="C1392" s="515"/>
    </row>
    <row r="1393" spans="1:3" ht="12.75" hidden="1">
      <c r="A1393" s="521" t="s">
        <v>1520</v>
      </c>
      <c r="B1393" s="840" t="s">
        <v>1521</v>
      </c>
      <c r="C1393" s="515"/>
    </row>
    <row r="1394" spans="1:3" ht="12.75" hidden="1">
      <c r="A1394" s="521" t="s">
        <v>1522</v>
      </c>
      <c r="B1394" s="837" t="s">
        <v>1523</v>
      </c>
      <c r="C1394" s="515"/>
    </row>
    <row r="1395" spans="1:3" ht="12.75" hidden="1">
      <c r="A1395" s="523" t="s">
        <v>680</v>
      </c>
      <c r="B1395" s="836" t="s">
        <v>683</v>
      </c>
      <c r="C1395" s="517">
        <f>+C1396+C1402+C1407+C1415+C1418</f>
        <v>0</v>
      </c>
    </row>
    <row r="1396" spans="1:3" ht="12.75" hidden="1">
      <c r="A1396" s="520" t="s">
        <v>1524</v>
      </c>
      <c r="B1396" s="836" t="s">
        <v>1525</v>
      </c>
      <c r="C1396" s="515">
        <f>SUM(C1397:C1401)</f>
        <v>0</v>
      </c>
    </row>
    <row r="1397" spans="1:3" ht="12.75" hidden="1">
      <c r="A1397" s="521" t="s">
        <v>1526</v>
      </c>
      <c r="B1397" s="837" t="s">
        <v>1528</v>
      </c>
      <c r="C1397" s="515"/>
    </row>
    <row r="1398" spans="1:3" ht="12.75" hidden="1">
      <c r="A1398" s="521" t="s">
        <v>1529</v>
      </c>
      <c r="B1398" s="837" t="s">
        <v>1530</v>
      </c>
      <c r="C1398" s="515"/>
    </row>
    <row r="1399" spans="1:3" ht="12.75" hidden="1">
      <c r="A1399" s="521" t="s">
        <v>1531</v>
      </c>
      <c r="B1399" s="837" t="s">
        <v>1532</v>
      </c>
      <c r="C1399" s="515"/>
    </row>
    <row r="1400" spans="1:3" ht="12.75" hidden="1">
      <c r="A1400" s="521" t="s">
        <v>1533</v>
      </c>
      <c r="B1400" s="837" t="s">
        <v>1534</v>
      </c>
      <c r="C1400" s="515"/>
    </row>
    <row r="1401" spans="1:3" ht="12.75" hidden="1">
      <c r="A1401" s="521" t="s">
        <v>1535</v>
      </c>
      <c r="B1401" s="837" t="s">
        <v>1536</v>
      </c>
      <c r="C1401" s="515"/>
    </row>
    <row r="1402" spans="1:3" ht="12.75" hidden="1">
      <c r="A1402" s="520" t="s">
        <v>1537</v>
      </c>
      <c r="B1402" s="836" t="s">
        <v>1538</v>
      </c>
      <c r="C1402" s="515">
        <f>SUM(C1403:C1406)</f>
        <v>0</v>
      </c>
    </row>
    <row r="1403" spans="1:3" ht="12.75" hidden="1">
      <c r="A1403" s="521" t="s">
        <v>1539</v>
      </c>
      <c r="B1403" s="837" t="s">
        <v>1540</v>
      </c>
      <c r="C1403" s="515"/>
    </row>
    <row r="1404" spans="1:3" ht="12.75" hidden="1">
      <c r="A1404" s="521" t="s">
        <v>1541</v>
      </c>
      <c r="B1404" s="837" t="s">
        <v>1542</v>
      </c>
      <c r="C1404" s="515"/>
    </row>
    <row r="1405" spans="1:3" ht="12.75" hidden="1">
      <c r="A1405" s="521" t="s">
        <v>1543</v>
      </c>
      <c r="B1405" s="837" t="s">
        <v>1544</v>
      </c>
      <c r="C1405" s="515"/>
    </row>
    <row r="1406" spans="1:3" ht="12.75" hidden="1">
      <c r="A1406" s="521" t="s">
        <v>1545</v>
      </c>
      <c r="B1406" s="837" t="s">
        <v>1546</v>
      </c>
      <c r="C1406" s="515"/>
    </row>
    <row r="1407" spans="1:3" ht="12.75" hidden="1">
      <c r="A1407" s="520" t="s">
        <v>1547</v>
      </c>
      <c r="B1407" s="841" t="s">
        <v>1548</v>
      </c>
      <c r="C1407" s="515">
        <f>SUM(C1408:C1414)</f>
        <v>0</v>
      </c>
    </row>
    <row r="1408" spans="1:3" ht="12.75" hidden="1">
      <c r="A1408" s="521" t="s">
        <v>1549</v>
      </c>
      <c r="B1408" s="837" t="s">
        <v>1550</v>
      </c>
      <c r="C1408" s="515"/>
    </row>
    <row r="1409" spans="1:3" ht="12.75" hidden="1">
      <c r="A1409" s="521" t="s">
        <v>1551</v>
      </c>
      <c r="B1409" s="837" t="s">
        <v>1552</v>
      </c>
      <c r="C1409" s="515"/>
    </row>
    <row r="1410" spans="1:3" ht="12.75" hidden="1">
      <c r="A1410" s="521" t="s">
        <v>1553</v>
      </c>
      <c r="B1410" s="837" t="s">
        <v>1554</v>
      </c>
      <c r="C1410" s="515"/>
    </row>
    <row r="1411" spans="1:3" ht="12.75" hidden="1">
      <c r="A1411" s="521" t="s">
        <v>1555</v>
      </c>
      <c r="B1411" s="837" t="s">
        <v>1556</v>
      </c>
      <c r="C1411" s="515"/>
    </row>
    <row r="1412" spans="1:3" ht="12.75" hidden="1">
      <c r="A1412" s="521" t="s">
        <v>1557</v>
      </c>
      <c r="B1412" s="837" t="s">
        <v>1558</v>
      </c>
      <c r="C1412" s="515"/>
    </row>
    <row r="1413" spans="1:3" ht="12.75" hidden="1">
      <c r="A1413" s="521" t="s">
        <v>1559</v>
      </c>
      <c r="B1413" s="837" t="s">
        <v>1560</v>
      </c>
      <c r="C1413" s="515"/>
    </row>
    <row r="1414" spans="1:3" ht="12.75" hidden="1">
      <c r="A1414" s="521" t="s">
        <v>1561</v>
      </c>
      <c r="B1414" s="837" t="s">
        <v>1562</v>
      </c>
      <c r="C1414" s="515"/>
    </row>
    <row r="1415" spans="1:3" ht="12.75" hidden="1">
      <c r="A1415" s="520" t="s">
        <v>1563</v>
      </c>
      <c r="B1415" s="836" t="s">
        <v>1564</v>
      </c>
      <c r="C1415" s="515">
        <f>SUM(C1416:C1417)</f>
        <v>0</v>
      </c>
    </row>
    <row r="1416" spans="1:3" ht="12.75" hidden="1">
      <c r="A1416" s="521" t="s">
        <v>1565</v>
      </c>
      <c r="B1416" s="837" t="s">
        <v>1566</v>
      </c>
      <c r="C1416" s="515"/>
    </row>
    <row r="1417" spans="1:3" ht="12.75" hidden="1">
      <c r="A1417" s="521" t="s">
        <v>1567</v>
      </c>
      <c r="B1417" s="837" t="s">
        <v>1568</v>
      </c>
      <c r="C1417" s="515"/>
    </row>
    <row r="1418" spans="1:3" ht="12.75" hidden="1">
      <c r="A1418" s="520" t="s">
        <v>1569</v>
      </c>
      <c r="B1418" s="836" t="s">
        <v>1570</v>
      </c>
      <c r="C1418" s="515">
        <f>SUM(C1419:C1426)</f>
        <v>0</v>
      </c>
    </row>
    <row r="1419" spans="1:3" ht="12.75" hidden="1">
      <c r="A1419" s="521" t="s">
        <v>1571</v>
      </c>
      <c r="B1419" s="837" t="s">
        <v>1572</v>
      </c>
      <c r="C1419" s="515"/>
    </row>
    <row r="1420" spans="1:3" ht="12.75" hidden="1">
      <c r="A1420" s="521" t="s">
        <v>1573</v>
      </c>
      <c r="B1420" s="837" t="s">
        <v>1574</v>
      </c>
      <c r="C1420" s="515"/>
    </row>
    <row r="1421" spans="1:3" ht="12.75" hidden="1">
      <c r="A1421" s="524" t="s">
        <v>1575</v>
      </c>
      <c r="B1421" s="837" t="s">
        <v>1576</v>
      </c>
      <c r="C1421" s="515"/>
    </row>
    <row r="1422" spans="1:3" ht="12.75" hidden="1">
      <c r="A1422" s="521" t="s">
        <v>1577</v>
      </c>
      <c r="B1422" s="837" t="s">
        <v>1578</v>
      </c>
      <c r="C1422" s="515"/>
    </row>
    <row r="1423" spans="1:3" ht="12.75" hidden="1">
      <c r="A1423" s="521" t="s">
        <v>1579</v>
      </c>
      <c r="B1423" s="837" t="s">
        <v>1580</v>
      </c>
      <c r="C1423" s="515"/>
    </row>
    <row r="1424" spans="1:3" ht="12.75" hidden="1">
      <c r="A1424" s="521" t="s">
        <v>1581</v>
      </c>
      <c r="B1424" s="837" t="s">
        <v>1582</v>
      </c>
      <c r="C1424" s="515"/>
    </row>
    <row r="1425" spans="1:3" ht="12.75" hidden="1">
      <c r="A1425" s="521" t="s">
        <v>1583</v>
      </c>
      <c r="B1425" s="837" t="s">
        <v>1584</v>
      </c>
      <c r="C1425" s="515"/>
    </row>
    <row r="1426" spans="1:3" ht="12.75" hidden="1">
      <c r="A1426" s="521" t="s">
        <v>1585</v>
      </c>
      <c r="B1426" s="837" t="s">
        <v>1586</v>
      </c>
      <c r="C1426" s="515"/>
    </row>
    <row r="1427" spans="1:3" ht="12.75" hidden="1">
      <c r="A1427" s="525">
        <v>3</v>
      </c>
      <c r="B1427" s="836" t="s">
        <v>1587</v>
      </c>
      <c r="C1427" s="515">
        <f>+C1428</f>
        <v>0</v>
      </c>
    </row>
    <row r="1428" spans="1:3" ht="12.75" hidden="1">
      <c r="A1428" s="520" t="s">
        <v>1588</v>
      </c>
      <c r="B1428" s="836" t="s">
        <v>1589</v>
      </c>
      <c r="C1428" s="515">
        <f>+C1429</f>
        <v>0</v>
      </c>
    </row>
    <row r="1429" spans="1:3" ht="12.75" hidden="1">
      <c r="A1429" s="521" t="s">
        <v>1590</v>
      </c>
      <c r="B1429" s="840" t="s">
        <v>1592</v>
      </c>
      <c r="C1429" s="515"/>
    </row>
    <row r="1430" spans="1:3" ht="12.75" hidden="1">
      <c r="A1430" s="530" t="s">
        <v>658</v>
      </c>
      <c r="B1430" s="599" t="s">
        <v>41</v>
      </c>
      <c r="C1430" s="515"/>
    </row>
    <row r="1431" spans="1:3" ht="12.75" hidden="1">
      <c r="A1431" s="520">
        <v>4</v>
      </c>
      <c r="B1431" s="836" t="s">
        <v>1593</v>
      </c>
      <c r="C1431" s="515">
        <f>+C1432</f>
        <v>0</v>
      </c>
    </row>
    <row r="1432" spans="1:3" ht="12.75" hidden="1">
      <c r="A1432" s="520" t="s">
        <v>1594</v>
      </c>
      <c r="B1432" s="836" t="s">
        <v>1595</v>
      </c>
      <c r="C1432" s="515">
        <f>+C1433</f>
        <v>0</v>
      </c>
    </row>
    <row r="1433" spans="1:3" ht="12.75" hidden="1">
      <c r="A1433" s="521" t="s">
        <v>1596</v>
      </c>
      <c r="B1433" s="837" t="s">
        <v>1597</v>
      </c>
      <c r="C1433" s="515"/>
    </row>
    <row r="1434" spans="1:3" ht="12.75" hidden="1">
      <c r="A1434" s="525">
        <v>5</v>
      </c>
      <c r="B1434" s="842" t="s">
        <v>1598</v>
      </c>
      <c r="C1434" s="515">
        <f>+C1435+C1444+C1453+C1455</f>
        <v>0</v>
      </c>
    </row>
    <row r="1435" spans="1:3" ht="12.75" hidden="1">
      <c r="A1435" s="520" t="s">
        <v>1599</v>
      </c>
      <c r="B1435" s="836" t="s">
        <v>1600</v>
      </c>
      <c r="C1435" s="515">
        <f>SUM(C1436:C1443)</f>
        <v>0</v>
      </c>
    </row>
    <row r="1436" spans="1:3" ht="12.75" hidden="1">
      <c r="A1436" s="521" t="s">
        <v>1601</v>
      </c>
      <c r="B1436" s="837" t="s">
        <v>1602</v>
      </c>
      <c r="C1436" s="515"/>
    </row>
    <row r="1437" spans="1:3" ht="12.75" hidden="1">
      <c r="A1437" s="521" t="s">
        <v>1603</v>
      </c>
      <c r="B1437" s="837" t="s">
        <v>1604</v>
      </c>
      <c r="C1437" s="515"/>
    </row>
    <row r="1438" spans="1:3" ht="12.75" hidden="1">
      <c r="A1438" s="521" t="s">
        <v>1605</v>
      </c>
      <c r="B1438" s="837" t="s">
        <v>1606</v>
      </c>
      <c r="C1438" s="515"/>
    </row>
    <row r="1439" spans="1:3" ht="12.75" hidden="1">
      <c r="A1439" s="521" t="s">
        <v>1607</v>
      </c>
      <c r="B1439" s="837" t="s">
        <v>1608</v>
      </c>
      <c r="C1439" s="515"/>
    </row>
    <row r="1440" spans="1:3" ht="12.75" hidden="1">
      <c r="A1440" s="521" t="s">
        <v>1609</v>
      </c>
      <c r="B1440" s="837" t="s">
        <v>0</v>
      </c>
      <c r="C1440" s="515"/>
    </row>
    <row r="1441" spans="1:3" ht="12.75" hidden="1">
      <c r="A1441" s="521" t="s">
        <v>1</v>
      </c>
      <c r="B1441" s="837" t="s">
        <v>2</v>
      </c>
      <c r="C1441" s="515"/>
    </row>
    <row r="1442" spans="1:3" ht="12.75" hidden="1">
      <c r="A1442" s="521" t="s">
        <v>3</v>
      </c>
      <c r="B1442" s="837" t="s">
        <v>4</v>
      </c>
      <c r="C1442" s="515"/>
    </row>
    <row r="1443" spans="1:3" ht="12.75" hidden="1">
      <c r="A1443" s="521" t="s">
        <v>5</v>
      </c>
      <c r="B1443" s="837" t="s">
        <v>6</v>
      </c>
      <c r="C1443" s="515"/>
    </row>
    <row r="1444" spans="1:3" ht="12.75" hidden="1">
      <c r="A1444" s="520" t="s">
        <v>7</v>
      </c>
      <c r="B1444" s="836" t="s">
        <v>8</v>
      </c>
      <c r="C1444" s="515">
        <f>SUM(C1445:C1452)</f>
        <v>0</v>
      </c>
    </row>
    <row r="1445" spans="1:3" ht="12.75" hidden="1">
      <c r="A1445" s="521" t="s">
        <v>9</v>
      </c>
      <c r="B1445" s="837" t="s">
        <v>10</v>
      </c>
      <c r="C1445" s="515"/>
    </row>
    <row r="1446" spans="1:3" ht="12.75" hidden="1">
      <c r="A1446" s="521" t="s">
        <v>11</v>
      </c>
      <c r="B1446" s="837" t="s">
        <v>12</v>
      </c>
      <c r="C1446" s="515">
        <f>+C55</f>
        <v>0</v>
      </c>
    </row>
    <row r="1447" spans="1:3" ht="12.75" hidden="1">
      <c r="A1447" s="521" t="s">
        <v>13</v>
      </c>
      <c r="B1447" s="837" t="s">
        <v>14</v>
      </c>
      <c r="C1447" s="515"/>
    </row>
    <row r="1448" spans="1:3" ht="12.75" hidden="1">
      <c r="A1448" s="521" t="s">
        <v>15</v>
      </c>
      <c r="B1448" s="837" t="s">
        <v>16</v>
      </c>
      <c r="C1448" s="515"/>
    </row>
    <row r="1449" spans="1:3" ht="12.75" hidden="1">
      <c r="A1449" s="521" t="s">
        <v>17</v>
      </c>
      <c r="B1449" s="837" t="s">
        <v>18</v>
      </c>
      <c r="C1449" s="515"/>
    </row>
    <row r="1450" spans="1:3" ht="12.75" hidden="1">
      <c r="A1450" s="521" t="s">
        <v>19</v>
      </c>
      <c r="B1450" s="837" t="s">
        <v>20</v>
      </c>
      <c r="C1450" s="515"/>
    </row>
    <row r="1451" spans="1:3" ht="12.75" hidden="1">
      <c r="A1451" s="521" t="s">
        <v>21</v>
      </c>
      <c r="B1451" s="837" t="s">
        <v>22</v>
      </c>
      <c r="C1451" s="515"/>
    </row>
    <row r="1452" spans="1:3" ht="12.75" hidden="1">
      <c r="A1452" s="521" t="s">
        <v>23</v>
      </c>
      <c r="B1452" s="837" t="s">
        <v>24</v>
      </c>
      <c r="C1452" s="515"/>
    </row>
    <row r="1453" spans="1:3" ht="12.75" hidden="1">
      <c r="A1453" s="520" t="s">
        <v>25</v>
      </c>
      <c r="B1453" s="836" t="s">
        <v>26</v>
      </c>
      <c r="C1453" s="515">
        <f>+C1454</f>
        <v>0</v>
      </c>
    </row>
    <row r="1454" spans="1:3" ht="12.75" hidden="1">
      <c r="A1454" s="521" t="s">
        <v>27</v>
      </c>
      <c r="B1454" s="837" t="s">
        <v>28</v>
      </c>
      <c r="C1454" s="515"/>
    </row>
    <row r="1455" spans="1:3" ht="12.75" hidden="1">
      <c r="A1455" s="520" t="s">
        <v>29</v>
      </c>
      <c r="B1455" s="836" t="s">
        <v>30</v>
      </c>
      <c r="C1455" s="515">
        <f>SUM(C1456:C1459)</f>
        <v>0</v>
      </c>
    </row>
    <row r="1456" spans="1:3" ht="12.75" hidden="1">
      <c r="A1456" s="521" t="s">
        <v>31</v>
      </c>
      <c r="B1456" s="837" t="s">
        <v>32</v>
      </c>
      <c r="C1456" s="515"/>
    </row>
    <row r="1457" spans="1:3" ht="12.75" hidden="1">
      <c r="A1457" s="521" t="s">
        <v>33</v>
      </c>
      <c r="B1457" s="837" t="s">
        <v>34</v>
      </c>
      <c r="C1457" s="515"/>
    </row>
    <row r="1458" spans="1:3" ht="12.75" hidden="1">
      <c r="A1458" s="521" t="s">
        <v>35</v>
      </c>
      <c r="B1458" s="837" t="s">
        <v>36</v>
      </c>
      <c r="C1458" s="515"/>
    </row>
    <row r="1459" spans="1:3" ht="12.75" hidden="1">
      <c r="A1459" s="521" t="s">
        <v>37</v>
      </c>
      <c r="B1459" s="837" t="s">
        <v>38</v>
      </c>
      <c r="C1459" s="515"/>
    </row>
    <row r="1460" spans="1:3" ht="12.75" hidden="1">
      <c r="A1460" s="520">
        <v>6</v>
      </c>
      <c r="B1460" s="836" t="s">
        <v>568</v>
      </c>
      <c r="C1460" s="515">
        <f>+C1461+C1479+C1482+C1484+C1489+C1491+C1494</f>
        <v>0</v>
      </c>
    </row>
    <row r="1461" spans="1:3" ht="12.75" hidden="1">
      <c r="A1461" s="520" t="s">
        <v>42</v>
      </c>
      <c r="B1461" s="836" t="s">
        <v>43</v>
      </c>
      <c r="C1461" s="515">
        <f>+C1462+C1465+C1468+C1472+C1477+C1478</f>
        <v>0</v>
      </c>
    </row>
    <row r="1462" spans="1:3" ht="12.75" hidden="1">
      <c r="A1462" s="521" t="s">
        <v>44</v>
      </c>
      <c r="B1462" s="837" t="s">
        <v>45</v>
      </c>
      <c r="C1462" s="515">
        <f>+C1463</f>
        <v>0</v>
      </c>
    </row>
    <row r="1463" spans="1:3" ht="12.75" hidden="1">
      <c r="A1463" s="521"/>
      <c r="B1463" s="526" t="s">
        <v>167</v>
      </c>
      <c r="C1463" s="515"/>
    </row>
    <row r="1464" spans="1:3" ht="12.75" hidden="1">
      <c r="A1464" s="521"/>
      <c r="B1464" s="837"/>
      <c r="C1464" s="515"/>
    </row>
    <row r="1465" spans="1:3" ht="12.75" hidden="1">
      <c r="A1465" s="521" t="s">
        <v>46</v>
      </c>
      <c r="B1465" s="837" t="s">
        <v>47</v>
      </c>
      <c r="C1465" s="515">
        <f>SUM(C1466:C1467)</f>
        <v>0</v>
      </c>
    </row>
    <row r="1466" spans="1:3" ht="12.75" hidden="1">
      <c r="A1466" s="521"/>
      <c r="B1466" s="527" t="s">
        <v>149</v>
      </c>
      <c r="C1466" s="515"/>
    </row>
    <row r="1467" spans="1:3" ht="12.75" hidden="1">
      <c r="A1467" s="521"/>
      <c r="B1467" s="527" t="s">
        <v>148</v>
      </c>
      <c r="C1467" s="515"/>
    </row>
    <row r="1468" spans="1:3" ht="12.75" hidden="1">
      <c r="A1468" s="521" t="s">
        <v>48</v>
      </c>
      <c r="B1468" s="840" t="s">
        <v>49</v>
      </c>
      <c r="C1468" s="515">
        <f>SUM(C1469:C1470)</f>
        <v>0</v>
      </c>
    </row>
    <row r="1469" spans="1:3" ht="12.75" hidden="1">
      <c r="A1469" s="521"/>
      <c r="B1469" s="526" t="s">
        <v>146</v>
      </c>
      <c r="C1469" s="515"/>
    </row>
    <row r="1470" spans="1:3" ht="12.75" hidden="1">
      <c r="A1470" s="521"/>
      <c r="B1470" s="526" t="s">
        <v>147</v>
      </c>
      <c r="C1470" s="515"/>
    </row>
    <row r="1471" spans="1:3" ht="12.75" hidden="1">
      <c r="A1471" s="521"/>
      <c r="B1471" s="840"/>
      <c r="C1471" s="515"/>
    </row>
    <row r="1472" spans="1:3" ht="12.75" hidden="1">
      <c r="A1472" s="521" t="s">
        <v>50</v>
      </c>
      <c r="B1472" s="837" t="s">
        <v>51</v>
      </c>
      <c r="C1472" s="515">
        <f>SUM(C1473:C1475)</f>
        <v>0</v>
      </c>
    </row>
    <row r="1473" spans="1:3" ht="12.75" hidden="1">
      <c r="A1473" s="521"/>
      <c r="B1473" s="527" t="s">
        <v>158</v>
      </c>
      <c r="C1473" s="515"/>
    </row>
    <row r="1474" spans="1:3" ht="12.75" hidden="1">
      <c r="A1474" s="521"/>
      <c r="B1474" s="526" t="s">
        <v>159</v>
      </c>
      <c r="C1474" s="515"/>
    </row>
    <row r="1475" spans="1:3" ht="12.75" hidden="1">
      <c r="A1475" s="521"/>
      <c r="B1475" s="526" t="s">
        <v>727</v>
      </c>
      <c r="C1475" s="515"/>
    </row>
    <row r="1476" spans="1:3" ht="12.75" hidden="1">
      <c r="A1476" s="521"/>
      <c r="B1476" s="837"/>
      <c r="C1476" s="515"/>
    </row>
    <row r="1477" spans="1:3" ht="12.75" hidden="1">
      <c r="A1477" s="521" t="s">
        <v>52</v>
      </c>
      <c r="B1477" s="837" t="s">
        <v>53</v>
      </c>
      <c r="C1477" s="515"/>
    </row>
    <row r="1478" spans="1:3" ht="12.75" hidden="1">
      <c r="A1478" s="521" t="s">
        <v>54</v>
      </c>
      <c r="B1478" s="837" t="s">
        <v>73</v>
      </c>
      <c r="C1478" s="515"/>
    </row>
    <row r="1479" spans="1:3" ht="12.75" hidden="1">
      <c r="A1479" s="520" t="s">
        <v>74</v>
      </c>
      <c r="B1479" s="836" t="s">
        <v>75</v>
      </c>
      <c r="C1479" s="515">
        <f>+C1480</f>
        <v>0</v>
      </c>
    </row>
    <row r="1480" spans="1:3" ht="12.75" hidden="1">
      <c r="A1480" s="521" t="s">
        <v>76</v>
      </c>
      <c r="B1480" s="837" t="s">
        <v>77</v>
      </c>
      <c r="C1480" s="515"/>
    </row>
    <row r="1481" spans="1:3" ht="12.75" hidden="1">
      <c r="A1481" s="521"/>
      <c r="B1481" s="526" t="s">
        <v>689</v>
      </c>
      <c r="C1481" s="515"/>
    </row>
    <row r="1482" spans="1:3" ht="12.75" hidden="1">
      <c r="A1482" s="520" t="s">
        <v>78</v>
      </c>
      <c r="B1482" s="836" t="s">
        <v>79</v>
      </c>
      <c r="C1482" s="515">
        <f>+C1483</f>
        <v>0</v>
      </c>
    </row>
    <row r="1483" spans="1:3" ht="12.75" hidden="1">
      <c r="A1483" s="521" t="s">
        <v>80</v>
      </c>
      <c r="B1483" s="837" t="s">
        <v>81</v>
      </c>
      <c r="C1483" s="515"/>
    </row>
    <row r="1484" spans="1:3" ht="12.75" hidden="1">
      <c r="A1484" s="520" t="s">
        <v>82</v>
      </c>
      <c r="B1484" s="841" t="s">
        <v>83</v>
      </c>
      <c r="C1484" s="515">
        <f>+C1485+C1486+C1487+C1488</f>
        <v>0</v>
      </c>
    </row>
    <row r="1485" spans="1:3" ht="12.75" hidden="1">
      <c r="A1485" s="521" t="s">
        <v>84</v>
      </c>
      <c r="B1485" s="837" t="s">
        <v>85</v>
      </c>
      <c r="C1485" s="515"/>
    </row>
    <row r="1486" spans="1:3" ht="12.75" hidden="1">
      <c r="A1486" s="521" t="s">
        <v>86</v>
      </c>
      <c r="B1486" s="837" t="s">
        <v>87</v>
      </c>
      <c r="C1486" s="515"/>
    </row>
    <row r="1487" spans="1:3" ht="12.75" hidden="1">
      <c r="A1487" s="521" t="s">
        <v>88</v>
      </c>
      <c r="B1487" s="837" t="s">
        <v>89</v>
      </c>
      <c r="C1487" s="515"/>
    </row>
    <row r="1488" spans="1:3" ht="12.75" hidden="1">
      <c r="A1488" s="521" t="s">
        <v>90</v>
      </c>
      <c r="B1488" s="840" t="s">
        <v>91</v>
      </c>
      <c r="C1488" s="515"/>
    </row>
    <row r="1489" spans="1:3" ht="12.75" hidden="1">
      <c r="A1489" s="520" t="s">
        <v>92</v>
      </c>
      <c r="B1489" s="841" t="s">
        <v>93</v>
      </c>
      <c r="C1489" s="515">
        <f>+C1490</f>
        <v>0</v>
      </c>
    </row>
    <row r="1490" spans="1:3" ht="12.75" hidden="1">
      <c r="A1490" s="521" t="s">
        <v>94</v>
      </c>
      <c r="B1490" s="837" t="s">
        <v>95</v>
      </c>
      <c r="C1490" s="515"/>
    </row>
    <row r="1491" spans="1:3" ht="12.75" hidden="1">
      <c r="A1491" s="520" t="s">
        <v>96</v>
      </c>
      <c r="B1491" s="841" t="s">
        <v>97</v>
      </c>
      <c r="C1491" s="515">
        <f>+C1492+C1493</f>
        <v>0</v>
      </c>
    </row>
    <row r="1492" spans="1:3" ht="12.75" hidden="1">
      <c r="A1492" s="521" t="s">
        <v>98</v>
      </c>
      <c r="B1492" s="837" t="s">
        <v>99</v>
      </c>
      <c r="C1492" s="515"/>
    </row>
    <row r="1493" spans="1:3" ht="12.75" hidden="1">
      <c r="A1493" s="521" t="s">
        <v>100</v>
      </c>
      <c r="B1493" s="837" t="s">
        <v>101</v>
      </c>
      <c r="C1493" s="515"/>
    </row>
    <row r="1494" spans="1:3" ht="12.75" hidden="1">
      <c r="A1494" s="520" t="s">
        <v>102</v>
      </c>
      <c r="B1494" s="841" t="s">
        <v>103</v>
      </c>
      <c r="C1494" s="515">
        <f>+C1495+C1496</f>
        <v>0</v>
      </c>
    </row>
    <row r="1495" spans="1:3" ht="12.75" hidden="1">
      <c r="A1495" s="521" t="s">
        <v>104</v>
      </c>
      <c r="B1495" s="837" t="s">
        <v>105</v>
      </c>
      <c r="C1495" s="515"/>
    </row>
    <row r="1496" spans="1:3" ht="12.75" hidden="1">
      <c r="A1496" s="521" t="s">
        <v>106</v>
      </c>
      <c r="B1496" s="837" t="s">
        <v>107</v>
      </c>
      <c r="C1496" s="515"/>
    </row>
    <row r="1497" spans="1:3" ht="12.75" hidden="1">
      <c r="A1497" s="520">
        <v>7</v>
      </c>
      <c r="B1497" s="836" t="s">
        <v>1337</v>
      </c>
      <c r="C1497" s="515">
        <f>+C1498+C1504</f>
        <v>0</v>
      </c>
    </row>
    <row r="1498" spans="1:3" ht="12.75" hidden="1">
      <c r="A1498" s="520" t="s">
        <v>108</v>
      </c>
      <c r="B1498" s="841" t="s">
        <v>109</v>
      </c>
      <c r="C1498" s="515">
        <f>+C1499+C1500+C1502+C1503</f>
        <v>0</v>
      </c>
    </row>
    <row r="1499" spans="1:3" ht="12.75" hidden="1">
      <c r="A1499" s="521" t="s">
        <v>110</v>
      </c>
      <c r="B1499" s="837" t="s">
        <v>111</v>
      </c>
      <c r="C1499" s="515"/>
    </row>
    <row r="1500" spans="1:3" ht="12.75" hidden="1">
      <c r="A1500" s="521" t="s">
        <v>112</v>
      </c>
      <c r="B1500" s="837" t="s">
        <v>114</v>
      </c>
      <c r="C1500" s="515">
        <f>+C1501</f>
        <v>0</v>
      </c>
    </row>
    <row r="1501" spans="1:3" ht="12.75" hidden="1">
      <c r="A1501" s="521"/>
      <c r="B1501" s="526" t="s">
        <v>157</v>
      </c>
      <c r="C1501" s="515"/>
    </row>
    <row r="1502" spans="1:3" ht="12.75" hidden="1">
      <c r="A1502" s="521" t="s">
        <v>115</v>
      </c>
      <c r="B1502" s="840" t="s">
        <v>117</v>
      </c>
      <c r="C1502" s="515"/>
    </row>
    <row r="1503" spans="1:3" ht="12.75" hidden="1">
      <c r="A1503" s="521" t="s">
        <v>118</v>
      </c>
      <c r="B1503" s="837" t="s">
        <v>119</v>
      </c>
      <c r="C1503" s="515"/>
    </row>
    <row r="1504" spans="1:3" ht="12.75" hidden="1">
      <c r="A1504" s="520" t="s">
        <v>120</v>
      </c>
      <c r="B1504" s="841" t="s">
        <v>121</v>
      </c>
      <c r="C1504" s="515">
        <f>+C1505+C1506+C1507+C1508</f>
        <v>0</v>
      </c>
    </row>
    <row r="1505" spans="1:3" ht="12.75" hidden="1">
      <c r="A1505" s="521" t="s">
        <v>122</v>
      </c>
      <c r="B1505" s="837" t="s">
        <v>123</v>
      </c>
      <c r="C1505" s="515"/>
    </row>
    <row r="1506" spans="1:3" ht="12.75" hidden="1">
      <c r="A1506" s="521" t="s">
        <v>124</v>
      </c>
      <c r="B1506" s="837" t="s">
        <v>125</v>
      </c>
      <c r="C1506" s="515"/>
    </row>
    <row r="1507" spans="1:3" ht="12.75" hidden="1">
      <c r="A1507" s="521" t="s">
        <v>126</v>
      </c>
      <c r="B1507" s="837" t="s">
        <v>127</v>
      </c>
      <c r="C1507" s="515"/>
    </row>
    <row r="1508" spans="1:3" ht="12.75" hidden="1">
      <c r="A1508" s="521" t="s">
        <v>128</v>
      </c>
      <c r="B1508" s="840" t="s">
        <v>129</v>
      </c>
      <c r="C1508" s="515"/>
    </row>
    <row r="1509" spans="1:3" ht="12.75" hidden="1">
      <c r="A1509" s="520">
        <v>8</v>
      </c>
      <c r="B1509" s="842" t="s">
        <v>130</v>
      </c>
      <c r="C1509" s="515">
        <f>+C1510</f>
        <v>0</v>
      </c>
    </row>
    <row r="1510" spans="1:3" ht="12.75" hidden="1">
      <c r="A1510" s="520" t="s">
        <v>131</v>
      </c>
      <c r="B1510" s="836" t="s">
        <v>133</v>
      </c>
      <c r="C1510" s="515">
        <f>+C1511</f>
        <v>0</v>
      </c>
    </row>
    <row r="1511" spans="1:3" ht="12.75" hidden="1">
      <c r="A1511" s="521" t="s">
        <v>134</v>
      </c>
      <c r="B1511" s="840" t="s">
        <v>135</v>
      </c>
      <c r="C1511" s="515"/>
    </row>
    <row r="1512" spans="1:3" ht="12.75" hidden="1">
      <c r="A1512" s="530" t="s">
        <v>658</v>
      </c>
      <c r="B1512" s="599" t="s">
        <v>41</v>
      </c>
      <c r="C1512" s="515"/>
    </row>
    <row r="1513" spans="1:3" ht="12.75" hidden="1">
      <c r="A1513" s="520">
        <v>9</v>
      </c>
      <c r="B1513" s="842" t="s">
        <v>136</v>
      </c>
      <c r="C1513" s="515">
        <f>+C1514</f>
        <v>0</v>
      </c>
    </row>
    <row r="1514" spans="1:3" ht="12.75" hidden="1">
      <c r="A1514" s="520" t="s">
        <v>137</v>
      </c>
      <c r="B1514" s="836" t="s">
        <v>138</v>
      </c>
      <c r="C1514" s="515">
        <f>+C1515+C1516</f>
        <v>0</v>
      </c>
    </row>
    <row r="1515" spans="1:3" ht="12.75" hidden="1">
      <c r="A1515" s="521" t="s">
        <v>139</v>
      </c>
      <c r="B1515" s="837" t="s">
        <v>141</v>
      </c>
      <c r="C1515" s="515"/>
    </row>
    <row r="1516" spans="1:3" ht="12.75" hidden="1">
      <c r="A1516" s="521" t="s">
        <v>142</v>
      </c>
      <c r="B1516" s="837" t="s">
        <v>143</v>
      </c>
      <c r="C1516" s="515"/>
    </row>
    <row r="1517" spans="1:3" ht="12.75" hidden="1">
      <c r="A1517" s="528"/>
      <c r="B1517" s="529" t="s">
        <v>1087</v>
      </c>
    </row>
    <row r="1518" spans="1:3">
      <c r="B1518" s="187"/>
    </row>
    <row r="1519" spans="1:3" ht="12.75" hidden="1" thickBot="1">
      <c r="A1519" s="740"/>
      <c r="B1519" s="423"/>
      <c r="C1519" s="741"/>
    </row>
    <row r="1520" spans="1:3" hidden="1">
      <c r="A1520" s="802"/>
      <c r="B1520" s="843" t="s">
        <v>22</v>
      </c>
      <c r="C1520" s="803"/>
    </row>
    <row r="1521" spans="1:7" hidden="1">
      <c r="A1521" s="804" t="s">
        <v>721</v>
      </c>
      <c r="B1521" s="2023" t="s">
        <v>1974</v>
      </c>
      <c r="C1521" s="805">
        <f>+C1522</f>
        <v>0</v>
      </c>
    </row>
    <row r="1522" spans="1:7" ht="12.75" hidden="1">
      <c r="A1522" s="806">
        <v>5</v>
      </c>
      <c r="B1522" s="844" t="s">
        <v>1598</v>
      </c>
      <c r="C1522" s="803">
        <f>+C1523</f>
        <v>0</v>
      </c>
    </row>
    <row r="1523" spans="1:7" ht="12.75" hidden="1">
      <c r="A1523" s="807" t="s">
        <v>7</v>
      </c>
      <c r="B1523" s="845" t="s">
        <v>8</v>
      </c>
      <c r="C1523" s="803">
        <f>+C1530</f>
        <v>0</v>
      </c>
    </row>
    <row r="1524" spans="1:7" ht="12.75" hidden="1">
      <c r="A1524" s="808" t="s">
        <v>9</v>
      </c>
      <c r="B1524" s="846" t="s">
        <v>10</v>
      </c>
      <c r="C1524" s="803"/>
    </row>
    <row r="1525" spans="1:7" ht="12.75" hidden="1">
      <c r="A1525" s="808" t="s">
        <v>11</v>
      </c>
      <c r="B1525" s="846" t="s">
        <v>12</v>
      </c>
      <c r="C1525" s="803"/>
    </row>
    <row r="1526" spans="1:7" ht="12.75" hidden="1">
      <c r="A1526" s="808" t="s">
        <v>13</v>
      </c>
      <c r="B1526" s="846" t="s">
        <v>14</v>
      </c>
      <c r="C1526" s="803"/>
    </row>
    <row r="1527" spans="1:7" ht="12.75" hidden="1">
      <c r="A1527" s="808" t="s">
        <v>15</v>
      </c>
      <c r="B1527" s="846" t="s">
        <v>16</v>
      </c>
      <c r="C1527" s="803"/>
    </row>
    <row r="1528" spans="1:7" ht="12.75" hidden="1">
      <c r="A1528" s="808" t="s">
        <v>17</v>
      </c>
      <c r="B1528" s="846" t="s">
        <v>18</v>
      </c>
      <c r="C1528" s="803"/>
    </row>
    <row r="1529" spans="1:7" ht="12.75" hidden="1">
      <c r="A1529" s="808" t="s">
        <v>19</v>
      </c>
      <c r="B1529" s="846" t="s">
        <v>20</v>
      </c>
      <c r="C1529" s="803"/>
    </row>
    <row r="1530" spans="1:7" ht="12.75" hidden="1">
      <c r="A1530" s="808" t="s">
        <v>21</v>
      </c>
      <c r="B1530" s="846" t="s">
        <v>22</v>
      </c>
      <c r="C1530" s="803">
        <v>0</v>
      </c>
    </row>
    <row r="1531" spans="1:7" ht="12.75" hidden="1">
      <c r="A1531" s="746" t="s">
        <v>23</v>
      </c>
      <c r="B1531" s="847" t="s">
        <v>24</v>
      </c>
      <c r="C1531" s="744">
        <v>0</v>
      </c>
    </row>
    <row r="1532" spans="1:7">
      <c r="B1532" s="187"/>
    </row>
    <row r="1533" spans="1:7">
      <c r="B1533" s="848" t="s">
        <v>1819</v>
      </c>
      <c r="C1533" s="742">
        <f>+C1729+C1993+C1998+C2003+C2008+C2013+C1534+C1923+C1928+C1933+C1938+C1943+C1948+C1953+C1958+C1963+C1968+C1973+C1978+C1983+C1988+C2018+C2023</f>
        <v>261774298.93000004</v>
      </c>
    </row>
    <row r="1534" spans="1:7" ht="13.5">
      <c r="A1534" s="2251" t="s">
        <v>2318</v>
      </c>
      <c r="B1534" s="834"/>
      <c r="C1534" s="2252">
        <f>+C1536+C1558+C1604+C1636+C1640+C1643+C1669+C1706+C1718+C1722</f>
        <v>26536155.629999999</v>
      </c>
      <c r="D1534" s="67">
        <v>0</v>
      </c>
      <c r="E1534" s="67"/>
      <c r="F1534" s="3"/>
      <c r="G1534" s="3"/>
    </row>
    <row r="1535" spans="1:7" ht="13.5">
      <c r="A1535" s="2253"/>
      <c r="B1535" s="834"/>
      <c r="C1535" s="2254"/>
      <c r="D1535" s="3"/>
      <c r="E1535" s="3"/>
      <c r="F1535" s="3"/>
      <c r="G1535" s="3"/>
    </row>
    <row r="1536" spans="1:7" ht="13.5">
      <c r="A1536" s="2255" t="s">
        <v>1428</v>
      </c>
      <c r="B1536" s="835" t="s">
        <v>1438</v>
      </c>
      <c r="C1536" s="2256">
        <f>+C1537+C1541+C1544+C1549+C1552</f>
        <v>0</v>
      </c>
      <c r="D1536" s="67">
        <v>0</v>
      </c>
      <c r="E1536" s="67"/>
      <c r="F1536" s="3"/>
      <c r="G1536" s="3"/>
    </row>
    <row r="1537" spans="1:7" ht="13.5">
      <c r="A1537" s="2255" t="s">
        <v>1437</v>
      </c>
      <c r="B1537" s="835" t="s">
        <v>1403</v>
      </c>
      <c r="C1537" s="2256">
        <f>SUM(C1538:C1540)</f>
        <v>0</v>
      </c>
      <c r="D1537" s="3"/>
      <c r="E1537" s="3"/>
      <c r="F1537" s="3"/>
      <c r="G1537" s="3"/>
    </row>
    <row r="1538" spans="1:7" ht="13.5">
      <c r="A1538" s="2257" t="s">
        <v>1405</v>
      </c>
      <c r="B1538" s="834" t="s">
        <v>1404</v>
      </c>
      <c r="C1538" s="2258">
        <v>0</v>
      </c>
      <c r="D1538" s="3"/>
      <c r="E1538" s="3"/>
      <c r="F1538" s="3"/>
      <c r="G1538" s="3"/>
    </row>
    <row r="1539" spans="1:7" ht="13.5" hidden="1">
      <c r="A1539" s="2257" t="s">
        <v>1406</v>
      </c>
      <c r="B1539" s="834" t="s">
        <v>1407</v>
      </c>
      <c r="C1539" s="2258"/>
      <c r="D1539" s="3"/>
      <c r="E1539" s="3"/>
      <c r="F1539" s="3"/>
      <c r="G1539" s="3"/>
    </row>
    <row r="1540" spans="1:7" ht="13.5">
      <c r="A1540" s="2257" t="s">
        <v>1408</v>
      </c>
      <c r="B1540" s="834" t="s">
        <v>1409</v>
      </c>
      <c r="C1540" s="2258">
        <v>0</v>
      </c>
      <c r="D1540" s="3"/>
      <c r="E1540" s="3"/>
      <c r="F1540" s="3"/>
      <c r="G1540" s="3"/>
    </row>
    <row r="1541" spans="1:7" ht="13.5">
      <c r="A1541" s="2257" t="s">
        <v>1410</v>
      </c>
      <c r="B1541" s="835" t="s">
        <v>1411</v>
      </c>
      <c r="C1541" s="2256">
        <f>SUM(C1542:C1543)</f>
        <v>0</v>
      </c>
      <c r="D1541" s="3"/>
      <c r="E1541" s="3"/>
      <c r="F1541" s="331" t="s">
        <v>2319</v>
      </c>
      <c r="G1541" t="s">
        <v>2320</v>
      </c>
    </row>
    <row r="1542" spans="1:7" ht="13.5">
      <c r="A1542" s="2257" t="s">
        <v>1412</v>
      </c>
      <c r="B1542" s="834" t="s">
        <v>1413</v>
      </c>
      <c r="C1542" s="2258">
        <v>0</v>
      </c>
      <c r="D1542" s="3"/>
      <c r="F1542" s="2259">
        <v>6000000</v>
      </c>
      <c r="G1542" s="2259"/>
    </row>
    <row r="1543" spans="1:7" ht="13.5">
      <c r="A1543" s="2257" t="s">
        <v>1414</v>
      </c>
      <c r="B1543" s="834" t="s">
        <v>269</v>
      </c>
      <c r="C1543" s="2258">
        <v>0</v>
      </c>
      <c r="D1543" s="3"/>
      <c r="E1543" s="3"/>
    </row>
    <row r="1544" spans="1:7" ht="13.5">
      <c r="A1544" s="2257" t="s">
        <v>1415</v>
      </c>
      <c r="B1544" s="835" t="s">
        <v>1416</v>
      </c>
      <c r="C1544" s="2256">
        <f>SUM(C1545:C1548)</f>
        <v>0</v>
      </c>
      <c r="D1544" s="3"/>
      <c r="E1544" s="3"/>
    </row>
    <row r="1545" spans="1:7" ht="13.5">
      <c r="A1545" s="2257" t="s">
        <v>1417</v>
      </c>
      <c r="B1545" s="834" t="s">
        <v>1418</v>
      </c>
      <c r="C1545" s="2258">
        <v>0</v>
      </c>
      <c r="D1545" s="3"/>
      <c r="E1545" s="3"/>
    </row>
    <row r="1546" spans="1:7" ht="13.5">
      <c r="A1546" s="2257" t="s">
        <v>1419</v>
      </c>
      <c r="B1546" s="834" t="s">
        <v>1420</v>
      </c>
      <c r="C1546" s="2258">
        <v>0</v>
      </c>
      <c r="D1546" s="3"/>
      <c r="E1546" s="3"/>
    </row>
    <row r="1547" spans="1:7" ht="13.5">
      <c r="A1547" s="2257" t="s">
        <v>1421</v>
      </c>
      <c r="B1547" s="834" t="s">
        <v>600</v>
      </c>
      <c r="C1547" s="2258">
        <v>0</v>
      </c>
      <c r="D1547" s="3"/>
      <c r="E1547" s="2260" t="s">
        <v>2321</v>
      </c>
      <c r="F1547">
        <f>F1542/12</f>
        <v>500000</v>
      </c>
      <c r="G1547">
        <f>G1542/12</f>
        <v>0</v>
      </c>
    </row>
    <row r="1548" spans="1:7" ht="13.5">
      <c r="A1548" s="2257" t="s">
        <v>1422</v>
      </c>
      <c r="B1548" s="834" t="s">
        <v>978</v>
      </c>
      <c r="C1548" s="2258">
        <v>0</v>
      </c>
      <c r="D1548" s="3"/>
      <c r="E1548" s="3"/>
    </row>
    <row r="1549" spans="1:7" ht="13.5">
      <c r="A1549" s="2257" t="s">
        <v>160</v>
      </c>
      <c r="B1549" s="835" t="s">
        <v>161</v>
      </c>
      <c r="C1549" s="2256">
        <f>SUM(C1550:C1551)</f>
        <v>0</v>
      </c>
      <c r="D1549" s="3"/>
      <c r="E1549" s="3"/>
    </row>
    <row r="1550" spans="1:7" ht="13.5">
      <c r="A1550" s="2257" t="s">
        <v>162</v>
      </c>
      <c r="B1550" s="834" t="s">
        <v>164</v>
      </c>
      <c r="C1550" s="2258">
        <v>0</v>
      </c>
      <c r="D1550" s="2261"/>
      <c r="E1550" s="2262">
        <v>9.2499999999999999E-2</v>
      </c>
      <c r="F1550">
        <f>F1542*E1550</f>
        <v>555000</v>
      </c>
      <c r="G1550">
        <f>G1542*E1550</f>
        <v>0</v>
      </c>
    </row>
    <row r="1551" spans="1:7" ht="13.5">
      <c r="A1551" s="2257" t="s">
        <v>163</v>
      </c>
      <c r="B1551" s="834" t="s">
        <v>165</v>
      </c>
      <c r="C1551" s="2258">
        <v>0</v>
      </c>
      <c r="D1551" s="3"/>
      <c r="E1551" s="2262">
        <v>5.0000000000000001E-3</v>
      </c>
      <c r="F1551">
        <f>F1542*E1551</f>
        <v>30000</v>
      </c>
      <c r="G1551">
        <f>G1542*E1551</f>
        <v>0</v>
      </c>
    </row>
    <row r="1552" spans="1:7" ht="13.5">
      <c r="A1552" s="2257" t="s">
        <v>1423</v>
      </c>
      <c r="B1552" s="835" t="s">
        <v>1424</v>
      </c>
      <c r="C1552" s="2256">
        <f>SUM(C1553:C1555)</f>
        <v>0</v>
      </c>
      <c r="D1552" s="3"/>
      <c r="E1552" s="2262"/>
    </row>
    <row r="1553" spans="1:7" ht="13.5">
      <c r="A1553" s="2257" t="s">
        <v>1425</v>
      </c>
      <c r="B1553" s="834" t="s">
        <v>1436</v>
      </c>
      <c r="C1553" s="2258">
        <v>0</v>
      </c>
      <c r="D1553" s="3"/>
      <c r="E1553" s="2262">
        <v>5.0799999999999998E-2</v>
      </c>
      <c r="F1553">
        <f>F1542*E1553</f>
        <v>304800</v>
      </c>
      <c r="G1553">
        <f>G1542*E1553</f>
        <v>0</v>
      </c>
    </row>
    <row r="1554" spans="1:7" ht="13.5">
      <c r="A1554" s="2257" t="s">
        <v>1426</v>
      </c>
      <c r="B1554" s="834" t="s">
        <v>1433</v>
      </c>
      <c r="C1554" s="2258">
        <v>0</v>
      </c>
      <c r="D1554" s="3"/>
      <c r="E1554" s="2262">
        <v>1.4999999999999999E-2</v>
      </c>
      <c r="F1554">
        <f>F1542*E1554</f>
        <v>90000</v>
      </c>
      <c r="G1554">
        <f>G1542*E1554</f>
        <v>0</v>
      </c>
    </row>
    <row r="1555" spans="1:7" ht="13.5">
      <c r="A1555" s="2257" t="s">
        <v>1427</v>
      </c>
      <c r="B1555" s="834" t="s">
        <v>1434</v>
      </c>
      <c r="C1555" s="2258">
        <v>0</v>
      </c>
      <c r="D1555" s="3"/>
      <c r="E1555" s="2262">
        <v>0.03</v>
      </c>
      <c r="F1555">
        <f>F1542*E1555</f>
        <v>180000</v>
      </c>
      <c r="G1555">
        <f>G1542*E1555</f>
        <v>0</v>
      </c>
    </row>
    <row r="1556" spans="1:7" ht="13.5" hidden="1">
      <c r="A1556" s="2253"/>
      <c r="B1556" s="834"/>
      <c r="C1556" s="2258"/>
      <c r="D1556" s="3"/>
      <c r="E1556" s="3"/>
    </row>
    <row r="1557" spans="1:7" ht="13.5" hidden="1">
      <c r="A1557" s="2253"/>
      <c r="B1557" s="834"/>
      <c r="C1557" s="2258"/>
      <c r="D1557" s="3"/>
      <c r="E1557" s="3"/>
    </row>
    <row r="1558" spans="1:7" ht="13.5">
      <c r="A1558" s="2255" t="s">
        <v>688</v>
      </c>
      <c r="B1558" s="835" t="s">
        <v>1439</v>
      </c>
      <c r="C1558" s="2263">
        <f>+C1560+C1563+C1569+C1574+C1582++C1587+C1591+C1595</f>
        <v>15536155.629999999</v>
      </c>
      <c r="D1558" s="3"/>
      <c r="E1558" s="3"/>
    </row>
    <row r="1559" spans="1:7" ht="13.5" hidden="1">
      <c r="A1559" s="2253"/>
      <c r="B1559" s="834"/>
      <c r="C1559" s="2258"/>
      <c r="D1559" s="3"/>
      <c r="E1559" s="3"/>
    </row>
    <row r="1560" spans="1:7" ht="13.5" hidden="1">
      <c r="A1560" s="2264" t="s">
        <v>1441</v>
      </c>
      <c r="B1560" s="2265" t="s">
        <v>1442</v>
      </c>
      <c r="C1560" s="2254">
        <f>+C1562</f>
        <v>0</v>
      </c>
      <c r="D1560" s="3"/>
      <c r="E1560" s="3"/>
    </row>
    <row r="1561" spans="1:7" ht="13.5" hidden="1">
      <c r="A1561" s="2266" t="s">
        <v>1340</v>
      </c>
      <c r="B1561" s="2267" t="s">
        <v>1339</v>
      </c>
      <c r="C1561" s="2254"/>
      <c r="D1561" s="3"/>
      <c r="E1561" s="3"/>
    </row>
    <row r="1562" spans="1:7" ht="13.5" hidden="1">
      <c r="A1562" s="2266" t="s">
        <v>1443</v>
      </c>
      <c r="B1562" s="834" t="s">
        <v>1444</v>
      </c>
      <c r="C1562" s="2254"/>
      <c r="D1562" s="3"/>
      <c r="E1562" s="3"/>
    </row>
    <row r="1563" spans="1:7" ht="13.5" hidden="1">
      <c r="A1563" s="2264" t="s">
        <v>1445</v>
      </c>
      <c r="B1563" s="2265" t="s">
        <v>1446</v>
      </c>
      <c r="C1563" s="2254">
        <f>SUM(C1564:C1568)</f>
        <v>0</v>
      </c>
      <c r="D1563" s="3"/>
      <c r="E1563" s="3"/>
    </row>
    <row r="1564" spans="1:7" ht="13.5" hidden="1">
      <c r="A1564" s="2266" t="s">
        <v>1447</v>
      </c>
      <c r="B1564" s="834" t="s">
        <v>1448</v>
      </c>
      <c r="C1564" s="2254"/>
      <c r="D1564" s="3"/>
      <c r="E1564" s="3"/>
    </row>
    <row r="1565" spans="1:7" ht="13.5" hidden="1">
      <c r="A1565" s="2266" t="s">
        <v>1449</v>
      </c>
      <c r="B1565" s="834" t="s">
        <v>1450</v>
      </c>
      <c r="C1565" s="2254"/>
      <c r="D1565" s="3"/>
      <c r="E1565" s="3"/>
    </row>
    <row r="1566" spans="1:7" ht="13.5" hidden="1">
      <c r="A1566" s="2266" t="s">
        <v>1451</v>
      </c>
      <c r="B1566" s="834" t="s">
        <v>1452</v>
      </c>
      <c r="C1566" s="2254"/>
      <c r="D1566" s="3"/>
      <c r="E1566" s="3"/>
    </row>
    <row r="1567" spans="1:7" ht="13.5" hidden="1">
      <c r="A1567" s="2266" t="s">
        <v>1453</v>
      </c>
      <c r="B1567" s="834" t="s">
        <v>1454</v>
      </c>
      <c r="C1567" s="2254"/>
      <c r="D1567" s="3"/>
      <c r="E1567" s="3"/>
    </row>
    <row r="1568" spans="1:7" ht="13.5" hidden="1">
      <c r="A1568" s="2266" t="s">
        <v>1455</v>
      </c>
      <c r="B1568" s="834" t="s">
        <v>1456</v>
      </c>
      <c r="C1568" s="2254"/>
      <c r="D1568" s="3"/>
      <c r="E1568" s="3"/>
    </row>
    <row r="1569" spans="1:7" ht="13.5" customHeight="1">
      <c r="A1569" s="2264" t="s">
        <v>1457</v>
      </c>
      <c r="B1569" s="2265" t="s">
        <v>1458</v>
      </c>
      <c r="C1569" s="2263">
        <f>SUM(C1570:C1572)</f>
        <v>3000000</v>
      </c>
      <c r="D1569" s="3"/>
      <c r="E1569" s="3"/>
    </row>
    <row r="1570" spans="1:7" ht="13.5" customHeight="1">
      <c r="A1570" s="2266" t="s">
        <v>1459</v>
      </c>
      <c r="B1570" s="834" t="s">
        <v>1460</v>
      </c>
      <c r="C1570" s="2254">
        <v>500000</v>
      </c>
      <c r="D1570" s="3"/>
      <c r="E1570" s="3"/>
    </row>
    <row r="1571" spans="1:7" ht="13.5" customHeight="1">
      <c r="A1571" s="2266" t="s">
        <v>1461</v>
      </c>
      <c r="B1571" s="834" t="s">
        <v>1462</v>
      </c>
      <c r="C1571" s="2254">
        <v>1500000</v>
      </c>
      <c r="D1571" s="3"/>
      <c r="E1571" s="3"/>
    </row>
    <row r="1572" spans="1:7" ht="13.5" customHeight="1">
      <c r="A1572" s="2266" t="s">
        <v>1463</v>
      </c>
      <c r="B1572" s="834" t="s">
        <v>1464</v>
      </c>
      <c r="C1572" s="2254">
        <v>1000000</v>
      </c>
      <c r="D1572" s="3"/>
      <c r="E1572" s="3"/>
    </row>
    <row r="1573" spans="1:7" ht="13.5" customHeight="1">
      <c r="A1573" s="2266" t="s">
        <v>1465</v>
      </c>
      <c r="B1573" s="834" t="s">
        <v>1466</v>
      </c>
      <c r="C1573" s="2254"/>
      <c r="D1573" s="3"/>
      <c r="E1573" s="3"/>
    </row>
    <row r="1574" spans="1:7" ht="13.5" customHeight="1">
      <c r="A1574" s="2264" t="s">
        <v>1467</v>
      </c>
      <c r="B1574" s="2265" t="s">
        <v>1468</v>
      </c>
      <c r="C1574" s="2263">
        <f>SUM(C1575:C1581)</f>
        <v>7636155.6299999999</v>
      </c>
      <c r="D1574" s="3"/>
      <c r="E1574" s="3"/>
    </row>
    <row r="1575" spans="1:7" ht="13.5" customHeight="1">
      <c r="A1575" s="2266" t="s">
        <v>1469</v>
      </c>
      <c r="B1575" s="834" t="s">
        <v>1470</v>
      </c>
      <c r="C1575" s="2254"/>
      <c r="D1575" s="3"/>
      <c r="E1575" s="3"/>
    </row>
    <row r="1576" spans="1:7" ht="13.5" customHeight="1">
      <c r="A1576" s="2266" t="s">
        <v>1471</v>
      </c>
      <c r="B1576" s="834" t="s">
        <v>1472</v>
      </c>
      <c r="C1576" s="2254"/>
      <c r="D1576" s="3"/>
      <c r="E1576" s="3"/>
    </row>
    <row r="1577" spans="1:7" ht="13.5" customHeight="1">
      <c r="A1577" s="2266" t="s">
        <v>1473</v>
      </c>
      <c r="B1577" s="834" t="s">
        <v>1474</v>
      </c>
      <c r="C1577" s="2254">
        <v>0</v>
      </c>
      <c r="D1577" s="3"/>
      <c r="E1577" s="3"/>
    </row>
    <row r="1578" spans="1:7" ht="13.5" customHeight="1">
      <c r="A1578" s="2266" t="s">
        <v>1475</v>
      </c>
      <c r="B1578" s="834" t="s">
        <v>1476</v>
      </c>
      <c r="C1578" s="2254"/>
      <c r="D1578" s="3"/>
      <c r="E1578" s="3"/>
    </row>
    <row r="1579" spans="1:7" ht="13.5" customHeight="1">
      <c r="A1579" s="2266" t="s">
        <v>1477</v>
      </c>
      <c r="B1579" s="834" t="s">
        <v>1478</v>
      </c>
      <c r="C1579" s="2254">
        <v>5636155.6299999999</v>
      </c>
      <c r="D1579" s="3"/>
      <c r="E1579" s="3"/>
    </row>
    <row r="1580" spans="1:7" ht="13.5" customHeight="1">
      <c r="A1580" s="2266" t="s">
        <v>1479</v>
      </c>
      <c r="B1580" s="834" t="s">
        <v>1480</v>
      </c>
      <c r="C1580" s="2254"/>
      <c r="D1580" s="3"/>
      <c r="E1580" s="3"/>
    </row>
    <row r="1581" spans="1:7" ht="13.5" customHeight="1">
      <c r="A1581" s="2266" t="s">
        <v>1481</v>
      </c>
      <c r="B1581" s="834" t="s">
        <v>1482</v>
      </c>
      <c r="C1581" s="2254">
        <v>2000000</v>
      </c>
      <c r="D1581" s="3"/>
      <c r="E1581" s="2268" t="s">
        <v>2322</v>
      </c>
      <c r="F1581">
        <f>F1542*2.25%</f>
        <v>135000</v>
      </c>
      <c r="G1581">
        <f>G1542*2.25%</f>
        <v>0</v>
      </c>
    </row>
    <row r="1582" spans="1:7" ht="13.5" customHeight="1">
      <c r="A1582" s="2264" t="s">
        <v>1483</v>
      </c>
      <c r="B1582" s="2265" t="s">
        <v>1484</v>
      </c>
      <c r="C1582" s="2263">
        <f>SUM(C1583:C1586)</f>
        <v>0</v>
      </c>
      <c r="D1582" s="3"/>
      <c r="E1582" s="3"/>
      <c r="F1582" s="3"/>
      <c r="G1582" s="3"/>
    </row>
    <row r="1583" spans="1:7" ht="13.5" customHeight="1">
      <c r="A1583" s="2266" t="s">
        <v>1485</v>
      </c>
      <c r="B1583" s="834" t="s">
        <v>1486</v>
      </c>
      <c r="C1583" s="2254"/>
      <c r="D1583" s="3"/>
      <c r="E1583" s="3"/>
      <c r="F1583" s="3"/>
      <c r="G1583" s="3"/>
    </row>
    <row r="1584" spans="1:7" ht="13.5" customHeight="1">
      <c r="A1584" s="2266" t="s">
        <v>1487</v>
      </c>
      <c r="B1584" s="834" t="s">
        <v>1488</v>
      </c>
      <c r="C1584" s="2254">
        <v>0</v>
      </c>
      <c r="D1584" s="3"/>
      <c r="E1584" s="3"/>
      <c r="F1584" s="3"/>
      <c r="G1584" s="3"/>
    </row>
    <row r="1585" spans="1:7" ht="13.5" customHeight="1">
      <c r="A1585" s="2266" t="s">
        <v>1489</v>
      </c>
      <c r="B1585" s="834" t="s">
        <v>1490</v>
      </c>
      <c r="C1585" s="2254"/>
      <c r="D1585" s="3"/>
      <c r="E1585" s="3"/>
      <c r="F1585" s="3"/>
      <c r="G1585" s="3"/>
    </row>
    <row r="1586" spans="1:7" ht="13.5" customHeight="1">
      <c r="A1586" s="2266" t="s">
        <v>1491</v>
      </c>
      <c r="B1586" s="834" t="s">
        <v>1492</v>
      </c>
      <c r="C1586" s="2254"/>
      <c r="D1586" s="3"/>
      <c r="E1586" s="3"/>
      <c r="F1586" s="3"/>
      <c r="G1586" s="3"/>
    </row>
    <row r="1587" spans="1:7" ht="13.5">
      <c r="A1587" s="2264" t="s">
        <v>1429</v>
      </c>
      <c r="B1587" s="2269" t="s">
        <v>1430</v>
      </c>
      <c r="C1587" s="2256">
        <f>+C1588</f>
        <v>1500000</v>
      </c>
      <c r="D1587" s="3"/>
      <c r="E1587" s="3"/>
      <c r="F1587" s="3"/>
      <c r="G1587" s="3"/>
    </row>
    <row r="1588" spans="1:7" ht="13.5">
      <c r="A1588" s="2270" t="s">
        <v>1431</v>
      </c>
      <c r="B1588" s="2271" t="s">
        <v>1432</v>
      </c>
      <c r="C1588" s="2258">
        <v>1500000</v>
      </c>
      <c r="D1588" s="3"/>
      <c r="E1588" s="3"/>
      <c r="F1588" s="3"/>
      <c r="G1588" s="3"/>
    </row>
    <row r="1589" spans="1:7" ht="13.5">
      <c r="A1589" s="2270" t="s">
        <v>681</v>
      </c>
      <c r="B1589" s="834" t="s">
        <v>906</v>
      </c>
      <c r="C1589" s="2258">
        <v>0</v>
      </c>
      <c r="D1589" s="3"/>
      <c r="E1589" s="3"/>
      <c r="F1589" s="3"/>
      <c r="G1589" s="3"/>
    </row>
    <row r="1590" spans="1:7" ht="13.5">
      <c r="A1590" s="2253"/>
      <c r="B1590" s="834"/>
      <c r="C1590" s="2258"/>
      <c r="D1590" s="3"/>
      <c r="E1590" s="3"/>
      <c r="F1590" s="3"/>
      <c r="G1590" s="3"/>
    </row>
    <row r="1591" spans="1:7" ht="13.5">
      <c r="A1591" s="2264" t="s">
        <v>1493</v>
      </c>
      <c r="B1591" s="2265" t="s">
        <v>1494</v>
      </c>
      <c r="C1591" s="2263">
        <f>SUM(C1592:C1594)</f>
        <v>2000000</v>
      </c>
      <c r="D1591" s="3"/>
      <c r="E1591" s="3"/>
      <c r="F1591" s="3"/>
      <c r="G1591" s="3"/>
    </row>
    <row r="1592" spans="1:7" ht="13.5">
      <c r="A1592" s="2266" t="s">
        <v>1495</v>
      </c>
      <c r="B1592" s="834" t="s">
        <v>1496</v>
      </c>
      <c r="C1592" s="2254">
        <v>500000</v>
      </c>
      <c r="D1592" s="3"/>
      <c r="E1592" s="3"/>
      <c r="F1592" s="3"/>
      <c r="G1592" s="3"/>
    </row>
    <row r="1593" spans="1:7" ht="13.5">
      <c r="A1593" s="2266" t="s">
        <v>1497</v>
      </c>
      <c r="B1593" s="834" t="s">
        <v>1498</v>
      </c>
      <c r="C1593" s="2254">
        <v>1500000</v>
      </c>
      <c r="D1593" s="3"/>
      <c r="E1593" s="3"/>
      <c r="F1593" s="3"/>
      <c r="G1593" s="3"/>
    </row>
    <row r="1594" spans="1:7" ht="13.5">
      <c r="A1594" s="2266" t="s">
        <v>1499</v>
      </c>
      <c r="B1594" s="834" t="s">
        <v>1500</v>
      </c>
      <c r="C1594" s="2254"/>
      <c r="D1594" s="3"/>
      <c r="E1594" s="3"/>
      <c r="F1594" s="3"/>
      <c r="G1594" s="3"/>
    </row>
    <row r="1595" spans="1:7" ht="13.5">
      <c r="A1595" s="2264" t="s">
        <v>1501</v>
      </c>
      <c r="B1595" s="2265" t="s">
        <v>1502</v>
      </c>
      <c r="C1595" s="2263">
        <f>SUM(C1596:C1603)</f>
        <v>1400000</v>
      </c>
      <c r="D1595" s="3"/>
      <c r="E1595" s="3"/>
      <c r="F1595" s="3"/>
      <c r="G1595" s="3"/>
    </row>
    <row r="1596" spans="1:7" ht="13.5">
      <c r="A1596" s="2266" t="s">
        <v>1503</v>
      </c>
      <c r="B1596" s="834" t="s">
        <v>1504</v>
      </c>
      <c r="C1596" s="2254"/>
      <c r="D1596" s="3"/>
      <c r="E1596" s="3"/>
      <c r="F1596" s="3"/>
      <c r="G1596" s="3"/>
    </row>
    <row r="1597" spans="1:7" ht="13.5">
      <c r="A1597" s="2266" t="s">
        <v>1505</v>
      </c>
      <c r="B1597" s="834" t="s">
        <v>1506</v>
      </c>
      <c r="C1597" s="2254"/>
      <c r="D1597" s="3"/>
      <c r="E1597" s="3"/>
      <c r="F1597" s="3"/>
      <c r="G1597" s="3"/>
    </row>
    <row r="1598" spans="1:7" ht="13.5">
      <c r="A1598" s="2266" t="s">
        <v>1507</v>
      </c>
      <c r="B1598" s="834" t="s">
        <v>1513</v>
      </c>
      <c r="C1598" s="2254"/>
      <c r="D1598" s="3"/>
      <c r="E1598" s="3"/>
      <c r="F1598" s="3"/>
      <c r="G1598" s="3"/>
    </row>
    <row r="1599" spans="1:7" ht="13.5">
      <c r="A1599" s="2266" t="s">
        <v>1514</v>
      </c>
      <c r="B1599" s="834" t="s">
        <v>1515</v>
      </c>
      <c r="C1599" s="2254"/>
      <c r="D1599" s="3"/>
      <c r="E1599" s="3"/>
      <c r="F1599" s="3"/>
      <c r="G1599" s="3"/>
    </row>
    <row r="1600" spans="1:7" ht="13.5">
      <c r="A1600" s="2266" t="s">
        <v>1516</v>
      </c>
      <c r="B1600" s="834" t="s">
        <v>1517</v>
      </c>
      <c r="C1600" s="2254">
        <v>1400000</v>
      </c>
      <c r="D1600" s="3"/>
      <c r="E1600" s="3"/>
      <c r="F1600" s="3"/>
      <c r="G1600" s="3"/>
    </row>
    <row r="1601" spans="1:7" ht="13.5">
      <c r="A1601" s="2266" t="s">
        <v>1518</v>
      </c>
      <c r="B1601" s="834" t="s">
        <v>1519</v>
      </c>
      <c r="C1601" s="2254"/>
      <c r="D1601" s="3"/>
      <c r="E1601" s="3"/>
      <c r="F1601" s="3"/>
      <c r="G1601" s="3"/>
    </row>
    <row r="1602" spans="1:7" ht="13.5">
      <c r="A1602" s="2266" t="s">
        <v>1520</v>
      </c>
      <c r="B1602" s="2272" t="s">
        <v>1521</v>
      </c>
      <c r="C1602" s="2254"/>
      <c r="D1602" s="3"/>
      <c r="E1602" s="3"/>
      <c r="F1602" s="3"/>
      <c r="G1602" s="3"/>
    </row>
    <row r="1603" spans="1:7" ht="13.5">
      <c r="A1603" s="2266" t="s">
        <v>1522</v>
      </c>
      <c r="B1603" s="834" t="s">
        <v>1523</v>
      </c>
      <c r="C1603" s="2254"/>
      <c r="D1603" s="3"/>
      <c r="E1603" s="3"/>
      <c r="F1603" s="3"/>
      <c r="G1603" s="3"/>
    </row>
    <row r="1604" spans="1:7" ht="13.5">
      <c r="A1604" s="2273" t="s">
        <v>680</v>
      </c>
      <c r="B1604" s="2265" t="s">
        <v>683</v>
      </c>
      <c r="C1604" s="2256">
        <f>+C1605+C1611+C1616+C1624+C1627</f>
        <v>11000000</v>
      </c>
      <c r="D1604" s="3"/>
      <c r="E1604" s="3"/>
      <c r="F1604" s="3"/>
      <c r="G1604" s="3"/>
    </row>
    <row r="1605" spans="1:7" ht="13.5">
      <c r="A1605" s="2264" t="s">
        <v>1524</v>
      </c>
      <c r="B1605" s="2265" t="s">
        <v>1525</v>
      </c>
      <c r="C1605" s="2263">
        <f>SUM(C1606:C1610)</f>
        <v>6500000</v>
      </c>
      <c r="D1605" s="3"/>
      <c r="E1605" s="3"/>
      <c r="F1605" s="3"/>
      <c r="G1605" s="3"/>
    </row>
    <row r="1606" spans="1:7" ht="13.5">
      <c r="A1606" s="2266" t="s">
        <v>1526</v>
      </c>
      <c r="B1606" s="834" t="s">
        <v>1528</v>
      </c>
      <c r="C1606" s="2254">
        <v>5000000</v>
      </c>
      <c r="D1606" s="3"/>
      <c r="E1606" s="3"/>
      <c r="F1606" s="3"/>
      <c r="G1606" s="3"/>
    </row>
    <row r="1607" spans="1:7" ht="13.5">
      <c r="A1607" s="2266" t="s">
        <v>1529</v>
      </c>
      <c r="B1607" s="834" t="s">
        <v>1530</v>
      </c>
      <c r="C1607" s="2254"/>
      <c r="D1607" s="3"/>
      <c r="E1607" s="3"/>
      <c r="F1607" s="3"/>
      <c r="G1607" s="3"/>
    </row>
    <row r="1608" spans="1:7" ht="13.5">
      <c r="A1608" s="2266" t="s">
        <v>1531</v>
      </c>
      <c r="B1608" s="834" t="s">
        <v>1532</v>
      </c>
      <c r="C1608" s="2254"/>
      <c r="D1608" s="3"/>
      <c r="E1608" s="3"/>
      <c r="F1608" s="3"/>
      <c r="G1608" s="3"/>
    </row>
    <row r="1609" spans="1:7" ht="13.5">
      <c r="A1609" s="2266" t="s">
        <v>1533</v>
      </c>
      <c r="B1609" s="834" t="s">
        <v>1534</v>
      </c>
      <c r="C1609" s="2254">
        <v>1500000</v>
      </c>
      <c r="D1609" s="3"/>
      <c r="E1609" s="3"/>
      <c r="F1609" s="3"/>
      <c r="G1609" s="3"/>
    </row>
    <row r="1610" spans="1:7" ht="13.5">
      <c r="A1610" s="2266" t="s">
        <v>1535</v>
      </c>
      <c r="B1610" s="834" t="s">
        <v>1536</v>
      </c>
      <c r="C1610" s="2254"/>
      <c r="D1610" s="3"/>
      <c r="E1610" s="3"/>
      <c r="F1610" s="3"/>
      <c r="G1610" s="3"/>
    </row>
    <row r="1611" spans="1:7" ht="13.5">
      <c r="A1611" s="2264" t="s">
        <v>1537</v>
      </c>
      <c r="B1611" s="2265" t="s">
        <v>1538</v>
      </c>
      <c r="C1611" s="2254">
        <f>SUM(C1612:C1615)</f>
        <v>0</v>
      </c>
      <c r="D1611" s="3"/>
      <c r="E1611" s="3"/>
      <c r="F1611" s="3"/>
      <c r="G1611" s="3"/>
    </row>
    <row r="1612" spans="1:7" ht="13.5">
      <c r="A1612" s="2266" t="s">
        <v>1539</v>
      </c>
      <c r="B1612" s="834" t="s">
        <v>1540</v>
      </c>
      <c r="C1612" s="2254"/>
      <c r="D1612" s="3"/>
      <c r="E1612" s="3"/>
      <c r="F1612" s="3"/>
      <c r="G1612" s="3"/>
    </row>
    <row r="1613" spans="1:7" ht="13.5">
      <c r="A1613" s="2266" t="s">
        <v>1541</v>
      </c>
      <c r="B1613" s="834" t="s">
        <v>1542</v>
      </c>
      <c r="C1613" s="2254"/>
      <c r="D1613" s="3"/>
      <c r="E1613" s="3"/>
      <c r="F1613" s="3"/>
      <c r="G1613" s="3"/>
    </row>
    <row r="1614" spans="1:7" ht="13.5">
      <c r="A1614" s="2266" t="s">
        <v>1543</v>
      </c>
      <c r="B1614" s="834" t="s">
        <v>1544</v>
      </c>
      <c r="C1614" s="2254"/>
      <c r="D1614" s="3"/>
      <c r="E1614" s="3"/>
      <c r="F1614" s="3"/>
      <c r="G1614" s="3"/>
    </row>
    <row r="1615" spans="1:7" ht="13.5">
      <c r="A1615" s="2266" t="s">
        <v>1545</v>
      </c>
      <c r="B1615" s="834" t="s">
        <v>1546</v>
      </c>
      <c r="C1615" s="2254"/>
      <c r="D1615" s="3"/>
      <c r="E1615" s="3"/>
      <c r="F1615" s="3"/>
      <c r="G1615" s="3"/>
    </row>
    <row r="1616" spans="1:7" ht="13.5">
      <c r="A1616" s="2264" t="s">
        <v>1547</v>
      </c>
      <c r="B1616" s="2274" t="s">
        <v>1548</v>
      </c>
      <c r="C1616" s="2254">
        <f>SUM(C1617:C1623)</f>
        <v>0</v>
      </c>
      <c r="D1616" s="3"/>
      <c r="E1616" s="3"/>
      <c r="F1616" s="3"/>
      <c r="G1616" s="3"/>
    </row>
    <row r="1617" spans="1:7" ht="13.5">
      <c r="A1617" s="2266" t="s">
        <v>1549</v>
      </c>
      <c r="B1617" s="834" t="s">
        <v>1550</v>
      </c>
      <c r="C1617" s="2254"/>
      <c r="D1617" s="3"/>
      <c r="E1617" s="3"/>
      <c r="F1617" s="3"/>
      <c r="G1617" s="3"/>
    </row>
    <row r="1618" spans="1:7" ht="13.5">
      <c r="A1618" s="2266" t="s">
        <v>1551</v>
      </c>
      <c r="B1618" s="834" t="s">
        <v>1552</v>
      </c>
      <c r="C1618" s="2254"/>
      <c r="D1618" s="3"/>
      <c r="E1618" s="3"/>
      <c r="F1618" s="3"/>
      <c r="G1618" s="3"/>
    </row>
    <row r="1619" spans="1:7" ht="13.5">
      <c r="A1619" s="2266" t="s">
        <v>1553</v>
      </c>
      <c r="B1619" s="834" t="s">
        <v>1554</v>
      </c>
      <c r="C1619" s="2254"/>
      <c r="D1619" s="3"/>
      <c r="E1619" s="3"/>
      <c r="F1619" s="3"/>
      <c r="G1619" s="3"/>
    </row>
    <row r="1620" spans="1:7" ht="13.5">
      <c r="A1620" s="2266" t="s">
        <v>1555</v>
      </c>
      <c r="B1620" s="834" t="s">
        <v>1556</v>
      </c>
      <c r="C1620" s="2254"/>
      <c r="D1620" s="3"/>
      <c r="E1620" s="3"/>
      <c r="F1620" s="3"/>
      <c r="G1620" s="3"/>
    </row>
    <row r="1621" spans="1:7" ht="13.5">
      <c r="A1621" s="2266" t="s">
        <v>1557</v>
      </c>
      <c r="B1621" s="834" t="s">
        <v>1558</v>
      </c>
      <c r="C1621" s="2254"/>
      <c r="D1621" s="3"/>
      <c r="E1621" s="3"/>
      <c r="F1621" s="3"/>
      <c r="G1621" s="3"/>
    </row>
    <row r="1622" spans="1:7" ht="13.5">
      <c r="A1622" s="2266" t="s">
        <v>1559</v>
      </c>
      <c r="B1622" s="834" t="s">
        <v>1560</v>
      </c>
      <c r="C1622" s="2254"/>
      <c r="D1622" s="3"/>
      <c r="E1622" s="3"/>
      <c r="F1622" s="3"/>
      <c r="G1622" s="3"/>
    </row>
    <row r="1623" spans="1:7" ht="13.5">
      <c r="A1623" s="2266" t="s">
        <v>1561</v>
      </c>
      <c r="B1623" s="834" t="s">
        <v>1562</v>
      </c>
      <c r="C1623" s="2254"/>
      <c r="D1623" s="3"/>
      <c r="E1623" s="3"/>
      <c r="F1623" s="3"/>
      <c r="G1623" s="3"/>
    </row>
    <row r="1624" spans="1:7" ht="13.5">
      <c r="A1624" s="2264" t="s">
        <v>1563</v>
      </c>
      <c r="B1624" s="2265" t="s">
        <v>1564</v>
      </c>
      <c r="C1624" s="2263">
        <f>SUM(C1625:C1626)</f>
        <v>2000000</v>
      </c>
      <c r="D1624" s="3"/>
      <c r="E1624" s="3"/>
      <c r="F1624" s="3"/>
      <c r="G1624" s="3"/>
    </row>
    <row r="1625" spans="1:7" ht="13.5" hidden="1">
      <c r="A1625" s="2266" t="s">
        <v>1565</v>
      </c>
      <c r="B1625" s="834" t="s">
        <v>1566</v>
      </c>
      <c r="C1625" s="2254">
        <v>0</v>
      </c>
      <c r="D1625" s="3"/>
      <c r="E1625" s="3"/>
      <c r="F1625" s="3"/>
      <c r="G1625" s="3"/>
    </row>
    <row r="1626" spans="1:7" ht="13.5">
      <c r="A1626" s="2266" t="s">
        <v>1567</v>
      </c>
      <c r="B1626" s="834" t="s">
        <v>1568</v>
      </c>
      <c r="C1626" s="2254">
        <v>2000000</v>
      </c>
      <c r="D1626" s="3"/>
      <c r="E1626" s="3"/>
      <c r="F1626" s="3"/>
      <c r="G1626" s="3"/>
    </row>
    <row r="1627" spans="1:7" ht="13.5">
      <c r="A1627" s="2264" t="s">
        <v>1569</v>
      </c>
      <c r="B1627" s="2265" t="s">
        <v>1570</v>
      </c>
      <c r="C1627" s="2263">
        <f>SUM(C1628:C1635)</f>
        <v>2500000</v>
      </c>
      <c r="D1627" s="3"/>
      <c r="E1627" s="3"/>
      <c r="F1627" s="3"/>
      <c r="G1627" s="3"/>
    </row>
    <row r="1628" spans="1:7" ht="13.5">
      <c r="A1628" s="2266" t="s">
        <v>1571</v>
      </c>
      <c r="B1628" s="834" t="s">
        <v>1572</v>
      </c>
      <c r="C1628" s="2254">
        <v>1000000</v>
      </c>
      <c r="D1628" s="3"/>
      <c r="E1628" s="3"/>
      <c r="F1628" s="3"/>
      <c r="G1628" s="3"/>
    </row>
    <row r="1629" spans="1:7" ht="13.5">
      <c r="A1629" s="2266" t="s">
        <v>1573</v>
      </c>
      <c r="B1629" s="834" t="s">
        <v>1574</v>
      </c>
      <c r="C1629" s="2254"/>
      <c r="D1629" s="3"/>
      <c r="E1629" s="3"/>
      <c r="F1629" s="3"/>
      <c r="G1629" s="3"/>
    </row>
    <row r="1630" spans="1:7" ht="13.5">
      <c r="A1630" s="2275" t="s">
        <v>1575</v>
      </c>
      <c r="B1630" s="834" t="s">
        <v>1576</v>
      </c>
      <c r="C1630" s="2254">
        <v>1500000</v>
      </c>
      <c r="D1630" s="3"/>
      <c r="E1630" s="3"/>
      <c r="F1630" s="3"/>
      <c r="G1630" s="3"/>
    </row>
    <row r="1631" spans="1:7" ht="13.5">
      <c r="A1631" s="2266" t="s">
        <v>1577</v>
      </c>
      <c r="B1631" s="834" t="s">
        <v>1578</v>
      </c>
      <c r="C1631" s="2254"/>
      <c r="D1631" s="3"/>
      <c r="E1631" s="3"/>
      <c r="F1631" s="3"/>
      <c r="G1631" s="3"/>
    </row>
    <row r="1632" spans="1:7" ht="13.5">
      <c r="A1632" s="2266" t="s">
        <v>1579</v>
      </c>
      <c r="B1632" s="834" t="s">
        <v>1580</v>
      </c>
      <c r="C1632" s="2254"/>
      <c r="D1632" s="3"/>
      <c r="E1632" s="3"/>
      <c r="F1632" s="3"/>
      <c r="G1632" s="3"/>
    </row>
    <row r="1633" spans="1:7" ht="13.5">
      <c r="A1633" s="2266" t="s">
        <v>1581</v>
      </c>
      <c r="B1633" s="834" t="s">
        <v>1582</v>
      </c>
      <c r="C1633" s="2254"/>
      <c r="D1633" s="3"/>
      <c r="E1633" s="3"/>
      <c r="F1633" s="3"/>
      <c r="G1633" s="3"/>
    </row>
    <row r="1634" spans="1:7" ht="13.5">
      <c r="A1634" s="2266" t="s">
        <v>1583</v>
      </c>
      <c r="B1634" s="834" t="s">
        <v>1584</v>
      </c>
      <c r="C1634" s="2254"/>
      <c r="D1634" s="3"/>
      <c r="E1634" s="3"/>
      <c r="F1634" s="3"/>
      <c r="G1634" s="3"/>
    </row>
    <row r="1635" spans="1:7" ht="13.5">
      <c r="A1635" s="2266" t="s">
        <v>1585</v>
      </c>
      <c r="B1635" s="834" t="s">
        <v>1586</v>
      </c>
      <c r="C1635" s="2254">
        <v>0</v>
      </c>
      <c r="D1635" s="3"/>
      <c r="E1635" s="3"/>
      <c r="F1635" s="3"/>
      <c r="G1635" s="3"/>
    </row>
    <row r="1636" spans="1:7" ht="13.5">
      <c r="A1636" s="2276">
        <v>3</v>
      </c>
      <c r="B1636" s="2265" t="s">
        <v>1587</v>
      </c>
      <c r="C1636" s="2254">
        <f>+C1637</f>
        <v>0</v>
      </c>
      <c r="D1636" s="3"/>
      <c r="E1636" s="3"/>
      <c r="F1636" s="3"/>
      <c r="G1636" s="3"/>
    </row>
    <row r="1637" spans="1:7" ht="13.5">
      <c r="A1637" s="2264" t="s">
        <v>1588</v>
      </c>
      <c r="B1637" s="2265" t="s">
        <v>1589</v>
      </c>
      <c r="C1637" s="2254">
        <f>+C1638</f>
        <v>0</v>
      </c>
      <c r="D1637" s="3"/>
      <c r="E1637" s="3"/>
      <c r="F1637" s="3"/>
      <c r="G1637" s="3"/>
    </row>
    <row r="1638" spans="1:7" ht="13.5">
      <c r="A1638" s="2266" t="s">
        <v>1590</v>
      </c>
      <c r="B1638" s="2272" t="s">
        <v>1592</v>
      </c>
      <c r="C1638" s="2254"/>
      <c r="D1638" s="3"/>
      <c r="E1638" s="3"/>
      <c r="F1638" s="3"/>
      <c r="G1638" s="3"/>
    </row>
    <row r="1639" spans="1:7" ht="13.5">
      <c r="A1639" s="2277" t="s">
        <v>658</v>
      </c>
      <c r="B1639" s="2278" t="s">
        <v>41</v>
      </c>
      <c r="C1639" s="2254"/>
      <c r="D1639" s="3"/>
      <c r="E1639" s="3"/>
      <c r="F1639" s="3"/>
      <c r="G1639" s="3"/>
    </row>
    <row r="1640" spans="1:7" ht="13.5">
      <c r="A1640" s="2264">
        <v>4</v>
      </c>
      <c r="B1640" s="2265" t="s">
        <v>1593</v>
      </c>
      <c r="C1640" s="2254">
        <f>+C1641</f>
        <v>0</v>
      </c>
      <c r="D1640" s="3"/>
      <c r="E1640" s="3"/>
      <c r="F1640" s="3"/>
      <c r="G1640" s="3"/>
    </row>
    <row r="1641" spans="1:7" ht="13.5">
      <c r="A1641" s="2264" t="s">
        <v>1594</v>
      </c>
      <c r="B1641" s="2265" t="s">
        <v>1595</v>
      </c>
      <c r="C1641" s="2254">
        <f>+C1642</f>
        <v>0</v>
      </c>
      <c r="D1641" s="3"/>
      <c r="E1641" s="3"/>
      <c r="F1641" s="3"/>
      <c r="G1641" s="3"/>
    </row>
    <row r="1642" spans="1:7" ht="13.5">
      <c r="A1642" s="2266" t="s">
        <v>1596</v>
      </c>
      <c r="B1642" s="834" t="s">
        <v>1597</v>
      </c>
      <c r="C1642" s="2254"/>
      <c r="D1642" s="3"/>
      <c r="E1642" s="3"/>
      <c r="F1642" s="3"/>
      <c r="G1642" s="3"/>
    </row>
    <row r="1643" spans="1:7" ht="13.5">
      <c r="A1643" s="2276">
        <v>5</v>
      </c>
      <c r="B1643" s="835" t="s">
        <v>1598</v>
      </c>
      <c r="C1643" s="2254">
        <f>+C1644+C1653+C1662+C1664</f>
        <v>0</v>
      </c>
      <c r="D1643" s="3"/>
      <c r="E1643" s="3"/>
      <c r="F1643" s="3"/>
      <c r="G1643" s="3"/>
    </row>
    <row r="1644" spans="1:7" ht="13.5">
      <c r="A1644" s="2264" t="s">
        <v>1599</v>
      </c>
      <c r="B1644" s="2265" t="s">
        <v>1600</v>
      </c>
      <c r="C1644" s="2254">
        <f>SUM(C1645:C1652)</f>
        <v>0</v>
      </c>
      <c r="D1644" s="3"/>
      <c r="E1644" s="3"/>
      <c r="F1644" s="3"/>
      <c r="G1644" s="3"/>
    </row>
    <row r="1645" spans="1:7" ht="13.5" hidden="1">
      <c r="A1645" s="2266" t="s">
        <v>1601</v>
      </c>
      <c r="B1645" s="834" t="s">
        <v>1602</v>
      </c>
      <c r="C1645" s="2254"/>
      <c r="D1645" s="3"/>
      <c r="E1645" s="3"/>
      <c r="F1645" s="3"/>
      <c r="G1645" s="3"/>
    </row>
    <row r="1646" spans="1:7" ht="13.5" hidden="1">
      <c r="A1646" s="2266" t="s">
        <v>1603</v>
      </c>
      <c r="B1646" s="834" t="s">
        <v>1604</v>
      </c>
      <c r="C1646" s="2254"/>
      <c r="D1646" s="3"/>
      <c r="E1646" s="3"/>
      <c r="F1646" s="3"/>
      <c r="G1646" s="3"/>
    </row>
    <row r="1647" spans="1:7" ht="13.5" hidden="1">
      <c r="A1647" s="2266" t="s">
        <v>1605</v>
      </c>
      <c r="B1647" s="834" t="s">
        <v>1606</v>
      </c>
      <c r="C1647" s="2254"/>
      <c r="D1647" s="3"/>
      <c r="E1647" s="3"/>
      <c r="F1647" s="3"/>
      <c r="G1647" s="3"/>
    </row>
    <row r="1648" spans="1:7" ht="13.5">
      <c r="A1648" s="2266" t="s">
        <v>1607</v>
      </c>
      <c r="B1648" s="834" t="s">
        <v>1608</v>
      </c>
      <c r="C1648" s="2254">
        <v>0</v>
      </c>
      <c r="D1648" s="3"/>
      <c r="E1648" s="3"/>
      <c r="F1648" s="3"/>
      <c r="G1648" s="3"/>
    </row>
    <row r="1649" spans="1:7" ht="13.5">
      <c r="A1649" s="2266" t="s">
        <v>1609</v>
      </c>
      <c r="B1649" s="834" t="s">
        <v>0</v>
      </c>
      <c r="C1649" s="2254">
        <v>0</v>
      </c>
      <c r="D1649" s="3"/>
      <c r="E1649" s="3"/>
      <c r="F1649" s="3"/>
      <c r="G1649" s="3"/>
    </row>
    <row r="1650" spans="1:7" ht="13.5" hidden="1">
      <c r="A1650" s="2266" t="s">
        <v>1</v>
      </c>
      <c r="B1650" s="834" t="s">
        <v>2</v>
      </c>
      <c r="C1650" s="2254"/>
      <c r="D1650" s="3"/>
      <c r="E1650" s="3"/>
      <c r="F1650" s="3"/>
      <c r="G1650" s="3"/>
    </row>
    <row r="1651" spans="1:7" ht="13.5" hidden="1">
      <c r="A1651" s="2266" t="s">
        <v>3</v>
      </c>
      <c r="B1651" s="834" t="s">
        <v>4</v>
      </c>
      <c r="C1651" s="2254"/>
      <c r="D1651" s="3"/>
      <c r="E1651" s="3"/>
      <c r="F1651" s="3"/>
      <c r="G1651" s="3"/>
    </row>
    <row r="1652" spans="1:7" ht="13.5" hidden="1">
      <c r="A1652" s="2266" t="s">
        <v>5</v>
      </c>
      <c r="B1652" s="834" t="s">
        <v>6</v>
      </c>
      <c r="C1652" s="2254"/>
      <c r="D1652" s="3"/>
      <c r="E1652" s="3"/>
      <c r="F1652" s="3"/>
      <c r="G1652" s="3"/>
    </row>
    <row r="1653" spans="1:7" ht="13.5" hidden="1">
      <c r="A1653" s="2264" t="s">
        <v>7</v>
      </c>
      <c r="B1653" s="2265" t="s">
        <v>8</v>
      </c>
      <c r="C1653" s="2254">
        <f>SUM(C1654:C1661)</f>
        <v>0</v>
      </c>
      <c r="D1653" s="3"/>
      <c r="E1653" s="3"/>
      <c r="F1653" s="3"/>
      <c r="G1653" s="3"/>
    </row>
    <row r="1654" spans="1:7" ht="13.5" hidden="1">
      <c r="A1654" s="2266" t="s">
        <v>9</v>
      </c>
      <c r="B1654" s="834" t="s">
        <v>10</v>
      </c>
      <c r="C1654" s="2254"/>
      <c r="D1654" s="3"/>
      <c r="E1654" s="3"/>
      <c r="F1654" s="3"/>
      <c r="G1654" s="3"/>
    </row>
    <row r="1655" spans="1:7" ht="13.5" hidden="1">
      <c r="A1655" s="2266" t="s">
        <v>11</v>
      </c>
      <c r="B1655" s="834" t="s">
        <v>12</v>
      </c>
      <c r="C1655" s="2254">
        <f>+C507</f>
        <v>0</v>
      </c>
      <c r="D1655" s="3"/>
      <c r="E1655" s="3"/>
      <c r="F1655" s="3"/>
      <c r="G1655" s="3"/>
    </row>
    <row r="1656" spans="1:7" ht="13.5" hidden="1">
      <c r="A1656" s="2266" t="s">
        <v>13</v>
      </c>
      <c r="B1656" s="834" t="s">
        <v>14</v>
      </c>
      <c r="C1656" s="2254"/>
      <c r="D1656" s="3"/>
      <c r="E1656" s="3"/>
      <c r="F1656" s="3"/>
      <c r="G1656" s="3"/>
    </row>
    <row r="1657" spans="1:7" ht="13.5" hidden="1">
      <c r="A1657" s="2266" t="s">
        <v>15</v>
      </c>
      <c r="B1657" s="834" t="s">
        <v>16</v>
      </c>
      <c r="C1657" s="2254"/>
      <c r="D1657" s="3"/>
      <c r="E1657" s="3"/>
      <c r="F1657" s="3"/>
      <c r="G1657" s="3"/>
    </row>
    <row r="1658" spans="1:7" ht="13.5" hidden="1">
      <c r="A1658" s="2266" t="s">
        <v>17</v>
      </c>
      <c r="B1658" s="834" t="s">
        <v>18</v>
      </c>
      <c r="C1658" s="2254"/>
      <c r="D1658" s="3"/>
      <c r="E1658" s="3"/>
      <c r="F1658" s="3"/>
      <c r="G1658" s="3"/>
    </row>
    <row r="1659" spans="1:7" ht="13.5" hidden="1">
      <c r="A1659" s="2266" t="s">
        <v>19</v>
      </c>
      <c r="B1659" s="834" t="s">
        <v>20</v>
      </c>
      <c r="C1659" s="2254"/>
      <c r="D1659" s="3"/>
      <c r="E1659" s="3"/>
      <c r="F1659" s="3"/>
      <c r="G1659" s="3"/>
    </row>
    <row r="1660" spans="1:7" ht="13.5" hidden="1">
      <c r="A1660" s="2266" t="s">
        <v>21</v>
      </c>
      <c r="B1660" s="834" t="s">
        <v>22</v>
      </c>
      <c r="C1660" s="2254"/>
      <c r="D1660" s="3"/>
      <c r="E1660" s="3"/>
      <c r="F1660" s="3"/>
      <c r="G1660" s="3"/>
    </row>
    <row r="1661" spans="1:7" ht="13.5" hidden="1">
      <c r="A1661" s="2266" t="s">
        <v>23</v>
      </c>
      <c r="B1661" s="834" t="s">
        <v>24</v>
      </c>
      <c r="C1661" s="2254"/>
      <c r="D1661" s="3"/>
      <c r="E1661" s="3"/>
      <c r="F1661" s="3"/>
      <c r="G1661" s="3"/>
    </row>
    <row r="1662" spans="1:7" ht="13.5" hidden="1">
      <c r="A1662" s="2264" t="s">
        <v>25</v>
      </c>
      <c r="B1662" s="2265" t="s">
        <v>26</v>
      </c>
      <c r="C1662" s="2254">
        <f>+C1663</f>
        <v>0</v>
      </c>
      <c r="D1662" s="3"/>
      <c r="E1662" s="3"/>
      <c r="F1662" s="3"/>
      <c r="G1662" s="3"/>
    </row>
    <row r="1663" spans="1:7" ht="13.5" hidden="1">
      <c r="A1663" s="2266" t="s">
        <v>27</v>
      </c>
      <c r="B1663" s="834" t="s">
        <v>28</v>
      </c>
      <c r="C1663" s="2254"/>
      <c r="D1663" s="3"/>
      <c r="E1663" s="3"/>
      <c r="F1663" s="3"/>
      <c r="G1663" s="3"/>
    </row>
    <row r="1664" spans="1:7" ht="13.5" hidden="1">
      <c r="A1664" s="2264" t="s">
        <v>29</v>
      </c>
      <c r="B1664" s="2265" t="s">
        <v>30</v>
      </c>
      <c r="C1664" s="2254">
        <f>SUM(C1665:C1668)</f>
        <v>0</v>
      </c>
      <c r="D1664" s="3"/>
      <c r="E1664" s="3"/>
      <c r="F1664" s="3"/>
      <c r="G1664" s="3"/>
    </row>
    <row r="1665" spans="1:7" ht="13.5" hidden="1">
      <c r="A1665" s="2266" t="s">
        <v>31</v>
      </c>
      <c r="B1665" s="834" t="s">
        <v>32</v>
      </c>
      <c r="C1665" s="2254"/>
      <c r="D1665" s="3"/>
      <c r="E1665" s="3"/>
      <c r="F1665" s="3"/>
      <c r="G1665" s="3"/>
    </row>
    <row r="1666" spans="1:7" ht="13.5" hidden="1">
      <c r="A1666" s="2266" t="s">
        <v>33</v>
      </c>
      <c r="B1666" s="834" t="s">
        <v>34</v>
      </c>
      <c r="C1666" s="2254"/>
      <c r="D1666" s="3"/>
      <c r="E1666" s="3"/>
      <c r="F1666" s="3"/>
      <c r="G1666" s="3"/>
    </row>
    <row r="1667" spans="1:7" ht="13.5" hidden="1">
      <c r="A1667" s="2266" t="s">
        <v>35</v>
      </c>
      <c r="B1667" s="834" t="s">
        <v>36</v>
      </c>
      <c r="C1667" s="2254"/>
      <c r="D1667" s="3"/>
      <c r="E1667" s="3"/>
      <c r="F1667" s="3"/>
      <c r="G1667" s="3"/>
    </row>
    <row r="1668" spans="1:7" ht="13.5" hidden="1">
      <c r="A1668" s="2266" t="s">
        <v>37</v>
      </c>
      <c r="B1668" s="834" t="s">
        <v>38</v>
      </c>
      <c r="C1668" s="2254"/>
      <c r="D1668" s="3"/>
      <c r="E1668" s="3"/>
      <c r="F1668" s="3"/>
      <c r="G1668" s="3"/>
    </row>
    <row r="1669" spans="1:7" ht="13.5" hidden="1">
      <c r="A1669" s="2264">
        <v>6</v>
      </c>
      <c r="B1669" s="2265" t="s">
        <v>568</v>
      </c>
      <c r="C1669" s="2254">
        <f>+C1670+C1688+C1691+C1693+C1698+C1700+C1703</f>
        <v>0</v>
      </c>
      <c r="D1669" s="3"/>
      <c r="E1669" s="3"/>
      <c r="F1669" s="3"/>
      <c r="G1669" s="3"/>
    </row>
    <row r="1670" spans="1:7" ht="13.5" hidden="1">
      <c r="A1670" s="2264" t="s">
        <v>42</v>
      </c>
      <c r="B1670" s="2265" t="s">
        <v>43</v>
      </c>
      <c r="C1670" s="2254">
        <f>+C1671+C1674+C1677+C1681+C1686+C1687</f>
        <v>0</v>
      </c>
      <c r="D1670" s="3"/>
      <c r="E1670" s="3"/>
      <c r="F1670" s="3"/>
      <c r="G1670" s="3"/>
    </row>
    <row r="1671" spans="1:7" ht="13.5" hidden="1">
      <c r="A1671" s="2266" t="s">
        <v>44</v>
      </c>
      <c r="B1671" s="834" t="s">
        <v>45</v>
      </c>
      <c r="C1671" s="2254">
        <f>+C1672</f>
        <v>0</v>
      </c>
      <c r="D1671" s="3"/>
      <c r="E1671" s="3"/>
      <c r="F1671" s="3"/>
      <c r="G1671" s="3"/>
    </row>
    <row r="1672" spans="1:7" ht="13.5" hidden="1">
      <c r="A1672" s="2266"/>
      <c r="B1672" s="2279" t="s">
        <v>167</v>
      </c>
      <c r="C1672" s="2254"/>
      <c r="D1672" s="3"/>
      <c r="E1672" s="3"/>
      <c r="F1672" s="3"/>
      <c r="G1672" s="3"/>
    </row>
    <row r="1673" spans="1:7" ht="13.5" hidden="1">
      <c r="A1673" s="2266"/>
      <c r="B1673" s="834"/>
      <c r="C1673" s="2254"/>
      <c r="D1673" s="3"/>
      <c r="E1673" s="3"/>
      <c r="F1673" s="3"/>
      <c r="G1673" s="3"/>
    </row>
    <row r="1674" spans="1:7" ht="13.5" hidden="1">
      <c r="A1674" s="2266" t="s">
        <v>46</v>
      </c>
      <c r="B1674" s="834" t="s">
        <v>47</v>
      </c>
      <c r="C1674" s="2254">
        <f>SUM(C1675:C1676)</f>
        <v>0</v>
      </c>
      <c r="D1674" s="3"/>
      <c r="E1674" s="3"/>
      <c r="F1674" s="3"/>
      <c r="G1674" s="3"/>
    </row>
    <row r="1675" spans="1:7" ht="13.5" hidden="1">
      <c r="A1675" s="2266"/>
      <c r="B1675" s="2279" t="s">
        <v>149</v>
      </c>
      <c r="C1675" s="2254"/>
      <c r="D1675" s="3"/>
      <c r="E1675" s="3"/>
      <c r="F1675" s="3"/>
      <c r="G1675" s="3"/>
    </row>
    <row r="1676" spans="1:7" ht="13.5" hidden="1">
      <c r="A1676" s="2266"/>
      <c r="B1676" s="2279" t="s">
        <v>148</v>
      </c>
      <c r="C1676" s="2254"/>
      <c r="D1676" s="3"/>
      <c r="E1676" s="3"/>
      <c r="F1676" s="3"/>
      <c r="G1676" s="3"/>
    </row>
    <row r="1677" spans="1:7" ht="13.5" hidden="1">
      <c r="A1677" s="2266" t="s">
        <v>48</v>
      </c>
      <c r="B1677" s="2272" t="s">
        <v>49</v>
      </c>
      <c r="C1677" s="2254">
        <f>SUM(C1678:C1679)</f>
        <v>0</v>
      </c>
      <c r="D1677" s="3"/>
      <c r="E1677" s="3"/>
      <c r="F1677" s="3"/>
      <c r="G1677" s="3"/>
    </row>
    <row r="1678" spans="1:7" ht="13.5" hidden="1">
      <c r="A1678" s="2266"/>
      <c r="B1678" s="2279" t="s">
        <v>146</v>
      </c>
      <c r="C1678" s="2254"/>
      <c r="D1678" s="3"/>
      <c r="E1678" s="3"/>
      <c r="F1678" s="3"/>
      <c r="G1678" s="3"/>
    </row>
    <row r="1679" spans="1:7" ht="13.5" hidden="1">
      <c r="A1679" s="2266"/>
      <c r="B1679" s="2279" t="s">
        <v>147</v>
      </c>
      <c r="C1679" s="2254"/>
      <c r="D1679" s="3"/>
      <c r="E1679" s="3"/>
      <c r="F1679" s="3"/>
      <c r="G1679" s="3"/>
    </row>
    <row r="1680" spans="1:7" ht="13.5" hidden="1">
      <c r="A1680" s="2266"/>
      <c r="B1680" s="2272"/>
      <c r="C1680" s="2254"/>
      <c r="D1680" s="3"/>
      <c r="E1680" s="3"/>
      <c r="F1680" s="3"/>
      <c r="G1680" s="3"/>
    </row>
    <row r="1681" spans="1:7" ht="13.5" hidden="1">
      <c r="A1681" s="2266" t="s">
        <v>50</v>
      </c>
      <c r="B1681" s="834" t="s">
        <v>51</v>
      </c>
      <c r="C1681" s="2254">
        <f>SUM(C1682:C1684)</f>
        <v>0</v>
      </c>
      <c r="D1681" s="3"/>
      <c r="E1681" s="3"/>
      <c r="F1681" s="3"/>
      <c r="G1681" s="3"/>
    </row>
    <row r="1682" spans="1:7" ht="13.5" hidden="1">
      <c r="A1682" s="2266"/>
      <c r="B1682" s="2279" t="s">
        <v>158</v>
      </c>
      <c r="C1682" s="2254"/>
      <c r="D1682" s="3"/>
      <c r="E1682" s="3"/>
      <c r="F1682" s="3"/>
      <c r="G1682" s="3"/>
    </row>
    <row r="1683" spans="1:7" ht="13.5" hidden="1">
      <c r="A1683" s="2266"/>
      <c r="B1683" s="2279" t="s">
        <v>159</v>
      </c>
      <c r="C1683" s="2254"/>
      <c r="D1683" s="3"/>
      <c r="E1683" s="3"/>
      <c r="F1683" s="3"/>
      <c r="G1683" s="3"/>
    </row>
    <row r="1684" spans="1:7" ht="13.5" hidden="1">
      <c r="A1684" s="2266"/>
      <c r="B1684" s="2279" t="s">
        <v>727</v>
      </c>
      <c r="C1684" s="2254"/>
      <c r="D1684" s="3"/>
      <c r="E1684" s="3"/>
      <c r="F1684" s="3"/>
      <c r="G1684" s="3"/>
    </row>
    <row r="1685" spans="1:7" ht="13.5" hidden="1">
      <c r="A1685" s="2266"/>
      <c r="B1685" s="834"/>
      <c r="C1685" s="2254"/>
      <c r="D1685" s="3"/>
      <c r="E1685" s="3"/>
      <c r="F1685" s="3"/>
      <c r="G1685" s="3"/>
    </row>
    <row r="1686" spans="1:7" ht="13.5" hidden="1">
      <c r="A1686" s="2266" t="s">
        <v>52</v>
      </c>
      <c r="B1686" s="834" t="s">
        <v>53</v>
      </c>
      <c r="C1686" s="2254"/>
      <c r="D1686" s="3"/>
      <c r="E1686" s="3"/>
      <c r="F1686" s="3"/>
      <c r="G1686" s="3"/>
    </row>
    <row r="1687" spans="1:7" ht="13.5" hidden="1">
      <c r="A1687" s="2266" t="s">
        <v>54</v>
      </c>
      <c r="B1687" s="834" t="s">
        <v>73</v>
      </c>
      <c r="C1687" s="2254"/>
      <c r="D1687" s="3"/>
      <c r="E1687" s="3"/>
      <c r="F1687" s="3"/>
      <c r="G1687" s="3"/>
    </row>
    <row r="1688" spans="1:7" ht="13.5" hidden="1">
      <c r="A1688" s="2264" t="s">
        <v>74</v>
      </c>
      <c r="B1688" s="2265" t="s">
        <v>75</v>
      </c>
      <c r="C1688" s="2254">
        <f>+C1689</f>
        <v>0</v>
      </c>
      <c r="D1688" s="3"/>
      <c r="E1688" s="3"/>
      <c r="F1688" s="3"/>
      <c r="G1688" s="3"/>
    </row>
    <row r="1689" spans="1:7" ht="13.5" hidden="1">
      <c r="A1689" s="2266" t="s">
        <v>76</v>
      </c>
      <c r="B1689" s="834" t="s">
        <v>77</v>
      </c>
      <c r="C1689" s="2254"/>
      <c r="D1689" s="3"/>
      <c r="E1689" s="3"/>
      <c r="F1689" s="3"/>
      <c r="G1689" s="3"/>
    </row>
    <row r="1690" spans="1:7" ht="13.5" hidden="1">
      <c r="A1690" s="2266"/>
      <c r="B1690" s="2279" t="s">
        <v>689</v>
      </c>
      <c r="C1690" s="2254"/>
      <c r="D1690" s="3"/>
      <c r="E1690" s="3"/>
      <c r="F1690" s="3"/>
      <c r="G1690" s="3"/>
    </row>
    <row r="1691" spans="1:7" ht="13.5" hidden="1">
      <c r="A1691" s="2264" t="s">
        <v>78</v>
      </c>
      <c r="B1691" s="2265" t="s">
        <v>79</v>
      </c>
      <c r="C1691" s="2254">
        <f>+C1692</f>
        <v>0</v>
      </c>
      <c r="D1691" s="3"/>
      <c r="E1691" s="3"/>
      <c r="F1691" s="3"/>
      <c r="G1691" s="3"/>
    </row>
    <row r="1692" spans="1:7" ht="13.5" hidden="1">
      <c r="A1692" s="2266" t="s">
        <v>80</v>
      </c>
      <c r="B1692" s="834" t="s">
        <v>81</v>
      </c>
      <c r="C1692" s="2254"/>
      <c r="D1692" s="3"/>
      <c r="E1692" s="3"/>
      <c r="F1692" s="3"/>
      <c r="G1692" s="3"/>
    </row>
    <row r="1693" spans="1:7" ht="13.5" hidden="1">
      <c r="A1693" s="2264" t="s">
        <v>82</v>
      </c>
      <c r="B1693" s="2274" t="s">
        <v>83</v>
      </c>
      <c r="C1693" s="2254">
        <f>+C1694+C1695+C1696+C1697</f>
        <v>0</v>
      </c>
      <c r="D1693" s="3"/>
      <c r="E1693" s="3"/>
      <c r="F1693" s="3"/>
      <c r="G1693" s="3"/>
    </row>
    <row r="1694" spans="1:7" ht="13.5" hidden="1">
      <c r="A1694" s="2266" t="s">
        <v>84</v>
      </c>
      <c r="B1694" s="834" t="s">
        <v>85</v>
      </c>
      <c r="C1694" s="2254"/>
      <c r="D1694" s="3"/>
      <c r="E1694" s="3"/>
      <c r="F1694" s="3"/>
      <c r="G1694" s="3"/>
    </row>
    <row r="1695" spans="1:7" ht="13.5" hidden="1">
      <c r="A1695" s="2266" t="s">
        <v>86</v>
      </c>
      <c r="B1695" s="834" t="s">
        <v>87</v>
      </c>
      <c r="C1695" s="2254"/>
      <c r="D1695" s="3"/>
      <c r="E1695" s="3"/>
      <c r="F1695" s="3"/>
      <c r="G1695" s="3"/>
    </row>
    <row r="1696" spans="1:7" ht="13.5" hidden="1">
      <c r="A1696" s="2266" t="s">
        <v>88</v>
      </c>
      <c r="B1696" s="834" t="s">
        <v>89</v>
      </c>
      <c r="C1696" s="2254"/>
      <c r="D1696" s="3"/>
      <c r="E1696" s="3"/>
      <c r="F1696" s="3"/>
      <c r="G1696" s="3"/>
    </row>
    <row r="1697" spans="1:7" ht="13.5" hidden="1">
      <c r="A1697" s="2266" t="s">
        <v>90</v>
      </c>
      <c r="B1697" s="2272" t="s">
        <v>91</v>
      </c>
      <c r="C1697" s="2254"/>
      <c r="D1697" s="3"/>
      <c r="E1697" s="3"/>
      <c r="F1697" s="3"/>
      <c r="G1697" s="3"/>
    </row>
    <row r="1698" spans="1:7" ht="13.5" hidden="1">
      <c r="A1698" s="2264" t="s">
        <v>92</v>
      </c>
      <c r="B1698" s="2274" t="s">
        <v>93</v>
      </c>
      <c r="C1698" s="2254">
        <f>+C1699</f>
        <v>0</v>
      </c>
      <c r="D1698" s="3"/>
      <c r="E1698" s="3"/>
      <c r="F1698" s="3"/>
      <c r="G1698" s="3"/>
    </row>
    <row r="1699" spans="1:7" ht="13.5" hidden="1">
      <c r="A1699" s="2266" t="s">
        <v>94</v>
      </c>
      <c r="B1699" s="834" t="s">
        <v>95</v>
      </c>
      <c r="C1699" s="2254"/>
      <c r="D1699" s="3"/>
      <c r="E1699" s="3"/>
      <c r="F1699" s="3"/>
      <c r="G1699" s="3"/>
    </row>
    <row r="1700" spans="1:7" ht="13.5" hidden="1">
      <c r="A1700" s="2264" t="s">
        <v>96</v>
      </c>
      <c r="B1700" s="2274" t="s">
        <v>97</v>
      </c>
      <c r="C1700" s="2254">
        <f>+C1701+C1702</f>
        <v>0</v>
      </c>
      <c r="D1700" s="3"/>
      <c r="E1700" s="3"/>
      <c r="F1700" s="3"/>
      <c r="G1700" s="3"/>
    </row>
    <row r="1701" spans="1:7" ht="13.5" hidden="1">
      <c r="A1701" s="2266" t="s">
        <v>98</v>
      </c>
      <c r="B1701" s="834" t="s">
        <v>99</v>
      </c>
      <c r="C1701" s="2254"/>
      <c r="D1701" s="3"/>
      <c r="E1701" s="3"/>
      <c r="F1701" s="3"/>
      <c r="G1701" s="3"/>
    </row>
    <row r="1702" spans="1:7" ht="13.5" hidden="1">
      <c r="A1702" s="2266" t="s">
        <v>100</v>
      </c>
      <c r="B1702" s="834" t="s">
        <v>101</v>
      </c>
      <c r="C1702" s="2254"/>
      <c r="D1702" s="3"/>
      <c r="E1702" s="3"/>
      <c r="F1702" s="3"/>
      <c r="G1702" s="3"/>
    </row>
    <row r="1703" spans="1:7" ht="13.5" hidden="1">
      <c r="A1703" s="2264" t="s">
        <v>102</v>
      </c>
      <c r="B1703" s="2274" t="s">
        <v>103</v>
      </c>
      <c r="C1703" s="2254">
        <f>+C1704+C1705</f>
        <v>0</v>
      </c>
      <c r="D1703" s="3"/>
      <c r="E1703" s="3"/>
      <c r="F1703" s="3"/>
      <c r="G1703" s="3"/>
    </row>
    <row r="1704" spans="1:7" ht="13.5" hidden="1">
      <c r="A1704" s="2266" t="s">
        <v>104</v>
      </c>
      <c r="B1704" s="834" t="s">
        <v>105</v>
      </c>
      <c r="C1704" s="2254"/>
      <c r="D1704" s="3"/>
      <c r="E1704" s="3"/>
      <c r="F1704" s="3"/>
      <c r="G1704" s="3"/>
    </row>
    <row r="1705" spans="1:7" ht="13.5" hidden="1">
      <c r="A1705" s="2266" t="s">
        <v>106</v>
      </c>
      <c r="B1705" s="834" t="s">
        <v>107</v>
      </c>
      <c r="C1705" s="2254"/>
      <c r="D1705" s="3"/>
      <c r="E1705" s="3"/>
      <c r="F1705" s="3"/>
      <c r="G1705" s="3"/>
    </row>
    <row r="1706" spans="1:7" ht="13.5" hidden="1">
      <c r="A1706" s="2264">
        <v>7</v>
      </c>
      <c r="B1706" s="2265" t="s">
        <v>1337</v>
      </c>
      <c r="C1706" s="2254">
        <f>+C1707+C1713</f>
        <v>0</v>
      </c>
      <c r="D1706" s="3"/>
      <c r="E1706" s="3"/>
      <c r="F1706" s="3"/>
      <c r="G1706" s="3"/>
    </row>
    <row r="1707" spans="1:7" ht="13.5" hidden="1">
      <c r="A1707" s="2264" t="s">
        <v>108</v>
      </c>
      <c r="B1707" s="2274" t="s">
        <v>109</v>
      </c>
      <c r="C1707" s="2254">
        <f>+C1708+C1709+C1711+C1712</f>
        <v>0</v>
      </c>
      <c r="D1707" s="3"/>
      <c r="E1707" s="3"/>
      <c r="F1707" s="3"/>
      <c r="G1707" s="3"/>
    </row>
    <row r="1708" spans="1:7" ht="13.5" hidden="1">
      <c r="A1708" s="2266" t="s">
        <v>110</v>
      </c>
      <c r="B1708" s="834" t="s">
        <v>111</v>
      </c>
      <c r="C1708" s="2254"/>
      <c r="D1708" s="3"/>
      <c r="E1708" s="3"/>
      <c r="F1708" s="3"/>
      <c r="G1708" s="3"/>
    </row>
    <row r="1709" spans="1:7" ht="13.5" hidden="1">
      <c r="A1709" s="2266" t="s">
        <v>112</v>
      </c>
      <c r="B1709" s="834" t="s">
        <v>114</v>
      </c>
      <c r="C1709" s="2254">
        <f>+C1710</f>
        <v>0</v>
      </c>
      <c r="D1709" s="3"/>
      <c r="E1709" s="3"/>
      <c r="F1709" s="3"/>
      <c r="G1709" s="3"/>
    </row>
    <row r="1710" spans="1:7" ht="13.5" hidden="1">
      <c r="A1710" s="2266"/>
      <c r="B1710" s="2279" t="s">
        <v>157</v>
      </c>
      <c r="C1710" s="2254"/>
      <c r="D1710" s="3"/>
      <c r="E1710" s="3"/>
      <c r="F1710" s="3"/>
      <c r="G1710" s="3"/>
    </row>
    <row r="1711" spans="1:7" ht="13.5" hidden="1">
      <c r="A1711" s="2266" t="s">
        <v>115</v>
      </c>
      <c r="B1711" s="2272" t="s">
        <v>117</v>
      </c>
      <c r="C1711" s="2254"/>
      <c r="D1711" s="3"/>
      <c r="E1711" s="3"/>
      <c r="F1711" s="3"/>
      <c r="G1711" s="3"/>
    </row>
    <row r="1712" spans="1:7" ht="13.5" hidden="1">
      <c r="A1712" s="2266" t="s">
        <v>118</v>
      </c>
      <c r="B1712" s="834" t="s">
        <v>119</v>
      </c>
      <c r="C1712" s="2254"/>
      <c r="D1712" s="3"/>
      <c r="E1712" s="3"/>
      <c r="F1712" s="3"/>
      <c r="G1712" s="3"/>
    </row>
    <row r="1713" spans="1:7" ht="13.5" hidden="1">
      <c r="A1713" s="2264" t="s">
        <v>120</v>
      </c>
      <c r="B1713" s="2274" t="s">
        <v>121</v>
      </c>
      <c r="C1713" s="2254">
        <f>+C1714+C1715+C1716+C1717</f>
        <v>0</v>
      </c>
      <c r="D1713" s="3"/>
      <c r="E1713" s="3"/>
      <c r="F1713" s="3"/>
      <c r="G1713" s="3"/>
    </row>
    <row r="1714" spans="1:7" ht="13.5" hidden="1">
      <c r="A1714" s="2266" t="s">
        <v>122</v>
      </c>
      <c r="B1714" s="834" t="s">
        <v>123</v>
      </c>
      <c r="C1714" s="2254"/>
      <c r="D1714" s="3"/>
      <c r="E1714" s="3"/>
      <c r="F1714" s="3"/>
      <c r="G1714" s="3"/>
    </row>
    <row r="1715" spans="1:7" ht="13.5" hidden="1">
      <c r="A1715" s="2266" t="s">
        <v>124</v>
      </c>
      <c r="B1715" s="834" t="s">
        <v>125</v>
      </c>
      <c r="C1715" s="2254"/>
      <c r="D1715" s="3"/>
      <c r="E1715" s="3"/>
      <c r="F1715" s="3"/>
      <c r="G1715" s="3"/>
    </row>
    <row r="1716" spans="1:7" ht="13.5" hidden="1">
      <c r="A1716" s="2266" t="s">
        <v>126</v>
      </c>
      <c r="B1716" s="834" t="s">
        <v>127</v>
      </c>
      <c r="C1716" s="2254"/>
      <c r="D1716" s="3"/>
      <c r="E1716" s="3"/>
      <c r="F1716" s="3"/>
      <c r="G1716" s="3"/>
    </row>
    <row r="1717" spans="1:7" ht="13.5" hidden="1">
      <c r="A1717" s="2266" t="s">
        <v>128</v>
      </c>
      <c r="B1717" s="2272" t="s">
        <v>129</v>
      </c>
      <c r="C1717" s="2254"/>
      <c r="D1717" s="3"/>
      <c r="E1717" s="3"/>
      <c r="F1717" s="3"/>
      <c r="G1717" s="3"/>
    </row>
    <row r="1718" spans="1:7" ht="13.5" hidden="1">
      <c r="A1718" s="2264">
        <v>8</v>
      </c>
      <c r="B1718" s="835" t="s">
        <v>130</v>
      </c>
      <c r="C1718" s="2254">
        <f>+C1719</f>
        <v>0</v>
      </c>
      <c r="D1718" s="3"/>
      <c r="E1718" s="3"/>
      <c r="F1718" s="3"/>
      <c r="G1718" s="3"/>
    </row>
    <row r="1719" spans="1:7" ht="13.5" hidden="1">
      <c r="A1719" s="2264" t="s">
        <v>131</v>
      </c>
      <c r="B1719" s="2265" t="s">
        <v>133</v>
      </c>
      <c r="C1719" s="2254">
        <f>+C1720</f>
        <v>0</v>
      </c>
      <c r="D1719" s="3"/>
      <c r="E1719" s="3"/>
      <c r="F1719" s="3"/>
      <c r="G1719" s="3"/>
    </row>
    <row r="1720" spans="1:7" ht="13.5" hidden="1">
      <c r="A1720" s="2266" t="s">
        <v>134</v>
      </c>
      <c r="B1720" s="2272" t="s">
        <v>135</v>
      </c>
      <c r="C1720" s="2254"/>
      <c r="D1720" s="3"/>
      <c r="E1720" s="3"/>
      <c r="F1720" s="3"/>
      <c r="G1720" s="3"/>
    </row>
    <row r="1721" spans="1:7" ht="13.5" hidden="1">
      <c r="A1721" s="2277" t="s">
        <v>658</v>
      </c>
      <c r="B1721" s="2278" t="s">
        <v>41</v>
      </c>
      <c r="C1721" s="2254"/>
      <c r="D1721" s="3"/>
      <c r="E1721" s="3"/>
      <c r="F1721" s="3"/>
      <c r="G1721" s="3"/>
    </row>
    <row r="1722" spans="1:7" ht="13.5" hidden="1">
      <c r="A1722" s="2264">
        <v>9</v>
      </c>
      <c r="B1722" s="835" t="s">
        <v>136</v>
      </c>
      <c r="C1722" s="2254">
        <f>+C1723</f>
        <v>0</v>
      </c>
      <c r="D1722" s="3"/>
      <c r="E1722" s="3"/>
      <c r="F1722" s="3"/>
      <c r="G1722" s="3"/>
    </row>
    <row r="1723" spans="1:7" ht="13.5" hidden="1">
      <c r="A1723" s="2264" t="s">
        <v>137</v>
      </c>
      <c r="B1723" s="2265" t="s">
        <v>138</v>
      </c>
      <c r="C1723" s="2254">
        <f>+C1724+C1725</f>
        <v>0</v>
      </c>
      <c r="D1723" s="3"/>
      <c r="E1723" s="3"/>
      <c r="F1723" s="3"/>
      <c r="G1723" s="3"/>
    </row>
    <row r="1724" spans="1:7" ht="13.5" hidden="1">
      <c r="A1724" s="2266" t="s">
        <v>139</v>
      </c>
      <c r="B1724" s="834" t="s">
        <v>141</v>
      </c>
      <c r="C1724" s="2254"/>
      <c r="D1724" s="3"/>
      <c r="E1724" s="3"/>
      <c r="F1724" s="3"/>
      <c r="G1724" s="3"/>
    </row>
    <row r="1725" spans="1:7" ht="13.5" hidden="1">
      <c r="A1725" s="2266" t="s">
        <v>142</v>
      </c>
      <c r="B1725" s="834" t="s">
        <v>143</v>
      </c>
      <c r="C1725" s="2254"/>
      <c r="D1725" s="3"/>
      <c r="E1725" s="3"/>
      <c r="F1725" s="3"/>
      <c r="G1725" s="3"/>
    </row>
    <row r="1726" spans="1:7" ht="13.5" hidden="1">
      <c r="A1726" s="2280"/>
      <c r="B1726" s="2281" t="s">
        <v>1087</v>
      </c>
      <c r="C1726" s="29"/>
      <c r="D1726" s="3"/>
      <c r="E1726" s="3"/>
      <c r="F1726" s="3"/>
      <c r="G1726" s="3"/>
    </row>
    <row r="1727" spans="1:7" ht="13.5">
      <c r="A1727" s="2282"/>
      <c r="B1727" s="129"/>
      <c r="C1727" s="29"/>
      <c r="D1727" s="3"/>
      <c r="E1727" s="3"/>
      <c r="F1727" s="3"/>
      <c r="G1727" s="3"/>
    </row>
    <row r="1728" spans="1:7">
      <c r="B1728" s="848"/>
      <c r="C1728" s="742"/>
    </row>
    <row r="1729" spans="1:3">
      <c r="A1729" s="2091" t="s">
        <v>2013</v>
      </c>
      <c r="B1729" s="1859" t="s">
        <v>2011</v>
      </c>
      <c r="C1729" s="742">
        <f>C1730+C1752+C1798+C1830+C1834+C1837+C1863+C1900+C1912+C1916</f>
        <v>215720995</v>
      </c>
    </row>
    <row r="1730" spans="1:3" hidden="1">
      <c r="A1730" s="2059" t="s">
        <v>1428</v>
      </c>
      <c r="B1730" s="2060" t="s">
        <v>1438</v>
      </c>
      <c r="C1730" s="2061">
        <f>+C1731+C1735+C1738+C1746+C1743</f>
        <v>0</v>
      </c>
    </row>
    <row r="1731" spans="1:3" hidden="1">
      <c r="A1731" s="2059" t="s">
        <v>1437</v>
      </c>
      <c r="B1731" s="2060" t="s">
        <v>1403</v>
      </c>
      <c r="C1731" s="2061">
        <f>SUM(C1732:C1734)</f>
        <v>0</v>
      </c>
    </row>
    <row r="1732" spans="1:3" hidden="1">
      <c r="A1732" s="2062" t="s">
        <v>1405</v>
      </c>
      <c r="B1732" s="2063" t="s">
        <v>1404</v>
      </c>
      <c r="C1732" s="2064">
        <v>0</v>
      </c>
    </row>
    <row r="1733" spans="1:3" hidden="1">
      <c r="A1733" s="2062" t="s">
        <v>1406</v>
      </c>
      <c r="B1733" s="2063" t="s">
        <v>1407</v>
      </c>
      <c r="C1733" s="2064"/>
    </row>
    <row r="1734" spans="1:3" ht="13.5" hidden="1">
      <c r="A1734" s="2062" t="s">
        <v>1408</v>
      </c>
      <c r="B1734" s="2065" t="s">
        <v>1409</v>
      </c>
      <c r="C1734" s="2064">
        <v>0</v>
      </c>
    </row>
    <row r="1735" spans="1:3" ht="13.5" hidden="1">
      <c r="A1735" s="2062" t="s">
        <v>1410</v>
      </c>
      <c r="B1735" s="2066" t="s">
        <v>1411</v>
      </c>
      <c r="C1735" s="2061">
        <f>SUM(C1736:C1737)</f>
        <v>0</v>
      </c>
    </row>
    <row r="1736" spans="1:3" ht="13.5" hidden="1">
      <c r="A1736" s="2062" t="s">
        <v>1412</v>
      </c>
      <c r="B1736" s="2065" t="s">
        <v>1413</v>
      </c>
      <c r="C1736" s="2064">
        <v>0</v>
      </c>
    </row>
    <row r="1737" spans="1:3" ht="13.5" hidden="1">
      <c r="A1737" s="2062" t="s">
        <v>1414</v>
      </c>
      <c r="B1737" s="2065" t="s">
        <v>269</v>
      </c>
      <c r="C1737" s="2064">
        <v>0</v>
      </c>
    </row>
    <row r="1738" spans="1:3" ht="13.5" hidden="1">
      <c r="A1738" s="2062" t="s">
        <v>1415</v>
      </c>
      <c r="B1738" s="2066" t="s">
        <v>1416</v>
      </c>
      <c r="C1738" s="2064">
        <f>SUM(C1739:C1742)</f>
        <v>0</v>
      </c>
    </row>
    <row r="1739" spans="1:3" hidden="1">
      <c r="A1739" s="2062" t="s">
        <v>1417</v>
      </c>
      <c r="B1739" s="2063" t="s">
        <v>1418</v>
      </c>
      <c r="C1739" s="2064">
        <v>0</v>
      </c>
    </row>
    <row r="1740" spans="1:3" hidden="1">
      <c r="A1740" s="2062" t="s">
        <v>1419</v>
      </c>
      <c r="B1740" s="2063" t="s">
        <v>1420</v>
      </c>
      <c r="C1740" s="2064">
        <v>0</v>
      </c>
    </row>
    <row r="1741" spans="1:3" hidden="1">
      <c r="A1741" s="2062" t="s">
        <v>1421</v>
      </c>
      <c r="B1741" s="2063" t="s">
        <v>600</v>
      </c>
      <c r="C1741" s="2064">
        <v>0</v>
      </c>
    </row>
    <row r="1742" spans="1:3" hidden="1">
      <c r="A1742" s="2062" t="s">
        <v>1422</v>
      </c>
      <c r="B1742" s="2063" t="s">
        <v>978</v>
      </c>
      <c r="C1742" s="2064">
        <v>0</v>
      </c>
    </row>
    <row r="1743" spans="1:3" ht="13.5" hidden="1">
      <c r="A1743" s="2067" t="s">
        <v>160</v>
      </c>
      <c r="B1743" s="2066" t="s">
        <v>161</v>
      </c>
      <c r="C1743" s="2068">
        <f>SUM(C1744:C1745)</f>
        <v>0</v>
      </c>
    </row>
    <row r="1744" spans="1:3" hidden="1">
      <c r="A1744" s="2069" t="s">
        <v>162</v>
      </c>
      <c r="B1744" s="2063" t="s">
        <v>164</v>
      </c>
      <c r="C1744" s="2064">
        <v>0</v>
      </c>
    </row>
    <row r="1745" spans="1:3" hidden="1">
      <c r="A1745" s="2069" t="s">
        <v>163</v>
      </c>
      <c r="B1745" s="2063" t="s">
        <v>165</v>
      </c>
      <c r="C1745" s="2064">
        <v>0</v>
      </c>
    </row>
    <row r="1746" spans="1:3" ht="13.5" hidden="1">
      <c r="A1746" s="2062" t="s">
        <v>1423</v>
      </c>
      <c r="B1746" s="2066" t="s">
        <v>1424</v>
      </c>
      <c r="C1746" s="2070">
        <f>SUM(C1747:C1749)</f>
        <v>0</v>
      </c>
    </row>
    <row r="1747" spans="1:3" hidden="1">
      <c r="A1747" s="2062" t="s">
        <v>1425</v>
      </c>
      <c r="B1747" s="2063" t="s">
        <v>1436</v>
      </c>
      <c r="C1747" s="2064">
        <v>0</v>
      </c>
    </row>
    <row r="1748" spans="1:3" hidden="1">
      <c r="A1748" s="2062" t="s">
        <v>1426</v>
      </c>
      <c r="B1748" s="2063" t="s">
        <v>1433</v>
      </c>
      <c r="C1748" s="2064">
        <v>0</v>
      </c>
    </row>
    <row r="1749" spans="1:3" hidden="1">
      <c r="A1749" s="2062" t="s">
        <v>1427</v>
      </c>
      <c r="B1749" s="2063" t="s">
        <v>1434</v>
      </c>
      <c r="C1749" s="2064">
        <v>0</v>
      </c>
    </row>
    <row r="1750" spans="1:3" hidden="1">
      <c r="A1750" s="2071"/>
      <c r="B1750" s="2063"/>
      <c r="C1750" s="2064"/>
    </row>
    <row r="1751" spans="1:3" hidden="1">
      <c r="A1751" s="2071"/>
      <c r="B1751" s="2063"/>
      <c r="C1751" s="2064"/>
    </row>
    <row r="1752" spans="1:3" ht="13.5">
      <c r="A1752" s="2059" t="s">
        <v>688</v>
      </c>
      <c r="B1752" s="2066" t="s">
        <v>1439</v>
      </c>
      <c r="C1752" s="2072">
        <f>+C1754+C1757+C1763+C1768+C1776++C1781+C1785+C1789</f>
        <v>207863890</v>
      </c>
    </row>
    <row r="1753" spans="1:3" hidden="1">
      <c r="A1753" s="2071"/>
      <c r="B1753" s="2063"/>
      <c r="C1753" s="2064"/>
    </row>
    <row r="1754" spans="1:3" ht="12.75" hidden="1">
      <c r="A1754" s="2073" t="s">
        <v>1441</v>
      </c>
      <c r="B1754" s="2074" t="s">
        <v>1442</v>
      </c>
      <c r="C1754" s="2072">
        <f>+C1756</f>
        <v>0</v>
      </c>
    </row>
    <row r="1755" spans="1:3" ht="12.75" hidden="1">
      <c r="A1755" s="2075" t="s">
        <v>1340</v>
      </c>
      <c r="B1755" s="2076" t="s">
        <v>1339</v>
      </c>
      <c r="C1755" s="2072"/>
    </row>
    <row r="1756" spans="1:3" ht="12.75" hidden="1">
      <c r="A1756" s="2075" t="s">
        <v>1443</v>
      </c>
      <c r="B1756" s="2076" t="s">
        <v>1444</v>
      </c>
      <c r="C1756" s="2072">
        <v>0</v>
      </c>
    </row>
    <row r="1757" spans="1:3" ht="12.75" hidden="1">
      <c r="A1757" s="2073" t="s">
        <v>1445</v>
      </c>
      <c r="B1757" s="2074" t="s">
        <v>1446</v>
      </c>
      <c r="C1757" s="2072">
        <f>SUM(C1758:C1762)</f>
        <v>0</v>
      </c>
    </row>
    <row r="1758" spans="1:3" ht="12.75" hidden="1">
      <c r="A1758" s="2075" t="s">
        <v>1447</v>
      </c>
      <c r="B1758" s="2076" t="s">
        <v>1448</v>
      </c>
      <c r="C1758" s="2072"/>
    </row>
    <row r="1759" spans="1:3" ht="12.75" hidden="1">
      <c r="A1759" s="2075" t="s">
        <v>1449</v>
      </c>
      <c r="B1759" s="2076" t="s">
        <v>1450</v>
      </c>
      <c r="C1759" s="2072"/>
    </row>
    <row r="1760" spans="1:3" ht="12.75" hidden="1">
      <c r="A1760" s="2075" t="s">
        <v>1451</v>
      </c>
      <c r="B1760" s="2076" t="s">
        <v>1452</v>
      </c>
      <c r="C1760" s="2072"/>
    </row>
    <row r="1761" spans="1:3" ht="12.75" hidden="1">
      <c r="A1761" s="2075" t="s">
        <v>1453</v>
      </c>
      <c r="B1761" s="2076" t="s">
        <v>1454</v>
      </c>
      <c r="C1761" s="2072"/>
    </row>
    <row r="1762" spans="1:3" ht="12.75" hidden="1">
      <c r="A1762" s="2075" t="s">
        <v>1455</v>
      </c>
      <c r="B1762" s="2076" t="s">
        <v>1456</v>
      </c>
      <c r="C1762" s="2072"/>
    </row>
    <row r="1763" spans="1:3" ht="12.75">
      <c r="A1763" s="2073" t="s">
        <v>1457</v>
      </c>
      <c r="B1763" s="2074" t="s">
        <v>1458</v>
      </c>
      <c r="C1763" s="2072">
        <f>SUM(C1764:C1767)</f>
        <v>11928870</v>
      </c>
    </row>
    <row r="1764" spans="1:3" ht="12.75" hidden="1">
      <c r="A1764" s="2075" t="s">
        <v>1459</v>
      </c>
      <c r="B1764" s="2076" t="s">
        <v>1460</v>
      </c>
      <c r="C1764" s="2072"/>
    </row>
    <row r="1765" spans="1:3" ht="12.75">
      <c r="A1765" s="2075" t="s">
        <v>1461</v>
      </c>
      <c r="B1765" s="2076" t="s">
        <v>1462</v>
      </c>
      <c r="C1765" s="2072">
        <v>5928870</v>
      </c>
    </row>
    <row r="1766" spans="1:3" ht="12.75">
      <c r="A1766" s="2075" t="s">
        <v>1463</v>
      </c>
      <c r="B1766" s="2076" t="s">
        <v>1464</v>
      </c>
      <c r="C1766" s="2072">
        <v>6000000</v>
      </c>
    </row>
    <row r="1767" spans="1:3" ht="12.75" hidden="1">
      <c r="A1767" s="2075" t="s">
        <v>1465</v>
      </c>
      <c r="B1767" s="2076" t="s">
        <v>1466</v>
      </c>
      <c r="C1767" s="2072"/>
    </row>
    <row r="1768" spans="1:3" ht="12.75">
      <c r="A1768" s="2073" t="s">
        <v>1467</v>
      </c>
      <c r="B1768" s="2074" t="s">
        <v>1468</v>
      </c>
      <c r="C1768" s="2072">
        <f>SUM(C1769:C1775)</f>
        <v>181200000</v>
      </c>
    </row>
    <row r="1769" spans="1:3" ht="12.75" hidden="1">
      <c r="A1769" s="2075" t="s">
        <v>1469</v>
      </c>
      <c r="B1769" s="2076" t="s">
        <v>1470</v>
      </c>
      <c r="C1769" s="2072"/>
    </row>
    <row r="1770" spans="1:3" ht="12.75" hidden="1">
      <c r="A1770" s="2075" t="s">
        <v>1471</v>
      </c>
      <c r="B1770" s="2076" t="s">
        <v>1472</v>
      </c>
      <c r="C1770" s="2072"/>
    </row>
    <row r="1771" spans="1:3" ht="12.75" hidden="1">
      <c r="A1771" s="2075" t="s">
        <v>1473</v>
      </c>
      <c r="B1771" s="2076" t="s">
        <v>1474</v>
      </c>
      <c r="C1771" s="2072"/>
    </row>
    <row r="1772" spans="1:3" ht="12.75" hidden="1">
      <c r="A1772" s="2075" t="s">
        <v>1475</v>
      </c>
      <c r="B1772" s="2076" t="s">
        <v>1476</v>
      </c>
      <c r="C1772" s="2072"/>
    </row>
    <row r="1773" spans="1:3" ht="12.75" hidden="1">
      <c r="A1773" s="2075" t="s">
        <v>1477</v>
      </c>
      <c r="B1773" s="2076" t="s">
        <v>1478</v>
      </c>
      <c r="C1773" s="2072"/>
    </row>
    <row r="1774" spans="1:3" ht="12.75">
      <c r="A1774" s="2075" t="s">
        <v>1479</v>
      </c>
      <c r="B1774" s="2076" t="s">
        <v>1480</v>
      </c>
      <c r="C1774" s="2072">
        <v>181200000</v>
      </c>
    </row>
    <row r="1775" spans="1:3" ht="12.75">
      <c r="A1775" s="2075" t="s">
        <v>1481</v>
      </c>
      <c r="B1775" s="2076" t="s">
        <v>1482</v>
      </c>
      <c r="C1775" s="2072">
        <v>0</v>
      </c>
    </row>
    <row r="1776" spans="1:3" ht="12.75" hidden="1">
      <c r="A1776" s="2073" t="s">
        <v>1483</v>
      </c>
      <c r="B1776" s="2074" t="s">
        <v>1484</v>
      </c>
      <c r="C1776" s="2072">
        <f>SUM(C1777:C1780)</f>
        <v>0</v>
      </c>
    </row>
    <row r="1777" spans="1:3" ht="12.75" hidden="1">
      <c r="A1777" s="2075" t="s">
        <v>1485</v>
      </c>
      <c r="B1777" s="2076" t="s">
        <v>1486</v>
      </c>
      <c r="C1777" s="2072"/>
    </row>
    <row r="1778" spans="1:3" ht="12.75" hidden="1">
      <c r="A1778" s="2075" t="s">
        <v>1487</v>
      </c>
      <c r="B1778" s="2076" t="s">
        <v>1488</v>
      </c>
      <c r="C1778" s="2072"/>
    </row>
    <row r="1779" spans="1:3" ht="12.75" hidden="1">
      <c r="A1779" s="2075" t="s">
        <v>1489</v>
      </c>
      <c r="B1779" s="2076" t="s">
        <v>1490</v>
      </c>
      <c r="C1779" s="2072"/>
    </row>
    <row r="1780" spans="1:3" ht="12.75" hidden="1">
      <c r="A1780" s="2075" t="s">
        <v>1491</v>
      </c>
      <c r="B1780" s="2076" t="s">
        <v>1492</v>
      </c>
      <c r="C1780" s="2072"/>
    </row>
    <row r="1781" spans="1:3" ht="12.75" hidden="1">
      <c r="A1781" s="2073" t="s">
        <v>1429</v>
      </c>
      <c r="B1781" s="2077" t="s">
        <v>1430</v>
      </c>
      <c r="C1781" s="2064">
        <f>+C1782</f>
        <v>0</v>
      </c>
    </row>
    <row r="1782" spans="1:3" hidden="1">
      <c r="A1782" s="2078" t="s">
        <v>1431</v>
      </c>
      <c r="B1782" s="2079" t="s">
        <v>1432</v>
      </c>
      <c r="C1782" s="2064">
        <v>0</v>
      </c>
    </row>
    <row r="1783" spans="1:3" ht="12.75" hidden="1">
      <c r="A1783" s="2078" t="s">
        <v>681</v>
      </c>
      <c r="B1783" s="2076" t="s">
        <v>906</v>
      </c>
      <c r="C1783" s="2064">
        <v>0</v>
      </c>
    </row>
    <row r="1784" spans="1:3" hidden="1">
      <c r="A1784" s="2071"/>
      <c r="B1784" s="2063"/>
      <c r="C1784" s="2064"/>
    </row>
    <row r="1785" spans="1:3" ht="12.75">
      <c r="A1785" s="2073" t="s">
        <v>1493</v>
      </c>
      <c r="B1785" s="2074" t="s">
        <v>1494</v>
      </c>
      <c r="C1785" s="2072">
        <f>SUM(C1786:C1788)</f>
        <v>13750000</v>
      </c>
    </row>
    <row r="1786" spans="1:3" ht="12.75">
      <c r="A1786" s="2075" t="s">
        <v>1495</v>
      </c>
      <c r="B1786" s="2076" t="s">
        <v>1496</v>
      </c>
      <c r="C1786" s="2072">
        <v>13750000</v>
      </c>
    </row>
    <row r="1787" spans="1:3" ht="12.75" hidden="1">
      <c r="A1787" s="2075" t="s">
        <v>1497</v>
      </c>
      <c r="B1787" s="2076" t="s">
        <v>1498</v>
      </c>
      <c r="C1787" s="2072"/>
    </row>
    <row r="1788" spans="1:3" ht="12.75" hidden="1">
      <c r="A1788" s="2075" t="s">
        <v>1499</v>
      </c>
      <c r="B1788" s="2076" t="s">
        <v>1500</v>
      </c>
      <c r="C1788" s="2072"/>
    </row>
    <row r="1789" spans="1:3" ht="12.75">
      <c r="A1789" s="2073" t="s">
        <v>1501</v>
      </c>
      <c r="B1789" s="2074" t="s">
        <v>1502</v>
      </c>
      <c r="C1789" s="2072">
        <f>SUM(C1790:C1797)</f>
        <v>985020</v>
      </c>
    </row>
    <row r="1790" spans="1:3" ht="12.75" hidden="1">
      <c r="A1790" s="2075" t="s">
        <v>1503</v>
      </c>
      <c r="B1790" s="2076" t="s">
        <v>1504</v>
      </c>
      <c r="C1790" s="2072"/>
    </row>
    <row r="1791" spans="1:3" ht="12.75" hidden="1">
      <c r="A1791" s="2075" t="s">
        <v>1505</v>
      </c>
      <c r="B1791" s="2076" t="s">
        <v>1506</v>
      </c>
      <c r="C1791" s="2072"/>
    </row>
    <row r="1792" spans="1:3" ht="12.75" hidden="1">
      <c r="A1792" s="2075" t="s">
        <v>1507</v>
      </c>
      <c r="B1792" s="2076" t="s">
        <v>1513</v>
      </c>
      <c r="C1792" s="2072"/>
    </row>
    <row r="1793" spans="1:3" ht="12.75" hidden="1">
      <c r="A1793" s="2075" t="s">
        <v>1514</v>
      </c>
      <c r="B1793" s="2076" t="s">
        <v>1515</v>
      </c>
      <c r="C1793" s="2072"/>
    </row>
    <row r="1794" spans="1:3" ht="12.75">
      <c r="A1794" s="2075" t="s">
        <v>1516</v>
      </c>
      <c r="B1794" s="2076" t="s">
        <v>1517</v>
      </c>
      <c r="C1794" s="2072">
        <v>985020</v>
      </c>
    </row>
    <row r="1795" spans="1:3" ht="12.75" hidden="1">
      <c r="A1795" s="2075" t="s">
        <v>1518</v>
      </c>
      <c r="B1795" s="2076" t="s">
        <v>1519</v>
      </c>
      <c r="C1795" s="2072"/>
    </row>
    <row r="1796" spans="1:3" ht="12.75" hidden="1">
      <c r="A1796" s="2075" t="s">
        <v>1520</v>
      </c>
      <c r="B1796" s="2080" t="s">
        <v>1521</v>
      </c>
      <c r="C1796" s="2072"/>
    </row>
    <row r="1797" spans="1:3" ht="12.75" hidden="1">
      <c r="A1797" s="2075" t="s">
        <v>1522</v>
      </c>
      <c r="B1797" s="2076" t="s">
        <v>1523</v>
      </c>
      <c r="C1797" s="2072"/>
    </row>
    <row r="1798" spans="1:3" ht="12.75">
      <c r="A1798" s="2081" t="s">
        <v>680</v>
      </c>
      <c r="B1798" s="2074" t="s">
        <v>683</v>
      </c>
      <c r="C1798" s="2061">
        <f>+C1799+C1805+C1810+C1818+C1821</f>
        <v>2005355</v>
      </c>
    </row>
    <row r="1799" spans="1:3" ht="12.75">
      <c r="A1799" s="2073" t="s">
        <v>1524</v>
      </c>
      <c r="B1799" s="2074" t="s">
        <v>1525</v>
      </c>
      <c r="C1799" s="2072">
        <f>SUM(C1800:C1804)</f>
        <v>1789375</v>
      </c>
    </row>
    <row r="1800" spans="1:3" ht="12.75">
      <c r="A1800" s="2075" t="s">
        <v>1526</v>
      </c>
      <c r="B1800" s="2076" t="s">
        <v>1528</v>
      </c>
      <c r="C1800" s="2072">
        <v>1789375</v>
      </c>
    </row>
    <row r="1801" spans="1:3" ht="12.75" hidden="1">
      <c r="A1801" s="2075" t="s">
        <v>1529</v>
      </c>
      <c r="B1801" s="2076" t="s">
        <v>1530</v>
      </c>
      <c r="C1801" s="2072"/>
    </row>
    <row r="1802" spans="1:3" ht="12.75" hidden="1">
      <c r="A1802" s="2075" t="s">
        <v>1531</v>
      </c>
      <c r="B1802" s="2076" t="s">
        <v>1532</v>
      </c>
      <c r="C1802" s="2072"/>
    </row>
    <row r="1803" spans="1:3" ht="12.75" hidden="1">
      <c r="A1803" s="2075" t="s">
        <v>1533</v>
      </c>
      <c r="B1803" s="2076" t="s">
        <v>1534</v>
      </c>
      <c r="C1803" s="2072">
        <f>+'MAT- EQ ADM'!CA$62</f>
        <v>0</v>
      </c>
    </row>
    <row r="1804" spans="1:3" ht="12.75" hidden="1">
      <c r="A1804" s="2075" t="s">
        <v>1535</v>
      </c>
      <c r="B1804" s="2076" t="s">
        <v>1536</v>
      </c>
      <c r="C1804" s="2072"/>
    </row>
    <row r="1805" spans="1:3" ht="12.75" hidden="1">
      <c r="A1805" s="2073" t="s">
        <v>1537</v>
      </c>
      <c r="B1805" s="2074" t="s">
        <v>1538</v>
      </c>
      <c r="C1805" s="2072">
        <f>SUM(C1806:C1809)</f>
        <v>0</v>
      </c>
    </row>
    <row r="1806" spans="1:3" ht="12.75" hidden="1">
      <c r="A1806" s="2075" t="s">
        <v>1539</v>
      </c>
      <c r="B1806" s="2076" t="s">
        <v>1540</v>
      </c>
      <c r="C1806" s="2072"/>
    </row>
    <row r="1807" spans="1:3" ht="12.75" hidden="1">
      <c r="A1807" s="2075" t="s">
        <v>1541</v>
      </c>
      <c r="B1807" s="2076" t="s">
        <v>1542</v>
      </c>
      <c r="C1807" s="2072"/>
    </row>
    <row r="1808" spans="1:3" ht="12.75" hidden="1">
      <c r="A1808" s="2075" t="s">
        <v>1543</v>
      </c>
      <c r="B1808" s="2076" t="s">
        <v>1544</v>
      </c>
      <c r="C1808" s="2072"/>
    </row>
    <row r="1809" spans="1:3" ht="12.75" hidden="1">
      <c r="A1809" s="2075" t="s">
        <v>1545</v>
      </c>
      <c r="B1809" s="2076" t="s">
        <v>1546</v>
      </c>
      <c r="C1809" s="2072"/>
    </row>
    <row r="1810" spans="1:3" ht="12.75" hidden="1">
      <c r="A1810" s="2073" t="s">
        <v>1547</v>
      </c>
      <c r="B1810" s="2082" t="s">
        <v>1548</v>
      </c>
      <c r="C1810" s="2072">
        <f>SUM(C1811:C1817)</f>
        <v>0</v>
      </c>
    </row>
    <row r="1811" spans="1:3" ht="12.75" hidden="1">
      <c r="A1811" s="2075" t="s">
        <v>1549</v>
      </c>
      <c r="B1811" s="2076" t="s">
        <v>1550</v>
      </c>
      <c r="C1811" s="2072"/>
    </row>
    <row r="1812" spans="1:3" ht="12.75" hidden="1">
      <c r="A1812" s="2075" t="s">
        <v>1551</v>
      </c>
      <c r="B1812" s="2076" t="s">
        <v>1552</v>
      </c>
      <c r="C1812" s="2072">
        <v>0</v>
      </c>
    </row>
    <row r="1813" spans="1:3" ht="12.75" hidden="1">
      <c r="A1813" s="2075" t="s">
        <v>1553</v>
      </c>
      <c r="B1813" s="2076" t="s">
        <v>1554</v>
      </c>
      <c r="C1813" s="2072"/>
    </row>
    <row r="1814" spans="1:3" ht="12.75" hidden="1">
      <c r="A1814" s="2075" t="s">
        <v>1555</v>
      </c>
      <c r="B1814" s="2076" t="s">
        <v>1556</v>
      </c>
      <c r="C1814" s="2072">
        <f>+'MAT- EQ ADM'!CA$69</f>
        <v>0</v>
      </c>
    </row>
    <row r="1815" spans="1:3" ht="12.75" hidden="1">
      <c r="A1815" s="2075" t="s">
        <v>1557</v>
      </c>
      <c r="B1815" s="2076" t="s">
        <v>1558</v>
      </c>
      <c r="C1815" s="2072"/>
    </row>
    <row r="1816" spans="1:3" ht="12.75" hidden="1">
      <c r="A1816" s="2075" t="s">
        <v>1559</v>
      </c>
      <c r="B1816" s="2076" t="s">
        <v>1560</v>
      </c>
      <c r="C1816" s="2072"/>
    </row>
    <row r="1817" spans="1:3" ht="12.75" hidden="1">
      <c r="A1817" s="2075" t="s">
        <v>1561</v>
      </c>
      <c r="B1817" s="2076" t="s">
        <v>1562</v>
      </c>
      <c r="C1817" s="2072"/>
    </row>
    <row r="1818" spans="1:3" ht="12.75">
      <c r="A1818" s="2073" t="s">
        <v>1563</v>
      </c>
      <c r="B1818" s="2074" t="s">
        <v>1564</v>
      </c>
      <c r="C1818" s="2072">
        <f>SUM(C1819:C1820)</f>
        <v>215980</v>
      </c>
    </row>
    <row r="1819" spans="1:3" ht="12.75" hidden="1">
      <c r="A1819" s="2075" t="s">
        <v>1565</v>
      </c>
      <c r="B1819" s="2076" t="s">
        <v>1566</v>
      </c>
      <c r="C1819" s="2072">
        <f>+'MAT- EQ ADM'!CA$73</f>
        <v>0</v>
      </c>
    </row>
    <row r="1820" spans="1:3" ht="12.75">
      <c r="A1820" s="2075" t="s">
        <v>1567</v>
      </c>
      <c r="B1820" s="2076" t="s">
        <v>1568</v>
      </c>
      <c r="C1820" s="2072">
        <v>215980</v>
      </c>
    </row>
    <row r="1821" spans="1:3" ht="12.75" hidden="1">
      <c r="A1821" s="2073" t="s">
        <v>1569</v>
      </c>
      <c r="B1821" s="2074" t="s">
        <v>1570</v>
      </c>
      <c r="C1821" s="2072">
        <f>SUM(C1822:C1829)</f>
        <v>0</v>
      </c>
    </row>
    <row r="1822" spans="1:3" ht="12.75" hidden="1">
      <c r="A1822" s="2075" t="s">
        <v>1571</v>
      </c>
      <c r="B1822" s="2076" t="s">
        <v>1572</v>
      </c>
      <c r="C1822" s="2072">
        <f>+'MAT- EQ ADM'!CA1073</f>
        <v>0</v>
      </c>
    </row>
    <row r="1823" spans="1:3" ht="12.75" hidden="1">
      <c r="A1823" s="2075" t="s">
        <v>1573</v>
      </c>
      <c r="B1823" s="2076" t="s">
        <v>1574</v>
      </c>
      <c r="C1823" s="2072"/>
    </row>
    <row r="1824" spans="1:3" ht="12.75" hidden="1">
      <c r="A1824" s="2083" t="s">
        <v>1575</v>
      </c>
      <c r="B1824" s="2076" t="s">
        <v>1576</v>
      </c>
      <c r="C1824" s="2072">
        <f>+'MAT- EQ ADM'!CA$120</f>
        <v>0</v>
      </c>
    </row>
    <row r="1825" spans="1:3" ht="12.75" hidden="1">
      <c r="A1825" s="2075" t="s">
        <v>1577</v>
      </c>
      <c r="B1825" s="2076" t="s">
        <v>1578</v>
      </c>
      <c r="C1825" s="2072"/>
    </row>
    <row r="1826" spans="1:3" ht="12.75" hidden="1">
      <c r="A1826" s="2075" t="s">
        <v>1579</v>
      </c>
      <c r="B1826" s="2076" t="s">
        <v>1580</v>
      </c>
      <c r="C1826" s="2072">
        <f>+'MAT- EQ ADM'!CA$143</f>
        <v>0</v>
      </c>
    </row>
    <row r="1827" spans="1:3" ht="12.75" hidden="1">
      <c r="A1827" s="2075" t="s">
        <v>1581</v>
      </c>
      <c r="B1827" s="2076" t="s">
        <v>1582</v>
      </c>
      <c r="C1827" s="2072">
        <f>+'MAT- EQ ADM'!CA$163</f>
        <v>0</v>
      </c>
    </row>
    <row r="1828" spans="1:3" ht="12.75" hidden="1">
      <c r="A1828" s="2075" t="s">
        <v>1583</v>
      </c>
      <c r="B1828" s="2076" t="s">
        <v>1584</v>
      </c>
      <c r="C1828" s="2072"/>
    </row>
    <row r="1829" spans="1:3" ht="12.75" hidden="1">
      <c r="A1829" s="2075" t="s">
        <v>1585</v>
      </c>
      <c r="B1829" s="2076" t="s">
        <v>1586</v>
      </c>
      <c r="C1829" s="2072"/>
    </row>
    <row r="1830" spans="1:3" ht="12.75" hidden="1">
      <c r="A1830" s="2084">
        <v>3</v>
      </c>
      <c r="B1830" s="2074" t="s">
        <v>1587</v>
      </c>
      <c r="C1830" s="2072">
        <f>+C1831</f>
        <v>0</v>
      </c>
    </row>
    <row r="1831" spans="1:3" ht="12.75" hidden="1">
      <c r="A1831" s="2073" t="s">
        <v>1588</v>
      </c>
      <c r="B1831" s="2074" t="s">
        <v>1589</v>
      </c>
      <c r="C1831" s="2072">
        <f>+C1832</f>
        <v>0</v>
      </c>
    </row>
    <row r="1832" spans="1:3" ht="12.75" hidden="1">
      <c r="A1832" s="2075" t="s">
        <v>1590</v>
      </c>
      <c r="B1832" s="2080" t="s">
        <v>1592</v>
      </c>
      <c r="C1832" s="2072"/>
    </row>
    <row r="1833" spans="1:3" ht="12.75" hidden="1">
      <c r="A1833" s="2085" t="s">
        <v>658</v>
      </c>
      <c r="B1833" s="2080" t="s">
        <v>41</v>
      </c>
      <c r="C1833" s="2072"/>
    </row>
    <row r="1834" spans="1:3" ht="12.75" hidden="1">
      <c r="A1834" s="2073">
        <v>4</v>
      </c>
      <c r="B1834" s="2074" t="s">
        <v>1593</v>
      </c>
      <c r="C1834" s="2072">
        <f>+C1835</f>
        <v>0</v>
      </c>
    </row>
    <row r="1835" spans="1:3" ht="12.75" hidden="1">
      <c r="A1835" s="2073" t="s">
        <v>1594</v>
      </c>
      <c r="B1835" s="2074" t="s">
        <v>1595</v>
      </c>
      <c r="C1835" s="2072">
        <f>+C1836</f>
        <v>0</v>
      </c>
    </row>
    <row r="1836" spans="1:3" ht="12.75" hidden="1">
      <c r="A1836" s="2075" t="s">
        <v>1596</v>
      </c>
      <c r="B1836" s="2076" t="s">
        <v>1597</v>
      </c>
      <c r="C1836" s="2072"/>
    </row>
    <row r="1837" spans="1:3" ht="12.75">
      <c r="A1837" s="2084">
        <v>5</v>
      </c>
      <c r="B1837" s="2086" t="s">
        <v>1598</v>
      </c>
      <c r="C1837" s="2072">
        <f>+C1838+C1847+C1856+C1858</f>
        <v>5851750</v>
      </c>
    </row>
    <row r="1838" spans="1:3" ht="12.75">
      <c r="A1838" s="2073" t="s">
        <v>1599</v>
      </c>
      <c r="B1838" s="2074" t="s">
        <v>1600</v>
      </c>
      <c r="C1838" s="2072">
        <f>SUM(C1839:C1846)</f>
        <v>5851750</v>
      </c>
    </row>
    <row r="1839" spans="1:3" ht="12.75" hidden="1">
      <c r="A1839" s="2075" t="s">
        <v>1601</v>
      </c>
      <c r="B1839" s="2076" t="s">
        <v>1602</v>
      </c>
      <c r="C1839" s="2072"/>
    </row>
    <row r="1840" spans="1:3" ht="12.75" hidden="1">
      <c r="A1840" s="2075" t="s">
        <v>1603</v>
      </c>
      <c r="B1840" s="2076" t="s">
        <v>1604</v>
      </c>
      <c r="C1840" s="2072"/>
    </row>
    <row r="1841" spans="1:3" ht="12.75" hidden="1">
      <c r="A1841" s="2075" t="s">
        <v>1605</v>
      </c>
      <c r="B1841" s="2076" t="s">
        <v>1606</v>
      </c>
      <c r="C1841" s="2072">
        <f>+'MAT- EQ ADM'!CA$182</f>
        <v>0</v>
      </c>
    </row>
    <row r="1842" spans="1:3" ht="12.75">
      <c r="A1842" s="2075" t="s">
        <v>1607</v>
      </c>
      <c r="B1842" s="2076" t="s">
        <v>1608</v>
      </c>
      <c r="C1842" s="2072">
        <v>3500000</v>
      </c>
    </row>
    <row r="1843" spans="1:3" ht="12.75">
      <c r="A1843" s="2075" t="s">
        <v>1609</v>
      </c>
      <c r="B1843" s="2076" t="s">
        <v>0</v>
      </c>
      <c r="C1843" s="2072">
        <v>851750</v>
      </c>
    </row>
    <row r="1844" spans="1:3" ht="12.75" hidden="1" customHeight="1">
      <c r="A1844" s="2075" t="s">
        <v>1</v>
      </c>
      <c r="B1844" s="2076" t="s">
        <v>2</v>
      </c>
      <c r="C1844" s="2072"/>
    </row>
    <row r="1845" spans="1:3" ht="12.75">
      <c r="A1845" s="2075" t="s">
        <v>3</v>
      </c>
      <c r="B1845" s="2076" t="s">
        <v>4</v>
      </c>
      <c r="C1845" s="2072">
        <v>1500000</v>
      </c>
    </row>
    <row r="1846" spans="1:3" ht="12.75" hidden="1" customHeight="1">
      <c r="A1846" s="2075" t="s">
        <v>5</v>
      </c>
      <c r="B1846" s="2076" t="s">
        <v>6</v>
      </c>
      <c r="C1846" s="2072">
        <f>+'MAT- EQ ADM'!CA$180</f>
        <v>0</v>
      </c>
    </row>
    <row r="1847" spans="1:3" ht="12.75" hidden="1">
      <c r="A1847" s="2073" t="s">
        <v>7</v>
      </c>
      <c r="B1847" s="2074" t="s">
        <v>8</v>
      </c>
      <c r="C1847" s="2072">
        <f>SUM(C1848:C1855)</f>
        <v>0</v>
      </c>
    </row>
    <row r="1848" spans="1:3" ht="12.75" hidden="1">
      <c r="A1848" s="2075" t="s">
        <v>9</v>
      </c>
      <c r="B1848" s="2076" t="s">
        <v>10</v>
      </c>
      <c r="C1848" s="2072"/>
    </row>
    <row r="1849" spans="1:3" ht="12.75" hidden="1">
      <c r="A1849" s="2075" t="s">
        <v>11</v>
      </c>
      <c r="B1849" s="2076" t="s">
        <v>12</v>
      </c>
      <c r="C1849" s="2072"/>
    </row>
    <row r="1850" spans="1:3" ht="12.75" hidden="1">
      <c r="A1850" s="2075" t="s">
        <v>13</v>
      </c>
      <c r="B1850" s="2076" t="s">
        <v>14</v>
      </c>
      <c r="C1850" s="2072"/>
    </row>
    <row r="1851" spans="1:3" ht="12.75" hidden="1">
      <c r="A1851" s="2075" t="s">
        <v>15</v>
      </c>
      <c r="B1851" s="2076" t="s">
        <v>16</v>
      </c>
      <c r="C1851" s="2072"/>
    </row>
    <row r="1852" spans="1:3" ht="12.75" hidden="1">
      <c r="A1852" s="2075" t="s">
        <v>17</v>
      </c>
      <c r="B1852" s="2076" t="s">
        <v>18</v>
      </c>
      <c r="C1852" s="2072"/>
    </row>
    <row r="1853" spans="1:3" ht="12.75" hidden="1">
      <c r="A1853" s="2075" t="s">
        <v>19</v>
      </c>
      <c r="B1853" s="2076" t="s">
        <v>20</v>
      </c>
      <c r="C1853" s="2072"/>
    </row>
    <row r="1854" spans="1:3" ht="12.75" hidden="1">
      <c r="A1854" s="2075" t="s">
        <v>21</v>
      </c>
      <c r="B1854" s="2076" t="s">
        <v>22</v>
      </c>
      <c r="C1854" s="2072"/>
    </row>
    <row r="1855" spans="1:3" ht="12.75" hidden="1">
      <c r="A1855" s="2075" t="s">
        <v>23</v>
      </c>
      <c r="B1855" s="2076" t="s">
        <v>24</v>
      </c>
      <c r="C1855" s="2072"/>
    </row>
    <row r="1856" spans="1:3" ht="12.75" hidden="1">
      <c r="A1856" s="2073" t="s">
        <v>25</v>
      </c>
      <c r="B1856" s="2074" t="s">
        <v>26</v>
      </c>
      <c r="C1856" s="2072">
        <f>+C1857</f>
        <v>0</v>
      </c>
    </row>
    <row r="1857" spans="1:3" ht="12.75" hidden="1">
      <c r="A1857" s="2075" t="s">
        <v>27</v>
      </c>
      <c r="B1857" s="2076" t="s">
        <v>28</v>
      </c>
      <c r="C1857" s="2072"/>
    </row>
    <row r="1858" spans="1:3" ht="12.75" hidden="1">
      <c r="A1858" s="2073" t="s">
        <v>29</v>
      </c>
      <c r="B1858" s="2074" t="s">
        <v>30</v>
      </c>
      <c r="C1858" s="2072">
        <f>SUM(C1859:C1862)</f>
        <v>0</v>
      </c>
    </row>
    <row r="1859" spans="1:3" ht="12.75" hidden="1">
      <c r="A1859" s="2075" t="s">
        <v>31</v>
      </c>
      <c r="B1859" s="2076" t="s">
        <v>32</v>
      </c>
      <c r="C1859" s="2072"/>
    </row>
    <row r="1860" spans="1:3" ht="12.75" hidden="1">
      <c r="A1860" s="2075" t="s">
        <v>33</v>
      </c>
      <c r="B1860" s="2076" t="s">
        <v>34</v>
      </c>
      <c r="C1860" s="2072"/>
    </row>
    <row r="1861" spans="1:3" ht="12.75" hidden="1">
      <c r="A1861" s="2075" t="s">
        <v>35</v>
      </c>
      <c r="B1861" s="2076" t="s">
        <v>36</v>
      </c>
      <c r="C1861" s="2072"/>
    </row>
    <row r="1862" spans="1:3" ht="12.75" hidden="1">
      <c r="A1862" s="2075" t="s">
        <v>37</v>
      </c>
      <c r="B1862" s="2076" t="s">
        <v>38</v>
      </c>
      <c r="C1862" s="2072"/>
    </row>
    <row r="1863" spans="1:3" ht="12.75" hidden="1">
      <c r="A1863" s="2073">
        <v>6</v>
      </c>
      <c r="B1863" s="2074" t="s">
        <v>568</v>
      </c>
      <c r="C1863" s="2072">
        <f>+C1864+C1882+C1885+C1887+C1892+C1894+C1897</f>
        <v>0</v>
      </c>
    </row>
    <row r="1864" spans="1:3" ht="12.75" hidden="1">
      <c r="A1864" s="2073" t="s">
        <v>42</v>
      </c>
      <c r="B1864" s="2074" t="s">
        <v>43</v>
      </c>
      <c r="C1864" s="2072">
        <f>+C1865+C1868+C1871+C1875+C1880+C1881</f>
        <v>0</v>
      </c>
    </row>
    <row r="1865" spans="1:3" ht="12.75" hidden="1">
      <c r="A1865" s="2075" t="s">
        <v>44</v>
      </c>
      <c r="B1865" s="2076" t="s">
        <v>45</v>
      </c>
      <c r="C1865" s="2072">
        <f>+C1866</f>
        <v>0</v>
      </c>
    </row>
    <row r="1866" spans="1:3" ht="12.75" hidden="1">
      <c r="A1866" s="2075"/>
      <c r="B1866" s="2087" t="s">
        <v>167</v>
      </c>
      <c r="C1866" s="2072"/>
    </row>
    <row r="1867" spans="1:3" ht="12.75" hidden="1">
      <c r="A1867" s="2075"/>
      <c r="B1867" s="2076"/>
      <c r="C1867" s="2072"/>
    </row>
    <row r="1868" spans="1:3" ht="12.75" hidden="1">
      <c r="A1868" s="2075" t="s">
        <v>46</v>
      </c>
      <c r="B1868" s="2076" t="s">
        <v>47</v>
      </c>
      <c r="C1868" s="2072">
        <f>SUM(C1869:C1870)</f>
        <v>0</v>
      </c>
    </row>
    <row r="1869" spans="1:3" ht="12.75" hidden="1">
      <c r="A1869" s="2075"/>
      <c r="B1869" s="2088" t="s">
        <v>149</v>
      </c>
      <c r="C1869" s="2072"/>
    </row>
    <row r="1870" spans="1:3" ht="12.75" hidden="1">
      <c r="A1870" s="2075"/>
      <c r="B1870" s="2088" t="s">
        <v>148</v>
      </c>
      <c r="C1870" s="2072"/>
    </row>
    <row r="1871" spans="1:3" ht="12.75" hidden="1">
      <c r="A1871" s="2075" t="s">
        <v>48</v>
      </c>
      <c r="B1871" s="2080" t="s">
        <v>49</v>
      </c>
      <c r="C1871" s="2072">
        <f>SUM(C1872:C1873)</f>
        <v>0</v>
      </c>
    </row>
    <row r="1872" spans="1:3" ht="12.75" hidden="1">
      <c r="A1872" s="2075"/>
      <c r="B1872" s="2087" t="s">
        <v>146</v>
      </c>
      <c r="C1872" s="2072"/>
    </row>
    <row r="1873" spans="1:3" ht="12.75" hidden="1">
      <c r="A1873" s="2075"/>
      <c r="B1873" s="2087" t="s">
        <v>147</v>
      </c>
      <c r="C1873" s="2072"/>
    </row>
    <row r="1874" spans="1:3" ht="12.75" hidden="1">
      <c r="A1874" s="2075"/>
      <c r="B1874" s="2080"/>
      <c r="C1874" s="2072"/>
    </row>
    <row r="1875" spans="1:3" ht="12.75" hidden="1">
      <c r="A1875" s="2075" t="s">
        <v>50</v>
      </c>
      <c r="B1875" s="2076" t="s">
        <v>51</v>
      </c>
      <c r="C1875" s="2072">
        <f>SUM(C1876:C1878)</f>
        <v>0</v>
      </c>
    </row>
    <row r="1876" spans="1:3" ht="12.75" hidden="1">
      <c r="A1876" s="2075"/>
      <c r="B1876" s="2088" t="s">
        <v>158</v>
      </c>
      <c r="C1876" s="2072"/>
    </row>
    <row r="1877" spans="1:3" ht="12.75" hidden="1">
      <c r="A1877" s="2075"/>
      <c r="B1877" s="2087" t="s">
        <v>159</v>
      </c>
      <c r="C1877" s="2072"/>
    </row>
    <row r="1878" spans="1:3" ht="12.75" hidden="1">
      <c r="A1878" s="2075"/>
      <c r="B1878" s="2087" t="s">
        <v>727</v>
      </c>
      <c r="C1878" s="2072"/>
    </row>
    <row r="1879" spans="1:3" ht="12.75" hidden="1">
      <c r="A1879" s="2075"/>
      <c r="B1879" s="2076"/>
      <c r="C1879" s="2072"/>
    </row>
    <row r="1880" spans="1:3" ht="12.75" hidden="1">
      <c r="A1880" s="2075" t="s">
        <v>52</v>
      </c>
      <c r="B1880" s="2076" t="s">
        <v>53</v>
      </c>
      <c r="C1880" s="2072"/>
    </row>
    <row r="1881" spans="1:3" ht="12.75" hidden="1">
      <c r="A1881" s="2075" t="s">
        <v>54</v>
      </c>
      <c r="B1881" s="2076" t="s">
        <v>73</v>
      </c>
      <c r="C1881" s="2072"/>
    </row>
    <row r="1882" spans="1:3" ht="12.75" hidden="1">
      <c r="A1882" s="2073" t="s">
        <v>74</v>
      </c>
      <c r="B1882" s="2074" t="s">
        <v>75</v>
      </c>
      <c r="C1882" s="2072">
        <f>+C1883</f>
        <v>0</v>
      </c>
    </row>
    <row r="1883" spans="1:3" ht="12.75" hidden="1">
      <c r="A1883" s="2075" t="s">
        <v>76</v>
      </c>
      <c r="B1883" s="2076" t="s">
        <v>77</v>
      </c>
      <c r="C1883" s="2072"/>
    </row>
    <row r="1884" spans="1:3" ht="12.75" hidden="1">
      <c r="A1884" s="2075"/>
      <c r="B1884" s="2087" t="s">
        <v>689</v>
      </c>
      <c r="C1884" s="2072"/>
    </row>
    <row r="1885" spans="1:3" ht="12.75" hidden="1">
      <c r="A1885" s="2073" t="s">
        <v>78</v>
      </c>
      <c r="B1885" s="2074" t="s">
        <v>79</v>
      </c>
      <c r="C1885" s="2072">
        <f>+C1886</f>
        <v>0</v>
      </c>
    </row>
    <row r="1886" spans="1:3" ht="12.75" hidden="1">
      <c r="A1886" s="2075" t="s">
        <v>80</v>
      </c>
      <c r="B1886" s="2076" t="s">
        <v>81</v>
      </c>
      <c r="C1886" s="2072"/>
    </row>
    <row r="1887" spans="1:3" ht="12.75" hidden="1">
      <c r="A1887" s="2073" t="s">
        <v>82</v>
      </c>
      <c r="B1887" s="2082" t="s">
        <v>83</v>
      </c>
      <c r="C1887" s="2072">
        <f>+C1888+C1889+C1890+C1891</f>
        <v>0</v>
      </c>
    </row>
    <row r="1888" spans="1:3" ht="12.75" hidden="1">
      <c r="A1888" s="2075" t="s">
        <v>84</v>
      </c>
      <c r="B1888" s="2076" t="s">
        <v>85</v>
      </c>
      <c r="C1888" s="2072"/>
    </row>
    <row r="1889" spans="1:3" ht="12.75" hidden="1">
      <c r="A1889" s="2075" t="s">
        <v>86</v>
      </c>
      <c r="B1889" s="2076" t="s">
        <v>87</v>
      </c>
      <c r="C1889" s="2072"/>
    </row>
    <row r="1890" spans="1:3" ht="12.75" hidden="1">
      <c r="A1890" s="2075" t="s">
        <v>88</v>
      </c>
      <c r="B1890" s="2076" t="s">
        <v>89</v>
      </c>
      <c r="C1890" s="2072"/>
    </row>
    <row r="1891" spans="1:3" ht="12.75" hidden="1">
      <c r="A1891" s="2075" t="s">
        <v>90</v>
      </c>
      <c r="B1891" s="2080" t="s">
        <v>91</v>
      </c>
      <c r="C1891" s="2072"/>
    </row>
    <row r="1892" spans="1:3" ht="12.75" hidden="1">
      <c r="A1892" s="2073" t="s">
        <v>92</v>
      </c>
      <c r="B1892" s="2082" t="s">
        <v>93</v>
      </c>
      <c r="C1892" s="2072">
        <f>+C1893</f>
        <v>0</v>
      </c>
    </row>
    <row r="1893" spans="1:3" ht="12.75" hidden="1">
      <c r="A1893" s="2075" t="s">
        <v>94</v>
      </c>
      <c r="B1893" s="2076" t="s">
        <v>95</v>
      </c>
      <c r="C1893" s="2072"/>
    </row>
    <row r="1894" spans="1:3" ht="12.75" hidden="1">
      <c r="A1894" s="2073" t="s">
        <v>96</v>
      </c>
      <c r="B1894" s="2082" t="s">
        <v>97</v>
      </c>
      <c r="C1894" s="2072">
        <f>+C1895+C1896</f>
        <v>0</v>
      </c>
    </row>
    <row r="1895" spans="1:3" ht="12.75" hidden="1">
      <c r="A1895" s="2075" t="s">
        <v>98</v>
      </c>
      <c r="B1895" s="2076" t="s">
        <v>99</v>
      </c>
      <c r="C1895" s="2072"/>
    </row>
    <row r="1896" spans="1:3" ht="12.75" hidden="1">
      <c r="A1896" s="2075" t="s">
        <v>100</v>
      </c>
      <c r="B1896" s="2076" t="s">
        <v>101</v>
      </c>
      <c r="C1896" s="2072"/>
    </row>
    <row r="1897" spans="1:3" ht="12.75" hidden="1">
      <c r="A1897" s="2073" t="s">
        <v>102</v>
      </c>
      <c r="B1897" s="2082" t="s">
        <v>103</v>
      </c>
      <c r="C1897" s="2072">
        <f>+C1898+C1899</f>
        <v>0</v>
      </c>
    </row>
    <row r="1898" spans="1:3" ht="12.75" hidden="1">
      <c r="A1898" s="2075" t="s">
        <v>104</v>
      </c>
      <c r="B1898" s="2076" t="s">
        <v>105</v>
      </c>
      <c r="C1898" s="2072"/>
    </row>
    <row r="1899" spans="1:3" ht="12.75" hidden="1">
      <c r="A1899" s="2075" t="s">
        <v>106</v>
      </c>
      <c r="B1899" s="2076" t="s">
        <v>107</v>
      </c>
      <c r="C1899" s="2072"/>
    </row>
    <row r="1900" spans="1:3" ht="12.75" hidden="1">
      <c r="A1900" s="2073">
        <v>7</v>
      </c>
      <c r="B1900" s="2074" t="s">
        <v>1337</v>
      </c>
      <c r="C1900" s="2072">
        <f>+C1901+C1907</f>
        <v>0</v>
      </c>
    </row>
    <row r="1901" spans="1:3" ht="12.75" hidden="1">
      <c r="A1901" s="2073" t="s">
        <v>108</v>
      </c>
      <c r="B1901" s="2082" t="s">
        <v>109</v>
      </c>
      <c r="C1901" s="2072">
        <f>+C1902+C1903+C1905+C1906</f>
        <v>0</v>
      </c>
    </row>
    <row r="1902" spans="1:3" ht="12.75" hidden="1">
      <c r="A1902" s="2075" t="s">
        <v>110</v>
      </c>
      <c r="B1902" s="2076" t="s">
        <v>111</v>
      </c>
      <c r="C1902" s="2072"/>
    </row>
    <row r="1903" spans="1:3" ht="12.75" hidden="1">
      <c r="A1903" s="2075" t="s">
        <v>112</v>
      </c>
      <c r="B1903" s="2076" t="s">
        <v>114</v>
      </c>
      <c r="C1903" s="2072">
        <f>+C1904</f>
        <v>0</v>
      </c>
    </row>
    <row r="1904" spans="1:3" ht="12.75" hidden="1">
      <c r="A1904" s="2075"/>
      <c r="B1904" s="2087" t="s">
        <v>157</v>
      </c>
      <c r="C1904" s="2072"/>
    </row>
    <row r="1905" spans="1:3" ht="12.75" hidden="1">
      <c r="A1905" s="2075" t="s">
        <v>115</v>
      </c>
      <c r="B1905" s="2080" t="s">
        <v>117</v>
      </c>
      <c r="C1905" s="2072"/>
    </row>
    <row r="1906" spans="1:3" ht="12.75" hidden="1">
      <c r="A1906" s="2075" t="s">
        <v>118</v>
      </c>
      <c r="B1906" s="2076" t="s">
        <v>119</v>
      </c>
      <c r="C1906" s="2072"/>
    </row>
    <row r="1907" spans="1:3" ht="12.75" hidden="1">
      <c r="A1907" s="2073" t="s">
        <v>120</v>
      </c>
      <c r="B1907" s="2082" t="s">
        <v>121</v>
      </c>
      <c r="C1907" s="2072">
        <f>+C1908+C1909+C1910+C1911</f>
        <v>0</v>
      </c>
    </row>
    <row r="1908" spans="1:3" ht="12.75" hidden="1">
      <c r="A1908" s="2075" t="s">
        <v>122</v>
      </c>
      <c r="B1908" s="2076" t="s">
        <v>123</v>
      </c>
      <c r="C1908" s="2072"/>
    </row>
    <row r="1909" spans="1:3" ht="12.75" hidden="1">
      <c r="A1909" s="2075" t="s">
        <v>124</v>
      </c>
      <c r="B1909" s="2076" t="s">
        <v>125</v>
      </c>
      <c r="C1909" s="2072"/>
    </row>
    <row r="1910" spans="1:3" ht="12.75" hidden="1">
      <c r="A1910" s="2075" t="s">
        <v>126</v>
      </c>
      <c r="B1910" s="2076" t="s">
        <v>127</v>
      </c>
      <c r="C1910" s="2072"/>
    </row>
    <row r="1911" spans="1:3" ht="12.75" hidden="1">
      <c r="A1911" s="2075" t="s">
        <v>128</v>
      </c>
      <c r="B1911" s="2080" t="s">
        <v>129</v>
      </c>
      <c r="C1911" s="2072"/>
    </row>
    <row r="1912" spans="1:3" ht="12.75" hidden="1">
      <c r="A1912" s="2073">
        <v>8</v>
      </c>
      <c r="B1912" s="2086" t="s">
        <v>130</v>
      </c>
      <c r="C1912" s="2072">
        <f>+C1913</f>
        <v>0</v>
      </c>
    </row>
    <row r="1913" spans="1:3" ht="12.75" hidden="1">
      <c r="A1913" s="2073" t="s">
        <v>131</v>
      </c>
      <c r="B1913" s="2074" t="s">
        <v>133</v>
      </c>
      <c r="C1913" s="2072">
        <f>+C1914</f>
        <v>0</v>
      </c>
    </row>
    <row r="1914" spans="1:3" ht="12.75" hidden="1">
      <c r="A1914" s="2075" t="s">
        <v>134</v>
      </c>
      <c r="B1914" s="2080" t="s">
        <v>135</v>
      </c>
      <c r="C1914" s="2072"/>
    </row>
    <row r="1915" spans="1:3" ht="12.75" hidden="1">
      <c r="A1915" s="2085" t="s">
        <v>658</v>
      </c>
      <c r="B1915" s="2080" t="s">
        <v>41</v>
      </c>
      <c r="C1915" s="2072"/>
    </row>
    <row r="1916" spans="1:3" ht="12.75" hidden="1">
      <c r="A1916" s="2073">
        <v>9</v>
      </c>
      <c r="B1916" s="2086" t="s">
        <v>136</v>
      </c>
      <c r="C1916" s="2072">
        <f>+C1917</f>
        <v>0</v>
      </c>
    </row>
    <row r="1917" spans="1:3" ht="12.75" hidden="1">
      <c r="A1917" s="2073" t="s">
        <v>137</v>
      </c>
      <c r="B1917" s="2074" t="s">
        <v>138</v>
      </c>
      <c r="C1917" s="2072">
        <f>+C1918+C1919</f>
        <v>0</v>
      </c>
    </row>
    <row r="1918" spans="1:3" ht="12.75" hidden="1">
      <c r="A1918" s="2075" t="s">
        <v>139</v>
      </c>
      <c r="B1918" s="2076" t="s">
        <v>141</v>
      </c>
      <c r="C1918" s="2072"/>
    </row>
    <row r="1919" spans="1:3" ht="12.75" hidden="1">
      <c r="A1919" s="2075" t="s">
        <v>142</v>
      </c>
      <c r="B1919" s="2076" t="s">
        <v>143</v>
      </c>
      <c r="C1919" s="2072"/>
    </row>
    <row r="1920" spans="1:3" ht="12.75" hidden="1">
      <c r="A1920" s="2089"/>
      <c r="B1920" s="2088" t="s">
        <v>1087</v>
      </c>
      <c r="C1920" s="2072"/>
    </row>
    <row r="1921" spans="1:3" hidden="1">
      <c r="B1921" s="187"/>
    </row>
    <row r="1922" spans="1:3" ht="12.75">
      <c r="A1922" s="1571"/>
      <c r="B1922" s="1573"/>
      <c r="C1922" s="1573"/>
    </row>
    <row r="1923" spans="1:3">
      <c r="A1923" s="2091" t="s">
        <v>682</v>
      </c>
      <c r="B1923" s="2091" t="s">
        <v>2324</v>
      </c>
      <c r="C1923" s="742">
        <f>+C1924</f>
        <v>0</v>
      </c>
    </row>
    <row r="1924" spans="1:3" ht="12.75">
      <c r="A1924" s="743">
        <v>5</v>
      </c>
      <c r="B1924" s="654" t="s">
        <v>1598</v>
      </c>
      <c r="C1924" s="744">
        <f>+C1925</f>
        <v>0</v>
      </c>
    </row>
    <row r="1925" spans="1:3" ht="12.75">
      <c r="A1925" s="745" t="s">
        <v>7</v>
      </c>
      <c r="B1925" s="648" t="s">
        <v>8</v>
      </c>
      <c r="C1925" s="744">
        <f>SUM(C1926)</f>
        <v>0</v>
      </c>
    </row>
    <row r="1926" spans="1:3" ht="12.75">
      <c r="A1926" s="746" t="s">
        <v>23</v>
      </c>
      <c r="B1926" s="847" t="s">
        <v>24</v>
      </c>
      <c r="C1926" s="744">
        <v>0</v>
      </c>
    </row>
    <row r="1927" spans="1:3" s="334" customFormat="1" ht="12.75">
      <c r="A1927" s="1557"/>
      <c r="B1927" s="312"/>
      <c r="C1927" s="909"/>
    </row>
    <row r="1928" spans="1:3">
      <c r="A1928" s="2091" t="s">
        <v>684</v>
      </c>
      <c r="B1928" s="2137" t="s">
        <v>1712</v>
      </c>
      <c r="C1928" s="742">
        <f>+C1929</f>
        <v>0</v>
      </c>
    </row>
    <row r="1929" spans="1:3" ht="12.75">
      <c r="A1929" s="743">
        <v>5</v>
      </c>
      <c r="B1929" s="654" t="s">
        <v>1598</v>
      </c>
      <c r="C1929" s="744">
        <f>+C1930</f>
        <v>0</v>
      </c>
    </row>
    <row r="1930" spans="1:3" ht="12.75">
      <c r="A1930" s="745" t="s">
        <v>7</v>
      </c>
      <c r="B1930" s="648" t="s">
        <v>8</v>
      </c>
      <c r="C1930" s="744">
        <f>SUM(C1931)</f>
        <v>0</v>
      </c>
    </row>
    <row r="1931" spans="1:3" ht="12.75">
      <c r="A1931" s="746" t="s">
        <v>23</v>
      </c>
      <c r="B1931" s="847" t="s">
        <v>24</v>
      </c>
      <c r="C1931" s="744">
        <v>0</v>
      </c>
    </row>
    <row r="1932" spans="1:3" s="334" customFormat="1" ht="12.75">
      <c r="A1932" s="1557"/>
      <c r="B1932" s="312"/>
      <c r="C1932" s="909"/>
    </row>
    <row r="1933" spans="1:3">
      <c r="A1933" s="2091" t="s">
        <v>1653</v>
      </c>
      <c r="B1933" s="2137" t="s">
        <v>2420</v>
      </c>
      <c r="C1933" s="742">
        <f>+C1934</f>
        <v>4000000</v>
      </c>
    </row>
    <row r="1934" spans="1:3" ht="12.75">
      <c r="A1934" s="743">
        <v>5</v>
      </c>
      <c r="B1934" s="654" t="s">
        <v>1598</v>
      </c>
      <c r="C1934" s="744">
        <f>+C1935</f>
        <v>4000000</v>
      </c>
    </row>
    <row r="1935" spans="1:3" ht="12.75">
      <c r="A1935" s="745" t="s">
        <v>7</v>
      </c>
      <c r="B1935" s="648" t="s">
        <v>8</v>
      </c>
      <c r="C1935" s="744">
        <f>SUM(C1936)</f>
        <v>4000000</v>
      </c>
    </row>
    <row r="1936" spans="1:3" ht="12.75">
      <c r="A1936" s="746" t="s">
        <v>23</v>
      </c>
      <c r="B1936" s="847" t="s">
        <v>24</v>
      </c>
      <c r="C1936" s="744">
        <v>4000000</v>
      </c>
    </row>
    <row r="1937" spans="1:3">
      <c r="B1937" s="187"/>
    </row>
    <row r="1938" spans="1:3">
      <c r="A1938" s="2221" t="s">
        <v>1654</v>
      </c>
      <c r="B1938" s="2222" t="s">
        <v>2136</v>
      </c>
      <c r="C1938" s="2223">
        <f>+C1939</f>
        <v>51008.11</v>
      </c>
    </row>
    <row r="1939" spans="1:3" ht="12.75">
      <c r="A1939" s="2224">
        <v>5</v>
      </c>
      <c r="B1939" s="2225" t="s">
        <v>1598</v>
      </c>
      <c r="C1939" s="2226">
        <f>+C1940</f>
        <v>51008.11</v>
      </c>
    </row>
    <row r="1940" spans="1:3" ht="12.75">
      <c r="A1940" s="2227" t="s">
        <v>7</v>
      </c>
      <c r="B1940" s="2228" t="s">
        <v>8</v>
      </c>
      <c r="C1940" s="2226">
        <f>SUM(C1941)</f>
        <v>51008.11</v>
      </c>
    </row>
    <row r="1941" spans="1:3" ht="12.75">
      <c r="A1941" s="2229" t="s">
        <v>23</v>
      </c>
      <c r="B1941" s="2230" t="s">
        <v>24</v>
      </c>
      <c r="C1941" s="2226">
        <v>51008.11</v>
      </c>
    </row>
    <row r="1942" spans="1:3" ht="12.75">
      <c r="A1942" s="1557"/>
      <c r="B1942" s="312"/>
      <c r="C1942" s="909"/>
    </row>
    <row r="1943" spans="1:3">
      <c r="A1943" s="2221" t="s">
        <v>1655</v>
      </c>
      <c r="B1943" s="2222" t="s">
        <v>2135</v>
      </c>
      <c r="C1943" s="2223">
        <f>+C1944</f>
        <v>51008.1</v>
      </c>
    </row>
    <row r="1944" spans="1:3" ht="12.75">
      <c r="A1944" s="2224">
        <v>5</v>
      </c>
      <c r="B1944" s="2225" t="s">
        <v>1598</v>
      </c>
      <c r="C1944" s="2226">
        <f>+C1945</f>
        <v>51008.1</v>
      </c>
    </row>
    <row r="1945" spans="1:3" ht="12.75">
      <c r="A1945" s="2227" t="s">
        <v>7</v>
      </c>
      <c r="B1945" s="2228" t="s">
        <v>8</v>
      </c>
      <c r="C1945" s="2226">
        <f>SUM(C1946)</f>
        <v>51008.1</v>
      </c>
    </row>
    <row r="1946" spans="1:3" ht="12.75">
      <c r="A1946" s="2229" t="s">
        <v>23</v>
      </c>
      <c r="B1946" s="2230" t="s">
        <v>24</v>
      </c>
      <c r="C1946" s="2226">
        <v>51008.1</v>
      </c>
    </row>
    <row r="1947" spans="1:3" s="334" customFormat="1" ht="12.75">
      <c r="A1947" s="1557"/>
      <c r="B1947" s="312"/>
      <c r="C1947" s="909"/>
    </row>
    <row r="1948" spans="1:3">
      <c r="A1948" s="2221" t="s">
        <v>685</v>
      </c>
      <c r="B1948" s="2221" t="s">
        <v>2134</v>
      </c>
      <c r="C1948" s="2223">
        <f>+C1949</f>
        <v>51008.11</v>
      </c>
    </row>
    <row r="1949" spans="1:3" ht="12.75">
      <c r="A1949" s="2224">
        <v>5</v>
      </c>
      <c r="B1949" s="2225" t="s">
        <v>1598</v>
      </c>
      <c r="C1949" s="2226">
        <f>+C1950</f>
        <v>51008.11</v>
      </c>
    </row>
    <row r="1950" spans="1:3" ht="12.75">
      <c r="A1950" s="2227" t="s">
        <v>7</v>
      </c>
      <c r="B1950" s="2228" t="s">
        <v>8</v>
      </c>
      <c r="C1950" s="2226">
        <f>SUM(C1951)</f>
        <v>51008.11</v>
      </c>
    </row>
    <row r="1951" spans="1:3" ht="12.75">
      <c r="A1951" s="2229" t="s">
        <v>23</v>
      </c>
      <c r="B1951" s="2230" t="s">
        <v>24</v>
      </c>
      <c r="C1951" s="2226">
        <v>51008.11</v>
      </c>
    </row>
    <row r="1952" spans="1:3" s="334" customFormat="1" ht="12.75">
      <c r="A1952" s="1557"/>
      <c r="B1952" s="312"/>
      <c r="C1952" s="909"/>
    </row>
    <row r="1953" spans="1:3">
      <c r="A1953" s="2091" t="s">
        <v>686</v>
      </c>
      <c r="B1953" s="2137" t="s">
        <v>2133</v>
      </c>
      <c r="C1953" s="742">
        <f>+C1954</f>
        <v>0</v>
      </c>
    </row>
    <row r="1954" spans="1:3" ht="12.75">
      <c r="A1954" s="743">
        <v>5</v>
      </c>
      <c r="B1954" s="654" t="s">
        <v>1598</v>
      </c>
      <c r="C1954" s="744">
        <f>+C1955</f>
        <v>0</v>
      </c>
    </row>
    <row r="1955" spans="1:3" ht="12.75">
      <c r="A1955" s="745" t="s">
        <v>7</v>
      </c>
      <c r="B1955" s="648" t="s">
        <v>8</v>
      </c>
      <c r="C1955" s="744">
        <f>SUM(C1956)</f>
        <v>0</v>
      </c>
    </row>
    <row r="1956" spans="1:3" ht="12.75">
      <c r="A1956" s="746" t="s">
        <v>23</v>
      </c>
      <c r="B1956" s="847" t="s">
        <v>24</v>
      </c>
      <c r="C1956" s="744">
        <v>0</v>
      </c>
    </row>
    <row r="1957" spans="1:3" s="334" customFormat="1" ht="12.75">
      <c r="A1957" s="1557"/>
      <c r="B1957" s="312"/>
      <c r="C1957" s="909"/>
    </row>
    <row r="1958" spans="1:3">
      <c r="A1958" s="2091" t="s">
        <v>687</v>
      </c>
      <c r="B1958" s="2137" t="s">
        <v>2132</v>
      </c>
      <c r="C1958" s="742">
        <f>+C1959</f>
        <v>0</v>
      </c>
    </row>
    <row r="1959" spans="1:3" ht="12.75">
      <c r="A1959" s="743">
        <v>5</v>
      </c>
      <c r="B1959" s="654" t="s">
        <v>1598</v>
      </c>
      <c r="C1959" s="744">
        <f>+C1960</f>
        <v>0</v>
      </c>
    </row>
    <row r="1960" spans="1:3" ht="12.75">
      <c r="A1960" s="745" t="s">
        <v>7</v>
      </c>
      <c r="B1960" s="648" t="s">
        <v>8</v>
      </c>
      <c r="C1960" s="744">
        <f>SUM(C1961)</f>
        <v>0</v>
      </c>
    </row>
    <row r="1961" spans="1:3" ht="12.75">
      <c r="A1961" s="746" t="s">
        <v>23</v>
      </c>
      <c r="B1961" s="847" t="s">
        <v>24</v>
      </c>
      <c r="C1961" s="744">
        <v>0</v>
      </c>
    </row>
    <row r="1962" spans="1:3">
      <c r="B1962" s="187"/>
    </row>
    <row r="1963" spans="1:3">
      <c r="A1963" s="2221" t="s">
        <v>1979</v>
      </c>
      <c r="B1963" s="2222" t="s">
        <v>2131</v>
      </c>
      <c r="C1963" s="2223">
        <f>+C1964</f>
        <v>51008.11</v>
      </c>
    </row>
    <row r="1964" spans="1:3" ht="12.75">
      <c r="A1964" s="2224">
        <v>5</v>
      </c>
      <c r="B1964" s="2225" t="s">
        <v>1598</v>
      </c>
      <c r="C1964" s="2226">
        <f>+C1965</f>
        <v>51008.11</v>
      </c>
    </row>
    <row r="1965" spans="1:3" ht="12.75">
      <c r="A1965" s="2227" t="s">
        <v>7</v>
      </c>
      <c r="B1965" s="2228" t="s">
        <v>8</v>
      </c>
      <c r="C1965" s="2226">
        <f>SUM(C1966)</f>
        <v>51008.11</v>
      </c>
    </row>
    <row r="1966" spans="1:3" ht="12.75">
      <c r="A1966" s="2229" t="s">
        <v>23</v>
      </c>
      <c r="B1966" s="2230" t="s">
        <v>24</v>
      </c>
      <c r="C1966" s="2226">
        <v>51008.11</v>
      </c>
    </row>
    <row r="1967" spans="1:3" ht="12.75">
      <c r="A1967" s="1557"/>
      <c r="B1967" s="312"/>
      <c r="C1967" s="909"/>
    </row>
    <row r="1968" spans="1:3">
      <c r="A1968" s="2091" t="s">
        <v>1656</v>
      </c>
      <c r="B1968" s="2137" t="s">
        <v>2452</v>
      </c>
      <c r="C1968" s="742">
        <f>+C1969</f>
        <v>1800000</v>
      </c>
    </row>
    <row r="1969" spans="1:3" ht="12.75">
      <c r="A1969" s="743">
        <v>5</v>
      </c>
      <c r="B1969" s="654" t="s">
        <v>1598</v>
      </c>
      <c r="C1969" s="744">
        <f>+C1970</f>
        <v>1800000</v>
      </c>
    </row>
    <row r="1970" spans="1:3" ht="12.75">
      <c r="A1970" s="745" t="s">
        <v>7</v>
      </c>
      <c r="B1970" s="648" t="s">
        <v>8</v>
      </c>
      <c r="C1970" s="744">
        <f>SUM(C1971)</f>
        <v>1800000</v>
      </c>
    </row>
    <row r="1971" spans="1:3" ht="12.75">
      <c r="A1971" s="746" t="s">
        <v>23</v>
      </c>
      <c r="B1971" s="847" t="s">
        <v>24</v>
      </c>
      <c r="C1971" s="744">
        <v>1800000</v>
      </c>
    </row>
    <row r="1972" spans="1:3" s="334" customFormat="1" ht="12.75">
      <c r="A1972" s="1557"/>
      <c r="B1972" s="312"/>
      <c r="C1972" s="909"/>
    </row>
    <row r="1973" spans="1:3">
      <c r="A1973" s="2091" t="s">
        <v>1980</v>
      </c>
      <c r="B1973" s="2137" t="s">
        <v>2453</v>
      </c>
      <c r="C1973" s="742">
        <f>+C1974</f>
        <v>800000</v>
      </c>
    </row>
    <row r="1974" spans="1:3" ht="12.75">
      <c r="A1974" s="743">
        <v>5</v>
      </c>
      <c r="B1974" s="654" t="s">
        <v>1598</v>
      </c>
      <c r="C1974" s="744">
        <f>+C1975</f>
        <v>800000</v>
      </c>
    </row>
    <row r="1975" spans="1:3" ht="12.75">
      <c r="A1975" s="745" t="s">
        <v>7</v>
      </c>
      <c r="B1975" s="648" t="s">
        <v>8</v>
      </c>
      <c r="C1975" s="744">
        <f>SUM(C1976)</f>
        <v>800000</v>
      </c>
    </row>
    <row r="1976" spans="1:3" ht="12.75">
      <c r="A1976" s="746" t="s">
        <v>23</v>
      </c>
      <c r="B1976" s="847" t="s">
        <v>24</v>
      </c>
      <c r="C1976" s="744">
        <v>800000</v>
      </c>
    </row>
    <row r="1977" spans="1:3" s="334" customFormat="1" ht="12.75">
      <c r="A1977" s="1557"/>
      <c r="B1977" s="312"/>
      <c r="C1977" s="909"/>
    </row>
    <row r="1978" spans="1:3">
      <c r="A1978" s="2091" t="s">
        <v>1657</v>
      </c>
      <c r="B1978" s="2137" t="s">
        <v>2454</v>
      </c>
      <c r="C1978" s="742">
        <f>+C1979</f>
        <v>800000</v>
      </c>
    </row>
    <row r="1979" spans="1:3" ht="12.75">
      <c r="A1979" s="743">
        <v>5</v>
      </c>
      <c r="B1979" s="654" t="s">
        <v>1598</v>
      </c>
      <c r="C1979" s="744">
        <f>+C1980</f>
        <v>800000</v>
      </c>
    </row>
    <row r="1980" spans="1:3" ht="12.75">
      <c r="A1980" s="745" t="s">
        <v>7</v>
      </c>
      <c r="B1980" s="648" t="s">
        <v>8</v>
      </c>
      <c r="C1980" s="744">
        <f>SUM(C1981)</f>
        <v>800000</v>
      </c>
    </row>
    <row r="1981" spans="1:3" ht="12.75">
      <c r="A1981" s="746" t="s">
        <v>23</v>
      </c>
      <c r="B1981" s="847" t="s">
        <v>24</v>
      </c>
      <c r="C1981" s="744">
        <v>800000</v>
      </c>
    </row>
    <row r="1982" spans="1:3">
      <c r="B1982" s="187"/>
    </row>
    <row r="1983" spans="1:3">
      <c r="A1983" s="2091" t="s">
        <v>1658</v>
      </c>
      <c r="B1983" s="2137" t="s">
        <v>2455</v>
      </c>
      <c r="C1983" s="742">
        <f>+C1984</f>
        <v>800000</v>
      </c>
    </row>
    <row r="1984" spans="1:3" ht="12.75">
      <c r="A1984" s="743">
        <v>5</v>
      </c>
      <c r="B1984" s="654" t="s">
        <v>1598</v>
      </c>
      <c r="C1984" s="744">
        <f>+C1985</f>
        <v>800000</v>
      </c>
    </row>
    <row r="1985" spans="1:3" ht="12.75">
      <c r="A1985" s="745" t="s">
        <v>7</v>
      </c>
      <c r="B1985" s="648" t="s">
        <v>8</v>
      </c>
      <c r="C1985" s="744">
        <f>SUM(C1986)</f>
        <v>800000</v>
      </c>
    </row>
    <row r="1986" spans="1:3" ht="12.75">
      <c r="A1986" s="746" t="s">
        <v>23</v>
      </c>
      <c r="B1986" s="847" t="s">
        <v>24</v>
      </c>
      <c r="C1986" s="744">
        <v>800000</v>
      </c>
    </row>
    <row r="1987" spans="1:3" ht="12.75">
      <c r="A1987" s="1557"/>
      <c r="B1987" s="312"/>
      <c r="C1987" s="909"/>
    </row>
    <row r="1988" spans="1:3">
      <c r="A1988" s="2091" t="s">
        <v>2001</v>
      </c>
      <c r="B1988" s="2137" t="s">
        <v>2456</v>
      </c>
      <c r="C1988" s="742">
        <f>+C1989</f>
        <v>10413115.869999999</v>
      </c>
    </row>
    <row r="1989" spans="1:3" ht="12.75">
      <c r="A1989" s="743">
        <v>5</v>
      </c>
      <c r="B1989" s="654" t="s">
        <v>1598</v>
      </c>
      <c r="C1989" s="744">
        <f>+C1990</f>
        <v>10413115.869999999</v>
      </c>
    </row>
    <row r="1990" spans="1:3" ht="12.75">
      <c r="A1990" s="745" t="s">
        <v>7</v>
      </c>
      <c r="B1990" s="648" t="s">
        <v>8</v>
      </c>
      <c r="C1990" s="744">
        <f>SUM(C1991)</f>
        <v>10413115.869999999</v>
      </c>
    </row>
    <row r="1991" spans="1:3" ht="12.75">
      <c r="A1991" s="746" t="s">
        <v>23</v>
      </c>
      <c r="B1991" s="847" t="s">
        <v>24</v>
      </c>
      <c r="C1991" s="744">
        <v>10413115.869999999</v>
      </c>
    </row>
    <row r="1992" spans="1:3" s="334" customFormat="1" ht="12.75">
      <c r="A1992" s="1557"/>
      <c r="B1992" s="312"/>
      <c r="C1992" s="909"/>
    </row>
    <row r="1993" spans="1:3">
      <c r="A1993" s="2091" t="s">
        <v>2002</v>
      </c>
      <c r="B1993" s="2091" t="s">
        <v>2465</v>
      </c>
      <c r="C1993" s="742">
        <f>+C1994</f>
        <v>700000</v>
      </c>
    </row>
    <row r="1994" spans="1:3" ht="12.75">
      <c r="A1994" s="743">
        <v>5</v>
      </c>
      <c r="B1994" s="654" t="s">
        <v>1598</v>
      </c>
      <c r="C1994" s="744">
        <f>+C1995</f>
        <v>700000</v>
      </c>
    </row>
    <row r="1995" spans="1:3" ht="12.75">
      <c r="A1995" s="745" t="s">
        <v>7</v>
      </c>
      <c r="B1995" s="648" t="s">
        <v>8</v>
      </c>
      <c r="C1995" s="744">
        <f>SUM(C1996)</f>
        <v>700000</v>
      </c>
    </row>
    <row r="1996" spans="1:3" ht="12.75">
      <c r="A1996" s="746" t="s">
        <v>23</v>
      </c>
      <c r="B1996" s="847" t="s">
        <v>24</v>
      </c>
      <c r="C1996" s="744">
        <v>700000</v>
      </c>
    </row>
    <row r="1997" spans="1:3" s="334" customFormat="1" ht="12.75">
      <c r="A1997" s="1557"/>
      <c r="B1997" s="312"/>
      <c r="C1997" s="909"/>
    </row>
    <row r="1998" spans="1:3">
      <c r="A1998" s="2091" t="s">
        <v>2003</v>
      </c>
      <c r="B1998" s="2137" t="s">
        <v>2137</v>
      </c>
      <c r="C1998" s="742">
        <f>+C1999</f>
        <v>0</v>
      </c>
    </row>
    <row r="1999" spans="1:3" ht="12.75">
      <c r="A1999" s="743">
        <v>5</v>
      </c>
      <c r="B1999" s="654" t="s">
        <v>1598</v>
      </c>
      <c r="C1999" s="744">
        <f>+C2000</f>
        <v>0</v>
      </c>
    </row>
    <row r="2000" spans="1:3" ht="12.75">
      <c r="A2000" s="745" t="s">
        <v>7</v>
      </c>
      <c r="B2000" s="648" t="s">
        <v>8</v>
      </c>
      <c r="C2000" s="744">
        <f>SUM(C2001)</f>
        <v>0</v>
      </c>
    </row>
    <row r="2001" spans="1:3" ht="12.75">
      <c r="A2001" s="746" t="s">
        <v>23</v>
      </c>
      <c r="B2001" s="847" t="s">
        <v>24</v>
      </c>
      <c r="C2001" s="744">
        <v>0</v>
      </c>
    </row>
    <row r="2002" spans="1:3" s="334" customFormat="1" ht="12.75">
      <c r="A2002" s="1557"/>
      <c r="B2002" s="312"/>
      <c r="C2002" s="909"/>
    </row>
    <row r="2003" spans="1:3">
      <c r="A2003" s="2091" t="s">
        <v>2004</v>
      </c>
      <c r="B2003" s="2137" t="s">
        <v>2138</v>
      </c>
      <c r="C2003" s="742">
        <f>+C2004</f>
        <v>0</v>
      </c>
    </row>
    <row r="2004" spans="1:3" ht="12.75">
      <c r="A2004" s="743">
        <v>5</v>
      </c>
      <c r="B2004" s="654" t="s">
        <v>1598</v>
      </c>
      <c r="C2004" s="744">
        <f>+C2005</f>
        <v>0</v>
      </c>
    </row>
    <row r="2005" spans="1:3" ht="12.75">
      <c r="A2005" s="745" t="s">
        <v>7</v>
      </c>
      <c r="B2005" s="648" t="s">
        <v>8</v>
      </c>
      <c r="C2005" s="744">
        <f>SUM(C2006)</f>
        <v>0</v>
      </c>
    </row>
    <row r="2006" spans="1:3" ht="12.75">
      <c r="A2006" s="746" t="s">
        <v>23</v>
      </c>
      <c r="B2006" s="847" t="s">
        <v>24</v>
      </c>
      <c r="C2006" s="744">
        <v>0</v>
      </c>
    </row>
    <row r="2007" spans="1:3">
      <c r="B2007" s="187"/>
    </row>
    <row r="2008" spans="1:3">
      <c r="A2008" s="2091" t="s">
        <v>2008</v>
      </c>
      <c r="B2008" s="2137" t="s">
        <v>2139</v>
      </c>
      <c r="C2008" s="742">
        <f>+C2009</f>
        <v>0</v>
      </c>
    </row>
    <row r="2009" spans="1:3" ht="12.75">
      <c r="A2009" s="743">
        <v>5</v>
      </c>
      <c r="B2009" s="654" t="s">
        <v>1598</v>
      </c>
      <c r="C2009" s="744">
        <f>+C2010</f>
        <v>0</v>
      </c>
    </row>
    <row r="2010" spans="1:3" ht="12.75">
      <c r="A2010" s="745" t="s">
        <v>7</v>
      </c>
      <c r="B2010" s="648" t="s">
        <v>8</v>
      </c>
      <c r="C2010" s="744">
        <f>SUM(C2011)</f>
        <v>0</v>
      </c>
    </row>
    <row r="2011" spans="1:3" ht="12.75">
      <c r="A2011" s="746" t="s">
        <v>23</v>
      </c>
      <c r="B2011" s="847" t="s">
        <v>24</v>
      </c>
      <c r="C2011" s="744">
        <v>0</v>
      </c>
    </row>
    <row r="2012" spans="1:3" ht="12.75">
      <c r="A2012" s="1557"/>
      <c r="B2012" s="312"/>
      <c r="C2012" s="909"/>
    </row>
    <row r="2013" spans="1:3">
      <c r="A2013" s="2091" t="s">
        <v>2009</v>
      </c>
      <c r="B2013" s="2137" t="s">
        <v>2140</v>
      </c>
      <c r="C2013" s="742">
        <f>+C2014</f>
        <v>0</v>
      </c>
    </row>
    <row r="2014" spans="1:3" ht="12.75">
      <c r="A2014" s="743">
        <v>5</v>
      </c>
      <c r="B2014" s="654" t="s">
        <v>1598</v>
      </c>
      <c r="C2014" s="744">
        <f>+C2015</f>
        <v>0</v>
      </c>
    </row>
    <row r="2015" spans="1:3" ht="12.75">
      <c r="A2015" s="745" t="s">
        <v>7</v>
      </c>
      <c r="B2015" s="648" t="s">
        <v>8</v>
      </c>
      <c r="C2015" s="744">
        <f>SUM(C2016)</f>
        <v>0</v>
      </c>
    </row>
    <row r="2016" spans="1:3" ht="12.75">
      <c r="A2016" s="746" t="s">
        <v>23</v>
      </c>
      <c r="B2016" s="847" t="s">
        <v>24</v>
      </c>
      <c r="C2016" s="744">
        <v>0</v>
      </c>
    </row>
    <row r="2017" spans="1:3" s="334" customFormat="1" ht="12.75">
      <c r="A2017" s="1557"/>
      <c r="B2017" s="312"/>
      <c r="C2017" s="909"/>
    </row>
    <row r="2018" spans="1:3">
      <c r="A2018" s="2091" t="s">
        <v>2102</v>
      </c>
      <c r="B2018" s="2137" t="s">
        <v>2141</v>
      </c>
      <c r="C2018" s="742">
        <f>+C2019</f>
        <v>0</v>
      </c>
    </row>
    <row r="2019" spans="1:3" ht="12.75">
      <c r="A2019" s="743">
        <v>5</v>
      </c>
      <c r="B2019" s="654" t="s">
        <v>1598</v>
      </c>
      <c r="C2019" s="744">
        <f>+C2020</f>
        <v>0</v>
      </c>
    </row>
    <row r="2020" spans="1:3" ht="12.75">
      <c r="A2020" s="745" t="s">
        <v>7</v>
      </c>
      <c r="B2020" s="648" t="s">
        <v>8</v>
      </c>
      <c r="C2020" s="744">
        <f>SUM(C2021)</f>
        <v>0</v>
      </c>
    </row>
    <row r="2021" spans="1:3" ht="12.75">
      <c r="A2021" s="746" t="s">
        <v>23</v>
      </c>
      <c r="B2021" s="847" t="s">
        <v>24</v>
      </c>
      <c r="C2021" s="744">
        <v>0</v>
      </c>
    </row>
    <row r="2022" spans="1:3" ht="12.75">
      <c r="A2022" s="1557"/>
      <c r="B2022" s="312"/>
      <c r="C2022" s="909"/>
    </row>
    <row r="2023" spans="1:3">
      <c r="A2023" s="2091" t="s">
        <v>2103</v>
      </c>
      <c r="B2023" s="2137" t="s">
        <v>2142</v>
      </c>
      <c r="C2023" s="742">
        <f>+C2024</f>
        <v>0</v>
      </c>
    </row>
    <row r="2024" spans="1:3" ht="12.75">
      <c r="A2024" s="743">
        <v>5</v>
      </c>
      <c r="B2024" s="654" t="s">
        <v>1598</v>
      </c>
      <c r="C2024" s="744">
        <f>+C2025</f>
        <v>0</v>
      </c>
    </row>
    <row r="2025" spans="1:3" ht="12.75">
      <c r="A2025" s="745" t="s">
        <v>7</v>
      </c>
      <c r="B2025" s="648" t="s">
        <v>8</v>
      </c>
      <c r="C2025" s="744">
        <f>SUM(C2026)</f>
        <v>0</v>
      </c>
    </row>
    <row r="2026" spans="1:3" ht="12.75">
      <c r="A2026" s="746" t="s">
        <v>23</v>
      </c>
      <c r="B2026" s="847" t="s">
        <v>24</v>
      </c>
      <c r="C2026" s="744">
        <v>0</v>
      </c>
    </row>
    <row r="2027" spans="1:3" s="334" customFormat="1" ht="12.75">
      <c r="A2027" s="1557"/>
      <c r="B2027" s="312"/>
      <c r="C2027" s="909"/>
    </row>
    <row r="2028" spans="1:3">
      <c r="A2028" s="2153" t="s">
        <v>2104</v>
      </c>
      <c r="B2028" s="2154" t="s">
        <v>2194</v>
      </c>
      <c r="C2028" s="2155">
        <f>+C2029</f>
        <v>0</v>
      </c>
    </row>
    <row r="2029" spans="1:3" ht="12.75">
      <c r="A2029" s="2156">
        <v>5</v>
      </c>
      <c r="B2029" s="2157" t="s">
        <v>1598</v>
      </c>
      <c r="C2029" s="2158">
        <f>+C2030</f>
        <v>0</v>
      </c>
    </row>
    <row r="2030" spans="1:3" ht="12.75">
      <c r="A2030" s="2159" t="s">
        <v>7</v>
      </c>
      <c r="B2030" s="2160" t="s">
        <v>8</v>
      </c>
      <c r="C2030" s="2158">
        <f>SUM(C2031)</f>
        <v>0</v>
      </c>
    </row>
    <row r="2031" spans="1:3" ht="12.75">
      <c r="A2031" s="2161" t="s">
        <v>23</v>
      </c>
      <c r="B2031" s="2162" t="s">
        <v>24</v>
      </c>
      <c r="C2031" s="2158">
        <v>0</v>
      </c>
    </row>
    <row r="2032" spans="1:3" s="334" customFormat="1" ht="12.75">
      <c r="A2032" s="1557"/>
      <c r="B2032" s="312"/>
      <c r="C2032" s="909"/>
    </row>
    <row r="2033" spans="1:3">
      <c r="A2033" s="2203" t="s">
        <v>2105</v>
      </c>
      <c r="B2033" s="2204" t="s">
        <v>2232</v>
      </c>
      <c r="C2033" s="2205">
        <f>+C2034</f>
        <v>0</v>
      </c>
    </row>
    <row r="2034" spans="1:3" ht="12.75">
      <c r="A2034" s="2206">
        <v>5</v>
      </c>
      <c r="B2034" s="2207" t="s">
        <v>1598</v>
      </c>
      <c r="C2034" s="2208">
        <f>+C2035</f>
        <v>0</v>
      </c>
    </row>
    <row r="2035" spans="1:3" ht="12.75">
      <c r="A2035" s="2209" t="s">
        <v>7</v>
      </c>
      <c r="B2035" s="2210" t="s">
        <v>8</v>
      </c>
      <c r="C2035" s="2208">
        <f>SUM(C2036)</f>
        <v>0</v>
      </c>
    </row>
    <row r="2036" spans="1:3" ht="12.75">
      <c r="A2036" s="2211" t="s">
        <v>23</v>
      </c>
      <c r="B2036" s="2212" t="s">
        <v>24</v>
      </c>
      <c r="C2036" s="2208">
        <v>0</v>
      </c>
    </row>
    <row r="2037" spans="1:3">
      <c r="B2037" s="187"/>
    </row>
    <row r="2038" spans="1:3">
      <c r="A2038" s="484" t="s">
        <v>243</v>
      </c>
      <c r="B2038" s="581"/>
      <c r="C2038" s="470">
        <f>+C2061+C2059</f>
        <v>11000000</v>
      </c>
    </row>
    <row r="2039" spans="1:3">
      <c r="A2039" s="485"/>
      <c r="B2039" s="2024" t="s">
        <v>1975</v>
      </c>
      <c r="C2039" s="445"/>
    </row>
    <row r="2040" spans="1:3" ht="12.75" hidden="1">
      <c r="A2040" s="549">
        <v>5</v>
      </c>
      <c r="B2040" s="672" t="s">
        <v>1598</v>
      </c>
      <c r="C2040" s="539">
        <f>+C2041+C2050+C2059</f>
        <v>11000000</v>
      </c>
    </row>
    <row r="2041" spans="1:3" ht="12.75" hidden="1">
      <c r="A2041" s="544" t="s">
        <v>1599</v>
      </c>
      <c r="B2041" s="664" t="s">
        <v>1600</v>
      </c>
      <c r="C2041" s="539">
        <f>SUM(C2042:C2049)</f>
        <v>0</v>
      </c>
    </row>
    <row r="2042" spans="1:3" ht="12.75" hidden="1">
      <c r="A2042" s="545" t="s">
        <v>1601</v>
      </c>
      <c r="B2042" s="666" t="s">
        <v>1602</v>
      </c>
      <c r="C2042" s="539"/>
    </row>
    <row r="2043" spans="1:3" ht="12.75" hidden="1">
      <c r="A2043" s="545" t="s">
        <v>1603</v>
      </c>
      <c r="B2043" s="666" t="s">
        <v>1604</v>
      </c>
      <c r="C2043" s="539"/>
    </row>
    <row r="2044" spans="1:3" ht="12.75" hidden="1">
      <c r="A2044" s="545" t="s">
        <v>1605</v>
      </c>
      <c r="B2044" s="666" t="s">
        <v>1606</v>
      </c>
      <c r="C2044" s="539">
        <f>+'MAT- EQ ADM'!BY$182</f>
        <v>0</v>
      </c>
    </row>
    <row r="2045" spans="1:3" ht="12.75" hidden="1">
      <c r="A2045" s="545" t="s">
        <v>1607</v>
      </c>
      <c r="B2045" s="666" t="s">
        <v>1608</v>
      </c>
      <c r="C2045" s="539">
        <f>+'MAT- EQ ADM'!BY$167</f>
        <v>0</v>
      </c>
    </row>
    <row r="2046" spans="1:3" ht="12.75" hidden="1">
      <c r="A2046" s="545" t="s">
        <v>1609</v>
      </c>
      <c r="B2046" s="666" t="s">
        <v>0</v>
      </c>
      <c r="C2046" s="539">
        <f>+'MAT- EQ ADM'!BY$174</f>
        <v>0</v>
      </c>
    </row>
    <row r="2047" spans="1:3" ht="12.75" hidden="1">
      <c r="A2047" s="545" t="s">
        <v>1</v>
      </c>
      <c r="B2047" s="666" t="s">
        <v>2</v>
      </c>
      <c r="C2047" s="539"/>
    </row>
    <row r="2048" spans="1:3" ht="12.75" hidden="1">
      <c r="A2048" s="545" t="s">
        <v>3</v>
      </c>
      <c r="B2048" s="666" t="s">
        <v>4</v>
      </c>
      <c r="C2048" s="539"/>
    </row>
    <row r="2049" spans="1:3" ht="12.75" hidden="1">
      <c r="A2049" s="545" t="s">
        <v>5</v>
      </c>
      <c r="B2049" s="666" t="s">
        <v>6</v>
      </c>
      <c r="C2049" s="539">
        <f>+'MAT- EQ ADM'!BY$180</f>
        <v>0</v>
      </c>
    </row>
    <row r="2050" spans="1:3" ht="12.75" hidden="1">
      <c r="A2050" s="544" t="s">
        <v>7</v>
      </c>
      <c r="B2050" s="664" t="s">
        <v>8</v>
      </c>
      <c r="C2050" s="539">
        <f>SUM(C2051:C2058)</f>
        <v>0</v>
      </c>
    </row>
    <row r="2051" spans="1:3" ht="12.75" hidden="1">
      <c r="A2051" s="545" t="s">
        <v>9</v>
      </c>
      <c r="B2051" s="666" t="s">
        <v>10</v>
      </c>
      <c r="C2051" s="539"/>
    </row>
    <row r="2052" spans="1:3" ht="12.75" hidden="1">
      <c r="A2052" s="545" t="s">
        <v>11</v>
      </c>
      <c r="B2052" s="666" t="s">
        <v>12</v>
      </c>
      <c r="C2052" s="539">
        <f>+C1187</f>
        <v>0</v>
      </c>
    </row>
    <row r="2053" spans="1:3" ht="12.75" hidden="1">
      <c r="A2053" s="545" t="s">
        <v>13</v>
      </c>
      <c r="B2053" s="666" t="s">
        <v>14</v>
      </c>
      <c r="C2053" s="539"/>
    </row>
    <row r="2054" spans="1:3" ht="12.75" hidden="1">
      <c r="A2054" s="545" t="s">
        <v>15</v>
      </c>
      <c r="B2054" s="666" t="s">
        <v>16</v>
      </c>
      <c r="C2054" s="539"/>
    </row>
    <row r="2055" spans="1:3" ht="12.75" hidden="1">
      <c r="A2055" s="545" t="s">
        <v>17</v>
      </c>
      <c r="B2055" s="666" t="s">
        <v>18</v>
      </c>
      <c r="C2055" s="539"/>
    </row>
    <row r="2056" spans="1:3" ht="12.75" hidden="1">
      <c r="A2056" s="545" t="s">
        <v>19</v>
      </c>
      <c r="B2056" s="666" t="s">
        <v>20</v>
      </c>
      <c r="C2056" s="539"/>
    </row>
    <row r="2057" spans="1:3" ht="12.75" hidden="1">
      <c r="A2057" s="545" t="s">
        <v>21</v>
      </c>
      <c r="B2057" s="666" t="s">
        <v>22</v>
      </c>
      <c r="C2057" s="539"/>
    </row>
    <row r="2058" spans="1:3" ht="12.75" hidden="1">
      <c r="A2058" s="545" t="s">
        <v>23</v>
      </c>
      <c r="B2058" s="666" t="s">
        <v>24</v>
      </c>
      <c r="C2058" s="539"/>
    </row>
    <row r="2059" spans="1:3" ht="12.75">
      <c r="A2059" s="544" t="s">
        <v>25</v>
      </c>
      <c r="B2059" s="664" t="s">
        <v>26</v>
      </c>
      <c r="C2059" s="539">
        <f>+C2060</f>
        <v>11000000</v>
      </c>
    </row>
    <row r="2060" spans="1:3" ht="12.75">
      <c r="A2060" s="545" t="s">
        <v>27</v>
      </c>
      <c r="B2060" s="666" t="s">
        <v>28</v>
      </c>
      <c r="C2060" s="539">
        <v>11000000</v>
      </c>
    </row>
    <row r="2061" spans="1:3" ht="12.75">
      <c r="A2061" s="488">
        <v>9</v>
      </c>
      <c r="B2061" s="751" t="s">
        <v>136</v>
      </c>
      <c r="C2061" s="445">
        <f>+C2062</f>
        <v>0</v>
      </c>
    </row>
    <row r="2062" spans="1:3" ht="12.75">
      <c r="A2062" s="488" t="s">
        <v>137</v>
      </c>
      <c r="B2062" s="584" t="s">
        <v>138</v>
      </c>
      <c r="C2062" s="445">
        <f>+C2063+C2064</f>
        <v>0</v>
      </c>
    </row>
    <row r="2063" spans="1:3" ht="12.75">
      <c r="A2063" s="489" t="s">
        <v>139</v>
      </c>
      <c r="B2063" s="587" t="s">
        <v>141</v>
      </c>
      <c r="C2063" s="445">
        <v>0</v>
      </c>
    </row>
    <row r="2064" spans="1:3" ht="12.75">
      <c r="A2064" s="489" t="s">
        <v>142</v>
      </c>
      <c r="B2064" s="587" t="s">
        <v>143</v>
      </c>
      <c r="C2064" s="445">
        <f>SUM(C2065:C2069)</f>
        <v>0</v>
      </c>
    </row>
    <row r="2065" spans="1:8" ht="12.75">
      <c r="A2065" s="709"/>
      <c r="B2065" s="448" t="s">
        <v>1087</v>
      </c>
      <c r="C2065" s="445"/>
    </row>
    <row r="2066" spans="1:8">
      <c r="A2066" s="485"/>
      <c r="B2066" s="581" t="s">
        <v>237</v>
      </c>
      <c r="C2066" s="445">
        <f>+'INGRESOS c1'!C55*20%</f>
        <v>0</v>
      </c>
    </row>
    <row r="2067" spans="1:8">
      <c r="A2067" s="485"/>
      <c r="B2067" s="581" t="s">
        <v>238</v>
      </c>
      <c r="C2067" s="445">
        <f>((+'INGRESOS c1'!C32+'INGRESOS c1'!C77)*51%)</f>
        <v>0</v>
      </c>
    </row>
    <row r="2068" spans="1:8">
      <c r="B2068" t="s">
        <v>722</v>
      </c>
      <c r="C2068" s="305">
        <v>0</v>
      </c>
    </row>
    <row r="2069" spans="1:8">
      <c r="B2069" t="s">
        <v>1940</v>
      </c>
    </row>
    <row r="2071" spans="1:8">
      <c r="A2071" s="2091" t="s">
        <v>680</v>
      </c>
      <c r="B2071" s="2137" t="s">
        <v>2450</v>
      </c>
      <c r="C2071" s="742">
        <f>C2072+C2081+C2075</f>
        <v>3107723.15</v>
      </c>
    </row>
    <row r="2072" spans="1:8" ht="12.75">
      <c r="A2072" s="743" t="s">
        <v>688</v>
      </c>
      <c r="B2072" s="654" t="s">
        <v>1439</v>
      </c>
      <c r="C2072" s="744">
        <f>C2073</f>
        <v>0</v>
      </c>
    </row>
    <row r="2073" spans="1:8" ht="12.75">
      <c r="A2073" s="745" t="s">
        <v>1493</v>
      </c>
      <c r="B2073" s="648" t="s">
        <v>1494</v>
      </c>
      <c r="C2073" s="744">
        <f>C2074</f>
        <v>0</v>
      </c>
    </row>
    <row r="2074" spans="1:8" ht="12.75">
      <c r="A2074" s="746" t="s">
        <v>1495</v>
      </c>
      <c r="B2074" s="847" t="s">
        <v>1496</v>
      </c>
      <c r="C2074" s="744">
        <v>0</v>
      </c>
    </row>
    <row r="2075" spans="1:8" ht="12.75">
      <c r="A2075" s="2238" t="s">
        <v>680</v>
      </c>
      <c r="B2075" s="2239" t="s">
        <v>683</v>
      </c>
      <c r="C2075" s="2240">
        <f>C2076+C2078</f>
        <v>0</v>
      </c>
      <c r="D2075" s="307"/>
      <c r="E2075" s="307"/>
      <c r="F2075" s="307"/>
      <c r="G2075" s="307"/>
      <c r="H2075" s="307"/>
    </row>
    <row r="2076" spans="1:8" ht="12.75">
      <c r="A2076" s="2241" t="s">
        <v>1537</v>
      </c>
      <c r="B2076" s="2239" t="s">
        <v>1538</v>
      </c>
      <c r="C2076" s="2242">
        <f>SUM(C2077)</f>
        <v>0</v>
      </c>
      <c r="D2076" s="305"/>
      <c r="E2076" s="305"/>
      <c r="F2076" s="305"/>
      <c r="G2076" s="305"/>
      <c r="H2076" s="305"/>
    </row>
    <row r="2077" spans="1:8" ht="12.75">
      <c r="A2077" s="2243" t="s">
        <v>1539</v>
      </c>
      <c r="B2077" s="2244" t="s">
        <v>1540</v>
      </c>
      <c r="C2077" s="2242">
        <v>0</v>
      </c>
      <c r="D2077" s="305"/>
      <c r="E2077" s="305"/>
      <c r="F2077" s="305"/>
      <c r="G2077" s="305"/>
      <c r="H2077" s="305"/>
    </row>
    <row r="2078" spans="1:8" ht="12.75">
      <c r="A2078" s="2241" t="s">
        <v>1569</v>
      </c>
      <c r="B2078" s="2239" t="s">
        <v>1570</v>
      </c>
      <c r="C2078" s="2245">
        <f>SUM(C2079:C2080)</f>
        <v>0</v>
      </c>
      <c r="D2078" s="736"/>
      <c r="E2078" s="736"/>
      <c r="F2078" s="736"/>
      <c r="G2078" s="736"/>
      <c r="H2078" s="736"/>
    </row>
    <row r="2079" spans="1:8" ht="12.75">
      <c r="A2079" s="2246" t="s">
        <v>1575</v>
      </c>
      <c r="B2079" s="2244" t="s">
        <v>1576</v>
      </c>
      <c r="C2079" s="2242">
        <f>+E2079</f>
        <v>0</v>
      </c>
      <c r="D2079" s="305"/>
      <c r="E2079" s="305"/>
      <c r="F2079" s="305"/>
      <c r="G2079" s="305"/>
      <c r="H2079" s="305"/>
    </row>
    <row r="2080" spans="1:8" ht="12.75">
      <c r="A2080" s="2243" t="s">
        <v>1577</v>
      </c>
      <c r="B2080" s="2244" t="s">
        <v>1578</v>
      </c>
      <c r="C2080" s="2242">
        <v>0</v>
      </c>
      <c r="D2080" s="305"/>
      <c r="E2080" s="305"/>
      <c r="F2080" s="305"/>
      <c r="G2080" s="305"/>
      <c r="H2080" s="305"/>
    </row>
    <row r="2081" spans="1:3" ht="12.75">
      <c r="A2081" s="743">
        <v>5</v>
      </c>
      <c r="B2081" s="654" t="s">
        <v>1598</v>
      </c>
      <c r="C2081" s="744">
        <f>C2082+C2091</f>
        <v>3107723.15</v>
      </c>
    </row>
    <row r="2082" spans="1:3" ht="12.75">
      <c r="A2082" s="745" t="s">
        <v>1599</v>
      </c>
      <c r="B2082" s="648" t="s">
        <v>1600</v>
      </c>
      <c r="C2082" s="744">
        <f>SUM(C2083:C2090)</f>
        <v>3107723.15</v>
      </c>
    </row>
    <row r="2083" spans="1:3" ht="12.75">
      <c r="A2083" s="746" t="s">
        <v>1601</v>
      </c>
      <c r="B2083" s="847" t="s">
        <v>1602</v>
      </c>
      <c r="C2083" s="744">
        <v>0</v>
      </c>
    </row>
    <row r="2084" spans="1:3" ht="12.75">
      <c r="A2084" s="746" t="s">
        <v>1603</v>
      </c>
      <c r="B2084" s="847" t="s">
        <v>1604</v>
      </c>
      <c r="C2084" s="744">
        <v>0</v>
      </c>
    </row>
    <row r="2085" spans="1:3" ht="12.75">
      <c r="A2085" s="746" t="s">
        <v>1605</v>
      </c>
      <c r="B2085" s="847" t="s">
        <v>1606</v>
      </c>
      <c r="C2085" s="744">
        <v>0</v>
      </c>
    </row>
    <row r="2086" spans="1:3" ht="12.75">
      <c r="A2086" s="746" t="s">
        <v>1607</v>
      </c>
      <c r="B2086" s="847" t="s">
        <v>1608</v>
      </c>
      <c r="C2086" s="744">
        <v>0</v>
      </c>
    </row>
    <row r="2087" spans="1:3" ht="12.75">
      <c r="A2087" s="746" t="s">
        <v>1609</v>
      </c>
      <c r="B2087" s="847" t="s">
        <v>0</v>
      </c>
      <c r="C2087" s="744">
        <v>0</v>
      </c>
    </row>
    <row r="2088" spans="1:3" ht="12.75">
      <c r="A2088" s="746" t="s">
        <v>1</v>
      </c>
      <c r="B2088" s="847" t="s">
        <v>2</v>
      </c>
      <c r="C2088" s="744"/>
    </row>
    <row r="2089" spans="1:3" ht="12.75">
      <c r="A2089" s="746" t="s">
        <v>3</v>
      </c>
      <c r="B2089" s="847" t="s">
        <v>4</v>
      </c>
      <c r="C2089" s="2140">
        <v>3107723.15</v>
      </c>
    </row>
    <row r="2090" spans="1:3" ht="12.75">
      <c r="A2090" s="746" t="s">
        <v>5</v>
      </c>
      <c r="B2090" s="847" t="s">
        <v>6</v>
      </c>
      <c r="C2090" s="2140">
        <v>0</v>
      </c>
    </row>
    <row r="2091" spans="1:3" ht="12.75">
      <c r="A2091" s="745" t="s">
        <v>7</v>
      </c>
      <c r="B2091" s="648" t="s">
        <v>8</v>
      </c>
      <c r="C2091" s="744">
        <f>SUM(C2092)</f>
        <v>0</v>
      </c>
    </row>
    <row r="2092" spans="1:3" ht="12.75">
      <c r="A2092" s="746" t="s">
        <v>23</v>
      </c>
      <c r="B2092" s="847" t="s">
        <v>24</v>
      </c>
      <c r="C2092" s="744">
        <v>0</v>
      </c>
    </row>
    <row r="2093" spans="1:3" ht="12.75">
      <c r="A2093" s="1557"/>
      <c r="B2093" s="312"/>
      <c r="C2093" s="909"/>
    </row>
    <row r="2094" spans="1:3">
      <c r="A2094" s="2091" t="s">
        <v>682</v>
      </c>
      <c r="B2094" s="2137" t="s">
        <v>2144</v>
      </c>
      <c r="C2094" s="742">
        <f>C2095+C2104+C2098</f>
        <v>278915</v>
      </c>
    </row>
    <row r="2095" spans="1:3" ht="12.75">
      <c r="A2095" s="743" t="s">
        <v>688</v>
      </c>
      <c r="B2095" s="654" t="s">
        <v>1439</v>
      </c>
      <c r="C2095" s="744">
        <f>C2096</f>
        <v>0</v>
      </c>
    </row>
    <row r="2096" spans="1:3" ht="12.75">
      <c r="A2096" s="745" t="s">
        <v>1493</v>
      </c>
      <c r="B2096" s="648" t="s">
        <v>1494</v>
      </c>
      <c r="C2096" s="744">
        <f>C2097</f>
        <v>0</v>
      </c>
    </row>
    <row r="2097" spans="1:8" ht="12.75">
      <c r="A2097" s="746" t="s">
        <v>1495</v>
      </c>
      <c r="B2097" s="847" t="s">
        <v>1496</v>
      </c>
      <c r="C2097" s="744">
        <v>0</v>
      </c>
    </row>
    <row r="2098" spans="1:8" ht="12.75">
      <c r="A2098" s="2238" t="s">
        <v>680</v>
      </c>
      <c r="B2098" s="2239" t="s">
        <v>683</v>
      </c>
      <c r="C2098" s="2240">
        <f>C2099+C2101</f>
        <v>278915</v>
      </c>
      <c r="D2098" s="307"/>
      <c r="E2098" s="307"/>
      <c r="F2098" s="307"/>
      <c r="G2098" s="307"/>
      <c r="H2098" s="307"/>
    </row>
    <row r="2099" spans="1:8" ht="12.75">
      <c r="A2099" s="2241" t="s">
        <v>1537</v>
      </c>
      <c r="B2099" s="2239" t="s">
        <v>1538</v>
      </c>
      <c r="C2099" s="2242">
        <f>SUM(C2100)</f>
        <v>44400</v>
      </c>
      <c r="D2099" s="305"/>
      <c r="E2099" s="305"/>
      <c r="F2099" s="305"/>
      <c r="G2099" s="305"/>
      <c r="H2099" s="305"/>
    </row>
    <row r="2100" spans="1:8" ht="12.75">
      <c r="A2100" s="2243" t="s">
        <v>1539</v>
      </c>
      <c r="B2100" s="2244" t="s">
        <v>1540</v>
      </c>
      <c r="C2100" s="2242">
        <v>44400</v>
      </c>
      <c r="D2100" s="305"/>
      <c r="E2100" s="305"/>
      <c r="F2100" s="305"/>
      <c r="G2100" s="305"/>
      <c r="H2100" s="305"/>
    </row>
    <row r="2101" spans="1:8" ht="12.75">
      <c r="A2101" s="2241" t="s">
        <v>1569</v>
      </c>
      <c r="B2101" s="2239" t="s">
        <v>1570</v>
      </c>
      <c r="C2101" s="2245">
        <f>SUM(C2102:C2103)</f>
        <v>234515</v>
      </c>
      <c r="D2101" s="736"/>
      <c r="E2101" s="736"/>
      <c r="F2101" s="736"/>
      <c r="G2101" s="736"/>
      <c r="H2101" s="736"/>
    </row>
    <row r="2102" spans="1:8" ht="12.75">
      <c r="A2102" s="2246" t="s">
        <v>1575</v>
      </c>
      <c r="B2102" s="2244" t="s">
        <v>1576</v>
      </c>
      <c r="C2102" s="2242">
        <f>+E2102</f>
        <v>0</v>
      </c>
      <c r="D2102" s="305"/>
      <c r="E2102" s="305"/>
      <c r="F2102" s="305"/>
      <c r="G2102" s="305"/>
      <c r="H2102" s="305"/>
    </row>
    <row r="2103" spans="1:8" ht="12.75">
      <c r="A2103" s="2243" t="s">
        <v>1577</v>
      </c>
      <c r="B2103" s="2244" t="s">
        <v>1578</v>
      </c>
      <c r="C2103" s="2242">
        <v>234515</v>
      </c>
      <c r="D2103" s="305"/>
      <c r="E2103" s="305"/>
      <c r="F2103" s="305"/>
      <c r="G2103" s="305"/>
      <c r="H2103" s="305"/>
    </row>
    <row r="2104" spans="1:8" ht="12.75">
      <c r="A2104" s="743">
        <v>5</v>
      </c>
      <c r="B2104" s="654" t="s">
        <v>1598</v>
      </c>
      <c r="C2104" s="744">
        <f>C2105+C2114</f>
        <v>0</v>
      </c>
    </row>
    <row r="2105" spans="1:8" ht="12.75">
      <c r="A2105" s="745" t="s">
        <v>1599</v>
      </c>
      <c r="B2105" s="648" t="s">
        <v>1600</v>
      </c>
      <c r="C2105" s="744">
        <v>0</v>
      </c>
    </row>
    <row r="2106" spans="1:8" ht="12.75">
      <c r="A2106" s="746" t="s">
        <v>1601</v>
      </c>
      <c r="B2106" s="847" t="s">
        <v>1602</v>
      </c>
      <c r="C2106" s="744">
        <v>0</v>
      </c>
    </row>
    <row r="2107" spans="1:8" ht="12.75">
      <c r="A2107" s="746" t="s">
        <v>1603</v>
      </c>
      <c r="B2107" s="847" t="s">
        <v>1604</v>
      </c>
      <c r="C2107" s="744">
        <v>0</v>
      </c>
    </row>
    <row r="2108" spans="1:8" ht="12.75">
      <c r="A2108" s="746" t="s">
        <v>1605</v>
      </c>
      <c r="B2108" s="847" t="s">
        <v>1606</v>
      </c>
      <c r="C2108" s="744">
        <v>0</v>
      </c>
    </row>
    <row r="2109" spans="1:8" ht="12.75">
      <c r="A2109" s="746" t="s">
        <v>1607</v>
      </c>
      <c r="B2109" s="847" t="s">
        <v>1608</v>
      </c>
      <c r="C2109" s="744">
        <v>0</v>
      </c>
    </row>
    <row r="2110" spans="1:8" ht="12.75">
      <c r="A2110" s="746" t="s">
        <v>1609</v>
      </c>
      <c r="B2110" s="847" t="s">
        <v>0</v>
      </c>
      <c r="C2110" s="744">
        <v>0</v>
      </c>
    </row>
    <row r="2111" spans="1:8" ht="12.75">
      <c r="A2111" s="746" t="s">
        <v>1</v>
      </c>
      <c r="B2111" s="847" t="s">
        <v>2</v>
      </c>
      <c r="C2111" s="744"/>
    </row>
    <row r="2112" spans="1:8" ht="12.75">
      <c r="A2112" s="746" t="s">
        <v>3</v>
      </c>
      <c r="B2112" s="847" t="s">
        <v>4</v>
      </c>
      <c r="C2112" s="2140">
        <v>0</v>
      </c>
    </row>
    <row r="2113" spans="1:3" ht="12.75">
      <c r="A2113" s="746" t="s">
        <v>5</v>
      </c>
      <c r="B2113" s="847" t="s">
        <v>6</v>
      </c>
      <c r="C2113" s="2140">
        <v>0</v>
      </c>
    </row>
    <row r="2114" spans="1:3" ht="12.75">
      <c r="A2114" s="745" t="s">
        <v>7</v>
      </c>
      <c r="B2114" s="648" t="s">
        <v>8</v>
      </c>
      <c r="C2114" s="744">
        <f>SUM(C2115)</f>
        <v>0</v>
      </c>
    </row>
    <row r="2115" spans="1:3" ht="12.75">
      <c r="A2115" s="746" t="s">
        <v>23</v>
      </c>
      <c r="B2115" s="847" t="s">
        <v>24</v>
      </c>
      <c r="C2115" s="744">
        <v>0</v>
      </c>
    </row>
    <row r="2116" spans="1:3" s="334" customFormat="1" ht="12.75">
      <c r="A2116" s="1557"/>
      <c r="B2116" s="312"/>
      <c r="C2116" s="909"/>
    </row>
    <row r="2117" spans="1:3">
      <c r="A2117" s="2091" t="s">
        <v>684</v>
      </c>
      <c r="B2117" s="2137" t="s">
        <v>2323</v>
      </c>
      <c r="C2117" s="742">
        <f>+C2118+C2123</f>
        <v>1800000</v>
      </c>
    </row>
    <row r="2118" spans="1:3" ht="12.75">
      <c r="A2118" s="743" t="s">
        <v>688</v>
      </c>
      <c r="B2118" s="654" t="s">
        <v>1439</v>
      </c>
      <c r="C2118" s="744">
        <f>C2119+C2121</f>
        <v>0</v>
      </c>
    </row>
    <row r="2119" spans="1:3" ht="12.75">
      <c r="A2119" s="745" t="s">
        <v>1467</v>
      </c>
      <c r="B2119" s="648" t="s">
        <v>1468</v>
      </c>
      <c r="C2119" s="744">
        <f>C2120</f>
        <v>0</v>
      </c>
    </row>
    <row r="2120" spans="1:3" ht="12.75">
      <c r="A2120" s="746" t="s">
        <v>1481</v>
      </c>
      <c r="B2120" s="847" t="s">
        <v>1482</v>
      </c>
      <c r="C2120" s="744">
        <v>0</v>
      </c>
    </row>
    <row r="2121" spans="1:3" ht="12.75">
      <c r="A2121" s="745" t="s">
        <v>1493</v>
      </c>
      <c r="B2121" s="648" t="s">
        <v>1494</v>
      </c>
      <c r="C2121" s="744">
        <f>SUM(C2122)</f>
        <v>0</v>
      </c>
    </row>
    <row r="2122" spans="1:3" ht="12.75">
      <c r="A2122" s="746" t="s">
        <v>1495</v>
      </c>
      <c r="B2122" s="847" t="s">
        <v>1496</v>
      </c>
      <c r="C2122" s="744">
        <v>0</v>
      </c>
    </row>
    <row r="2123" spans="1:3" ht="12.75">
      <c r="A2123" s="745" t="s">
        <v>25</v>
      </c>
      <c r="B2123" s="648" t="s">
        <v>26</v>
      </c>
      <c r="C2123" s="744">
        <f>+C2124</f>
        <v>1800000</v>
      </c>
    </row>
    <row r="2124" spans="1:3" ht="12.75">
      <c r="A2124" s="746" t="s">
        <v>27</v>
      </c>
      <c r="B2124" s="847" t="s">
        <v>28</v>
      </c>
      <c r="C2124" s="744">
        <v>1800000</v>
      </c>
    </row>
    <row r="2126" spans="1:3" ht="13.5">
      <c r="A2126" s="2234" t="s">
        <v>1653</v>
      </c>
      <c r="B2126" s="2234" t="s">
        <v>2239</v>
      </c>
      <c r="C2126" s="2233">
        <f>C2127</f>
        <v>103050000</v>
      </c>
    </row>
    <row r="2127" spans="1:3" ht="12.75">
      <c r="A2127" s="2231">
        <v>5</v>
      </c>
      <c r="B2127" s="2232" t="s">
        <v>1598</v>
      </c>
      <c r="C2127" s="2237">
        <f>C2129+C2138</f>
        <v>103050000</v>
      </c>
    </row>
    <row r="2128" spans="1:3" ht="12.75">
      <c r="A2128" s="2231" t="s">
        <v>1599</v>
      </c>
      <c r="B2128" s="2232" t="s">
        <v>1600</v>
      </c>
      <c r="C2128" s="2237">
        <f>C2129</f>
        <v>103050000</v>
      </c>
    </row>
    <row r="2129" spans="1:3" ht="13.5">
      <c r="A2129" s="2235" t="s">
        <v>1603</v>
      </c>
      <c r="B2129" s="2236" t="s">
        <v>1604</v>
      </c>
      <c r="C2129" s="2233">
        <v>103050000</v>
      </c>
    </row>
  </sheetData>
  <mergeCells count="1">
    <mergeCell ref="A1:D1"/>
  </mergeCells>
  <phoneticPr fontId="0" type="noConversion"/>
  <pageMargins left="1.47" right="0.75" top="1.22" bottom="1" header="0" footer="0"/>
  <pageSetup scale="16" orientation="portrait" blackAndWhite="1" horizontalDpi="360" verticalDpi="36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625"/>
  <sheetViews>
    <sheetView topLeftCell="B457" zoomScaleNormal="100" workbookViewId="0">
      <selection activeCell="C491" sqref="C491"/>
    </sheetView>
  </sheetViews>
  <sheetFormatPr baseColWidth="10" defaultRowHeight="12"/>
  <cols>
    <col min="1" max="1" width="5.125" hidden="1" customWidth="1"/>
    <col min="2" max="2" width="9.75" customWidth="1"/>
    <col min="3" max="3" width="96.625" customWidth="1"/>
    <col min="4" max="4" width="13" customWidth="1"/>
    <col min="5" max="5" width="10.25" customWidth="1"/>
    <col min="6" max="6" width="47.375" customWidth="1"/>
    <col min="7" max="7" width="12.875" bestFit="1" customWidth="1"/>
    <col min="227" max="227" width="0" hidden="1" customWidth="1"/>
    <col min="228" max="228" width="9.75" customWidth="1"/>
    <col min="229" max="229" width="51.5" customWidth="1"/>
    <col min="230" max="230" width="12.125" customWidth="1"/>
    <col min="231" max="241" width="0" hidden="1" customWidth="1"/>
    <col min="242" max="242" width="13.5" customWidth="1"/>
    <col min="243" max="258" width="0" hidden="1" customWidth="1"/>
    <col min="259" max="259" width="12.625" customWidth="1"/>
    <col min="260" max="260" width="13" customWidth="1"/>
    <col min="261" max="261" width="10.25" bestFit="1" customWidth="1"/>
    <col min="262" max="262" width="12.5" bestFit="1" customWidth="1"/>
    <col min="483" max="483" width="0" hidden="1" customWidth="1"/>
    <col min="484" max="484" width="9.75" customWidth="1"/>
    <col min="485" max="485" width="51.5" customWidth="1"/>
    <col min="486" max="486" width="12.125" customWidth="1"/>
    <col min="487" max="497" width="0" hidden="1" customWidth="1"/>
    <col min="498" max="498" width="13.5" customWidth="1"/>
    <col min="499" max="514" width="0" hidden="1" customWidth="1"/>
    <col min="515" max="515" width="12.625" customWidth="1"/>
    <col min="516" max="516" width="13" customWidth="1"/>
    <col min="517" max="517" width="10.25" bestFit="1" customWidth="1"/>
    <col min="518" max="518" width="12.5" bestFit="1" customWidth="1"/>
    <col min="739" max="739" width="0" hidden="1" customWidth="1"/>
    <col min="740" max="740" width="9.75" customWidth="1"/>
    <col min="741" max="741" width="51.5" customWidth="1"/>
    <col min="742" max="742" width="12.125" customWidth="1"/>
    <col min="743" max="753" width="0" hidden="1" customWidth="1"/>
    <col min="754" max="754" width="13.5" customWidth="1"/>
    <col min="755" max="770" width="0" hidden="1" customWidth="1"/>
    <col min="771" max="771" width="12.625" customWidth="1"/>
    <col min="772" max="772" width="13" customWidth="1"/>
    <col min="773" max="773" width="10.25" bestFit="1" customWidth="1"/>
    <col min="774" max="774" width="12.5" bestFit="1" customWidth="1"/>
    <col min="995" max="995" width="0" hidden="1" customWidth="1"/>
    <col min="996" max="996" width="9.75" customWidth="1"/>
    <col min="997" max="997" width="51.5" customWidth="1"/>
    <col min="998" max="998" width="12.125" customWidth="1"/>
    <col min="999" max="1009" width="0" hidden="1" customWidth="1"/>
    <col min="1010" max="1010" width="13.5" customWidth="1"/>
    <col min="1011" max="1026" width="0" hidden="1" customWidth="1"/>
    <col min="1027" max="1027" width="12.625" customWidth="1"/>
    <col min="1028" max="1028" width="13" customWidth="1"/>
    <col min="1029" max="1029" width="10.25" bestFit="1" customWidth="1"/>
    <col min="1030" max="1030" width="12.5" bestFit="1" customWidth="1"/>
    <col min="1251" max="1251" width="0" hidden="1" customWidth="1"/>
    <col min="1252" max="1252" width="9.75" customWidth="1"/>
    <col min="1253" max="1253" width="51.5" customWidth="1"/>
    <col min="1254" max="1254" width="12.125" customWidth="1"/>
    <col min="1255" max="1265" width="0" hidden="1" customWidth="1"/>
    <col min="1266" max="1266" width="13.5" customWidth="1"/>
    <col min="1267" max="1282" width="0" hidden="1" customWidth="1"/>
    <col min="1283" max="1283" width="12.625" customWidth="1"/>
    <col min="1284" max="1284" width="13" customWidth="1"/>
    <col min="1285" max="1285" width="10.25" bestFit="1" customWidth="1"/>
    <col min="1286" max="1286" width="12.5" bestFit="1" customWidth="1"/>
    <col min="1507" max="1507" width="0" hidden="1" customWidth="1"/>
    <col min="1508" max="1508" width="9.75" customWidth="1"/>
    <col min="1509" max="1509" width="51.5" customWidth="1"/>
    <col min="1510" max="1510" width="12.125" customWidth="1"/>
    <col min="1511" max="1521" width="0" hidden="1" customWidth="1"/>
    <col min="1522" max="1522" width="13.5" customWidth="1"/>
    <col min="1523" max="1538" width="0" hidden="1" customWidth="1"/>
    <col min="1539" max="1539" width="12.625" customWidth="1"/>
    <col min="1540" max="1540" width="13" customWidth="1"/>
    <col min="1541" max="1541" width="10.25" bestFit="1" customWidth="1"/>
    <col min="1542" max="1542" width="12.5" bestFit="1" customWidth="1"/>
    <col min="1763" max="1763" width="0" hidden="1" customWidth="1"/>
    <col min="1764" max="1764" width="9.75" customWidth="1"/>
    <col min="1765" max="1765" width="51.5" customWidth="1"/>
    <col min="1766" max="1766" width="12.125" customWidth="1"/>
    <col min="1767" max="1777" width="0" hidden="1" customWidth="1"/>
    <col min="1778" max="1778" width="13.5" customWidth="1"/>
    <col min="1779" max="1794" width="0" hidden="1" customWidth="1"/>
    <col min="1795" max="1795" width="12.625" customWidth="1"/>
    <col min="1796" max="1796" width="13" customWidth="1"/>
    <col min="1797" max="1797" width="10.25" bestFit="1" customWidth="1"/>
    <col min="1798" max="1798" width="12.5" bestFit="1" customWidth="1"/>
    <col min="2019" max="2019" width="0" hidden="1" customWidth="1"/>
    <col min="2020" max="2020" width="9.75" customWidth="1"/>
    <col min="2021" max="2021" width="51.5" customWidth="1"/>
    <col min="2022" max="2022" width="12.125" customWidth="1"/>
    <col min="2023" max="2033" width="0" hidden="1" customWidth="1"/>
    <col min="2034" max="2034" width="13.5" customWidth="1"/>
    <col min="2035" max="2050" width="0" hidden="1" customWidth="1"/>
    <col min="2051" max="2051" width="12.625" customWidth="1"/>
    <col min="2052" max="2052" width="13" customWidth="1"/>
    <col min="2053" max="2053" width="10.25" bestFit="1" customWidth="1"/>
    <col min="2054" max="2054" width="12.5" bestFit="1" customWidth="1"/>
    <col min="2275" max="2275" width="0" hidden="1" customWidth="1"/>
    <col min="2276" max="2276" width="9.75" customWidth="1"/>
    <col min="2277" max="2277" width="51.5" customWidth="1"/>
    <col min="2278" max="2278" width="12.125" customWidth="1"/>
    <col min="2279" max="2289" width="0" hidden="1" customWidth="1"/>
    <col min="2290" max="2290" width="13.5" customWidth="1"/>
    <col min="2291" max="2306" width="0" hidden="1" customWidth="1"/>
    <col min="2307" max="2307" width="12.625" customWidth="1"/>
    <col min="2308" max="2308" width="13" customWidth="1"/>
    <col min="2309" max="2309" width="10.25" bestFit="1" customWidth="1"/>
    <col min="2310" max="2310" width="12.5" bestFit="1" customWidth="1"/>
    <col min="2531" max="2531" width="0" hidden="1" customWidth="1"/>
    <col min="2532" max="2532" width="9.75" customWidth="1"/>
    <col min="2533" max="2533" width="51.5" customWidth="1"/>
    <col min="2534" max="2534" width="12.125" customWidth="1"/>
    <col min="2535" max="2545" width="0" hidden="1" customWidth="1"/>
    <col min="2546" max="2546" width="13.5" customWidth="1"/>
    <col min="2547" max="2562" width="0" hidden="1" customWidth="1"/>
    <col min="2563" max="2563" width="12.625" customWidth="1"/>
    <col min="2564" max="2564" width="13" customWidth="1"/>
    <col min="2565" max="2565" width="10.25" bestFit="1" customWidth="1"/>
    <col min="2566" max="2566" width="12.5" bestFit="1" customWidth="1"/>
    <col min="2787" max="2787" width="0" hidden="1" customWidth="1"/>
    <col min="2788" max="2788" width="9.75" customWidth="1"/>
    <col min="2789" max="2789" width="51.5" customWidth="1"/>
    <col min="2790" max="2790" width="12.125" customWidth="1"/>
    <col min="2791" max="2801" width="0" hidden="1" customWidth="1"/>
    <col min="2802" max="2802" width="13.5" customWidth="1"/>
    <col min="2803" max="2818" width="0" hidden="1" customWidth="1"/>
    <col min="2819" max="2819" width="12.625" customWidth="1"/>
    <col min="2820" max="2820" width="13" customWidth="1"/>
    <col min="2821" max="2821" width="10.25" bestFit="1" customWidth="1"/>
    <col min="2822" max="2822" width="12.5" bestFit="1" customWidth="1"/>
    <col min="3043" max="3043" width="0" hidden="1" customWidth="1"/>
    <col min="3044" max="3044" width="9.75" customWidth="1"/>
    <col min="3045" max="3045" width="51.5" customWidth="1"/>
    <col min="3046" max="3046" width="12.125" customWidth="1"/>
    <col min="3047" max="3057" width="0" hidden="1" customWidth="1"/>
    <col min="3058" max="3058" width="13.5" customWidth="1"/>
    <col min="3059" max="3074" width="0" hidden="1" customWidth="1"/>
    <col min="3075" max="3075" width="12.625" customWidth="1"/>
    <col min="3076" max="3076" width="13" customWidth="1"/>
    <col min="3077" max="3077" width="10.25" bestFit="1" customWidth="1"/>
    <col min="3078" max="3078" width="12.5" bestFit="1" customWidth="1"/>
    <col min="3299" max="3299" width="0" hidden="1" customWidth="1"/>
    <col min="3300" max="3300" width="9.75" customWidth="1"/>
    <col min="3301" max="3301" width="51.5" customWidth="1"/>
    <col min="3302" max="3302" width="12.125" customWidth="1"/>
    <col min="3303" max="3313" width="0" hidden="1" customWidth="1"/>
    <col min="3314" max="3314" width="13.5" customWidth="1"/>
    <col min="3315" max="3330" width="0" hidden="1" customWidth="1"/>
    <col min="3331" max="3331" width="12.625" customWidth="1"/>
    <col min="3332" max="3332" width="13" customWidth="1"/>
    <col min="3333" max="3333" width="10.25" bestFit="1" customWidth="1"/>
    <col min="3334" max="3334" width="12.5" bestFit="1" customWidth="1"/>
    <col min="3555" max="3555" width="0" hidden="1" customWidth="1"/>
    <col min="3556" max="3556" width="9.75" customWidth="1"/>
    <col min="3557" max="3557" width="51.5" customWidth="1"/>
    <col min="3558" max="3558" width="12.125" customWidth="1"/>
    <col min="3559" max="3569" width="0" hidden="1" customWidth="1"/>
    <col min="3570" max="3570" width="13.5" customWidth="1"/>
    <col min="3571" max="3586" width="0" hidden="1" customWidth="1"/>
    <col min="3587" max="3587" width="12.625" customWidth="1"/>
    <col min="3588" max="3588" width="13" customWidth="1"/>
    <col min="3589" max="3589" width="10.25" bestFit="1" customWidth="1"/>
    <col min="3590" max="3590" width="12.5" bestFit="1" customWidth="1"/>
    <col min="3811" max="3811" width="0" hidden="1" customWidth="1"/>
    <col min="3812" max="3812" width="9.75" customWidth="1"/>
    <col min="3813" max="3813" width="51.5" customWidth="1"/>
    <col min="3814" max="3814" width="12.125" customWidth="1"/>
    <col min="3815" max="3825" width="0" hidden="1" customWidth="1"/>
    <col min="3826" max="3826" width="13.5" customWidth="1"/>
    <col min="3827" max="3842" width="0" hidden="1" customWidth="1"/>
    <col min="3843" max="3843" width="12.625" customWidth="1"/>
    <col min="3844" max="3844" width="13" customWidth="1"/>
    <col min="3845" max="3845" width="10.25" bestFit="1" customWidth="1"/>
    <col min="3846" max="3846" width="12.5" bestFit="1" customWidth="1"/>
    <col min="4067" max="4067" width="0" hidden="1" customWidth="1"/>
    <col min="4068" max="4068" width="9.75" customWidth="1"/>
    <col min="4069" max="4069" width="51.5" customWidth="1"/>
    <col min="4070" max="4070" width="12.125" customWidth="1"/>
    <col min="4071" max="4081" width="0" hidden="1" customWidth="1"/>
    <col min="4082" max="4082" width="13.5" customWidth="1"/>
    <col min="4083" max="4098" width="0" hidden="1" customWidth="1"/>
    <col min="4099" max="4099" width="12.625" customWidth="1"/>
    <col min="4100" max="4100" width="13" customWidth="1"/>
    <col min="4101" max="4101" width="10.25" bestFit="1" customWidth="1"/>
    <col min="4102" max="4102" width="12.5" bestFit="1" customWidth="1"/>
    <col min="4323" max="4323" width="0" hidden="1" customWidth="1"/>
    <col min="4324" max="4324" width="9.75" customWidth="1"/>
    <col min="4325" max="4325" width="51.5" customWidth="1"/>
    <col min="4326" max="4326" width="12.125" customWidth="1"/>
    <col min="4327" max="4337" width="0" hidden="1" customWidth="1"/>
    <col min="4338" max="4338" width="13.5" customWidth="1"/>
    <col min="4339" max="4354" width="0" hidden="1" customWidth="1"/>
    <col min="4355" max="4355" width="12.625" customWidth="1"/>
    <col min="4356" max="4356" width="13" customWidth="1"/>
    <col min="4357" max="4357" width="10.25" bestFit="1" customWidth="1"/>
    <col min="4358" max="4358" width="12.5" bestFit="1" customWidth="1"/>
    <col min="4579" max="4579" width="0" hidden="1" customWidth="1"/>
    <col min="4580" max="4580" width="9.75" customWidth="1"/>
    <col min="4581" max="4581" width="51.5" customWidth="1"/>
    <col min="4582" max="4582" width="12.125" customWidth="1"/>
    <col min="4583" max="4593" width="0" hidden="1" customWidth="1"/>
    <col min="4594" max="4594" width="13.5" customWidth="1"/>
    <col min="4595" max="4610" width="0" hidden="1" customWidth="1"/>
    <col min="4611" max="4611" width="12.625" customWidth="1"/>
    <col min="4612" max="4612" width="13" customWidth="1"/>
    <col min="4613" max="4613" width="10.25" bestFit="1" customWidth="1"/>
    <col min="4614" max="4614" width="12.5" bestFit="1" customWidth="1"/>
    <col min="4835" max="4835" width="0" hidden="1" customWidth="1"/>
    <col min="4836" max="4836" width="9.75" customWidth="1"/>
    <col min="4837" max="4837" width="51.5" customWidth="1"/>
    <col min="4838" max="4838" width="12.125" customWidth="1"/>
    <col min="4839" max="4849" width="0" hidden="1" customWidth="1"/>
    <col min="4850" max="4850" width="13.5" customWidth="1"/>
    <col min="4851" max="4866" width="0" hidden="1" customWidth="1"/>
    <col min="4867" max="4867" width="12.625" customWidth="1"/>
    <col min="4868" max="4868" width="13" customWidth="1"/>
    <col min="4869" max="4869" width="10.25" bestFit="1" customWidth="1"/>
    <col min="4870" max="4870" width="12.5" bestFit="1" customWidth="1"/>
    <col min="5091" max="5091" width="0" hidden="1" customWidth="1"/>
    <col min="5092" max="5092" width="9.75" customWidth="1"/>
    <col min="5093" max="5093" width="51.5" customWidth="1"/>
    <col min="5094" max="5094" width="12.125" customWidth="1"/>
    <col min="5095" max="5105" width="0" hidden="1" customWidth="1"/>
    <col min="5106" max="5106" width="13.5" customWidth="1"/>
    <col min="5107" max="5122" width="0" hidden="1" customWidth="1"/>
    <col min="5123" max="5123" width="12.625" customWidth="1"/>
    <col min="5124" max="5124" width="13" customWidth="1"/>
    <col min="5125" max="5125" width="10.25" bestFit="1" customWidth="1"/>
    <col min="5126" max="5126" width="12.5" bestFit="1" customWidth="1"/>
    <col min="5347" max="5347" width="0" hidden="1" customWidth="1"/>
    <col min="5348" max="5348" width="9.75" customWidth="1"/>
    <col min="5349" max="5349" width="51.5" customWidth="1"/>
    <col min="5350" max="5350" width="12.125" customWidth="1"/>
    <col min="5351" max="5361" width="0" hidden="1" customWidth="1"/>
    <col min="5362" max="5362" width="13.5" customWidth="1"/>
    <col min="5363" max="5378" width="0" hidden="1" customWidth="1"/>
    <col min="5379" max="5379" width="12.625" customWidth="1"/>
    <col min="5380" max="5380" width="13" customWidth="1"/>
    <col min="5381" max="5381" width="10.25" bestFit="1" customWidth="1"/>
    <col min="5382" max="5382" width="12.5" bestFit="1" customWidth="1"/>
    <col min="5603" max="5603" width="0" hidden="1" customWidth="1"/>
    <col min="5604" max="5604" width="9.75" customWidth="1"/>
    <col min="5605" max="5605" width="51.5" customWidth="1"/>
    <col min="5606" max="5606" width="12.125" customWidth="1"/>
    <col min="5607" max="5617" width="0" hidden="1" customWidth="1"/>
    <col min="5618" max="5618" width="13.5" customWidth="1"/>
    <col min="5619" max="5634" width="0" hidden="1" customWidth="1"/>
    <col min="5635" max="5635" width="12.625" customWidth="1"/>
    <col min="5636" max="5636" width="13" customWidth="1"/>
    <col min="5637" max="5637" width="10.25" bestFit="1" customWidth="1"/>
    <col min="5638" max="5638" width="12.5" bestFit="1" customWidth="1"/>
    <col min="5859" max="5859" width="0" hidden="1" customWidth="1"/>
    <col min="5860" max="5860" width="9.75" customWidth="1"/>
    <col min="5861" max="5861" width="51.5" customWidth="1"/>
    <col min="5862" max="5862" width="12.125" customWidth="1"/>
    <col min="5863" max="5873" width="0" hidden="1" customWidth="1"/>
    <col min="5874" max="5874" width="13.5" customWidth="1"/>
    <col min="5875" max="5890" width="0" hidden="1" customWidth="1"/>
    <col min="5891" max="5891" width="12.625" customWidth="1"/>
    <col min="5892" max="5892" width="13" customWidth="1"/>
    <col min="5893" max="5893" width="10.25" bestFit="1" customWidth="1"/>
    <col min="5894" max="5894" width="12.5" bestFit="1" customWidth="1"/>
    <col min="6115" max="6115" width="0" hidden="1" customWidth="1"/>
    <col min="6116" max="6116" width="9.75" customWidth="1"/>
    <col min="6117" max="6117" width="51.5" customWidth="1"/>
    <col min="6118" max="6118" width="12.125" customWidth="1"/>
    <col min="6119" max="6129" width="0" hidden="1" customWidth="1"/>
    <col min="6130" max="6130" width="13.5" customWidth="1"/>
    <col min="6131" max="6146" width="0" hidden="1" customWidth="1"/>
    <col min="6147" max="6147" width="12.625" customWidth="1"/>
    <col min="6148" max="6148" width="13" customWidth="1"/>
    <col min="6149" max="6149" width="10.25" bestFit="1" customWidth="1"/>
    <col min="6150" max="6150" width="12.5" bestFit="1" customWidth="1"/>
    <col min="6371" max="6371" width="0" hidden="1" customWidth="1"/>
    <col min="6372" max="6372" width="9.75" customWidth="1"/>
    <col min="6373" max="6373" width="51.5" customWidth="1"/>
    <col min="6374" max="6374" width="12.125" customWidth="1"/>
    <col min="6375" max="6385" width="0" hidden="1" customWidth="1"/>
    <col min="6386" max="6386" width="13.5" customWidth="1"/>
    <col min="6387" max="6402" width="0" hidden="1" customWidth="1"/>
    <col min="6403" max="6403" width="12.625" customWidth="1"/>
    <col min="6404" max="6404" width="13" customWidth="1"/>
    <col min="6405" max="6405" width="10.25" bestFit="1" customWidth="1"/>
    <col min="6406" max="6406" width="12.5" bestFit="1" customWidth="1"/>
    <col min="6627" max="6627" width="0" hidden="1" customWidth="1"/>
    <col min="6628" max="6628" width="9.75" customWidth="1"/>
    <col min="6629" max="6629" width="51.5" customWidth="1"/>
    <col min="6630" max="6630" width="12.125" customWidth="1"/>
    <col min="6631" max="6641" width="0" hidden="1" customWidth="1"/>
    <col min="6642" max="6642" width="13.5" customWidth="1"/>
    <col min="6643" max="6658" width="0" hidden="1" customWidth="1"/>
    <col min="6659" max="6659" width="12.625" customWidth="1"/>
    <col min="6660" max="6660" width="13" customWidth="1"/>
    <col min="6661" max="6661" width="10.25" bestFit="1" customWidth="1"/>
    <col min="6662" max="6662" width="12.5" bestFit="1" customWidth="1"/>
    <col min="6883" max="6883" width="0" hidden="1" customWidth="1"/>
    <col min="6884" max="6884" width="9.75" customWidth="1"/>
    <col min="6885" max="6885" width="51.5" customWidth="1"/>
    <col min="6886" max="6886" width="12.125" customWidth="1"/>
    <col min="6887" max="6897" width="0" hidden="1" customWidth="1"/>
    <col min="6898" max="6898" width="13.5" customWidth="1"/>
    <col min="6899" max="6914" width="0" hidden="1" customWidth="1"/>
    <col min="6915" max="6915" width="12.625" customWidth="1"/>
    <col min="6916" max="6916" width="13" customWidth="1"/>
    <col min="6917" max="6917" width="10.25" bestFit="1" customWidth="1"/>
    <col min="6918" max="6918" width="12.5" bestFit="1" customWidth="1"/>
    <col min="7139" max="7139" width="0" hidden="1" customWidth="1"/>
    <col min="7140" max="7140" width="9.75" customWidth="1"/>
    <col min="7141" max="7141" width="51.5" customWidth="1"/>
    <col min="7142" max="7142" width="12.125" customWidth="1"/>
    <col min="7143" max="7153" width="0" hidden="1" customWidth="1"/>
    <col min="7154" max="7154" width="13.5" customWidth="1"/>
    <col min="7155" max="7170" width="0" hidden="1" customWidth="1"/>
    <col min="7171" max="7171" width="12.625" customWidth="1"/>
    <col min="7172" max="7172" width="13" customWidth="1"/>
    <col min="7173" max="7173" width="10.25" bestFit="1" customWidth="1"/>
    <col min="7174" max="7174" width="12.5" bestFit="1" customWidth="1"/>
    <col min="7395" max="7395" width="0" hidden="1" customWidth="1"/>
    <col min="7396" max="7396" width="9.75" customWidth="1"/>
    <col min="7397" max="7397" width="51.5" customWidth="1"/>
    <col min="7398" max="7398" width="12.125" customWidth="1"/>
    <col min="7399" max="7409" width="0" hidden="1" customWidth="1"/>
    <col min="7410" max="7410" width="13.5" customWidth="1"/>
    <col min="7411" max="7426" width="0" hidden="1" customWidth="1"/>
    <col min="7427" max="7427" width="12.625" customWidth="1"/>
    <col min="7428" max="7428" width="13" customWidth="1"/>
    <col min="7429" max="7429" width="10.25" bestFit="1" customWidth="1"/>
    <col min="7430" max="7430" width="12.5" bestFit="1" customWidth="1"/>
    <col min="7651" max="7651" width="0" hidden="1" customWidth="1"/>
    <col min="7652" max="7652" width="9.75" customWidth="1"/>
    <col min="7653" max="7653" width="51.5" customWidth="1"/>
    <col min="7654" max="7654" width="12.125" customWidth="1"/>
    <col min="7655" max="7665" width="0" hidden="1" customWidth="1"/>
    <col min="7666" max="7666" width="13.5" customWidth="1"/>
    <col min="7667" max="7682" width="0" hidden="1" customWidth="1"/>
    <col min="7683" max="7683" width="12.625" customWidth="1"/>
    <col min="7684" max="7684" width="13" customWidth="1"/>
    <col min="7685" max="7685" width="10.25" bestFit="1" customWidth="1"/>
    <col min="7686" max="7686" width="12.5" bestFit="1" customWidth="1"/>
    <col min="7907" max="7907" width="0" hidden="1" customWidth="1"/>
    <col min="7908" max="7908" width="9.75" customWidth="1"/>
    <col min="7909" max="7909" width="51.5" customWidth="1"/>
    <col min="7910" max="7910" width="12.125" customWidth="1"/>
    <col min="7911" max="7921" width="0" hidden="1" customWidth="1"/>
    <col min="7922" max="7922" width="13.5" customWidth="1"/>
    <col min="7923" max="7938" width="0" hidden="1" customWidth="1"/>
    <col min="7939" max="7939" width="12.625" customWidth="1"/>
    <col min="7940" max="7940" width="13" customWidth="1"/>
    <col min="7941" max="7941" width="10.25" bestFit="1" customWidth="1"/>
    <col min="7942" max="7942" width="12.5" bestFit="1" customWidth="1"/>
    <col min="8163" max="8163" width="0" hidden="1" customWidth="1"/>
    <col min="8164" max="8164" width="9.75" customWidth="1"/>
    <col min="8165" max="8165" width="51.5" customWidth="1"/>
    <col min="8166" max="8166" width="12.125" customWidth="1"/>
    <col min="8167" max="8177" width="0" hidden="1" customWidth="1"/>
    <col min="8178" max="8178" width="13.5" customWidth="1"/>
    <col min="8179" max="8194" width="0" hidden="1" customWidth="1"/>
    <col min="8195" max="8195" width="12.625" customWidth="1"/>
    <col min="8196" max="8196" width="13" customWidth="1"/>
    <col min="8197" max="8197" width="10.25" bestFit="1" customWidth="1"/>
    <col min="8198" max="8198" width="12.5" bestFit="1" customWidth="1"/>
    <col min="8419" max="8419" width="0" hidden="1" customWidth="1"/>
    <col min="8420" max="8420" width="9.75" customWidth="1"/>
    <col min="8421" max="8421" width="51.5" customWidth="1"/>
    <col min="8422" max="8422" width="12.125" customWidth="1"/>
    <col min="8423" max="8433" width="0" hidden="1" customWidth="1"/>
    <col min="8434" max="8434" width="13.5" customWidth="1"/>
    <col min="8435" max="8450" width="0" hidden="1" customWidth="1"/>
    <col min="8451" max="8451" width="12.625" customWidth="1"/>
    <col min="8452" max="8452" width="13" customWidth="1"/>
    <col min="8453" max="8453" width="10.25" bestFit="1" customWidth="1"/>
    <col min="8454" max="8454" width="12.5" bestFit="1" customWidth="1"/>
    <col min="8675" max="8675" width="0" hidden="1" customWidth="1"/>
    <col min="8676" max="8676" width="9.75" customWidth="1"/>
    <col min="8677" max="8677" width="51.5" customWidth="1"/>
    <col min="8678" max="8678" width="12.125" customWidth="1"/>
    <col min="8679" max="8689" width="0" hidden="1" customWidth="1"/>
    <col min="8690" max="8690" width="13.5" customWidth="1"/>
    <col min="8691" max="8706" width="0" hidden="1" customWidth="1"/>
    <col min="8707" max="8707" width="12.625" customWidth="1"/>
    <col min="8708" max="8708" width="13" customWidth="1"/>
    <col min="8709" max="8709" width="10.25" bestFit="1" customWidth="1"/>
    <col min="8710" max="8710" width="12.5" bestFit="1" customWidth="1"/>
    <col min="8931" max="8931" width="0" hidden="1" customWidth="1"/>
    <col min="8932" max="8932" width="9.75" customWidth="1"/>
    <col min="8933" max="8933" width="51.5" customWidth="1"/>
    <col min="8934" max="8934" width="12.125" customWidth="1"/>
    <col min="8935" max="8945" width="0" hidden="1" customWidth="1"/>
    <col min="8946" max="8946" width="13.5" customWidth="1"/>
    <col min="8947" max="8962" width="0" hidden="1" customWidth="1"/>
    <col min="8963" max="8963" width="12.625" customWidth="1"/>
    <col min="8964" max="8964" width="13" customWidth="1"/>
    <col min="8965" max="8965" width="10.25" bestFit="1" customWidth="1"/>
    <col min="8966" max="8966" width="12.5" bestFit="1" customWidth="1"/>
    <col min="9187" max="9187" width="0" hidden="1" customWidth="1"/>
    <col min="9188" max="9188" width="9.75" customWidth="1"/>
    <col min="9189" max="9189" width="51.5" customWidth="1"/>
    <col min="9190" max="9190" width="12.125" customWidth="1"/>
    <col min="9191" max="9201" width="0" hidden="1" customWidth="1"/>
    <col min="9202" max="9202" width="13.5" customWidth="1"/>
    <col min="9203" max="9218" width="0" hidden="1" customWidth="1"/>
    <col min="9219" max="9219" width="12.625" customWidth="1"/>
    <col min="9220" max="9220" width="13" customWidth="1"/>
    <col min="9221" max="9221" width="10.25" bestFit="1" customWidth="1"/>
    <col min="9222" max="9222" width="12.5" bestFit="1" customWidth="1"/>
    <col min="9443" max="9443" width="0" hidden="1" customWidth="1"/>
    <col min="9444" max="9444" width="9.75" customWidth="1"/>
    <col min="9445" max="9445" width="51.5" customWidth="1"/>
    <col min="9446" max="9446" width="12.125" customWidth="1"/>
    <col min="9447" max="9457" width="0" hidden="1" customWidth="1"/>
    <col min="9458" max="9458" width="13.5" customWidth="1"/>
    <col min="9459" max="9474" width="0" hidden="1" customWidth="1"/>
    <col min="9475" max="9475" width="12.625" customWidth="1"/>
    <col min="9476" max="9476" width="13" customWidth="1"/>
    <col min="9477" max="9477" width="10.25" bestFit="1" customWidth="1"/>
    <col min="9478" max="9478" width="12.5" bestFit="1" customWidth="1"/>
    <col min="9699" max="9699" width="0" hidden="1" customWidth="1"/>
    <col min="9700" max="9700" width="9.75" customWidth="1"/>
    <col min="9701" max="9701" width="51.5" customWidth="1"/>
    <col min="9702" max="9702" width="12.125" customWidth="1"/>
    <col min="9703" max="9713" width="0" hidden="1" customWidth="1"/>
    <col min="9714" max="9714" width="13.5" customWidth="1"/>
    <col min="9715" max="9730" width="0" hidden="1" customWidth="1"/>
    <col min="9731" max="9731" width="12.625" customWidth="1"/>
    <col min="9732" max="9732" width="13" customWidth="1"/>
    <col min="9733" max="9733" width="10.25" bestFit="1" customWidth="1"/>
    <col min="9734" max="9734" width="12.5" bestFit="1" customWidth="1"/>
    <col min="9955" max="9955" width="0" hidden="1" customWidth="1"/>
    <col min="9956" max="9956" width="9.75" customWidth="1"/>
    <col min="9957" max="9957" width="51.5" customWidth="1"/>
    <col min="9958" max="9958" width="12.125" customWidth="1"/>
    <col min="9959" max="9969" width="0" hidden="1" customWidth="1"/>
    <col min="9970" max="9970" width="13.5" customWidth="1"/>
    <col min="9971" max="9986" width="0" hidden="1" customWidth="1"/>
    <col min="9987" max="9987" width="12.625" customWidth="1"/>
    <col min="9988" max="9988" width="13" customWidth="1"/>
    <col min="9989" max="9989" width="10.25" bestFit="1" customWidth="1"/>
    <col min="9990" max="9990" width="12.5" bestFit="1" customWidth="1"/>
    <col min="10211" max="10211" width="0" hidden="1" customWidth="1"/>
    <col min="10212" max="10212" width="9.75" customWidth="1"/>
    <col min="10213" max="10213" width="51.5" customWidth="1"/>
    <col min="10214" max="10214" width="12.125" customWidth="1"/>
    <col min="10215" max="10225" width="0" hidden="1" customWidth="1"/>
    <col min="10226" max="10226" width="13.5" customWidth="1"/>
    <col min="10227" max="10242" width="0" hidden="1" customWidth="1"/>
    <col min="10243" max="10243" width="12.625" customWidth="1"/>
    <col min="10244" max="10244" width="13" customWidth="1"/>
    <col min="10245" max="10245" width="10.25" bestFit="1" customWidth="1"/>
    <col min="10246" max="10246" width="12.5" bestFit="1" customWidth="1"/>
    <col min="10467" max="10467" width="0" hidden="1" customWidth="1"/>
    <col min="10468" max="10468" width="9.75" customWidth="1"/>
    <col min="10469" max="10469" width="51.5" customWidth="1"/>
    <col min="10470" max="10470" width="12.125" customWidth="1"/>
    <col min="10471" max="10481" width="0" hidden="1" customWidth="1"/>
    <col min="10482" max="10482" width="13.5" customWidth="1"/>
    <col min="10483" max="10498" width="0" hidden="1" customWidth="1"/>
    <col min="10499" max="10499" width="12.625" customWidth="1"/>
    <col min="10500" max="10500" width="13" customWidth="1"/>
    <col min="10501" max="10501" width="10.25" bestFit="1" customWidth="1"/>
    <col min="10502" max="10502" width="12.5" bestFit="1" customWidth="1"/>
    <col min="10723" max="10723" width="0" hidden="1" customWidth="1"/>
    <col min="10724" max="10724" width="9.75" customWidth="1"/>
    <col min="10725" max="10725" width="51.5" customWidth="1"/>
    <col min="10726" max="10726" width="12.125" customWidth="1"/>
    <col min="10727" max="10737" width="0" hidden="1" customWidth="1"/>
    <col min="10738" max="10738" width="13.5" customWidth="1"/>
    <col min="10739" max="10754" width="0" hidden="1" customWidth="1"/>
    <col min="10755" max="10755" width="12.625" customWidth="1"/>
    <col min="10756" max="10756" width="13" customWidth="1"/>
    <col min="10757" max="10757" width="10.25" bestFit="1" customWidth="1"/>
    <col min="10758" max="10758" width="12.5" bestFit="1" customWidth="1"/>
    <col min="10979" max="10979" width="0" hidden="1" customWidth="1"/>
    <col min="10980" max="10980" width="9.75" customWidth="1"/>
    <col min="10981" max="10981" width="51.5" customWidth="1"/>
    <col min="10982" max="10982" width="12.125" customWidth="1"/>
    <col min="10983" max="10993" width="0" hidden="1" customWidth="1"/>
    <col min="10994" max="10994" width="13.5" customWidth="1"/>
    <col min="10995" max="11010" width="0" hidden="1" customWidth="1"/>
    <col min="11011" max="11011" width="12.625" customWidth="1"/>
    <col min="11012" max="11012" width="13" customWidth="1"/>
    <col min="11013" max="11013" width="10.25" bestFit="1" customWidth="1"/>
    <col min="11014" max="11014" width="12.5" bestFit="1" customWidth="1"/>
    <col min="11235" max="11235" width="0" hidden="1" customWidth="1"/>
    <col min="11236" max="11236" width="9.75" customWidth="1"/>
    <col min="11237" max="11237" width="51.5" customWidth="1"/>
    <col min="11238" max="11238" width="12.125" customWidth="1"/>
    <col min="11239" max="11249" width="0" hidden="1" customWidth="1"/>
    <col min="11250" max="11250" width="13.5" customWidth="1"/>
    <col min="11251" max="11266" width="0" hidden="1" customWidth="1"/>
    <col min="11267" max="11267" width="12.625" customWidth="1"/>
    <col min="11268" max="11268" width="13" customWidth="1"/>
    <col min="11269" max="11269" width="10.25" bestFit="1" customWidth="1"/>
    <col min="11270" max="11270" width="12.5" bestFit="1" customWidth="1"/>
    <col min="11491" max="11491" width="0" hidden="1" customWidth="1"/>
    <col min="11492" max="11492" width="9.75" customWidth="1"/>
    <col min="11493" max="11493" width="51.5" customWidth="1"/>
    <col min="11494" max="11494" width="12.125" customWidth="1"/>
    <col min="11495" max="11505" width="0" hidden="1" customWidth="1"/>
    <col min="11506" max="11506" width="13.5" customWidth="1"/>
    <col min="11507" max="11522" width="0" hidden="1" customWidth="1"/>
    <col min="11523" max="11523" width="12.625" customWidth="1"/>
    <col min="11524" max="11524" width="13" customWidth="1"/>
    <col min="11525" max="11525" width="10.25" bestFit="1" customWidth="1"/>
    <col min="11526" max="11526" width="12.5" bestFit="1" customWidth="1"/>
    <col min="11747" max="11747" width="0" hidden="1" customWidth="1"/>
    <col min="11748" max="11748" width="9.75" customWidth="1"/>
    <col min="11749" max="11749" width="51.5" customWidth="1"/>
    <col min="11750" max="11750" width="12.125" customWidth="1"/>
    <col min="11751" max="11761" width="0" hidden="1" customWidth="1"/>
    <col min="11762" max="11762" width="13.5" customWidth="1"/>
    <col min="11763" max="11778" width="0" hidden="1" customWidth="1"/>
    <col min="11779" max="11779" width="12.625" customWidth="1"/>
    <col min="11780" max="11780" width="13" customWidth="1"/>
    <col min="11781" max="11781" width="10.25" bestFit="1" customWidth="1"/>
    <col min="11782" max="11782" width="12.5" bestFit="1" customWidth="1"/>
    <col min="12003" max="12003" width="0" hidden="1" customWidth="1"/>
    <col min="12004" max="12004" width="9.75" customWidth="1"/>
    <col min="12005" max="12005" width="51.5" customWidth="1"/>
    <col min="12006" max="12006" width="12.125" customWidth="1"/>
    <col min="12007" max="12017" width="0" hidden="1" customWidth="1"/>
    <col min="12018" max="12018" width="13.5" customWidth="1"/>
    <col min="12019" max="12034" width="0" hidden="1" customWidth="1"/>
    <col min="12035" max="12035" width="12.625" customWidth="1"/>
    <col min="12036" max="12036" width="13" customWidth="1"/>
    <col min="12037" max="12037" width="10.25" bestFit="1" customWidth="1"/>
    <col min="12038" max="12038" width="12.5" bestFit="1" customWidth="1"/>
    <col min="12259" max="12259" width="0" hidden="1" customWidth="1"/>
    <col min="12260" max="12260" width="9.75" customWidth="1"/>
    <col min="12261" max="12261" width="51.5" customWidth="1"/>
    <col min="12262" max="12262" width="12.125" customWidth="1"/>
    <col min="12263" max="12273" width="0" hidden="1" customWidth="1"/>
    <col min="12274" max="12274" width="13.5" customWidth="1"/>
    <col min="12275" max="12290" width="0" hidden="1" customWidth="1"/>
    <col min="12291" max="12291" width="12.625" customWidth="1"/>
    <col min="12292" max="12292" width="13" customWidth="1"/>
    <col min="12293" max="12293" width="10.25" bestFit="1" customWidth="1"/>
    <col min="12294" max="12294" width="12.5" bestFit="1" customWidth="1"/>
    <col min="12515" max="12515" width="0" hidden="1" customWidth="1"/>
    <col min="12516" max="12516" width="9.75" customWidth="1"/>
    <col min="12517" max="12517" width="51.5" customWidth="1"/>
    <col min="12518" max="12518" width="12.125" customWidth="1"/>
    <col min="12519" max="12529" width="0" hidden="1" customWidth="1"/>
    <col min="12530" max="12530" width="13.5" customWidth="1"/>
    <col min="12531" max="12546" width="0" hidden="1" customWidth="1"/>
    <col min="12547" max="12547" width="12.625" customWidth="1"/>
    <col min="12548" max="12548" width="13" customWidth="1"/>
    <col min="12549" max="12549" width="10.25" bestFit="1" customWidth="1"/>
    <col min="12550" max="12550" width="12.5" bestFit="1" customWidth="1"/>
    <col min="12771" max="12771" width="0" hidden="1" customWidth="1"/>
    <col min="12772" max="12772" width="9.75" customWidth="1"/>
    <col min="12773" max="12773" width="51.5" customWidth="1"/>
    <col min="12774" max="12774" width="12.125" customWidth="1"/>
    <col min="12775" max="12785" width="0" hidden="1" customWidth="1"/>
    <col min="12786" max="12786" width="13.5" customWidth="1"/>
    <col min="12787" max="12802" width="0" hidden="1" customWidth="1"/>
    <col min="12803" max="12803" width="12.625" customWidth="1"/>
    <col min="12804" max="12804" width="13" customWidth="1"/>
    <col min="12805" max="12805" width="10.25" bestFit="1" customWidth="1"/>
    <col min="12806" max="12806" width="12.5" bestFit="1" customWidth="1"/>
    <col min="13027" max="13027" width="0" hidden="1" customWidth="1"/>
    <col min="13028" max="13028" width="9.75" customWidth="1"/>
    <col min="13029" max="13029" width="51.5" customWidth="1"/>
    <col min="13030" max="13030" width="12.125" customWidth="1"/>
    <col min="13031" max="13041" width="0" hidden="1" customWidth="1"/>
    <col min="13042" max="13042" width="13.5" customWidth="1"/>
    <col min="13043" max="13058" width="0" hidden="1" customWidth="1"/>
    <col min="13059" max="13059" width="12.625" customWidth="1"/>
    <col min="13060" max="13060" width="13" customWidth="1"/>
    <col min="13061" max="13061" width="10.25" bestFit="1" customWidth="1"/>
    <col min="13062" max="13062" width="12.5" bestFit="1" customWidth="1"/>
    <col min="13283" max="13283" width="0" hidden="1" customWidth="1"/>
    <col min="13284" max="13284" width="9.75" customWidth="1"/>
    <col min="13285" max="13285" width="51.5" customWidth="1"/>
    <col min="13286" max="13286" width="12.125" customWidth="1"/>
    <col min="13287" max="13297" width="0" hidden="1" customWidth="1"/>
    <col min="13298" max="13298" width="13.5" customWidth="1"/>
    <col min="13299" max="13314" width="0" hidden="1" customWidth="1"/>
    <col min="13315" max="13315" width="12.625" customWidth="1"/>
    <col min="13316" max="13316" width="13" customWidth="1"/>
    <col min="13317" max="13317" width="10.25" bestFit="1" customWidth="1"/>
    <col min="13318" max="13318" width="12.5" bestFit="1" customWidth="1"/>
    <col min="13539" max="13539" width="0" hidden="1" customWidth="1"/>
    <col min="13540" max="13540" width="9.75" customWidth="1"/>
    <col min="13541" max="13541" width="51.5" customWidth="1"/>
    <col min="13542" max="13542" width="12.125" customWidth="1"/>
    <col min="13543" max="13553" width="0" hidden="1" customWidth="1"/>
    <col min="13554" max="13554" width="13.5" customWidth="1"/>
    <col min="13555" max="13570" width="0" hidden="1" customWidth="1"/>
    <col min="13571" max="13571" width="12.625" customWidth="1"/>
    <col min="13572" max="13572" width="13" customWidth="1"/>
    <col min="13573" max="13573" width="10.25" bestFit="1" customWidth="1"/>
    <col min="13574" max="13574" width="12.5" bestFit="1" customWidth="1"/>
    <col min="13795" max="13795" width="0" hidden="1" customWidth="1"/>
    <col min="13796" max="13796" width="9.75" customWidth="1"/>
    <col min="13797" max="13797" width="51.5" customWidth="1"/>
    <col min="13798" max="13798" width="12.125" customWidth="1"/>
    <col min="13799" max="13809" width="0" hidden="1" customWidth="1"/>
    <col min="13810" max="13810" width="13.5" customWidth="1"/>
    <col min="13811" max="13826" width="0" hidden="1" customWidth="1"/>
    <col min="13827" max="13827" width="12.625" customWidth="1"/>
    <col min="13828" max="13828" width="13" customWidth="1"/>
    <col min="13829" max="13829" width="10.25" bestFit="1" customWidth="1"/>
    <col min="13830" max="13830" width="12.5" bestFit="1" customWidth="1"/>
    <col min="14051" max="14051" width="0" hidden="1" customWidth="1"/>
    <col min="14052" max="14052" width="9.75" customWidth="1"/>
    <col min="14053" max="14053" width="51.5" customWidth="1"/>
    <col min="14054" max="14054" width="12.125" customWidth="1"/>
    <col min="14055" max="14065" width="0" hidden="1" customWidth="1"/>
    <col min="14066" max="14066" width="13.5" customWidth="1"/>
    <col min="14067" max="14082" width="0" hidden="1" customWidth="1"/>
    <col min="14083" max="14083" width="12.625" customWidth="1"/>
    <col min="14084" max="14084" width="13" customWidth="1"/>
    <col min="14085" max="14085" width="10.25" bestFit="1" customWidth="1"/>
    <col min="14086" max="14086" width="12.5" bestFit="1" customWidth="1"/>
    <col min="14307" max="14307" width="0" hidden="1" customWidth="1"/>
    <col min="14308" max="14308" width="9.75" customWidth="1"/>
    <col min="14309" max="14309" width="51.5" customWidth="1"/>
    <col min="14310" max="14310" width="12.125" customWidth="1"/>
    <col min="14311" max="14321" width="0" hidden="1" customWidth="1"/>
    <col min="14322" max="14322" width="13.5" customWidth="1"/>
    <col min="14323" max="14338" width="0" hidden="1" customWidth="1"/>
    <col min="14339" max="14339" width="12.625" customWidth="1"/>
    <col min="14340" max="14340" width="13" customWidth="1"/>
    <col min="14341" max="14341" width="10.25" bestFit="1" customWidth="1"/>
    <col min="14342" max="14342" width="12.5" bestFit="1" customWidth="1"/>
    <col min="14563" max="14563" width="0" hidden="1" customWidth="1"/>
    <col min="14564" max="14564" width="9.75" customWidth="1"/>
    <col min="14565" max="14565" width="51.5" customWidth="1"/>
    <col min="14566" max="14566" width="12.125" customWidth="1"/>
    <col min="14567" max="14577" width="0" hidden="1" customWidth="1"/>
    <col min="14578" max="14578" width="13.5" customWidth="1"/>
    <col min="14579" max="14594" width="0" hidden="1" customWidth="1"/>
    <col min="14595" max="14595" width="12.625" customWidth="1"/>
    <col min="14596" max="14596" width="13" customWidth="1"/>
    <col min="14597" max="14597" width="10.25" bestFit="1" customWidth="1"/>
    <col min="14598" max="14598" width="12.5" bestFit="1" customWidth="1"/>
    <col min="14819" max="14819" width="0" hidden="1" customWidth="1"/>
    <col min="14820" max="14820" width="9.75" customWidth="1"/>
    <col min="14821" max="14821" width="51.5" customWidth="1"/>
    <col min="14822" max="14822" width="12.125" customWidth="1"/>
    <col min="14823" max="14833" width="0" hidden="1" customWidth="1"/>
    <col min="14834" max="14834" width="13.5" customWidth="1"/>
    <col min="14835" max="14850" width="0" hidden="1" customWidth="1"/>
    <col min="14851" max="14851" width="12.625" customWidth="1"/>
    <col min="14852" max="14852" width="13" customWidth="1"/>
    <col min="14853" max="14853" width="10.25" bestFit="1" customWidth="1"/>
    <col min="14854" max="14854" width="12.5" bestFit="1" customWidth="1"/>
    <col min="15075" max="15075" width="0" hidden="1" customWidth="1"/>
    <col min="15076" max="15076" width="9.75" customWidth="1"/>
    <col min="15077" max="15077" width="51.5" customWidth="1"/>
    <col min="15078" max="15078" width="12.125" customWidth="1"/>
    <col min="15079" max="15089" width="0" hidden="1" customWidth="1"/>
    <col min="15090" max="15090" width="13.5" customWidth="1"/>
    <col min="15091" max="15106" width="0" hidden="1" customWidth="1"/>
    <col min="15107" max="15107" width="12.625" customWidth="1"/>
    <col min="15108" max="15108" width="13" customWidth="1"/>
    <col min="15109" max="15109" width="10.25" bestFit="1" customWidth="1"/>
    <col min="15110" max="15110" width="12.5" bestFit="1" customWidth="1"/>
    <col min="15331" max="15331" width="0" hidden="1" customWidth="1"/>
    <col min="15332" max="15332" width="9.75" customWidth="1"/>
    <col min="15333" max="15333" width="51.5" customWidth="1"/>
    <col min="15334" max="15334" width="12.125" customWidth="1"/>
    <col min="15335" max="15345" width="0" hidden="1" customWidth="1"/>
    <col min="15346" max="15346" width="13.5" customWidth="1"/>
    <col min="15347" max="15362" width="0" hidden="1" customWidth="1"/>
    <col min="15363" max="15363" width="12.625" customWidth="1"/>
    <col min="15364" max="15364" width="13" customWidth="1"/>
    <col min="15365" max="15365" width="10.25" bestFit="1" customWidth="1"/>
    <col min="15366" max="15366" width="12.5" bestFit="1" customWidth="1"/>
    <col min="15587" max="15587" width="0" hidden="1" customWidth="1"/>
    <col min="15588" max="15588" width="9.75" customWidth="1"/>
    <col min="15589" max="15589" width="51.5" customWidth="1"/>
    <col min="15590" max="15590" width="12.125" customWidth="1"/>
    <col min="15591" max="15601" width="0" hidden="1" customWidth="1"/>
    <col min="15602" max="15602" width="13.5" customWidth="1"/>
    <col min="15603" max="15618" width="0" hidden="1" customWidth="1"/>
    <col min="15619" max="15619" width="12.625" customWidth="1"/>
    <col min="15620" max="15620" width="13" customWidth="1"/>
    <col min="15621" max="15621" width="10.25" bestFit="1" customWidth="1"/>
    <col min="15622" max="15622" width="12.5" bestFit="1" customWidth="1"/>
    <col min="15843" max="15843" width="0" hidden="1" customWidth="1"/>
    <col min="15844" max="15844" width="9.75" customWidth="1"/>
    <col min="15845" max="15845" width="51.5" customWidth="1"/>
    <col min="15846" max="15846" width="12.125" customWidth="1"/>
    <col min="15847" max="15857" width="0" hidden="1" customWidth="1"/>
    <col min="15858" max="15858" width="13.5" customWidth="1"/>
    <col min="15859" max="15874" width="0" hidden="1" customWidth="1"/>
    <col min="15875" max="15875" width="12.625" customWidth="1"/>
    <col min="15876" max="15876" width="13" customWidth="1"/>
    <col min="15877" max="15877" width="10.25" bestFit="1" customWidth="1"/>
    <col min="15878" max="15878" width="12.5" bestFit="1" customWidth="1"/>
    <col min="16099" max="16099" width="0" hidden="1" customWidth="1"/>
    <col min="16100" max="16100" width="9.75" customWidth="1"/>
    <col min="16101" max="16101" width="51.5" customWidth="1"/>
    <col min="16102" max="16102" width="12.125" customWidth="1"/>
    <col min="16103" max="16113" width="0" hidden="1" customWidth="1"/>
    <col min="16114" max="16114" width="13.5" customWidth="1"/>
    <col min="16115" max="16130" width="0" hidden="1" customWidth="1"/>
    <col min="16131" max="16131" width="12.625" customWidth="1"/>
    <col min="16132" max="16132" width="13" customWidth="1"/>
    <col min="16133" max="16133" width="10.25" bestFit="1" customWidth="1"/>
    <col min="16134" max="16134" width="12.5" bestFit="1" customWidth="1"/>
  </cols>
  <sheetData>
    <row r="1" spans="2:5" ht="12.75">
      <c r="B1" s="1528" t="s">
        <v>370</v>
      </c>
      <c r="C1" s="1528" t="s">
        <v>1622</v>
      </c>
      <c r="D1" s="1528" t="s">
        <v>1623</v>
      </c>
    </row>
    <row r="2" spans="2:5" ht="12.75">
      <c r="B2" s="1526" t="s">
        <v>1624</v>
      </c>
      <c r="C2" s="1526"/>
      <c r="D2" s="1528"/>
    </row>
    <row r="3" spans="2:5" ht="15">
      <c r="B3" s="1529" t="s">
        <v>1625</v>
      </c>
      <c r="C3" s="1530"/>
      <c r="E3" s="305"/>
    </row>
    <row r="4" spans="2:5" ht="12.75">
      <c r="B4" s="1528" t="s">
        <v>370</v>
      </c>
      <c r="C4" s="1528" t="s">
        <v>1622</v>
      </c>
      <c r="D4" s="1528" t="s">
        <v>1623</v>
      </c>
    </row>
    <row r="5" spans="2:5" ht="15.75">
      <c r="B5" s="1531"/>
      <c r="C5" s="1532" t="s">
        <v>150</v>
      </c>
      <c r="D5" s="1533">
        <f>SUM(D6:D15)</f>
        <v>0</v>
      </c>
      <c r="E5" s="1544">
        <f>+D16-D5</f>
        <v>0</v>
      </c>
    </row>
    <row r="6" spans="2:5" ht="15">
      <c r="B6" s="1534">
        <v>0</v>
      </c>
      <c r="C6" s="1535" t="s">
        <v>151</v>
      </c>
      <c r="D6" s="1533">
        <f>+D131</f>
        <v>0</v>
      </c>
    </row>
    <row r="7" spans="2:5" ht="15">
      <c r="B7" s="1536">
        <v>1</v>
      </c>
      <c r="C7" s="1535" t="s">
        <v>152</v>
      </c>
      <c r="D7" s="1533">
        <f>+D152</f>
        <v>0</v>
      </c>
    </row>
    <row r="8" spans="2:5" ht="15">
      <c r="B8" s="1536">
        <v>2</v>
      </c>
      <c r="C8" s="1535" t="s">
        <v>683</v>
      </c>
      <c r="D8" s="1533">
        <f>+D195</f>
        <v>0</v>
      </c>
    </row>
    <row r="9" spans="2:5" ht="15">
      <c r="B9" s="1536">
        <v>3</v>
      </c>
      <c r="C9" s="1535" t="s">
        <v>1587</v>
      </c>
      <c r="D9" s="1533">
        <f>+D227</f>
        <v>0</v>
      </c>
    </row>
    <row r="10" spans="2:5" ht="15">
      <c r="B10" s="1536">
        <v>4</v>
      </c>
      <c r="C10" s="1535" t="s">
        <v>1593</v>
      </c>
      <c r="D10" s="1533">
        <f>+D231</f>
        <v>0</v>
      </c>
    </row>
    <row r="11" spans="2:5" ht="15">
      <c r="B11" s="1536">
        <v>5</v>
      </c>
      <c r="C11" s="1535" t="s">
        <v>1598</v>
      </c>
      <c r="D11" s="1533">
        <f>+D234</f>
        <v>0</v>
      </c>
      <c r="E11" s="1851"/>
    </row>
    <row r="12" spans="2:5" ht="15">
      <c r="B12" s="1536">
        <v>6</v>
      </c>
      <c r="C12" s="1535" t="s">
        <v>568</v>
      </c>
      <c r="D12" s="1533">
        <f>+D260</f>
        <v>0</v>
      </c>
    </row>
    <row r="13" spans="2:5" ht="15">
      <c r="B13" s="1536">
        <v>7</v>
      </c>
      <c r="C13" s="1535" t="s">
        <v>1337</v>
      </c>
      <c r="D13" s="1533">
        <f>+D298</f>
        <v>0</v>
      </c>
    </row>
    <row r="14" spans="2:5" ht="15">
      <c r="B14" s="1536">
        <v>8</v>
      </c>
      <c r="C14" s="1537" t="s">
        <v>130</v>
      </c>
      <c r="D14" s="1538">
        <f>+D310</f>
        <v>0</v>
      </c>
    </row>
    <row r="15" spans="2:5" ht="2.25" customHeight="1">
      <c r="B15" s="1539">
        <v>9</v>
      </c>
      <c r="C15" s="1540" t="s">
        <v>136</v>
      </c>
      <c r="D15" s="1541">
        <f>+D314</f>
        <v>0</v>
      </c>
    </row>
    <row r="16" spans="2:5" ht="15">
      <c r="B16" s="1542"/>
      <c r="C16" s="1537" t="s">
        <v>1644</v>
      </c>
      <c r="D16" s="1543">
        <f>+D17+D67+D74+D92+D117</f>
        <v>0</v>
      </c>
      <c r="E16" s="1845" t="e">
        <f>+D16/D16</f>
        <v>#DIV/0!</v>
      </c>
    </row>
    <row r="17" spans="2:5" ht="12.75">
      <c r="B17" s="253" t="s">
        <v>1626</v>
      </c>
      <c r="C17" s="253" t="s">
        <v>569</v>
      </c>
      <c r="D17" s="1538">
        <f>SUM(D18:D62)</f>
        <v>0</v>
      </c>
      <c r="E17" s="1845" t="e">
        <f>+D17/D$16</f>
        <v>#DIV/0!</v>
      </c>
    </row>
    <row r="18" spans="2:5" ht="12.75" hidden="1">
      <c r="B18" s="253"/>
      <c r="C18" s="253"/>
      <c r="D18" s="1538"/>
      <c r="E18" s="1844" t="e">
        <f t="shared" ref="E18:E126" si="0">+D18/D$16</f>
        <v>#DIV/0!</v>
      </c>
    </row>
    <row r="19" spans="2:5" ht="12.75">
      <c r="B19" s="1571" t="s">
        <v>688</v>
      </c>
      <c r="C19" s="1552" t="str">
        <f>C331</f>
        <v>MEJORAR INFRAESTRUCTURA DE IGLESIA DE DIOS PUERTO VIEJO, DISTRITO DE CAHUITA (2010)</v>
      </c>
      <c r="D19" s="1552">
        <f>D331</f>
        <v>0</v>
      </c>
      <c r="E19" s="1844" t="e">
        <f t="shared" si="0"/>
        <v>#DIV/0!</v>
      </c>
    </row>
    <row r="20" spans="2:5" ht="12.75">
      <c r="B20" s="1571" t="s">
        <v>680</v>
      </c>
      <c r="C20" s="1552" t="str">
        <f>C333</f>
        <v>MEJORAMIENTO EN LA INFRAESTRUCTURA DE LA ESCUELA DE CARBO UNO, CAHUITA(2012)</v>
      </c>
      <c r="D20" s="1552">
        <f>D333</f>
        <v>0</v>
      </c>
      <c r="E20" s="1844" t="e">
        <f t="shared" si="0"/>
        <v>#DIV/0!</v>
      </c>
    </row>
    <row r="21" spans="2:5" ht="12.75">
      <c r="B21" s="1571" t="s">
        <v>682</v>
      </c>
      <c r="C21" s="1552" t="str">
        <f>+C335</f>
        <v>REMODELACION DE LA INFRAESTRUCTURA DEL SALON COMUNAL DE SHIROLES, DISTRITO BRATSI. (2011)</v>
      </c>
      <c r="D21" s="1552">
        <f>+D335</f>
        <v>0</v>
      </c>
      <c r="E21" s="1844" t="e">
        <f t="shared" si="0"/>
        <v>#DIV/0!</v>
      </c>
    </row>
    <row r="22" spans="2:5" ht="12.75">
      <c r="B22" s="1571" t="s">
        <v>684</v>
      </c>
      <c r="C22" s="1552" t="str">
        <f>+C337</f>
        <v>REMODELACION DE LA INFRAESTRUCTURA DE LA IGLESIA ASAMBLEAS DE DIOS DE PUERTO VIEJO, DISTRITO CAHUITA(2011)</v>
      </c>
      <c r="D22" s="1552">
        <f>+D337</f>
        <v>0</v>
      </c>
      <c r="E22" s="1844" t="e">
        <f t="shared" si="0"/>
        <v>#DIV/0!</v>
      </c>
    </row>
    <row r="23" spans="2:5" ht="12.75">
      <c r="B23" s="1571" t="s">
        <v>1653</v>
      </c>
      <c r="C23" s="1552" t="str">
        <f>+C339</f>
        <v>REMODELACION DE LA INFRAESTRUCTURA DEL SALON COMUNAL DE COROMA, DISTRITO DE TELIRE 2011</v>
      </c>
      <c r="D23" s="1552">
        <f>+D339</f>
        <v>0</v>
      </c>
      <c r="E23" s="1844" t="e">
        <f t="shared" si="0"/>
        <v>#DIV/0!</v>
      </c>
    </row>
    <row r="24" spans="2:5" ht="12.75">
      <c r="B24" s="1571" t="s">
        <v>1654</v>
      </c>
      <c r="C24" s="1552" t="str">
        <f>+C341</f>
        <v>REMODELACION DE LA INFRAESTRUCTURA DEL SALON COMUNAL DE KATSI, DISTRITO TELIRE 2011</v>
      </c>
      <c r="D24" s="1552">
        <f>+D341</f>
        <v>0</v>
      </c>
      <c r="E24" s="1844" t="e">
        <f t="shared" si="0"/>
        <v>#DIV/0!</v>
      </c>
    </row>
    <row r="25" spans="2:5" ht="12.75">
      <c r="B25" s="1571" t="s">
        <v>1655</v>
      </c>
      <c r="C25" s="1552" t="str">
        <f>+C343</f>
        <v>MEJORAMIENTO EN LA INFRAESTRUCTURA DE DELEGACION DE AMUBRI, DISTRITO TELIRE, 2012</v>
      </c>
      <c r="D25" s="1552">
        <f>+D343</f>
        <v>0</v>
      </c>
      <c r="E25" s="1844" t="e">
        <f t="shared" si="0"/>
        <v>#DIV/0!</v>
      </c>
    </row>
    <row r="26" spans="2:5" ht="12.75">
      <c r="B26" s="1571" t="s">
        <v>685</v>
      </c>
      <c r="C26" s="1552" t="str">
        <f>+C345</f>
        <v>REPARACION DE LA INFRAESTRUCTURA DE SALON COMUNAL DE WATSI EN RANCHO GRANDE, DISTRITO BRATSI, 2013</v>
      </c>
      <c r="D26" s="1552">
        <f>+D345</f>
        <v>0</v>
      </c>
      <c r="E26" s="1844" t="e">
        <f t="shared" si="0"/>
        <v>#DIV/0!</v>
      </c>
    </row>
    <row r="27" spans="2:5" ht="12.75">
      <c r="B27" s="1571" t="s">
        <v>686</v>
      </c>
      <c r="C27" s="1552" t="str">
        <f>+C347</f>
        <v>CONSTRUCCION DE SALON DE REUNIONES PARA LA ASOCIACION IYOK ALAL (HIJOS DE LA TIERRA), DISTRITO TELIRE(2013)</v>
      </c>
      <c r="D27" s="1552">
        <f>+D347</f>
        <v>0</v>
      </c>
      <c r="E27" s="1844" t="e">
        <f t="shared" si="0"/>
        <v>#DIV/0!</v>
      </c>
    </row>
    <row r="28" spans="2:5" ht="12.75">
      <c r="B28" s="1571" t="s">
        <v>687</v>
      </c>
      <c r="C28" s="1552" t="str">
        <f>+C349</f>
        <v>COMPRA MATERIALES MEJORAS INFRAESTRUCTURA COMEDOR  ESCUELA SAN MIGUEL, BRATSI, 2014</v>
      </c>
      <c r="D28" s="1552">
        <f>+D349</f>
        <v>0</v>
      </c>
      <c r="E28" s="1844" t="e">
        <f t="shared" si="0"/>
        <v>#DIV/0!</v>
      </c>
    </row>
    <row r="29" spans="2:5" ht="12.75">
      <c r="B29" s="1571" t="s">
        <v>1979</v>
      </c>
      <c r="C29" s="1552" t="str">
        <f>+C351</f>
        <v>COMPRA MATERIALES DE CONSTRUCCION LOCAL GRUPO MUJERES ALRÁKOLPA KANEBLO AÑITA DE SURETKA, BRATSI, 2014</v>
      </c>
      <c r="D29" s="1552">
        <f>+D351</f>
        <v>0</v>
      </c>
      <c r="E29" s="1844" t="e">
        <f t="shared" si="0"/>
        <v>#DIV/0!</v>
      </c>
    </row>
    <row r="30" spans="2:5" ht="12.75">
      <c r="B30" s="1571" t="s">
        <v>1656</v>
      </c>
      <c r="C30" s="1552" t="str">
        <f>+C353</f>
        <v>COMPRA DE MATERIALES PARA CONSTRUCCION DE DIRECCION EN LA ESCUELA SURETKA, BRATSI, 2014</v>
      </c>
      <c r="D30" s="1552">
        <f>+D353</f>
        <v>0</v>
      </c>
      <c r="E30" s="1844" t="e">
        <f t="shared" si="0"/>
        <v>#DIV/0!</v>
      </c>
    </row>
    <row r="31" spans="2:5" ht="12.75">
      <c r="B31" s="1571" t="s">
        <v>1980</v>
      </c>
      <c r="C31" s="1552" t="str">
        <f>+C355</f>
        <v>COMPRA DE MATERIALES PARA MEJORAS DE LA IGLESIA CATOLICA DE SIXAOLA CENTRO, DISTRITO SIXAOLA, 2015</v>
      </c>
      <c r="D31" s="1552">
        <f>+D355</f>
        <v>0</v>
      </c>
      <c r="E31" s="1844" t="e">
        <f t="shared" si="0"/>
        <v>#DIV/0!</v>
      </c>
    </row>
    <row r="32" spans="2:5" ht="12.75">
      <c r="B32" s="1571" t="s">
        <v>1657</v>
      </c>
      <c r="C32" s="1552" t="str">
        <f>+C357</f>
        <v>MATERIALES PARA MEJORAS A LA IGLESIA ASAMBLEAS DE DIOS DE CHASE, DISTRITO BRATSI, 2016</v>
      </c>
      <c r="D32" s="1552">
        <f>+D357</f>
        <v>0</v>
      </c>
      <c r="E32" s="1844" t="e">
        <f t="shared" si="0"/>
        <v>#DIV/0!</v>
      </c>
    </row>
    <row r="33" spans="2:5" ht="12.75">
      <c r="B33" s="1571" t="s">
        <v>1658</v>
      </c>
      <c r="C33" s="1552" t="str">
        <f>+C359</f>
        <v>COMPRA DE MATERIALES PARA EL MEJORAMIENTO DEL SALON DE LA COMUNIDAD DE SIXAOLA, DISTRITO SIXAOLA, 2016</v>
      </c>
      <c r="D33" s="1552">
        <f>+D359</f>
        <v>0</v>
      </c>
      <c r="E33" s="1844" t="e">
        <f t="shared" si="0"/>
        <v>#DIV/0!</v>
      </c>
    </row>
    <row r="34" spans="2:5" ht="12.75">
      <c r="B34" s="1571" t="s">
        <v>2001</v>
      </c>
      <c r="C34" s="1552" t="str">
        <f>+C361</f>
        <v>COMPRA DE MATERIALES PARA CONSTRUCCIÓN DE COCINA Y AULA DE LA ESCUELA DOMINICAL PARA LA IGLESIA DE DIOS EVANGELIO COMPLETO DE MARGARITA, DISTRITO SIXOLA, 2016</v>
      </c>
      <c r="D34" s="1552">
        <f>+D361</f>
        <v>0</v>
      </c>
      <c r="E34" s="1844" t="e">
        <f t="shared" si="0"/>
        <v>#DIV/0!</v>
      </c>
    </row>
    <row r="35" spans="2:5" ht="12.75">
      <c r="B35" s="1571" t="s">
        <v>2002</v>
      </c>
      <c r="C35" s="1552" t="str">
        <f>+C363</f>
        <v>REMODELACION DE LA IGLESIA CATOLICA DE PUERTO VIEJO, DISTRITO CAHUITA, 2016</v>
      </c>
      <c r="D35" s="1552">
        <f>+D363</f>
        <v>0</v>
      </c>
      <c r="E35" s="1844" t="e">
        <f t="shared" si="0"/>
        <v>#DIV/0!</v>
      </c>
    </row>
    <row r="36" spans="2:5" ht="12.75">
      <c r="B36" s="1571" t="s">
        <v>2003</v>
      </c>
      <c r="C36" s="1552" t="str">
        <f>+C365</f>
        <v>MATERIALES PARA MEJORAS DE LA IGLESIA APOSTOLICA LIBRE DE PATIÑO, DISTRITO CAHUITA 2016</v>
      </c>
      <c r="D36" s="1552">
        <f>+D365</f>
        <v>0</v>
      </c>
      <c r="E36" s="1844" t="e">
        <f>+D36/D$16</f>
        <v>#DIV/0!</v>
      </c>
    </row>
    <row r="37" spans="2:5" ht="12.75">
      <c r="B37" s="1571" t="s">
        <v>2004</v>
      </c>
      <c r="C37" s="1552" t="str">
        <f>+C367</f>
        <v>MATERIALES PARA MEJORAS DE LA IGLESIA ASAMBLEAS DE DIOS DE CAHUITA, DISTRITO CAHUITA, 2016</v>
      </c>
      <c r="D37" s="1552">
        <f>+D367</f>
        <v>0</v>
      </c>
      <c r="E37" s="1844" t="e">
        <f t="shared" si="0"/>
        <v>#DIV/0!</v>
      </c>
    </row>
    <row r="38" spans="2:5" ht="12.75">
      <c r="B38" s="1571" t="s">
        <v>2008</v>
      </c>
      <c r="C38" s="1552" t="str">
        <f>+C369</f>
        <v>MATERIALES PARA MEJORAS DE LA IGLESIA EVANGELICA DE COCLES, DISTRITO CAHUITA, 2016</v>
      </c>
      <c r="D38" s="1552">
        <f>+D369</f>
        <v>0</v>
      </c>
      <c r="E38" s="1844" t="e">
        <f t="shared" si="0"/>
        <v>#DIV/0!</v>
      </c>
    </row>
    <row r="39" spans="2:5" ht="12.75">
      <c r="B39" s="1571" t="s">
        <v>2009</v>
      </c>
      <c r="C39" s="1552" t="str">
        <f>+C371</f>
        <v>COMPRA DE MATERIALES PARA LA CONSTRUCCIÓN DE DOS SERVICIOS SANITARIOS Y UN BAÑO PARA LA ASOCIACION CULTURAL TSAI LA URKI, DISTRITO TELIRE, 2016</v>
      </c>
      <c r="D39" s="1552">
        <f>+D371</f>
        <v>0</v>
      </c>
      <c r="E39" s="1844" t="e">
        <f t="shared" si="0"/>
        <v>#DIV/0!</v>
      </c>
    </row>
    <row r="40" spans="2:5" ht="12.75">
      <c r="B40" s="1571" t="s">
        <v>2102</v>
      </c>
      <c r="C40" s="1552" t="str">
        <f>+C377</f>
        <v>COMPRA DE MATERIALES PARA LA CONSTRUCCION DE DOS SERVICIOS SANITARIOS Y UN BAÑO PARA EL SALON COMUNAL DE SUIRI, DISTRITO TELIRE, 2016</v>
      </c>
      <c r="D40" s="1552">
        <f>+D377</f>
        <v>0</v>
      </c>
      <c r="E40" s="1844" t="e">
        <f t="shared" si="0"/>
        <v>#DIV/0!</v>
      </c>
    </row>
    <row r="41" spans="2:5" ht="12.75">
      <c r="B41" s="1571" t="s">
        <v>2103</v>
      </c>
      <c r="C41" s="1552" t="str">
        <f>+C379</f>
        <v>COMPRA DE MATERIALES PARA LA CONSTRUCCION DE UN LOCAL DE REUNIONES PARA COMUNIDAD DE DURURPE, DISTRITO TELIRE, 2016</v>
      </c>
      <c r="D41" s="1552">
        <f>+D379</f>
        <v>0</v>
      </c>
      <c r="E41" s="1844" t="e">
        <f t="shared" si="0"/>
        <v>#DIV/0!</v>
      </c>
    </row>
    <row r="42" spans="2:5" ht="12.75">
      <c r="B42" s="1571" t="s">
        <v>2104</v>
      </c>
      <c r="C42" s="1552" t="str">
        <f>+C381</f>
        <v>COMPRA DE MATERIALES PARA LA CONSTRUCCION DE BODEGA EN EL COLEGIO DE SEPECUE, DISTRITO TELIRE, 2016</v>
      </c>
      <c r="D42" s="1552">
        <f>+D381</f>
        <v>0</v>
      </c>
      <c r="E42" s="1844" t="e">
        <f t="shared" si="0"/>
        <v>#DIV/0!</v>
      </c>
    </row>
    <row r="43" spans="2:5" ht="12.75">
      <c r="B43" s="1571" t="s">
        <v>2105</v>
      </c>
      <c r="C43" s="1552" t="str">
        <f>+C383</f>
        <v>COMPRA DE MATERIALES PARA REMODELACION AL SALON COMUNAL DE PUEBLO NUEVO, DISTRITO BRATSI, 2017</v>
      </c>
      <c r="D43" s="1552">
        <f>+D383</f>
        <v>0</v>
      </c>
      <c r="E43" s="1844" t="e">
        <f t="shared" si="0"/>
        <v>#DIV/0!</v>
      </c>
    </row>
    <row r="44" spans="2:5" ht="12.75">
      <c r="B44" s="1571" t="s">
        <v>2106</v>
      </c>
      <c r="C44" s="1552" t="str">
        <f>C385</f>
        <v>COMPRA DE MATERIALES PARA CEN-CINAI DE PUERTO VIEJO, DISTRITO CAHUITA, 2017</v>
      </c>
      <c r="D44" s="1552">
        <f>D385</f>
        <v>0</v>
      </c>
      <c r="E44" s="1844" t="e">
        <f t="shared" si="0"/>
        <v>#DIV/0!</v>
      </c>
    </row>
    <row r="45" spans="2:5" ht="12.75">
      <c r="B45" s="1571" t="s">
        <v>2107</v>
      </c>
      <c r="C45" s="1552" t="str">
        <f>C387</f>
        <v>COMPRA DE MATERIALES PARA LA CONSTRUCCION DEL SALON COMUNAL DE BARRIO LAS FLORES, DISTRITO BRATSI, 2017</v>
      </c>
      <c r="D45" s="1552">
        <f>D387</f>
        <v>0</v>
      </c>
      <c r="E45" s="1844" t="e">
        <f t="shared" si="0"/>
        <v>#DIV/0!</v>
      </c>
    </row>
    <row r="46" spans="2:5" ht="12.75">
      <c r="B46" s="1571" t="s">
        <v>2109</v>
      </c>
      <c r="C46" s="1552" t="str">
        <f>C389</f>
        <v>COMPRA DE MATERIALE PARA MEJORAS AL SALON COMUNAL DE SAN RAFAEL, DISTRITO DE CAHUITA, 2017</v>
      </c>
      <c r="D46" s="1552">
        <f>D389</f>
        <v>0</v>
      </c>
      <c r="E46" s="1844" t="e">
        <f t="shared" si="0"/>
        <v>#DIV/0!</v>
      </c>
    </row>
    <row r="47" spans="2:5" ht="12.75">
      <c r="B47" s="1571" t="s">
        <v>2108</v>
      </c>
      <c r="C47" s="1552" t="str">
        <f>C391</f>
        <v>COMPRA DE MATERIALES PARA MEJORAS A LA IGLESIA CATOLICA DE CAHUITA, 2017</v>
      </c>
      <c r="D47" s="1552">
        <f>D391</f>
        <v>0</v>
      </c>
      <c r="E47" s="1844" t="e">
        <f t="shared" si="0"/>
        <v>#DIV/0!</v>
      </c>
    </row>
    <row r="48" spans="2:5" ht="12.75">
      <c r="B48" s="1571" t="s">
        <v>2166</v>
      </c>
      <c r="C48" s="1552" t="str">
        <f>C393</f>
        <v>MEJORAS A LA IGLESIA ASAMBLEAS DE DIOS DE COMADRE, DISTRITO DE CAHUITA, 2017</v>
      </c>
      <c r="D48" s="1552">
        <f>D393</f>
        <v>0</v>
      </c>
      <c r="E48" s="1844" t="e">
        <f t="shared" si="0"/>
        <v>#DIV/0!</v>
      </c>
    </row>
    <row r="49" spans="2:5" ht="12.75">
      <c r="B49" s="1571" t="s">
        <v>2167</v>
      </c>
      <c r="C49" s="1552" t="str">
        <f>C395</f>
        <v>CONSTRUCCION DE COMEDOR ESCOLAR WAWET, DISTRITO TELIRE, 2017</v>
      </c>
      <c r="D49" s="1552">
        <f>D395</f>
        <v>0</v>
      </c>
      <c r="E49" s="1844" t="e">
        <f t="shared" si="0"/>
        <v>#DIV/0!</v>
      </c>
    </row>
    <row r="50" spans="2:5" ht="12.75">
      <c r="B50" s="1571" t="s">
        <v>2168</v>
      </c>
      <c r="C50" s="1552" t="str">
        <f>C397</f>
        <v>COMPRA DE MATERIALES PARA COMEDOR DE AL ESCUELA OROCHICO, DISTRITO TELIRE, 2017</v>
      </c>
      <c r="D50" s="1552">
        <f>D397</f>
        <v>0</v>
      </c>
      <c r="E50" s="1844" t="e">
        <f t="shared" si="0"/>
        <v>#DIV/0!</v>
      </c>
    </row>
    <row r="51" spans="2:5" ht="12.75">
      <c r="B51" s="1571" t="s">
        <v>2169</v>
      </c>
      <c r="C51" s="1552" t="str">
        <f>C399</f>
        <v>COMPRA DE MATERIALES PARA MEJORAMIENTO DEL SALON COMUNAL DE GAVILAN CANTA, DISTRITO BRATSI, 2018</v>
      </c>
      <c r="D51" s="1552">
        <f>D399</f>
        <v>0</v>
      </c>
      <c r="E51" s="1844" t="e">
        <f t="shared" si="0"/>
        <v>#DIV/0!</v>
      </c>
    </row>
    <row r="52" spans="2:5" ht="12.75">
      <c r="B52" s="1571" t="s">
        <v>2170</v>
      </c>
      <c r="C52" s="1552" t="str">
        <f>C401</f>
        <v>COMPRA DE MATERIALES PARA LA CONSTRUCCIÓN DEL TEMPLO APOSTOLICO DE BRIBRI, DISTRITO BRATSI, 2018</v>
      </c>
      <c r="D52" s="1552">
        <f>D401</f>
        <v>0</v>
      </c>
      <c r="E52" s="1844" t="e">
        <f t="shared" si="0"/>
        <v>#DIV/0!</v>
      </c>
    </row>
    <row r="53" spans="2:5" ht="12.75">
      <c r="B53" s="1571" t="s">
        <v>2171</v>
      </c>
      <c r="C53" s="1552" t="str">
        <f>C403</f>
        <v>COMPRA DE MATERIALES PARA LA CONSTRUCCIÓN DE LA IGLESIA CATOLICA DE ANNIA, DISTRITO SIXAOLA, 2018</v>
      </c>
      <c r="D53" s="1552">
        <f>D403</f>
        <v>0</v>
      </c>
      <c r="E53" s="1844" t="e">
        <f t="shared" si="0"/>
        <v>#DIV/0!</v>
      </c>
    </row>
    <row r="54" spans="2:5" ht="12.75">
      <c r="B54" s="1571" t="s">
        <v>2293</v>
      </c>
      <c r="C54" s="1552" t="str">
        <f>C405</f>
        <v>COMPRA DE MATERIALES PARA LA CONSTRUCCIÓN DEL TEMPLO EVANGELICO DE AMUBRI, DISTRITO TELIRE, 2018</v>
      </c>
      <c r="D54" s="1552">
        <f>D405</f>
        <v>0</v>
      </c>
      <c r="E54" s="1844" t="e">
        <f t="shared" si="0"/>
        <v>#DIV/0!</v>
      </c>
    </row>
    <row r="55" spans="2:5" ht="12.75">
      <c r="B55" s="1571" t="s">
        <v>2294</v>
      </c>
      <c r="C55" s="1552" t="str">
        <f>C407</f>
        <v>COMPRA DE MATERIALES PARA CONSTRUCCION DITSO TOO BLOK CASA CULTURAL DURURPE, DISTRITO TELIRE, 2018</v>
      </c>
      <c r="D55" s="1552">
        <f>D407</f>
        <v>0</v>
      </c>
      <c r="E55" s="1844" t="e">
        <f t="shared" si="0"/>
        <v>#DIV/0!</v>
      </c>
    </row>
    <row r="56" spans="2:5" ht="12.75">
      <c r="B56" s="1571" t="s">
        <v>2295</v>
      </c>
      <c r="C56" s="1552" t="str">
        <f>C409</f>
        <v>CONSTRUCCIÓN DE SALÓN DE REUNIONES PARA LA ASOCIACIÓN ÑALA TSKOK EN CORBITA, DISTRITO TELIRE, 2018</v>
      </c>
      <c r="D56" s="1552">
        <f>D409</f>
        <v>0</v>
      </c>
      <c r="E56" s="1844" t="e">
        <f t="shared" si="0"/>
        <v>#DIV/0!</v>
      </c>
    </row>
    <row r="57" spans="2:5" ht="12.75">
      <c r="B57" s="1571" t="s">
        <v>2296</v>
      </c>
      <c r="C57" s="1552" t="str">
        <f>C411</f>
        <v>COMPRA DE MATERIALES PARA EL SALON MULTIUSOS DE ARENAL, DISTRITO TELIRE, 2018</v>
      </c>
      <c r="D57" s="1552">
        <f>D411</f>
        <v>0</v>
      </c>
      <c r="E57" s="1844" t="e">
        <f t="shared" si="0"/>
        <v>#DIV/0!</v>
      </c>
    </row>
    <row r="58" spans="2:5" ht="12.75">
      <c r="B58" s="1571" t="s">
        <v>2297</v>
      </c>
      <c r="C58" s="1552" t="str">
        <f>C413</f>
        <v>COMPRA DE MATERIALES PARA LA CONSTRUCCION DEL TEMPLO EVANGELICO DE NAMU WOKI, DISTRITO TELIRE, 2018</v>
      </c>
      <c r="D58" s="1552">
        <f>D413</f>
        <v>0</v>
      </c>
      <c r="E58" s="1844" t="e">
        <f t="shared" si="0"/>
        <v>#DIV/0!</v>
      </c>
    </row>
    <row r="59" spans="2:5" ht="12.75">
      <c r="B59" s="1571" t="s">
        <v>2298</v>
      </c>
      <c r="C59" s="1552" t="str">
        <f>C415</f>
        <v>COMPRA DE MATERIALES PARA LA CONSTRUCCIÓN DE TEMPLO EVANGELICO DE SOKI, DISTRITO TELIRE, 2018</v>
      </c>
      <c r="D59" s="1552">
        <f>D415</f>
        <v>0</v>
      </c>
      <c r="E59" s="1844" t="e">
        <f t="shared" si="0"/>
        <v>#DIV/0!</v>
      </c>
    </row>
    <row r="60" spans="2:5" ht="12.75">
      <c r="B60" s="1571" t="s">
        <v>2299</v>
      </c>
      <c r="C60" s="1552" t="str">
        <f>C417</f>
        <v>COMPRA DE MATERIALES PARA LA IGLESIA EVANGELIO COMPLETO DE RANCHO GRANDE, DISTRITO BRATSI, 2018</v>
      </c>
      <c r="D60" s="1552">
        <f>D417</f>
        <v>0</v>
      </c>
      <c r="E60" s="1844" t="e">
        <f t="shared" si="0"/>
        <v>#DIV/0!</v>
      </c>
    </row>
    <row r="61" spans="2:5" ht="12.75">
      <c r="B61" s="1571" t="s">
        <v>2300</v>
      </c>
      <c r="C61" s="1552" t="str">
        <f>C419</f>
        <v>COMPRA DE MATERIALES PARA LA IGLESIA CATOLICA DE MANZANILLO, DISTRITO DE CAHUITA, 2018</v>
      </c>
      <c r="D61" s="1552">
        <f>D419</f>
        <v>0</v>
      </c>
      <c r="E61" s="1844" t="e">
        <f t="shared" si="0"/>
        <v>#DIV/0!</v>
      </c>
    </row>
    <row r="62" spans="2:5" ht="12.75">
      <c r="B62" s="1571" t="s">
        <v>2301</v>
      </c>
      <c r="C62" s="1552" t="str">
        <f>C421</f>
        <v>COMPRA DE MATERIALES PARA LA IGLESIA CATOLICA DE LIMONAL, DISTRITO DE CAHUITA, 2018</v>
      </c>
      <c r="D62" s="1552">
        <f>D421</f>
        <v>0</v>
      </c>
      <c r="E62" s="1844" t="e">
        <f t="shared" si="0"/>
        <v>#DIV/0!</v>
      </c>
    </row>
    <row r="63" spans="2:5" ht="12.75" hidden="1">
      <c r="B63" s="1571"/>
      <c r="C63" s="1552"/>
      <c r="D63" s="1552"/>
      <c r="E63" s="1844"/>
    </row>
    <row r="64" spans="2:5" ht="12.75" hidden="1">
      <c r="B64" s="1571"/>
      <c r="C64" s="1552"/>
      <c r="D64" s="1552"/>
      <c r="E64" s="1844"/>
    </row>
    <row r="65" spans="2:5" ht="12.75" hidden="1">
      <c r="B65" s="1571"/>
      <c r="C65" s="1552"/>
      <c r="D65" s="1552"/>
      <c r="E65" s="1844"/>
    </row>
    <row r="66" spans="2:5" ht="12.75" hidden="1">
      <c r="B66" s="1571"/>
      <c r="C66" s="1552"/>
      <c r="D66" s="1552"/>
      <c r="E66" s="1844"/>
    </row>
    <row r="67" spans="2:5" ht="12.75">
      <c r="B67" s="253" t="s">
        <v>1627</v>
      </c>
      <c r="C67" s="1545" t="s">
        <v>178</v>
      </c>
      <c r="D67" s="1538">
        <f>SUM(D68:D73)</f>
        <v>0</v>
      </c>
      <c r="E67" s="1845" t="e">
        <f t="shared" si="0"/>
        <v>#DIV/0!</v>
      </c>
    </row>
    <row r="68" spans="2:5" ht="12.75">
      <c r="B68" s="1571" t="s">
        <v>688</v>
      </c>
      <c r="C68" s="1552" t="str">
        <f>+C429</f>
        <v>PROYECTO CONSTRUCCION DE CABEZALES Y ALCANTARILLADOS EN QUEBRADAS, DE LA CARRETERA SEPECUE OROCHICO, DISTRITO TELIRE(2013)</v>
      </c>
      <c r="D68" s="1544">
        <f>+D429</f>
        <v>0</v>
      </c>
      <c r="E68" s="1844" t="e">
        <f>+D68/D$16</f>
        <v>#DIV/0!</v>
      </c>
    </row>
    <row r="69" spans="2:5" ht="12.75">
      <c r="B69" s="1571" t="s">
        <v>680</v>
      </c>
      <c r="C69" s="1552" t="str">
        <f>C438</f>
        <v>APERTURA DE CAMINO MONTE SINAI EN BOCA UREN, DISTRITO TELIRE, 2017</v>
      </c>
      <c r="D69" s="1552">
        <f>+D438</f>
        <v>0</v>
      </c>
      <c r="E69" s="1844" t="e">
        <f t="shared" si="0"/>
        <v>#DIV/0!</v>
      </c>
    </row>
    <row r="70" spans="2:5" ht="12.75">
      <c r="B70" s="1571" t="s">
        <v>682</v>
      </c>
      <c r="C70" s="1552" t="str">
        <f>C448</f>
        <v>COMPRA DE MATERIALES PARA TERMINAR EL PUENTE SOBRE EL RIO KATSI EN LA COMUNIDAD DE ALTO KATSI, DISTRITO TELIRE, 2016</v>
      </c>
      <c r="D70" s="1544">
        <f>D448</f>
        <v>0</v>
      </c>
      <c r="E70" s="1844" t="e">
        <f t="shared" si="0"/>
        <v>#DIV/0!</v>
      </c>
    </row>
    <row r="71" spans="2:5" ht="12.75" hidden="1">
      <c r="B71" s="1571" t="s">
        <v>684</v>
      </c>
      <c r="C71" s="1552">
        <f>C457</f>
        <v>0</v>
      </c>
      <c r="D71" s="1544">
        <f>D457</f>
        <v>0</v>
      </c>
      <c r="E71" s="1844" t="e">
        <f t="shared" si="0"/>
        <v>#DIV/0!</v>
      </c>
    </row>
    <row r="72" spans="2:5" ht="12.75" hidden="1">
      <c r="B72" s="1571" t="s">
        <v>1653</v>
      </c>
      <c r="C72" s="1552"/>
      <c r="D72" s="1544"/>
      <c r="E72" s="1844"/>
    </row>
    <row r="73" spans="2:5" ht="12.75" hidden="1">
      <c r="B73" s="1571" t="s">
        <v>1654</v>
      </c>
      <c r="C73" s="1552"/>
      <c r="D73" s="1544">
        <v>0</v>
      </c>
      <c r="E73" s="1844" t="e">
        <f t="shared" si="0"/>
        <v>#DIV/0!</v>
      </c>
    </row>
    <row r="74" spans="2:5" ht="12.75">
      <c r="B74" s="253" t="s">
        <v>1628</v>
      </c>
      <c r="C74" s="1545" t="s">
        <v>708</v>
      </c>
      <c r="D74" s="1546">
        <f>SUM(D75:D91)</f>
        <v>0</v>
      </c>
      <c r="E74" s="1845" t="e">
        <f t="shared" si="0"/>
        <v>#DIV/0!</v>
      </c>
    </row>
    <row r="75" spans="2:5" ht="12.75">
      <c r="B75" s="1571" t="s">
        <v>688</v>
      </c>
      <c r="C75" s="1552" t="str">
        <f>+C468</f>
        <v>MEJORAMIENTO ACUEDUCTO DE BARRIO LAS FLORES-CACHABLI, DISTRITO TELIRE 2011</v>
      </c>
      <c r="D75" s="1544">
        <f>+D468</f>
        <v>0</v>
      </c>
      <c r="E75" s="1844" t="e">
        <f t="shared" si="0"/>
        <v>#DIV/0!</v>
      </c>
    </row>
    <row r="76" spans="2:5" ht="12.75">
      <c r="B76" s="1571" t="s">
        <v>680</v>
      </c>
      <c r="C76" s="1552" t="str">
        <f>+C470</f>
        <v>MEJORAMIENTO EN EL ACUEDUCTO RURAL DE ALTO UREN, DISTRITO TELIRE 2012</v>
      </c>
      <c r="D76" s="1544">
        <f>+D470</f>
        <v>0</v>
      </c>
      <c r="E76" s="1844" t="e">
        <f t="shared" si="0"/>
        <v>#DIV/0!</v>
      </c>
    </row>
    <row r="77" spans="2:5" ht="12.75">
      <c r="B77" s="1571">
        <v>3</v>
      </c>
      <c r="C77" s="420" t="str">
        <f>+C472</f>
        <v>MEJORAMIENTO NE EL ACUEDUCTO RURAL DE KATSI, DISTRITO TELIRE, 2012</v>
      </c>
      <c r="D77" s="1544">
        <f>+D472</f>
        <v>0</v>
      </c>
      <c r="E77" s="1844" t="e">
        <f t="shared" si="0"/>
        <v>#DIV/0!</v>
      </c>
    </row>
    <row r="78" spans="2:5" ht="12.75">
      <c r="B78" s="1571" t="s">
        <v>684</v>
      </c>
      <c r="C78" s="420" t="str">
        <f>+C474</f>
        <v>PROYECTO MERAMIENTO DEL MINI ACUEDUCTO DE LA COMUNIDAD DE NAMU WOKI, TELIRE, 2014</v>
      </c>
      <c r="D78" s="1544">
        <f>+D474</f>
        <v>0</v>
      </c>
      <c r="E78" s="1844" t="e">
        <f t="shared" ref="E78:E83" si="1">+D78/D$16</f>
        <v>#DIV/0!</v>
      </c>
    </row>
    <row r="79" spans="2:5" ht="12.75">
      <c r="B79" s="1571" t="s">
        <v>1653</v>
      </c>
      <c r="C79" s="420" t="str">
        <f>+C476</f>
        <v>COMPRA E MATERIALES PARA LA CONSTRUCCION DE POZO DE AGUA EN LA ESCUELA DE KATUIR, BRATSI, 2014</v>
      </c>
      <c r="D79" s="1544">
        <f>+D476</f>
        <v>0</v>
      </c>
      <c r="E79" s="1844" t="e">
        <f t="shared" si="1"/>
        <v>#DIV/0!</v>
      </c>
    </row>
    <row r="80" spans="2:5" ht="12.75">
      <c r="B80" s="1571" t="s">
        <v>1654</v>
      </c>
      <c r="C80" s="420" t="str">
        <f>+C480</f>
        <v>COMPRA DE MATERIALES PARA EL MEJORAMIENTO DE MINI-ACUEDUCTO DE AL COMUNIDAD DE TSUIRI, DISTRITO TELIRE, 2015</v>
      </c>
      <c r="D80" s="1544">
        <f>+D480</f>
        <v>0</v>
      </c>
      <c r="E80" s="1844" t="e">
        <f>+D80/D$16</f>
        <v>#DIV/0!</v>
      </c>
    </row>
    <row r="81" spans="2:5" ht="12.75">
      <c r="B81" s="1571" t="s">
        <v>1655</v>
      </c>
      <c r="C81" s="1552" t="str">
        <f>+C482</f>
        <v>COMPRA DE MATERIALES PARA DOTAR DE SERVICIOS DE AGUA A LA ESCUELA DE ALTO CACHABRI, DISTRITO TELIRE, 2015</v>
      </c>
      <c r="D81" s="1544">
        <f>+D482</f>
        <v>0</v>
      </c>
      <c r="E81" s="1844" t="e">
        <f t="shared" si="1"/>
        <v>#DIV/0!</v>
      </c>
    </row>
    <row r="82" spans="2:5" ht="12.75">
      <c r="B82" s="1571" t="s">
        <v>685</v>
      </c>
      <c r="C82" s="1552" t="str">
        <f>+C484</f>
        <v>CONTINUACION DEL ACUEDUCTO RURAL DE MELERUK, DISTRITO BRATSI, 2016</v>
      </c>
      <c r="D82" s="1544">
        <f>+D484</f>
        <v>0</v>
      </c>
      <c r="E82" s="1844" t="e">
        <f t="shared" si="1"/>
        <v>#DIV/0!</v>
      </c>
    </row>
    <row r="83" spans="2:5" ht="12.75">
      <c r="B83" s="1571" t="s">
        <v>686</v>
      </c>
      <c r="C83" s="1552" t="str">
        <f>+C486</f>
        <v>COMPRA DE MATERIALES PARA MEJORAS DEL ACUEDUCTO DE MONTE SION, DISTRITO BRATSI, 2016</v>
      </c>
      <c r="D83" s="1544">
        <f>+D486</f>
        <v>0</v>
      </c>
      <c r="E83" s="1844" t="e">
        <f t="shared" si="1"/>
        <v>#DIV/0!</v>
      </c>
    </row>
    <row r="84" spans="2:5" ht="12.75">
      <c r="B84" s="1571" t="s">
        <v>687</v>
      </c>
      <c r="C84" s="1552" t="str">
        <f>+C488</f>
        <v>COMPRA DE MATERIALES PARA LA INSTALACION DE AGUA PARA ASOCIACIÓN DITSÖ TSÖ TAUBLÖK, DISTRITO TELIRE, 2016</v>
      </c>
      <c r="D84" s="1544">
        <f>+D488</f>
        <v>0</v>
      </c>
      <c r="E84" s="1844" t="e">
        <f>+D84/D$16</f>
        <v>#DIV/0!</v>
      </c>
    </row>
    <row r="85" spans="2:5" ht="12.75">
      <c r="B85" s="1571" t="s">
        <v>1979</v>
      </c>
      <c r="C85" s="1552" t="str">
        <f>+C490</f>
        <v>COMPRA DE MATERIALES PARA LA INSTALACION DE AGUA A 20 FAMILIAS DE LA COMUNIDAD DE KATSI, DISTRITO TELIRE, 2016</v>
      </c>
      <c r="D85" s="1544">
        <f>+D490</f>
        <v>0</v>
      </c>
      <c r="E85" s="1844" t="e">
        <f t="shared" ref="E85:E91" si="2">+D85/D$16</f>
        <v>#DIV/0!</v>
      </c>
    </row>
    <row r="86" spans="2:5" ht="12.75">
      <c r="B86" s="1571" t="s">
        <v>1656</v>
      </c>
      <c r="C86" s="1552" t="str">
        <f>+C492</f>
        <v>COMPRA DE MATERIALES PARA EL MEJORAMIENTO DEL MINI-ACUEDUCTO DE LA COMUNIDAD DE SUIRI, DISTRITO TELIRE, 2016</v>
      </c>
      <c r="D86" s="1544">
        <f>+D492</f>
        <v>0</v>
      </c>
      <c r="E86" s="1844" t="e">
        <f t="shared" si="2"/>
        <v>#DIV/0!</v>
      </c>
    </row>
    <row r="87" spans="2:5" ht="12.75">
      <c r="B87" s="1571" t="s">
        <v>1980</v>
      </c>
      <c r="C87" s="1552" t="str">
        <f>C494</f>
        <v>COMPRA DE MATERIALES PARA LA CONSTRUCCION DE PEQUEÑO ACUEDUCTO PARA COMUNIDAD DE ÓBLI, DISTRITO TELIRE, 2016</v>
      </c>
      <c r="D87" s="1544">
        <f>D494</f>
        <v>0</v>
      </c>
      <c r="E87" s="1844" t="e">
        <f t="shared" si="2"/>
        <v>#DIV/0!</v>
      </c>
    </row>
    <row r="88" spans="2:5" ht="12.75">
      <c r="B88" s="1571" t="s">
        <v>1657</v>
      </c>
      <c r="C88" s="1552" t="str">
        <f>C496</f>
        <v>MATERIALES PARA REMODELACION DE MINIACUEDUCTO DE MONTE SION, DISTRITO DE BRATSI, 2017</v>
      </c>
      <c r="D88" s="1544">
        <f>D496</f>
        <v>0</v>
      </c>
      <c r="E88" s="1844" t="e">
        <f t="shared" si="2"/>
        <v>#DIV/0!</v>
      </c>
    </row>
    <row r="89" spans="2:5" ht="12.75">
      <c r="B89" s="1571" t="s">
        <v>1658</v>
      </c>
      <c r="C89" s="1552" t="str">
        <f>C498</f>
        <v>AMPLIACION DE ACUEDUCTO DE BOCA UREN, DISTRTITO DE TELIRE, 2017</v>
      </c>
      <c r="D89" s="1544">
        <f>D498</f>
        <v>0</v>
      </c>
      <c r="E89" s="1844" t="e">
        <f t="shared" si="2"/>
        <v>#DIV/0!</v>
      </c>
    </row>
    <row r="90" spans="2:5" ht="12.75" hidden="1">
      <c r="B90" s="1571" t="s">
        <v>2001</v>
      </c>
      <c r="C90" s="1552" t="str">
        <f>C500</f>
        <v>COLABORACION CON LA CONSTRUCCION DEL ACUCEDUTO KAPOLI-DILA, DISTRITO DE TELIRE, 2017</v>
      </c>
      <c r="D90" s="1544">
        <f>D500</f>
        <v>0</v>
      </c>
      <c r="E90" s="1844" t="e">
        <f t="shared" si="2"/>
        <v>#DIV/0!</v>
      </c>
    </row>
    <row r="91" spans="2:5" ht="12.75" hidden="1">
      <c r="B91" s="1571" t="s">
        <v>2002</v>
      </c>
      <c r="C91" s="1552" t="str">
        <f>C502</f>
        <v>AMPLIACION DE ACUEDUCTO DE SEPECUE, DISTRITO TELIRE, 2017</v>
      </c>
      <c r="D91" s="1544">
        <f>D502</f>
        <v>0</v>
      </c>
      <c r="E91" s="1844" t="e">
        <f t="shared" si="2"/>
        <v>#DIV/0!</v>
      </c>
    </row>
    <row r="92" spans="2:5" ht="12.75">
      <c r="B92" s="253" t="s">
        <v>1629</v>
      </c>
      <c r="C92" s="1545" t="s">
        <v>1615</v>
      </c>
      <c r="D92" s="1546">
        <f>SUM(D93:D116)</f>
        <v>0</v>
      </c>
      <c r="E92" s="1845" t="e">
        <f t="shared" si="0"/>
        <v>#DIV/0!</v>
      </c>
    </row>
    <row r="93" spans="2:5" ht="12.75">
      <c r="B93" s="1571" t="s">
        <v>688</v>
      </c>
      <c r="C93" s="1552" t="str">
        <f>+C506</f>
        <v>MEJORAS EN LA CANCHA DE FUTBOL DE PUERTO VEIJO (CAMERINOS) 2011</v>
      </c>
      <c r="D93" s="1544">
        <f>+D506</f>
        <v>0</v>
      </c>
      <c r="E93" s="1844" t="e">
        <f t="shared" si="0"/>
        <v>#DIV/0!</v>
      </c>
    </row>
    <row r="94" spans="2:5" ht="12.75">
      <c r="B94" s="1571" t="s">
        <v>680</v>
      </c>
      <c r="C94" s="1552" t="str">
        <f>+C508</f>
        <v>MATERIALES PARA CAMERINO DE LA CANCHA DE FUTBOL DE CATARINA, DISTRITO SIXAOLA, 2012</v>
      </c>
      <c r="D94" s="1544">
        <f>+D508</f>
        <v>0</v>
      </c>
      <c r="E94" s="1844" t="e">
        <f t="shared" si="0"/>
        <v>#DIV/0!</v>
      </c>
    </row>
    <row r="95" spans="2:5" ht="12.75">
      <c r="B95" s="1571" t="s">
        <v>682</v>
      </c>
      <c r="C95" s="1552" t="str">
        <f>+C510</f>
        <v>MEJORAMIENTO DE LA INFRAESTRUCTURA DEL CAMPO FERIAL AGRICOLA DE CAHUITA, DISTRITO CAHUITA, 2012</v>
      </c>
      <c r="D95" s="1544">
        <f>+D510</f>
        <v>0</v>
      </c>
      <c r="E95" s="1844" t="e">
        <f t="shared" si="0"/>
        <v>#DIV/0!</v>
      </c>
    </row>
    <row r="96" spans="2:5" ht="12.75">
      <c r="B96" s="1571" t="s">
        <v>684</v>
      </c>
      <c r="C96" s="1552" t="str">
        <f>+C512</f>
        <v>MATERIALES PARA MALLA DE LA CANCHA DE FUTBOL DE SAN RAFAEL, DISTRITO CAHUIA, 2013</v>
      </c>
      <c r="D96" s="1544">
        <f>+D512</f>
        <v>0</v>
      </c>
      <c r="E96" s="1844" t="e">
        <f t="shared" si="0"/>
        <v>#DIV/0!</v>
      </c>
    </row>
    <row r="97" spans="2:5" ht="12.75">
      <c r="B97" s="1571" t="s">
        <v>1653</v>
      </c>
      <c r="C97" s="1552" t="str">
        <f>+C514</f>
        <v>CONSTRUCCION DE CANCHA POLIDEPORTIVA EN LA ESCUELA MELERUK 2, BRATSI. 2014</v>
      </c>
      <c r="D97" s="1552">
        <f>+D514</f>
        <v>0</v>
      </c>
      <c r="E97" s="1844" t="e">
        <f t="shared" ref="E97:E104" si="3">+D97/D$16</f>
        <v>#DIV/0!</v>
      </c>
    </row>
    <row r="98" spans="2:5" ht="12.75">
      <c r="B98" s="1571" t="s">
        <v>1654</v>
      </c>
      <c r="C98" s="1552" t="str">
        <f>+C516</f>
        <v>MATERIALES PARA INSTALACION DE AIRES ACONDICIONADOS Y MEJORAS EN LA IGLESIA DE DIOS ONE CREEK, CAHUITA, 2014</v>
      </c>
      <c r="D98" s="1552">
        <f>+D516</f>
        <v>0</v>
      </c>
      <c r="E98" s="1844" t="e">
        <f t="shared" si="3"/>
        <v>#DIV/0!</v>
      </c>
    </row>
    <row r="99" spans="2:5" ht="12.75">
      <c r="B99" s="1571" t="s">
        <v>1655</v>
      </c>
      <c r="C99" s="1552" t="str">
        <f>+C518</f>
        <v>MATERIALES PARA ENMALLADO DE LA ESCUELA DE COMADRE, DISTRITO CAHUITA, 2014</v>
      </c>
      <c r="D99" s="1552">
        <f>+D518</f>
        <v>0</v>
      </c>
      <c r="E99" s="1844" t="e">
        <f t="shared" si="3"/>
        <v>#DIV/0!</v>
      </c>
    </row>
    <row r="100" spans="2:5" ht="12.75">
      <c r="B100" s="1571" t="s">
        <v>685</v>
      </c>
      <c r="C100" s="1552" t="str">
        <f>+C520</f>
        <v>COMPRA DE MATERIALES PARA LA CONSTRUCCION DE ENMALLADO DE LA PLAZA DE SURETKA, DISTRITO BRATSI, 2015</v>
      </c>
      <c r="D100" s="1552">
        <f>+D520</f>
        <v>0</v>
      </c>
      <c r="E100" s="1844" t="e">
        <f t="shared" si="3"/>
        <v>#DIV/0!</v>
      </c>
    </row>
    <row r="101" spans="2:5" ht="12.75">
      <c r="B101" s="1571" t="s">
        <v>686</v>
      </c>
      <c r="C101" s="1552" t="str">
        <f>+C522</f>
        <v>COMPRA DE PINTURA Y MEJORAS PARA EL PUESTO POLICIAL DE BAMBU, DSITRITO BRATSI, 2016</v>
      </c>
      <c r="D101" s="1552">
        <f>+D522</f>
        <v>0</v>
      </c>
      <c r="E101" s="1844" t="e">
        <f t="shared" si="3"/>
        <v>#DIV/0!</v>
      </c>
    </row>
    <row r="102" spans="2:5" ht="12.75">
      <c r="B102" s="1571" t="s">
        <v>687</v>
      </c>
      <c r="C102" s="1552" t="str">
        <f>+C524</f>
        <v>COMPRA DE MATERIALES PARA LA CONSTRUCCION DE UNA PLATAFORMA MULTIUSO EN EL LICEO DE YORKIN, DISTRITO TELIRE, 2016</v>
      </c>
      <c r="D102" s="1552">
        <f>+D524</f>
        <v>0</v>
      </c>
      <c r="E102" s="1844" t="e">
        <f t="shared" si="3"/>
        <v>#DIV/0!</v>
      </c>
    </row>
    <row r="103" spans="2:5" ht="12.75">
      <c r="B103" s="1571" t="s">
        <v>1979</v>
      </c>
      <c r="C103" s="1552" t="str">
        <f>+C526</f>
        <v>COMPRA DE MATERIALES PARA LA CONSTRUCCION DE UNA GRADERIA PARA LA PLAZA DE FUTBOL DE LA COMUNIDAD DE SUIRI, DISTRITO TELIRE, 2016</v>
      </c>
      <c r="D103" s="1552">
        <f>+D526</f>
        <v>0</v>
      </c>
      <c r="E103" s="1844" t="e">
        <f t="shared" si="3"/>
        <v>#DIV/0!</v>
      </c>
    </row>
    <row r="104" spans="2:5" ht="12.75">
      <c r="B104" s="1571" t="s">
        <v>1656</v>
      </c>
      <c r="C104" s="1552" t="str">
        <f>+C528</f>
        <v>COMPRA DE MATERIALES PARA EL ENMALLADO DEL TERRENO DE LA ESCUELA ALTO KATSI, DISTRITO TELIRE, 2016</v>
      </c>
      <c r="D104" s="1552">
        <f>+D528</f>
        <v>0</v>
      </c>
      <c r="E104" s="1844" t="e">
        <f t="shared" si="3"/>
        <v>#DIV/0!</v>
      </c>
    </row>
    <row r="105" spans="2:5" ht="12.75">
      <c r="B105" s="1571" t="s">
        <v>1980</v>
      </c>
      <c r="C105" s="1552" t="str">
        <f>+C530</f>
        <v>ILUMINACION DE CANCHA MULTIUSO DE LA COMUNIDAD DE SEPECUE, DISTRITO TELIRE, 2016</v>
      </c>
      <c r="D105" s="1552">
        <f>+D530</f>
        <v>0</v>
      </c>
      <c r="E105" s="1844" t="e">
        <f t="shared" ref="E105:E116" si="4">+D105/D$16</f>
        <v>#DIV/0!</v>
      </c>
    </row>
    <row r="106" spans="2:5" ht="12.75">
      <c r="B106" s="1571" t="s">
        <v>1657</v>
      </c>
      <c r="C106" s="1552" t="str">
        <f>+C532</f>
        <v>COMPRA DE MATERIALES PARA ENMALLADO DE LA ESCUELA DE SAN VICENTE, DISTRITO BRATSI, 2017</v>
      </c>
      <c r="D106" s="1552">
        <f>+D532</f>
        <v>0</v>
      </c>
      <c r="E106" s="1844" t="e">
        <f t="shared" si="4"/>
        <v>#DIV/0!</v>
      </c>
    </row>
    <row r="107" spans="2:5" ht="12.75">
      <c r="B107" s="1571" t="s">
        <v>1658</v>
      </c>
      <c r="C107" s="1552" t="str">
        <f>+C534</f>
        <v>COMPRA DE MATERIALES PARA MEJORAS CANCHA MULTIUSOS DE LA ESCUELA DE CATARINA, DISTRITO DE SIXAOLA, 2017</v>
      </c>
      <c r="D107" s="1552">
        <f>+D534</f>
        <v>0</v>
      </c>
      <c r="E107" s="1844" t="e">
        <f t="shared" si="4"/>
        <v>#DIV/0!</v>
      </c>
    </row>
    <row r="108" spans="2:5" ht="12.75">
      <c r="B108" s="1571" t="s">
        <v>2001</v>
      </c>
      <c r="C108" s="1552" t="str">
        <f>+C536</f>
        <v>COMPRA DE MATERIALES PARA ENMALLADO DEL CEMENTERIO DE BAMBÚ, DISTRITO BRATSI, 2018</v>
      </c>
      <c r="D108" s="1552">
        <f>+D536</f>
        <v>0</v>
      </c>
      <c r="E108" s="1844" t="e">
        <f t="shared" si="4"/>
        <v>#DIV/0!</v>
      </c>
    </row>
    <row r="109" spans="2:5" ht="12.75">
      <c r="B109" s="1571" t="s">
        <v>2002</v>
      </c>
      <c r="C109" s="1552" t="str">
        <f>+C538</f>
        <v>COMPRA DE MATERIALES PARA ENTECHADO DE LA CANCHA MULTIUSOS EL PARQUE MARGARITA, DISTRITO SIXAOLA, 2018</v>
      </c>
      <c r="D109" s="1552">
        <f>+D538</f>
        <v>0</v>
      </c>
      <c r="E109" s="1844" t="e">
        <f t="shared" si="4"/>
        <v>#DIV/0!</v>
      </c>
    </row>
    <row r="110" spans="2:5" ht="12.75">
      <c r="B110" s="1571" t="s">
        <v>2003</v>
      </c>
      <c r="C110" s="1552" t="str">
        <f>+C540</f>
        <v>COMPRA DE MATERIALES PARA BATERIAS SANITARIAS DE LA IGLESIA DE DIOS EVANGELIO COMPLERO DE CELIA, DISTRITO SIXAOLA, 2018</v>
      </c>
      <c r="D110" s="1552">
        <f>+D540</f>
        <v>0</v>
      </c>
      <c r="E110" s="1844" t="e">
        <f t="shared" si="4"/>
        <v>#DIV/0!</v>
      </c>
    </row>
    <row r="111" spans="2:5" ht="12.75">
      <c r="B111" s="1571" t="s">
        <v>2004</v>
      </c>
      <c r="C111" s="1552" t="str">
        <f>+C542</f>
        <v>CONSTRUCCION DE MURO EN EL PARQUE DE HONE CREEK, DISTRITO DE CAHUITA, 2018</v>
      </c>
      <c r="D111" s="1552">
        <f>+D542</f>
        <v>0</v>
      </c>
      <c r="E111" s="1844" t="e">
        <f t="shared" si="4"/>
        <v>#DIV/0!</v>
      </c>
    </row>
    <row r="112" spans="2:5" ht="12.75">
      <c r="B112" s="1571" t="s">
        <v>2008</v>
      </c>
      <c r="C112" s="1552" t="str">
        <f>+C544</f>
        <v>CONSTRUCCION DE DOS PARADAS DE BUSES DE PATIÑO, DISTRITO DE CAHUITA, 2018</v>
      </c>
      <c r="D112" s="1552">
        <f>+D544</f>
        <v>0</v>
      </c>
      <c r="E112" s="1844" t="e">
        <f t="shared" si="4"/>
        <v>#DIV/0!</v>
      </c>
    </row>
    <row r="113" spans="1:16384" ht="12.75">
      <c r="B113" s="1571" t="s">
        <v>2009</v>
      </c>
      <c r="C113" s="1552" t="str">
        <f>C546</f>
        <v>CONSTRUCCION Y ENMALLADO DE LOCAL DEL CEMENTERIO DE MOJONCITO, DISTRITO TELIRE, 2018</v>
      </c>
      <c r="D113" s="1552">
        <f>D546</f>
        <v>0</v>
      </c>
      <c r="E113" s="1844" t="e">
        <f t="shared" si="4"/>
        <v>#DIV/0!</v>
      </c>
    </row>
    <row r="114" spans="1:16384" ht="12.75">
      <c r="B114" s="1571" t="s">
        <v>2102</v>
      </c>
      <c r="C114" s="1552" t="str">
        <f>C548</f>
        <v>CONSTRUCCIÓN DE CUATRO CASETILLAS DE BUSES EN AMUBRI Y SEPECUE, DISTRIO TELIRE, 2018</v>
      </c>
      <c r="D114" s="1552">
        <f>D548</f>
        <v>0</v>
      </c>
      <c r="E114" s="1844" t="e">
        <f t="shared" si="4"/>
        <v>#DIV/0!</v>
      </c>
    </row>
    <row r="115" spans="1:16384" ht="12.75" hidden="1">
      <c r="B115" s="1571" t="s">
        <v>2103</v>
      </c>
      <c r="C115" s="1552" t="str">
        <f>C550</f>
        <v>COMPRA DE MATERIALES PARA ENMALLADO DE LA ESCUELA DE SIBODI, DISTRITO TELIRE, 2017</v>
      </c>
      <c r="D115" s="1552">
        <f>D550</f>
        <v>0</v>
      </c>
      <c r="E115" s="1844" t="e">
        <f t="shared" si="4"/>
        <v>#DIV/0!</v>
      </c>
    </row>
    <row r="116" spans="1:16384" ht="12.75" hidden="1">
      <c r="B116" s="1571" t="s">
        <v>2104</v>
      </c>
      <c r="C116" s="1552" t="str">
        <f>C552</f>
        <v>MATERIALES PARA LA CONSTRUCCIÓN DE UN PARQUE EN LA COMUNIDAD DE SIXAOLA, DISTRITO SIXAOLA, 2017</v>
      </c>
      <c r="D116" s="1552">
        <f>D552</f>
        <v>0</v>
      </c>
      <c r="E116" s="1844" t="e">
        <f t="shared" si="4"/>
        <v>#DIV/0!</v>
      </c>
    </row>
    <row r="117" spans="1:16384" ht="12.75">
      <c r="B117" s="253" t="s">
        <v>1630</v>
      </c>
      <c r="C117" s="253" t="s">
        <v>917</v>
      </c>
      <c r="D117" s="1538">
        <f>SUM(D118:D124)</f>
        <v>0</v>
      </c>
      <c r="E117" s="1845" t="e">
        <f>+D117/D$16</f>
        <v>#DIV/0!</v>
      </c>
    </row>
    <row r="118" spans="1:16384" ht="12.75">
      <c r="A118" s="1538">
        <f>+A556</f>
        <v>0</v>
      </c>
      <c r="B118" s="1571" t="s">
        <v>688</v>
      </c>
      <c r="C118" s="1544" t="str">
        <f>+C556</f>
        <v>Compra de equipo para la fabricacion  de alcantarillas (4 dist) - 2009</v>
      </c>
      <c r="D118" s="1544">
        <f>+D556</f>
        <v>0</v>
      </c>
      <c r="E118" s="1844" t="e">
        <f>+D118/D$16</f>
        <v>#DIV/0!</v>
      </c>
      <c r="F118" s="1845" t="e">
        <f>+E118/E$16</f>
        <v>#DIV/0!</v>
      </c>
      <c r="G118" s="1538">
        <f>+G556</f>
        <v>0</v>
      </c>
      <c r="H118" s="1845" t="e">
        <f>+G118/G$16</f>
        <v>#DIV/0!</v>
      </c>
      <c r="I118" s="1538">
        <f>+I556</f>
        <v>0</v>
      </c>
      <c r="J118" s="1845" t="e">
        <f>+I118/I$16</f>
        <v>#DIV/0!</v>
      </c>
      <c r="K118" s="1538">
        <f>+K556</f>
        <v>0</v>
      </c>
      <c r="L118" s="1845" t="e">
        <f>+K118/K$16</f>
        <v>#DIV/0!</v>
      </c>
      <c r="M118" s="1538">
        <f>+M556</f>
        <v>0</v>
      </c>
      <c r="N118" s="1845" t="e">
        <f>+M118/M$16</f>
        <v>#DIV/0!</v>
      </c>
      <c r="O118" s="1538">
        <f>+O556</f>
        <v>0</v>
      </c>
      <c r="P118" s="1845" t="e">
        <f>+O118/O$16</f>
        <v>#DIV/0!</v>
      </c>
      <c r="Q118" s="1538">
        <f>+Q556</f>
        <v>0</v>
      </c>
      <c r="R118" s="1845" t="e">
        <f>+Q118/Q$16</f>
        <v>#DIV/0!</v>
      </c>
      <c r="S118" s="1538">
        <f>+S556</f>
        <v>0</v>
      </c>
      <c r="T118" s="1845" t="e">
        <f>+S118/S$16</f>
        <v>#DIV/0!</v>
      </c>
      <c r="U118" s="1538">
        <f>+U556</f>
        <v>0</v>
      </c>
      <c r="V118" s="1845" t="e">
        <f>+U118/U$16</f>
        <v>#DIV/0!</v>
      </c>
      <c r="W118" s="1538">
        <f>+W556</f>
        <v>0</v>
      </c>
      <c r="X118" s="1845" t="e">
        <f>+W118/W$16</f>
        <v>#DIV/0!</v>
      </c>
      <c r="Y118" s="1538">
        <f>+Y556</f>
        <v>0</v>
      </c>
      <c r="Z118" s="1845" t="e">
        <f>+Y118/Y$16</f>
        <v>#DIV/0!</v>
      </c>
      <c r="AA118" s="1538">
        <f>+AA556</f>
        <v>0</v>
      </c>
      <c r="AB118" s="1845" t="e">
        <f>+AA118/AA$16</f>
        <v>#DIV/0!</v>
      </c>
      <c r="AC118" s="1538">
        <f>+AC556</f>
        <v>0</v>
      </c>
      <c r="AD118" s="1845" t="e">
        <f>+AC118/AC$16</f>
        <v>#DIV/0!</v>
      </c>
      <c r="AE118" s="1538">
        <f>+AE556</f>
        <v>0</v>
      </c>
      <c r="AF118" s="1845" t="e">
        <f>+AE118/AE$16</f>
        <v>#DIV/0!</v>
      </c>
      <c r="AG118" s="1538">
        <f>+AG556</f>
        <v>0</v>
      </c>
      <c r="AH118" s="1845" t="e">
        <f>+AG118/AG$16</f>
        <v>#DIV/0!</v>
      </c>
      <c r="AI118" s="1538">
        <f>+AI556</f>
        <v>0</v>
      </c>
      <c r="AJ118" s="1845" t="e">
        <f>+AI118/AI$16</f>
        <v>#DIV/0!</v>
      </c>
      <c r="AK118" s="1538">
        <f>+AK556</f>
        <v>0</v>
      </c>
      <c r="AL118" s="1845" t="e">
        <f>+AK118/AK$16</f>
        <v>#DIV/0!</v>
      </c>
      <c r="AM118" s="1538">
        <f>+AM556</f>
        <v>0</v>
      </c>
      <c r="AN118" s="1845" t="e">
        <f>+AM118/AM$16</f>
        <v>#DIV/0!</v>
      </c>
      <c r="AO118" s="1538">
        <f>+AO556</f>
        <v>0</v>
      </c>
      <c r="AP118" s="1845" t="e">
        <f>+AO118/AO$16</f>
        <v>#DIV/0!</v>
      </c>
      <c r="AQ118" s="1538">
        <f>+AQ556</f>
        <v>0</v>
      </c>
      <c r="AR118" s="1845" t="e">
        <f>+AQ118/AQ$16</f>
        <v>#DIV/0!</v>
      </c>
      <c r="AS118" s="1538">
        <f>+AS556</f>
        <v>0</v>
      </c>
      <c r="AT118" s="1845" t="e">
        <f>+AS118/AS$16</f>
        <v>#DIV/0!</v>
      </c>
      <c r="AU118" s="1538">
        <f>+AU556</f>
        <v>0</v>
      </c>
      <c r="AV118" s="1845" t="e">
        <f>+AU118/AU$16</f>
        <v>#DIV/0!</v>
      </c>
      <c r="AW118" s="1538">
        <f>+AW556</f>
        <v>0</v>
      </c>
      <c r="AX118" s="1845" t="e">
        <f>+AW118/AW$16</f>
        <v>#DIV/0!</v>
      </c>
      <c r="AY118" s="1538">
        <f>+AY556</f>
        <v>0</v>
      </c>
      <c r="AZ118" s="1845" t="e">
        <f>+AY118/AY$16</f>
        <v>#DIV/0!</v>
      </c>
      <c r="BA118" s="1538">
        <f>+BA556</f>
        <v>0</v>
      </c>
      <c r="BB118" s="1845" t="e">
        <f>+BA118/BA$16</f>
        <v>#DIV/0!</v>
      </c>
      <c r="BC118" s="1538">
        <f>+BC556</f>
        <v>0</v>
      </c>
      <c r="BD118" s="1845" t="e">
        <f>+BC118/BC$16</f>
        <v>#DIV/0!</v>
      </c>
      <c r="BE118" s="1538">
        <f>+BE556</f>
        <v>0</v>
      </c>
      <c r="BF118" s="1845" t="e">
        <f>+BE118/BE$16</f>
        <v>#DIV/0!</v>
      </c>
      <c r="BG118" s="1538">
        <f>+BG556</f>
        <v>0</v>
      </c>
      <c r="BH118" s="1845" t="e">
        <f>+BG118/BG$16</f>
        <v>#DIV/0!</v>
      </c>
      <c r="BI118" s="1538">
        <f>+BI556</f>
        <v>0</v>
      </c>
      <c r="BJ118" s="1845" t="e">
        <f>+BI118/BI$16</f>
        <v>#DIV/0!</v>
      </c>
      <c r="BK118" s="1538">
        <f>+BK556</f>
        <v>0</v>
      </c>
      <c r="BL118" s="1845" t="e">
        <f>+BK118/BK$16</f>
        <v>#DIV/0!</v>
      </c>
      <c r="BM118" s="1538">
        <f>+BM556</f>
        <v>0</v>
      </c>
      <c r="BN118" s="1845" t="e">
        <f>+BM118/BM$16</f>
        <v>#DIV/0!</v>
      </c>
      <c r="BO118" s="1538">
        <f>+BO556</f>
        <v>0</v>
      </c>
      <c r="BP118" s="1845" t="e">
        <f>+BO118/BO$16</f>
        <v>#DIV/0!</v>
      </c>
      <c r="BQ118" s="1538">
        <f>+BQ556</f>
        <v>0</v>
      </c>
      <c r="BR118" s="1845" t="e">
        <f>+BQ118/BQ$16</f>
        <v>#DIV/0!</v>
      </c>
      <c r="BS118" s="1538">
        <f>+BS556</f>
        <v>0</v>
      </c>
      <c r="BT118" s="1845" t="e">
        <f>+BS118/BS$16</f>
        <v>#DIV/0!</v>
      </c>
      <c r="BU118" s="1538">
        <f>+BU556</f>
        <v>0</v>
      </c>
      <c r="BV118" s="1845" t="e">
        <f>+BU118/BU$16</f>
        <v>#DIV/0!</v>
      </c>
      <c r="BW118" s="1538">
        <f>+BW556</f>
        <v>0</v>
      </c>
      <c r="BX118" s="1845" t="e">
        <f>+BW118/BW$16</f>
        <v>#DIV/0!</v>
      </c>
      <c r="BY118" s="1538">
        <f>+BY556</f>
        <v>0</v>
      </c>
      <c r="BZ118" s="1845" t="e">
        <f>+BY118/BY$16</f>
        <v>#DIV/0!</v>
      </c>
      <c r="CA118" s="1538">
        <f>+CA556</f>
        <v>0</v>
      </c>
      <c r="CB118" s="1845" t="e">
        <f>+CA118/CA$16</f>
        <v>#DIV/0!</v>
      </c>
      <c r="CC118" s="1538">
        <f>+CC556</f>
        <v>0</v>
      </c>
      <c r="CD118" s="1845" t="e">
        <f>+CC118/CC$16</f>
        <v>#DIV/0!</v>
      </c>
      <c r="CE118" s="1538">
        <f>+CE556</f>
        <v>0</v>
      </c>
      <c r="CF118" s="1845" t="e">
        <f>+CE118/CE$16</f>
        <v>#DIV/0!</v>
      </c>
      <c r="CG118" s="1538">
        <f>+CG556</f>
        <v>0</v>
      </c>
      <c r="CH118" s="1845" t="e">
        <f>+CG118/CG$16</f>
        <v>#DIV/0!</v>
      </c>
      <c r="CI118" s="1538">
        <f>+CI556</f>
        <v>0</v>
      </c>
      <c r="CJ118" s="1845" t="e">
        <f>+CI118/CI$16</f>
        <v>#DIV/0!</v>
      </c>
      <c r="CK118" s="1538">
        <f>+CK556</f>
        <v>0</v>
      </c>
      <c r="CL118" s="1845" t="e">
        <f>+CK118/CK$16</f>
        <v>#DIV/0!</v>
      </c>
      <c r="CM118" s="1538">
        <f>+CM556</f>
        <v>0</v>
      </c>
      <c r="CN118" s="1845" t="e">
        <f>+CM118/CM$16</f>
        <v>#DIV/0!</v>
      </c>
      <c r="CO118" s="1538">
        <f>+CO556</f>
        <v>0</v>
      </c>
      <c r="CP118" s="1845" t="e">
        <f>+CO118/CO$16</f>
        <v>#DIV/0!</v>
      </c>
      <c r="CQ118" s="1538">
        <f>+CQ556</f>
        <v>0</v>
      </c>
      <c r="CR118" s="1845" t="e">
        <f>+CQ118/CQ$16</f>
        <v>#DIV/0!</v>
      </c>
      <c r="CS118" s="1538">
        <f>+CS556</f>
        <v>0</v>
      </c>
      <c r="CT118" s="1845" t="e">
        <f>+CS118/CS$16</f>
        <v>#DIV/0!</v>
      </c>
      <c r="CU118" s="1538">
        <f>+CU556</f>
        <v>0</v>
      </c>
      <c r="CV118" s="1845" t="e">
        <f>+CU118/CU$16</f>
        <v>#DIV/0!</v>
      </c>
      <c r="CW118" s="1538">
        <f>+CW556</f>
        <v>0</v>
      </c>
      <c r="CX118" s="1845" t="e">
        <f>+CW118/CW$16</f>
        <v>#DIV/0!</v>
      </c>
      <c r="CY118" s="1538">
        <f>+CY556</f>
        <v>0</v>
      </c>
      <c r="CZ118" s="1845" t="e">
        <f>+CY118/CY$16</f>
        <v>#DIV/0!</v>
      </c>
      <c r="DA118" s="1538">
        <f>+DA556</f>
        <v>0</v>
      </c>
      <c r="DB118" s="1845" t="e">
        <f>+DA118/DA$16</f>
        <v>#DIV/0!</v>
      </c>
      <c r="DC118" s="1538">
        <f>+DC556</f>
        <v>0</v>
      </c>
      <c r="DD118" s="1845" t="e">
        <f>+DC118/DC$16</f>
        <v>#DIV/0!</v>
      </c>
      <c r="DE118" s="1538">
        <f>+DE556</f>
        <v>0</v>
      </c>
      <c r="DF118" s="1845" t="e">
        <f>+DE118/DE$16</f>
        <v>#DIV/0!</v>
      </c>
      <c r="DG118" s="1538">
        <f>+DG556</f>
        <v>0</v>
      </c>
      <c r="DH118" s="1845" t="e">
        <f>+DG118/DG$16</f>
        <v>#DIV/0!</v>
      </c>
      <c r="DI118" s="1538">
        <f>+DI556</f>
        <v>0</v>
      </c>
      <c r="DJ118" s="1845" t="e">
        <f>+DI118/DI$16</f>
        <v>#DIV/0!</v>
      </c>
      <c r="DK118" s="1538">
        <f>+DK556</f>
        <v>0</v>
      </c>
      <c r="DL118" s="1845" t="e">
        <f>+DK118/DK$16</f>
        <v>#DIV/0!</v>
      </c>
      <c r="DM118" s="1538">
        <f>+DM556</f>
        <v>0</v>
      </c>
      <c r="DN118" s="1845" t="e">
        <f>+DM118/DM$16</f>
        <v>#DIV/0!</v>
      </c>
      <c r="DO118" s="1538">
        <f>+DO556</f>
        <v>0</v>
      </c>
      <c r="DP118" s="1845" t="e">
        <f>+DO118/DO$16</f>
        <v>#DIV/0!</v>
      </c>
      <c r="DQ118" s="1538">
        <f>+DQ556</f>
        <v>0</v>
      </c>
      <c r="DR118" s="1845" t="e">
        <f>+DQ118/DQ$16</f>
        <v>#DIV/0!</v>
      </c>
      <c r="DS118" s="1538">
        <f>+DS556</f>
        <v>0</v>
      </c>
      <c r="DT118" s="1845" t="e">
        <f>+DS118/DS$16</f>
        <v>#DIV/0!</v>
      </c>
      <c r="DU118" s="1538">
        <f>+DU556</f>
        <v>0</v>
      </c>
      <c r="DV118" s="1845" t="e">
        <f>+DU118/DU$16</f>
        <v>#DIV/0!</v>
      </c>
      <c r="DW118" s="1538">
        <f>+DW556</f>
        <v>0</v>
      </c>
      <c r="DX118" s="1845" t="e">
        <f>+DW118/DW$16</f>
        <v>#DIV/0!</v>
      </c>
      <c r="DY118" s="1538">
        <f>+DY556</f>
        <v>0</v>
      </c>
      <c r="DZ118" s="1845" t="e">
        <f>+DY118/DY$16</f>
        <v>#DIV/0!</v>
      </c>
      <c r="EA118" s="1538">
        <f>+EA556</f>
        <v>0</v>
      </c>
      <c r="EB118" s="1845" t="e">
        <f>+EA118/EA$16</f>
        <v>#DIV/0!</v>
      </c>
      <c r="EC118" s="1538">
        <f>+EC556</f>
        <v>0</v>
      </c>
      <c r="ED118" s="1845" t="e">
        <f>+EC118/EC$16</f>
        <v>#DIV/0!</v>
      </c>
      <c r="EE118" s="1538">
        <f>+EE556</f>
        <v>0</v>
      </c>
      <c r="EF118" s="1845" t="e">
        <f>+EE118/EE$16</f>
        <v>#DIV/0!</v>
      </c>
      <c r="EG118" s="1538">
        <f>+EG556</f>
        <v>0</v>
      </c>
      <c r="EH118" s="1845" t="e">
        <f>+EG118/EG$16</f>
        <v>#DIV/0!</v>
      </c>
      <c r="EI118" s="1538">
        <f>+EI556</f>
        <v>0</v>
      </c>
      <c r="EJ118" s="1845" t="e">
        <f>+EI118/EI$16</f>
        <v>#DIV/0!</v>
      </c>
      <c r="EK118" s="1538">
        <f>+EK556</f>
        <v>0</v>
      </c>
      <c r="EL118" s="1845" t="e">
        <f>+EK118/EK$16</f>
        <v>#DIV/0!</v>
      </c>
      <c r="EM118" s="1538">
        <f>+EM556</f>
        <v>0</v>
      </c>
      <c r="EN118" s="1845" t="e">
        <f>+EM118/EM$16</f>
        <v>#DIV/0!</v>
      </c>
      <c r="EO118" s="1538">
        <f>+EO556</f>
        <v>0</v>
      </c>
      <c r="EP118" s="1845" t="e">
        <f>+EO118/EO$16</f>
        <v>#DIV/0!</v>
      </c>
      <c r="EQ118" s="1538">
        <f>+EQ556</f>
        <v>0</v>
      </c>
      <c r="ER118" s="1845" t="e">
        <f>+EQ118/EQ$16</f>
        <v>#DIV/0!</v>
      </c>
      <c r="ES118" s="1538">
        <f>+ES556</f>
        <v>0</v>
      </c>
      <c r="ET118" s="1845" t="e">
        <f>+ES118/ES$16</f>
        <v>#DIV/0!</v>
      </c>
      <c r="EU118" s="1538">
        <f>+EU556</f>
        <v>0</v>
      </c>
      <c r="EV118" s="1845" t="e">
        <f>+EU118/EU$16</f>
        <v>#DIV/0!</v>
      </c>
      <c r="EW118" s="1538">
        <f>+EW556</f>
        <v>0</v>
      </c>
      <c r="EX118" s="1845" t="e">
        <f>+EW118/EW$16</f>
        <v>#DIV/0!</v>
      </c>
      <c r="EY118" s="1538">
        <f>+EY556</f>
        <v>0</v>
      </c>
      <c r="EZ118" s="1845" t="e">
        <f>+EY118/EY$16</f>
        <v>#DIV/0!</v>
      </c>
      <c r="FA118" s="1538">
        <f>+FA556</f>
        <v>0</v>
      </c>
      <c r="FB118" s="1845" t="e">
        <f>+FA118/FA$16</f>
        <v>#DIV/0!</v>
      </c>
      <c r="FC118" s="1538">
        <f>+FC556</f>
        <v>0</v>
      </c>
      <c r="FD118" s="1845" t="e">
        <f>+FC118/FC$16</f>
        <v>#DIV/0!</v>
      </c>
      <c r="FE118" s="1538">
        <f>+FE556</f>
        <v>0</v>
      </c>
      <c r="FF118" s="1845" t="e">
        <f>+FE118/FE$16</f>
        <v>#DIV/0!</v>
      </c>
      <c r="FG118" s="1538">
        <f>+FG556</f>
        <v>0</v>
      </c>
      <c r="FH118" s="1845" t="e">
        <f>+FG118/FG$16</f>
        <v>#DIV/0!</v>
      </c>
      <c r="FI118" s="1538">
        <f>+FI556</f>
        <v>0</v>
      </c>
      <c r="FJ118" s="1845" t="e">
        <f>+FI118/FI$16</f>
        <v>#DIV/0!</v>
      </c>
      <c r="FK118" s="1538">
        <f>+FK556</f>
        <v>0</v>
      </c>
      <c r="FL118" s="1845" t="e">
        <f>+FK118/FK$16</f>
        <v>#DIV/0!</v>
      </c>
      <c r="FM118" s="1538">
        <f>+FM556</f>
        <v>0</v>
      </c>
      <c r="FN118" s="1845" t="e">
        <f>+FM118/FM$16</f>
        <v>#DIV/0!</v>
      </c>
      <c r="FO118" s="1538">
        <f>+FO556</f>
        <v>0</v>
      </c>
      <c r="FP118" s="1845" t="e">
        <f>+FO118/FO$16</f>
        <v>#DIV/0!</v>
      </c>
      <c r="FQ118" s="1538">
        <f>+FQ556</f>
        <v>0</v>
      </c>
      <c r="FR118" s="1845" t="e">
        <f>+FQ118/FQ$16</f>
        <v>#DIV/0!</v>
      </c>
      <c r="FS118" s="1538">
        <f>+FS556</f>
        <v>0</v>
      </c>
      <c r="FT118" s="1845" t="e">
        <f>+FS118/FS$16</f>
        <v>#DIV/0!</v>
      </c>
      <c r="FU118" s="1538">
        <f>+FU556</f>
        <v>0</v>
      </c>
      <c r="FV118" s="1845" t="e">
        <f>+FU118/FU$16</f>
        <v>#DIV/0!</v>
      </c>
      <c r="FW118" s="1538">
        <f>+FW556</f>
        <v>0</v>
      </c>
      <c r="FX118" s="1845" t="e">
        <f>+FW118/FW$16</f>
        <v>#DIV/0!</v>
      </c>
      <c r="FY118" s="1538">
        <f>+FY556</f>
        <v>0</v>
      </c>
      <c r="FZ118" s="1845" t="e">
        <f>+FY118/FY$16</f>
        <v>#DIV/0!</v>
      </c>
      <c r="GA118" s="1538">
        <f>+GA556</f>
        <v>0</v>
      </c>
      <c r="GB118" s="1845" t="e">
        <f>+GA118/GA$16</f>
        <v>#DIV/0!</v>
      </c>
      <c r="GC118" s="1538">
        <f>+GC556</f>
        <v>0</v>
      </c>
      <c r="GD118" s="1845" t="e">
        <f>+GC118/GC$16</f>
        <v>#DIV/0!</v>
      </c>
      <c r="GE118" s="1538">
        <f>+GE556</f>
        <v>0</v>
      </c>
      <c r="GF118" s="1845" t="e">
        <f>+GE118/GE$16</f>
        <v>#DIV/0!</v>
      </c>
      <c r="GG118" s="1538">
        <f>+GG556</f>
        <v>0</v>
      </c>
      <c r="GH118" s="1845" t="e">
        <f>+GG118/GG$16</f>
        <v>#DIV/0!</v>
      </c>
      <c r="GI118" s="1538">
        <f>+GI556</f>
        <v>0</v>
      </c>
      <c r="GJ118" s="1845" t="e">
        <f>+GI118/GI$16</f>
        <v>#DIV/0!</v>
      </c>
      <c r="GK118" s="1538">
        <f>+GK556</f>
        <v>0</v>
      </c>
      <c r="GL118" s="1845" t="e">
        <f>+GK118/GK$16</f>
        <v>#DIV/0!</v>
      </c>
      <c r="GM118" s="1538">
        <f>+GM556</f>
        <v>0</v>
      </c>
      <c r="GN118" s="1845" t="e">
        <f>+GM118/GM$16</f>
        <v>#DIV/0!</v>
      </c>
      <c r="GO118" s="1538">
        <f>+GO556</f>
        <v>0</v>
      </c>
      <c r="GP118" s="1845" t="e">
        <f>+GO118/GO$16</f>
        <v>#DIV/0!</v>
      </c>
      <c r="GQ118" s="1538">
        <f>+GQ556</f>
        <v>0</v>
      </c>
      <c r="GR118" s="1845" t="e">
        <f>+GQ118/GQ$16</f>
        <v>#DIV/0!</v>
      </c>
      <c r="GS118" s="1538">
        <f>+GS556</f>
        <v>0</v>
      </c>
      <c r="GT118" s="1845" t="e">
        <f>+GS118/GS$16</f>
        <v>#DIV/0!</v>
      </c>
      <c r="GU118" s="1538">
        <f>+GU556</f>
        <v>0</v>
      </c>
      <c r="GV118" s="1845" t="e">
        <f>+GU118/GU$16</f>
        <v>#DIV/0!</v>
      </c>
      <c r="GW118" s="1538">
        <f>+GW556</f>
        <v>0</v>
      </c>
      <c r="GX118" s="1845" t="e">
        <f>+GW118/GW$16</f>
        <v>#DIV/0!</v>
      </c>
      <c r="GY118" s="1538">
        <f>+GY556</f>
        <v>0</v>
      </c>
      <c r="GZ118" s="1845" t="e">
        <f>+GY118/GY$16</f>
        <v>#DIV/0!</v>
      </c>
      <c r="HA118" s="1538">
        <f>+HA556</f>
        <v>0</v>
      </c>
      <c r="HB118" s="1845" t="e">
        <f>+HA118/HA$16</f>
        <v>#DIV/0!</v>
      </c>
      <c r="HC118" s="1538">
        <f>+HC556</f>
        <v>0</v>
      </c>
      <c r="HD118" s="1845" t="e">
        <f>+HC118/HC$16</f>
        <v>#DIV/0!</v>
      </c>
      <c r="HE118" s="1538">
        <f>+HE556</f>
        <v>0</v>
      </c>
      <c r="HF118" s="1845" t="e">
        <f>+HE118/HE$16</f>
        <v>#DIV/0!</v>
      </c>
      <c r="HG118" s="1538">
        <f>+HG556</f>
        <v>0</v>
      </c>
      <c r="HH118" s="1845" t="e">
        <f>+HG118/HG$16</f>
        <v>#DIV/0!</v>
      </c>
      <c r="HI118" s="1538">
        <f>+HI556</f>
        <v>0</v>
      </c>
      <c r="HJ118" s="1845" t="e">
        <f>+HI118/HI$16</f>
        <v>#DIV/0!</v>
      </c>
      <c r="HK118" s="1538">
        <f>+HK556</f>
        <v>0</v>
      </c>
      <c r="HL118" s="1845" t="e">
        <f>+HK118/HK$16</f>
        <v>#DIV/0!</v>
      </c>
      <c r="HM118" s="1538">
        <f>+HM556</f>
        <v>0</v>
      </c>
      <c r="HN118" s="1845" t="e">
        <f>+HM118/HM$16</f>
        <v>#DIV/0!</v>
      </c>
      <c r="HO118" s="1538">
        <f>+HO556</f>
        <v>0</v>
      </c>
      <c r="HP118" s="1845" t="e">
        <f>+HO118/HO$16</f>
        <v>#DIV/0!</v>
      </c>
      <c r="HQ118" s="1538">
        <f>+HQ556</f>
        <v>0</v>
      </c>
      <c r="HR118" s="1845" t="e">
        <f>+HQ118/HQ$16</f>
        <v>#DIV/0!</v>
      </c>
      <c r="HS118" s="1538">
        <f>+HS556</f>
        <v>0</v>
      </c>
      <c r="HT118" s="1845" t="e">
        <f>+HS118/HS$16</f>
        <v>#DIV/0!</v>
      </c>
      <c r="HU118" s="1538">
        <f>+HU556</f>
        <v>0</v>
      </c>
      <c r="HV118" s="1845" t="e">
        <f>+HU118/HU$16</f>
        <v>#DIV/0!</v>
      </c>
      <c r="HW118" s="1538">
        <f>+HW556</f>
        <v>0</v>
      </c>
      <c r="HX118" s="1845" t="e">
        <f>+HW118/HW$16</f>
        <v>#DIV/0!</v>
      </c>
      <c r="HY118" s="1538">
        <f>+HY556</f>
        <v>0</v>
      </c>
      <c r="HZ118" s="1845" t="e">
        <f>+HY118/HY$16</f>
        <v>#DIV/0!</v>
      </c>
      <c r="IA118" s="1538">
        <f>+IA556</f>
        <v>0</v>
      </c>
      <c r="IB118" s="1845" t="e">
        <f>+IA118/IA$16</f>
        <v>#DIV/0!</v>
      </c>
      <c r="IC118" s="1538">
        <f>+IC556</f>
        <v>0</v>
      </c>
      <c r="ID118" s="1845" t="e">
        <f>+IC118/IC$16</f>
        <v>#DIV/0!</v>
      </c>
      <c r="IE118" s="1538">
        <f>+IE556</f>
        <v>0</v>
      </c>
      <c r="IF118" s="1845" t="e">
        <f>+IE118/IE$16</f>
        <v>#DIV/0!</v>
      </c>
      <c r="IG118" s="1538">
        <f>+IG556</f>
        <v>0</v>
      </c>
      <c r="IH118" s="1845" t="e">
        <f>+IG118/IG$16</f>
        <v>#DIV/0!</v>
      </c>
      <c r="II118" s="1538">
        <f>+II556</f>
        <v>0</v>
      </c>
      <c r="IJ118" s="1845" t="e">
        <f>+II118/II$16</f>
        <v>#DIV/0!</v>
      </c>
      <c r="IK118" s="1538">
        <f>+IK556</f>
        <v>0</v>
      </c>
      <c r="IL118" s="1845" t="e">
        <f>+IK118/IK$16</f>
        <v>#DIV/0!</v>
      </c>
      <c r="IM118" s="1538">
        <f>+IM556</f>
        <v>0</v>
      </c>
      <c r="IN118" s="1845" t="e">
        <f>+IM118/IM$16</f>
        <v>#DIV/0!</v>
      </c>
      <c r="IO118" s="1538">
        <f>+IO556</f>
        <v>0</v>
      </c>
      <c r="IP118" s="1845" t="e">
        <f>+IO118/IO$16</f>
        <v>#DIV/0!</v>
      </c>
      <c r="IQ118" s="1538">
        <f>+IQ556</f>
        <v>0</v>
      </c>
      <c r="IR118" s="1845" t="e">
        <f>+IQ118/IQ$16</f>
        <v>#DIV/0!</v>
      </c>
      <c r="IS118" s="1538">
        <f>+IS556</f>
        <v>0</v>
      </c>
      <c r="IT118" s="1845" t="e">
        <f>+IS118/IS$16</f>
        <v>#DIV/0!</v>
      </c>
      <c r="IU118" s="1538">
        <f>+IU556</f>
        <v>0</v>
      </c>
      <c r="IV118" s="1845" t="e">
        <f>+IU118/IU$16</f>
        <v>#DIV/0!</v>
      </c>
      <c r="IW118" s="1538">
        <f>+IW556</f>
        <v>0</v>
      </c>
      <c r="IX118" s="1845" t="e">
        <f>+IW118/IW$16</f>
        <v>#DIV/0!</v>
      </c>
      <c r="IY118" s="1538">
        <f>+IY556</f>
        <v>0</v>
      </c>
      <c r="IZ118" s="1845" t="e">
        <f>+IY118/IY$16</f>
        <v>#DIV/0!</v>
      </c>
      <c r="JA118" s="1538">
        <f>+JA556</f>
        <v>0</v>
      </c>
      <c r="JB118" s="1845" t="e">
        <f>+JA118/JA$16</f>
        <v>#DIV/0!</v>
      </c>
      <c r="JC118" s="1538">
        <f>+JC556</f>
        <v>0</v>
      </c>
      <c r="JD118" s="1845" t="e">
        <f>+JC118/JC$16</f>
        <v>#DIV/0!</v>
      </c>
      <c r="JE118" s="1538">
        <f>+JE556</f>
        <v>0</v>
      </c>
      <c r="JF118" s="1845" t="e">
        <f>+JE118/JE$16</f>
        <v>#DIV/0!</v>
      </c>
      <c r="JG118" s="1538">
        <f>+JG556</f>
        <v>0</v>
      </c>
      <c r="JH118" s="1845" t="e">
        <f>+JG118/JG$16</f>
        <v>#DIV/0!</v>
      </c>
      <c r="JI118" s="1538">
        <f>+JI556</f>
        <v>0</v>
      </c>
      <c r="JJ118" s="1845" t="e">
        <f>+JI118/JI$16</f>
        <v>#DIV/0!</v>
      </c>
      <c r="JK118" s="1538">
        <f>+JK556</f>
        <v>0</v>
      </c>
      <c r="JL118" s="1845" t="e">
        <f>+JK118/JK$16</f>
        <v>#DIV/0!</v>
      </c>
      <c r="JM118" s="1538">
        <f>+JM556</f>
        <v>0</v>
      </c>
      <c r="JN118" s="1845" t="e">
        <f>+JM118/JM$16</f>
        <v>#DIV/0!</v>
      </c>
      <c r="JO118" s="1538">
        <f>+JO556</f>
        <v>0</v>
      </c>
      <c r="JP118" s="1845" t="e">
        <f>+JO118/JO$16</f>
        <v>#DIV/0!</v>
      </c>
      <c r="JQ118" s="1538">
        <f>+JQ556</f>
        <v>0</v>
      </c>
      <c r="JR118" s="1845" t="e">
        <f>+JQ118/JQ$16</f>
        <v>#DIV/0!</v>
      </c>
      <c r="JS118" s="1538">
        <f>+JS556</f>
        <v>0</v>
      </c>
      <c r="JT118" s="1845" t="e">
        <f>+JS118/JS$16</f>
        <v>#DIV/0!</v>
      </c>
      <c r="JU118" s="1538">
        <f>+JU556</f>
        <v>0</v>
      </c>
      <c r="JV118" s="1845" t="e">
        <f>+JU118/JU$16</f>
        <v>#DIV/0!</v>
      </c>
      <c r="JW118" s="1538">
        <f>+JW556</f>
        <v>0</v>
      </c>
      <c r="JX118" s="1845" t="e">
        <f>+JW118/JW$16</f>
        <v>#DIV/0!</v>
      </c>
      <c r="JY118" s="1538">
        <f>+JY556</f>
        <v>0</v>
      </c>
      <c r="JZ118" s="1845" t="e">
        <f>+JY118/JY$16</f>
        <v>#DIV/0!</v>
      </c>
      <c r="KA118" s="1538">
        <f>+KA556</f>
        <v>0</v>
      </c>
      <c r="KB118" s="1845" t="e">
        <f>+KA118/KA$16</f>
        <v>#DIV/0!</v>
      </c>
      <c r="KC118" s="1538">
        <f>+KC556</f>
        <v>0</v>
      </c>
      <c r="KD118" s="1845" t="e">
        <f>+KC118/KC$16</f>
        <v>#DIV/0!</v>
      </c>
      <c r="KE118" s="1538">
        <f>+KE556</f>
        <v>0</v>
      </c>
      <c r="KF118" s="1845" t="e">
        <f>+KE118/KE$16</f>
        <v>#DIV/0!</v>
      </c>
      <c r="KG118" s="1538">
        <f>+KG556</f>
        <v>0</v>
      </c>
      <c r="KH118" s="1845" t="e">
        <f>+KG118/KG$16</f>
        <v>#DIV/0!</v>
      </c>
      <c r="KI118" s="1538">
        <f>+KI556</f>
        <v>0</v>
      </c>
      <c r="KJ118" s="1845" t="e">
        <f>+KI118/KI$16</f>
        <v>#DIV/0!</v>
      </c>
      <c r="KK118" s="1538">
        <f>+KK556</f>
        <v>0</v>
      </c>
      <c r="KL118" s="1845" t="e">
        <f>+KK118/KK$16</f>
        <v>#DIV/0!</v>
      </c>
      <c r="KM118" s="1538">
        <f>+KM556</f>
        <v>0</v>
      </c>
      <c r="KN118" s="1845" t="e">
        <f>+KM118/KM$16</f>
        <v>#DIV/0!</v>
      </c>
      <c r="KO118" s="1538">
        <f>+KO556</f>
        <v>0</v>
      </c>
      <c r="KP118" s="1845" t="e">
        <f>+KO118/KO$16</f>
        <v>#DIV/0!</v>
      </c>
      <c r="KQ118" s="1538">
        <f>+KQ556</f>
        <v>0</v>
      </c>
      <c r="KR118" s="1845" t="e">
        <f>+KQ118/KQ$16</f>
        <v>#DIV/0!</v>
      </c>
      <c r="KS118" s="1538">
        <f>+KS556</f>
        <v>0</v>
      </c>
      <c r="KT118" s="1845" t="e">
        <f>+KS118/KS$16</f>
        <v>#DIV/0!</v>
      </c>
      <c r="KU118" s="1538">
        <f>+KU556</f>
        <v>0</v>
      </c>
      <c r="KV118" s="1845" t="e">
        <f>+KU118/KU$16</f>
        <v>#DIV/0!</v>
      </c>
      <c r="KW118" s="1538">
        <f>+KW556</f>
        <v>0</v>
      </c>
      <c r="KX118" s="1845" t="e">
        <f>+KW118/KW$16</f>
        <v>#DIV/0!</v>
      </c>
      <c r="KY118" s="1538">
        <f>+KY556</f>
        <v>0</v>
      </c>
      <c r="KZ118" s="1845" t="e">
        <f>+KY118/KY$16</f>
        <v>#DIV/0!</v>
      </c>
      <c r="LA118" s="1538">
        <f>+LA556</f>
        <v>0</v>
      </c>
      <c r="LB118" s="1845" t="e">
        <f>+LA118/LA$16</f>
        <v>#DIV/0!</v>
      </c>
      <c r="LC118" s="1538">
        <f>+LC556</f>
        <v>0</v>
      </c>
      <c r="LD118" s="1845" t="e">
        <f>+LC118/LC$16</f>
        <v>#DIV/0!</v>
      </c>
      <c r="LE118" s="1538">
        <f>+LE556</f>
        <v>0</v>
      </c>
      <c r="LF118" s="1845" t="e">
        <f>+LE118/LE$16</f>
        <v>#DIV/0!</v>
      </c>
      <c r="LG118" s="1538">
        <f>+LG556</f>
        <v>0</v>
      </c>
      <c r="LH118" s="1845" t="e">
        <f>+LG118/LG$16</f>
        <v>#DIV/0!</v>
      </c>
      <c r="LI118" s="1538">
        <f>+LI556</f>
        <v>0</v>
      </c>
      <c r="LJ118" s="1845" t="e">
        <f>+LI118/LI$16</f>
        <v>#DIV/0!</v>
      </c>
      <c r="LK118" s="1538">
        <f>+LK556</f>
        <v>0</v>
      </c>
      <c r="LL118" s="1845" t="e">
        <f>+LK118/LK$16</f>
        <v>#DIV/0!</v>
      </c>
      <c r="LM118" s="1538">
        <f>+LM556</f>
        <v>0</v>
      </c>
      <c r="LN118" s="1845" t="e">
        <f>+LM118/LM$16</f>
        <v>#DIV/0!</v>
      </c>
      <c r="LO118" s="1538">
        <f>+LO556</f>
        <v>0</v>
      </c>
      <c r="LP118" s="1845" t="e">
        <f>+LO118/LO$16</f>
        <v>#DIV/0!</v>
      </c>
      <c r="LQ118" s="1538">
        <f>+LQ556</f>
        <v>0</v>
      </c>
      <c r="LR118" s="1845" t="e">
        <f>+LQ118/LQ$16</f>
        <v>#DIV/0!</v>
      </c>
      <c r="LS118" s="1538">
        <f>+LS556</f>
        <v>0</v>
      </c>
      <c r="LT118" s="1845" t="e">
        <f>+LS118/LS$16</f>
        <v>#DIV/0!</v>
      </c>
      <c r="LU118" s="1538">
        <f>+LU556</f>
        <v>0</v>
      </c>
      <c r="LV118" s="1845" t="e">
        <f>+LU118/LU$16</f>
        <v>#DIV/0!</v>
      </c>
      <c r="LW118" s="1538">
        <f>+LW556</f>
        <v>0</v>
      </c>
      <c r="LX118" s="1845" t="e">
        <f>+LW118/LW$16</f>
        <v>#DIV/0!</v>
      </c>
      <c r="LY118" s="1538">
        <f>+LY556</f>
        <v>0</v>
      </c>
      <c r="LZ118" s="1845" t="e">
        <f>+LY118/LY$16</f>
        <v>#DIV/0!</v>
      </c>
      <c r="MA118" s="1538">
        <f>+MA556</f>
        <v>0</v>
      </c>
      <c r="MB118" s="1845" t="e">
        <f>+MA118/MA$16</f>
        <v>#DIV/0!</v>
      </c>
      <c r="MC118" s="1538">
        <f>+MC556</f>
        <v>0</v>
      </c>
      <c r="MD118" s="1845" t="e">
        <f>+MC118/MC$16</f>
        <v>#DIV/0!</v>
      </c>
      <c r="ME118" s="1538">
        <f>+ME556</f>
        <v>0</v>
      </c>
      <c r="MF118" s="1845" t="e">
        <f>+ME118/ME$16</f>
        <v>#DIV/0!</v>
      </c>
      <c r="MG118" s="1538">
        <f>+MG556</f>
        <v>0</v>
      </c>
      <c r="MH118" s="1845" t="e">
        <f>+MG118/MG$16</f>
        <v>#DIV/0!</v>
      </c>
      <c r="MI118" s="1538">
        <f>+MI556</f>
        <v>0</v>
      </c>
      <c r="MJ118" s="1845" t="e">
        <f>+MI118/MI$16</f>
        <v>#DIV/0!</v>
      </c>
      <c r="MK118" s="1538">
        <f>+MK556</f>
        <v>0</v>
      </c>
      <c r="ML118" s="1845" t="e">
        <f>+MK118/MK$16</f>
        <v>#DIV/0!</v>
      </c>
      <c r="MM118" s="1538">
        <f>+MM556</f>
        <v>0</v>
      </c>
      <c r="MN118" s="1845" t="e">
        <f>+MM118/MM$16</f>
        <v>#DIV/0!</v>
      </c>
      <c r="MO118" s="1538">
        <f>+MO556</f>
        <v>0</v>
      </c>
      <c r="MP118" s="1845" t="e">
        <f>+MO118/MO$16</f>
        <v>#DIV/0!</v>
      </c>
      <c r="MQ118" s="1538">
        <f>+MQ556</f>
        <v>0</v>
      </c>
      <c r="MR118" s="1845" t="e">
        <f>+MQ118/MQ$16</f>
        <v>#DIV/0!</v>
      </c>
      <c r="MS118" s="1538">
        <f>+MS556</f>
        <v>0</v>
      </c>
      <c r="MT118" s="1845" t="e">
        <f>+MS118/MS$16</f>
        <v>#DIV/0!</v>
      </c>
      <c r="MU118" s="1538">
        <f>+MU556</f>
        <v>0</v>
      </c>
      <c r="MV118" s="1845" t="e">
        <f>+MU118/MU$16</f>
        <v>#DIV/0!</v>
      </c>
      <c r="MW118" s="1538">
        <f>+MW556</f>
        <v>0</v>
      </c>
      <c r="MX118" s="1845" t="e">
        <f>+MW118/MW$16</f>
        <v>#DIV/0!</v>
      </c>
      <c r="MY118" s="1538">
        <f>+MY556</f>
        <v>0</v>
      </c>
      <c r="MZ118" s="1845" t="e">
        <f>+MY118/MY$16</f>
        <v>#DIV/0!</v>
      </c>
      <c r="NA118" s="1538">
        <f>+NA556</f>
        <v>0</v>
      </c>
      <c r="NB118" s="1845" t="e">
        <f>+NA118/NA$16</f>
        <v>#DIV/0!</v>
      </c>
      <c r="NC118" s="1538">
        <f>+NC556</f>
        <v>0</v>
      </c>
      <c r="ND118" s="1845" t="e">
        <f>+NC118/NC$16</f>
        <v>#DIV/0!</v>
      </c>
      <c r="NE118" s="1538">
        <f>+NE556</f>
        <v>0</v>
      </c>
      <c r="NF118" s="1845" t="e">
        <f>+NE118/NE$16</f>
        <v>#DIV/0!</v>
      </c>
      <c r="NG118" s="1538">
        <f>+NG556</f>
        <v>0</v>
      </c>
      <c r="NH118" s="1845" t="e">
        <f>+NG118/NG$16</f>
        <v>#DIV/0!</v>
      </c>
      <c r="NI118" s="1538">
        <f>+NI556</f>
        <v>0</v>
      </c>
      <c r="NJ118" s="1845" t="e">
        <f>+NI118/NI$16</f>
        <v>#DIV/0!</v>
      </c>
      <c r="NK118" s="1538">
        <f>+NK556</f>
        <v>0</v>
      </c>
      <c r="NL118" s="1845" t="e">
        <f>+NK118/NK$16</f>
        <v>#DIV/0!</v>
      </c>
      <c r="NM118" s="1538">
        <f>+NM556</f>
        <v>0</v>
      </c>
      <c r="NN118" s="1845" t="e">
        <f>+NM118/NM$16</f>
        <v>#DIV/0!</v>
      </c>
      <c r="NO118" s="1538">
        <f>+NO556</f>
        <v>0</v>
      </c>
      <c r="NP118" s="1845" t="e">
        <f>+NO118/NO$16</f>
        <v>#DIV/0!</v>
      </c>
      <c r="NQ118" s="1538">
        <f>+NQ556</f>
        <v>0</v>
      </c>
      <c r="NR118" s="1845" t="e">
        <f>+NQ118/NQ$16</f>
        <v>#DIV/0!</v>
      </c>
      <c r="NS118" s="1538">
        <f>+NS556</f>
        <v>0</v>
      </c>
      <c r="NT118" s="1845" t="e">
        <f>+NS118/NS$16</f>
        <v>#DIV/0!</v>
      </c>
      <c r="NU118" s="1538">
        <f>+NU556</f>
        <v>0</v>
      </c>
      <c r="NV118" s="1845" t="e">
        <f>+NU118/NU$16</f>
        <v>#DIV/0!</v>
      </c>
      <c r="NW118" s="1538">
        <f>+NW556</f>
        <v>0</v>
      </c>
      <c r="NX118" s="1845" t="e">
        <f>+NW118/NW$16</f>
        <v>#DIV/0!</v>
      </c>
      <c r="NY118" s="1538">
        <f>+NY556</f>
        <v>0</v>
      </c>
      <c r="NZ118" s="1845" t="e">
        <f>+NY118/NY$16</f>
        <v>#DIV/0!</v>
      </c>
      <c r="OA118" s="1538">
        <f>+OA556</f>
        <v>0</v>
      </c>
      <c r="OB118" s="1845" t="e">
        <f>+OA118/OA$16</f>
        <v>#DIV/0!</v>
      </c>
      <c r="OC118" s="1538">
        <f>+OC556</f>
        <v>0</v>
      </c>
      <c r="OD118" s="1845" t="e">
        <f>+OC118/OC$16</f>
        <v>#DIV/0!</v>
      </c>
      <c r="OE118" s="1538">
        <f>+OE556</f>
        <v>0</v>
      </c>
      <c r="OF118" s="1845" t="e">
        <f>+OE118/OE$16</f>
        <v>#DIV/0!</v>
      </c>
      <c r="OG118" s="1538">
        <f>+OG556</f>
        <v>0</v>
      </c>
      <c r="OH118" s="1845" t="e">
        <f>+OG118/OG$16</f>
        <v>#DIV/0!</v>
      </c>
      <c r="OI118" s="1538">
        <f>+OI556</f>
        <v>0</v>
      </c>
      <c r="OJ118" s="1845" t="e">
        <f>+OI118/OI$16</f>
        <v>#DIV/0!</v>
      </c>
      <c r="OK118" s="1538">
        <f>+OK556</f>
        <v>0</v>
      </c>
      <c r="OL118" s="1845" t="e">
        <f>+OK118/OK$16</f>
        <v>#DIV/0!</v>
      </c>
      <c r="OM118" s="1538">
        <f>+OM556</f>
        <v>0</v>
      </c>
      <c r="ON118" s="1845" t="e">
        <f>+OM118/OM$16</f>
        <v>#DIV/0!</v>
      </c>
      <c r="OO118" s="1538">
        <f>+OO556</f>
        <v>0</v>
      </c>
      <c r="OP118" s="1845" t="e">
        <f>+OO118/OO$16</f>
        <v>#DIV/0!</v>
      </c>
      <c r="OQ118" s="1538">
        <f>+OQ556</f>
        <v>0</v>
      </c>
      <c r="OR118" s="1845" t="e">
        <f>+OQ118/OQ$16</f>
        <v>#DIV/0!</v>
      </c>
      <c r="OS118" s="1538">
        <f>+OS556</f>
        <v>0</v>
      </c>
      <c r="OT118" s="1845" t="e">
        <f>+OS118/OS$16</f>
        <v>#DIV/0!</v>
      </c>
      <c r="OU118" s="1538">
        <f>+OU556</f>
        <v>0</v>
      </c>
      <c r="OV118" s="1845" t="e">
        <f>+OU118/OU$16</f>
        <v>#DIV/0!</v>
      </c>
      <c r="OW118" s="1538">
        <f>+OW556</f>
        <v>0</v>
      </c>
      <c r="OX118" s="1845" t="e">
        <f>+OW118/OW$16</f>
        <v>#DIV/0!</v>
      </c>
      <c r="OY118" s="1538">
        <f>+OY556</f>
        <v>0</v>
      </c>
      <c r="OZ118" s="1845" t="e">
        <f>+OY118/OY$16</f>
        <v>#DIV/0!</v>
      </c>
      <c r="PA118" s="1538">
        <f>+PA556</f>
        <v>0</v>
      </c>
      <c r="PB118" s="1845" t="e">
        <f>+PA118/PA$16</f>
        <v>#DIV/0!</v>
      </c>
      <c r="PC118" s="1538">
        <f>+PC556</f>
        <v>0</v>
      </c>
      <c r="PD118" s="1845" t="e">
        <f>+PC118/PC$16</f>
        <v>#DIV/0!</v>
      </c>
      <c r="PE118" s="1538">
        <f>+PE556</f>
        <v>0</v>
      </c>
      <c r="PF118" s="1845" t="e">
        <f>+PE118/PE$16</f>
        <v>#DIV/0!</v>
      </c>
      <c r="PG118" s="1538">
        <f>+PG556</f>
        <v>0</v>
      </c>
      <c r="PH118" s="1845" t="e">
        <f>+PG118/PG$16</f>
        <v>#DIV/0!</v>
      </c>
      <c r="PI118" s="1538">
        <f>+PI556</f>
        <v>0</v>
      </c>
      <c r="PJ118" s="1845" t="e">
        <f>+PI118/PI$16</f>
        <v>#DIV/0!</v>
      </c>
      <c r="PK118" s="1538">
        <f>+PK556</f>
        <v>0</v>
      </c>
      <c r="PL118" s="1845" t="e">
        <f>+PK118/PK$16</f>
        <v>#DIV/0!</v>
      </c>
      <c r="PM118" s="1538">
        <f>+PM556</f>
        <v>0</v>
      </c>
      <c r="PN118" s="1845" t="e">
        <f>+PM118/PM$16</f>
        <v>#DIV/0!</v>
      </c>
      <c r="PO118" s="1538">
        <f>+PO556</f>
        <v>0</v>
      </c>
      <c r="PP118" s="1845" t="e">
        <f>+PO118/PO$16</f>
        <v>#DIV/0!</v>
      </c>
      <c r="PQ118" s="1538">
        <f>+PQ556</f>
        <v>0</v>
      </c>
      <c r="PR118" s="1845" t="e">
        <f>+PQ118/PQ$16</f>
        <v>#DIV/0!</v>
      </c>
      <c r="PS118" s="1538">
        <f>+PS556</f>
        <v>0</v>
      </c>
      <c r="PT118" s="1845" t="e">
        <f>+PS118/PS$16</f>
        <v>#DIV/0!</v>
      </c>
      <c r="PU118" s="1538">
        <f>+PU556</f>
        <v>0</v>
      </c>
      <c r="PV118" s="1845" t="e">
        <f>+PU118/PU$16</f>
        <v>#DIV/0!</v>
      </c>
      <c r="PW118" s="1538">
        <f>+PW556</f>
        <v>0</v>
      </c>
      <c r="PX118" s="1845" t="e">
        <f>+PW118/PW$16</f>
        <v>#DIV/0!</v>
      </c>
      <c r="PY118" s="1538">
        <f>+PY556</f>
        <v>0</v>
      </c>
      <c r="PZ118" s="1845" t="e">
        <f>+PY118/PY$16</f>
        <v>#DIV/0!</v>
      </c>
      <c r="QA118" s="1538">
        <f>+QA556</f>
        <v>0</v>
      </c>
      <c r="QB118" s="1845" t="e">
        <f>+QA118/QA$16</f>
        <v>#DIV/0!</v>
      </c>
      <c r="QC118" s="1538">
        <f>+QC556</f>
        <v>0</v>
      </c>
      <c r="QD118" s="1845" t="e">
        <f>+QC118/QC$16</f>
        <v>#DIV/0!</v>
      </c>
      <c r="QE118" s="1538">
        <f>+QE556</f>
        <v>0</v>
      </c>
      <c r="QF118" s="1845" t="e">
        <f>+QE118/QE$16</f>
        <v>#DIV/0!</v>
      </c>
      <c r="QG118" s="1538">
        <f>+QG556</f>
        <v>0</v>
      </c>
      <c r="QH118" s="1845" t="e">
        <f>+QG118/QG$16</f>
        <v>#DIV/0!</v>
      </c>
      <c r="QI118" s="1538">
        <f>+QI556</f>
        <v>0</v>
      </c>
      <c r="QJ118" s="1845" t="e">
        <f>+QI118/QI$16</f>
        <v>#DIV/0!</v>
      </c>
      <c r="QK118" s="1538">
        <f>+QK556</f>
        <v>0</v>
      </c>
      <c r="QL118" s="1845" t="e">
        <f>+QK118/QK$16</f>
        <v>#DIV/0!</v>
      </c>
      <c r="QM118" s="1538">
        <f>+QM556</f>
        <v>0</v>
      </c>
      <c r="QN118" s="1845" t="e">
        <f>+QM118/QM$16</f>
        <v>#DIV/0!</v>
      </c>
      <c r="QO118" s="1538">
        <f>+QO556</f>
        <v>0</v>
      </c>
      <c r="QP118" s="1845" t="e">
        <f>+QO118/QO$16</f>
        <v>#DIV/0!</v>
      </c>
      <c r="QQ118" s="1538">
        <f>+QQ556</f>
        <v>0</v>
      </c>
      <c r="QR118" s="1845" t="e">
        <f>+QQ118/QQ$16</f>
        <v>#DIV/0!</v>
      </c>
      <c r="QS118" s="1538">
        <f>+QS556</f>
        <v>0</v>
      </c>
      <c r="QT118" s="1845" t="e">
        <f>+QS118/QS$16</f>
        <v>#DIV/0!</v>
      </c>
      <c r="QU118" s="1538">
        <f>+QU556</f>
        <v>0</v>
      </c>
      <c r="QV118" s="1845" t="e">
        <f>+QU118/QU$16</f>
        <v>#DIV/0!</v>
      </c>
      <c r="QW118" s="1538">
        <f>+QW556</f>
        <v>0</v>
      </c>
      <c r="QX118" s="1845" t="e">
        <f>+QW118/QW$16</f>
        <v>#DIV/0!</v>
      </c>
      <c r="QY118" s="1538">
        <f>+QY556</f>
        <v>0</v>
      </c>
      <c r="QZ118" s="1845" t="e">
        <f>+QY118/QY$16</f>
        <v>#DIV/0!</v>
      </c>
      <c r="RA118" s="1538">
        <f>+RA556</f>
        <v>0</v>
      </c>
      <c r="RB118" s="1845" t="e">
        <f>+RA118/RA$16</f>
        <v>#DIV/0!</v>
      </c>
      <c r="RC118" s="1538">
        <f>+RC556</f>
        <v>0</v>
      </c>
      <c r="RD118" s="1845" t="e">
        <f>+RC118/RC$16</f>
        <v>#DIV/0!</v>
      </c>
      <c r="RE118" s="1538">
        <f>+RE556</f>
        <v>0</v>
      </c>
      <c r="RF118" s="1845" t="e">
        <f>+RE118/RE$16</f>
        <v>#DIV/0!</v>
      </c>
      <c r="RG118" s="1538">
        <f>+RG556</f>
        <v>0</v>
      </c>
      <c r="RH118" s="1845" t="e">
        <f>+RG118/RG$16</f>
        <v>#DIV/0!</v>
      </c>
      <c r="RI118" s="1538">
        <f>+RI556</f>
        <v>0</v>
      </c>
      <c r="RJ118" s="1845" t="e">
        <f>+RI118/RI$16</f>
        <v>#DIV/0!</v>
      </c>
      <c r="RK118" s="1538">
        <f>+RK556</f>
        <v>0</v>
      </c>
      <c r="RL118" s="1845" t="e">
        <f>+RK118/RK$16</f>
        <v>#DIV/0!</v>
      </c>
      <c r="RM118" s="1538">
        <f>+RM556</f>
        <v>0</v>
      </c>
      <c r="RN118" s="1845" t="e">
        <f>+RM118/RM$16</f>
        <v>#DIV/0!</v>
      </c>
      <c r="RO118" s="1538">
        <f>+RO556</f>
        <v>0</v>
      </c>
      <c r="RP118" s="1845" t="e">
        <f>+RO118/RO$16</f>
        <v>#DIV/0!</v>
      </c>
      <c r="RQ118" s="1538">
        <f>+RQ556</f>
        <v>0</v>
      </c>
      <c r="RR118" s="1845" t="e">
        <f>+RQ118/RQ$16</f>
        <v>#DIV/0!</v>
      </c>
      <c r="RS118" s="1538">
        <f>+RS556</f>
        <v>0</v>
      </c>
      <c r="RT118" s="1845" t="e">
        <f>+RS118/RS$16</f>
        <v>#DIV/0!</v>
      </c>
      <c r="RU118" s="1538">
        <f>+RU556</f>
        <v>0</v>
      </c>
      <c r="RV118" s="1845" t="e">
        <f>+RU118/RU$16</f>
        <v>#DIV/0!</v>
      </c>
      <c r="RW118" s="1538">
        <f>+RW556</f>
        <v>0</v>
      </c>
      <c r="RX118" s="1845" t="e">
        <f>+RW118/RW$16</f>
        <v>#DIV/0!</v>
      </c>
      <c r="RY118" s="1538">
        <f>+RY556</f>
        <v>0</v>
      </c>
      <c r="RZ118" s="1845" t="e">
        <f>+RY118/RY$16</f>
        <v>#DIV/0!</v>
      </c>
      <c r="SA118" s="1538">
        <f>+SA556</f>
        <v>0</v>
      </c>
      <c r="SB118" s="1845" t="e">
        <f>+SA118/SA$16</f>
        <v>#DIV/0!</v>
      </c>
      <c r="SC118" s="1538">
        <f>+SC556</f>
        <v>0</v>
      </c>
      <c r="SD118" s="1845" t="e">
        <f>+SC118/SC$16</f>
        <v>#DIV/0!</v>
      </c>
      <c r="SE118" s="1538">
        <f>+SE556</f>
        <v>0</v>
      </c>
      <c r="SF118" s="1845" t="e">
        <f>+SE118/SE$16</f>
        <v>#DIV/0!</v>
      </c>
      <c r="SG118" s="1538">
        <f>+SG556</f>
        <v>0</v>
      </c>
      <c r="SH118" s="1845" t="e">
        <f>+SG118/SG$16</f>
        <v>#DIV/0!</v>
      </c>
      <c r="SI118" s="1538">
        <f>+SI556</f>
        <v>0</v>
      </c>
      <c r="SJ118" s="1845" t="e">
        <f>+SI118/SI$16</f>
        <v>#DIV/0!</v>
      </c>
      <c r="SK118" s="1538">
        <f>+SK556</f>
        <v>0</v>
      </c>
      <c r="SL118" s="1845" t="e">
        <f>+SK118/SK$16</f>
        <v>#DIV/0!</v>
      </c>
      <c r="SM118" s="1538">
        <f>+SM556</f>
        <v>0</v>
      </c>
      <c r="SN118" s="1845" t="e">
        <f>+SM118/SM$16</f>
        <v>#DIV/0!</v>
      </c>
      <c r="SO118" s="1538">
        <f>+SO556</f>
        <v>0</v>
      </c>
      <c r="SP118" s="1845" t="e">
        <f>+SO118/SO$16</f>
        <v>#DIV/0!</v>
      </c>
      <c r="SQ118" s="1538">
        <f>+SQ556</f>
        <v>0</v>
      </c>
      <c r="SR118" s="1845" t="e">
        <f>+SQ118/SQ$16</f>
        <v>#DIV/0!</v>
      </c>
      <c r="SS118" s="1538">
        <f>+SS556</f>
        <v>0</v>
      </c>
      <c r="ST118" s="1845" t="e">
        <f>+SS118/SS$16</f>
        <v>#DIV/0!</v>
      </c>
      <c r="SU118" s="1538">
        <f>+SU556</f>
        <v>0</v>
      </c>
      <c r="SV118" s="1845" t="e">
        <f>+SU118/SU$16</f>
        <v>#DIV/0!</v>
      </c>
      <c r="SW118" s="1538">
        <f>+SW556</f>
        <v>0</v>
      </c>
      <c r="SX118" s="1845" t="e">
        <f>+SW118/SW$16</f>
        <v>#DIV/0!</v>
      </c>
      <c r="SY118" s="1538">
        <f>+SY556</f>
        <v>0</v>
      </c>
      <c r="SZ118" s="1845" t="e">
        <f>+SY118/SY$16</f>
        <v>#DIV/0!</v>
      </c>
      <c r="TA118" s="1538">
        <f>+TA556</f>
        <v>0</v>
      </c>
      <c r="TB118" s="1845" t="e">
        <f>+TA118/TA$16</f>
        <v>#DIV/0!</v>
      </c>
      <c r="TC118" s="1538">
        <f>+TC556</f>
        <v>0</v>
      </c>
      <c r="TD118" s="1845" t="e">
        <f>+TC118/TC$16</f>
        <v>#DIV/0!</v>
      </c>
      <c r="TE118" s="1538">
        <f>+TE556</f>
        <v>0</v>
      </c>
      <c r="TF118" s="1845" t="e">
        <f>+TE118/TE$16</f>
        <v>#DIV/0!</v>
      </c>
      <c r="TG118" s="1538">
        <f>+TG556</f>
        <v>0</v>
      </c>
      <c r="TH118" s="1845" t="e">
        <f>+TG118/TG$16</f>
        <v>#DIV/0!</v>
      </c>
      <c r="TI118" s="1538">
        <f>+TI556</f>
        <v>0</v>
      </c>
      <c r="TJ118" s="1845" t="e">
        <f>+TI118/TI$16</f>
        <v>#DIV/0!</v>
      </c>
      <c r="TK118" s="1538">
        <f>+TK556</f>
        <v>0</v>
      </c>
      <c r="TL118" s="1845" t="e">
        <f>+TK118/TK$16</f>
        <v>#DIV/0!</v>
      </c>
      <c r="TM118" s="1538">
        <f>+TM556</f>
        <v>0</v>
      </c>
      <c r="TN118" s="1845" t="e">
        <f>+TM118/TM$16</f>
        <v>#DIV/0!</v>
      </c>
      <c r="TO118" s="1538">
        <f>+TO556</f>
        <v>0</v>
      </c>
      <c r="TP118" s="1845" t="e">
        <f>+TO118/TO$16</f>
        <v>#DIV/0!</v>
      </c>
      <c r="TQ118" s="1538">
        <f>+TQ556</f>
        <v>0</v>
      </c>
      <c r="TR118" s="1845" t="e">
        <f>+TQ118/TQ$16</f>
        <v>#DIV/0!</v>
      </c>
      <c r="TS118" s="1538">
        <f>+TS556</f>
        <v>0</v>
      </c>
      <c r="TT118" s="1845" t="e">
        <f>+TS118/TS$16</f>
        <v>#DIV/0!</v>
      </c>
      <c r="TU118" s="1538">
        <f>+TU556</f>
        <v>0</v>
      </c>
      <c r="TV118" s="1845" t="e">
        <f>+TU118/TU$16</f>
        <v>#DIV/0!</v>
      </c>
      <c r="TW118" s="1538">
        <f>+TW556</f>
        <v>0</v>
      </c>
      <c r="TX118" s="1845" t="e">
        <f>+TW118/TW$16</f>
        <v>#DIV/0!</v>
      </c>
      <c r="TY118" s="1538">
        <f>+TY556</f>
        <v>0</v>
      </c>
      <c r="TZ118" s="1845" t="e">
        <f>+TY118/TY$16</f>
        <v>#DIV/0!</v>
      </c>
      <c r="UA118" s="1538">
        <f>+UA556</f>
        <v>0</v>
      </c>
      <c r="UB118" s="1845" t="e">
        <f>+UA118/UA$16</f>
        <v>#DIV/0!</v>
      </c>
      <c r="UC118" s="1538">
        <f>+UC556</f>
        <v>0</v>
      </c>
      <c r="UD118" s="1845" t="e">
        <f>+UC118/UC$16</f>
        <v>#DIV/0!</v>
      </c>
      <c r="UE118" s="1538">
        <f>+UE556</f>
        <v>0</v>
      </c>
      <c r="UF118" s="1845" t="e">
        <f>+UE118/UE$16</f>
        <v>#DIV/0!</v>
      </c>
      <c r="UG118" s="1538">
        <f>+UG556</f>
        <v>0</v>
      </c>
      <c r="UH118" s="1845" t="e">
        <f>+UG118/UG$16</f>
        <v>#DIV/0!</v>
      </c>
      <c r="UI118" s="1538">
        <f>+UI556</f>
        <v>0</v>
      </c>
      <c r="UJ118" s="1845" t="e">
        <f>+UI118/UI$16</f>
        <v>#DIV/0!</v>
      </c>
      <c r="UK118" s="1538">
        <f>+UK556</f>
        <v>0</v>
      </c>
      <c r="UL118" s="1845" t="e">
        <f>+UK118/UK$16</f>
        <v>#DIV/0!</v>
      </c>
      <c r="UM118" s="1538">
        <f>+UM556</f>
        <v>0</v>
      </c>
      <c r="UN118" s="1845" t="e">
        <f>+UM118/UM$16</f>
        <v>#DIV/0!</v>
      </c>
      <c r="UO118" s="1538">
        <f>+UO556</f>
        <v>0</v>
      </c>
      <c r="UP118" s="1845" t="e">
        <f>+UO118/UO$16</f>
        <v>#DIV/0!</v>
      </c>
      <c r="UQ118" s="1538">
        <f>+UQ556</f>
        <v>0</v>
      </c>
      <c r="UR118" s="1845" t="e">
        <f>+UQ118/UQ$16</f>
        <v>#DIV/0!</v>
      </c>
      <c r="US118" s="1538">
        <f>+US556</f>
        <v>0</v>
      </c>
      <c r="UT118" s="1845" t="e">
        <f>+US118/US$16</f>
        <v>#DIV/0!</v>
      </c>
      <c r="UU118" s="1538">
        <f>+UU556</f>
        <v>0</v>
      </c>
      <c r="UV118" s="1845" t="e">
        <f>+UU118/UU$16</f>
        <v>#DIV/0!</v>
      </c>
      <c r="UW118" s="1538">
        <f>+UW556</f>
        <v>0</v>
      </c>
      <c r="UX118" s="1845" t="e">
        <f>+UW118/UW$16</f>
        <v>#DIV/0!</v>
      </c>
      <c r="UY118" s="1538">
        <f>+UY556</f>
        <v>0</v>
      </c>
      <c r="UZ118" s="1845" t="e">
        <f>+UY118/UY$16</f>
        <v>#DIV/0!</v>
      </c>
      <c r="VA118" s="1538">
        <f>+VA556</f>
        <v>0</v>
      </c>
      <c r="VB118" s="1845" t="e">
        <f>+VA118/VA$16</f>
        <v>#DIV/0!</v>
      </c>
      <c r="VC118" s="1538">
        <f>+VC556</f>
        <v>0</v>
      </c>
      <c r="VD118" s="1845" t="e">
        <f>+VC118/VC$16</f>
        <v>#DIV/0!</v>
      </c>
      <c r="VE118" s="1538">
        <f>+VE556</f>
        <v>0</v>
      </c>
      <c r="VF118" s="1845" t="e">
        <f>+VE118/VE$16</f>
        <v>#DIV/0!</v>
      </c>
      <c r="VG118" s="1538">
        <f>+VG556</f>
        <v>0</v>
      </c>
      <c r="VH118" s="1845" t="e">
        <f>+VG118/VG$16</f>
        <v>#DIV/0!</v>
      </c>
      <c r="VI118" s="1538">
        <f>+VI556</f>
        <v>0</v>
      </c>
      <c r="VJ118" s="1845" t="e">
        <f>+VI118/VI$16</f>
        <v>#DIV/0!</v>
      </c>
      <c r="VK118" s="1538">
        <f>+VK556</f>
        <v>0</v>
      </c>
      <c r="VL118" s="1845" t="e">
        <f>+VK118/VK$16</f>
        <v>#DIV/0!</v>
      </c>
      <c r="VM118" s="1538">
        <f>+VM556</f>
        <v>0</v>
      </c>
      <c r="VN118" s="1845" t="e">
        <f>+VM118/VM$16</f>
        <v>#DIV/0!</v>
      </c>
      <c r="VO118" s="1538">
        <f>+VO556</f>
        <v>0</v>
      </c>
      <c r="VP118" s="1845" t="e">
        <f>+VO118/VO$16</f>
        <v>#DIV/0!</v>
      </c>
      <c r="VQ118" s="1538">
        <f>+VQ556</f>
        <v>0</v>
      </c>
      <c r="VR118" s="1845" t="e">
        <f>+VQ118/VQ$16</f>
        <v>#DIV/0!</v>
      </c>
      <c r="VS118" s="1538">
        <f>+VS556</f>
        <v>0</v>
      </c>
      <c r="VT118" s="1845" t="e">
        <f>+VS118/VS$16</f>
        <v>#DIV/0!</v>
      </c>
      <c r="VU118" s="1538">
        <f>+VU556</f>
        <v>0</v>
      </c>
      <c r="VV118" s="1845" t="e">
        <f>+VU118/VU$16</f>
        <v>#DIV/0!</v>
      </c>
      <c r="VW118" s="1538">
        <f>+VW556</f>
        <v>0</v>
      </c>
      <c r="VX118" s="1845" t="e">
        <f>+VW118/VW$16</f>
        <v>#DIV/0!</v>
      </c>
      <c r="VY118" s="1538">
        <f>+VY556</f>
        <v>0</v>
      </c>
      <c r="VZ118" s="1845" t="e">
        <f>+VY118/VY$16</f>
        <v>#DIV/0!</v>
      </c>
      <c r="WA118" s="1538">
        <f>+WA556</f>
        <v>0</v>
      </c>
      <c r="WB118" s="1845" t="e">
        <f>+WA118/WA$16</f>
        <v>#DIV/0!</v>
      </c>
      <c r="WC118" s="1538">
        <f>+WC556</f>
        <v>0</v>
      </c>
      <c r="WD118" s="1845" t="e">
        <f>+WC118/WC$16</f>
        <v>#DIV/0!</v>
      </c>
      <c r="WE118" s="1538">
        <f>+WE556</f>
        <v>0</v>
      </c>
      <c r="WF118" s="1845" t="e">
        <f>+WE118/WE$16</f>
        <v>#DIV/0!</v>
      </c>
      <c r="WG118" s="1538">
        <f>+WG556</f>
        <v>0</v>
      </c>
      <c r="WH118" s="1845" t="e">
        <f>+WG118/WG$16</f>
        <v>#DIV/0!</v>
      </c>
      <c r="WI118" s="1538">
        <f>+WI556</f>
        <v>0</v>
      </c>
      <c r="WJ118" s="1845" t="e">
        <f>+WI118/WI$16</f>
        <v>#DIV/0!</v>
      </c>
      <c r="WK118" s="1538">
        <f>+WK556</f>
        <v>0</v>
      </c>
      <c r="WL118" s="1845" t="e">
        <f>+WK118/WK$16</f>
        <v>#DIV/0!</v>
      </c>
      <c r="WM118" s="1538">
        <f>+WM556</f>
        <v>0</v>
      </c>
      <c r="WN118" s="1845" t="e">
        <f>+WM118/WM$16</f>
        <v>#DIV/0!</v>
      </c>
      <c r="WO118" s="1538">
        <f>+WO556</f>
        <v>0</v>
      </c>
      <c r="WP118" s="1845" t="e">
        <f>+WO118/WO$16</f>
        <v>#DIV/0!</v>
      </c>
      <c r="WQ118" s="1538">
        <f>+WQ556</f>
        <v>0</v>
      </c>
      <c r="WR118" s="1845" t="e">
        <f>+WQ118/WQ$16</f>
        <v>#DIV/0!</v>
      </c>
      <c r="WS118" s="1538">
        <f>+WS556</f>
        <v>0</v>
      </c>
      <c r="WT118" s="1845" t="e">
        <f>+WS118/WS$16</f>
        <v>#DIV/0!</v>
      </c>
      <c r="WU118" s="1538">
        <f>+WU556</f>
        <v>0</v>
      </c>
      <c r="WV118" s="1845" t="e">
        <f>+WU118/WU$16</f>
        <v>#DIV/0!</v>
      </c>
      <c r="WW118" s="1538">
        <f>+WW556</f>
        <v>0</v>
      </c>
      <c r="WX118" s="1845" t="e">
        <f>+WW118/WW$16</f>
        <v>#DIV/0!</v>
      </c>
      <c r="WY118" s="1538">
        <f>+WY556</f>
        <v>0</v>
      </c>
      <c r="WZ118" s="1845" t="e">
        <f>+WY118/WY$16</f>
        <v>#DIV/0!</v>
      </c>
      <c r="XA118" s="1538">
        <f>+XA556</f>
        <v>0</v>
      </c>
      <c r="XB118" s="1845" t="e">
        <f>+XA118/XA$16</f>
        <v>#DIV/0!</v>
      </c>
      <c r="XC118" s="1538">
        <f>+XC556</f>
        <v>0</v>
      </c>
      <c r="XD118" s="1845" t="e">
        <f>+XC118/XC$16</f>
        <v>#DIV/0!</v>
      </c>
      <c r="XE118" s="1538">
        <f>+XE556</f>
        <v>0</v>
      </c>
      <c r="XF118" s="1845" t="e">
        <f>+XE118/XE$16</f>
        <v>#DIV/0!</v>
      </c>
      <c r="XG118" s="1538">
        <f>+XG556</f>
        <v>0</v>
      </c>
      <c r="XH118" s="1845" t="e">
        <f>+XG118/XG$16</f>
        <v>#DIV/0!</v>
      </c>
      <c r="XI118" s="1538">
        <f>+XI556</f>
        <v>0</v>
      </c>
      <c r="XJ118" s="1845" t="e">
        <f>+XI118/XI$16</f>
        <v>#DIV/0!</v>
      </c>
      <c r="XK118" s="1538">
        <f>+XK556</f>
        <v>0</v>
      </c>
      <c r="XL118" s="1845" t="e">
        <f>+XK118/XK$16</f>
        <v>#DIV/0!</v>
      </c>
      <c r="XM118" s="1538">
        <f>+XM556</f>
        <v>0</v>
      </c>
      <c r="XN118" s="1845" t="e">
        <f>+XM118/XM$16</f>
        <v>#DIV/0!</v>
      </c>
      <c r="XO118" s="1538">
        <f>+XO556</f>
        <v>0</v>
      </c>
      <c r="XP118" s="1845" t="e">
        <f>+XO118/XO$16</f>
        <v>#DIV/0!</v>
      </c>
      <c r="XQ118" s="1538">
        <f>+XQ556</f>
        <v>0</v>
      </c>
      <c r="XR118" s="1845" t="e">
        <f>+XQ118/XQ$16</f>
        <v>#DIV/0!</v>
      </c>
      <c r="XS118" s="1538">
        <f>+XS556</f>
        <v>0</v>
      </c>
      <c r="XT118" s="1845" t="e">
        <f>+XS118/XS$16</f>
        <v>#DIV/0!</v>
      </c>
      <c r="XU118" s="1538">
        <f>+XU556</f>
        <v>0</v>
      </c>
      <c r="XV118" s="1845" t="e">
        <f>+XU118/XU$16</f>
        <v>#DIV/0!</v>
      </c>
      <c r="XW118" s="1538">
        <f>+XW556</f>
        <v>0</v>
      </c>
      <c r="XX118" s="1845" t="e">
        <f>+XW118/XW$16</f>
        <v>#DIV/0!</v>
      </c>
      <c r="XY118" s="1538">
        <f>+XY556</f>
        <v>0</v>
      </c>
      <c r="XZ118" s="1845" t="e">
        <f>+XY118/XY$16</f>
        <v>#DIV/0!</v>
      </c>
      <c r="YA118" s="1538">
        <f>+YA556</f>
        <v>0</v>
      </c>
      <c r="YB118" s="1845" t="e">
        <f>+YA118/YA$16</f>
        <v>#DIV/0!</v>
      </c>
      <c r="YC118" s="1538">
        <f>+YC556</f>
        <v>0</v>
      </c>
      <c r="YD118" s="1845" t="e">
        <f>+YC118/YC$16</f>
        <v>#DIV/0!</v>
      </c>
      <c r="YE118" s="1538">
        <f>+YE556</f>
        <v>0</v>
      </c>
      <c r="YF118" s="1845" t="e">
        <f>+YE118/YE$16</f>
        <v>#DIV/0!</v>
      </c>
      <c r="YG118" s="1538">
        <f>+YG556</f>
        <v>0</v>
      </c>
      <c r="YH118" s="1845" t="e">
        <f>+YG118/YG$16</f>
        <v>#DIV/0!</v>
      </c>
      <c r="YI118" s="1538">
        <f>+YI556</f>
        <v>0</v>
      </c>
      <c r="YJ118" s="1845" t="e">
        <f>+YI118/YI$16</f>
        <v>#DIV/0!</v>
      </c>
      <c r="YK118" s="1538">
        <f>+YK556</f>
        <v>0</v>
      </c>
      <c r="YL118" s="1845" t="e">
        <f>+YK118/YK$16</f>
        <v>#DIV/0!</v>
      </c>
      <c r="YM118" s="1538">
        <f>+YM556</f>
        <v>0</v>
      </c>
      <c r="YN118" s="1845" t="e">
        <f>+YM118/YM$16</f>
        <v>#DIV/0!</v>
      </c>
      <c r="YO118" s="1538">
        <f>+YO556</f>
        <v>0</v>
      </c>
      <c r="YP118" s="1845" t="e">
        <f>+YO118/YO$16</f>
        <v>#DIV/0!</v>
      </c>
      <c r="YQ118" s="1538">
        <f>+YQ556</f>
        <v>0</v>
      </c>
      <c r="YR118" s="1845" t="e">
        <f>+YQ118/YQ$16</f>
        <v>#DIV/0!</v>
      </c>
      <c r="YS118" s="1538">
        <f>+YS556</f>
        <v>0</v>
      </c>
      <c r="YT118" s="1845" t="e">
        <f>+YS118/YS$16</f>
        <v>#DIV/0!</v>
      </c>
      <c r="YU118" s="1538">
        <f>+YU556</f>
        <v>0</v>
      </c>
      <c r="YV118" s="1845" t="e">
        <f>+YU118/YU$16</f>
        <v>#DIV/0!</v>
      </c>
      <c r="YW118" s="1538">
        <f>+YW556</f>
        <v>0</v>
      </c>
      <c r="YX118" s="1845" t="e">
        <f>+YW118/YW$16</f>
        <v>#DIV/0!</v>
      </c>
      <c r="YY118" s="1538">
        <f>+YY556</f>
        <v>0</v>
      </c>
      <c r="YZ118" s="1845" t="e">
        <f>+YY118/YY$16</f>
        <v>#DIV/0!</v>
      </c>
      <c r="ZA118" s="1538">
        <f>+ZA556</f>
        <v>0</v>
      </c>
      <c r="ZB118" s="1845" t="e">
        <f>+ZA118/ZA$16</f>
        <v>#DIV/0!</v>
      </c>
      <c r="ZC118" s="1538">
        <f>+ZC556</f>
        <v>0</v>
      </c>
      <c r="ZD118" s="1845" t="e">
        <f>+ZC118/ZC$16</f>
        <v>#DIV/0!</v>
      </c>
      <c r="ZE118" s="1538">
        <f>+ZE556</f>
        <v>0</v>
      </c>
      <c r="ZF118" s="1845" t="e">
        <f>+ZE118/ZE$16</f>
        <v>#DIV/0!</v>
      </c>
      <c r="ZG118" s="1538">
        <f>+ZG556</f>
        <v>0</v>
      </c>
      <c r="ZH118" s="1845" t="e">
        <f>+ZG118/ZG$16</f>
        <v>#DIV/0!</v>
      </c>
      <c r="ZI118" s="1538">
        <f>+ZI556</f>
        <v>0</v>
      </c>
      <c r="ZJ118" s="1845" t="e">
        <f>+ZI118/ZI$16</f>
        <v>#DIV/0!</v>
      </c>
      <c r="ZK118" s="1538">
        <f>+ZK556</f>
        <v>0</v>
      </c>
      <c r="ZL118" s="1845" t="e">
        <f>+ZK118/ZK$16</f>
        <v>#DIV/0!</v>
      </c>
      <c r="ZM118" s="1538">
        <f>+ZM556</f>
        <v>0</v>
      </c>
      <c r="ZN118" s="1845" t="e">
        <f>+ZM118/ZM$16</f>
        <v>#DIV/0!</v>
      </c>
      <c r="ZO118" s="1538">
        <f>+ZO556</f>
        <v>0</v>
      </c>
      <c r="ZP118" s="1845" t="e">
        <f>+ZO118/ZO$16</f>
        <v>#DIV/0!</v>
      </c>
      <c r="ZQ118" s="1538">
        <f>+ZQ556</f>
        <v>0</v>
      </c>
      <c r="ZR118" s="1845" t="e">
        <f>+ZQ118/ZQ$16</f>
        <v>#DIV/0!</v>
      </c>
      <c r="ZS118" s="1538">
        <f>+ZS556</f>
        <v>0</v>
      </c>
      <c r="ZT118" s="1845" t="e">
        <f>+ZS118/ZS$16</f>
        <v>#DIV/0!</v>
      </c>
      <c r="ZU118" s="1538">
        <f>+ZU556</f>
        <v>0</v>
      </c>
      <c r="ZV118" s="1845" t="e">
        <f>+ZU118/ZU$16</f>
        <v>#DIV/0!</v>
      </c>
      <c r="ZW118" s="1538">
        <f>+ZW556</f>
        <v>0</v>
      </c>
      <c r="ZX118" s="1845" t="e">
        <f>+ZW118/ZW$16</f>
        <v>#DIV/0!</v>
      </c>
      <c r="ZY118" s="1538">
        <f>+ZY556</f>
        <v>0</v>
      </c>
      <c r="ZZ118" s="1845" t="e">
        <f>+ZY118/ZY$16</f>
        <v>#DIV/0!</v>
      </c>
      <c r="AAA118" s="1538">
        <f>+AAA556</f>
        <v>0</v>
      </c>
      <c r="AAB118" s="1845" t="e">
        <f>+AAA118/AAA$16</f>
        <v>#DIV/0!</v>
      </c>
      <c r="AAC118" s="1538">
        <f>+AAC556</f>
        <v>0</v>
      </c>
      <c r="AAD118" s="1845" t="e">
        <f>+AAC118/AAC$16</f>
        <v>#DIV/0!</v>
      </c>
      <c r="AAE118" s="1538">
        <f>+AAE556</f>
        <v>0</v>
      </c>
      <c r="AAF118" s="1845" t="e">
        <f>+AAE118/AAE$16</f>
        <v>#DIV/0!</v>
      </c>
      <c r="AAG118" s="1538">
        <f>+AAG556</f>
        <v>0</v>
      </c>
      <c r="AAH118" s="1845" t="e">
        <f>+AAG118/AAG$16</f>
        <v>#DIV/0!</v>
      </c>
      <c r="AAI118" s="1538">
        <f>+AAI556</f>
        <v>0</v>
      </c>
      <c r="AAJ118" s="1845" t="e">
        <f>+AAI118/AAI$16</f>
        <v>#DIV/0!</v>
      </c>
      <c r="AAK118" s="1538">
        <f>+AAK556</f>
        <v>0</v>
      </c>
      <c r="AAL118" s="1845" t="e">
        <f>+AAK118/AAK$16</f>
        <v>#DIV/0!</v>
      </c>
      <c r="AAM118" s="1538">
        <f>+AAM556</f>
        <v>0</v>
      </c>
      <c r="AAN118" s="1845" t="e">
        <f>+AAM118/AAM$16</f>
        <v>#DIV/0!</v>
      </c>
      <c r="AAO118" s="1538">
        <f>+AAO556</f>
        <v>0</v>
      </c>
      <c r="AAP118" s="1845" t="e">
        <f>+AAO118/AAO$16</f>
        <v>#DIV/0!</v>
      </c>
      <c r="AAQ118" s="1538">
        <f>+AAQ556</f>
        <v>0</v>
      </c>
      <c r="AAR118" s="1845" t="e">
        <f>+AAQ118/AAQ$16</f>
        <v>#DIV/0!</v>
      </c>
      <c r="AAS118" s="1538">
        <f>+AAS556</f>
        <v>0</v>
      </c>
      <c r="AAT118" s="1845" t="e">
        <f>+AAS118/AAS$16</f>
        <v>#DIV/0!</v>
      </c>
      <c r="AAU118" s="1538">
        <f>+AAU556</f>
        <v>0</v>
      </c>
      <c r="AAV118" s="1845" t="e">
        <f>+AAU118/AAU$16</f>
        <v>#DIV/0!</v>
      </c>
      <c r="AAW118" s="1538">
        <f>+AAW556</f>
        <v>0</v>
      </c>
      <c r="AAX118" s="1845" t="e">
        <f>+AAW118/AAW$16</f>
        <v>#DIV/0!</v>
      </c>
      <c r="AAY118" s="1538">
        <f>+AAY556</f>
        <v>0</v>
      </c>
      <c r="AAZ118" s="1845" t="e">
        <f>+AAY118/AAY$16</f>
        <v>#DIV/0!</v>
      </c>
      <c r="ABA118" s="1538">
        <f>+ABA556</f>
        <v>0</v>
      </c>
      <c r="ABB118" s="1845" t="e">
        <f>+ABA118/ABA$16</f>
        <v>#DIV/0!</v>
      </c>
      <c r="ABC118" s="1538">
        <f>+ABC556</f>
        <v>0</v>
      </c>
      <c r="ABD118" s="1845" t="e">
        <f>+ABC118/ABC$16</f>
        <v>#DIV/0!</v>
      </c>
      <c r="ABE118" s="1538">
        <f>+ABE556</f>
        <v>0</v>
      </c>
      <c r="ABF118" s="1845" t="e">
        <f>+ABE118/ABE$16</f>
        <v>#DIV/0!</v>
      </c>
      <c r="ABG118" s="1538">
        <f>+ABG556</f>
        <v>0</v>
      </c>
      <c r="ABH118" s="1845" t="e">
        <f>+ABG118/ABG$16</f>
        <v>#DIV/0!</v>
      </c>
      <c r="ABI118" s="1538">
        <f>+ABI556</f>
        <v>0</v>
      </c>
      <c r="ABJ118" s="1845" t="e">
        <f>+ABI118/ABI$16</f>
        <v>#DIV/0!</v>
      </c>
      <c r="ABK118" s="1538">
        <f>+ABK556</f>
        <v>0</v>
      </c>
      <c r="ABL118" s="1845" t="e">
        <f>+ABK118/ABK$16</f>
        <v>#DIV/0!</v>
      </c>
      <c r="ABM118" s="1538">
        <f>+ABM556</f>
        <v>0</v>
      </c>
      <c r="ABN118" s="1845" t="e">
        <f>+ABM118/ABM$16</f>
        <v>#DIV/0!</v>
      </c>
      <c r="ABO118" s="1538">
        <f>+ABO556</f>
        <v>0</v>
      </c>
      <c r="ABP118" s="1845" t="e">
        <f>+ABO118/ABO$16</f>
        <v>#DIV/0!</v>
      </c>
      <c r="ABQ118" s="1538">
        <f>+ABQ556</f>
        <v>0</v>
      </c>
      <c r="ABR118" s="1845" t="e">
        <f>+ABQ118/ABQ$16</f>
        <v>#DIV/0!</v>
      </c>
      <c r="ABS118" s="1538">
        <f>+ABS556</f>
        <v>0</v>
      </c>
      <c r="ABT118" s="1845" t="e">
        <f>+ABS118/ABS$16</f>
        <v>#DIV/0!</v>
      </c>
      <c r="ABU118" s="1538">
        <f>+ABU556</f>
        <v>0</v>
      </c>
      <c r="ABV118" s="1845" t="e">
        <f>+ABU118/ABU$16</f>
        <v>#DIV/0!</v>
      </c>
      <c r="ABW118" s="1538">
        <f>+ABW556</f>
        <v>0</v>
      </c>
      <c r="ABX118" s="1845" t="e">
        <f>+ABW118/ABW$16</f>
        <v>#DIV/0!</v>
      </c>
      <c r="ABY118" s="1538">
        <f>+ABY556</f>
        <v>0</v>
      </c>
      <c r="ABZ118" s="1845" t="e">
        <f>+ABY118/ABY$16</f>
        <v>#DIV/0!</v>
      </c>
      <c r="ACA118" s="1538">
        <f>+ACA556</f>
        <v>0</v>
      </c>
      <c r="ACB118" s="1845" t="e">
        <f>+ACA118/ACA$16</f>
        <v>#DIV/0!</v>
      </c>
      <c r="ACC118" s="1538">
        <f>+ACC556</f>
        <v>0</v>
      </c>
      <c r="ACD118" s="1845" t="e">
        <f>+ACC118/ACC$16</f>
        <v>#DIV/0!</v>
      </c>
      <c r="ACE118" s="1538">
        <f>+ACE556</f>
        <v>0</v>
      </c>
      <c r="ACF118" s="1845" t="e">
        <f>+ACE118/ACE$16</f>
        <v>#DIV/0!</v>
      </c>
      <c r="ACG118" s="1538">
        <f>+ACG556</f>
        <v>0</v>
      </c>
      <c r="ACH118" s="1845" t="e">
        <f>+ACG118/ACG$16</f>
        <v>#DIV/0!</v>
      </c>
      <c r="ACI118" s="1538">
        <f>+ACI556</f>
        <v>0</v>
      </c>
      <c r="ACJ118" s="1845" t="e">
        <f>+ACI118/ACI$16</f>
        <v>#DIV/0!</v>
      </c>
      <c r="ACK118" s="1538">
        <f>+ACK556</f>
        <v>0</v>
      </c>
      <c r="ACL118" s="1845" t="e">
        <f>+ACK118/ACK$16</f>
        <v>#DIV/0!</v>
      </c>
      <c r="ACM118" s="1538">
        <f>+ACM556</f>
        <v>0</v>
      </c>
      <c r="ACN118" s="1845" t="e">
        <f>+ACM118/ACM$16</f>
        <v>#DIV/0!</v>
      </c>
      <c r="ACO118" s="1538">
        <f>+ACO556</f>
        <v>0</v>
      </c>
      <c r="ACP118" s="1845" t="e">
        <f>+ACO118/ACO$16</f>
        <v>#DIV/0!</v>
      </c>
      <c r="ACQ118" s="1538">
        <f>+ACQ556</f>
        <v>0</v>
      </c>
      <c r="ACR118" s="1845" t="e">
        <f>+ACQ118/ACQ$16</f>
        <v>#DIV/0!</v>
      </c>
      <c r="ACS118" s="1538">
        <f>+ACS556</f>
        <v>0</v>
      </c>
      <c r="ACT118" s="1845" t="e">
        <f>+ACS118/ACS$16</f>
        <v>#DIV/0!</v>
      </c>
      <c r="ACU118" s="1538">
        <f>+ACU556</f>
        <v>0</v>
      </c>
      <c r="ACV118" s="1845" t="e">
        <f>+ACU118/ACU$16</f>
        <v>#DIV/0!</v>
      </c>
      <c r="ACW118" s="1538">
        <f>+ACW556</f>
        <v>0</v>
      </c>
      <c r="ACX118" s="1845" t="e">
        <f>+ACW118/ACW$16</f>
        <v>#DIV/0!</v>
      </c>
      <c r="ACY118" s="1538">
        <f>+ACY556</f>
        <v>0</v>
      </c>
      <c r="ACZ118" s="1845" t="e">
        <f>+ACY118/ACY$16</f>
        <v>#DIV/0!</v>
      </c>
      <c r="ADA118" s="1538">
        <f>+ADA556</f>
        <v>0</v>
      </c>
      <c r="ADB118" s="1845" t="e">
        <f>+ADA118/ADA$16</f>
        <v>#DIV/0!</v>
      </c>
      <c r="ADC118" s="1538">
        <f>+ADC556</f>
        <v>0</v>
      </c>
      <c r="ADD118" s="1845" t="e">
        <f>+ADC118/ADC$16</f>
        <v>#DIV/0!</v>
      </c>
      <c r="ADE118" s="1538">
        <f>+ADE556</f>
        <v>0</v>
      </c>
      <c r="ADF118" s="1845" t="e">
        <f>+ADE118/ADE$16</f>
        <v>#DIV/0!</v>
      </c>
      <c r="ADG118" s="1538">
        <f>+ADG556</f>
        <v>0</v>
      </c>
      <c r="ADH118" s="1845" t="e">
        <f>+ADG118/ADG$16</f>
        <v>#DIV/0!</v>
      </c>
      <c r="ADI118" s="1538">
        <f>+ADI556</f>
        <v>0</v>
      </c>
      <c r="ADJ118" s="1845" t="e">
        <f>+ADI118/ADI$16</f>
        <v>#DIV/0!</v>
      </c>
      <c r="ADK118" s="1538">
        <f>+ADK556</f>
        <v>0</v>
      </c>
      <c r="ADL118" s="1845" t="e">
        <f>+ADK118/ADK$16</f>
        <v>#DIV/0!</v>
      </c>
      <c r="ADM118" s="1538">
        <f>+ADM556</f>
        <v>0</v>
      </c>
      <c r="ADN118" s="1845" t="e">
        <f>+ADM118/ADM$16</f>
        <v>#DIV/0!</v>
      </c>
      <c r="ADO118" s="1538">
        <f>+ADO556</f>
        <v>0</v>
      </c>
      <c r="ADP118" s="1845" t="e">
        <f>+ADO118/ADO$16</f>
        <v>#DIV/0!</v>
      </c>
      <c r="ADQ118" s="1538">
        <f>+ADQ556</f>
        <v>0</v>
      </c>
      <c r="ADR118" s="1845" t="e">
        <f>+ADQ118/ADQ$16</f>
        <v>#DIV/0!</v>
      </c>
      <c r="ADS118" s="1538">
        <f>+ADS556</f>
        <v>0</v>
      </c>
      <c r="ADT118" s="1845" t="e">
        <f>+ADS118/ADS$16</f>
        <v>#DIV/0!</v>
      </c>
      <c r="ADU118" s="1538">
        <f>+ADU556</f>
        <v>0</v>
      </c>
      <c r="ADV118" s="1845" t="e">
        <f>+ADU118/ADU$16</f>
        <v>#DIV/0!</v>
      </c>
      <c r="ADW118" s="1538">
        <f>+ADW556</f>
        <v>0</v>
      </c>
      <c r="ADX118" s="1845" t="e">
        <f>+ADW118/ADW$16</f>
        <v>#DIV/0!</v>
      </c>
      <c r="ADY118" s="1538">
        <f>+ADY556</f>
        <v>0</v>
      </c>
      <c r="ADZ118" s="1845" t="e">
        <f>+ADY118/ADY$16</f>
        <v>#DIV/0!</v>
      </c>
      <c r="AEA118" s="1538">
        <f>+AEA556</f>
        <v>0</v>
      </c>
      <c r="AEB118" s="1845" t="e">
        <f>+AEA118/AEA$16</f>
        <v>#DIV/0!</v>
      </c>
      <c r="AEC118" s="1538">
        <f>+AEC556</f>
        <v>0</v>
      </c>
      <c r="AED118" s="1845" t="e">
        <f>+AEC118/AEC$16</f>
        <v>#DIV/0!</v>
      </c>
      <c r="AEE118" s="1538">
        <f>+AEE556</f>
        <v>0</v>
      </c>
      <c r="AEF118" s="1845" t="e">
        <f>+AEE118/AEE$16</f>
        <v>#DIV/0!</v>
      </c>
      <c r="AEG118" s="1538">
        <f>+AEG556</f>
        <v>0</v>
      </c>
      <c r="AEH118" s="1845" t="e">
        <f>+AEG118/AEG$16</f>
        <v>#DIV/0!</v>
      </c>
      <c r="AEI118" s="1538">
        <f>+AEI556</f>
        <v>0</v>
      </c>
      <c r="AEJ118" s="1845" t="e">
        <f>+AEI118/AEI$16</f>
        <v>#DIV/0!</v>
      </c>
      <c r="AEK118" s="1538">
        <f>+AEK556</f>
        <v>0</v>
      </c>
      <c r="AEL118" s="1845" t="e">
        <f>+AEK118/AEK$16</f>
        <v>#DIV/0!</v>
      </c>
      <c r="AEM118" s="1538">
        <f>+AEM556</f>
        <v>0</v>
      </c>
      <c r="AEN118" s="1845" t="e">
        <f>+AEM118/AEM$16</f>
        <v>#DIV/0!</v>
      </c>
      <c r="AEO118" s="1538">
        <f>+AEO556</f>
        <v>0</v>
      </c>
      <c r="AEP118" s="1845" t="e">
        <f>+AEO118/AEO$16</f>
        <v>#DIV/0!</v>
      </c>
      <c r="AEQ118" s="1538">
        <f>+AEQ556</f>
        <v>0</v>
      </c>
      <c r="AER118" s="1845" t="e">
        <f>+AEQ118/AEQ$16</f>
        <v>#DIV/0!</v>
      </c>
      <c r="AES118" s="1538">
        <f>+AES556</f>
        <v>0</v>
      </c>
      <c r="AET118" s="1845" t="e">
        <f>+AES118/AES$16</f>
        <v>#DIV/0!</v>
      </c>
      <c r="AEU118" s="1538">
        <f>+AEU556</f>
        <v>0</v>
      </c>
      <c r="AEV118" s="1845" t="e">
        <f>+AEU118/AEU$16</f>
        <v>#DIV/0!</v>
      </c>
      <c r="AEW118" s="1538">
        <f>+AEW556</f>
        <v>0</v>
      </c>
      <c r="AEX118" s="1845" t="e">
        <f>+AEW118/AEW$16</f>
        <v>#DIV/0!</v>
      </c>
      <c r="AEY118" s="1538">
        <f>+AEY556</f>
        <v>0</v>
      </c>
      <c r="AEZ118" s="1845" t="e">
        <f>+AEY118/AEY$16</f>
        <v>#DIV/0!</v>
      </c>
      <c r="AFA118" s="1538">
        <f>+AFA556</f>
        <v>0</v>
      </c>
      <c r="AFB118" s="1845" t="e">
        <f>+AFA118/AFA$16</f>
        <v>#DIV/0!</v>
      </c>
      <c r="AFC118" s="1538">
        <f>+AFC556</f>
        <v>0</v>
      </c>
      <c r="AFD118" s="1845" t="e">
        <f>+AFC118/AFC$16</f>
        <v>#DIV/0!</v>
      </c>
      <c r="AFE118" s="1538">
        <f>+AFE556</f>
        <v>0</v>
      </c>
      <c r="AFF118" s="1845" t="e">
        <f>+AFE118/AFE$16</f>
        <v>#DIV/0!</v>
      </c>
      <c r="AFG118" s="1538">
        <f>+AFG556</f>
        <v>0</v>
      </c>
      <c r="AFH118" s="1845" t="e">
        <f>+AFG118/AFG$16</f>
        <v>#DIV/0!</v>
      </c>
      <c r="AFI118" s="1538">
        <f>+AFI556</f>
        <v>0</v>
      </c>
      <c r="AFJ118" s="1845" t="e">
        <f>+AFI118/AFI$16</f>
        <v>#DIV/0!</v>
      </c>
      <c r="AFK118" s="1538">
        <f>+AFK556</f>
        <v>0</v>
      </c>
      <c r="AFL118" s="1845" t="e">
        <f>+AFK118/AFK$16</f>
        <v>#DIV/0!</v>
      </c>
      <c r="AFM118" s="1538">
        <f>+AFM556</f>
        <v>0</v>
      </c>
      <c r="AFN118" s="1845" t="e">
        <f>+AFM118/AFM$16</f>
        <v>#DIV/0!</v>
      </c>
      <c r="AFO118" s="1538">
        <f>+AFO556</f>
        <v>0</v>
      </c>
      <c r="AFP118" s="1845" t="e">
        <f>+AFO118/AFO$16</f>
        <v>#DIV/0!</v>
      </c>
      <c r="AFQ118" s="1538">
        <f>+AFQ556</f>
        <v>0</v>
      </c>
      <c r="AFR118" s="1845" t="e">
        <f>+AFQ118/AFQ$16</f>
        <v>#DIV/0!</v>
      </c>
      <c r="AFS118" s="1538">
        <f>+AFS556</f>
        <v>0</v>
      </c>
      <c r="AFT118" s="1845" t="e">
        <f>+AFS118/AFS$16</f>
        <v>#DIV/0!</v>
      </c>
      <c r="AFU118" s="1538">
        <f>+AFU556</f>
        <v>0</v>
      </c>
      <c r="AFV118" s="1845" t="e">
        <f>+AFU118/AFU$16</f>
        <v>#DIV/0!</v>
      </c>
      <c r="AFW118" s="1538">
        <f>+AFW556</f>
        <v>0</v>
      </c>
      <c r="AFX118" s="1845" t="e">
        <f>+AFW118/AFW$16</f>
        <v>#DIV/0!</v>
      </c>
      <c r="AFY118" s="1538">
        <f>+AFY556</f>
        <v>0</v>
      </c>
      <c r="AFZ118" s="1845" t="e">
        <f>+AFY118/AFY$16</f>
        <v>#DIV/0!</v>
      </c>
      <c r="AGA118" s="1538">
        <f>+AGA556</f>
        <v>0</v>
      </c>
      <c r="AGB118" s="1845" t="e">
        <f>+AGA118/AGA$16</f>
        <v>#DIV/0!</v>
      </c>
      <c r="AGC118" s="1538">
        <f>+AGC556</f>
        <v>0</v>
      </c>
      <c r="AGD118" s="1845" t="e">
        <f>+AGC118/AGC$16</f>
        <v>#DIV/0!</v>
      </c>
      <c r="AGE118" s="1538">
        <f>+AGE556</f>
        <v>0</v>
      </c>
      <c r="AGF118" s="1845" t="e">
        <f>+AGE118/AGE$16</f>
        <v>#DIV/0!</v>
      </c>
      <c r="AGG118" s="1538">
        <f>+AGG556</f>
        <v>0</v>
      </c>
      <c r="AGH118" s="1845" t="e">
        <f>+AGG118/AGG$16</f>
        <v>#DIV/0!</v>
      </c>
      <c r="AGI118" s="1538">
        <f>+AGI556</f>
        <v>0</v>
      </c>
      <c r="AGJ118" s="1845" t="e">
        <f>+AGI118/AGI$16</f>
        <v>#DIV/0!</v>
      </c>
      <c r="AGK118" s="1538">
        <f>+AGK556</f>
        <v>0</v>
      </c>
      <c r="AGL118" s="1845" t="e">
        <f>+AGK118/AGK$16</f>
        <v>#DIV/0!</v>
      </c>
      <c r="AGM118" s="1538">
        <f>+AGM556</f>
        <v>0</v>
      </c>
      <c r="AGN118" s="1845" t="e">
        <f>+AGM118/AGM$16</f>
        <v>#DIV/0!</v>
      </c>
      <c r="AGO118" s="1538">
        <f>+AGO556</f>
        <v>0</v>
      </c>
      <c r="AGP118" s="1845" t="e">
        <f>+AGO118/AGO$16</f>
        <v>#DIV/0!</v>
      </c>
      <c r="AGQ118" s="1538">
        <f>+AGQ556</f>
        <v>0</v>
      </c>
      <c r="AGR118" s="1845" t="e">
        <f>+AGQ118/AGQ$16</f>
        <v>#DIV/0!</v>
      </c>
      <c r="AGS118" s="1538">
        <f>+AGS556</f>
        <v>0</v>
      </c>
      <c r="AGT118" s="1845" t="e">
        <f>+AGS118/AGS$16</f>
        <v>#DIV/0!</v>
      </c>
      <c r="AGU118" s="1538">
        <f>+AGU556</f>
        <v>0</v>
      </c>
      <c r="AGV118" s="1845" t="e">
        <f>+AGU118/AGU$16</f>
        <v>#DIV/0!</v>
      </c>
      <c r="AGW118" s="1538">
        <f>+AGW556</f>
        <v>0</v>
      </c>
      <c r="AGX118" s="1845" t="e">
        <f>+AGW118/AGW$16</f>
        <v>#DIV/0!</v>
      </c>
      <c r="AGY118" s="1538">
        <f>+AGY556</f>
        <v>0</v>
      </c>
      <c r="AGZ118" s="1845" t="e">
        <f>+AGY118/AGY$16</f>
        <v>#DIV/0!</v>
      </c>
      <c r="AHA118" s="1538">
        <f>+AHA556</f>
        <v>0</v>
      </c>
      <c r="AHB118" s="1845" t="e">
        <f>+AHA118/AHA$16</f>
        <v>#DIV/0!</v>
      </c>
      <c r="AHC118" s="1538">
        <f>+AHC556</f>
        <v>0</v>
      </c>
      <c r="AHD118" s="1845" t="e">
        <f>+AHC118/AHC$16</f>
        <v>#DIV/0!</v>
      </c>
      <c r="AHE118" s="1538">
        <f>+AHE556</f>
        <v>0</v>
      </c>
      <c r="AHF118" s="1845" t="e">
        <f>+AHE118/AHE$16</f>
        <v>#DIV/0!</v>
      </c>
      <c r="AHG118" s="1538">
        <f>+AHG556</f>
        <v>0</v>
      </c>
      <c r="AHH118" s="1845" t="e">
        <f>+AHG118/AHG$16</f>
        <v>#DIV/0!</v>
      </c>
      <c r="AHI118" s="1538">
        <f>+AHI556</f>
        <v>0</v>
      </c>
      <c r="AHJ118" s="1845" t="e">
        <f>+AHI118/AHI$16</f>
        <v>#DIV/0!</v>
      </c>
      <c r="AHK118" s="1538">
        <f>+AHK556</f>
        <v>0</v>
      </c>
      <c r="AHL118" s="1845" t="e">
        <f>+AHK118/AHK$16</f>
        <v>#DIV/0!</v>
      </c>
      <c r="AHM118" s="1538">
        <f>+AHM556</f>
        <v>0</v>
      </c>
      <c r="AHN118" s="1845" t="e">
        <f>+AHM118/AHM$16</f>
        <v>#DIV/0!</v>
      </c>
      <c r="AHO118" s="1538">
        <f>+AHO556</f>
        <v>0</v>
      </c>
      <c r="AHP118" s="1845" t="e">
        <f>+AHO118/AHO$16</f>
        <v>#DIV/0!</v>
      </c>
      <c r="AHQ118" s="1538">
        <f>+AHQ556</f>
        <v>0</v>
      </c>
      <c r="AHR118" s="1845" t="e">
        <f>+AHQ118/AHQ$16</f>
        <v>#DIV/0!</v>
      </c>
      <c r="AHS118" s="1538">
        <f>+AHS556</f>
        <v>0</v>
      </c>
      <c r="AHT118" s="1845" t="e">
        <f>+AHS118/AHS$16</f>
        <v>#DIV/0!</v>
      </c>
      <c r="AHU118" s="1538">
        <f>+AHU556</f>
        <v>0</v>
      </c>
      <c r="AHV118" s="1845" t="e">
        <f>+AHU118/AHU$16</f>
        <v>#DIV/0!</v>
      </c>
      <c r="AHW118" s="1538">
        <f>+AHW556</f>
        <v>0</v>
      </c>
      <c r="AHX118" s="1845" t="e">
        <f>+AHW118/AHW$16</f>
        <v>#DIV/0!</v>
      </c>
      <c r="AHY118" s="1538">
        <f>+AHY556</f>
        <v>0</v>
      </c>
      <c r="AHZ118" s="1845" t="e">
        <f>+AHY118/AHY$16</f>
        <v>#DIV/0!</v>
      </c>
      <c r="AIA118" s="1538">
        <f>+AIA556</f>
        <v>0</v>
      </c>
      <c r="AIB118" s="1845" t="e">
        <f>+AIA118/AIA$16</f>
        <v>#DIV/0!</v>
      </c>
      <c r="AIC118" s="1538">
        <f>+AIC556</f>
        <v>0</v>
      </c>
      <c r="AID118" s="1845" t="e">
        <f>+AIC118/AIC$16</f>
        <v>#DIV/0!</v>
      </c>
      <c r="AIE118" s="1538">
        <f>+AIE556</f>
        <v>0</v>
      </c>
      <c r="AIF118" s="1845" t="e">
        <f>+AIE118/AIE$16</f>
        <v>#DIV/0!</v>
      </c>
      <c r="AIG118" s="1538">
        <f>+AIG556</f>
        <v>0</v>
      </c>
      <c r="AIH118" s="1845" t="e">
        <f>+AIG118/AIG$16</f>
        <v>#DIV/0!</v>
      </c>
      <c r="AII118" s="1538">
        <f>+AII556</f>
        <v>0</v>
      </c>
      <c r="AIJ118" s="1845" t="e">
        <f>+AII118/AII$16</f>
        <v>#DIV/0!</v>
      </c>
      <c r="AIK118" s="1538">
        <f>+AIK556</f>
        <v>0</v>
      </c>
      <c r="AIL118" s="1845" t="e">
        <f>+AIK118/AIK$16</f>
        <v>#DIV/0!</v>
      </c>
      <c r="AIM118" s="1538">
        <f>+AIM556</f>
        <v>0</v>
      </c>
      <c r="AIN118" s="1845" t="e">
        <f>+AIM118/AIM$16</f>
        <v>#DIV/0!</v>
      </c>
      <c r="AIO118" s="1538">
        <f>+AIO556</f>
        <v>0</v>
      </c>
      <c r="AIP118" s="1845" t="e">
        <f>+AIO118/AIO$16</f>
        <v>#DIV/0!</v>
      </c>
      <c r="AIQ118" s="1538">
        <f>+AIQ556</f>
        <v>0</v>
      </c>
      <c r="AIR118" s="1845" t="e">
        <f>+AIQ118/AIQ$16</f>
        <v>#DIV/0!</v>
      </c>
      <c r="AIS118" s="1538">
        <f>+AIS556</f>
        <v>0</v>
      </c>
      <c r="AIT118" s="1845" t="e">
        <f>+AIS118/AIS$16</f>
        <v>#DIV/0!</v>
      </c>
      <c r="AIU118" s="1538">
        <f>+AIU556</f>
        <v>0</v>
      </c>
      <c r="AIV118" s="1845" t="e">
        <f>+AIU118/AIU$16</f>
        <v>#DIV/0!</v>
      </c>
      <c r="AIW118" s="1538">
        <f>+AIW556</f>
        <v>0</v>
      </c>
      <c r="AIX118" s="1845" t="e">
        <f>+AIW118/AIW$16</f>
        <v>#DIV/0!</v>
      </c>
      <c r="AIY118" s="1538">
        <f>+AIY556</f>
        <v>0</v>
      </c>
      <c r="AIZ118" s="1845" t="e">
        <f>+AIY118/AIY$16</f>
        <v>#DIV/0!</v>
      </c>
      <c r="AJA118" s="1538">
        <f>+AJA556</f>
        <v>0</v>
      </c>
      <c r="AJB118" s="1845" t="e">
        <f>+AJA118/AJA$16</f>
        <v>#DIV/0!</v>
      </c>
      <c r="AJC118" s="1538">
        <f>+AJC556</f>
        <v>0</v>
      </c>
      <c r="AJD118" s="1845" t="e">
        <f>+AJC118/AJC$16</f>
        <v>#DIV/0!</v>
      </c>
      <c r="AJE118" s="1538">
        <f>+AJE556</f>
        <v>0</v>
      </c>
      <c r="AJF118" s="1845" t="e">
        <f>+AJE118/AJE$16</f>
        <v>#DIV/0!</v>
      </c>
      <c r="AJG118" s="1538">
        <f>+AJG556</f>
        <v>0</v>
      </c>
      <c r="AJH118" s="1845" t="e">
        <f>+AJG118/AJG$16</f>
        <v>#DIV/0!</v>
      </c>
      <c r="AJI118" s="1538">
        <f>+AJI556</f>
        <v>0</v>
      </c>
      <c r="AJJ118" s="1845" t="e">
        <f>+AJI118/AJI$16</f>
        <v>#DIV/0!</v>
      </c>
      <c r="AJK118" s="1538">
        <f>+AJK556</f>
        <v>0</v>
      </c>
      <c r="AJL118" s="1845" t="e">
        <f>+AJK118/AJK$16</f>
        <v>#DIV/0!</v>
      </c>
      <c r="AJM118" s="1538">
        <f>+AJM556</f>
        <v>0</v>
      </c>
      <c r="AJN118" s="1845" t="e">
        <f>+AJM118/AJM$16</f>
        <v>#DIV/0!</v>
      </c>
      <c r="AJO118" s="1538">
        <f>+AJO556</f>
        <v>0</v>
      </c>
      <c r="AJP118" s="1845" t="e">
        <f>+AJO118/AJO$16</f>
        <v>#DIV/0!</v>
      </c>
      <c r="AJQ118" s="1538">
        <f>+AJQ556</f>
        <v>0</v>
      </c>
      <c r="AJR118" s="1845" t="e">
        <f>+AJQ118/AJQ$16</f>
        <v>#DIV/0!</v>
      </c>
      <c r="AJS118" s="1538">
        <f>+AJS556</f>
        <v>0</v>
      </c>
      <c r="AJT118" s="1845" t="e">
        <f>+AJS118/AJS$16</f>
        <v>#DIV/0!</v>
      </c>
      <c r="AJU118" s="1538">
        <f>+AJU556</f>
        <v>0</v>
      </c>
      <c r="AJV118" s="1845" t="e">
        <f>+AJU118/AJU$16</f>
        <v>#DIV/0!</v>
      </c>
      <c r="AJW118" s="1538">
        <f>+AJW556</f>
        <v>0</v>
      </c>
      <c r="AJX118" s="1845" t="e">
        <f>+AJW118/AJW$16</f>
        <v>#DIV/0!</v>
      </c>
      <c r="AJY118" s="1538">
        <f>+AJY556</f>
        <v>0</v>
      </c>
      <c r="AJZ118" s="1845" t="e">
        <f>+AJY118/AJY$16</f>
        <v>#DIV/0!</v>
      </c>
      <c r="AKA118" s="1538">
        <f>+AKA556</f>
        <v>0</v>
      </c>
      <c r="AKB118" s="1845" t="e">
        <f>+AKA118/AKA$16</f>
        <v>#DIV/0!</v>
      </c>
      <c r="AKC118" s="1538">
        <f>+AKC556</f>
        <v>0</v>
      </c>
      <c r="AKD118" s="1845" t="e">
        <f>+AKC118/AKC$16</f>
        <v>#DIV/0!</v>
      </c>
      <c r="AKE118" s="1538">
        <f>+AKE556</f>
        <v>0</v>
      </c>
      <c r="AKF118" s="1845" t="e">
        <f>+AKE118/AKE$16</f>
        <v>#DIV/0!</v>
      </c>
      <c r="AKG118" s="1538">
        <f>+AKG556</f>
        <v>0</v>
      </c>
      <c r="AKH118" s="1845" t="e">
        <f>+AKG118/AKG$16</f>
        <v>#DIV/0!</v>
      </c>
      <c r="AKI118" s="1538">
        <f>+AKI556</f>
        <v>0</v>
      </c>
      <c r="AKJ118" s="1845" t="e">
        <f>+AKI118/AKI$16</f>
        <v>#DIV/0!</v>
      </c>
      <c r="AKK118" s="1538">
        <f>+AKK556</f>
        <v>0</v>
      </c>
      <c r="AKL118" s="1845" t="e">
        <f>+AKK118/AKK$16</f>
        <v>#DIV/0!</v>
      </c>
      <c r="AKM118" s="1538">
        <f>+AKM556</f>
        <v>0</v>
      </c>
      <c r="AKN118" s="1845" t="e">
        <f>+AKM118/AKM$16</f>
        <v>#DIV/0!</v>
      </c>
      <c r="AKO118" s="1538">
        <f>+AKO556</f>
        <v>0</v>
      </c>
      <c r="AKP118" s="1845" t="e">
        <f>+AKO118/AKO$16</f>
        <v>#DIV/0!</v>
      </c>
      <c r="AKQ118" s="1538">
        <f>+AKQ556</f>
        <v>0</v>
      </c>
      <c r="AKR118" s="1845" t="e">
        <f>+AKQ118/AKQ$16</f>
        <v>#DIV/0!</v>
      </c>
      <c r="AKS118" s="1538">
        <f>+AKS556</f>
        <v>0</v>
      </c>
      <c r="AKT118" s="1845" t="e">
        <f>+AKS118/AKS$16</f>
        <v>#DIV/0!</v>
      </c>
      <c r="AKU118" s="1538">
        <f>+AKU556</f>
        <v>0</v>
      </c>
      <c r="AKV118" s="1845" t="e">
        <f>+AKU118/AKU$16</f>
        <v>#DIV/0!</v>
      </c>
      <c r="AKW118" s="1538">
        <f>+AKW556</f>
        <v>0</v>
      </c>
      <c r="AKX118" s="1845" t="e">
        <f>+AKW118/AKW$16</f>
        <v>#DIV/0!</v>
      </c>
      <c r="AKY118" s="1538">
        <f>+AKY556</f>
        <v>0</v>
      </c>
      <c r="AKZ118" s="1845" t="e">
        <f>+AKY118/AKY$16</f>
        <v>#DIV/0!</v>
      </c>
      <c r="ALA118" s="1538">
        <f>+ALA556</f>
        <v>0</v>
      </c>
      <c r="ALB118" s="1845" t="e">
        <f>+ALA118/ALA$16</f>
        <v>#DIV/0!</v>
      </c>
      <c r="ALC118" s="1538">
        <f>+ALC556</f>
        <v>0</v>
      </c>
      <c r="ALD118" s="1845" t="e">
        <f>+ALC118/ALC$16</f>
        <v>#DIV/0!</v>
      </c>
      <c r="ALE118" s="1538">
        <f>+ALE556</f>
        <v>0</v>
      </c>
      <c r="ALF118" s="1845" t="e">
        <f>+ALE118/ALE$16</f>
        <v>#DIV/0!</v>
      </c>
      <c r="ALG118" s="1538">
        <f>+ALG556</f>
        <v>0</v>
      </c>
      <c r="ALH118" s="1845" t="e">
        <f>+ALG118/ALG$16</f>
        <v>#DIV/0!</v>
      </c>
      <c r="ALI118" s="1538">
        <f>+ALI556</f>
        <v>0</v>
      </c>
      <c r="ALJ118" s="1845" t="e">
        <f>+ALI118/ALI$16</f>
        <v>#DIV/0!</v>
      </c>
      <c r="ALK118" s="1538">
        <f>+ALK556</f>
        <v>0</v>
      </c>
      <c r="ALL118" s="1845" t="e">
        <f>+ALK118/ALK$16</f>
        <v>#DIV/0!</v>
      </c>
      <c r="ALM118" s="1538">
        <f>+ALM556</f>
        <v>0</v>
      </c>
      <c r="ALN118" s="1845" t="e">
        <f>+ALM118/ALM$16</f>
        <v>#DIV/0!</v>
      </c>
      <c r="ALO118" s="1538">
        <f>+ALO556</f>
        <v>0</v>
      </c>
      <c r="ALP118" s="1845" t="e">
        <f>+ALO118/ALO$16</f>
        <v>#DIV/0!</v>
      </c>
      <c r="ALQ118" s="1538">
        <f>+ALQ556</f>
        <v>0</v>
      </c>
      <c r="ALR118" s="1845" t="e">
        <f>+ALQ118/ALQ$16</f>
        <v>#DIV/0!</v>
      </c>
      <c r="ALS118" s="1538">
        <f>+ALS556</f>
        <v>0</v>
      </c>
      <c r="ALT118" s="1845" t="e">
        <f>+ALS118/ALS$16</f>
        <v>#DIV/0!</v>
      </c>
      <c r="ALU118" s="1538">
        <f>+ALU556</f>
        <v>0</v>
      </c>
      <c r="ALV118" s="1845" t="e">
        <f>+ALU118/ALU$16</f>
        <v>#DIV/0!</v>
      </c>
      <c r="ALW118" s="1538">
        <f>+ALW556</f>
        <v>0</v>
      </c>
      <c r="ALX118" s="1845" t="e">
        <f>+ALW118/ALW$16</f>
        <v>#DIV/0!</v>
      </c>
      <c r="ALY118" s="1538">
        <f>+ALY556</f>
        <v>0</v>
      </c>
      <c r="ALZ118" s="1845" t="e">
        <f>+ALY118/ALY$16</f>
        <v>#DIV/0!</v>
      </c>
      <c r="AMA118" s="1538">
        <f>+AMA556</f>
        <v>0</v>
      </c>
      <c r="AMB118" s="1845" t="e">
        <f>+AMA118/AMA$16</f>
        <v>#DIV/0!</v>
      </c>
      <c r="AMC118" s="1538">
        <f>+AMC556</f>
        <v>0</v>
      </c>
      <c r="AMD118" s="1845" t="e">
        <f>+AMC118/AMC$16</f>
        <v>#DIV/0!</v>
      </c>
      <c r="AME118" s="1538">
        <f>+AME556</f>
        <v>0</v>
      </c>
      <c r="AMF118" s="1845" t="e">
        <f>+AME118/AME$16</f>
        <v>#DIV/0!</v>
      </c>
      <c r="AMG118" s="1538">
        <f>+AMG556</f>
        <v>0</v>
      </c>
      <c r="AMH118" s="1845" t="e">
        <f>+AMG118/AMG$16</f>
        <v>#DIV/0!</v>
      </c>
      <c r="AMI118" s="1538">
        <f>+AMI556</f>
        <v>0</v>
      </c>
      <c r="AMJ118" s="1845" t="e">
        <f>+AMI118/AMI$16</f>
        <v>#DIV/0!</v>
      </c>
      <c r="AMK118" s="1538">
        <f>+AMK556</f>
        <v>0</v>
      </c>
      <c r="AML118" s="1845" t="e">
        <f>+AMK118/AMK$16</f>
        <v>#DIV/0!</v>
      </c>
      <c r="AMM118" s="1538">
        <f>+AMM556</f>
        <v>0</v>
      </c>
      <c r="AMN118" s="1845" t="e">
        <f>+AMM118/AMM$16</f>
        <v>#DIV/0!</v>
      </c>
      <c r="AMO118" s="1538">
        <f>+AMO556</f>
        <v>0</v>
      </c>
      <c r="AMP118" s="1845" t="e">
        <f>+AMO118/AMO$16</f>
        <v>#DIV/0!</v>
      </c>
      <c r="AMQ118" s="1538">
        <f>+AMQ556</f>
        <v>0</v>
      </c>
      <c r="AMR118" s="1845" t="e">
        <f>+AMQ118/AMQ$16</f>
        <v>#DIV/0!</v>
      </c>
      <c r="AMS118" s="1538">
        <f>+AMS556</f>
        <v>0</v>
      </c>
      <c r="AMT118" s="1845" t="e">
        <f>+AMS118/AMS$16</f>
        <v>#DIV/0!</v>
      </c>
      <c r="AMU118" s="1538">
        <f>+AMU556</f>
        <v>0</v>
      </c>
      <c r="AMV118" s="1845" t="e">
        <f>+AMU118/AMU$16</f>
        <v>#DIV/0!</v>
      </c>
      <c r="AMW118" s="1538">
        <f>+AMW556</f>
        <v>0</v>
      </c>
      <c r="AMX118" s="1845" t="e">
        <f>+AMW118/AMW$16</f>
        <v>#DIV/0!</v>
      </c>
      <c r="AMY118" s="1538">
        <f>+AMY556</f>
        <v>0</v>
      </c>
      <c r="AMZ118" s="1845" t="e">
        <f>+AMY118/AMY$16</f>
        <v>#DIV/0!</v>
      </c>
      <c r="ANA118" s="1538">
        <f>+ANA556</f>
        <v>0</v>
      </c>
      <c r="ANB118" s="1845" t="e">
        <f>+ANA118/ANA$16</f>
        <v>#DIV/0!</v>
      </c>
      <c r="ANC118" s="1538">
        <f>+ANC556</f>
        <v>0</v>
      </c>
      <c r="AND118" s="1845" t="e">
        <f>+ANC118/ANC$16</f>
        <v>#DIV/0!</v>
      </c>
      <c r="ANE118" s="1538">
        <f>+ANE556</f>
        <v>0</v>
      </c>
      <c r="ANF118" s="1845" t="e">
        <f>+ANE118/ANE$16</f>
        <v>#DIV/0!</v>
      </c>
      <c r="ANG118" s="1538">
        <f>+ANG556</f>
        <v>0</v>
      </c>
      <c r="ANH118" s="1845" t="e">
        <f>+ANG118/ANG$16</f>
        <v>#DIV/0!</v>
      </c>
      <c r="ANI118" s="1538">
        <f>+ANI556</f>
        <v>0</v>
      </c>
      <c r="ANJ118" s="1845" t="e">
        <f>+ANI118/ANI$16</f>
        <v>#DIV/0!</v>
      </c>
      <c r="ANK118" s="1538">
        <f>+ANK556</f>
        <v>0</v>
      </c>
      <c r="ANL118" s="1845" t="e">
        <f>+ANK118/ANK$16</f>
        <v>#DIV/0!</v>
      </c>
      <c r="ANM118" s="1538">
        <f>+ANM556</f>
        <v>0</v>
      </c>
      <c r="ANN118" s="1845" t="e">
        <f>+ANM118/ANM$16</f>
        <v>#DIV/0!</v>
      </c>
      <c r="ANO118" s="1538">
        <f>+ANO556</f>
        <v>0</v>
      </c>
      <c r="ANP118" s="1845" t="e">
        <f>+ANO118/ANO$16</f>
        <v>#DIV/0!</v>
      </c>
      <c r="ANQ118" s="1538">
        <f>+ANQ556</f>
        <v>0</v>
      </c>
      <c r="ANR118" s="1845" t="e">
        <f>+ANQ118/ANQ$16</f>
        <v>#DIV/0!</v>
      </c>
      <c r="ANS118" s="1538">
        <f>+ANS556</f>
        <v>0</v>
      </c>
      <c r="ANT118" s="1845" t="e">
        <f>+ANS118/ANS$16</f>
        <v>#DIV/0!</v>
      </c>
      <c r="ANU118" s="1538">
        <f>+ANU556</f>
        <v>0</v>
      </c>
      <c r="ANV118" s="1845" t="e">
        <f>+ANU118/ANU$16</f>
        <v>#DIV/0!</v>
      </c>
      <c r="ANW118" s="1538">
        <f>+ANW556</f>
        <v>0</v>
      </c>
      <c r="ANX118" s="1845" t="e">
        <f>+ANW118/ANW$16</f>
        <v>#DIV/0!</v>
      </c>
      <c r="ANY118" s="1538">
        <f>+ANY556</f>
        <v>0</v>
      </c>
      <c r="ANZ118" s="1845" t="e">
        <f>+ANY118/ANY$16</f>
        <v>#DIV/0!</v>
      </c>
      <c r="AOA118" s="1538">
        <f>+AOA556</f>
        <v>0</v>
      </c>
      <c r="AOB118" s="1845" t="e">
        <f>+AOA118/AOA$16</f>
        <v>#DIV/0!</v>
      </c>
      <c r="AOC118" s="1538">
        <f>+AOC556</f>
        <v>0</v>
      </c>
      <c r="AOD118" s="1845" t="e">
        <f>+AOC118/AOC$16</f>
        <v>#DIV/0!</v>
      </c>
      <c r="AOE118" s="1538">
        <f>+AOE556</f>
        <v>0</v>
      </c>
      <c r="AOF118" s="1845" t="e">
        <f>+AOE118/AOE$16</f>
        <v>#DIV/0!</v>
      </c>
      <c r="AOG118" s="1538">
        <f>+AOG556</f>
        <v>0</v>
      </c>
      <c r="AOH118" s="1845" t="e">
        <f>+AOG118/AOG$16</f>
        <v>#DIV/0!</v>
      </c>
      <c r="AOI118" s="1538">
        <f>+AOI556</f>
        <v>0</v>
      </c>
      <c r="AOJ118" s="1845" t="e">
        <f>+AOI118/AOI$16</f>
        <v>#DIV/0!</v>
      </c>
      <c r="AOK118" s="1538">
        <f>+AOK556</f>
        <v>0</v>
      </c>
      <c r="AOL118" s="1845" t="e">
        <f>+AOK118/AOK$16</f>
        <v>#DIV/0!</v>
      </c>
      <c r="AOM118" s="1538">
        <f>+AOM556</f>
        <v>0</v>
      </c>
      <c r="AON118" s="1845" t="e">
        <f>+AOM118/AOM$16</f>
        <v>#DIV/0!</v>
      </c>
      <c r="AOO118" s="1538">
        <f>+AOO556</f>
        <v>0</v>
      </c>
      <c r="AOP118" s="1845" t="e">
        <f>+AOO118/AOO$16</f>
        <v>#DIV/0!</v>
      </c>
      <c r="AOQ118" s="1538">
        <f>+AOQ556</f>
        <v>0</v>
      </c>
      <c r="AOR118" s="1845" t="e">
        <f>+AOQ118/AOQ$16</f>
        <v>#DIV/0!</v>
      </c>
      <c r="AOS118" s="1538">
        <f>+AOS556</f>
        <v>0</v>
      </c>
      <c r="AOT118" s="1845" t="e">
        <f>+AOS118/AOS$16</f>
        <v>#DIV/0!</v>
      </c>
      <c r="AOU118" s="1538">
        <f>+AOU556</f>
        <v>0</v>
      </c>
      <c r="AOV118" s="1845" t="e">
        <f>+AOU118/AOU$16</f>
        <v>#DIV/0!</v>
      </c>
      <c r="AOW118" s="1538">
        <f>+AOW556</f>
        <v>0</v>
      </c>
      <c r="AOX118" s="1845" t="e">
        <f>+AOW118/AOW$16</f>
        <v>#DIV/0!</v>
      </c>
      <c r="AOY118" s="1538">
        <f>+AOY556</f>
        <v>0</v>
      </c>
      <c r="AOZ118" s="1845" t="e">
        <f>+AOY118/AOY$16</f>
        <v>#DIV/0!</v>
      </c>
      <c r="APA118" s="1538">
        <f>+APA556</f>
        <v>0</v>
      </c>
      <c r="APB118" s="1845" t="e">
        <f>+APA118/APA$16</f>
        <v>#DIV/0!</v>
      </c>
      <c r="APC118" s="1538">
        <f>+APC556</f>
        <v>0</v>
      </c>
      <c r="APD118" s="1845" t="e">
        <f>+APC118/APC$16</f>
        <v>#DIV/0!</v>
      </c>
      <c r="APE118" s="1538">
        <f>+APE556</f>
        <v>0</v>
      </c>
      <c r="APF118" s="1845" t="e">
        <f>+APE118/APE$16</f>
        <v>#DIV/0!</v>
      </c>
      <c r="APG118" s="1538">
        <f>+APG556</f>
        <v>0</v>
      </c>
      <c r="APH118" s="1845" t="e">
        <f>+APG118/APG$16</f>
        <v>#DIV/0!</v>
      </c>
      <c r="API118" s="1538">
        <f>+API556</f>
        <v>0</v>
      </c>
      <c r="APJ118" s="1845" t="e">
        <f>+API118/API$16</f>
        <v>#DIV/0!</v>
      </c>
      <c r="APK118" s="1538">
        <f>+APK556</f>
        <v>0</v>
      </c>
      <c r="APL118" s="1845" t="e">
        <f>+APK118/APK$16</f>
        <v>#DIV/0!</v>
      </c>
      <c r="APM118" s="1538">
        <f>+APM556</f>
        <v>0</v>
      </c>
      <c r="APN118" s="1845" t="e">
        <f>+APM118/APM$16</f>
        <v>#DIV/0!</v>
      </c>
      <c r="APO118" s="1538">
        <f>+APO556</f>
        <v>0</v>
      </c>
      <c r="APP118" s="1845" t="e">
        <f>+APO118/APO$16</f>
        <v>#DIV/0!</v>
      </c>
      <c r="APQ118" s="1538">
        <f>+APQ556</f>
        <v>0</v>
      </c>
      <c r="APR118" s="1845" t="e">
        <f>+APQ118/APQ$16</f>
        <v>#DIV/0!</v>
      </c>
      <c r="APS118" s="1538">
        <f>+APS556</f>
        <v>0</v>
      </c>
      <c r="APT118" s="1845" t="e">
        <f>+APS118/APS$16</f>
        <v>#DIV/0!</v>
      </c>
      <c r="APU118" s="1538">
        <f>+APU556</f>
        <v>0</v>
      </c>
      <c r="APV118" s="1845" t="e">
        <f>+APU118/APU$16</f>
        <v>#DIV/0!</v>
      </c>
      <c r="APW118" s="1538">
        <f>+APW556</f>
        <v>0</v>
      </c>
      <c r="APX118" s="1845" t="e">
        <f>+APW118/APW$16</f>
        <v>#DIV/0!</v>
      </c>
      <c r="APY118" s="1538">
        <f>+APY556</f>
        <v>0</v>
      </c>
      <c r="APZ118" s="1845" t="e">
        <f>+APY118/APY$16</f>
        <v>#DIV/0!</v>
      </c>
      <c r="AQA118" s="1538">
        <f>+AQA556</f>
        <v>0</v>
      </c>
      <c r="AQB118" s="1845" t="e">
        <f>+AQA118/AQA$16</f>
        <v>#DIV/0!</v>
      </c>
      <c r="AQC118" s="1538">
        <f>+AQC556</f>
        <v>0</v>
      </c>
      <c r="AQD118" s="1845" t="e">
        <f>+AQC118/AQC$16</f>
        <v>#DIV/0!</v>
      </c>
      <c r="AQE118" s="1538">
        <f>+AQE556</f>
        <v>0</v>
      </c>
      <c r="AQF118" s="1845" t="e">
        <f>+AQE118/AQE$16</f>
        <v>#DIV/0!</v>
      </c>
      <c r="AQG118" s="1538">
        <f>+AQG556</f>
        <v>0</v>
      </c>
      <c r="AQH118" s="1845" t="e">
        <f>+AQG118/AQG$16</f>
        <v>#DIV/0!</v>
      </c>
      <c r="AQI118" s="1538">
        <f>+AQI556</f>
        <v>0</v>
      </c>
      <c r="AQJ118" s="1845" t="e">
        <f>+AQI118/AQI$16</f>
        <v>#DIV/0!</v>
      </c>
      <c r="AQK118" s="1538">
        <f>+AQK556</f>
        <v>0</v>
      </c>
      <c r="AQL118" s="1845" t="e">
        <f>+AQK118/AQK$16</f>
        <v>#DIV/0!</v>
      </c>
      <c r="AQM118" s="1538">
        <f>+AQM556</f>
        <v>0</v>
      </c>
      <c r="AQN118" s="1845" t="e">
        <f>+AQM118/AQM$16</f>
        <v>#DIV/0!</v>
      </c>
      <c r="AQO118" s="1538">
        <f>+AQO556</f>
        <v>0</v>
      </c>
      <c r="AQP118" s="1845" t="e">
        <f>+AQO118/AQO$16</f>
        <v>#DIV/0!</v>
      </c>
      <c r="AQQ118" s="1538">
        <f>+AQQ556</f>
        <v>0</v>
      </c>
      <c r="AQR118" s="1845" t="e">
        <f>+AQQ118/AQQ$16</f>
        <v>#DIV/0!</v>
      </c>
      <c r="AQS118" s="1538">
        <f>+AQS556</f>
        <v>0</v>
      </c>
      <c r="AQT118" s="1845" t="e">
        <f>+AQS118/AQS$16</f>
        <v>#DIV/0!</v>
      </c>
      <c r="AQU118" s="1538">
        <f>+AQU556</f>
        <v>0</v>
      </c>
      <c r="AQV118" s="1845" t="e">
        <f>+AQU118/AQU$16</f>
        <v>#DIV/0!</v>
      </c>
      <c r="AQW118" s="1538">
        <f>+AQW556</f>
        <v>0</v>
      </c>
      <c r="AQX118" s="1845" t="e">
        <f>+AQW118/AQW$16</f>
        <v>#DIV/0!</v>
      </c>
      <c r="AQY118" s="1538">
        <f>+AQY556</f>
        <v>0</v>
      </c>
      <c r="AQZ118" s="1845" t="e">
        <f>+AQY118/AQY$16</f>
        <v>#DIV/0!</v>
      </c>
      <c r="ARA118" s="1538">
        <f>+ARA556</f>
        <v>0</v>
      </c>
      <c r="ARB118" s="1845" t="e">
        <f>+ARA118/ARA$16</f>
        <v>#DIV/0!</v>
      </c>
      <c r="ARC118" s="1538">
        <f>+ARC556</f>
        <v>0</v>
      </c>
      <c r="ARD118" s="1845" t="e">
        <f>+ARC118/ARC$16</f>
        <v>#DIV/0!</v>
      </c>
      <c r="ARE118" s="1538">
        <f>+ARE556</f>
        <v>0</v>
      </c>
      <c r="ARF118" s="1845" t="e">
        <f>+ARE118/ARE$16</f>
        <v>#DIV/0!</v>
      </c>
      <c r="ARG118" s="1538">
        <f>+ARG556</f>
        <v>0</v>
      </c>
      <c r="ARH118" s="1845" t="e">
        <f>+ARG118/ARG$16</f>
        <v>#DIV/0!</v>
      </c>
      <c r="ARI118" s="1538">
        <f>+ARI556</f>
        <v>0</v>
      </c>
      <c r="ARJ118" s="1845" t="e">
        <f>+ARI118/ARI$16</f>
        <v>#DIV/0!</v>
      </c>
      <c r="ARK118" s="1538">
        <f>+ARK556</f>
        <v>0</v>
      </c>
      <c r="ARL118" s="1845" t="e">
        <f>+ARK118/ARK$16</f>
        <v>#DIV/0!</v>
      </c>
      <c r="ARM118" s="1538">
        <f>+ARM556</f>
        <v>0</v>
      </c>
      <c r="ARN118" s="1845" t="e">
        <f>+ARM118/ARM$16</f>
        <v>#DIV/0!</v>
      </c>
      <c r="ARO118" s="1538">
        <f>+ARO556</f>
        <v>0</v>
      </c>
      <c r="ARP118" s="1845" t="e">
        <f>+ARO118/ARO$16</f>
        <v>#DIV/0!</v>
      </c>
      <c r="ARQ118" s="1538">
        <f>+ARQ556</f>
        <v>0</v>
      </c>
      <c r="ARR118" s="1845" t="e">
        <f>+ARQ118/ARQ$16</f>
        <v>#DIV/0!</v>
      </c>
      <c r="ARS118" s="1538">
        <f>+ARS556</f>
        <v>0</v>
      </c>
      <c r="ART118" s="1845" t="e">
        <f>+ARS118/ARS$16</f>
        <v>#DIV/0!</v>
      </c>
      <c r="ARU118" s="1538">
        <f>+ARU556</f>
        <v>0</v>
      </c>
      <c r="ARV118" s="1845" t="e">
        <f>+ARU118/ARU$16</f>
        <v>#DIV/0!</v>
      </c>
      <c r="ARW118" s="1538">
        <f>+ARW556</f>
        <v>0</v>
      </c>
      <c r="ARX118" s="1845" t="e">
        <f>+ARW118/ARW$16</f>
        <v>#DIV/0!</v>
      </c>
      <c r="ARY118" s="1538">
        <f>+ARY556</f>
        <v>0</v>
      </c>
      <c r="ARZ118" s="1845" t="e">
        <f>+ARY118/ARY$16</f>
        <v>#DIV/0!</v>
      </c>
      <c r="ASA118" s="1538">
        <f>+ASA556</f>
        <v>0</v>
      </c>
      <c r="ASB118" s="1845" t="e">
        <f>+ASA118/ASA$16</f>
        <v>#DIV/0!</v>
      </c>
      <c r="ASC118" s="1538">
        <f>+ASC556</f>
        <v>0</v>
      </c>
      <c r="ASD118" s="1845" t="e">
        <f>+ASC118/ASC$16</f>
        <v>#DIV/0!</v>
      </c>
      <c r="ASE118" s="1538">
        <f>+ASE556</f>
        <v>0</v>
      </c>
      <c r="ASF118" s="1845" t="e">
        <f>+ASE118/ASE$16</f>
        <v>#DIV/0!</v>
      </c>
      <c r="ASG118" s="1538">
        <f>+ASG556</f>
        <v>0</v>
      </c>
      <c r="ASH118" s="1845" t="e">
        <f>+ASG118/ASG$16</f>
        <v>#DIV/0!</v>
      </c>
      <c r="ASI118" s="1538">
        <f>+ASI556</f>
        <v>0</v>
      </c>
      <c r="ASJ118" s="1845" t="e">
        <f>+ASI118/ASI$16</f>
        <v>#DIV/0!</v>
      </c>
      <c r="ASK118" s="1538">
        <f>+ASK556</f>
        <v>0</v>
      </c>
      <c r="ASL118" s="1845" t="e">
        <f>+ASK118/ASK$16</f>
        <v>#DIV/0!</v>
      </c>
      <c r="ASM118" s="1538">
        <f>+ASM556</f>
        <v>0</v>
      </c>
      <c r="ASN118" s="1845" t="e">
        <f>+ASM118/ASM$16</f>
        <v>#DIV/0!</v>
      </c>
      <c r="ASO118" s="1538">
        <f>+ASO556</f>
        <v>0</v>
      </c>
      <c r="ASP118" s="1845" t="e">
        <f>+ASO118/ASO$16</f>
        <v>#DIV/0!</v>
      </c>
      <c r="ASQ118" s="1538">
        <f>+ASQ556</f>
        <v>0</v>
      </c>
      <c r="ASR118" s="1845" t="e">
        <f>+ASQ118/ASQ$16</f>
        <v>#DIV/0!</v>
      </c>
      <c r="ASS118" s="1538">
        <f>+ASS556</f>
        <v>0</v>
      </c>
      <c r="AST118" s="1845" t="e">
        <f>+ASS118/ASS$16</f>
        <v>#DIV/0!</v>
      </c>
      <c r="ASU118" s="1538">
        <f>+ASU556</f>
        <v>0</v>
      </c>
      <c r="ASV118" s="1845" t="e">
        <f>+ASU118/ASU$16</f>
        <v>#DIV/0!</v>
      </c>
      <c r="ASW118" s="1538">
        <f>+ASW556</f>
        <v>0</v>
      </c>
      <c r="ASX118" s="1845" t="e">
        <f>+ASW118/ASW$16</f>
        <v>#DIV/0!</v>
      </c>
      <c r="ASY118" s="1538">
        <f>+ASY556</f>
        <v>0</v>
      </c>
      <c r="ASZ118" s="1845" t="e">
        <f>+ASY118/ASY$16</f>
        <v>#DIV/0!</v>
      </c>
      <c r="ATA118" s="1538">
        <f>+ATA556</f>
        <v>0</v>
      </c>
      <c r="ATB118" s="1845" t="e">
        <f>+ATA118/ATA$16</f>
        <v>#DIV/0!</v>
      </c>
      <c r="ATC118" s="1538">
        <f>+ATC556</f>
        <v>0</v>
      </c>
      <c r="ATD118" s="1845" t="e">
        <f>+ATC118/ATC$16</f>
        <v>#DIV/0!</v>
      </c>
      <c r="ATE118" s="1538">
        <f>+ATE556</f>
        <v>0</v>
      </c>
      <c r="ATF118" s="1845" t="e">
        <f>+ATE118/ATE$16</f>
        <v>#DIV/0!</v>
      </c>
      <c r="ATG118" s="1538">
        <f>+ATG556</f>
        <v>0</v>
      </c>
      <c r="ATH118" s="1845" t="e">
        <f>+ATG118/ATG$16</f>
        <v>#DIV/0!</v>
      </c>
      <c r="ATI118" s="1538">
        <f>+ATI556</f>
        <v>0</v>
      </c>
      <c r="ATJ118" s="1845" t="e">
        <f>+ATI118/ATI$16</f>
        <v>#DIV/0!</v>
      </c>
      <c r="ATK118" s="1538">
        <f>+ATK556</f>
        <v>0</v>
      </c>
      <c r="ATL118" s="1845" t="e">
        <f>+ATK118/ATK$16</f>
        <v>#DIV/0!</v>
      </c>
      <c r="ATM118" s="1538">
        <f>+ATM556</f>
        <v>0</v>
      </c>
      <c r="ATN118" s="1845" t="e">
        <f>+ATM118/ATM$16</f>
        <v>#DIV/0!</v>
      </c>
      <c r="ATO118" s="1538">
        <f>+ATO556</f>
        <v>0</v>
      </c>
      <c r="ATP118" s="1845" t="e">
        <f>+ATO118/ATO$16</f>
        <v>#DIV/0!</v>
      </c>
      <c r="ATQ118" s="1538">
        <f>+ATQ556</f>
        <v>0</v>
      </c>
      <c r="ATR118" s="1845" t="e">
        <f>+ATQ118/ATQ$16</f>
        <v>#DIV/0!</v>
      </c>
      <c r="ATS118" s="1538">
        <f>+ATS556</f>
        <v>0</v>
      </c>
      <c r="ATT118" s="1845" t="e">
        <f>+ATS118/ATS$16</f>
        <v>#DIV/0!</v>
      </c>
      <c r="ATU118" s="1538">
        <f>+ATU556</f>
        <v>0</v>
      </c>
      <c r="ATV118" s="1845" t="e">
        <f>+ATU118/ATU$16</f>
        <v>#DIV/0!</v>
      </c>
      <c r="ATW118" s="1538">
        <f>+ATW556</f>
        <v>0</v>
      </c>
      <c r="ATX118" s="1845" t="e">
        <f>+ATW118/ATW$16</f>
        <v>#DIV/0!</v>
      </c>
      <c r="ATY118" s="1538">
        <f>+ATY556</f>
        <v>0</v>
      </c>
      <c r="ATZ118" s="1845" t="e">
        <f>+ATY118/ATY$16</f>
        <v>#DIV/0!</v>
      </c>
      <c r="AUA118" s="1538">
        <f>+AUA556</f>
        <v>0</v>
      </c>
      <c r="AUB118" s="1845" t="e">
        <f>+AUA118/AUA$16</f>
        <v>#DIV/0!</v>
      </c>
      <c r="AUC118" s="1538">
        <f>+AUC556</f>
        <v>0</v>
      </c>
      <c r="AUD118" s="1845" t="e">
        <f>+AUC118/AUC$16</f>
        <v>#DIV/0!</v>
      </c>
      <c r="AUE118" s="1538">
        <f>+AUE556</f>
        <v>0</v>
      </c>
      <c r="AUF118" s="1845" t="e">
        <f>+AUE118/AUE$16</f>
        <v>#DIV/0!</v>
      </c>
      <c r="AUG118" s="1538">
        <f>+AUG556</f>
        <v>0</v>
      </c>
      <c r="AUH118" s="1845" t="e">
        <f>+AUG118/AUG$16</f>
        <v>#DIV/0!</v>
      </c>
      <c r="AUI118" s="1538">
        <f>+AUI556</f>
        <v>0</v>
      </c>
      <c r="AUJ118" s="1845" t="e">
        <f>+AUI118/AUI$16</f>
        <v>#DIV/0!</v>
      </c>
      <c r="AUK118" s="1538">
        <f>+AUK556</f>
        <v>0</v>
      </c>
      <c r="AUL118" s="1845" t="e">
        <f>+AUK118/AUK$16</f>
        <v>#DIV/0!</v>
      </c>
      <c r="AUM118" s="1538">
        <f>+AUM556</f>
        <v>0</v>
      </c>
      <c r="AUN118" s="1845" t="e">
        <f>+AUM118/AUM$16</f>
        <v>#DIV/0!</v>
      </c>
      <c r="AUO118" s="1538">
        <f>+AUO556</f>
        <v>0</v>
      </c>
      <c r="AUP118" s="1845" t="e">
        <f>+AUO118/AUO$16</f>
        <v>#DIV/0!</v>
      </c>
      <c r="AUQ118" s="1538">
        <f>+AUQ556</f>
        <v>0</v>
      </c>
      <c r="AUR118" s="1845" t="e">
        <f>+AUQ118/AUQ$16</f>
        <v>#DIV/0!</v>
      </c>
      <c r="AUS118" s="1538">
        <f>+AUS556</f>
        <v>0</v>
      </c>
      <c r="AUT118" s="1845" t="e">
        <f>+AUS118/AUS$16</f>
        <v>#DIV/0!</v>
      </c>
      <c r="AUU118" s="1538">
        <f>+AUU556</f>
        <v>0</v>
      </c>
      <c r="AUV118" s="1845" t="e">
        <f>+AUU118/AUU$16</f>
        <v>#DIV/0!</v>
      </c>
      <c r="AUW118" s="1538">
        <f>+AUW556</f>
        <v>0</v>
      </c>
      <c r="AUX118" s="1845" t="e">
        <f>+AUW118/AUW$16</f>
        <v>#DIV/0!</v>
      </c>
      <c r="AUY118" s="1538">
        <f>+AUY556</f>
        <v>0</v>
      </c>
      <c r="AUZ118" s="1845" t="e">
        <f>+AUY118/AUY$16</f>
        <v>#DIV/0!</v>
      </c>
      <c r="AVA118" s="1538">
        <f>+AVA556</f>
        <v>0</v>
      </c>
      <c r="AVB118" s="1845" t="e">
        <f>+AVA118/AVA$16</f>
        <v>#DIV/0!</v>
      </c>
      <c r="AVC118" s="1538">
        <f>+AVC556</f>
        <v>0</v>
      </c>
      <c r="AVD118" s="1845" t="e">
        <f>+AVC118/AVC$16</f>
        <v>#DIV/0!</v>
      </c>
      <c r="AVE118" s="1538">
        <f>+AVE556</f>
        <v>0</v>
      </c>
      <c r="AVF118" s="1845" t="e">
        <f>+AVE118/AVE$16</f>
        <v>#DIV/0!</v>
      </c>
      <c r="AVG118" s="1538">
        <f>+AVG556</f>
        <v>0</v>
      </c>
      <c r="AVH118" s="1845" t="e">
        <f>+AVG118/AVG$16</f>
        <v>#DIV/0!</v>
      </c>
      <c r="AVI118" s="1538">
        <f>+AVI556</f>
        <v>0</v>
      </c>
      <c r="AVJ118" s="1845" t="e">
        <f>+AVI118/AVI$16</f>
        <v>#DIV/0!</v>
      </c>
      <c r="AVK118" s="1538">
        <f>+AVK556</f>
        <v>0</v>
      </c>
      <c r="AVL118" s="1845" t="e">
        <f>+AVK118/AVK$16</f>
        <v>#DIV/0!</v>
      </c>
      <c r="AVM118" s="1538">
        <f>+AVM556</f>
        <v>0</v>
      </c>
      <c r="AVN118" s="1845" t="e">
        <f>+AVM118/AVM$16</f>
        <v>#DIV/0!</v>
      </c>
      <c r="AVO118" s="1538">
        <f>+AVO556</f>
        <v>0</v>
      </c>
      <c r="AVP118" s="1845" t="e">
        <f>+AVO118/AVO$16</f>
        <v>#DIV/0!</v>
      </c>
      <c r="AVQ118" s="1538">
        <f>+AVQ556</f>
        <v>0</v>
      </c>
      <c r="AVR118" s="1845" t="e">
        <f>+AVQ118/AVQ$16</f>
        <v>#DIV/0!</v>
      </c>
      <c r="AVS118" s="1538">
        <f>+AVS556</f>
        <v>0</v>
      </c>
      <c r="AVT118" s="1845" t="e">
        <f>+AVS118/AVS$16</f>
        <v>#DIV/0!</v>
      </c>
      <c r="AVU118" s="1538">
        <f>+AVU556</f>
        <v>0</v>
      </c>
      <c r="AVV118" s="1845" t="e">
        <f>+AVU118/AVU$16</f>
        <v>#DIV/0!</v>
      </c>
      <c r="AVW118" s="1538">
        <f>+AVW556</f>
        <v>0</v>
      </c>
      <c r="AVX118" s="1845" t="e">
        <f>+AVW118/AVW$16</f>
        <v>#DIV/0!</v>
      </c>
      <c r="AVY118" s="1538">
        <f>+AVY556</f>
        <v>0</v>
      </c>
      <c r="AVZ118" s="1845" t="e">
        <f>+AVY118/AVY$16</f>
        <v>#DIV/0!</v>
      </c>
      <c r="AWA118" s="1538">
        <f>+AWA556</f>
        <v>0</v>
      </c>
      <c r="AWB118" s="1845" t="e">
        <f>+AWA118/AWA$16</f>
        <v>#DIV/0!</v>
      </c>
      <c r="AWC118" s="1538">
        <f>+AWC556</f>
        <v>0</v>
      </c>
      <c r="AWD118" s="1845" t="e">
        <f>+AWC118/AWC$16</f>
        <v>#DIV/0!</v>
      </c>
      <c r="AWE118" s="1538">
        <f>+AWE556</f>
        <v>0</v>
      </c>
      <c r="AWF118" s="1845" t="e">
        <f>+AWE118/AWE$16</f>
        <v>#DIV/0!</v>
      </c>
      <c r="AWG118" s="1538">
        <f>+AWG556</f>
        <v>0</v>
      </c>
      <c r="AWH118" s="1845" t="e">
        <f>+AWG118/AWG$16</f>
        <v>#DIV/0!</v>
      </c>
      <c r="AWI118" s="1538">
        <f>+AWI556</f>
        <v>0</v>
      </c>
      <c r="AWJ118" s="1845" t="e">
        <f>+AWI118/AWI$16</f>
        <v>#DIV/0!</v>
      </c>
      <c r="AWK118" s="1538">
        <f>+AWK556</f>
        <v>0</v>
      </c>
      <c r="AWL118" s="1845" t="e">
        <f>+AWK118/AWK$16</f>
        <v>#DIV/0!</v>
      </c>
      <c r="AWM118" s="1538">
        <f>+AWM556</f>
        <v>0</v>
      </c>
      <c r="AWN118" s="1845" t="e">
        <f>+AWM118/AWM$16</f>
        <v>#DIV/0!</v>
      </c>
      <c r="AWO118" s="1538">
        <f>+AWO556</f>
        <v>0</v>
      </c>
      <c r="AWP118" s="1845" t="e">
        <f>+AWO118/AWO$16</f>
        <v>#DIV/0!</v>
      </c>
      <c r="AWQ118" s="1538">
        <f>+AWQ556</f>
        <v>0</v>
      </c>
      <c r="AWR118" s="1845" t="e">
        <f>+AWQ118/AWQ$16</f>
        <v>#DIV/0!</v>
      </c>
      <c r="AWS118" s="1538">
        <f>+AWS556</f>
        <v>0</v>
      </c>
      <c r="AWT118" s="1845" t="e">
        <f>+AWS118/AWS$16</f>
        <v>#DIV/0!</v>
      </c>
      <c r="AWU118" s="1538">
        <f>+AWU556</f>
        <v>0</v>
      </c>
      <c r="AWV118" s="1845" t="e">
        <f>+AWU118/AWU$16</f>
        <v>#DIV/0!</v>
      </c>
      <c r="AWW118" s="1538">
        <f>+AWW556</f>
        <v>0</v>
      </c>
      <c r="AWX118" s="1845" t="e">
        <f>+AWW118/AWW$16</f>
        <v>#DIV/0!</v>
      </c>
      <c r="AWY118" s="1538">
        <f>+AWY556</f>
        <v>0</v>
      </c>
      <c r="AWZ118" s="1845" t="e">
        <f>+AWY118/AWY$16</f>
        <v>#DIV/0!</v>
      </c>
      <c r="AXA118" s="1538">
        <f>+AXA556</f>
        <v>0</v>
      </c>
      <c r="AXB118" s="1845" t="e">
        <f>+AXA118/AXA$16</f>
        <v>#DIV/0!</v>
      </c>
      <c r="AXC118" s="1538">
        <f>+AXC556</f>
        <v>0</v>
      </c>
      <c r="AXD118" s="1845" t="e">
        <f>+AXC118/AXC$16</f>
        <v>#DIV/0!</v>
      </c>
      <c r="AXE118" s="1538">
        <f>+AXE556</f>
        <v>0</v>
      </c>
      <c r="AXF118" s="1845" t="e">
        <f>+AXE118/AXE$16</f>
        <v>#DIV/0!</v>
      </c>
      <c r="AXG118" s="1538">
        <f>+AXG556</f>
        <v>0</v>
      </c>
      <c r="AXH118" s="1845" t="e">
        <f>+AXG118/AXG$16</f>
        <v>#DIV/0!</v>
      </c>
      <c r="AXI118" s="1538">
        <f>+AXI556</f>
        <v>0</v>
      </c>
      <c r="AXJ118" s="1845" t="e">
        <f>+AXI118/AXI$16</f>
        <v>#DIV/0!</v>
      </c>
      <c r="AXK118" s="1538">
        <f>+AXK556</f>
        <v>0</v>
      </c>
      <c r="AXL118" s="1845" t="e">
        <f>+AXK118/AXK$16</f>
        <v>#DIV/0!</v>
      </c>
      <c r="AXM118" s="1538">
        <f>+AXM556</f>
        <v>0</v>
      </c>
      <c r="AXN118" s="1845" t="e">
        <f>+AXM118/AXM$16</f>
        <v>#DIV/0!</v>
      </c>
      <c r="AXO118" s="1538">
        <f>+AXO556</f>
        <v>0</v>
      </c>
      <c r="AXP118" s="1845" t="e">
        <f>+AXO118/AXO$16</f>
        <v>#DIV/0!</v>
      </c>
      <c r="AXQ118" s="1538">
        <f>+AXQ556</f>
        <v>0</v>
      </c>
      <c r="AXR118" s="1845" t="e">
        <f>+AXQ118/AXQ$16</f>
        <v>#DIV/0!</v>
      </c>
      <c r="AXS118" s="1538">
        <f>+AXS556</f>
        <v>0</v>
      </c>
      <c r="AXT118" s="1845" t="e">
        <f>+AXS118/AXS$16</f>
        <v>#DIV/0!</v>
      </c>
      <c r="AXU118" s="1538">
        <f>+AXU556</f>
        <v>0</v>
      </c>
      <c r="AXV118" s="1845" t="e">
        <f>+AXU118/AXU$16</f>
        <v>#DIV/0!</v>
      </c>
      <c r="AXW118" s="1538">
        <f>+AXW556</f>
        <v>0</v>
      </c>
      <c r="AXX118" s="1845" t="e">
        <f>+AXW118/AXW$16</f>
        <v>#DIV/0!</v>
      </c>
      <c r="AXY118" s="1538">
        <f>+AXY556</f>
        <v>0</v>
      </c>
      <c r="AXZ118" s="1845" t="e">
        <f>+AXY118/AXY$16</f>
        <v>#DIV/0!</v>
      </c>
      <c r="AYA118" s="1538">
        <f>+AYA556</f>
        <v>0</v>
      </c>
      <c r="AYB118" s="1845" t="e">
        <f>+AYA118/AYA$16</f>
        <v>#DIV/0!</v>
      </c>
      <c r="AYC118" s="1538">
        <f>+AYC556</f>
        <v>0</v>
      </c>
      <c r="AYD118" s="1845" t="e">
        <f>+AYC118/AYC$16</f>
        <v>#DIV/0!</v>
      </c>
      <c r="AYE118" s="1538">
        <f>+AYE556</f>
        <v>0</v>
      </c>
      <c r="AYF118" s="1845" t="e">
        <f>+AYE118/AYE$16</f>
        <v>#DIV/0!</v>
      </c>
      <c r="AYG118" s="1538">
        <f>+AYG556</f>
        <v>0</v>
      </c>
      <c r="AYH118" s="1845" t="e">
        <f>+AYG118/AYG$16</f>
        <v>#DIV/0!</v>
      </c>
      <c r="AYI118" s="1538">
        <f>+AYI556</f>
        <v>0</v>
      </c>
      <c r="AYJ118" s="1845" t="e">
        <f>+AYI118/AYI$16</f>
        <v>#DIV/0!</v>
      </c>
      <c r="AYK118" s="1538">
        <f>+AYK556</f>
        <v>0</v>
      </c>
      <c r="AYL118" s="1845" t="e">
        <f>+AYK118/AYK$16</f>
        <v>#DIV/0!</v>
      </c>
      <c r="AYM118" s="1538">
        <f>+AYM556</f>
        <v>0</v>
      </c>
      <c r="AYN118" s="1845" t="e">
        <f>+AYM118/AYM$16</f>
        <v>#DIV/0!</v>
      </c>
      <c r="AYO118" s="1538">
        <f>+AYO556</f>
        <v>0</v>
      </c>
      <c r="AYP118" s="1845" t="e">
        <f>+AYO118/AYO$16</f>
        <v>#DIV/0!</v>
      </c>
      <c r="AYQ118" s="1538">
        <f>+AYQ556</f>
        <v>0</v>
      </c>
      <c r="AYR118" s="1845" t="e">
        <f>+AYQ118/AYQ$16</f>
        <v>#DIV/0!</v>
      </c>
      <c r="AYS118" s="1538">
        <f>+AYS556</f>
        <v>0</v>
      </c>
      <c r="AYT118" s="1845" t="e">
        <f>+AYS118/AYS$16</f>
        <v>#DIV/0!</v>
      </c>
      <c r="AYU118" s="1538">
        <f>+AYU556</f>
        <v>0</v>
      </c>
      <c r="AYV118" s="1845" t="e">
        <f>+AYU118/AYU$16</f>
        <v>#DIV/0!</v>
      </c>
      <c r="AYW118" s="1538">
        <f>+AYW556</f>
        <v>0</v>
      </c>
      <c r="AYX118" s="1845" t="e">
        <f>+AYW118/AYW$16</f>
        <v>#DIV/0!</v>
      </c>
      <c r="AYY118" s="1538">
        <f>+AYY556</f>
        <v>0</v>
      </c>
      <c r="AYZ118" s="1845" t="e">
        <f>+AYY118/AYY$16</f>
        <v>#DIV/0!</v>
      </c>
      <c r="AZA118" s="1538">
        <f>+AZA556</f>
        <v>0</v>
      </c>
      <c r="AZB118" s="1845" t="e">
        <f>+AZA118/AZA$16</f>
        <v>#DIV/0!</v>
      </c>
      <c r="AZC118" s="1538">
        <f>+AZC556</f>
        <v>0</v>
      </c>
      <c r="AZD118" s="1845" t="e">
        <f>+AZC118/AZC$16</f>
        <v>#DIV/0!</v>
      </c>
      <c r="AZE118" s="1538">
        <f>+AZE556</f>
        <v>0</v>
      </c>
      <c r="AZF118" s="1845" t="e">
        <f>+AZE118/AZE$16</f>
        <v>#DIV/0!</v>
      </c>
      <c r="AZG118" s="1538">
        <f>+AZG556</f>
        <v>0</v>
      </c>
      <c r="AZH118" s="1845" t="e">
        <f>+AZG118/AZG$16</f>
        <v>#DIV/0!</v>
      </c>
      <c r="AZI118" s="1538">
        <f>+AZI556</f>
        <v>0</v>
      </c>
      <c r="AZJ118" s="1845" t="e">
        <f>+AZI118/AZI$16</f>
        <v>#DIV/0!</v>
      </c>
      <c r="AZK118" s="1538">
        <f>+AZK556</f>
        <v>0</v>
      </c>
      <c r="AZL118" s="1845" t="e">
        <f>+AZK118/AZK$16</f>
        <v>#DIV/0!</v>
      </c>
      <c r="AZM118" s="1538">
        <f>+AZM556</f>
        <v>0</v>
      </c>
      <c r="AZN118" s="1845" t="e">
        <f>+AZM118/AZM$16</f>
        <v>#DIV/0!</v>
      </c>
      <c r="AZO118" s="1538">
        <f>+AZO556</f>
        <v>0</v>
      </c>
      <c r="AZP118" s="1845" t="e">
        <f>+AZO118/AZO$16</f>
        <v>#DIV/0!</v>
      </c>
      <c r="AZQ118" s="1538">
        <f>+AZQ556</f>
        <v>0</v>
      </c>
      <c r="AZR118" s="1845" t="e">
        <f>+AZQ118/AZQ$16</f>
        <v>#DIV/0!</v>
      </c>
      <c r="AZS118" s="1538">
        <f>+AZS556</f>
        <v>0</v>
      </c>
      <c r="AZT118" s="1845" t="e">
        <f>+AZS118/AZS$16</f>
        <v>#DIV/0!</v>
      </c>
      <c r="AZU118" s="1538">
        <f>+AZU556</f>
        <v>0</v>
      </c>
      <c r="AZV118" s="1845" t="e">
        <f>+AZU118/AZU$16</f>
        <v>#DIV/0!</v>
      </c>
      <c r="AZW118" s="1538">
        <f>+AZW556</f>
        <v>0</v>
      </c>
      <c r="AZX118" s="1845" t="e">
        <f>+AZW118/AZW$16</f>
        <v>#DIV/0!</v>
      </c>
      <c r="AZY118" s="1538">
        <f>+AZY556</f>
        <v>0</v>
      </c>
      <c r="AZZ118" s="1845" t="e">
        <f>+AZY118/AZY$16</f>
        <v>#DIV/0!</v>
      </c>
      <c r="BAA118" s="1538">
        <f>+BAA556</f>
        <v>0</v>
      </c>
      <c r="BAB118" s="1845" t="e">
        <f>+BAA118/BAA$16</f>
        <v>#DIV/0!</v>
      </c>
      <c r="BAC118" s="1538">
        <f>+BAC556</f>
        <v>0</v>
      </c>
      <c r="BAD118" s="1845" t="e">
        <f>+BAC118/BAC$16</f>
        <v>#DIV/0!</v>
      </c>
      <c r="BAE118" s="1538">
        <f>+BAE556</f>
        <v>0</v>
      </c>
      <c r="BAF118" s="1845" t="e">
        <f>+BAE118/BAE$16</f>
        <v>#DIV/0!</v>
      </c>
      <c r="BAG118" s="1538">
        <f>+BAG556</f>
        <v>0</v>
      </c>
      <c r="BAH118" s="1845" t="e">
        <f>+BAG118/BAG$16</f>
        <v>#DIV/0!</v>
      </c>
      <c r="BAI118" s="1538">
        <f>+BAI556</f>
        <v>0</v>
      </c>
      <c r="BAJ118" s="1845" t="e">
        <f>+BAI118/BAI$16</f>
        <v>#DIV/0!</v>
      </c>
      <c r="BAK118" s="1538">
        <f>+BAK556</f>
        <v>0</v>
      </c>
      <c r="BAL118" s="1845" t="e">
        <f>+BAK118/BAK$16</f>
        <v>#DIV/0!</v>
      </c>
      <c r="BAM118" s="1538">
        <f>+BAM556</f>
        <v>0</v>
      </c>
      <c r="BAN118" s="1845" t="e">
        <f>+BAM118/BAM$16</f>
        <v>#DIV/0!</v>
      </c>
      <c r="BAO118" s="1538">
        <f>+BAO556</f>
        <v>0</v>
      </c>
      <c r="BAP118" s="1845" t="e">
        <f>+BAO118/BAO$16</f>
        <v>#DIV/0!</v>
      </c>
      <c r="BAQ118" s="1538">
        <f>+BAQ556</f>
        <v>0</v>
      </c>
      <c r="BAR118" s="1845" t="e">
        <f>+BAQ118/BAQ$16</f>
        <v>#DIV/0!</v>
      </c>
      <c r="BAS118" s="1538">
        <f>+BAS556</f>
        <v>0</v>
      </c>
      <c r="BAT118" s="1845" t="e">
        <f>+BAS118/BAS$16</f>
        <v>#DIV/0!</v>
      </c>
      <c r="BAU118" s="1538">
        <f>+BAU556</f>
        <v>0</v>
      </c>
      <c r="BAV118" s="1845" t="e">
        <f>+BAU118/BAU$16</f>
        <v>#DIV/0!</v>
      </c>
      <c r="BAW118" s="1538">
        <f>+BAW556</f>
        <v>0</v>
      </c>
      <c r="BAX118" s="1845" t="e">
        <f>+BAW118/BAW$16</f>
        <v>#DIV/0!</v>
      </c>
      <c r="BAY118" s="1538">
        <f>+BAY556</f>
        <v>0</v>
      </c>
      <c r="BAZ118" s="1845" t="e">
        <f>+BAY118/BAY$16</f>
        <v>#DIV/0!</v>
      </c>
      <c r="BBA118" s="1538">
        <f>+BBA556</f>
        <v>0</v>
      </c>
      <c r="BBB118" s="1845" t="e">
        <f>+BBA118/BBA$16</f>
        <v>#DIV/0!</v>
      </c>
      <c r="BBC118" s="1538">
        <f>+BBC556</f>
        <v>0</v>
      </c>
      <c r="BBD118" s="1845" t="e">
        <f>+BBC118/BBC$16</f>
        <v>#DIV/0!</v>
      </c>
      <c r="BBE118" s="1538">
        <f>+BBE556</f>
        <v>0</v>
      </c>
      <c r="BBF118" s="1845" t="e">
        <f>+BBE118/BBE$16</f>
        <v>#DIV/0!</v>
      </c>
      <c r="BBG118" s="1538">
        <f>+BBG556</f>
        <v>0</v>
      </c>
      <c r="BBH118" s="1845" t="e">
        <f>+BBG118/BBG$16</f>
        <v>#DIV/0!</v>
      </c>
      <c r="BBI118" s="1538">
        <f>+BBI556</f>
        <v>0</v>
      </c>
      <c r="BBJ118" s="1845" t="e">
        <f>+BBI118/BBI$16</f>
        <v>#DIV/0!</v>
      </c>
      <c r="BBK118" s="1538">
        <f>+BBK556</f>
        <v>0</v>
      </c>
      <c r="BBL118" s="1845" t="e">
        <f>+BBK118/BBK$16</f>
        <v>#DIV/0!</v>
      </c>
      <c r="BBM118" s="1538">
        <f>+BBM556</f>
        <v>0</v>
      </c>
      <c r="BBN118" s="1845" t="e">
        <f>+BBM118/BBM$16</f>
        <v>#DIV/0!</v>
      </c>
      <c r="BBO118" s="1538">
        <f>+BBO556</f>
        <v>0</v>
      </c>
      <c r="BBP118" s="1845" t="e">
        <f>+BBO118/BBO$16</f>
        <v>#DIV/0!</v>
      </c>
      <c r="BBQ118" s="1538">
        <f>+BBQ556</f>
        <v>0</v>
      </c>
      <c r="BBR118" s="1845" t="e">
        <f>+BBQ118/BBQ$16</f>
        <v>#DIV/0!</v>
      </c>
      <c r="BBS118" s="1538">
        <f>+BBS556</f>
        <v>0</v>
      </c>
      <c r="BBT118" s="1845" t="e">
        <f>+BBS118/BBS$16</f>
        <v>#DIV/0!</v>
      </c>
      <c r="BBU118" s="1538">
        <f>+BBU556</f>
        <v>0</v>
      </c>
      <c r="BBV118" s="1845" t="e">
        <f>+BBU118/BBU$16</f>
        <v>#DIV/0!</v>
      </c>
      <c r="BBW118" s="1538">
        <f>+BBW556</f>
        <v>0</v>
      </c>
      <c r="BBX118" s="1845" t="e">
        <f>+BBW118/BBW$16</f>
        <v>#DIV/0!</v>
      </c>
      <c r="BBY118" s="1538">
        <f>+BBY556</f>
        <v>0</v>
      </c>
      <c r="BBZ118" s="1845" t="e">
        <f>+BBY118/BBY$16</f>
        <v>#DIV/0!</v>
      </c>
      <c r="BCA118" s="1538">
        <f>+BCA556</f>
        <v>0</v>
      </c>
      <c r="BCB118" s="1845" t="e">
        <f>+BCA118/BCA$16</f>
        <v>#DIV/0!</v>
      </c>
      <c r="BCC118" s="1538">
        <f>+BCC556</f>
        <v>0</v>
      </c>
      <c r="BCD118" s="1845" t="e">
        <f>+BCC118/BCC$16</f>
        <v>#DIV/0!</v>
      </c>
      <c r="BCE118" s="1538">
        <f>+BCE556</f>
        <v>0</v>
      </c>
      <c r="BCF118" s="1845" t="e">
        <f>+BCE118/BCE$16</f>
        <v>#DIV/0!</v>
      </c>
      <c r="BCG118" s="1538">
        <f>+BCG556</f>
        <v>0</v>
      </c>
      <c r="BCH118" s="1845" t="e">
        <f>+BCG118/BCG$16</f>
        <v>#DIV/0!</v>
      </c>
      <c r="BCI118" s="1538">
        <f>+BCI556</f>
        <v>0</v>
      </c>
      <c r="BCJ118" s="1845" t="e">
        <f>+BCI118/BCI$16</f>
        <v>#DIV/0!</v>
      </c>
      <c r="BCK118" s="1538">
        <f>+BCK556</f>
        <v>0</v>
      </c>
      <c r="BCL118" s="1845" t="e">
        <f>+BCK118/BCK$16</f>
        <v>#DIV/0!</v>
      </c>
      <c r="BCM118" s="1538">
        <f>+BCM556</f>
        <v>0</v>
      </c>
      <c r="BCN118" s="1845" t="e">
        <f>+BCM118/BCM$16</f>
        <v>#DIV/0!</v>
      </c>
      <c r="BCO118" s="1538">
        <f>+BCO556</f>
        <v>0</v>
      </c>
      <c r="BCP118" s="1845" t="e">
        <f>+BCO118/BCO$16</f>
        <v>#DIV/0!</v>
      </c>
      <c r="BCQ118" s="1538">
        <f>+BCQ556</f>
        <v>0</v>
      </c>
      <c r="BCR118" s="1845" t="e">
        <f>+BCQ118/BCQ$16</f>
        <v>#DIV/0!</v>
      </c>
      <c r="BCS118" s="1538">
        <f>+BCS556</f>
        <v>0</v>
      </c>
      <c r="BCT118" s="1845" t="e">
        <f>+BCS118/BCS$16</f>
        <v>#DIV/0!</v>
      </c>
      <c r="BCU118" s="1538">
        <f>+BCU556</f>
        <v>0</v>
      </c>
      <c r="BCV118" s="1845" t="e">
        <f>+BCU118/BCU$16</f>
        <v>#DIV/0!</v>
      </c>
      <c r="BCW118" s="1538">
        <f>+BCW556</f>
        <v>0</v>
      </c>
      <c r="BCX118" s="1845" t="e">
        <f>+BCW118/BCW$16</f>
        <v>#DIV/0!</v>
      </c>
      <c r="BCY118" s="1538">
        <f>+BCY556</f>
        <v>0</v>
      </c>
      <c r="BCZ118" s="1845" t="e">
        <f>+BCY118/BCY$16</f>
        <v>#DIV/0!</v>
      </c>
      <c r="BDA118" s="1538">
        <f>+BDA556</f>
        <v>0</v>
      </c>
      <c r="BDB118" s="1845" t="e">
        <f>+BDA118/BDA$16</f>
        <v>#DIV/0!</v>
      </c>
      <c r="BDC118" s="1538">
        <f>+BDC556</f>
        <v>0</v>
      </c>
      <c r="BDD118" s="1845" t="e">
        <f>+BDC118/BDC$16</f>
        <v>#DIV/0!</v>
      </c>
      <c r="BDE118" s="1538">
        <f>+BDE556</f>
        <v>0</v>
      </c>
      <c r="BDF118" s="1845" t="e">
        <f>+BDE118/BDE$16</f>
        <v>#DIV/0!</v>
      </c>
      <c r="BDG118" s="1538">
        <f>+BDG556</f>
        <v>0</v>
      </c>
      <c r="BDH118" s="1845" t="e">
        <f>+BDG118/BDG$16</f>
        <v>#DIV/0!</v>
      </c>
      <c r="BDI118" s="1538">
        <f>+BDI556</f>
        <v>0</v>
      </c>
      <c r="BDJ118" s="1845" t="e">
        <f>+BDI118/BDI$16</f>
        <v>#DIV/0!</v>
      </c>
      <c r="BDK118" s="1538">
        <f>+BDK556</f>
        <v>0</v>
      </c>
      <c r="BDL118" s="1845" t="e">
        <f>+BDK118/BDK$16</f>
        <v>#DIV/0!</v>
      </c>
      <c r="BDM118" s="1538">
        <f>+BDM556</f>
        <v>0</v>
      </c>
      <c r="BDN118" s="1845" t="e">
        <f>+BDM118/BDM$16</f>
        <v>#DIV/0!</v>
      </c>
      <c r="BDO118" s="1538">
        <f>+BDO556</f>
        <v>0</v>
      </c>
      <c r="BDP118" s="1845" t="e">
        <f>+BDO118/BDO$16</f>
        <v>#DIV/0!</v>
      </c>
      <c r="BDQ118" s="1538">
        <f>+BDQ556</f>
        <v>0</v>
      </c>
      <c r="BDR118" s="1845" t="e">
        <f>+BDQ118/BDQ$16</f>
        <v>#DIV/0!</v>
      </c>
      <c r="BDS118" s="1538">
        <f>+BDS556</f>
        <v>0</v>
      </c>
      <c r="BDT118" s="1845" t="e">
        <f>+BDS118/BDS$16</f>
        <v>#DIV/0!</v>
      </c>
      <c r="BDU118" s="1538">
        <f>+BDU556</f>
        <v>0</v>
      </c>
      <c r="BDV118" s="1845" t="e">
        <f>+BDU118/BDU$16</f>
        <v>#DIV/0!</v>
      </c>
      <c r="BDW118" s="1538">
        <f>+BDW556</f>
        <v>0</v>
      </c>
      <c r="BDX118" s="1845" t="e">
        <f>+BDW118/BDW$16</f>
        <v>#DIV/0!</v>
      </c>
      <c r="BDY118" s="1538">
        <f>+BDY556</f>
        <v>0</v>
      </c>
      <c r="BDZ118" s="1845" t="e">
        <f>+BDY118/BDY$16</f>
        <v>#DIV/0!</v>
      </c>
      <c r="BEA118" s="1538">
        <f>+BEA556</f>
        <v>0</v>
      </c>
      <c r="BEB118" s="1845" t="e">
        <f>+BEA118/BEA$16</f>
        <v>#DIV/0!</v>
      </c>
      <c r="BEC118" s="1538">
        <f>+BEC556</f>
        <v>0</v>
      </c>
      <c r="BED118" s="1845" t="e">
        <f>+BEC118/BEC$16</f>
        <v>#DIV/0!</v>
      </c>
      <c r="BEE118" s="1538">
        <f>+BEE556</f>
        <v>0</v>
      </c>
      <c r="BEF118" s="1845" t="e">
        <f>+BEE118/BEE$16</f>
        <v>#DIV/0!</v>
      </c>
      <c r="BEG118" s="1538">
        <f>+BEG556</f>
        <v>0</v>
      </c>
      <c r="BEH118" s="1845" t="e">
        <f>+BEG118/BEG$16</f>
        <v>#DIV/0!</v>
      </c>
      <c r="BEI118" s="1538">
        <f>+BEI556</f>
        <v>0</v>
      </c>
      <c r="BEJ118" s="1845" t="e">
        <f>+BEI118/BEI$16</f>
        <v>#DIV/0!</v>
      </c>
      <c r="BEK118" s="1538">
        <f>+BEK556</f>
        <v>0</v>
      </c>
      <c r="BEL118" s="1845" t="e">
        <f>+BEK118/BEK$16</f>
        <v>#DIV/0!</v>
      </c>
      <c r="BEM118" s="1538">
        <f>+BEM556</f>
        <v>0</v>
      </c>
      <c r="BEN118" s="1845" t="e">
        <f>+BEM118/BEM$16</f>
        <v>#DIV/0!</v>
      </c>
      <c r="BEO118" s="1538">
        <f>+BEO556</f>
        <v>0</v>
      </c>
      <c r="BEP118" s="1845" t="e">
        <f>+BEO118/BEO$16</f>
        <v>#DIV/0!</v>
      </c>
      <c r="BEQ118" s="1538">
        <f>+BEQ556</f>
        <v>0</v>
      </c>
      <c r="BER118" s="1845" t="e">
        <f>+BEQ118/BEQ$16</f>
        <v>#DIV/0!</v>
      </c>
      <c r="BES118" s="1538">
        <f>+BES556</f>
        <v>0</v>
      </c>
      <c r="BET118" s="1845" t="e">
        <f>+BES118/BES$16</f>
        <v>#DIV/0!</v>
      </c>
      <c r="BEU118" s="1538">
        <f>+BEU556</f>
        <v>0</v>
      </c>
      <c r="BEV118" s="1845" t="e">
        <f>+BEU118/BEU$16</f>
        <v>#DIV/0!</v>
      </c>
      <c r="BEW118" s="1538">
        <f>+BEW556</f>
        <v>0</v>
      </c>
      <c r="BEX118" s="1845" t="e">
        <f>+BEW118/BEW$16</f>
        <v>#DIV/0!</v>
      </c>
      <c r="BEY118" s="1538">
        <f>+BEY556</f>
        <v>0</v>
      </c>
      <c r="BEZ118" s="1845" t="e">
        <f>+BEY118/BEY$16</f>
        <v>#DIV/0!</v>
      </c>
      <c r="BFA118" s="1538">
        <f>+BFA556</f>
        <v>0</v>
      </c>
      <c r="BFB118" s="1845" t="e">
        <f>+BFA118/BFA$16</f>
        <v>#DIV/0!</v>
      </c>
      <c r="BFC118" s="1538">
        <f>+BFC556</f>
        <v>0</v>
      </c>
      <c r="BFD118" s="1845" t="e">
        <f>+BFC118/BFC$16</f>
        <v>#DIV/0!</v>
      </c>
      <c r="BFE118" s="1538">
        <f>+BFE556</f>
        <v>0</v>
      </c>
      <c r="BFF118" s="1845" t="e">
        <f>+BFE118/BFE$16</f>
        <v>#DIV/0!</v>
      </c>
      <c r="BFG118" s="1538">
        <f>+BFG556</f>
        <v>0</v>
      </c>
      <c r="BFH118" s="1845" t="e">
        <f>+BFG118/BFG$16</f>
        <v>#DIV/0!</v>
      </c>
      <c r="BFI118" s="1538">
        <f>+BFI556</f>
        <v>0</v>
      </c>
      <c r="BFJ118" s="1845" t="e">
        <f>+BFI118/BFI$16</f>
        <v>#DIV/0!</v>
      </c>
      <c r="BFK118" s="1538">
        <f>+BFK556</f>
        <v>0</v>
      </c>
      <c r="BFL118" s="1845" t="e">
        <f>+BFK118/BFK$16</f>
        <v>#DIV/0!</v>
      </c>
      <c r="BFM118" s="1538">
        <f>+BFM556</f>
        <v>0</v>
      </c>
      <c r="BFN118" s="1845" t="e">
        <f>+BFM118/BFM$16</f>
        <v>#DIV/0!</v>
      </c>
      <c r="BFO118" s="1538">
        <f>+BFO556</f>
        <v>0</v>
      </c>
      <c r="BFP118" s="1845" t="e">
        <f>+BFO118/BFO$16</f>
        <v>#DIV/0!</v>
      </c>
      <c r="BFQ118" s="1538">
        <f>+BFQ556</f>
        <v>0</v>
      </c>
      <c r="BFR118" s="1845" t="e">
        <f>+BFQ118/BFQ$16</f>
        <v>#DIV/0!</v>
      </c>
      <c r="BFS118" s="1538">
        <f>+BFS556</f>
        <v>0</v>
      </c>
      <c r="BFT118" s="1845" t="e">
        <f>+BFS118/BFS$16</f>
        <v>#DIV/0!</v>
      </c>
      <c r="BFU118" s="1538">
        <f>+BFU556</f>
        <v>0</v>
      </c>
      <c r="BFV118" s="1845" t="e">
        <f>+BFU118/BFU$16</f>
        <v>#DIV/0!</v>
      </c>
      <c r="BFW118" s="1538">
        <f>+BFW556</f>
        <v>0</v>
      </c>
      <c r="BFX118" s="1845" t="e">
        <f>+BFW118/BFW$16</f>
        <v>#DIV/0!</v>
      </c>
      <c r="BFY118" s="1538">
        <f>+BFY556</f>
        <v>0</v>
      </c>
      <c r="BFZ118" s="1845" t="e">
        <f>+BFY118/BFY$16</f>
        <v>#DIV/0!</v>
      </c>
      <c r="BGA118" s="1538">
        <f>+BGA556</f>
        <v>0</v>
      </c>
      <c r="BGB118" s="1845" t="e">
        <f>+BGA118/BGA$16</f>
        <v>#DIV/0!</v>
      </c>
      <c r="BGC118" s="1538">
        <f>+BGC556</f>
        <v>0</v>
      </c>
      <c r="BGD118" s="1845" t="e">
        <f>+BGC118/BGC$16</f>
        <v>#DIV/0!</v>
      </c>
      <c r="BGE118" s="1538">
        <f>+BGE556</f>
        <v>0</v>
      </c>
      <c r="BGF118" s="1845" t="e">
        <f>+BGE118/BGE$16</f>
        <v>#DIV/0!</v>
      </c>
      <c r="BGG118" s="1538">
        <f>+BGG556</f>
        <v>0</v>
      </c>
      <c r="BGH118" s="1845" t="e">
        <f>+BGG118/BGG$16</f>
        <v>#DIV/0!</v>
      </c>
      <c r="BGI118" s="1538">
        <f>+BGI556</f>
        <v>0</v>
      </c>
      <c r="BGJ118" s="1845" t="e">
        <f>+BGI118/BGI$16</f>
        <v>#DIV/0!</v>
      </c>
      <c r="BGK118" s="1538">
        <f>+BGK556</f>
        <v>0</v>
      </c>
      <c r="BGL118" s="1845" t="e">
        <f>+BGK118/BGK$16</f>
        <v>#DIV/0!</v>
      </c>
      <c r="BGM118" s="1538">
        <f>+BGM556</f>
        <v>0</v>
      </c>
      <c r="BGN118" s="1845" t="e">
        <f>+BGM118/BGM$16</f>
        <v>#DIV/0!</v>
      </c>
      <c r="BGO118" s="1538">
        <f>+BGO556</f>
        <v>0</v>
      </c>
      <c r="BGP118" s="1845" t="e">
        <f>+BGO118/BGO$16</f>
        <v>#DIV/0!</v>
      </c>
      <c r="BGQ118" s="1538">
        <f>+BGQ556</f>
        <v>0</v>
      </c>
      <c r="BGR118" s="1845" t="e">
        <f>+BGQ118/BGQ$16</f>
        <v>#DIV/0!</v>
      </c>
      <c r="BGS118" s="1538">
        <f>+BGS556</f>
        <v>0</v>
      </c>
      <c r="BGT118" s="1845" t="e">
        <f>+BGS118/BGS$16</f>
        <v>#DIV/0!</v>
      </c>
      <c r="BGU118" s="1538">
        <f>+BGU556</f>
        <v>0</v>
      </c>
      <c r="BGV118" s="1845" t="e">
        <f>+BGU118/BGU$16</f>
        <v>#DIV/0!</v>
      </c>
      <c r="BGW118" s="1538">
        <f>+BGW556</f>
        <v>0</v>
      </c>
      <c r="BGX118" s="1845" t="e">
        <f>+BGW118/BGW$16</f>
        <v>#DIV/0!</v>
      </c>
      <c r="BGY118" s="1538">
        <f>+BGY556</f>
        <v>0</v>
      </c>
      <c r="BGZ118" s="1845" t="e">
        <f>+BGY118/BGY$16</f>
        <v>#DIV/0!</v>
      </c>
      <c r="BHA118" s="1538">
        <f>+BHA556</f>
        <v>0</v>
      </c>
      <c r="BHB118" s="1845" t="e">
        <f>+BHA118/BHA$16</f>
        <v>#DIV/0!</v>
      </c>
      <c r="BHC118" s="1538">
        <f>+BHC556</f>
        <v>0</v>
      </c>
      <c r="BHD118" s="1845" t="e">
        <f>+BHC118/BHC$16</f>
        <v>#DIV/0!</v>
      </c>
      <c r="BHE118" s="1538">
        <f>+BHE556</f>
        <v>0</v>
      </c>
      <c r="BHF118" s="1845" t="e">
        <f>+BHE118/BHE$16</f>
        <v>#DIV/0!</v>
      </c>
      <c r="BHG118" s="1538">
        <f>+BHG556</f>
        <v>0</v>
      </c>
      <c r="BHH118" s="1845" t="e">
        <f>+BHG118/BHG$16</f>
        <v>#DIV/0!</v>
      </c>
      <c r="BHI118" s="1538">
        <f>+BHI556</f>
        <v>0</v>
      </c>
      <c r="BHJ118" s="1845" t="e">
        <f>+BHI118/BHI$16</f>
        <v>#DIV/0!</v>
      </c>
      <c r="BHK118" s="1538">
        <f>+BHK556</f>
        <v>0</v>
      </c>
      <c r="BHL118" s="1845" t="e">
        <f>+BHK118/BHK$16</f>
        <v>#DIV/0!</v>
      </c>
      <c r="BHM118" s="1538">
        <f>+BHM556</f>
        <v>0</v>
      </c>
      <c r="BHN118" s="1845" t="e">
        <f>+BHM118/BHM$16</f>
        <v>#DIV/0!</v>
      </c>
      <c r="BHO118" s="1538">
        <f>+BHO556</f>
        <v>0</v>
      </c>
      <c r="BHP118" s="1845" t="e">
        <f>+BHO118/BHO$16</f>
        <v>#DIV/0!</v>
      </c>
      <c r="BHQ118" s="1538">
        <f>+BHQ556</f>
        <v>0</v>
      </c>
      <c r="BHR118" s="1845" t="e">
        <f>+BHQ118/BHQ$16</f>
        <v>#DIV/0!</v>
      </c>
      <c r="BHS118" s="1538">
        <f>+BHS556</f>
        <v>0</v>
      </c>
      <c r="BHT118" s="1845" t="e">
        <f>+BHS118/BHS$16</f>
        <v>#DIV/0!</v>
      </c>
      <c r="BHU118" s="1538">
        <f>+BHU556</f>
        <v>0</v>
      </c>
      <c r="BHV118" s="1845" t="e">
        <f>+BHU118/BHU$16</f>
        <v>#DIV/0!</v>
      </c>
      <c r="BHW118" s="1538">
        <f>+BHW556</f>
        <v>0</v>
      </c>
      <c r="BHX118" s="1845" t="e">
        <f>+BHW118/BHW$16</f>
        <v>#DIV/0!</v>
      </c>
      <c r="BHY118" s="1538">
        <f>+BHY556</f>
        <v>0</v>
      </c>
      <c r="BHZ118" s="1845" t="e">
        <f>+BHY118/BHY$16</f>
        <v>#DIV/0!</v>
      </c>
      <c r="BIA118" s="1538">
        <f>+BIA556</f>
        <v>0</v>
      </c>
      <c r="BIB118" s="1845" t="e">
        <f>+BIA118/BIA$16</f>
        <v>#DIV/0!</v>
      </c>
      <c r="BIC118" s="1538">
        <f>+BIC556</f>
        <v>0</v>
      </c>
      <c r="BID118" s="1845" t="e">
        <f>+BIC118/BIC$16</f>
        <v>#DIV/0!</v>
      </c>
      <c r="BIE118" s="1538">
        <f>+BIE556</f>
        <v>0</v>
      </c>
      <c r="BIF118" s="1845" t="e">
        <f>+BIE118/BIE$16</f>
        <v>#DIV/0!</v>
      </c>
      <c r="BIG118" s="1538">
        <f>+BIG556</f>
        <v>0</v>
      </c>
      <c r="BIH118" s="1845" t="e">
        <f>+BIG118/BIG$16</f>
        <v>#DIV/0!</v>
      </c>
      <c r="BII118" s="1538">
        <f>+BII556</f>
        <v>0</v>
      </c>
      <c r="BIJ118" s="1845" t="e">
        <f>+BII118/BII$16</f>
        <v>#DIV/0!</v>
      </c>
      <c r="BIK118" s="1538">
        <f>+BIK556</f>
        <v>0</v>
      </c>
      <c r="BIL118" s="1845" t="e">
        <f>+BIK118/BIK$16</f>
        <v>#DIV/0!</v>
      </c>
      <c r="BIM118" s="1538">
        <f>+BIM556</f>
        <v>0</v>
      </c>
      <c r="BIN118" s="1845" t="e">
        <f>+BIM118/BIM$16</f>
        <v>#DIV/0!</v>
      </c>
      <c r="BIO118" s="1538">
        <f>+BIO556</f>
        <v>0</v>
      </c>
      <c r="BIP118" s="1845" t="e">
        <f>+BIO118/BIO$16</f>
        <v>#DIV/0!</v>
      </c>
      <c r="BIQ118" s="1538">
        <f>+BIQ556</f>
        <v>0</v>
      </c>
      <c r="BIR118" s="1845" t="e">
        <f>+BIQ118/BIQ$16</f>
        <v>#DIV/0!</v>
      </c>
      <c r="BIS118" s="1538">
        <f>+BIS556</f>
        <v>0</v>
      </c>
      <c r="BIT118" s="1845" t="e">
        <f>+BIS118/BIS$16</f>
        <v>#DIV/0!</v>
      </c>
      <c r="BIU118" s="1538">
        <f>+BIU556</f>
        <v>0</v>
      </c>
      <c r="BIV118" s="1845" t="e">
        <f>+BIU118/BIU$16</f>
        <v>#DIV/0!</v>
      </c>
      <c r="BIW118" s="1538">
        <f>+BIW556</f>
        <v>0</v>
      </c>
      <c r="BIX118" s="1845" t="e">
        <f>+BIW118/BIW$16</f>
        <v>#DIV/0!</v>
      </c>
      <c r="BIY118" s="1538">
        <f>+BIY556</f>
        <v>0</v>
      </c>
      <c r="BIZ118" s="1845" t="e">
        <f>+BIY118/BIY$16</f>
        <v>#DIV/0!</v>
      </c>
      <c r="BJA118" s="1538">
        <f>+BJA556</f>
        <v>0</v>
      </c>
      <c r="BJB118" s="1845" t="e">
        <f>+BJA118/BJA$16</f>
        <v>#DIV/0!</v>
      </c>
      <c r="BJC118" s="1538">
        <f>+BJC556</f>
        <v>0</v>
      </c>
      <c r="BJD118" s="1845" t="e">
        <f>+BJC118/BJC$16</f>
        <v>#DIV/0!</v>
      </c>
      <c r="BJE118" s="1538">
        <f>+BJE556</f>
        <v>0</v>
      </c>
      <c r="BJF118" s="1845" t="e">
        <f>+BJE118/BJE$16</f>
        <v>#DIV/0!</v>
      </c>
      <c r="BJG118" s="1538">
        <f>+BJG556</f>
        <v>0</v>
      </c>
      <c r="BJH118" s="1845" t="e">
        <f>+BJG118/BJG$16</f>
        <v>#DIV/0!</v>
      </c>
      <c r="BJI118" s="1538">
        <f>+BJI556</f>
        <v>0</v>
      </c>
      <c r="BJJ118" s="1845" t="e">
        <f>+BJI118/BJI$16</f>
        <v>#DIV/0!</v>
      </c>
      <c r="BJK118" s="1538">
        <f>+BJK556</f>
        <v>0</v>
      </c>
      <c r="BJL118" s="1845" t="e">
        <f>+BJK118/BJK$16</f>
        <v>#DIV/0!</v>
      </c>
      <c r="BJM118" s="1538">
        <f>+BJM556</f>
        <v>0</v>
      </c>
      <c r="BJN118" s="1845" t="e">
        <f>+BJM118/BJM$16</f>
        <v>#DIV/0!</v>
      </c>
      <c r="BJO118" s="1538">
        <f>+BJO556</f>
        <v>0</v>
      </c>
      <c r="BJP118" s="1845" t="e">
        <f>+BJO118/BJO$16</f>
        <v>#DIV/0!</v>
      </c>
      <c r="BJQ118" s="1538">
        <f>+BJQ556</f>
        <v>0</v>
      </c>
      <c r="BJR118" s="1845" t="e">
        <f>+BJQ118/BJQ$16</f>
        <v>#DIV/0!</v>
      </c>
      <c r="BJS118" s="1538">
        <f>+BJS556</f>
        <v>0</v>
      </c>
      <c r="BJT118" s="1845" t="e">
        <f>+BJS118/BJS$16</f>
        <v>#DIV/0!</v>
      </c>
      <c r="BJU118" s="1538">
        <f>+BJU556</f>
        <v>0</v>
      </c>
      <c r="BJV118" s="1845" t="e">
        <f>+BJU118/BJU$16</f>
        <v>#DIV/0!</v>
      </c>
      <c r="BJW118" s="1538">
        <f>+BJW556</f>
        <v>0</v>
      </c>
      <c r="BJX118" s="1845" t="e">
        <f>+BJW118/BJW$16</f>
        <v>#DIV/0!</v>
      </c>
      <c r="BJY118" s="1538">
        <f>+BJY556</f>
        <v>0</v>
      </c>
      <c r="BJZ118" s="1845" t="e">
        <f>+BJY118/BJY$16</f>
        <v>#DIV/0!</v>
      </c>
      <c r="BKA118" s="1538">
        <f>+BKA556</f>
        <v>0</v>
      </c>
      <c r="BKB118" s="1845" t="e">
        <f>+BKA118/BKA$16</f>
        <v>#DIV/0!</v>
      </c>
      <c r="BKC118" s="1538">
        <f>+BKC556</f>
        <v>0</v>
      </c>
      <c r="BKD118" s="1845" t="e">
        <f>+BKC118/BKC$16</f>
        <v>#DIV/0!</v>
      </c>
      <c r="BKE118" s="1538">
        <f>+BKE556</f>
        <v>0</v>
      </c>
      <c r="BKF118" s="1845" t="e">
        <f>+BKE118/BKE$16</f>
        <v>#DIV/0!</v>
      </c>
      <c r="BKG118" s="1538">
        <f>+BKG556</f>
        <v>0</v>
      </c>
      <c r="BKH118" s="1845" t="e">
        <f>+BKG118/BKG$16</f>
        <v>#DIV/0!</v>
      </c>
      <c r="BKI118" s="1538">
        <f>+BKI556</f>
        <v>0</v>
      </c>
      <c r="BKJ118" s="1845" t="e">
        <f>+BKI118/BKI$16</f>
        <v>#DIV/0!</v>
      </c>
      <c r="BKK118" s="1538">
        <f>+BKK556</f>
        <v>0</v>
      </c>
      <c r="BKL118" s="1845" t="e">
        <f>+BKK118/BKK$16</f>
        <v>#DIV/0!</v>
      </c>
      <c r="BKM118" s="1538">
        <f>+BKM556</f>
        <v>0</v>
      </c>
      <c r="BKN118" s="1845" t="e">
        <f>+BKM118/BKM$16</f>
        <v>#DIV/0!</v>
      </c>
      <c r="BKO118" s="1538">
        <f>+BKO556</f>
        <v>0</v>
      </c>
      <c r="BKP118" s="1845" t="e">
        <f>+BKO118/BKO$16</f>
        <v>#DIV/0!</v>
      </c>
      <c r="BKQ118" s="1538">
        <f>+BKQ556</f>
        <v>0</v>
      </c>
      <c r="BKR118" s="1845" t="e">
        <f>+BKQ118/BKQ$16</f>
        <v>#DIV/0!</v>
      </c>
      <c r="BKS118" s="1538">
        <f>+BKS556</f>
        <v>0</v>
      </c>
      <c r="BKT118" s="1845" t="e">
        <f>+BKS118/BKS$16</f>
        <v>#DIV/0!</v>
      </c>
      <c r="BKU118" s="1538">
        <f>+BKU556</f>
        <v>0</v>
      </c>
      <c r="BKV118" s="1845" t="e">
        <f>+BKU118/BKU$16</f>
        <v>#DIV/0!</v>
      </c>
      <c r="BKW118" s="1538">
        <f>+BKW556</f>
        <v>0</v>
      </c>
      <c r="BKX118" s="1845" t="e">
        <f>+BKW118/BKW$16</f>
        <v>#DIV/0!</v>
      </c>
      <c r="BKY118" s="1538">
        <f>+BKY556</f>
        <v>0</v>
      </c>
      <c r="BKZ118" s="1845" t="e">
        <f>+BKY118/BKY$16</f>
        <v>#DIV/0!</v>
      </c>
      <c r="BLA118" s="1538">
        <f>+BLA556</f>
        <v>0</v>
      </c>
      <c r="BLB118" s="1845" t="e">
        <f>+BLA118/BLA$16</f>
        <v>#DIV/0!</v>
      </c>
      <c r="BLC118" s="1538">
        <f>+BLC556</f>
        <v>0</v>
      </c>
      <c r="BLD118" s="1845" t="e">
        <f>+BLC118/BLC$16</f>
        <v>#DIV/0!</v>
      </c>
      <c r="BLE118" s="1538">
        <f>+BLE556</f>
        <v>0</v>
      </c>
      <c r="BLF118" s="1845" t="e">
        <f>+BLE118/BLE$16</f>
        <v>#DIV/0!</v>
      </c>
      <c r="BLG118" s="1538">
        <f>+BLG556</f>
        <v>0</v>
      </c>
      <c r="BLH118" s="1845" t="e">
        <f>+BLG118/BLG$16</f>
        <v>#DIV/0!</v>
      </c>
      <c r="BLI118" s="1538">
        <f>+BLI556</f>
        <v>0</v>
      </c>
      <c r="BLJ118" s="1845" t="e">
        <f>+BLI118/BLI$16</f>
        <v>#DIV/0!</v>
      </c>
      <c r="BLK118" s="1538">
        <f>+BLK556</f>
        <v>0</v>
      </c>
      <c r="BLL118" s="1845" t="e">
        <f>+BLK118/BLK$16</f>
        <v>#DIV/0!</v>
      </c>
      <c r="BLM118" s="1538">
        <f>+BLM556</f>
        <v>0</v>
      </c>
      <c r="BLN118" s="1845" t="e">
        <f>+BLM118/BLM$16</f>
        <v>#DIV/0!</v>
      </c>
      <c r="BLO118" s="1538">
        <f>+BLO556</f>
        <v>0</v>
      </c>
      <c r="BLP118" s="1845" t="e">
        <f>+BLO118/BLO$16</f>
        <v>#DIV/0!</v>
      </c>
      <c r="BLQ118" s="1538">
        <f>+BLQ556</f>
        <v>0</v>
      </c>
      <c r="BLR118" s="1845" t="e">
        <f>+BLQ118/BLQ$16</f>
        <v>#DIV/0!</v>
      </c>
      <c r="BLS118" s="1538">
        <f>+BLS556</f>
        <v>0</v>
      </c>
      <c r="BLT118" s="1845" t="e">
        <f>+BLS118/BLS$16</f>
        <v>#DIV/0!</v>
      </c>
      <c r="BLU118" s="1538">
        <f>+BLU556</f>
        <v>0</v>
      </c>
      <c r="BLV118" s="1845" t="e">
        <f>+BLU118/BLU$16</f>
        <v>#DIV/0!</v>
      </c>
      <c r="BLW118" s="1538">
        <f>+BLW556</f>
        <v>0</v>
      </c>
      <c r="BLX118" s="1845" t="e">
        <f>+BLW118/BLW$16</f>
        <v>#DIV/0!</v>
      </c>
      <c r="BLY118" s="1538">
        <f>+BLY556</f>
        <v>0</v>
      </c>
      <c r="BLZ118" s="1845" t="e">
        <f>+BLY118/BLY$16</f>
        <v>#DIV/0!</v>
      </c>
      <c r="BMA118" s="1538">
        <f>+BMA556</f>
        <v>0</v>
      </c>
      <c r="BMB118" s="1845" t="e">
        <f>+BMA118/BMA$16</f>
        <v>#DIV/0!</v>
      </c>
      <c r="BMC118" s="1538">
        <f>+BMC556</f>
        <v>0</v>
      </c>
      <c r="BMD118" s="1845" t="e">
        <f>+BMC118/BMC$16</f>
        <v>#DIV/0!</v>
      </c>
      <c r="BME118" s="1538">
        <f>+BME556</f>
        <v>0</v>
      </c>
      <c r="BMF118" s="1845" t="e">
        <f>+BME118/BME$16</f>
        <v>#DIV/0!</v>
      </c>
      <c r="BMG118" s="1538">
        <f>+BMG556</f>
        <v>0</v>
      </c>
      <c r="BMH118" s="1845" t="e">
        <f>+BMG118/BMG$16</f>
        <v>#DIV/0!</v>
      </c>
      <c r="BMI118" s="1538">
        <f>+BMI556</f>
        <v>0</v>
      </c>
      <c r="BMJ118" s="1845" t="e">
        <f>+BMI118/BMI$16</f>
        <v>#DIV/0!</v>
      </c>
      <c r="BMK118" s="1538">
        <f>+BMK556</f>
        <v>0</v>
      </c>
      <c r="BML118" s="1845" t="e">
        <f>+BMK118/BMK$16</f>
        <v>#DIV/0!</v>
      </c>
      <c r="BMM118" s="1538">
        <f>+BMM556</f>
        <v>0</v>
      </c>
      <c r="BMN118" s="1845" t="e">
        <f>+BMM118/BMM$16</f>
        <v>#DIV/0!</v>
      </c>
      <c r="BMO118" s="1538">
        <f>+BMO556</f>
        <v>0</v>
      </c>
      <c r="BMP118" s="1845" t="e">
        <f>+BMO118/BMO$16</f>
        <v>#DIV/0!</v>
      </c>
      <c r="BMQ118" s="1538">
        <f>+BMQ556</f>
        <v>0</v>
      </c>
      <c r="BMR118" s="1845" t="e">
        <f>+BMQ118/BMQ$16</f>
        <v>#DIV/0!</v>
      </c>
      <c r="BMS118" s="1538">
        <f>+BMS556</f>
        <v>0</v>
      </c>
      <c r="BMT118" s="1845" t="e">
        <f>+BMS118/BMS$16</f>
        <v>#DIV/0!</v>
      </c>
      <c r="BMU118" s="1538">
        <f>+BMU556</f>
        <v>0</v>
      </c>
      <c r="BMV118" s="1845" t="e">
        <f>+BMU118/BMU$16</f>
        <v>#DIV/0!</v>
      </c>
      <c r="BMW118" s="1538">
        <f>+BMW556</f>
        <v>0</v>
      </c>
      <c r="BMX118" s="1845" t="e">
        <f>+BMW118/BMW$16</f>
        <v>#DIV/0!</v>
      </c>
      <c r="BMY118" s="1538">
        <f>+BMY556</f>
        <v>0</v>
      </c>
      <c r="BMZ118" s="1845" t="e">
        <f>+BMY118/BMY$16</f>
        <v>#DIV/0!</v>
      </c>
      <c r="BNA118" s="1538">
        <f>+BNA556</f>
        <v>0</v>
      </c>
      <c r="BNB118" s="1845" t="e">
        <f>+BNA118/BNA$16</f>
        <v>#DIV/0!</v>
      </c>
      <c r="BNC118" s="1538">
        <f>+BNC556</f>
        <v>0</v>
      </c>
      <c r="BND118" s="1845" t="e">
        <f>+BNC118/BNC$16</f>
        <v>#DIV/0!</v>
      </c>
      <c r="BNE118" s="1538">
        <f>+BNE556</f>
        <v>0</v>
      </c>
      <c r="BNF118" s="1845" t="e">
        <f>+BNE118/BNE$16</f>
        <v>#DIV/0!</v>
      </c>
      <c r="BNG118" s="1538">
        <f>+BNG556</f>
        <v>0</v>
      </c>
      <c r="BNH118" s="1845" t="e">
        <f>+BNG118/BNG$16</f>
        <v>#DIV/0!</v>
      </c>
      <c r="BNI118" s="1538">
        <f>+BNI556</f>
        <v>0</v>
      </c>
      <c r="BNJ118" s="1845" t="e">
        <f>+BNI118/BNI$16</f>
        <v>#DIV/0!</v>
      </c>
      <c r="BNK118" s="1538">
        <f>+BNK556</f>
        <v>0</v>
      </c>
      <c r="BNL118" s="1845" t="e">
        <f>+BNK118/BNK$16</f>
        <v>#DIV/0!</v>
      </c>
      <c r="BNM118" s="1538">
        <f>+BNM556</f>
        <v>0</v>
      </c>
      <c r="BNN118" s="1845" t="e">
        <f>+BNM118/BNM$16</f>
        <v>#DIV/0!</v>
      </c>
      <c r="BNO118" s="1538">
        <f>+BNO556</f>
        <v>0</v>
      </c>
      <c r="BNP118" s="1845" t="e">
        <f>+BNO118/BNO$16</f>
        <v>#DIV/0!</v>
      </c>
      <c r="BNQ118" s="1538">
        <f>+BNQ556</f>
        <v>0</v>
      </c>
      <c r="BNR118" s="1845" t="e">
        <f>+BNQ118/BNQ$16</f>
        <v>#DIV/0!</v>
      </c>
      <c r="BNS118" s="1538">
        <f>+BNS556</f>
        <v>0</v>
      </c>
      <c r="BNT118" s="1845" t="e">
        <f>+BNS118/BNS$16</f>
        <v>#DIV/0!</v>
      </c>
      <c r="BNU118" s="1538">
        <f>+BNU556</f>
        <v>0</v>
      </c>
      <c r="BNV118" s="1845" t="e">
        <f>+BNU118/BNU$16</f>
        <v>#DIV/0!</v>
      </c>
      <c r="BNW118" s="1538">
        <f>+BNW556</f>
        <v>0</v>
      </c>
      <c r="BNX118" s="1845" t="e">
        <f>+BNW118/BNW$16</f>
        <v>#DIV/0!</v>
      </c>
      <c r="BNY118" s="1538">
        <f>+BNY556</f>
        <v>0</v>
      </c>
      <c r="BNZ118" s="1845" t="e">
        <f>+BNY118/BNY$16</f>
        <v>#DIV/0!</v>
      </c>
      <c r="BOA118" s="1538">
        <f>+BOA556</f>
        <v>0</v>
      </c>
      <c r="BOB118" s="1845" t="e">
        <f>+BOA118/BOA$16</f>
        <v>#DIV/0!</v>
      </c>
      <c r="BOC118" s="1538">
        <f>+BOC556</f>
        <v>0</v>
      </c>
      <c r="BOD118" s="1845" t="e">
        <f>+BOC118/BOC$16</f>
        <v>#DIV/0!</v>
      </c>
      <c r="BOE118" s="1538">
        <f>+BOE556</f>
        <v>0</v>
      </c>
      <c r="BOF118" s="1845" t="e">
        <f>+BOE118/BOE$16</f>
        <v>#DIV/0!</v>
      </c>
      <c r="BOG118" s="1538">
        <f>+BOG556</f>
        <v>0</v>
      </c>
      <c r="BOH118" s="1845" t="e">
        <f>+BOG118/BOG$16</f>
        <v>#DIV/0!</v>
      </c>
      <c r="BOI118" s="1538">
        <f>+BOI556</f>
        <v>0</v>
      </c>
      <c r="BOJ118" s="1845" t="e">
        <f>+BOI118/BOI$16</f>
        <v>#DIV/0!</v>
      </c>
      <c r="BOK118" s="1538">
        <f>+BOK556</f>
        <v>0</v>
      </c>
      <c r="BOL118" s="1845" t="e">
        <f>+BOK118/BOK$16</f>
        <v>#DIV/0!</v>
      </c>
      <c r="BOM118" s="1538">
        <f>+BOM556</f>
        <v>0</v>
      </c>
      <c r="BON118" s="1845" t="e">
        <f>+BOM118/BOM$16</f>
        <v>#DIV/0!</v>
      </c>
      <c r="BOO118" s="1538">
        <f>+BOO556</f>
        <v>0</v>
      </c>
      <c r="BOP118" s="1845" t="e">
        <f>+BOO118/BOO$16</f>
        <v>#DIV/0!</v>
      </c>
      <c r="BOQ118" s="1538">
        <f>+BOQ556</f>
        <v>0</v>
      </c>
      <c r="BOR118" s="1845" t="e">
        <f>+BOQ118/BOQ$16</f>
        <v>#DIV/0!</v>
      </c>
      <c r="BOS118" s="1538">
        <f>+BOS556</f>
        <v>0</v>
      </c>
      <c r="BOT118" s="1845" t="e">
        <f>+BOS118/BOS$16</f>
        <v>#DIV/0!</v>
      </c>
      <c r="BOU118" s="1538">
        <f>+BOU556</f>
        <v>0</v>
      </c>
      <c r="BOV118" s="1845" t="e">
        <f>+BOU118/BOU$16</f>
        <v>#DIV/0!</v>
      </c>
      <c r="BOW118" s="1538">
        <f>+BOW556</f>
        <v>0</v>
      </c>
      <c r="BOX118" s="1845" t="e">
        <f>+BOW118/BOW$16</f>
        <v>#DIV/0!</v>
      </c>
      <c r="BOY118" s="1538">
        <f>+BOY556</f>
        <v>0</v>
      </c>
      <c r="BOZ118" s="1845" t="e">
        <f>+BOY118/BOY$16</f>
        <v>#DIV/0!</v>
      </c>
      <c r="BPA118" s="1538">
        <f>+BPA556</f>
        <v>0</v>
      </c>
      <c r="BPB118" s="1845" t="e">
        <f>+BPA118/BPA$16</f>
        <v>#DIV/0!</v>
      </c>
      <c r="BPC118" s="1538">
        <f>+BPC556</f>
        <v>0</v>
      </c>
      <c r="BPD118" s="1845" t="e">
        <f>+BPC118/BPC$16</f>
        <v>#DIV/0!</v>
      </c>
      <c r="BPE118" s="1538">
        <f>+BPE556</f>
        <v>0</v>
      </c>
      <c r="BPF118" s="1845" t="e">
        <f>+BPE118/BPE$16</f>
        <v>#DIV/0!</v>
      </c>
      <c r="BPG118" s="1538">
        <f>+BPG556</f>
        <v>0</v>
      </c>
      <c r="BPH118" s="1845" t="e">
        <f>+BPG118/BPG$16</f>
        <v>#DIV/0!</v>
      </c>
      <c r="BPI118" s="1538">
        <f>+BPI556</f>
        <v>0</v>
      </c>
      <c r="BPJ118" s="1845" t="e">
        <f>+BPI118/BPI$16</f>
        <v>#DIV/0!</v>
      </c>
      <c r="BPK118" s="1538">
        <f>+BPK556</f>
        <v>0</v>
      </c>
      <c r="BPL118" s="1845" t="e">
        <f>+BPK118/BPK$16</f>
        <v>#DIV/0!</v>
      </c>
      <c r="BPM118" s="1538">
        <f>+BPM556</f>
        <v>0</v>
      </c>
      <c r="BPN118" s="1845" t="e">
        <f>+BPM118/BPM$16</f>
        <v>#DIV/0!</v>
      </c>
      <c r="BPO118" s="1538">
        <f>+BPO556</f>
        <v>0</v>
      </c>
      <c r="BPP118" s="1845" t="e">
        <f>+BPO118/BPO$16</f>
        <v>#DIV/0!</v>
      </c>
      <c r="BPQ118" s="1538">
        <f>+BPQ556</f>
        <v>0</v>
      </c>
      <c r="BPR118" s="1845" t="e">
        <f>+BPQ118/BPQ$16</f>
        <v>#DIV/0!</v>
      </c>
      <c r="BPS118" s="1538">
        <f>+BPS556</f>
        <v>0</v>
      </c>
      <c r="BPT118" s="1845" t="e">
        <f>+BPS118/BPS$16</f>
        <v>#DIV/0!</v>
      </c>
      <c r="BPU118" s="1538">
        <f>+BPU556</f>
        <v>0</v>
      </c>
      <c r="BPV118" s="1845" t="e">
        <f>+BPU118/BPU$16</f>
        <v>#DIV/0!</v>
      </c>
      <c r="BPW118" s="1538">
        <f>+BPW556</f>
        <v>0</v>
      </c>
      <c r="BPX118" s="1845" t="e">
        <f>+BPW118/BPW$16</f>
        <v>#DIV/0!</v>
      </c>
      <c r="BPY118" s="1538">
        <f>+BPY556</f>
        <v>0</v>
      </c>
      <c r="BPZ118" s="1845" t="e">
        <f>+BPY118/BPY$16</f>
        <v>#DIV/0!</v>
      </c>
      <c r="BQA118" s="1538">
        <f>+BQA556</f>
        <v>0</v>
      </c>
      <c r="BQB118" s="1845" t="e">
        <f>+BQA118/BQA$16</f>
        <v>#DIV/0!</v>
      </c>
      <c r="BQC118" s="1538">
        <f>+BQC556</f>
        <v>0</v>
      </c>
      <c r="BQD118" s="1845" t="e">
        <f>+BQC118/BQC$16</f>
        <v>#DIV/0!</v>
      </c>
      <c r="BQE118" s="1538">
        <f>+BQE556</f>
        <v>0</v>
      </c>
      <c r="BQF118" s="1845" t="e">
        <f>+BQE118/BQE$16</f>
        <v>#DIV/0!</v>
      </c>
      <c r="BQG118" s="1538">
        <f>+BQG556</f>
        <v>0</v>
      </c>
      <c r="BQH118" s="1845" t="e">
        <f>+BQG118/BQG$16</f>
        <v>#DIV/0!</v>
      </c>
      <c r="BQI118" s="1538">
        <f>+BQI556</f>
        <v>0</v>
      </c>
      <c r="BQJ118" s="1845" t="e">
        <f>+BQI118/BQI$16</f>
        <v>#DIV/0!</v>
      </c>
      <c r="BQK118" s="1538">
        <f>+BQK556</f>
        <v>0</v>
      </c>
      <c r="BQL118" s="1845" t="e">
        <f>+BQK118/BQK$16</f>
        <v>#DIV/0!</v>
      </c>
      <c r="BQM118" s="1538">
        <f>+BQM556</f>
        <v>0</v>
      </c>
      <c r="BQN118" s="1845" t="e">
        <f>+BQM118/BQM$16</f>
        <v>#DIV/0!</v>
      </c>
      <c r="BQO118" s="1538">
        <f>+BQO556</f>
        <v>0</v>
      </c>
      <c r="BQP118" s="1845" t="e">
        <f>+BQO118/BQO$16</f>
        <v>#DIV/0!</v>
      </c>
      <c r="BQQ118" s="1538">
        <f>+BQQ556</f>
        <v>0</v>
      </c>
      <c r="BQR118" s="1845" t="e">
        <f>+BQQ118/BQQ$16</f>
        <v>#DIV/0!</v>
      </c>
      <c r="BQS118" s="1538">
        <f>+BQS556</f>
        <v>0</v>
      </c>
      <c r="BQT118" s="1845" t="e">
        <f>+BQS118/BQS$16</f>
        <v>#DIV/0!</v>
      </c>
      <c r="BQU118" s="1538">
        <f>+BQU556</f>
        <v>0</v>
      </c>
      <c r="BQV118" s="1845" t="e">
        <f>+BQU118/BQU$16</f>
        <v>#DIV/0!</v>
      </c>
      <c r="BQW118" s="1538">
        <f>+BQW556</f>
        <v>0</v>
      </c>
      <c r="BQX118" s="1845" t="e">
        <f>+BQW118/BQW$16</f>
        <v>#DIV/0!</v>
      </c>
      <c r="BQY118" s="1538">
        <f>+BQY556</f>
        <v>0</v>
      </c>
      <c r="BQZ118" s="1845" t="e">
        <f>+BQY118/BQY$16</f>
        <v>#DIV/0!</v>
      </c>
      <c r="BRA118" s="1538">
        <f>+BRA556</f>
        <v>0</v>
      </c>
      <c r="BRB118" s="1845" t="e">
        <f>+BRA118/BRA$16</f>
        <v>#DIV/0!</v>
      </c>
      <c r="BRC118" s="1538">
        <f>+BRC556</f>
        <v>0</v>
      </c>
      <c r="BRD118" s="1845" t="e">
        <f>+BRC118/BRC$16</f>
        <v>#DIV/0!</v>
      </c>
      <c r="BRE118" s="1538">
        <f>+BRE556</f>
        <v>0</v>
      </c>
      <c r="BRF118" s="1845" t="e">
        <f>+BRE118/BRE$16</f>
        <v>#DIV/0!</v>
      </c>
      <c r="BRG118" s="1538">
        <f>+BRG556</f>
        <v>0</v>
      </c>
      <c r="BRH118" s="1845" t="e">
        <f>+BRG118/BRG$16</f>
        <v>#DIV/0!</v>
      </c>
      <c r="BRI118" s="1538">
        <f>+BRI556</f>
        <v>0</v>
      </c>
      <c r="BRJ118" s="1845" t="e">
        <f>+BRI118/BRI$16</f>
        <v>#DIV/0!</v>
      </c>
      <c r="BRK118" s="1538">
        <f>+BRK556</f>
        <v>0</v>
      </c>
      <c r="BRL118" s="1845" t="e">
        <f>+BRK118/BRK$16</f>
        <v>#DIV/0!</v>
      </c>
      <c r="BRM118" s="1538">
        <f>+BRM556</f>
        <v>0</v>
      </c>
      <c r="BRN118" s="1845" t="e">
        <f>+BRM118/BRM$16</f>
        <v>#DIV/0!</v>
      </c>
      <c r="BRO118" s="1538">
        <f>+BRO556</f>
        <v>0</v>
      </c>
      <c r="BRP118" s="1845" t="e">
        <f>+BRO118/BRO$16</f>
        <v>#DIV/0!</v>
      </c>
      <c r="BRQ118" s="1538">
        <f>+BRQ556</f>
        <v>0</v>
      </c>
      <c r="BRR118" s="1845" t="e">
        <f>+BRQ118/BRQ$16</f>
        <v>#DIV/0!</v>
      </c>
      <c r="BRS118" s="1538">
        <f>+BRS556</f>
        <v>0</v>
      </c>
      <c r="BRT118" s="1845" t="e">
        <f>+BRS118/BRS$16</f>
        <v>#DIV/0!</v>
      </c>
      <c r="BRU118" s="1538">
        <f>+BRU556</f>
        <v>0</v>
      </c>
      <c r="BRV118" s="1845" t="e">
        <f>+BRU118/BRU$16</f>
        <v>#DIV/0!</v>
      </c>
      <c r="BRW118" s="1538">
        <f>+BRW556</f>
        <v>0</v>
      </c>
      <c r="BRX118" s="1845" t="e">
        <f>+BRW118/BRW$16</f>
        <v>#DIV/0!</v>
      </c>
      <c r="BRY118" s="1538">
        <f>+BRY556</f>
        <v>0</v>
      </c>
      <c r="BRZ118" s="1845" t="e">
        <f>+BRY118/BRY$16</f>
        <v>#DIV/0!</v>
      </c>
      <c r="BSA118" s="1538">
        <f>+BSA556</f>
        <v>0</v>
      </c>
      <c r="BSB118" s="1845" t="e">
        <f>+BSA118/BSA$16</f>
        <v>#DIV/0!</v>
      </c>
      <c r="BSC118" s="1538">
        <f>+BSC556</f>
        <v>0</v>
      </c>
      <c r="BSD118" s="1845" t="e">
        <f>+BSC118/BSC$16</f>
        <v>#DIV/0!</v>
      </c>
      <c r="BSE118" s="1538">
        <f>+BSE556</f>
        <v>0</v>
      </c>
      <c r="BSF118" s="1845" t="e">
        <f>+BSE118/BSE$16</f>
        <v>#DIV/0!</v>
      </c>
      <c r="BSG118" s="1538">
        <f>+BSG556</f>
        <v>0</v>
      </c>
      <c r="BSH118" s="1845" t="e">
        <f>+BSG118/BSG$16</f>
        <v>#DIV/0!</v>
      </c>
      <c r="BSI118" s="1538">
        <f>+BSI556</f>
        <v>0</v>
      </c>
      <c r="BSJ118" s="1845" t="e">
        <f>+BSI118/BSI$16</f>
        <v>#DIV/0!</v>
      </c>
      <c r="BSK118" s="1538">
        <f>+BSK556</f>
        <v>0</v>
      </c>
      <c r="BSL118" s="1845" t="e">
        <f>+BSK118/BSK$16</f>
        <v>#DIV/0!</v>
      </c>
      <c r="BSM118" s="1538">
        <f>+BSM556</f>
        <v>0</v>
      </c>
      <c r="BSN118" s="1845" t="e">
        <f>+BSM118/BSM$16</f>
        <v>#DIV/0!</v>
      </c>
      <c r="BSO118" s="1538">
        <f>+BSO556</f>
        <v>0</v>
      </c>
      <c r="BSP118" s="1845" t="e">
        <f>+BSO118/BSO$16</f>
        <v>#DIV/0!</v>
      </c>
      <c r="BSQ118" s="1538">
        <f>+BSQ556</f>
        <v>0</v>
      </c>
      <c r="BSR118" s="1845" t="e">
        <f>+BSQ118/BSQ$16</f>
        <v>#DIV/0!</v>
      </c>
      <c r="BSS118" s="1538">
        <f>+BSS556</f>
        <v>0</v>
      </c>
      <c r="BST118" s="1845" t="e">
        <f>+BSS118/BSS$16</f>
        <v>#DIV/0!</v>
      </c>
      <c r="BSU118" s="1538">
        <f>+BSU556</f>
        <v>0</v>
      </c>
      <c r="BSV118" s="1845" t="e">
        <f>+BSU118/BSU$16</f>
        <v>#DIV/0!</v>
      </c>
      <c r="BSW118" s="1538">
        <f>+BSW556</f>
        <v>0</v>
      </c>
      <c r="BSX118" s="1845" t="e">
        <f>+BSW118/BSW$16</f>
        <v>#DIV/0!</v>
      </c>
      <c r="BSY118" s="1538">
        <f>+BSY556</f>
        <v>0</v>
      </c>
      <c r="BSZ118" s="1845" t="e">
        <f>+BSY118/BSY$16</f>
        <v>#DIV/0!</v>
      </c>
      <c r="BTA118" s="1538">
        <f>+BTA556</f>
        <v>0</v>
      </c>
      <c r="BTB118" s="1845" t="e">
        <f>+BTA118/BTA$16</f>
        <v>#DIV/0!</v>
      </c>
      <c r="BTC118" s="1538">
        <f>+BTC556</f>
        <v>0</v>
      </c>
      <c r="BTD118" s="1845" t="e">
        <f>+BTC118/BTC$16</f>
        <v>#DIV/0!</v>
      </c>
      <c r="BTE118" s="1538">
        <f>+BTE556</f>
        <v>0</v>
      </c>
      <c r="BTF118" s="1845" t="e">
        <f>+BTE118/BTE$16</f>
        <v>#DIV/0!</v>
      </c>
      <c r="BTG118" s="1538">
        <f>+BTG556</f>
        <v>0</v>
      </c>
      <c r="BTH118" s="1845" t="e">
        <f>+BTG118/BTG$16</f>
        <v>#DIV/0!</v>
      </c>
      <c r="BTI118" s="1538">
        <f>+BTI556</f>
        <v>0</v>
      </c>
      <c r="BTJ118" s="1845" t="e">
        <f>+BTI118/BTI$16</f>
        <v>#DIV/0!</v>
      </c>
      <c r="BTK118" s="1538">
        <f>+BTK556</f>
        <v>0</v>
      </c>
      <c r="BTL118" s="1845" t="e">
        <f>+BTK118/BTK$16</f>
        <v>#DIV/0!</v>
      </c>
      <c r="BTM118" s="1538">
        <f>+BTM556</f>
        <v>0</v>
      </c>
      <c r="BTN118" s="1845" t="e">
        <f>+BTM118/BTM$16</f>
        <v>#DIV/0!</v>
      </c>
      <c r="BTO118" s="1538">
        <f>+BTO556</f>
        <v>0</v>
      </c>
      <c r="BTP118" s="1845" t="e">
        <f>+BTO118/BTO$16</f>
        <v>#DIV/0!</v>
      </c>
      <c r="BTQ118" s="1538">
        <f>+BTQ556</f>
        <v>0</v>
      </c>
      <c r="BTR118" s="1845" t="e">
        <f>+BTQ118/BTQ$16</f>
        <v>#DIV/0!</v>
      </c>
      <c r="BTS118" s="1538">
        <f>+BTS556</f>
        <v>0</v>
      </c>
      <c r="BTT118" s="1845" t="e">
        <f>+BTS118/BTS$16</f>
        <v>#DIV/0!</v>
      </c>
      <c r="BTU118" s="1538">
        <f>+BTU556</f>
        <v>0</v>
      </c>
      <c r="BTV118" s="1845" t="e">
        <f>+BTU118/BTU$16</f>
        <v>#DIV/0!</v>
      </c>
      <c r="BTW118" s="1538">
        <f>+BTW556</f>
        <v>0</v>
      </c>
      <c r="BTX118" s="1845" t="e">
        <f>+BTW118/BTW$16</f>
        <v>#DIV/0!</v>
      </c>
      <c r="BTY118" s="1538">
        <f>+BTY556</f>
        <v>0</v>
      </c>
      <c r="BTZ118" s="1845" t="e">
        <f>+BTY118/BTY$16</f>
        <v>#DIV/0!</v>
      </c>
      <c r="BUA118" s="1538">
        <f>+BUA556</f>
        <v>0</v>
      </c>
      <c r="BUB118" s="1845" t="e">
        <f>+BUA118/BUA$16</f>
        <v>#DIV/0!</v>
      </c>
      <c r="BUC118" s="1538">
        <f>+BUC556</f>
        <v>0</v>
      </c>
      <c r="BUD118" s="1845" t="e">
        <f>+BUC118/BUC$16</f>
        <v>#DIV/0!</v>
      </c>
      <c r="BUE118" s="1538">
        <f>+BUE556</f>
        <v>0</v>
      </c>
      <c r="BUF118" s="1845" t="e">
        <f>+BUE118/BUE$16</f>
        <v>#DIV/0!</v>
      </c>
      <c r="BUG118" s="1538">
        <f>+BUG556</f>
        <v>0</v>
      </c>
      <c r="BUH118" s="1845" t="e">
        <f>+BUG118/BUG$16</f>
        <v>#DIV/0!</v>
      </c>
      <c r="BUI118" s="1538">
        <f>+BUI556</f>
        <v>0</v>
      </c>
      <c r="BUJ118" s="1845" t="e">
        <f>+BUI118/BUI$16</f>
        <v>#DIV/0!</v>
      </c>
      <c r="BUK118" s="1538">
        <f>+BUK556</f>
        <v>0</v>
      </c>
      <c r="BUL118" s="1845" t="e">
        <f>+BUK118/BUK$16</f>
        <v>#DIV/0!</v>
      </c>
      <c r="BUM118" s="1538">
        <f>+BUM556</f>
        <v>0</v>
      </c>
      <c r="BUN118" s="1845" t="e">
        <f>+BUM118/BUM$16</f>
        <v>#DIV/0!</v>
      </c>
      <c r="BUO118" s="1538">
        <f>+BUO556</f>
        <v>0</v>
      </c>
      <c r="BUP118" s="1845" t="e">
        <f>+BUO118/BUO$16</f>
        <v>#DIV/0!</v>
      </c>
      <c r="BUQ118" s="1538">
        <f>+BUQ556</f>
        <v>0</v>
      </c>
      <c r="BUR118" s="1845" t="e">
        <f>+BUQ118/BUQ$16</f>
        <v>#DIV/0!</v>
      </c>
      <c r="BUS118" s="1538">
        <f>+BUS556</f>
        <v>0</v>
      </c>
      <c r="BUT118" s="1845" t="e">
        <f>+BUS118/BUS$16</f>
        <v>#DIV/0!</v>
      </c>
      <c r="BUU118" s="1538">
        <f>+BUU556</f>
        <v>0</v>
      </c>
      <c r="BUV118" s="1845" t="e">
        <f>+BUU118/BUU$16</f>
        <v>#DIV/0!</v>
      </c>
      <c r="BUW118" s="1538">
        <f>+BUW556</f>
        <v>0</v>
      </c>
      <c r="BUX118" s="1845" t="e">
        <f>+BUW118/BUW$16</f>
        <v>#DIV/0!</v>
      </c>
      <c r="BUY118" s="1538">
        <f>+BUY556</f>
        <v>0</v>
      </c>
      <c r="BUZ118" s="1845" t="e">
        <f>+BUY118/BUY$16</f>
        <v>#DIV/0!</v>
      </c>
      <c r="BVA118" s="1538">
        <f>+BVA556</f>
        <v>0</v>
      </c>
      <c r="BVB118" s="1845" t="e">
        <f>+BVA118/BVA$16</f>
        <v>#DIV/0!</v>
      </c>
      <c r="BVC118" s="1538">
        <f>+BVC556</f>
        <v>0</v>
      </c>
      <c r="BVD118" s="1845" t="e">
        <f>+BVC118/BVC$16</f>
        <v>#DIV/0!</v>
      </c>
      <c r="BVE118" s="1538">
        <f>+BVE556</f>
        <v>0</v>
      </c>
      <c r="BVF118" s="1845" t="e">
        <f>+BVE118/BVE$16</f>
        <v>#DIV/0!</v>
      </c>
      <c r="BVG118" s="1538">
        <f>+BVG556</f>
        <v>0</v>
      </c>
      <c r="BVH118" s="1845" t="e">
        <f>+BVG118/BVG$16</f>
        <v>#DIV/0!</v>
      </c>
      <c r="BVI118" s="1538">
        <f>+BVI556</f>
        <v>0</v>
      </c>
      <c r="BVJ118" s="1845" t="e">
        <f>+BVI118/BVI$16</f>
        <v>#DIV/0!</v>
      </c>
      <c r="BVK118" s="1538">
        <f>+BVK556</f>
        <v>0</v>
      </c>
      <c r="BVL118" s="1845" t="e">
        <f>+BVK118/BVK$16</f>
        <v>#DIV/0!</v>
      </c>
      <c r="BVM118" s="1538">
        <f>+BVM556</f>
        <v>0</v>
      </c>
      <c r="BVN118" s="1845" t="e">
        <f>+BVM118/BVM$16</f>
        <v>#DIV/0!</v>
      </c>
      <c r="BVO118" s="1538">
        <f>+BVO556</f>
        <v>0</v>
      </c>
      <c r="BVP118" s="1845" t="e">
        <f>+BVO118/BVO$16</f>
        <v>#DIV/0!</v>
      </c>
      <c r="BVQ118" s="1538">
        <f>+BVQ556</f>
        <v>0</v>
      </c>
      <c r="BVR118" s="1845" t="e">
        <f>+BVQ118/BVQ$16</f>
        <v>#DIV/0!</v>
      </c>
      <c r="BVS118" s="1538">
        <f>+BVS556</f>
        <v>0</v>
      </c>
      <c r="BVT118" s="1845" t="e">
        <f>+BVS118/BVS$16</f>
        <v>#DIV/0!</v>
      </c>
      <c r="BVU118" s="1538">
        <f>+BVU556</f>
        <v>0</v>
      </c>
      <c r="BVV118" s="1845" t="e">
        <f>+BVU118/BVU$16</f>
        <v>#DIV/0!</v>
      </c>
      <c r="BVW118" s="1538">
        <f>+BVW556</f>
        <v>0</v>
      </c>
      <c r="BVX118" s="1845" t="e">
        <f>+BVW118/BVW$16</f>
        <v>#DIV/0!</v>
      </c>
      <c r="BVY118" s="1538">
        <f>+BVY556</f>
        <v>0</v>
      </c>
      <c r="BVZ118" s="1845" t="e">
        <f>+BVY118/BVY$16</f>
        <v>#DIV/0!</v>
      </c>
      <c r="BWA118" s="1538">
        <f>+BWA556</f>
        <v>0</v>
      </c>
      <c r="BWB118" s="1845" t="e">
        <f>+BWA118/BWA$16</f>
        <v>#DIV/0!</v>
      </c>
      <c r="BWC118" s="1538">
        <f>+BWC556</f>
        <v>0</v>
      </c>
      <c r="BWD118" s="1845" t="e">
        <f>+BWC118/BWC$16</f>
        <v>#DIV/0!</v>
      </c>
      <c r="BWE118" s="1538">
        <f>+BWE556</f>
        <v>0</v>
      </c>
      <c r="BWF118" s="1845" t="e">
        <f>+BWE118/BWE$16</f>
        <v>#DIV/0!</v>
      </c>
      <c r="BWG118" s="1538">
        <f>+BWG556</f>
        <v>0</v>
      </c>
      <c r="BWH118" s="1845" t="e">
        <f>+BWG118/BWG$16</f>
        <v>#DIV/0!</v>
      </c>
      <c r="BWI118" s="1538">
        <f>+BWI556</f>
        <v>0</v>
      </c>
      <c r="BWJ118" s="1845" t="e">
        <f>+BWI118/BWI$16</f>
        <v>#DIV/0!</v>
      </c>
      <c r="BWK118" s="1538">
        <f>+BWK556</f>
        <v>0</v>
      </c>
      <c r="BWL118" s="1845" t="e">
        <f>+BWK118/BWK$16</f>
        <v>#DIV/0!</v>
      </c>
      <c r="BWM118" s="1538">
        <f>+BWM556</f>
        <v>0</v>
      </c>
      <c r="BWN118" s="1845" t="e">
        <f>+BWM118/BWM$16</f>
        <v>#DIV/0!</v>
      </c>
      <c r="BWO118" s="1538">
        <f>+BWO556</f>
        <v>0</v>
      </c>
      <c r="BWP118" s="1845" t="e">
        <f>+BWO118/BWO$16</f>
        <v>#DIV/0!</v>
      </c>
      <c r="BWQ118" s="1538">
        <f>+BWQ556</f>
        <v>0</v>
      </c>
      <c r="BWR118" s="1845" t="e">
        <f>+BWQ118/BWQ$16</f>
        <v>#DIV/0!</v>
      </c>
      <c r="BWS118" s="1538">
        <f>+BWS556</f>
        <v>0</v>
      </c>
      <c r="BWT118" s="1845" t="e">
        <f>+BWS118/BWS$16</f>
        <v>#DIV/0!</v>
      </c>
      <c r="BWU118" s="1538">
        <f>+BWU556</f>
        <v>0</v>
      </c>
      <c r="BWV118" s="1845" t="e">
        <f>+BWU118/BWU$16</f>
        <v>#DIV/0!</v>
      </c>
      <c r="BWW118" s="1538">
        <f>+BWW556</f>
        <v>0</v>
      </c>
      <c r="BWX118" s="1845" t="e">
        <f>+BWW118/BWW$16</f>
        <v>#DIV/0!</v>
      </c>
      <c r="BWY118" s="1538">
        <f>+BWY556</f>
        <v>0</v>
      </c>
      <c r="BWZ118" s="1845" t="e">
        <f>+BWY118/BWY$16</f>
        <v>#DIV/0!</v>
      </c>
      <c r="BXA118" s="1538">
        <f>+BXA556</f>
        <v>0</v>
      </c>
      <c r="BXB118" s="1845" t="e">
        <f>+BXA118/BXA$16</f>
        <v>#DIV/0!</v>
      </c>
      <c r="BXC118" s="1538">
        <f>+BXC556</f>
        <v>0</v>
      </c>
      <c r="BXD118" s="1845" t="e">
        <f>+BXC118/BXC$16</f>
        <v>#DIV/0!</v>
      </c>
      <c r="BXE118" s="1538">
        <f>+BXE556</f>
        <v>0</v>
      </c>
      <c r="BXF118" s="1845" t="e">
        <f>+BXE118/BXE$16</f>
        <v>#DIV/0!</v>
      </c>
      <c r="BXG118" s="1538">
        <f>+BXG556</f>
        <v>0</v>
      </c>
      <c r="BXH118" s="1845" t="e">
        <f>+BXG118/BXG$16</f>
        <v>#DIV/0!</v>
      </c>
      <c r="BXI118" s="1538">
        <f>+BXI556</f>
        <v>0</v>
      </c>
      <c r="BXJ118" s="1845" t="e">
        <f>+BXI118/BXI$16</f>
        <v>#DIV/0!</v>
      </c>
      <c r="BXK118" s="1538">
        <f>+BXK556</f>
        <v>0</v>
      </c>
      <c r="BXL118" s="1845" t="e">
        <f>+BXK118/BXK$16</f>
        <v>#DIV/0!</v>
      </c>
      <c r="BXM118" s="1538">
        <f>+BXM556</f>
        <v>0</v>
      </c>
      <c r="BXN118" s="1845" t="e">
        <f>+BXM118/BXM$16</f>
        <v>#DIV/0!</v>
      </c>
      <c r="BXO118" s="1538">
        <f>+BXO556</f>
        <v>0</v>
      </c>
      <c r="BXP118" s="1845" t="e">
        <f>+BXO118/BXO$16</f>
        <v>#DIV/0!</v>
      </c>
      <c r="BXQ118" s="1538">
        <f>+BXQ556</f>
        <v>0</v>
      </c>
      <c r="BXR118" s="1845" t="e">
        <f>+BXQ118/BXQ$16</f>
        <v>#DIV/0!</v>
      </c>
      <c r="BXS118" s="1538">
        <f>+BXS556</f>
        <v>0</v>
      </c>
      <c r="BXT118" s="1845" t="e">
        <f>+BXS118/BXS$16</f>
        <v>#DIV/0!</v>
      </c>
      <c r="BXU118" s="1538">
        <f>+BXU556</f>
        <v>0</v>
      </c>
      <c r="BXV118" s="1845" t="e">
        <f>+BXU118/BXU$16</f>
        <v>#DIV/0!</v>
      </c>
      <c r="BXW118" s="1538">
        <f>+BXW556</f>
        <v>0</v>
      </c>
      <c r="BXX118" s="1845" t="e">
        <f>+BXW118/BXW$16</f>
        <v>#DIV/0!</v>
      </c>
      <c r="BXY118" s="1538">
        <f>+BXY556</f>
        <v>0</v>
      </c>
      <c r="BXZ118" s="1845" t="e">
        <f>+BXY118/BXY$16</f>
        <v>#DIV/0!</v>
      </c>
      <c r="BYA118" s="1538">
        <f>+BYA556</f>
        <v>0</v>
      </c>
      <c r="BYB118" s="1845" t="e">
        <f>+BYA118/BYA$16</f>
        <v>#DIV/0!</v>
      </c>
      <c r="BYC118" s="1538">
        <f>+BYC556</f>
        <v>0</v>
      </c>
      <c r="BYD118" s="1845" t="e">
        <f>+BYC118/BYC$16</f>
        <v>#DIV/0!</v>
      </c>
      <c r="BYE118" s="1538">
        <f>+BYE556</f>
        <v>0</v>
      </c>
      <c r="BYF118" s="1845" t="e">
        <f>+BYE118/BYE$16</f>
        <v>#DIV/0!</v>
      </c>
      <c r="BYG118" s="1538">
        <f>+BYG556</f>
        <v>0</v>
      </c>
      <c r="BYH118" s="1845" t="e">
        <f>+BYG118/BYG$16</f>
        <v>#DIV/0!</v>
      </c>
      <c r="BYI118" s="1538">
        <f>+BYI556</f>
        <v>0</v>
      </c>
      <c r="BYJ118" s="1845" t="e">
        <f>+BYI118/BYI$16</f>
        <v>#DIV/0!</v>
      </c>
      <c r="BYK118" s="1538">
        <f>+BYK556</f>
        <v>0</v>
      </c>
      <c r="BYL118" s="1845" t="e">
        <f>+BYK118/BYK$16</f>
        <v>#DIV/0!</v>
      </c>
      <c r="BYM118" s="1538">
        <f>+BYM556</f>
        <v>0</v>
      </c>
      <c r="BYN118" s="1845" t="e">
        <f>+BYM118/BYM$16</f>
        <v>#DIV/0!</v>
      </c>
      <c r="BYO118" s="1538">
        <f>+BYO556</f>
        <v>0</v>
      </c>
      <c r="BYP118" s="1845" t="e">
        <f>+BYO118/BYO$16</f>
        <v>#DIV/0!</v>
      </c>
      <c r="BYQ118" s="1538">
        <f>+BYQ556</f>
        <v>0</v>
      </c>
      <c r="BYR118" s="1845" t="e">
        <f>+BYQ118/BYQ$16</f>
        <v>#DIV/0!</v>
      </c>
      <c r="BYS118" s="1538">
        <f>+BYS556</f>
        <v>0</v>
      </c>
      <c r="BYT118" s="1845" t="e">
        <f>+BYS118/BYS$16</f>
        <v>#DIV/0!</v>
      </c>
      <c r="BYU118" s="1538">
        <f>+BYU556</f>
        <v>0</v>
      </c>
      <c r="BYV118" s="1845" t="e">
        <f>+BYU118/BYU$16</f>
        <v>#DIV/0!</v>
      </c>
      <c r="BYW118" s="1538">
        <f>+BYW556</f>
        <v>0</v>
      </c>
      <c r="BYX118" s="1845" t="e">
        <f>+BYW118/BYW$16</f>
        <v>#DIV/0!</v>
      </c>
      <c r="BYY118" s="1538">
        <f>+BYY556</f>
        <v>0</v>
      </c>
      <c r="BYZ118" s="1845" t="e">
        <f>+BYY118/BYY$16</f>
        <v>#DIV/0!</v>
      </c>
      <c r="BZA118" s="1538">
        <f>+BZA556</f>
        <v>0</v>
      </c>
      <c r="BZB118" s="1845" t="e">
        <f>+BZA118/BZA$16</f>
        <v>#DIV/0!</v>
      </c>
      <c r="BZC118" s="1538">
        <f>+BZC556</f>
        <v>0</v>
      </c>
      <c r="BZD118" s="1845" t="e">
        <f>+BZC118/BZC$16</f>
        <v>#DIV/0!</v>
      </c>
      <c r="BZE118" s="1538">
        <f>+BZE556</f>
        <v>0</v>
      </c>
      <c r="BZF118" s="1845" t="e">
        <f>+BZE118/BZE$16</f>
        <v>#DIV/0!</v>
      </c>
      <c r="BZG118" s="1538">
        <f>+BZG556</f>
        <v>0</v>
      </c>
      <c r="BZH118" s="1845" t="e">
        <f>+BZG118/BZG$16</f>
        <v>#DIV/0!</v>
      </c>
      <c r="BZI118" s="1538">
        <f>+BZI556</f>
        <v>0</v>
      </c>
      <c r="BZJ118" s="1845" t="e">
        <f>+BZI118/BZI$16</f>
        <v>#DIV/0!</v>
      </c>
      <c r="BZK118" s="1538">
        <f>+BZK556</f>
        <v>0</v>
      </c>
      <c r="BZL118" s="1845" t="e">
        <f>+BZK118/BZK$16</f>
        <v>#DIV/0!</v>
      </c>
      <c r="BZM118" s="1538">
        <f>+BZM556</f>
        <v>0</v>
      </c>
      <c r="BZN118" s="1845" t="e">
        <f>+BZM118/BZM$16</f>
        <v>#DIV/0!</v>
      </c>
      <c r="BZO118" s="1538">
        <f>+BZO556</f>
        <v>0</v>
      </c>
      <c r="BZP118" s="1845" t="e">
        <f>+BZO118/BZO$16</f>
        <v>#DIV/0!</v>
      </c>
      <c r="BZQ118" s="1538">
        <f>+BZQ556</f>
        <v>0</v>
      </c>
      <c r="BZR118" s="1845" t="e">
        <f>+BZQ118/BZQ$16</f>
        <v>#DIV/0!</v>
      </c>
      <c r="BZS118" s="1538">
        <f>+BZS556</f>
        <v>0</v>
      </c>
      <c r="BZT118" s="1845" t="e">
        <f>+BZS118/BZS$16</f>
        <v>#DIV/0!</v>
      </c>
      <c r="BZU118" s="1538">
        <f>+BZU556</f>
        <v>0</v>
      </c>
      <c r="BZV118" s="1845" t="e">
        <f>+BZU118/BZU$16</f>
        <v>#DIV/0!</v>
      </c>
      <c r="BZW118" s="1538">
        <f>+BZW556</f>
        <v>0</v>
      </c>
      <c r="BZX118" s="1845" t="e">
        <f>+BZW118/BZW$16</f>
        <v>#DIV/0!</v>
      </c>
      <c r="BZY118" s="1538">
        <f>+BZY556</f>
        <v>0</v>
      </c>
      <c r="BZZ118" s="1845" t="e">
        <f>+BZY118/BZY$16</f>
        <v>#DIV/0!</v>
      </c>
      <c r="CAA118" s="1538">
        <f>+CAA556</f>
        <v>0</v>
      </c>
      <c r="CAB118" s="1845" t="e">
        <f>+CAA118/CAA$16</f>
        <v>#DIV/0!</v>
      </c>
      <c r="CAC118" s="1538">
        <f>+CAC556</f>
        <v>0</v>
      </c>
      <c r="CAD118" s="1845" t="e">
        <f>+CAC118/CAC$16</f>
        <v>#DIV/0!</v>
      </c>
      <c r="CAE118" s="1538">
        <f>+CAE556</f>
        <v>0</v>
      </c>
      <c r="CAF118" s="1845" t="e">
        <f>+CAE118/CAE$16</f>
        <v>#DIV/0!</v>
      </c>
      <c r="CAG118" s="1538">
        <f>+CAG556</f>
        <v>0</v>
      </c>
      <c r="CAH118" s="1845" t="e">
        <f>+CAG118/CAG$16</f>
        <v>#DIV/0!</v>
      </c>
      <c r="CAI118" s="1538">
        <f>+CAI556</f>
        <v>0</v>
      </c>
      <c r="CAJ118" s="1845" t="e">
        <f>+CAI118/CAI$16</f>
        <v>#DIV/0!</v>
      </c>
      <c r="CAK118" s="1538">
        <f>+CAK556</f>
        <v>0</v>
      </c>
      <c r="CAL118" s="1845" t="e">
        <f>+CAK118/CAK$16</f>
        <v>#DIV/0!</v>
      </c>
      <c r="CAM118" s="1538">
        <f>+CAM556</f>
        <v>0</v>
      </c>
      <c r="CAN118" s="1845" t="e">
        <f>+CAM118/CAM$16</f>
        <v>#DIV/0!</v>
      </c>
      <c r="CAO118" s="1538">
        <f>+CAO556</f>
        <v>0</v>
      </c>
      <c r="CAP118" s="1845" t="e">
        <f>+CAO118/CAO$16</f>
        <v>#DIV/0!</v>
      </c>
      <c r="CAQ118" s="1538">
        <f>+CAQ556</f>
        <v>0</v>
      </c>
      <c r="CAR118" s="1845" t="e">
        <f>+CAQ118/CAQ$16</f>
        <v>#DIV/0!</v>
      </c>
      <c r="CAS118" s="1538">
        <f>+CAS556</f>
        <v>0</v>
      </c>
      <c r="CAT118" s="1845" t="e">
        <f>+CAS118/CAS$16</f>
        <v>#DIV/0!</v>
      </c>
      <c r="CAU118" s="1538">
        <f>+CAU556</f>
        <v>0</v>
      </c>
      <c r="CAV118" s="1845" t="e">
        <f>+CAU118/CAU$16</f>
        <v>#DIV/0!</v>
      </c>
      <c r="CAW118" s="1538">
        <f>+CAW556</f>
        <v>0</v>
      </c>
      <c r="CAX118" s="1845" t="e">
        <f>+CAW118/CAW$16</f>
        <v>#DIV/0!</v>
      </c>
      <c r="CAY118" s="1538">
        <f>+CAY556</f>
        <v>0</v>
      </c>
      <c r="CAZ118" s="1845" t="e">
        <f>+CAY118/CAY$16</f>
        <v>#DIV/0!</v>
      </c>
      <c r="CBA118" s="1538">
        <f>+CBA556</f>
        <v>0</v>
      </c>
      <c r="CBB118" s="1845" t="e">
        <f>+CBA118/CBA$16</f>
        <v>#DIV/0!</v>
      </c>
      <c r="CBC118" s="1538">
        <f>+CBC556</f>
        <v>0</v>
      </c>
      <c r="CBD118" s="1845" t="e">
        <f>+CBC118/CBC$16</f>
        <v>#DIV/0!</v>
      </c>
      <c r="CBE118" s="1538">
        <f>+CBE556</f>
        <v>0</v>
      </c>
      <c r="CBF118" s="1845" t="e">
        <f>+CBE118/CBE$16</f>
        <v>#DIV/0!</v>
      </c>
      <c r="CBG118" s="1538">
        <f>+CBG556</f>
        <v>0</v>
      </c>
      <c r="CBH118" s="1845" t="e">
        <f>+CBG118/CBG$16</f>
        <v>#DIV/0!</v>
      </c>
      <c r="CBI118" s="1538">
        <f>+CBI556</f>
        <v>0</v>
      </c>
      <c r="CBJ118" s="1845" t="e">
        <f>+CBI118/CBI$16</f>
        <v>#DIV/0!</v>
      </c>
      <c r="CBK118" s="1538">
        <f>+CBK556</f>
        <v>0</v>
      </c>
      <c r="CBL118" s="1845" t="e">
        <f>+CBK118/CBK$16</f>
        <v>#DIV/0!</v>
      </c>
      <c r="CBM118" s="1538">
        <f>+CBM556</f>
        <v>0</v>
      </c>
      <c r="CBN118" s="1845" t="e">
        <f>+CBM118/CBM$16</f>
        <v>#DIV/0!</v>
      </c>
      <c r="CBO118" s="1538">
        <f>+CBO556</f>
        <v>0</v>
      </c>
      <c r="CBP118" s="1845" t="e">
        <f>+CBO118/CBO$16</f>
        <v>#DIV/0!</v>
      </c>
      <c r="CBQ118" s="1538">
        <f>+CBQ556</f>
        <v>0</v>
      </c>
      <c r="CBR118" s="1845" t="e">
        <f>+CBQ118/CBQ$16</f>
        <v>#DIV/0!</v>
      </c>
      <c r="CBS118" s="1538">
        <f>+CBS556</f>
        <v>0</v>
      </c>
      <c r="CBT118" s="1845" t="e">
        <f>+CBS118/CBS$16</f>
        <v>#DIV/0!</v>
      </c>
      <c r="CBU118" s="1538">
        <f>+CBU556</f>
        <v>0</v>
      </c>
      <c r="CBV118" s="1845" t="e">
        <f>+CBU118/CBU$16</f>
        <v>#DIV/0!</v>
      </c>
      <c r="CBW118" s="1538">
        <f>+CBW556</f>
        <v>0</v>
      </c>
      <c r="CBX118" s="1845" t="e">
        <f>+CBW118/CBW$16</f>
        <v>#DIV/0!</v>
      </c>
      <c r="CBY118" s="1538">
        <f>+CBY556</f>
        <v>0</v>
      </c>
      <c r="CBZ118" s="1845" t="e">
        <f>+CBY118/CBY$16</f>
        <v>#DIV/0!</v>
      </c>
      <c r="CCA118" s="1538">
        <f>+CCA556</f>
        <v>0</v>
      </c>
      <c r="CCB118" s="1845" t="e">
        <f>+CCA118/CCA$16</f>
        <v>#DIV/0!</v>
      </c>
      <c r="CCC118" s="1538">
        <f>+CCC556</f>
        <v>0</v>
      </c>
      <c r="CCD118" s="1845" t="e">
        <f>+CCC118/CCC$16</f>
        <v>#DIV/0!</v>
      </c>
      <c r="CCE118" s="1538">
        <f>+CCE556</f>
        <v>0</v>
      </c>
      <c r="CCF118" s="1845" t="e">
        <f>+CCE118/CCE$16</f>
        <v>#DIV/0!</v>
      </c>
      <c r="CCG118" s="1538">
        <f>+CCG556</f>
        <v>0</v>
      </c>
      <c r="CCH118" s="1845" t="e">
        <f>+CCG118/CCG$16</f>
        <v>#DIV/0!</v>
      </c>
      <c r="CCI118" s="1538">
        <f>+CCI556</f>
        <v>0</v>
      </c>
      <c r="CCJ118" s="1845" t="e">
        <f>+CCI118/CCI$16</f>
        <v>#DIV/0!</v>
      </c>
      <c r="CCK118" s="1538">
        <f>+CCK556</f>
        <v>0</v>
      </c>
      <c r="CCL118" s="1845" t="e">
        <f>+CCK118/CCK$16</f>
        <v>#DIV/0!</v>
      </c>
      <c r="CCM118" s="1538">
        <f>+CCM556</f>
        <v>0</v>
      </c>
      <c r="CCN118" s="1845" t="e">
        <f>+CCM118/CCM$16</f>
        <v>#DIV/0!</v>
      </c>
      <c r="CCO118" s="1538">
        <f>+CCO556</f>
        <v>0</v>
      </c>
      <c r="CCP118" s="1845" t="e">
        <f>+CCO118/CCO$16</f>
        <v>#DIV/0!</v>
      </c>
      <c r="CCQ118" s="1538">
        <f>+CCQ556</f>
        <v>0</v>
      </c>
      <c r="CCR118" s="1845" t="e">
        <f>+CCQ118/CCQ$16</f>
        <v>#DIV/0!</v>
      </c>
      <c r="CCS118" s="1538">
        <f>+CCS556</f>
        <v>0</v>
      </c>
      <c r="CCT118" s="1845" t="e">
        <f>+CCS118/CCS$16</f>
        <v>#DIV/0!</v>
      </c>
      <c r="CCU118" s="1538">
        <f>+CCU556</f>
        <v>0</v>
      </c>
      <c r="CCV118" s="1845" t="e">
        <f>+CCU118/CCU$16</f>
        <v>#DIV/0!</v>
      </c>
      <c r="CCW118" s="1538">
        <f>+CCW556</f>
        <v>0</v>
      </c>
      <c r="CCX118" s="1845" t="e">
        <f>+CCW118/CCW$16</f>
        <v>#DIV/0!</v>
      </c>
      <c r="CCY118" s="1538">
        <f>+CCY556</f>
        <v>0</v>
      </c>
      <c r="CCZ118" s="1845" t="e">
        <f>+CCY118/CCY$16</f>
        <v>#DIV/0!</v>
      </c>
      <c r="CDA118" s="1538">
        <f>+CDA556</f>
        <v>0</v>
      </c>
      <c r="CDB118" s="1845" t="e">
        <f>+CDA118/CDA$16</f>
        <v>#DIV/0!</v>
      </c>
      <c r="CDC118" s="1538">
        <f>+CDC556</f>
        <v>0</v>
      </c>
      <c r="CDD118" s="1845" t="e">
        <f>+CDC118/CDC$16</f>
        <v>#DIV/0!</v>
      </c>
      <c r="CDE118" s="1538">
        <f>+CDE556</f>
        <v>0</v>
      </c>
      <c r="CDF118" s="1845" t="e">
        <f>+CDE118/CDE$16</f>
        <v>#DIV/0!</v>
      </c>
      <c r="CDG118" s="1538">
        <f>+CDG556</f>
        <v>0</v>
      </c>
      <c r="CDH118" s="1845" t="e">
        <f>+CDG118/CDG$16</f>
        <v>#DIV/0!</v>
      </c>
      <c r="CDI118" s="1538">
        <f>+CDI556</f>
        <v>0</v>
      </c>
      <c r="CDJ118" s="1845" t="e">
        <f>+CDI118/CDI$16</f>
        <v>#DIV/0!</v>
      </c>
      <c r="CDK118" s="1538">
        <f>+CDK556</f>
        <v>0</v>
      </c>
      <c r="CDL118" s="1845" t="e">
        <f>+CDK118/CDK$16</f>
        <v>#DIV/0!</v>
      </c>
      <c r="CDM118" s="1538">
        <f>+CDM556</f>
        <v>0</v>
      </c>
      <c r="CDN118" s="1845" t="e">
        <f>+CDM118/CDM$16</f>
        <v>#DIV/0!</v>
      </c>
      <c r="CDO118" s="1538">
        <f>+CDO556</f>
        <v>0</v>
      </c>
      <c r="CDP118" s="1845" t="e">
        <f>+CDO118/CDO$16</f>
        <v>#DIV/0!</v>
      </c>
      <c r="CDQ118" s="1538">
        <f>+CDQ556</f>
        <v>0</v>
      </c>
      <c r="CDR118" s="1845" t="e">
        <f>+CDQ118/CDQ$16</f>
        <v>#DIV/0!</v>
      </c>
      <c r="CDS118" s="1538">
        <f>+CDS556</f>
        <v>0</v>
      </c>
      <c r="CDT118" s="1845" t="e">
        <f>+CDS118/CDS$16</f>
        <v>#DIV/0!</v>
      </c>
      <c r="CDU118" s="1538">
        <f>+CDU556</f>
        <v>0</v>
      </c>
      <c r="CDV118" s="1845" t="e">
        <f>+CDU118/CDU$16</f>
        <v>#DIV/0!</v>
      </c>
      <c r="CDW118" s="1538">
        <f>+CDW556</f>
        <v>0</v>
      </c>
      <c r="CDX118" s="1845" t="e">
        <f>+CDW118/CDW$16</f>
        <v>#DIV/0!</v>
      </c>
      <c r="CDY118" s="1538">
        <f>+CDY556</f>
        <v>0</v>
      </c>
      <c r="CDZ118" s="1845" t="e">
        <f>+CDY118/CDY$16</f>
        <v>#DIV/0!</v>
      </c>
      <c r="CEA118" s="1538">
        <f>+CEA556</f>
        <v>0</v>
      </c>
      <c r="CEB118" s="1845" t="e">
        <f>+CEA118/CEA$16</f>
        <v>#DIV/0!</v>
      </c>
      <c r="CEC118" s="1538">
        <f>+CEC556</f>
        <v>0</v>
      </c>
      <c r="CED118" s="1845" t="e">
        <f>+CEC118/CEC$16</f>
        <v>#DIV/0!</v>
      </c>
      <c r="CEE118" s="1538">
        <f>+CEE556</f>
        <v>0</v>
      </c>
      <c r="CEF118" s="1845" t="e">
        <f>+CEE118/CEE$16</f>
        <v>#DIV/0!</v>
      </c>
      <c r="CEG118" s="1538">
        <f>+CEG556</f>
        <v>0</v>
      </c>
      <c r="CEH118" s="1845" t="e">
        <f>+CEG118/CEG$16</f>
        <v>#DIV/0!</v>
      </c>
      <c r="CEI118" s="1538">
        <f>+CEI556</f>
        <v>0</v>
      </c>
      <c r="CEJ118" s="1845" t="e">
        <f>+CEI118/CEI$16</f>
        <v>#DIV/0!</v>
      </c>
      <c r="CEK118" s="1538">
        <f>+CEK556</f>
        <v>0</v>
      </c>
      <c r="CEL118" s="1845" t="e">
        <f>+CEK118/CEK$16</f>
        <v>#DIV/0!</v>
      </c>
      <c r="CEM118" s="1538">
        <f>+CEM556</f>
        <v>0</v>
      </c>
      <c r="CEN118" s="1845" t="e">
        <f>+CEM118/CEM$16</f>
        <v>#DIV/0!</v>
      </c>
      <c r="CEO118" s="1538">
        <f>+CEO556</f>
        <v>0</v>
      </c>
      <c r="CEP118" s="1845" t="e">
        <f>+CEO118/CEO$16</f>
        <v>#DIV/0!</v>
      </c>
      <c r="CEQ118" s="1538">
        <f>+CEQ556</f>
        <v>0</v>
      </c>
      <c r="CER118" s="1845" t="e">
        <f>+CEQ118/CEQ$16</f>
        <v>#DIV/0!</v>
      </c>
      <c r="CES118" s="1538">
        <f>+CES556</f>
        <v>0</v>
      </c>
      <c r="CET118" s="1845" t="e">
        <f>+CES118/CES$16</f>
        <v>#DIV/0!</v>
      </c>
      <c r="CEU118" s="1538">
        <f>+CEU556</f>
        <v>0</v>
      </c>
      <c r="CEV118" s="1845" t="e">
        <f>+CEU118/CEU$16</f>
        <v>#DIV/0!</v>
      </c>
      <c r="CEW118" s="1538">
        <f>+CEW556</f>
        <v>0</v>
      </c>
      <c r="CEX118" s="1845" t="e">
        <f>+CEW118/CEW$16</f>
        <v>#DIV/0!</v>
      </c>
      <c r="CEY118" s="1538">
        <f>+CEY556</f>
        <v>0</v>
      </c>
      <c r="CEZ118" s="1845" t="e">
        <f>+CEY118/CEY$16</f>
        <v>#DIV/0!</v>
      </c>
      <c r="CFA118" s="1538">
        <f>+CFA556</f>
        <v>0</v>
      </c>
      <c r="CFB118" s="1845" t="e">
        <f>+CFA118/CFA$16</f>
        <v>#DIV/0!</v>
      </c>
      <c r="CFC118" s="1538">
        <f>+CFC556</f>
        <v>0</v>
      </c>
      <c r="CFD118" s="1845" t="e">
        <f>+CFC118/CFC$16</f>
        <v>#DIV/0!</v>
      </c>
      <c r="CFE118" s="1538">
        <f>+CFE556</f>
        <v>0</v>
      </c>
      <c r="CFF118" s="1845" t="e">
        <f>+CFE118/CFE$16</f>
        <v>#DIV/0!</v>
      </c>
      <c r="CFG118" s="1538">
        <f>+CFG556</f>
        <v>0</v>
      </c>
      <c r="CFH118" s="1845" t="e">
        <f>+CFG118/CFG$16</f>
        <v>#DIV/0!</v>
      </c>
      <c r="CFI118" s="1538">
        <f>+CFI556</f>
        <v>0</v>
      </c>
      <c r="CFJ118" s="1845" t="e">
        <f>+CFI118/CFI$16</f>
        <v>#DIV/0!</v>
      </c>
      <c r="CFK118" s="1538">
        <f>+CFK556</f>
        <v>0</v>
      </c>
      <c r="CFL118" s="1845" t="e">
        <f>+CFK118/CFK$16</f>
        <v>#DIV/0!</v>
      </c>
      <c r="CFM118" s="1538">
        <f>+CFM556</f>
        <v>0</v>
      </c>
      <c r="CFN118" s="1845" t="e">
        <f>+CFM118/CFM$16</f>
        <v>#DIV/0!</v>
      </c>
      <c r="CFO118" s="1538">
        <f>+CFO556</f>
        <v>0</v>
      </c>
      <c r="CFP118" s="1845" t="e">
        <f>+CFO118/CFO$16</f>
        <v>#DIV/0!</v>
      </c>
      <c r="CFQ118" s="1538">
        <f>+CFQ556</f>
        <v>0</v>
      </c>
      <c r="CFR118" s="1845" t="e">
        <f>+CFQ118/CFQ$16</f>
        <v>#DIV/0!</v>
      </c>
      <c r="CFS118" s="1538">
        <f>+CFS556</f>
        <v>0</v>
      </c>
      <c r="CFT118" s="1845" t="e">
        <f>+CFS118/CFS$16</f>
        <v>#DIV/0!</v>
      </c>
      <c r="CFU118" s="1538">
        <f>+CFU556</f>
        <v>0</v>
      </c>
      <c r="CFV118" s="1845" t="e">
        <f>+CFU118/CFU$16</f>
        <v>#DIV/0!</v>
      </c>
      <c r="CFW118" s="1538">
        <f>+CFW556</f>
        <v>0</v>
      </c>
      <c r="CFX118" s="1845" t="e">
        <f>+CFW118/CFW$16</f>
        <v>#DIV/0!</v>
      </c>
      <c r="CFY118" s="1538">
        <f>+CFY556</f>
        <v>0</v>
      </c>
      <c r="CFZ118" s="1845" t="e">
        <f>+CFY118/CFY$16</f>
        <v>#DIV/0!</v>
      </c>
      <c r="CGA118" s="1538">
        <f>+CGA556</f>
        <v>0</v>
      </c>
      <c r="CGB118" s="1845" t="e">
        <f>+CGA118/CGA$16</f>
        <v>#DIV/0!</v>
      </c>
      <c r="CGC118" s="1538">
        <f>+CGC556</f>
        <v>0</v>
      </c>
      <c r="CGD118" s="1845" t="e">
        <f>+CGC118/CGC$16</f>
        <v>#DIV/0!</v>
      </c>
      <c r="CGE118" s="1538">
        <f>+CGE556</f>
        <v>0</v>
      </c>
      <c r="CGF118" s="1845" t="e">
        <f>+CGE118/CGE$16</f>
        <v>#DIV/0!</v>
      </c>
      <c r="CGG118" s="1538">
        <f>+CGG556</f>
        <v>0</v>
      </c>
      <c r="CGH118" s="1845" t="e">
        <f>+CGG118/CGG$16</f>
        <v>#DIV/0!</v>
      </c>
      <c r="CGI118" s="1538">
        <f>+CGI556</f>
        <v>0</v>
      </c>
      <c r="CGJ118" s="1845" t="e">
        <f>+CGI118/CGI$16</f>
        <v>#DIV/0!</v>
      </c>
      <c r="CGK118" s="1538">
        <f>+CGK556</f>
        <v>0</v>
      </c>
      <c r="CGL118" s="1845" t="e">
        <f>+CGK118/CGK$16</f>
        <v>#DIV/0!</v>
      </c>
      <c r="CGM118" s="1538">
        <f>+CGM556</f>
        <v>0</v>
      </c>
      <c r="CGN118" s="1845" t="e">
        <f>+CGM118/CGM$16</f>
        <v>#DIV/0!</v>
      </c>
      <c r="CGO118" s="1538">
        <f>+CGO556</f>
        <v>0</v>
      </c>
      <c r="CGP118" s="1845" t="e">
        <f>+CGO118/CGO$16</f>
        <v>#DIV/0!</v>
      </c>
      <c r="CGQ118" s="1538">
        <f>+CGQ556</f>
        <v>0</v>
      </c>
      <c r="CGR118" s="1845" t="e">
        <f>+CGQ118/CGQ$16</f>
        <v>#DIV/0!</v>
      </c>
      <c r="CGS118" s="1538">
        <f>+CGS556</f>
        <v>0</v>
      </c>
      <c r="CGT118" s="1845" t="e">
        <f>+CGS118/CGS$16</f>
        <v>#DIV/0!</v>
      </c>
      <c r="CGU118" s="1538">
        <f>+CGU556</f>
        <v>0</v>
      </c>
      <c r="CGV118" s="1845" t="e">
        <f>+CGU118/CGU$16</f>
        <v>#DIV/0!</v>
      </c>
      <c r="CGW118" s="1538">
        <f>+CGW556</f>
        <v>0</v>
      </c>
      <c r="CGX118" s="1845" t="e">
        <f>+CGW118/CGW$16</f>
        <v>#DIV/0!</v>
      </c>
      <c r="CGY118" s="1538">
        <f>+CGY556</f>
        <v>0</v>
      </c>
      <c r="CGZ118" s="1845" t="e">
        <f>+CGY118/CGY$16</f>
        <v>#DIV/0!</v>
      </c>
      <c r="CHA118" s="1538">
        <f>+CHA556</f>
        <v>0</v>
      </c>
      <c r="CHB118" s="1845" t="e">
        <f>+CHA118/CHA$16</f>
        <v>#DIV/0!</v>
      </c>
      <c r="CHC118" s="1538">
        <f>+CHC556</f>
        <v>0</v>
      </c>
      <c r="CHD118" s="1845" t="e">
        <f>+CHC118/CHC$16</f>
        <v>#DIV/0!</v>
      </c>
      <c r="CHE118" s="1538">
        <f>+CHE556</f>
        <v>0</v>
      </c>
      <c r="CHF118" s="1845" t="e">
        <f>+CHE118/CHE$16</f>
        <v>#DIV/0!</v>
      </c>
      <c r="CHG118" s="1538">
        <f>+CHG556</f>
        <v>0</v>
      </c>
      <c r="CHH118" s="1845" t="e">
        <f>+CHG118/CHG$16</f>
        <v>#DIV/0!</v>
      </c>
      <c r="CHI118" s="1538">
        <f>+CHI556</f>
        <v>0</v>
      </c>
      <c r="CHJ118" s="1845" t="e">
        <f>+CHI118/CHI$16</f>
        <v>#DIV/0!</v>
      </c>
      <c r="CHK118" s="1538">
        <f>+CHK556</f>
        <v>0</v>
      </c>
      <c r="CHL118" s="1845" t="e">
        <f>+CHK118/CHK$16</f>
        <v>#DIV/0!</v>
      </c>
      <c r="CHM118" s="1538">
        <f>+CHM556</f>
        <v>0</v>
      </c>
      <c r="CHN118" s="1845" t="e">
        <f>+CHM118/CHM$16</f>
        <v>#DIV/0!</v>
      </c>
      <c r="CHO118" s="1538">
        <f>+CHO556</f>
        <v>0</v>
      </c>
      <c r="CHP118" s="1845" t="e">
        <f>+CHO118/CHO$16</f>
        <v>#DIV/0!</v>
      </c>
      <c r="CHQ118" s="1538">
        <f>+CHQ556</f>
        <v>0</v>
      </c>
      <c r="CHR118" s="1845" t="e">
        <f>+CHQ118/CHQ$16</f>
        <v>#DIV/0!</v>
      </c>
      <c r="CHS118" s="1538">
        <f>+CHS556</f>
        <v>0</v>
      </c>
      <c r="CHT118" s="1845" t="e">
        <f>+CHS118/CHS$16</f>
        <v>#DIV/0!</v>
      </c>
      <c r="CHU118" s="1538">
        <f>+CHU556</f>
        <v>0</v>
      </c>
      <c r="CHV118" s="1845" t="e">
        <f>+CHU118/CHU$16</f>
        <v>#DIV/0!</v>
      </c>
      <c r="CHW118" s="1538">
        <f>+CHW556</f>
        <v>0</v>
      </c>
      <c r="CHX118" s="1845" t="e">
        <f>+CHW118/CHW$16</f>
        <v>#DIV/0!</v>
      </c>
      <c r="CHY118" s="1538">
        <f>+CHY556</f>
        <v>0</v>
      </c>
      <c r="CHZ118" s="1845" t="e">
        <f>+CHY118/CHY$16</f>
        <v>#DIV/0!</v>
      </c>
      <c r="CIA118" s="1538">
        <f>+CIA556</f>
        <v>0</v>
      </c>
      <c r="CIB118" s="1845" t="e">
        <f>+CIA118/CIA$16</f>
        <v>#DIV/0!</v>
      </c>
      <c r="CIC118" s="1538">
        <f>+CIC556</f>
        <v>0</v>
      </c>
      <c r="CID118" s="1845" t="e">
        <f>+CIC118/CIC$16</f>
        <v>#DIV/0!</v>
      </c>
      <c r="CIE118" s="1538">
        <f>+CIE556</f>
        <v>0</v>
      </c>
      <c r="CIF118" s="1845" t="e">
        <f>+CIE118/CIE$16</f>
        <v>#DIV/0!</v>
      </c>
      <c r="CIG118" s="1538">
        <f>+CIG556</f>
        <v>0</v>
      </c>
      <c r="CIH118" s="1845" t="e">
        <f>+CIG118/CIG$16</f>
        <v>#DIV/0!</v>
      </c>
      <c r="CII118" s="1538">
        <f>+CII556</f>
        <v>0</v>
      </c>
      <c r="CIJ118" s="1845" t="e">
        <f>+CII118/CII$16</f>
        <v>#DIV/0!</v>
      </c>
      <c r="CIK118" s="1538">
        <f>+CIK556</f>
        <v>0</v>
      </c>
      <c r="CIL118" s="1845" t="e">
        <f>+CIK118/CIK$16</f>
        <v>#DIV/0!</v>
      </c>
      <c r="CIM118" s="1538">
        <f>+CIM556</f>
        <v>0</v>
      </c>
      <c r="CIN118" s="1845" t="e">
        <f>+CIM118/CIM$16</f>
        <v>#DIV/0!</v>
      </c>
      <c r="CIO118" s="1538">
        <f>+CIO556</f>
        <v>0</v>
      </c>
      <c r="CIP118" s="1845" t="e">
        <f>+CIO118/CIO$16</f>
        <v>#DIV/0!</v>
      </c>
      <c r="CIQ118" s="1538">
        <f>+CIQ556</f>
        <v>0</v>
      </c>
      <c r="CIR118" s="1845" t="e">
        <f>+CIQ118/CIQ$16</f>
        <v>#DIV/0!</v>
      </c>
      <c r="CIS118" s="1538">
        <f>+CIS556</f>
        <v>0</v>
      </c>
      <c r="CIT118" s="1845" t="e">
        <f>+CIS118/CIS$16</f>
        <v>#DIV/0!</v>
      </c>
      <c r="CIU118" s="1538">
        <f>+CIU556</f>
        <v>0</v>
      </c>
      <c r="CIV118" s="1845" t="e">
        <f>+CIU118/CIU$16</f>
        <v>#DIV/0!</v>
      </c>
      <c r="CIW118" s="1538">
        <f>+CIW556</f>
        <v>0</v>
      </c>
      <c r="CIX118" s="1845" t="e">
        <f>+CIW118/CIW$16</f>
        <v>#DIV/0!</v>
      </c>
      <c r="CIY118" s="1538">
        <f>+CIY556</f>
        <v>0</v>
      </c>
      <c r="CIZ118" s="1845" t="e">
        <f>+CIY118/CIY$16</f>
        <v>#DIV/0!</v>
      </c>
      <c r="CJA118" s="1538">
        <f>+CJA556</f>
        <v>0</v>
      </c>
      <c r="CJB118" s="1845" t="e">
        <f>+CJA118/CJA$16</f>
        <v>#DIV/0!</v>
      </c>
      <c r="CJC118" s="1538">
        <f>+CJC556</f>
        <v>0</v>
      </c>
      <c r="CJD118" s="1845" t="e">
        <f>+CJC118/CJC$16</f>
        <v>#DIV/0!</v>
      </c>
      <c r="CJE118" s="1538">
        <f>+CJE556</f>
        <v>0</v>
      </c>
      <c r="CJF118" s="1845" t="e">
        <f>+CJE118/CJE$16</f>
        <v>#DIV/0!</v>
      </c>
      <c r="CJG118" s="1538">
        <f>+CJG556</f>
        <v>0</v>
      </c>
      <c r="CJH118" s="1845" t="e">
        <f>+CJG118/CJG$16</f>
        <v>#DIV/0!</v>
      </c>
      <c r="CJI118" s="1538">
        <f>+CJI556</f>
        <v>0</v>
      </c>
      <c r="CJJ118" s="1845" t="e">
        <f>+CJI118/CJI$16</f>
        <v>#DIV/0!</v>
      </c>
      <c r="CJK118" s="1538">
        <f>+CJK556</f>
        <v>0</v>
      </c>
      <c r="CJL118" s="1845" t="e">
        <f>+CJK118/CJK$16</f>
        <v>#DIV/0!</v>
      </c>
      <c r="CJM118" s="1538">
        <f>+CJM556</f>
        <v>0</v>
      </c>
      <c r="CJN118" s="1845" t="e">
        <f>+CJM118/CJM$16</f>
        <v>#DIV/0!</v>
      </c>
      <c r="CJO118" s="1538">
        <f>+CJO556</f>
        <v>0</v>
      </c>
      <c r="CJP118" s="1845" t="e">
        <f>+CJO118/CJO$16</f>
        <v>#DIV/0!</v>
      </c>
      <c r="CJQ118" s="1538">
        <f>+CJQ556</f>
        <v>0</v>
      </c>
      <c r="CJR118" s="1845" t="e">
        <f>+CJQ118/CJQ$16</f>
        <v>#DIV/0!</v>
      </c>
      <c r="CJS118" s="1538">
        <f>+CJS556</f>
        <v>0</v>
      </c>
      <c r="CJT118" s="1845" t="e">
        <f>+CJS118/CJS$16</f>
        <v>#DIV/0!</v>
      </c>
      <c r="CJU118" s="1538">
        <f>+CJU556</f>
        <v>0</v>
      </c>
      <c r="CJV118" s="1845" t="e">
        <f>+CJU118/CJU$16</f>
        <v>#DIV/0!</v>
      </c>
      <c r="CJW118" s="1538">
        <f>+CJW556</f>
        <v>0</v>
      </c>
      <c r="CJX118" s="1845" t="e">
        <f>+CJW118/CJW$16</f>
        <v>#DIV/0!</v>
      </c>
      <c r="CJY118" s="1538">
        <f>+CJY556</f>
        <v>0</v>
      </c>
      <c r="CJZ118" s="1845" t="e">
        <f>+CJY118/CJY$16</f>
        <v>#DIV/0!</v>
      </c>
      <c r="CKA118" s="1538">
        <f>+CKA556</f>
        <v>0</v>
      </c>
      <c r="CKB118" s="1845" t="e">
        <f>+CKA118/CKA$16</f>
        <v>#DIV/0!</v>
      </c>
      <c r="CKC118" s="1538">
        <f>+CKC556</f>
        <v>0</v>
      </c>
      <c r="CKD118" s="1845" t="e">
        <f>+CKC118/CKC$16</f>
        <v>#DIV/0!</v>
      </c>
      <c r="CKE118" s="1538">
        <f>+CKE556</f>
        <v>0</v>
      </c>
      <c r="CKF118" s="1845" t="e">
        <f>+CKE118/CKE$16</f>
        <v>#DIV/0!</v>
      </c>
      <c r="CKG118" s="1538">
        <f>+CKG556</f>
        <v>0</v>
      </c>
      <c r="CKH118" s="1845" t="e">
        <f>+CKG118/CKG$16</f>
        <v>#DIV/0!</v>
      </c>
      <c r="CKI118" s="1538">
        <f>+CKI556</f>
        <v>0</v>
      </c>
      <c r="CKJ118" s="1845" t="e">
        <f>+CKI118/CKI$16</f>
        <v>#DIV/0!</v>
      </c>
      <c r="CKK118" s="1538">
        <f>+CKK556</f>
        <v>0</v>
      </c>
      <c r="CKL118" s="1845" t="e">
        <f>+CKK118/CKK$16</f>
        <v>#DIV/0!</v>
      </c>
      <c r="CKM118" s="1538">
        <f>+CKM556</f>
        <v>0</v>
      </c>
      <c r="CKN118" s="1845" t="e">
        <f>+CKM118/CKM$16</f>
        <v>#DIV/0!</v>
      </c>
      <c r="CKO118" s="1538">
        <f>+CKO556</f>
        <v>0</v>
      </c>
      <c r="CKP118" s="1845" t="e">
        <f>+CKO118/CKO$16</f>
        <v>#DIV/0!</v>
      </c>
      <c r="CKQ118" s="1538">
        <f>+CKQ556</f>
        <v>0</v>
      </c>
      <c r="CKR118" s="1845" t="e">
        <f>+CKQ118/CKQ$16</f>
        <v>#DIV/0!</v>
      </c>
      <c r="CKS118" s="1538">
        <f>+CKS556</f>
        <v>0</v>
      </c>
      <c r="CKT118" s="1845" t="e">
        <f>+CKS118/CKS$16</f>
        <v>#DIV/0!</v>
      </c>
      <c r="CKU118" s="1538">
        <f>+CKU556</f>
        <v>0</v>
      </c>
      <c r="CKV118" s="1845" t="e">
        <f>+CKU118/CKU$16</f>
        <v>#DIV/0!</v>
      </c>
      <c r="CKW118" s="1538">
        <f>+CKW556</f>
        <v>0</v>
      </c>
      <c r="CKX118" s="1845" t="e">
        <f>+CKW118/CKW$16</f>
        <v>#DIV/0!</v>
      </c>
      <c r="CKY118" s="1538">
        <f>+CKY556</f>
        <v>0</v>
      </c>
      <c r="CKZ118" s="1845" t="e">
        <f>+CKY118/CKY$16</f>
        <v>#DIV/0!</v>
      </c>
      <c r="CLA118" s="1538">
        <f>+CLA556</f>
        <v>0</v>
      </c>
      <c r="CLB118" s="1845" t="e">
        <f>+CLA118/CLA$16</f>
        <v>#DIV/0!</v>
      </c>
      <c r="CLC118" s="1538">
        <f>+CLC556</f>
        <v>0</v>
      </c>
      <c r="CLD118" s="1845" t="e">
        <f>+CLC118/CLC$16</f>
        <v>#DIV/0!</v>
      </c>
      <c r="CLE118" s="1538">
        <f>+CLE556</f>
        <v>0</v>
      </c>
      <c r="CLF118" s="1845" t="e">
        <f>+CLE118/CLE$16</f>
        <v>#DIV/0!</v>
      </c>
      <c r="CLG118" s="1538">
        <f>+CLG556</f>
        <v>0</v>
      </c>
      <c r="CLH118" s="1845" t="e">
        <f>+CLG118/CLG$16</f>
        <v>#DIV/0!</v>
      </c>
      <c r="CLI118" s="1538">
        <f>+CLI556</f>
        <v>0</v>
      </c>
      <c r="CLJ118" s="1845" t="e">
        <f>+CLI118/CLI$16</f>
        <v>#DIV/0!</v>
      </c>
      <c r="CLK118" s="1538">
        <f>+CLK556</f>
        <v>0</v>
      </c>
      <c r="CLL118" s="1845" t="e">
        <f>+CLK118/CLK$16</f>
        <v>#DIV/0!</v>
      </c>
      <c r="CLM118" s="1538">
        <f>+CLM556</f>
        <v>0</v>
      </c>
      <c r="CLN118" s="1845" t="e">
        <f>+CLM118/CLM$16</f>
        <v>#DIV/0!</v>
      </c>
      <c r="CLO118" s="1538">
        <f>+CLO556</f>
        <v>0</v>
      </c>
      <c r="CLP118" s="1845" t="e">
        <f>+CLO118/CLO$16</f>
        <v>#DIV/0!</v>
      </c>
      <c r="CLQ118" s="1538">
        <f>+CLQ556</f>
        <v>0</v>
      </c>
      <c r="CLR118" s="1845" t="e">
        <f>+CLQ118/CLQ$16</f>
        <v>#DIV/0!</v>
      </c>
      <c r="CLS118" s="1538">
        <f>+CLS556</f>
        <v>0</v>
      </c>
      <c r="CLT118" s="1845" t="e">
        <f>+CLS118/CLS$16</f>
        <v>#DIV/0!</v>
      </c>
      <c r="CLU118" s="1538">
        <f>+CLU556</f>
        <v>0</v>
      </c>
      <c r="CLV118" s="1845" t="e">
        <f>+CLU118/CLU$16</f>
        <v>#DIV/0!</v>
      </c>
      <c r="CLW118" s="1538">
        <f>+CLW556</f>
        <v>0</v>
      </c>
      <c r="CLX118" s="1845" t="e">
        <f>+CLW118/CLW$16</f>
        <v>#DIV/0!</v>
      </c>
      <c r="CLY118" s="1538">
        <f>+CLY556</f>
        <v>0</v>
      </c>
      <c r="CLZ118" s="1845" t="e">
        <f>+CLY118/CLY$16</f>
        <v>#DIV/0!</v>
      </c>
      <c r="CMA118" s="1538">
        <f>+CMA556</f>
        <v>0</v>
      </c>
      <c r="CMB118" s="1845" t="e">
        <f>+CMA118/CMA$16</f>
        <v>#DIV/0!</v>
      </c>
      <c r="CMC118" s="1538">
        <f>+CMC556</f>
        <v>0</v>
      </c>
      <c r="CMD118" s="1845" t="e">
        <f>+CMC118/CMC$16</f>
        <v>#DIV/0!</v>
      </c>
      <c r="CME118" s="1538">
        <f>+CME556</f>
        <v>0</v>
      </c>
      <c r="CMF118" s="1845" t="e">
        <f>+CME118/CME$16</f>
        <v>#DIV/0!</v>
      </c>
      <c r="CMG118" s="1538">
        <f>+CMG556</f>
        <v>0</v>
      </c>
      <c r="CMH118" s="1845" t="e">
        <f>+CMG118/CMG$16</f>
        <v>#DIV/0!</v>
      </c>
      <c r="CMI118" s="1538">
        <f>+CMI556</f>
        <v>0</v>
      </c>
      <c r="CMJ118" s="1845" t="e">
        <f>+CMI118/CMI$16</f>
        <v>#DIV/0!</v>
      </c>
      <c r="CMK118" s="1538">
        <f>+CMK556</f>
        <v>0</v>
      </c>
      <c r="CML118" s="1845" t="e">
        <f>+CMK118/CMK$16</f>
        <v>#DIV/0!</v>
      </c>
      <c r="CMM118" s="1538">
        <f>+CMM556</f>
        <v>0</v>
      </c>
      <c r="CMN118" s="1845" t="e">
        <f>+CMM118/CMM$16</f>
        <v>#DIV/0!</v>
      </c>
      <c r="CMO118" s="1538">
        <f>+CMO556</f>
        <v>0</v>
      </c>
      <c r="CMP118" s="1845" t="e">
        <f>+CMO118/CMO$16</f>
        <v>#DIV/0!</v>
      </c>
      <c r="CMQ118" s="1538">
        <f>+CMQ556</f>
        <v>0</v>
      </c>
      <c r="CMR118" s="1845" t="e">
        <f>+CMQ118/CMQ$16</f>
        <v>#DIV/0!</v>
      </c>
      <c r="CMS118" s="1538">
        <f>+CMS556</f>
        <v>0</v>
      </c>
      <c r="CMT118" s="1845" t="e">
        <f>+CMS118/CMS$16</f>
        <v>#DIV/0!</v>
      </c>
      <c r="CMU118" s="1538">
        <f>+CMU556</f>
        <v>0</v>
      </c>
      <c r="CMV118" s="1845" t="e">
        <f>+CMU118/CMU$16</f>
        <v>#DIV/0!</v>
      </c>
      <c r="CMW118" s="1538">
        <f>+CMW556</f>
        <v>0</v>
      </c>
      <c r="CMX118" s="1845" t="e">
        <f>+CMW118/CMW$16</f>
        <v>#DIV/0!</v>
      </c>
      <c r="CMY118" s="1538">
        <f>+CMY556</f>
        <v>0</v>
      </c>
      <c r="CMZ118" s="1845" t="e">
        <f>+CMY118/CMY$16</f>
        <v>#DIV/0!</v>
      </c>
      <c r="CNA118" s="1538">
        <f>+CNA556</f>
        <v>0</v>
      </c>
      <c r="CNB118" s="1845" t="e">
        <f>+CNA118/CNA$16</f>
        <v>#DIV/0!</v>
      </c>
      <c r="CNC118" s="1538">
        <f>+CNC556</f>
        <v>0</v>
      </c>
      <c r="CND118" s="1845" t="e">
        <f>+CNC118/CNC$16</f>
        <v>#DIV/0!</v>
      </c>
      <c r="CNE118" s="1538">
        <f>+CNE556</f>
        <v>0</v>
      </c>
      <c r="CNF118" s="1845" t="e">
        <f>+CNE118/CNE$16</f>
        <v>#DIV/0!</v>
      </c>
      <c r="CNG118" s="1538">
        <f>+CNG556</f>
        <v>0</v>
      </c>
      <c r="CNH118" s="1845" t="e">
        <f>+CNG118/CNG$16</f>
        <v>#DIV/0!</v>
      </c>
      <c r="CNI118" s="1538">
        <f>+CNI556</f>
        <v>0</v>
      </c>
      <c r="CNJ118" s="1845" t="e">
        <f>+CNI118/CNI$16</f>
        <v>#DIV/0!</v>
      </c>
      <c r="CNK118" s="1538">
        <f>+CNK556</f>
        <v>0</v>
      </c>
      <c r="CNL118" s="1845" t="e">
        <f>+CNK118/CNK$16</f>
        <v>#DIV/0!</v>
      </c>
      <c r="CNM118" s="1538">
        <f>+CNM556</f>
        <v>0</v>
      </c>
      <c r="CNN118" s="1845" t="e">
        <f>+CNM118/CNM$16</f>
        <v>#DIV/0!</v>
      </c>
      <c r="CNO118" s="1538">
        <f>+CNO556</f>
        <v>0</v>
      </c>
      <c r="CNP118" s="1845" t="e">
        <f>+CNO118/CNO$16</f>
        <v>#DIV/0!</v>
      </c>
      <c r="CNQ118" s="1538">
        <f>+CNQ556</f>
        <v>0</v>
      </c>
      <c r="CNR118" s="1845" t="e">
        <f>+CNQ118/CNQ$16</f>
        <v>#DIV/0!</v>
      </c>
      <c r="CNS118" s="1538">
        <f>+CNS556</f>
        <v>0</v>
      </c>
      <c r="CNT118" s="1845" t="e">
        <f>+CNS118/CNS$16</f>
        <v>#DIV/0!</v>
      </c>
      <c r="CNU118" s="1538">
        <f>+CNU556</f>
        <v>0</v>
      </c>
      <c r="CNV118" s="1845" t="e">
        <f>+CNU118/CNU$16</f>
        <v>#DIV/0!</v>
      </c>
      <c r="CNW118" s="1538">
        <f>+CNW556</f>
        <v>0</v>
      </c>
      <c r="CNX118" s="1845" t="e">
        <f>+CNW118/CNW$16</f>
        <v>#DIV/0!</v>
      </c>
      <c r="CNY118" s="1538">
        <f>+CNY556</f>
        <v>0</v>
      </c>
      <c r="CNZ118" s="1845" t="e">
        <f>+CNY118/CNY$16</f>
        <v>#DIV/0!</v>
      </c>
      <c r="COA118" s="1538">
        <f>+COA556</f>
        <v>0</v>
      </c>
      <c r="COB118" s="1845" t="e">
        <f>+COA118/COA$16</f>
        <v>#DIV/0!</v>
      </c>
      <c r="COC118" s="1538">
        <f>+COC556</f>
        <v>0</v>
      </c>
      <c r="COD118" s="1845" t="e">
        <f>+COC118/COC$16</f>
        <v>#DIV/0!</v>
      </c>
      <c r="COE118" s="1538">
        <f>+COE556</f>
        <v>0</v>
      </c>
      <c r="COF118" s="1845" t="e">
        <f>+COE118/COE$16</f>
        <v>#DIV/0!</v>
      </c>
      <c r="COG118" s="1538">
        <f>+COG556</f>
        <v>0</v>
      </c>
      <c r="COH118" s="1845" t="e">
        <f>+COG118/COG$16</f>
        <v>#DIV/0!</v>
      </c>
      <c r="COI118" s="1538">
        <f>+COI556</f>
        <v>0</v>
      </c>
      <c r="COJ118" s="1845" t="e">
        <f>+COI118/COI$16</f>
        <v>#DIV/0!</v>
      </c>
      <c r="COK118" s="1538">
        <f>+COK556</f>
        <v>0</v>
      </c>
      <c r="COL118" s="1845" t="e">
        <f>+COK118/COK$16</f>
        <v>#DIV/0!</v>
      </c>
      <c r="COM118" s="1538">
        <f>+COM556</f>
        <v>0</v>
      </c>
      <c r="CON118" s="1845" t="e">
        <f>+COM118/COM$16</f>
        <v>#DIV/0!</v>
      </c>
      <c r="COO118" s="1538">
        <f>+COO556</f>
        <v>0</v>
      </c>
      <c r="COP118" s="1845" t="e">
        <f>+COO118/COO$16</f>
        <v>#DIV/0!</v>
      </c>
      <c r="COQ118" s="1538">
        <f>+COQ556</f>
        <v>0</v>
      </c>
      <c r="COR118" s="1845" t="e">
        <f>+COQ118/COQ$16</f>
        <v>#DIV/0!</v>
      </c>
      <c r="COS118" s="1538">
        <f>+COS556</f>
        <v>0</v>
      </c>
      <c r="COT118" s="1845" t="e">
        <f>+COS118/COS$16</f>
        <v>#DIV/0!</v>
      </c>
      <c r="COU118" s="1538">
        <f>+COU556</f>
        <v>0</v>
      </c>
      <c r="COV118" s="1845" t="e">
        <f>+COU118/COU$16</f>
        <v>#DIV/0!</v>
      </c>
      <c r="COW118" s="1538">
        <f>+COW556</f>
        <v>0</v>
      </c>
      <c r="COX118" s="1845" t="e">
        <f>+COW118/COW$16</f>
        <v>#DIV/0!</v>
      </c>
      <c r="COY118" s="1538">
        <f>+COY556</f>
        <v>0</v>
      </c>
      <c r="COZ118" s="1845" t="e">
        <f>+COY118/COY$16</f>
        <v>#DIV/0!</v>
      </c>
      <c r="CPA118" s="1538">
        <f>+CPA556</f>
        <v>0</v>
      </c>
      <c r="CPB118" s="1845" t="e">
        <f>+CPA118/CPA$16</f>
        <v>#DIV/0!</v>
      </c>
      <c r="CPC118" s="1538">
        <f>+CPC556</f>
        <v>0</v>
      </c>
      <c r="CPD118" s="1845" t="e">
        <f>+CPC118/CPC$16</f>
        <v>#DIV/0!</v>
      </c>
      <c r="CPE118" s="1538">
        <f>+CPE556</f>
        <v>0</v>
      </c>
      <c r="CPF118" s="1845" t="e">
        <f>+CPE118/CPE$16</f>
        <v>#DIV/0!</v>
      </c>
      <c r="CPG118" s="1538">
        <f>+CPG556</f>
        <v>0</v>
      </c>
      <c r="CPH118" s="1845" t="e">
        <f>+CPG118/CPG$16</f>
        <v>#DIV/0!</v>
      </c>
      <c r="CPI118" s="1538">
        <f>+CPI556</f>
        <v>0</v>
      </c>
      <c r="CPJ118" s="1845" t="e">
        <f>+CPI118/CPI$16</f>
        <v>#DIV/0!</v>
      </c>
      <c r="CPK118" s="1538">
        <f>+CPK556</f>
        <v>0</v>
      </c>
      <c r="CPL118" s="1845" t="e">
        <f>+CPK118/CPK$16</f>
        <v>#DIV/0!</v>
      </c>
      <c r="CPM118" s="1538">
        <f>+CPM556</f>
        <v>0</v>
      </c>
      <c r="CPN118" s="1845" t="e">
        <f>+CPM118/CPM$16</f>
        <v>#DIV/0!</v>
      </c>
      <c r="CPO118" s="1538">
        <f>+CPO556</f>
        <v>0</v>
      </c>
      <c r="CPP118" s="1845" t="e">
        <f>+CPO118/CPO$16</f>
        <v>#DIV/0!</v>
      </c>
      <c r="CPQ118" s="1538">
        <f>+CPQ556</f>
        <v>0</v>
      </c>
      <c r="CPR118" s="1845" t="e">
        <f>+CPQ118/CPQ$16</f>
        <v>#DIV/0!</v>
      </c>
      <c r="CPS118" s="1538">
        <f>+CPS556</f>
        <v>0</v>
      </c>
      <c r="CPT118" s="1845" t="e">
        <f>+CPS118/CPS$16</f>
        <v>#DIV/0!</v>
      </c>
      <c r="CPU118" s="1538">
        <f>+CPU556</f>
        <v>0</v>
      </c>
      <c r="CPV118" s="1845" t="e">
        <f>+CPU118/CPU$16</f>
        <v>#DIV/0!</v>
      </c>
      <c r="CPW118" s="1538">
        <f>+CPW556</f>
        <v>0</v>
      </c>
      <c r="CPX118" s="1845" t="e">
        <f>+CPW118/CPW$16</f>
        <v>#DIV/0!</v>
      </c>
      <c r="CPY118" s="1538">
        <f>+CPY556</f>
        <v>0</v>
      </c>
      <c r="CPZ118" s="1845" t="e">
        <f>+CPY118/CPY$16</f>
        <v>#DIV/0!</v>
      </c>
      <c r="CQA118" s="1538">
        <f>+CQA556</f>
        <v>0</v>
      </c>
      <c r="CQB118" s="1845" t="e">
        <f>+CQA118/CQA$16</f>
        <v>#DIV/0!</v>
      </c>
      <c r="CQC118" s="1538">
        <f>+CQC556</f>
        <v>0</v>
      </c>
      <c r="CQD118" s="1845" t="e">
        <f>+CQC118/CQC$16</f>
        <v>#DIV/0!</v>
      </c>
      <c r="CQE118" s="1538">
        <f>+CQE556</f>
        <v>0</v>
      </c>
      <c r="CQF118" s="1845" t="e">
        <f>+CQE118/CQE$16</f>
        <v>#DIV/0!</v>
      </c>
      <c r="CQG118" s="1538">
        <f>+CQG556</f>
        <v>0</v>
      </c>
      <c r="CQH118" s="1845" t="e">
        <f>+CQG118/CQG$16</f>
        <v>#DIV/0!</v>
      </c>
      <c r="CQI118" s="1538">
        <f>+CQI556</f>
        <v>0</v>
      </c>
      <c r="CQJ118" s="1845" t="e">
        <f>+CQI118/CQI$16</f>
        <v>#DIV/0!</v>
      </c>
      <c r="CQK118" s="1538">
        <f>+CQK556</f>
        <v>0</v>
      </c>
      <c r="CQL118" s="1845" t="e">
        <f>+CQK118/CQK$16</f>
        <v>#DIV/0!</v>
      </c>
      <c r="CQM118" s="1538">
        <f>+CQM556</f>
        <v>0</v>
      </c>
      <c r="CQN118" s="1845" t="e">
        <f>+CQM118/CQM$16</f>
        <v>#DIV/0!</v>
      </c>
      <c r="CQO118" s="1538">
        <f>+CQO556</f>
        <v>0</v>
      </c>
      <c r="CQP118" s="1845" t="e">
        <f>+CQO118/CQO$16</f>
        <v>#DIV/0!</v>
      </c>
      <c r="CQQ118" s="1538">
        <f>+CQQ556</f>
        <v>0</v>
      </c>
      <c r="CQR118" s="1845" t="e">
        <f>+CQQ118/CQQ$16</f>
        <v>#DIV/0!</v>
      </c>
      <c r="CQS118" s="1538">
        <f>+CQS556</f>
        <v>0</v>
      </c>
      <c r="CQT118" s="1845" t="e">
        <f>+CQS118/CQS$16</f>
        <v>#DIV/0!</v>
      </c>
      <c r="CQU118" s="1538">
        <f>+CQU556</f>
        <v>0</v>
      </c>
      <c r="CQV118" s="1845" t="e">
        <f>+CQU118/CQU$16</f>
        <v>#DIV/0!</v>
      </c>
      <c r="CQW118" s="1538">
        <f>+CQW556</f>
        <v>0</v>
      </c>
      <c r="CQX118" s="1845" t="e">
        <f>+CQW118/CQW$16</f>
        <v>#DIV/0!</v>
      </c>
      <c r="CQY118" s="1538">
        <f>+CQY556</f>
        <v>0</v>
      </c>
      <c r="CQZ118" s="1845" t="e">
        <f>+CQY118/CQY$16</f>
        <v>#DIV/0!</v>
      </c>
      <c r="CRA118" s="1538">
        <f>+CRA556</f>
        <v>0</v>
      </c>
      <c r="CRB118" s="1845" t="e">
        <f>+CRA118/CRA$16</f>
        <v>#DIV/0!</v>
      </c>
      <c r="CRC118" s="1538">
        <f>+CRC556</f>
        <v>0</v>
      </c>
      <c r="CRD118" s="1845" t="e">
        <f>+CRC118/CRC$16</f>
        <v>#DIV/0!</v>
      </c>
      <c r="CRE118" s="1538">
        <f>+CRE556</f>
        <v>0</v>
      </c>
      <c r="CRF118" s="1845" t="e">
        <f>+CRE118/CRE$16</f>
        <v>#DIV/0!</v>
      </c>
      <c r="CRG118" s="1538">
        <f>+CRG556</f>
        <v>0</v>
      </c>
      <c r="CRH118" s="1845" t="e">
        <f>+CRG118/CRG$16</f>
        <v>#DIV/0!</v>
      </c>
      <c r="CRI118" s="1538">
        <f>+CRI556</f>
        <v>0</v>
      </c>
      <c r="CRJ118" s="1845" t="e">
        <f>+CRI118/CRI$16</f>
        <v>#DIV/0!</v>
      </c>
      <c r="CRK118" s="1538">
        <f>+CRK556</f>
        <v>0</v>
      </c>
      <c r="CRL118" s="1845" t="e">
        <f>+CRK118/CRK$16</f>
        <v>#DIV/0!</v>
      </c>
      <c r="CRM118" s="1538">
        <f>+CRM556</f>
        <v>0</v>
      </c>
      <c r="CRN118" s="1845" t="e">
        <f>+CRM118/CRM$16</f>
        <v>#DIV/0!</v>
      </c>
      <c r="CRO118" s="1538">
        <f>+CRO556</f>
        <v>0</v>
      </c>
      <c r="CRP118" s="1845" t="e">
        <f>+CRO118/CRO$16</f>
        <v>#DIV/0!</v>
      </c>
      <c r="CRQ118" s="1538">
        <f>+CRQ556</f>
        <v>0</v>
      </c>
      <c r="CRR118" s="1845" t="e">
        <f>+CRQ118/CRQ$16</f>
        <v>#DIV/0!</v>
      </c>
      <c r="CRS118" s="1538">
        <f>+CRS556</f>
        <v>0</v>
      </c>
      <c r="CRT118" s="1845" t="e">
        <f>+CRS118/CRS$16</f>
        <v>#DIV/0!</v>
      </c>
      <c r="CRU118" s="1538">
        <f>+CRU556</f>
        <v>0</v>
      </c>
      <c r="CRV118" s="1845" t="e">
        <f>+CRU118/CRU$16</f>
        <v>#DIV/0!</v>
      </c>
      <c r="CRW118" s="1538">
        <f>+CRW556</f>
        <v>0</v>
      </c>
      <c r="CRX118" s="1845" t="e">
        <f>+CRW118/CRW$16</f>
        <v>#DIV/0!</v>
      </c>
      <c r="CRY118" s="1538">
        <f>+CRY556</f>
        <v>0</v>
      </c>
      <c r="CRZ118" s="1845" t="e">
        <f>+CRY118/CRY$16</f>
        <v>#DIV/0!</v>
      </c>
      <c r="CSA118" s="1538">
        <f>+CSA556</f>
        <v>0</v>
      </c>
      <c r="CSB118" s="1845" t="e">
        <f>+CSA118/CSA$16</f>
        <v>#DIV/0!</v>
      </c>
      <c r="CSC118" s="1538">
        <f>+CSC556</f>
        <v>0</v>
      </c>
      <c r="CSD118" s="1845" t="e">
        <f>+CSC118/CSC$16</f>
        <v>#DIV/0!</v>
      </c>
      <c r="CSE118" s="1538">
        <f>+CSE556</f>
        <v>0</v>
      </c>
      <c r="CSF118" s="1845" t="e">
        <f>+CSE118/CSE$16</f>
        <v>#DIV/0!</v>
      </c>
      <c r="CSG118" s="1538">
        <f>+CSG556</f>
        <v>0</v>
      </c>
      <c r="CSH118" s="1845" t="e">
        <f>+CSG118/CSG$16</f>
        <v>#DIV/0!</v>
      </c>
      <c r="CSI118" s="1538">
        <f>+CSI556</f>
        <v>0</v>
      </c>
      <c r="CSJ118" s="1845" t="e">
        <f>+CSI118/CSI$16</f>
        <v>#DIV/0!</v>
      </c>
      <c r="CSK118" s="1538">
        <f>+CSK556</f>
        <v>0</v>
      </c>
      <c r="CSL118" s="1845" t="e">
        <f>+CSK118/CSK$16</f>
        <v>#DIV/0!</v>
      </c>
      <c r="CSM118" s="1538">
        <f>+CSM556</f>
        <v>0</v>
      </c>
      <c r="CSN118" s="1845" t="e">
        <f>+CSM118/CSM$16</f>
        <v>#DIV/0!</v>
      </c>
      <c r="CSO118" s="1538">
        <f>+CSO556</f>
        <v>0</v>
      </c>
      <c r="CSP118" s="1845" t="e">
        <f>+CSO118/CSO$16</f>
        <v>#DIV/0!</v>
      </c>
      <c r="CSQ118" s="1538">
        <f>+CSQ556</f>
        <v>0</v>
      </c>
      <c r="CSR118" s="1845" t="e">
        <f>+CSQ118/CSQ$16</f>
        <v>#DIV/0!</v>
      </c>
      <c r="CSS118" s="1538">
        <f>+CSS556</f>
        <v>0</v>
      </c>
      <c r="CST118" s="1845" t="e">
        <f>+CSS118/CSS$16</f>
        <v>#DIV/0!</v>
      </c>
      <c r="CSU118" s="1538">
        <f>+CSU556</f>
        <v>0</v>
      </c>
      <c r="CSV118" s="1845" t="e">
        <f>+CSU118/CSU$16</f>
        <v>#DIV/0!</v>
      </c>
      <c r="CSW118" s="1538">
        <f>+CSW556</f>
        <v>0</v>
      </c>
      <c r="CSX118" s="1845" t="e">
        <f>+CSW118/CSW$16</f>
        <v>#DIV/0!</v>
      </c>
      <c r="CSY118" s="1538">
        <f>+CSY556</f>
        <v>0</v>
      </c>
      <c r="CSZ118" s="1845" t="e">
        <f>+CSY118/CSY$16</f>
        <v>#DIV/0!</v>
      </c>
      <c r="CTA118" s="1538">
        <f>+CTA556</f>
        <v>0</v>
      </c>
      <c r="CTB118" s="1845" t="e">
        <f>+CTA118/CTA$16</f>
        <v>#DIV/0!</v>
      </c>
      <c r="CTC118" s="1538">
        <f>+CTC556</f>
        <v>0</v>
      </c>
      <c r="CTD118" s="1845" t="e">
        <f>+CTC118/CTC$16</f>
        <v>#DIV/0!</v>
      </c>
      <c r="CTE118" s="1538">
        <f>+CTE556</f>
        <v>0</v>
      </c>
      <c r="CTF118" s="1845" t="e">
        <f>+CTE118/CTE$16</f>
        <v>#DIV/0!</v>
      </c>
      <c r="CTG118" s="1538">
        <f>+CTG556</f>
        <v>0</v>
      </c>
      <c r="CTH118" s="1845" t="e">
        <f>+CTG118/CTG$16</f>
        <v>#DIV/0!</v>
      </c>
      <c r="CTI118" s="1538">
        <f>+CTI556</f>
        <v>0</v>
      </c>
      <c r="CTJ118" s="1845" t="e">
        <f>+CTI118/CTI$16</f>
        <v>#DIV/0!</v>
      </c>
      <c r="CTK118" s="1538">
        <f>+CTK556</f>
        <v>0</v>
      </c>
      <c r="CTL118" s="1845" t="e">
        <f>+CTK118/CTK$16</f>
        <v>#DIV/0!</v>
      </c>
      <c r="CTM118" s="1538">
        <f>+CTM556</f>
        <v>0</v>
      </c>
      <c r="CTN118" s="1845" t="e">
        <f>+CTM118/CTM$16</f>
        <v>#DIV/0!</v>
      </c>
      <c r="CTO118" s="1538">
        <f>+CTO556</f>
        <v>0</v>
      </c>
      <c r="CTP118" s="1845" t="e">
        <f>+CTO118/CTO$16</f>
        <v>#DIV/0!</v>
      </c>
      <c r="CTQ118" s="1538">
        <f>+CTQ556</f>
        <v>0</v>
      </c>
      <c r="CTR118" s="1845" t="e">
        <f>+CTQ118/CTQ$16</f>
        <v>#DIV/0!</v>
      </c>
      <c r="CTS118" s="1538">
        <f>+CTS556</f>
        <v>0</v>
      </c>
      <c r="CTT118" s="1845" t="e">
        <f>+CTS118/CTS$16</f>
        <v>#DIV/0!</v>
      </c>
      <c r="CTU118" s="1538">
        <f>+CTU556</f>
        <v>0</v>
      </c>
      <c r="CTV118" s="1845" t="e">
        <f>+CTU118/CTU$16</f>
        <v>#DIV/0!</v>
      </c>
      <c r="CTW118" s="1538">
        <f>+CTW556</f>
        <v>0</v>
      </c>
      <c r="CTX118" s="1845" t="e">
        <f>+CTW118/CTW$16</f>
        <v>#DIV/0!</v>
      </c>
      <c r="CTY118" s="1538">
        <f>+CTY556</f>
        <v>0</v>
      </c>
      <c r="CTZ118" s="1845" t="e">
        <f>+CTY118/CTY$16</f>
        <v>#DIV/0!</v>
      </c>
      <c r="CUA118" s="1538">
        <f>+CUA556</f>
        <v>0</v>
      </c>
      <c r="CUB118" s="1845" t="e">
        <f>+CUA118/CUA$16</f>
        <v>#DIV/0!</v>
      </c>
      <c r="CUC118" s="1538">
        <f>+CUC556</f>
        <v>0</v>
      </c>
      <c r="CUD118" s="1845" t="e">
        <f>+CUC118/CUC$16</f>
        <v>#DIV/0!</v>
      </c>
      <c r="CUE118" s="1538">
        <f>+CUE556</f>
        <v>0</v>
      </c>
      <c r="CUF118" s="1845" t="e">
        <f>+CUE118/CUE$16</f>
        <v>#DIV/0!</v>
      </c>
      <c r="CUG118" s="1538">
        <f>+CUG556</f>
        <v>0</v>
      </c>
      <c r="CUH118" s="1845" t="e">
        <f>+CUG118/CUG$16</f>
        <v>#DIV/0!</v>
      </c>
      <c r="CUI118" s="1538">
        <f>+CUI556</f>
        <v>0</v>
      </c>
      <c r="CUJ118" s="1845" t="e">
        <f>+CUI118/CUI$16</f>
        <v>#DIV/0!</v>
      </c>
      <c r="CUK118" s="1538">
        <f>+CUK556</f>
        <v>0</v>
      </c>
      <c r="CUL118" s="1845" t="e">
        <f>+CUK118/CUK$16</f>
        <v>#DIV/0!</v>
      </c>
      <c r="CUM118" s="1538">
        <f>+CUM556</f>
        <v>0</v>
      </c>
      <c r="CUN118" s="1845" t="e">
        <f>+CUM118/CUM$16</f>
        <v>#DIV/0!</v>
      </c>
      <c r="CUO118" s="1538">
        <f>+CUO556</f>
        <v>0</v>
      </c>
      <c r="CUP118" s="1845" t="e">
        <f>+CUO118/CUO$16</f>
        <v>#DIV/0!</v>
      </c>
      <c r="CUQ118" s="1538">
        <f>+CUQ556</f>
        <v>0</v>
      </c>
      <c r="CUR118" s="1845" t="e">
        <f>+CUQ118/CUQ$16</f>
        <v>#DIV/0!</v>
      </c>
      <c r="CUS118" s="1538">
        <f>+CUS556</f>
        <v>0</v>
      </c>
      <c r="CUT118" s="1845" t="e">
        <f>+CUS118/CUS$16</f>
        <v>#DIV/0!</v>
      </c>
      <c r="CUU118" s="1538">
        <f>+CUU556</f>
        <v>0</v>
      </c>
      <c r="CUV118" s="1845" t="e">
        <f>+CUU118/CUU$16</f>
        <v>#DIV/0!</v>
      </c>
      <c r="CUW118" s="1538">
        <f>+CUW556</f>
        <v>0</v>
      </c>
      <c r="CUX118" s="1845" t="e">
        <f>+CUW118/CUW$16</f>
        <v>#DIV/0!</v>
      </c>
      <c r="CUY118" s="1538">
        <f>+CUY556</f>
        <v>0</v>
      </c>
      <c r="CUZ118" s="1845" t="e">
        <f>+CUY118/CUY$16</f>
        <v>#DIV/0!</v>
      </c>
      <c r="CVA118" s="1538">
        <f>+CVA556</f>
        <v>0</v>
      </c>
      <c r="CVB118" s="1845" t="e">
        <f>+CVA118/CVA$16</f>
        <v>#DIV/0!</v>
      </c>
      <c r="CVC118" s="1538">
        <f>+CVC556</f>
        <v>0</v>
      </c>
      <c r="CVD118" s="1845" t="e">
        <f>+CVC118/CVC$16</f>
        <v>#DIV/0!</v>
      </c>
      <c r="CVE118" s="1538">
        <f>+CVE556</f>
        <v>0</v>
      </c>
      <c r="CVF118" s="1845" t="e">
        <f>+CVE118/CVE$16</f>
        <v>#DIV/0!</v>
      </c>
      <c r="CVG118" s="1538">
        <f>+CVG556</f>
        <v>0</v>
      </c>
      <c r="CVH118" s="1845" t="e">
        <f>+CVG118/CVG$16</f>
        <v>#DIV/0!</v>
      </c>
      <c r="CVI118" s="1538">
        <f>+CVI556</f>
        <v>0</v>
      </c>
      <c r="CVJ118" s="1845" t="e">
        <f>+CVI118/CVI$16</f>
        <v>#DIV/0!</v>
      </c>
      <c r="CVK118" s="1538">
        <f>+CVK556</f>
        <v>0</v>
      </c>
      <c r="CVL118" s="1845" t="e">
        <f>+CVK118/CVK$16</f>
        <v>#DIV/0!</v>
      </c>
      <c r="CVM118" s="1538">
        <f>+CVM556</f>
        <v>0</v>
      </c>
      <c r="CVN118" s="1845" t="e">
        <f>+CVM118/CVM$16</f>
        <v>#DIV/0!</v>
      </c>
      <c r="CVO118" s="1538">
        <f>+CVO556</f>
        <v>0</v>
      </c>
      <c r="CVP118" s="1845" t="e">
        <f>+CVO118/CVO$16</f>
        <v>#DIV/0!</v>
      </c>
      <c r="CVQ118" s="1538">
        <f>+CVQ556</f>
        <v>0</v>
      </c>
      <c r="CVR118" s="1845" t="e">
        <f>+CVQ118/CVQ$16</f>
        <v>#DIV/0!</v>
      </c>
      <c r="CVS118" s="1538">
        <f>+CVS556</f>
        <v>0</v>
      </c>
      <c r="CVT118" s="1845" t="e">
        <f>+CVS118/CVS$16</f>
        <v>#DIV/0!</v>
      </c>
      <c r="CVU118" s="1538">
        <f>+CVU556</f>
        <v>0</v>
      </c>
      <c r="CVV118" s="1845" t="e">
        <f>+CVU118/CVU$16</f>
        <v>#DIV/0!</v>
      </c>
      <c r="CVW118" s="1538">
        <f>+CVW556</f>
        <v>0</v>
      </c>
      <c r="CVX118" s="1845" t="e">
        <f>+CVW118/CVW$16</f>
        <v>#DIV/0!</v>
      </c>
      <c r="CVY118" s="1538">
        <f>+CVY556</f>
        <v>0</v>
      </c>
      <c r="CVZ118" s="1845" t="e">
        <f>+CVY118/CVY$16</f>
        <v>#DIV/0!</v>
      </c>
      <c r="CWA118" s="1538">
        <f>+CWA556</f>
        <v>0</v>
      </c>
      <c r="CWB118" s="1845" t="e">
        <f>+CWA118/CWA$16</f>
        <v>#DIV/0!</v>
      </c>
      <c r="CWC118" s="1538">
        <f>+CWC556</f>
        <v>0</v>
      </c>
      <c r="CWD118" s="1845" t="e">
        <f>+CWC118/CWC$16</f>
        <v>#DIV/0!</v>
      </c>
      <c r="CWE118" s="1538">
        <f>+CWE556</f>
        <v>0</v>
      </c>
      <c r="CWF118" s="1845" t="e">
        <f>+CWE118/CWE$16</f>
        <v>#DIV/0!</v>
      </c>
      <c r="CWG118" s="1538">
        <f>+CWG556</f>
        <v>0</v>
      </c>
      <c r="CWH118" s="1845" t="e">
        <f>+CWG118/CWG$16</f>
        <v>#DIV/0!</v>
      </c>
      <c r="CWI118" s="1538">
        <f>+CWI556</f>
        <v>0</v>
      </c>
      <c r="CWJ118" s="1845" t="e">
        <f>+CWI118/CWI$16</f>
        <v>#DIV/0!</v>
      </c>
      <c r="CWK118" s="1538">
        <f>+CWK556</f>
        <v>0</v>
      </c>
      <c r="CWL118" s="1845" t="e">
        <f>+CWK118/CWK$16</f>
        <v>#DIV/0!</v>
      </c>
      <c r="CWM118" s="1538">
        <f>+CWM556</f>
        <v>0</v>
      </c>
      <c r="CWN118" s="1845" t="e">
        <f>+CWM118/CWM$16</f>
        <v>#DIV/0!</v>
      </c>
      <c r="CWO118" s="1538">
        <f>+CWO556</f>
        <v>0</v>
      </c>
      <c r="CWP118" s="1845" t="e">
        <f>+CWO118/CWO$16</f>
        <v>#DIV/0!</v>
      </c>
      <c r="CWQ118" s="1538">
        <f>+CWQ556</f>
        <v>0</v>
      </c>
      <c r="CWR118" s="1845" t="e">
        <f>+CWQ118/CWQ$16</f>
        <v>#DIV/0!</v>
      </c>
      <c r="CWS118" s="1538">
        <f>+CWS556</f>
        <v>0</v>
      </c>
      <c r="CWT118" s="1845" t="e">
        <f>+CWS118/CWS$16</f>
        <v>#DIV/0!</v>
      </c>
      <c r="CWU118" s="1538">
        <f>+CWU556</f>
        <v>0</v>
      </c>
      <c r="CWV118" s="1845" t="e">
        <f>+CWU118/CWU$16</f>
        <v>#DIV/0!</v>
      </c>
      <c r="CWW118" s="1538">
        <f>+CWW556</f>
        <v>0</v>
      </c>
      <c r="CWX118" s="1845" t="e">
        <f>+CWW118/CWW$16</f>
        <v>#DIV/0!</v>
      </c>
      <c r="CWY118" s="1538">
        <f>+CWY556</f>
        <v>0</v>
      </c>
      <c r="CWZ118" s="1845" t="e">
        <f>+CWY118/CWY$16</f>
        <v>#DIV/0!</v>
      </c>
      <c r="CXA118" s="1538">
        <f>+CXA556</f>
        <v>0</v>
      </c>
      <c r="CXB118" s="1845" t="e">
        <f>+CXA118/CXA$16</f>
        <v>#DIV/0!</v>
      </c>
      <c r="CXC118" s="1538">
        <f>+CXC556</f>
        <v>0</v>
      </c>
      <c r="CXD118" s="1845" t="e">
        <f>+CXC118/CXC$16</f>
        <v>#DIV/0!</v>
      </c>
      <c r="CXE118" s="1538">
        <f>+CXE556</f>
        <v>0</v>
      </c>
      <c r="CXF118" s="1845" t="e">
        <f>+CXE118/CXE$16</f>
        <v>#DIV/0!</v>
      </c>
      <c r="CXG118" s="1538">
        <f>+CXG556</f>
        <v>0</v>
      </c>
      <c r="CXH118" s="1845" t="e">
        <f>+CXG118/CXG$16</f>
        <v>#DIV/0!</v>
      </c>
      <c r="CXI118" s="1538">
        <f>+CXI556</f>
        <v>0</v>
      </c>
      <c r="CXJ118" s="1845" t="e">
        <f>+CXI118/CXI$16</f>
        <v>#DIV/0!</v>
      </c>
      <c r="CXK118" s="1538">
        <f>+CXK556</f>
        <v>0</v>
      </c>
      <c r="CXL118" s="1845" t="e">
        <f>+CXK118/CXK$16</f>
        <v>#DIV/0!</v>
      </c>
      <c r="CXM118" s="1538">
        <f>+CXM556</f>
        <v>0</v>
      </c>
      <c r="CXN118" s="1845" t="e">
        <f>+CXM118/CXM$16</f>
        <v>#DIV/0!</v>
      </c>
      <c r="CXO118" s="1538">
        <f>+CXO556</f>
        <v>0</v>
      </c>
      <c r="CXP118" s="1845" t="e">
        <f>+CXO118/CXO$16</f>
        <v>#DIV/0!</v>
      </c>
      <c r="CXQ118" s="1538">
        <f>+CXQ556</f>
        <v>0</v>
      </c>
      <c r="CXR118" s="1845" t="e">
        <f>+CXQ118/CXQ$16</f>
        <v>#DIV/0!</v>
      </c>
      <c r="CXS118" s="1538">
        <f>+CXS556</f>
        <v>0</v>
      </c>
      <c r="CXT118" s="1845" t="e">
        <f>+CXS118/CXS$16</f>
        <v>#DIV/0!</v>
      </c>
      <c r="CXU118" s="1538">
        <f>+CXU556</f>
        <v>0</v>
      </c>
      <c r="CXV118" s="1845" t="e">
        <f>+CXU118/CXU$16</f>
        <v>#DIV/0!</v>
      </c>
      <c r="CXW118" s="1538">
        <f>+CXW556</f>
        <v>0</v>
      </c>
      <c r="CXX118" s="1845" t="e">
        <f>+CXW118/CXW$16</f>
        <v>#DIV/0!</v>
      </c>
      <c r="CXY118" s="1538">
        <f>+CXY556</f>
        <v>0</v>
      </c>
      <c r="CXZ118" s="1845" t="e">
        <f>+CXY118/CXY$16</f>
        <v>#DIV/0!</v>
      </c>
      <c r="CYA118" s="1538">
        <f>+CYA556</f>
        <v>0</v>
      </c>
      <c r="CYB118" s="1845" t="e">
        <f>+CYA118/CYA$16</f>
        <v>#DIV/0!</v>
      </c>
      <c r="CYC118" s="1538">
        <f>+CYC556</f>
        <v>0</v>
      </c>
      <c r="CYD118" s="1845" t="e">
        <f>+CYC118/CYC$16</f>
        <v>#DIV/0!</v>
      </c>
      <c r="CYE118" s="1538">
        <f>+CYE556</f>
        <v>0</v>
      </c>
      <c r="CYF118" s="1845" t="e">
        <f>+CYE118/CYE$16</f>
        <v>#DIV/0!</v>
      </c>
      <c r="CYG118" s="1538">
        <f>+CYG556</f>
        <v>0</v>
      </c>
      <c r="CYH118" s="1845" t="e">
        <f>+CYG118/CYG$16</f>
        <v>#DIV/0!</v>
      </c>
      <c r="CYI118" s="1538">
        <f>+CYI556</f>
        <v>0</v>
      </c>
      <c r="CYJ118" s="1845" t="e">
        <f>+CYI118/CYI$16</f>
        <v>#DIV/0!</v>
      </c>
      <c r="CYK118" s="1538">
        <f>+CYK556</f>
        <v>0</v>
      </c>
      <c r="CYL118" s="1845" t="e">
        <f>+CYK118/CYK$16</f>
        <v>#DIV/0!</v>
      </c>
      <c r="CYM118" s="1538">
        <f>+CYM556</f>
        <v>0</v>
      </c>
      <c r="CYN118" s="1845" t="e">
        <f>+CYM118/CYM$16</f>
        <v>#DIV/0!</v>
      </c>
      <c r="CYO118" s="1538">
        <f>+CYO556</f>
        <v>0</v>
      </c>
      <c r="CYP118" s="1845" t="e">
        <f>+CYO118/CYO$16</f>
        <v>#DIV/0!</v>
      </c>
      <c r="CYQ118" s="1538">
        <f>+CYQ556</f>
        <v>0</v>
      </c>
      <c r="CYR118" s="1845" t="e">
        <f>+CYQ118/CYQ$16</f>
        <v>#DIV/0!</v>
      </c>
      <c r="CYS118" s="1538">
        <f>+CYS556</f>
        <v>0</v>
      </c>
      <c r="CYT118" s="1845" t="e">
        <f>+CYS118/CYS$16</f>
        <v>#DIV/0!</v>
      </c>
      <c r="CYU118" s="1538">
        <f>+CYU556</f>
        <v>0</v>
      </c>
      <c r="CYV118" s="1845" t="e">
        <f>+CYU118/CYU$16</f>
        <v>#DIV/0!</v>
      </c>
      <c r="CYW118" s="1538">
        <f>+CYW556</f>
        <v>0</v>
      </c>
      <c r="CYX118" s="1845" t="e">
        <f>+CYW118/CYW$16</f>
        <v>#DIV/0!</v>
      </c>
      <c r="CYY118" s="1538">
        <f>+CYY556</f>
        <v>0</v>
      </c>
      <c r="CYZ118" s="1845" t="e">
        <f>+CYY118/CYY$16</f>
        <v>#DIV/0!</v>
      </c>
      <c r="CZA118" s="1538">
        <f>+CZA556</f>
        <v>0</v>
      </c>
      <c r="CZB118" s="1845" t="e">
        <f>+CZA118/CZA$16</f>
        <v>#DIV/0!</v>
      </c>
      <c r="CZC118" s="1538">
        <f>+CZC556</f>
        <v>0</v>
      </c>
      <c r="CZD118" s="1845" t="e">
        <f>+CZC118/CZC$16</f>
        <v>#DIV/0!</v>
      </c>
      <c r="CZE118" s="1538">
        <f>+CZE556</f>
        <v>0</v>
      </c>
      <c r="CZF118" s="1845" t="e">
        <f>+CZE118/CZE$16</f>
        <v>#DIV/0!</v>
      </c>
      <c r="CZG118" s="1538">
        <f>+CZG556</f>
        <v>0</v>
      </c>
      <c r="CZH118" s="1845" t="e">
        <f>+CZG118/CZG$16</f>
        <v>#DIV/0!</v>
      </c>
      <c r="CZI118" s="1538">
        <f>+CZI556</f>
        <v>0</v>
      </c>
      <c r="CZJ118" s="1845" t="e">
        <f>+CZI118/CZI$16</f>
        <v>#DIV/0!</v>
      </c>
      <c r="CZK118" s="1538">
        <f>+CZK556</f>
        <v>0</v>
      </c>
      <c r="CZL118" s="1845" t="e">
        <f>+CZK118/CZK$16</f>
        <v>#DIV/0!</v>
      </c>
      <c r="CZM118" s="1538">
        <f>+CZM556</f>
        <v>0</v>
      </c>
      <c r="CZN118" s="1845" t="e">
        <f>+CZM118/CZM$16</f>
        <v>#DIV/0!</v>
      </c>
      <c r="CZO118" s="1538">
        <f>+CZO556</f>
        <v>0</v>
      </c>
      <c r="CZP118" s="1845" t="e">
        <f>+CZO118/CZO$16</f>
        <v>#DIV/0!</v>
      </c>
      <c r="CZQ118" s="1538">
        <f>+CZQ556</f>
        <v>0</v>
      </c>
      <c r="CZR118" s="1845" t="e">
        <f>+CZQ118/CZQ$16</f>
        <v>#DIV/0!</v>
      </c>
      <c r="CZS118" s="1538">
        <f>+CZS556</f>
        <v>0</v>
      </c>
      <c r="CZT118" s="1845" t="e">
        <f>+CZS118/CZS$16</f>
        <v>#DIV/0!</v>
      </c>
      <c r="CZU118" s="1538">
        <f>+CZU556</f>
        <v>0</v>
      </c>
      <c r="CZV118" s="1845" t="e">
        <f>+CZU118/CZU$16</f>
        <v>#DIV/0!</v>
      </c>
      <c r="CZW118" s="1538">
        <f>+CZW556</f>
        <v>0</v>
      </c>
      <c r="CZX118" s="1845" t="e">
        <f>+CZW118/CZW$16</f>
        <v>#DIV/0!</v>
      </c>
      <c r="CZY118" s="1538">
        <f>+CZY556</f>
        <v>0</v>
      </c>
      <c r="CZZ118" s="1845" t="e">
        <f>+CZY118/CZY$16</f>
        <v>#DIV/0!</v>
      </c>
      <c r="DAA118" s="1538">
        <f>+DAA556</f>
        <v>0</v>
      </c>
      <c r="DAB118" s="1845" t="e">
        <f>+DAA118/DAA$16</f>
        <v>#DIV/0!</v>
      </c>
      <c r="DAC118" s="1538">
        <f>+DAC556</f>
        <v>0</v>
      </c>
      <c r="DAD118" s="1845" t="e">
        <f>+DAC118/DAC$16</f>
        <v>#DIV/0!</v>
      </c>
      <c r="DAE118" s="1538">
        <f>+DAE556</f>
        <v>0</v>
      </c>
      <c r="DAF118" s="1845" t="e">
        <f>+DAE118/DAE$16</f>
        <v>#DIV/0!</v>
      </c>
      <c r="DAG118" s="1538">
        <f>+DAG556</f>
        <v>0</v>
      </c>
      <c r="DAH118" s="1845" t="e">
        <f>+DAG118/DAG$16</f>
        <v>#DIV/0!</v>
      </c>
      <c r="DAI118" s="1538">
        <f>+DAI556</f>
        <v>0</v>
      </c>
      <c r="DAJ118" s="1845" t="e">
        <f>+DAI118/DAI$16</f>
        <v>#DIV/0!</v>
      </c>
      <c r="DAK118" s="1538">
        <f>+DAK556</f>
        <v>0</v>
      </c>
      <c r="DAL118" s="1845" t="e">
        <f>+DAK118/DAK$16</f>
        <v>#DIV/0!</v>
      </c>
      <c r="DAM118" s="1538">
        <f>+DAM556</f>
        <v>0</v>
      </c>
      <c r="DAN118" s="1845" t="e">
        <f>+DAM118/DAM$16</f>
        <v>#DIV/0!</v>
      </c>
      <c r="DAO118" s="1538">
        <f>+DAO556</f>
        <v>0</v>
      </c>
      <c r="DAP118" s="1845" t="e">
        <f>+DAO118/DAO$16</f>
        <v>#DIV/0!</v>
      </c>
      <c r="DAQ118" s="1538">
        <f>+DAQ556</f>
        <v>0</v>
      </c>
      <c r="DAR118" s="1845" t="e">
        <f>+DAQ118/DAQ$16</f>
        <v>#DIV/0!</v>
      </c>
      <c r="DAS118" s="1538">
        <f>+DAS556</f>
        <v>0</v>
      </c>
      <c r="DAT118" s="1845" t="e">
        <f>+DAS118/DAS$16</f>
        <v>#DIV/0!</v>
      </c>
      <c r="DAU118" s="1538">
        <f>+DAU556</f>
        <v>0</v>
      </c>
      <c r="DAV118" s="1845" t="e">
        <f>+DAU118/DAU$16</f>
        <v>#DIV/0!</v>
      </c>
      <c r="DAW118" s="1538">
        <f>+DAW556</f>
        <v>0</v>
      </c>
      <c r="DAX118" s="1845" t="e">
        <f>+DAW118/DAW$16</f>
        <v>#DIV/0!</v>
      </c>
      <c r="DAY118" s="1538">
        <f>+DAY556</f>
        <v>0</v>
      </c>
      <c r="DAZ118" s="1845" t="e">
        <f>+DAY118/DAY$16</f>
        <v>#DIV/0!</v>
      </c>
      <c r="DBA118" s="1538">
        <f>+DBA556</f>
        <v>0</v>
      </c>
      <c r="DBB118" s="1845" t="e">
        <f>+DBA118/DBA$16</f>
        <v>#DIV/0!</v>
      </c>
      <c r="DBC118" s="1538">
        <f>+DBC556</f>
        <v>0</v>
      </c>
      <c r="DBD118" s="1845" t="e">
        <f>+DBC118/DBC$16</f>
        <v>#DIV/0!</v>
      </c>
      <c r="DBE118" s="1538">
        <f>+DBE556</f>
        <v>0</v>
      </c>
      <c r="DBF118" s="1845" t="e">
        <f>+DBE118/DBE$16</f>
        <v>#DIV/0!</v>
      </c>
      <c r="DBG118" s="1538">
        <f>+DBG556</f>
        <v>0</v>
      </c>
      <c r="DBH118" s="1845" t="e">
        <f>+DBG118/DBG$16</f>
        <v>#DIV/0!</v>
      </c>
      <c r="DBI118" s="1538">
        <f>+DBI556</f>
        <v>0</v>
      </c>
      <c r="DBJ118" s="1845" t="e">
        <f>+DBI118/DBI$16</f>
        <v>#DIV/0!</v>
      </c>
      <c r="DBK118" s="1538">
        <f>+DBK556</f>
        <v>0</v>
      </c>
      <c r="DBL118" s="1845" t="e">
        <f>+DBK118/DBK$16</f>
        <v>#DIV/0!</v>
      </c>
      <c r="DBM118" s="1538">
        <f>+DBM556</f>
        <v>0</v>
      </c>
      <c r="DBN118" s="1845" t="e">
        <f>+DBM118/DBM$16</f>
        <v>#DIV/0!</v>
      </c>
      <c r="DBO118" s="1538">
        <f>+DBO556</f>
        <v>0</v>
      </c>
      <c r="DBP118" s="1845" t="e">
        <f>+DBO118/DBO$16</f>
        <v>#DIV/0!</v>
      </c>
      <c r="DBQ118" s="1538">
        <f>+DBQ556</f>
        <v>0</v>
      </c>
      <c r="DBR118" s="1845" t="e">
        <f>+DBQ118/DBQ$16</f>
        <v>#DIV/0!</v>
      </c>
      <c r="DBS118" s="1538">
        <f>+DBS556</f>
        <v>0</v>
      </c>
      <c r="DBT118" s="1845" t="e">
        <f>+DBS118/DBS$16</f>
        <v>#DIV/0!</v>
      </c>
      <c r="DBU118" s="1538">
        <f>+DBU556</f>
        <v>0</v>
      </c>
      <c r="DBV118" s="1845" t="e">
        <f>+DBU118/DBU$16</f>
        <v>#DIV/0!</v>
      </c>
      <c r="DBW118" s="1538">
        <f>+DBW556</f>
        <v>0</v>
      </c>
      <c r="DBX118" s="1845" t="e">
        <f>+DBW118/DBW$16</f>
        <v>#DIV/0!</v>
      </c>
      <c r="DBY118" s="1538">
        <f>+DBY556</f>
        <v>0</v>
      </c>
      <c r="DBZ118" s="1845" t="e">
        <f>+DBY118/DBY$16</f>
        <v>#DIV/0!</v>
      </c>
      <c r="DCA118" s="1538">
        <f>+DCA556</f>
        <v>0</v>
      </c>
      <c r="DCB118" s="1845" t="e">
        <f>+DCA118/DCA$16</f>
        <v>#DIV/0!</v>
      </c>
      <c r="DCC118" s="1538">
        <f>+DCC556</f>
        <v>0</v>
      </c>
      <c r="DCD118" s="1845" t="e">
        <f>+DCC118/DCC$16</f>
        <v>#DIV/0!</v>
      </c>
      <c r="DCE118" s="1538">
        <f>+DCE556</f>
        <v>0</v>
      </c>
      <c r="DCF118" s="1845" t="e">
        <f>+DCE118/DCE$16</f>
        <v>#DIV/0!</v>
      </c>
      <c r="DCG118" s="1538">
        <f>+DCG556</f>
        <v>0</v>
      </c>
      <c r="DCH118" s="1845" t="e">
        <f>+DCG118/DCG$16</f>
        <v>#DIV/0!</v>
      </c>
      <c r="DCI118" s="1538">
        <f>+DCI556</f>
        <v>0</v>
      </c>
      <c r="DCJ118" s="1845" t="e">
        <f>+DCI118/DCI$16</f>
        <v>#DIV/0!</v>
      </c>
      <c r="DCK118" s="1538">
        <f>+DCK556</f>
        <v>0</v>
      </c>
      <c r="DCL118" s="1845" t="e">
        <f>+DCK118/DCK$16</f>
        <v>#DIV/0!</v>
      </c>
      <c r="DCM118" s="1538">
        <f>+DCM556</f>
        <v>0</v>
      </c>
      <c r="DCN118" s="1845" t="e">
        <f>+DCM118/DCM$16</f>
        <v>#DIV/0!</v>
      </c>
      <c r="DCO118" s="1538">
        <f>+DCO556</f>
        <v>0</v>
      </c>
      <c r="DCP118" s="1845" t="e">
        <f>+DCO118/DCO$16</f>
        <v>#DIV/0!</v>
      </c>
      <c r="DCQ118" s="1538">
        <f>+DCQ556</f>
        <v>0</v>
      </c>
      <c r="DCR118" s="1845" t="e">
        <f>+DCQ118/DCQ$16</f>
        <v>#DIV/0!</v>
      </c>
      <c r="DCS118" s="1538">
        <f>+DCS556</f>
        <v>0</v>
      </c>
      <c r="DCT118" s="1845" t="e">
        <f>+DCS118/DCS$16</f>
        <v>#DIV/0!</v>
      </c>
      <c r="DCU118" s="1538">
        <f>+DCU556</f>
        <v>0</v>
      </c>
      <c r="DCV118" s="1845" t="e">
        <f>+DCU118/DCU$16</f>
        <v>#DIV/0!</v>
      </c>
      <c r="DCW118" s="1538">
        <f>+DCW556</f>
        <v>0</v>
      </c>
      <c r="DCX118" s="1845" t="e">
        <f>+DCW118/DCW$16</f>
        <v>#DIV/0!</v>
      </c>
      <c r="DCY118" s="1538">
        <f>+DCY556</f>
        <v>0</v>
      </c>
      <c r="DCZ118" s="1845" t="e">
        <f>+DCY118/DCY$16</f>
        <v>#DIV/0!</v>
      </c>
      <c r="DDA118" s="1538">
        <f>+DDA556</f>
        <v>0</v>
      </c>
      <c r="DDB118" s="1845" t="e">
        <f>+DDA118/DDA$16</f>
        <v>#DIV/0!</v>
      </c>
      <c r="DDC118" s="1538">
        <f>+DDC556</f>
        <v>0</v>
      </c>
      <c r="DDD118" s="1845" t="e">
        <f>+DDC118/DDC$16</f>
        <v>#DIV/0!</v>
      </c>
      <c r="DDE118" s="1538">
        <f>+DDE556</f>
        <v>0</v>
      </c>
      <c r="DDF118" s="1845" t="e">
        <f>+DDE118/DDE$16</f>
        <v>#DIV/0!</v>
      </c>
      <c r="DDG118" s="1538">
        <f>+DDG556</f>
        <v>0</v>
      </c>
      <c r="DDH118" s="1845" t="e">
        <f>+DDG118/DDG$16</f>
        <v>#DIV/0!</v>
      </c>
      <c r="DDI118" s="1538">
        <f>+DDI556</f>
        <v>0</v>
      </c>
      <c r="DDJ118" s="1845" t="e">
        <f>+DDI118/DDI$16</f>
        <v>#DIV/0!</v>
      </c>
      <c r="DDK118" s="1538">
        <f>+DDK556</f>
        <v>0</v>
      </c>
      <c r="DDL118" s="1845" t="e">
        <f>+DDK118/DDK$16</f>
        <v>#DIV/0!</v>
      </c>
      <c r="DDM118" s="1538">
        <f>+DDM556</f>
        <v>0</v>
      </c>
      <c r="DDN118" s="1845" t="e">
        <f>+DDM118/DDM$16</f>
        <v>#DIV/0!</v>
      </c>
      <c r="DDO118" s="1538">
        <f>+DDO556</f>
        <v>0</v>
      </c>
      <c r="DDP118" s="1845" t="e">
        <f>+DDO118/DDO$16</f>
        <v>#DIV/0!</v>
      </c>
      <c r="DDQ118" s="1538">
        <f>+DDQ556</f>
        <v>0</v>
      </c>
      <c r="DDR118" s="1845" t="e">
        <f>+DDQ118/DDQ$16</f>
        <v>#DIV/0!</v>
      </c>
      <c r="DDS118" s="1538">
        <f>+DDS556</f>
        <v>0</v>
      </c>
      <c r="DDT118" s="1845" t="e">
        <f>+DDS118/DDS$16</f>
        <v>#DIV/0!</v>
      </c>
      <c r="DDU118" s="1538">
        <f>+DDU556</f>
        <v>0</v>
      </c>
      <c r="DDV118" s="1845" t="e">
        <f>+DDU118/DDU$16</f>
        <v>#DIV/0!</v>
      </c>
      <c r="DDW118" s="1538">
        <f>+DDW556</f>
        <v>0</v>
      </c>
      <c r="DDX118" s="1845" t="e">
        <f>+DDW118/DDW$16</f>
        <v>#DIV/0!</v>
      </c>
      <c r="DDY118" s="1538">
        <f>+DDY556</f>
        <v>0</v>
      </c>
      <c r="DDZ118" s="1845" t="e">
        <f>+DDY118/DDY$16</f>
        <v>#DIV/0!</v>
      </c>
      <c r="DEA118" s="1538">
        <f>+DEA556</f>
        <v>0</v>
      </c>
      <c r="DEB118" s="1845" t="e">
        <f>+DEA118/DEA$16</f>
        <v>#DIV/0!</v>
      </c>
      <c r="DEC118" s="1538">
        <f>+DEC556</f>
        <v>0</v>
      </c>
      <c r="DED118" s="1845" t="e">
        <f>+DEC118/DEC$16</f>
        <v>#DIV/0!</v>
      </c>
      <c r="DEE118" s="1538">
        <f>+DEE556</f>
        <v>0</v>
      </c>
      <c r="DEF118" s="1845" t="e">
        <f>+DEE118/DEE$16</f>
        <v>#DIV/0!</v>
      </c>
      <c r="DEG118" s="1538">
        <f>+DEG556</f>
        <v>0</v>
      </c>
      <c r="DEH118" s="1845" t="e">
        <f>+DEG118/DEG$16</f>
        <v>#DIV/0!</v>
      </c>
      <c r="DEI118" s="1538">
        <f>+DEI556</f>
        <v>0</v>
      </c>
      <c r="DEJ118" s="1845" t="e">
        <f>+DEI118/DEI$16</f>
        <v>#DIV/0!</v>
      </c>
      <c r="DEK118" s="1538">
        <f>+DEK556</f>
        <v>0</v>
      </c>
      <c r="DEL118" s="1845" t="e">
        <f>+DEK118/DEK$16</f>
        <v>#DIV/0!</v>
      </c>
      <c r="DEM118" s="1538">
        <f>+DEM556</f>
        <v>0</v>
      </c>
      <c r="DEN118" s="1845" t="e">
        <f>+DEM118/DEM$16</f>
        <v>#DIV/0!</v>
      </c>
      <c r="DEO118" s="1538">
        <f>+DEO556</f>
        <v>0</v>
      </c>
      <c r="DEP118" s="1845" t="e">
        <f>+DEO118/DEO$16</f>
        <v>#DIV/0!</v>
      </c>
      <c r="DEQ118" s="1538">
        <f>+DEQ556</f>
        <v>0</v>
      </c>
      <c r="DER118" s="1845" t="e">
        <f>+DEQ118/DEQ$16</f>
        <v>#DIV/0!</v>
      </c>
      <c r="DES118" s="1538">
        <f>+DES556</f>
        <v>0</v>
      </c>
      <c r="DET118" s="1845" t="e">
        <f>+DES118/DES$16</f>
        <v>#DIV/0!</v>
      </c>
      <c r="DEU118" s="1538">
        <f>+DEU556</f>
        <v>0</v>
      </c>
      <c r="DEV118" s="1845" t="e">
        <f>+DEU118/DEU$16</f>
        <v>#DIV/0!</v>
      </c>
      <c r="DEW118" s="1538">
        <f>+DEW556</f>
        <v>0</v>
      </c>
      <c r="DEX118" s="1845" t="e">
        <f>+DEW118/DEW$16</f>
        <v>#DIV/0!</v>
      </c>
      <c r="DEY118" s="1538">
        <f>+DEY556</f>
        <v>0</v>
      </c>
      <c r="DEZ118" s="1845" t="e">
        <f>+DEY118/DEY$16</f>
        <v>#DIV/0!</v>
      </c>
      <c r="DFA118" s="1538">
        <f>+DFA556</f>
        <v>0</v>
      </c>
      <c r="DFB118" s="1845" t="e">
        <f>+DFA118/DFA$16</f>
        <v>#DIV/0!</v>
      </c>
      <c r="DFC118" s="1538">
        <f>+DFC556</f>
        <v>0</v>
      </c>
      <c r="DFD118" s="1845" t="e">
        <f>+DFC118/DFC$16</f>
        <v>#DIV/0!</v>
      </c>
      <c r="DFE118" s="1538">
        <f>+DFE556</f>
        <v>0</v>
      </c>
      <c r="DFF118" s="1845" t="e">
        <f>+DFE118/DFE$16</f>
        <v>#DIV/0!</v>
      </c>
      <c r="DFG118" s="1538">
        <f>+DFG556</f>
        <v>0</v>
      </c>
      <c r="DFH118" s="1845" t="e">
        <f>+DFG118/DFG$16</f>
        <v>#DIV/0!</v>
      </c>
      <c r="DFI118" s="1538">
        <f>+DFI556</f>
        <v>0</v>
      </c>
      <c r="DFJ118" s="1845" t="e">
        <f>+DFI118/DFI$16</f>
        <v>#DIV/0!</v>
      </c>
      <c r="DFK118" s="1538">
        <f>+DFK556</f>
        <v>0</v>
      </c>
      <c r="DFL118" s="1845" t="e">
        <f>+DFK118/DFK$16</f>
        <v>#DIV/0!</v>
      </c>
      <c r="DFM118" s="1538">
        <f>+DFM556</f>
        <v>0</v>
      </c>
      <c r="DFN118" s="1845" t="e">
        <f>+DFM118/DFM$16</f>
        <v>#DIV/0!</v>
      </c>
      <c r="DFO118" s="1538">
        <f>+DFO556</f>
        <v>0</v>
      </c>
      <c r="DFP118" s="1845" t="e">
        <f>+DFO118/DFO$16</f>
        <v>#DIV/0!</v>
      </c>
      <c r="DFQ118" s="1538">
        <f>+DFQ556</f>
        <v>0</v>
      </c>
      <c r="DFR118" s="1845" t="e">
        <f>+DFQ118/DFQ$16</f>
        <v>#DIV/0!</v>
      </c>
      <c r="DFS118" s="1538">
        <f>+DFS556</f>
        <v>0</v>
      </c>
      <c r="DFT118" s="1845" t="e">
        <f>+DFS118/DFS$16</f>
        <v>#DIV/0!</v>
      </c>
      <c r="DFU118" s="1538">
        <f>+DFU556</f>
        <v>0</v>
      </c>
      <c r="DFV118" s="1845" t="e">
        <f>+DFU118/DFU$16</f>
        <v>#DIV/0!</v>
      </c>
      <c r="DFW118" s="1538">
        <f>+DFW556</f>
        <v>0</v>
      </c>
      <c r="DFX118" s="1845" t="e">
        <f>+DFW118/DFW$16</f>
        <v>#DIV/0!</v>
      </c>
      <c r="DFY118" s="1538">
        <f>+DFY556</f>
        <v>0</v>
      </c>
      <c r="DFZ118" s="1845" t="e">
        <f>+DFY118/DFY$16</f>
        <v>#DIV/0!</v>
      </c>
      <c r="DGA118" s="1538">
        <f>+DGA556</f>
        <v>0</v>
      </c>
      <c r="DGB118" s="1845" t="e">
        <f>+DGA118/DGA$16</f>
        <v>#DIV/0!</v>
      </c>
      <c r="DGC118" s="1538">
        <f>+DGC556</f>
        <v>0</v>
      </c>
      <c r="DGD118" s="1845" t="e">
        <f>+DGC118/DGC$16</f>
        <v>#DIV/0!</v>
      </c>
      <c r="DGE118" s="1538">
        <f>+DGE556</f>
        <v>0</v>
      </c>
      <c r="DGF118" s="1845" t="e">
        <f>+DGE118/DGE$16</f>
        <v>#DIV/0!</v>
      </c>
      <c r="DGG118" s="1538">
        <f>+DGG556</f>
        <v>0</v>
      </c>
      <c r="DGH118" s="1845" t="e">
        <f>+DGG118/DGG$16</f>
        <v>#DIV/0!</v>
      </c>
      <c r="DGI118" s="1538">
        <f>+DGI556</f>
        <v>0</v>
      </c>
      <c r="DGJ118" s="1845" t="e">
        <f>+DGI118/DGI$16</f>
        <v>#DIV/0!</v>
      </c>
      <c r="DGK118" s="1538">
        <f>+DGK556</f>
        <v>0</v>
      </c>
      <c r="DGL118" s="1845" t="e">
        <f>+DGK118/DGK$16</f>
        <v>#DIV/0!</v>
      </c>
      <c r="DGM118" s="1538">
        <f>+DGM556</f>
        <v>0</v>
      </c>
      <c r="DGN118" s="1845" t="e">
        <f>+DGM118/DGM$16</f>
        <v>#DIV/0!</v>
      </c>
      <c r="DGO118" s="1538">
        <f>+DGO556</f>
        <v>0</v>
      </c>
      <c r="DGP118" s="1845" t="e">
        <f>+DGO118/DGO$16</f>
        <v>#DIV/0!</v>
      </c>
      <c r="DGQ118" s="1538">
        <f>+DGQ556</f>
        <v>0</v>
      </c>
      <c r="DGR118" s="1845" t="e">
        <f>+DGQ118/DGQ$16</f>
        <v>#DIV/0!</v>
      </c>
      <c r="DGS118" s="1538">
        <f>+DGS556</f>
        <v>0</v>
      </c>
      <c r="DGT118" s="1845" t="e">
        <f>+DGS118/DGS$16</f>
        <v>#DIV/0!</v>
      </c>
      <c r="DGU118" s="1538">
        <f>+DGU556</f>
        <v>0</v>
      </c>
      <c r="DGV118" s="1845" t="e">
        <f>+DGU118/DGU$16</f>
        <v>#DIV/0!</v>
      </c>
      <c r="DGW118" s="1538">
        <f>+DGW556</f>
        <v>0</v>
      </c>
      <c r="DGX118" s="1845" t="e">
        <f>+DGW118/DGW$16</f>
        <v>#DIV/0!</v>
      </c>
      <c r="DGY118" s="1538">
        <f>+DGY556</f>
        <v>0</v>
      </c>
      <c r="DGZ118" s="1845" t="e">
        <f>+DGY118/DGY$16</f>
        <v>#DIV/0!</v>
      </c>
      <c r="DHA118" s="1538">
        <f>+DHA556</f>
        <v>0</v>
      </c>
      <c r="DHB118" s="1845" t="e">
        <f>+DHA118/DHA$16</f>
        <v>#DIV/0!</v>
      </c>
      <c r="DHC118" s="1538">
        <f>+DHC556</f>
        <v>0</v>
      </c>
      <c r="DHD118" s="1845" t="e">
        <f>+DHC118/DHC$16</f>
        <v>#DIV/0!</v>
      </c>
      <c r="DHE118" s="1538">
        <f>+DHE556</f>
        <v>0</v>
      </c>
      <c r="DHF118" s="1845" t="e">
        <f>+DHE118/DHE$16</f>
        <v>#DIV/0!</v>
      </c>
      <c r="DHG118" s="1538">
        <f>+DHG556</f>
        <v>0</v>
      </c>
      <c r="DHH118" s="1845" t="e">
        <f>+DHG118/DHG$16</f>
        <v>#DIV/0!</v>
      </c>
      <c r="DHI118" s="1538">
        <f>+DHI556</f>
        <v>0</v>
      </c>
      <c r="DHJ118" s="1845" t="e">
        <f>+DHI118/DHI$16</f>
        <v>#DIV/0!</v>
      </c>
      <c r="DHK118" s="1538">
        <f>+DHK556</f>
        <v>0</v>
      </c>
      <c r="DHL118" s="1845" t="e">
        <f>+DHK118/DHK$16</f>
        <v>#DIV/0!</v>
      </c>
      <c r="DHM118" s="1538">
        <f>+DHM556</f>
        <v>0</v>
      </c>
      <c r="DHN118" s="1845" t="e">
        <f>+DHM118/DHM$16</f>
        <v>#DIV/0!</v>
      </c>
      <c r="DHO118" s="1538">
        <f>+DHO556</f>
        <v>0</v>
      </c>
      <c r="DHP118" s="1845" t="e">
        <f>+DHO118/DHO$16</f>
        <v>#DIV/0!</v>
      </c>
      <c r="DHQ118" s="1538">
        <f>+DHQ556</f>
        <v>0</v>
      </c>
      <c r="DHR118" s="1845" t="e">
        <f>+DHQ118/DHQ$16</f>
        <v>#DIV/0!</v>
      </c>
      <c r="DHS118" s="1538">
        <f>+DHS556</f>
        <v>0</v>
      </c>
      <c r="DHT118" s="1845" t="e">
        <f>+DHS118/DHS$16</f>
        <v>#DIV/0!</v>
      </c>
      <c r="DHU118" s="1538">
        <f>+DHU556</f>
        <v>0</v>
      </c>
      <c r="DHV118" s="1845" t="e">
        <f>+DHU118/DHU$16</f>
        <v>#DIV/0!</v>
      </c>
      <c r="DHW118" s="1538">
        <f>+DHW556</f>
        <v>0</v>
      </c>
      <c r="DHX118" s="1845" t="e">
        <f>+DHW118/DHW$16</f>
        <v>#DIV/0!</v>
      </c>
      <c r="DHY118" s="1538">
        <f>+DHY556</f>
        <v>0</v>
      </c>
      <c r="DHZ118" s="1845" t="e">
        <f>+DHY118/DHY$16</f>
        <v>#DIV/0!</v>
      </c>
      <c r="DIA118" s="1538">
        <f>+DIA556</f>
        <v>0</v>
      </c>
      <c r="DIB118" s="1845" t="e">
        <f>+DIA118/DIA$16</f>
        <v>#DIV/0!</v>
      </c>
      <c r="DIC118" s="1538">
        <f>+DIC556</f>
        <v>0</v>
      </c>
      <c r="DID118" s="1845" t="e">
        <f>+DIC118/DIC$16</f>
        <v>#DIV/0!</v>
      </c>
      <c r="DIE118" s="1538">
        <f>+DIE556</f>
        <v>0</v>
      </c>
      <c r="DIF118" s="1845" t="e">
        <f>+DIE118/DIE$16</f>
        <v>#DIV/0!</v>
      </c>
      <c r="DIG118" s="1538">
        <f>+DIG556</f>
        <v>0</v>
      </c>
      <c r="DIH118" s="1845" t="e">
        <f>+DIG118/DIG$16</f>
        <v>#DIV/0!</v>
      </c>
      <c r="DII118" s="1538">
        <f>+DII556</f>
        <v>0</v>
      </c>
      <c r="DIJ118" s="1845" t="e">
        <f>+DII118/DII$16</f>
        <v>#DIV/0!</v>
      </c>
      <c r="DIK118" s="1538">
        <f>+DIK556</f>
        <v>0</v>
      </c>
      <c r="DIL118" s="1845" t="e">
        <f>+DIK118/DIK$16</f>
        <v>#DIV/0!</v>
      </c>
      <c r="DIM118" s="1538">
        <f>+DIM556</f>
        <v>0</v>
      </c>
      <c r="DIN118" s="1845" t="e">
        <f>+DIM118/DIM$16</f>
        <v>#DIV/0!</v>
      </c>
      <c r="DIO118" s="1538">
        <f>+DIO556</f>
        <v>0</v>
      </c>
      <c r="DIP118" s="1845" t="e">
        <f>+DIO118/DIO$16</f>
        <v>#DIV/0!</v>
      </c>
      <c r="DIQ118" s="1538">
        <f>+DIQ556</f>
        <v>0</v>
      </c>
      <c r="DIR118" s="1845" t="e">
        <f>+DIQ118/DIQ$16</f>
        <v>#DIV/0!</v>
      </c>
      <c r="DIS118" s="1538">
        <f>+DIS556</f>
        <v>0</v>
      </c>
      <c r="DIT118" s="1845" t="e">
        <f>+DIS118/DIS$16</f>
        <v>#DIV/0!</v>
      </c>
      <c r="DIU118" s="1538">
        <f>+DIU556</f>
        <v>0</v>
      </c>
      <c r="DIV118" s="1845" t="e">
        <f>+DIU118/DIU$16</f>
        <v>#DIV/0!</v>
      </c>
      <c r="DIW118" s="1538">
        <f>+DIW556</f>
        <v>0</v>
      </c>
      <c r="DIX118" s="1845" t="e">
        <f>+DIW118/DIW$16</f>
        <v>#DIV/0!</v>
      </c>
      <c r="DIY118" s="1538">
        <f>+DIY556</f>
        <v>0</v>
      </c>
      <c r="DIZ118" s="1845" t="e">
        <f>+DIY118/DIY$16</f>
        <v>#DIV/0!</v>
      </c>
      <c r="DJA118" s="1538">
        <f>+DJA556</f>
        <v>0</v>
      </c>
      <c r="DJB118" s="1845" t="e">
        <f>+DJA118/DJA$16</f>
        <v>#DIV/0!</v>
      </c>
      <c r="DJC118" s="1538">
        <f>+DJC556</f>
        <v>0</v>
      </c>
      <c r="DJD118" s="1845" t="e">
        <f>+DJC118/DJC$16</f>
        <v>#DIV/0!</v>
      </c>
      <c r="DJE118" s="1538">
        <f>+DJE556</f>
        <v>0</v>
      </c>
      <c r="DJF118" s="1845" t="e">
        <f>+DJE118/DJE$16</f>
        <v>#DIV/0!</v>
      </c>
      <c r="DJG118" s="1538">
        <f>+DJG556</f>
        <v>0</v>
      </c>
      <c r="DJH118" s="1845" t="e">
        <f>+DJG118/DJG$16</f>
        <v>#DIV/0!</v>
      </c>
      <c r="DJI118" s="1538">
        <f>+DJI556</f>
        <v>0</v>
      </c>
      <c r="DJJ118" s="1845" t="e">
        <f>+DJI118/DJI$16</f>
        <v>#DIV/0!</v>
      </c>
      <c r="DJK118" s="1538">
        <f>+DJK556</f>
        <v>0</v>
      </c>
      <c r="DJL118" s="1845" t="e">
        <f>+DJK118/DJK$16</f>
        <v>#DIV/0!</v>
      </c>
      <c r="DJM118" s="1538">
        <f>+DJM556</f>
        <v>0</v>
      </c>
      <c r="DJN118" s="1845" t="e">
        <f>+DJM118/DJM$16</f>
        <v>#DIV/0!</v>
      </c>
      <c r="DJO118" s="1538">
        <f>+DJO556</f>
        <v>0</v>
      </c>
      <c r="DJP118" s="1845" t="e">
        <f>+DJO118/DJO$16</f>
        <v>#DIV/0!</v>
      </c>
      <c r="DJQ118" s="1538">
        <f>+DJQ556</f>
        <v>0</v>
      </c>
      <c r="DJR118" s="1845" t="e">
        <f>+DJQ118/DJQ$16</f>
        <v>#DIV/0!</v>
      </c>
      <c r="DJS118" s="1538">
        <f>+DJS556</f>
        <v>0</v>
      </c>
      <c r="DJT118" s="1845" t="e">
        <f>+DJS118/DJS$16</f>
        <v>#DIV/0!</v>
      </c>
      <c r="DJU118" s="1538">
        <f>+DJU556</f>
        <v>0</v>
      </c>
      <c r="DJV118" s="1845" t="e">
        <f>+DJU118/DJU$16</f>
        <v>#DIV/0!</v>
      </c>
      <c r="DJW118" s="1538">
        <f>+DJW556</f>
        <v>0</v>
      </c>
      <c r="DJX118" s="1845" t="e">
        <f>+DJW118/DJW$16</f>
        <v>#DIV/0!</v>
      </c>
      <c r="DJY118" s="1538">
        <f>+DJY556</f>
        <v>0</v>
      </c>
      <c r="DJZ118" s="1845" t="e">
        <f>+DJY118/DJY$16</f>
        <v>#DIV/0!</v>
      </c>
      <c r="DKA118" s="1538">
        <f>+DKA556</f>
        <v>0</v>
      </c>
      <c r="DKB118" s="1845" t="e">
        <f>+DKA118/DKA$16</f>
        <v>#DIV/0!</v>
      </c>
      <c r="DKC118" s="1538">
        <f>+DKC556</f>
        <v>0</v>
      </c>
      <c r="DKD118" s="1845" t="e">
        <f>+DKC118/DKC$16</f>
        <v>#DIV/0!</v>
      </c>
      <c r="DKE118" s="1538">
        <f>+DKE556</f>
        <v>0</v>
      </c>
      <c r="DKF118" s="1845" t="e">
        <f>+DKE118/DKE$16</f>
        <v>#DIV/0!</v>
      </c>
      <c r="DKG118" s="1538">
        <f>+DKG556</f>
        <v>0</v>
      </c>
      <c r="DKH118" s="1845" t="e">
        <f>+DKG118/DKG$16</f>
        <v>#DIV/0!</v>
      </c>
      <c r="DKI118" s="1538">
        <f>+DKI556</f>
        <v>0</v>
      </c>
      <c r="DKJ118" s="1845" t="e">
        <f>+DKI118/DKI$16</f>
        <v>#DIV/0!</v>
      </c>
      <c r="DKK118" s="1538">
        <f>+DKK556</f>
        <v>0</v>
      </c>
      <c r="DKL118" s="1845" t="e">
        <f>+DKK118/DKK$16</f>
        <v>#DIV/0!</v>
      </c>
      <c r="DKM118" s="1538">
        <f>+DKM556</f>
        <v>0</v>
      </c>
      <c r="DKN118" s="1845" t="e">
        <f>+DKM118/DKM$16</f>
        <v>#DIV/0!</v>
      </c>
      <c r="DKO118" s="1538">
        <f>+DKO556</f>
        <v>0</v>
      </c>
      <c r="DKP118" s="1845" t="e">
        <f>+DKO118/DKO$16</f>
        <v>#DIV/0!</v>
      </c>
      <c r="DKQ118" s="1538">
        <f>+DKQ556</f>
        <v>0</v>
      </c>
      <c r="DKR118" s="1845" t="e">
        <f>+DKQ118/DKQ$16</f>
        <v>#DIV/0!</v>
      </c>
      <c r="DKS118" s="1538">
        <f>+DKS556</f>
        <v>0</v>
      </c>
      <c r="DKT118" s="1845" t="e">
        <f>+DKS118/DKS$16</f>
        <v>#DIV/0!</v>
      </c>
      <c r="DKU118" s="1538">
        <f>+DKU556</f>
        <v>0</v>
      </c>
      <c r="DKV118" s="1845" t="e">
        <f>+DKU118/DKU$16</f>
        <v>#DIV/0!</v>
      </c>
      <c r="DKW118" s="1538">
        <f>+DKW556</f>
        <v>0</v>
      </c>
      <c r="DKX118" s="1845" t="e">
        <f>+DKW118/DKW$16</f>
        <v>#DIV/0!</v>
      </c>
      <c r="DKY118" s="1538">
        <f>+DKY556</f>
        <v>0</v>
      </c>
      <c r="DKZ118" s="1845" t="e">
        <f>+DKY118/DKY$16</f>
        <v>#DIV/0!</v>
      </c>
      <c r="DLA118" s="1538">
        <f>+DLA556</f>
        <v>0</v>
      </c>
      <c r="DLB118" s="1845" t="e">
        <f>+DLA118/DLA$16</f>
        <v>#DIV/0!</v>
      </c>
      <c r="DLC118" s="1538">
        <f>+DLC556</f>
        <v>0</v>
      </c>
      <c r="DLD118" s="1845" t="e">
        <f>+DLC118/DLC$16</f>
        <v>#DIV/0!</v>
      </c>
      <c r="DLE118" s="1538">
        <f>+DLE556</f>
        <v>0</v>
      </c>
      <c r="DLF118" s="1845" t="e">
        <f>+DLE118/DLE$16</f>
        <v>#DIV/0!</v>
      </c>
      <c r="DLG118" s="1538">
        <f>+DLG556</f>
        <v>0</v>
      </c>
      <c r="DLH118" s="1845" t="e">
        <f>+DLG118/DLG$16</f>
        <v>#DIV/0!</v>
      </c>
      <c r="DLI118" s="1538">
        <f>+DLI556</f>
        <v>0</v>
      </c>
      <c r="DLJ118" s="1845" t="e">
        <f>+DLI118/DLI$16</f>
        <v>#DIV/0!</v>
      </c>
      <c r="DLK118" s="1538">
        <f>+DLK556</f>
        <v>0</v>
      </c>
      <c r="DLL118" s="1845" t="e">
        <f>+DLK118/DLK$16</f>
        <v>#DIV/0!</v>
      </c>
      <c r="DLM118" s="1538">
        <f>+DLM556</f>
        <v>0</v>
      </c>
      <c r="DLN118" s="1845" t="e">
        <f>+DLM118/DLM$16</f>
        <v>#DIV/0!</v>
      </c>
      <c r="DLO118" s="1538">
        <f>+DLO556</f>
        <v>0</v>
      </c>
      <c r="DLP118" s="1845" t="e">
        <f>+DLO118/DLO$16</f>
        <v>#DIV/0!</v>
      </c>
      <c r="DLQ118" s="1538">
        <f>+DLQ556</f>
        <v>0</v>
      </c>
      <c r="DLR118" s="1845" t="e">
        <f>+DLQ118/DLQ$16</f>
        <v>#DIV/0!</v>
      </c>
      <c r="DLS118" s="1538">
        <f>+DLS556</f>
        <v>0</v>
      </c>
      <c r="DLT118" s="1845" t="e">
        <f>+DLS118/DLS$16</f>
        <v>#DIV/0!</v>
      </c>
      <c r="DLU118" s="1538">
        <f>+DLU556</f>
        <v>0</v>
      </c>
      <c r="DLV118" s="1845" t="e">
        <f>+DLU118/DLU$16</f>
        <v>#DIV/0!</v>
      </c>
      <c r="DLW118" s="1538">
        <f>+DLW556</f>
        <v>0</v>
      </c>
      <c r="DLX118" s="1845" t="e">
        <f>+DLW118/DLW$16</f>
        <v>#DIV/0!</v>
      </c>
      <c r="DLY118" s="1538">
        <f>+DLY556</f>
        <v>0</v>
      </c>
      <c r="DLZ118" s="1845" t="e">
        <f>+DLY118/DLY$16</f>
        <v>#DIV/0!</v>
      </c>
      <c r="DMA118" s="1538">
        <f>+DMA556</f>
        <v>0</v>
      </c>
      <c r="DMB118" s="1845" t="e">
        <f>+DMA118/DMA$16</f>
        <v>#DIV/0!</v>
      </c>
      <c r="DMC118" s="1538">
        <f>+DMC556</f>
        <v>0</v>
      </c>
      <c r="DMD118" s="1845" t="e">
        <f>+DMC118/DMC$16</f>
        <v>#DIV/0!</v>
      </c>
      <c r="DME118" s="1538">
        <f>+DME556</f>
        <v>0</v>
      </c>
      <c r="DMF118" s="1845" t="e">
        <f>+DME118/DME$16</f>
        <v>#DIV/0!</v>
      </c>
      <c r="DMG118" s="1538">
        <f>+DMG556</f>
        <v>0</v>
      </c>
      <c r="DMH118" s="1845" t="e">
        <f>+DMG118/DMG$16</f>
        <v>#DIV/0!</v>
      </c>
      <c r="DMI118" s="1538">
        <f>+DMI556</f>
        <v>0</v>
      </c>
      <c r="DMJ118" s="1845" t="e">
        <f>+DMI118/DMI$16</f>
        <v>#DIV/0!</v>
      </c>
      <c r="DMK118" s="1538">
        <f>+DMK556</f>
        <v>0</v>
      </c>
      <c r="DML118" s="1845" t="e">
        <f>+DMK118/DMK$16</f>
        <v>#DIV/0!</v>
      </c>
      <c r="DMM118" s="1538">
        <f>+DMM556</f>
        <v>0</v>
      </c>
      <c r="DMN118" s="1845" t="e">
        <f>+DMM118/DMM$16</f>
        <v>#DIV/0!</v>
      </c>
      <c r="DMO118" s="1538">
        <f>+DMO556</f>
        <v>0</v>
      </c>
      <c r="DMP118" s="1845" t="e">
        <f>+DMO118/DMO$16</f>
        <v>#DIV/0!</v>
      </c>
      <c r="DMQ118" s="1538">
        <f>+DMQ556</f>
        <v>0</v>
      </c>
      <c r="DMR118" s="1845" t="e">
        <f>+DMQ118/DMQ$16</f>
        <v>#DIV/0!</v>
      </c>
      <c r="DMS118" s="1538">
        <f>+DMS556</f>
        <v>0</v>
      </c>
      <c r="DMT118" s="1845" t="e">
        <f>+DMS118/DMS$16</f>
        <v>#DIV/0!</v>
      </c>
      <c r="DMU118" s="1538">
        <f>+DMU556</f>
        <v>0</v>
      </c>
      <c r="DMV118" s="1845" t="e">
        <f>+DMU118/DMU$16</f>
        <v>#DIV/0!</v>
      </c>
      <c r="DMW118" s="1538">
        <f>+DMW556</f>
        <v>0</v>
      </c>
      <c r="DMX118" s="1845" t="e">
        <f>+DMW118/DMW$16</f>
        <v>#DIV/0!</v>
      </c>
      <c r="DMY118" s="1538">
        <f>+DMY556</f>
        <v>0</v>
      </c>
      <c r="DMZ118" s="1845" t="e">
        <f>+DMY118/DMY$16</f>
        <v>#DIV/0!</v>
      </c>
      <c r="DNA118" s="1538">
        <f>+DNA556</f>
        <v>0</v>
      </c>
      <c r="DNB118" s="1845" t="e">
        <f>+DNA118/DNA$16</f>
        <v>#DIV/0!</v>
      </c>
      <c r="DNC118" s="1538">
        <f>+DNC556</f>
        <v>0</v>
      </c>
      <c r="DND118" s="1845" t="e">
        <f>+DNC118/DNC$16</f>
        <v>#DIV/0!</v>
      </c>
      <c r="DNE118" s="1538">
        <f>+DNE556</f>
        <v>0</v>
      </c>
      <c r="DNF118" s="1845" t="e">
        <f>+DNE118/DNE$16</f>
        <v>#DIV/0!</v>
      </c>
      <c r="DNG118" s="1538">
        <f>+DNG556</f>
        <v>0</v>
      </c>
      <c r="DNH118" s="1845" t="e">
        <f>+DNG118/DNG$16</f>
        <v>#DIV/0!</v>
      </c>
      <c r="DNI118" s="1538">
        <f>+DNI556</f>
        <v>0</v>
      </c>
      <c r="DNJ118" s="1845" t="e">
        <f>+DNI118/DNI$16</f>
        <v>#DIV/0!</v>
      </c>
      <c r="DNK118" s="1538">
        <f>+DNK556</f>
        <v>0</v>
      </c>
      <c r="DNL118" s="1845" t="e">
        <f>+DNK118/DNK$16</f>
        <v>#DIV/0!</v>
      </c>
      <c r="DNM118" s="1538">
        <f>+DNM556</f>
        <v>0</v>
      </c>
      <c r="DNN118" s="1845" t="e">
        <f>+DNM118/DNM$16</f>
        <v>#DIV/0!</v>
      </c>
      <c r="DNO118" s="1538">
        <f>+DNO556</f>
        <v>0</v>
      </c>
      <c r="DNP118" s="1845" t="e">
        <f>+DNO118/DNO$16</f>
        <v>#DIV/0!</v>
      </c>
      <c r="DNQ118" s="1538">
        <f>+DNQ556</f>
        <v>0</v>
      </c>
      <c r="DNR118" s="1845" t="e">
        <f>+DNQ118/DNQ$16</f>
        <v>#DIV/0!</v>
      </c>
      <c r="DNS118" s="1538">
        <f>+DNS556</f>
        <v>0</v>
      </c>
      <c r="DNT118" s="1845" t="e">
        <f>+DNS118/DNS$16</f>
        <v>#DIV/0!</v>
      </c>
      <c r="DNU118" s="1538">
        <f>+DNU556</f>
        <v>0</v>
      </c>
      <c r="DNV118" s="1845" t="e">
        <f>+DNU118/DNU$16</f>
        <v>#DIV/0!</v>
      </c>
      <c r="DNW118" s="1538">
        <f>+DNW556</f>
        <v>0</v>
      </c>
      <c r="DNX118" s="1845" t="e">
        <f>+DNW118/DNW$16</f>
        <v>#DIV/0!</v>
      </c>
      <c r="DNY118" s="1538">
        <f>+DNY556</f>
        <v>0</v>
      </c>
      <c r="DNZ118" s="1845" t="e">
        <f>+DNY118/DNY$16</f>
        <v>#DIV/0!</v>
      </c>
      <c r="DOA118" s="1538">
        <f>+DOA556</f>
        <v>0</v>
      </c>
      <c r="DOB118" s="1845" t="e">
        <f>+DOA118/DOA$16</f>
        <v>#DIV/0!</v>
      </c>
      <c r="DOC118" s="1538">
        <f>+DOC556</f>
        <v>0</v>
      </c>
      <c r="DOD118" s="1845" t="e">
        <f>+DOC118/DOC$16</f>
        <v>#DIV/0!</v>
      </c>
      <c r="DOE118" s="1538">
        <f>+DOE556</f>
        <v>0</v>
      </c>
      <c r="DOF118" s="1845" t="e">
        <f>+DOE118/DOE$16</f>
        <v>#DIV/0!</v>
      </c>
      <c r="DOG118" s="1538">
        <f>+DOG556</f>
        <v>0</v>
      </c>
      <c r="DOH118" s="1845" t="e">
        <f>+DOG118/DOG$16</f>
        <v>#DIV/0!</v>
      </c>
      <c r="DOI118" s="1538">
        <f>+DOI556</f>
        <v>0</v>
      </c>
      <c r="DOJ118" s="1845" t="e">
        <f>+DOI118/DOI$16</f>
        <v>#DIV/0!</v>
      </c>
      <c r="DOK118" s="1538">
        <f>+DOK556</f>
        <v>0</v>
      </c>
      <c r="DOL118" s="1845" t="e">
        <f>+DOK118/DOK$16</f>
        <v>#DIV/0!</v>
      </c>
      <c r="DOM118" s="1538">
        <f>+DOM556</f>
        <v>0</v>
      </c>
      <c r="DON118" s="1845" t="e">
        <f>+DOM118/DOM$16</f>
        <v>#DIV/0!</v>
      </c>
      <c r="DOO118" s="1538">
        <f>+DOO556</f>
        <v>0</v>
      </c>
      <c r="DOP118" s="1845" t="e">
        <f>+DOO118/DOO$16</f>
        <v>#DIV/0!</v>
      </c>
      <c r="DOQ118" s="1538">
        <f>+DOQ556</f>
        <v>0</v>
      </c>
      <c r="DOR118" s="1845" t="e">
        <f>+DOQ118/DOQ$16</f>
        <v>#DIV/0!</v>
      </c>
      <c r="DOS118" s="1538">
        <f>+DOS556</f>
        <v>0</v>
      </c>
      <c r="DOT118" s="1845" t="e">
        <f>+DOS118/DOS$16</f>
        <v>#DIV/0!</v>
      </c>
      <c r="DOU118" s="1538">
        <f>+DOU556</f>
        <v>0</v>
      </c>
      <c r="DOV118" s="1845" t="e">
        <f>+DOU118/DOU$16</f>
        <v>#DIV/0!</v>
      </c>
      <c r="DOW118" s="1538">
        <f>+DOW556</f>
        <v>0</v>
      </c>
      <c r="DOX118" s="1845" t="e">
        <f>+DOW118/DOW$16</f>
        <v>#DIV/0!</v>
      </c>
      <c r="DOY118" s="1538">
        <f>+DOY556</f>
        <v>0</v>
      </c>
      <c r="DOZ118" s="1845" t="e">
        <f>+DOY118/DOY$16</f>
        <v>#DIV/0!</v>
      </c>
      <c r="DPA118" s="1538">
        <f>+DPA556</f>
        <v>0</v>
      </c>
      <c r="DPB118" s="1845" t="e">
        <f>+DPA118/DPA$16</f>
        <v>#DIV/0!</v>
      </c>
      <c r="DPC118" s="1538">
        <f>+DPC556</f>
        <v>0</v>
      </c>
      <c r="DPD118" s="1845" t="e">
        <f>+DPC118/DPC$16</f>
        <v>#DIV/0!</v>
      </c>
      <c r="DPE118" s="1538">
        <f>+DPE556</f>
        <v>0</v>
      </c>
      <c r="DPF118" s="1845" t="e">
        <f>+DPE118/DPE$16</f>
        <v>#DIV/0!</v>
      </c>
      <c r="DPG118" s="1538">
        <f>+DPG556</f>
        <v>0</v>
      </c>
      <c r="DPH118" s="1845" t="e">
        <f>+DPG118/DPG$16</f>
        <v>#DIV/0!</v>
      </c>
      <c r="DPI118" s="1538">
        <f>+DPI556</f>
        <v>0</v>
      </c>
      <c r="DPJ118" s="1845" t="e">
        <f>+DPI118/DPI$16</f>
        <v>#DIV/0!</v>
      </c>
      <c r="DPK118" s="1538">
        <f>+DPK556</f>
        <v>0</v>
      </c>
      <c r="DPL118" s="1845" t="e">
        <f>+DPK118/DPK$16</f>
        <v>#DIV/0!</v>
      </c>
      <c r="DPM118" s="1538">
        <f>+DPM556</f>
        <v>0</v>
      </c>
      <c r="DPN118" s="1845" t="e">
        <f>+DPM118/DPM$16</f>
        <v>#DIV/0!</v>
      </c>
      <c r="DPO118" s="1538">
        <f>+DPO556</f>
        <v>0</v>
      </c>
      <c r="DPP118" s="1845" t="e">
        <f>+DPO118/DPO$16</f>
        <v>#DIV/0!</v>
      </c>
      <c r="DPQ118" s="1538">
        <f>+DPQ556</f>
        <v>0</v>
      </c>
      <c r="DPR118" s="1845" t="e">
        <f>+DPQ118/DPQ$16</f>
        <v>#DIV/0!</v>
      </c>
      <c r="DPS118" s="1538">
        <f>+DPS556</f>
        <v>0</v>
      </c>
      <c r="DPT118" s="1845" t="e">
        <f>+DPS118/DPS$16</f>
        <v>#DIV/0!</v>
      </c>
      <c r="DPU118" s="1538">
        <f>+DPU556</f>
        <v>0</v>
      </c>
      <c r="DPV118" s="1845" t="e">
        <f>+DPU118/DPU$16</f>
        <v>#DIV/0!</v>
      </c>
      <c r="DPW118" s="1538">
        <f>+DPW556</f>
        <v>0</v>
      </c>
      <c r="DPX118" s="1845" t="e">
        <f>+DPW118/DPW$16</f>
        <v>#DIV/0!</v>
      </c>
      <c r="DPY118" s="1538">
        <f>+DPY556</f>
        <v>0</v>
      </c>
      <c r="DPZ118" s="1845" t="e">
        <f>+DPY118/DPY$16</f>
        <v>#DIV/0!</v>
      </c>
      <c r="DQA118" s="1538">
        <f>+DQA556</f>
        <v>0</v>
      </c>
      <c r="DQB118" s="1845" t="e">
        <f>+DQA118/DQA$16</f>
        <v>#DIV/0!</v>
      </c>
      <c r="DQC118" s="1538">
        <f>+DQC556</f>
        <v>0</v>
      </c>
      <c r="DQD118" s="1845" t="e">
        <f>+DQC118/DQC$16</f>
        <v>#DIV/0!</v>
      </c>
      <c r="DQE118" s="1538">
        <f>+DQE556</f>
        <v>0</v>
      </c>
      <c r="DQF118" s="1845" t="e">
        <f>+DQE118/DQE$16</f>
        <v>#DIV/0!</v>
      </c>
      <c r="DQG118" s="1538">
        <f>+DQG556</f>
        <v>0</v>
      </c>
      <c r="DQH118" s="1845" t="e">
        <f>+DQG118/DQG$16</f>
        <v>#DIV/0!</v>
      </c>
      <c r="DQI118" s="1538">
        <f>+DQI556</f>
        <v>0</v>
      </c>
      <c r="DQJ118" s="1845" t="e">
        <f>+DQI118/DQI$16</f>
        <v>#DIV/0!</v>
      </c>
      <c r="DQK118" s="1538">
        <f>+DQK556</f>
        <v>0</v>
      </c>
      <c r="DQL118" s="1845" t="e">
        <f>+DQK118/DQK$16</f>
        <v>#DIV/0!</v>
      </c>
      <c r="DQM118" s="1538">
        <f>+DQM556</f>
        <v>0</v>
      </c>
      <c r="DQN118" s="1845" t="e">
        <f>+DQM118/DQM$16</f>
        <v>#DIV/0!</v>
      </c>
      <c r="DQO118" s="1538">
        <f>+DQO556</f>
        <v>0</v>
      </c>
      <c r="DQP118" s="1845" t="e">
        <f>+DQO118/DQO$16</f>
        <v>#DIV/0!</v>
      </c>
      <c r="DQQ118" s="1538">
        <f>+DQQ556</f>
        <v>0</v>
      </c>
      <c r="DQR118" s="1845" t="e">
        <f>+DQQ118/DQQ$16</f>
        <v>#DIV/0!</v>
      </c>
      <c r="DQS118" s="1538">
        <f>+DQS556</f>
        <v>0</v>
      </c>
      <c r="DQT118" s="1845" t="e">
        <f>+DQS118/DQS$16</f>
        <v>#DIV/0!</v>
      </c>
      <c r="DQU118" s="1538">
        <f>+DQU556</f>
        <v>0</v>
      </c>
      <c r="DQV118" s="1845" t="e">
        <f>+DQU118/DQU$16</f>
        <v>#DIV/0!</v>
      </c>
      <c r="DQW118" s="1538">
        <f>+DQW556</f>
        <v>0</v>
      </c>
      <c r="DQX118" s="1845" t="e">
        <f>+DQW118/DQW$16</f>
        <v>#DIV/0!</v>
      </c>
      <c r="DQY118" s="1538">
        <f>+DQY556</f>
        <v>0</v>
      </c>
      <c r="DQZ118" s="1845" t="e">
        <f>+DQY118/DQY$16</f>
        <v>#DIV/0!</v>
      </c>
      <c r="DRA118" s="1538">
        <f>+DRA556</f>
        <v>0</v>
      </c>
      <c r="DRB118" s="1845" t="e">
        <f>+DRA118/DRA$16</f>
        <v>#DIV/0!</v>
      </c>
      <c r="DRC118" s="1538">
        <f>+DRC556</f>
        <v>0</v>
      </c>
      <c r="DRD118" s="1845" t="e">
        <f>+DRC118/DRC$16</f>
        <v>#DIV/0!</v>
      </c>
      <c r="DRE118" s="1538">
        <f>+DRE556</f>
        <v>0</v>
      </c>
      <c r="DRF118" s="1845" t="e">
        <f>+DRE118/DRE$16</f>
        <v>#DIV/0!</v>
      </c>
      <c r="DRG118" s="1538">
        <f>+DRG556</f>
        <v>0</v>
      </c>
      <c r="DRH118" s="1845" t="e">
        <f>+DRG118/DRG$16</f>
        <v>#DIV/0!</v>
      </c>
      <c r="DRI118" s="1538">
        <f>+DRI556</f>
        <v>0</v>
      </c>
      <c r="DRJ118" s="1845" t="e">
        <f>+DRI118/DRI$16</f>
        <v>#DIV/0!</v>
      </c>
      <c r="DRK118" s="1538">
        <f>+DRK556</f>
        <v>0</v>
      </c>
      <c r="DRL118" s="1845" t="e">
        <f>+DRK118/DRK$16</f>
        <v>#DIV/0!</v>
      </c>
      <c r="DRM118" s="1538">
        <f>+DRM556</f>
        <v>0</v>
      </c>
      <c r="DRN118" s="1845" t="e">
        <f>+DRM118/DRM$16</f>
        <v>#DIV/0!</v>
      </c>
      <c r="DRO118" s="1538">
        <f>+DRO556</f>
        <v>0</v>
      </c>
      <c r="DRP118" s="1845" t="e">
        <f>+DRO118/DRO$16</f>
        <v>#DIV/0!</v>
      </c>
      <c r="DRQ118" s="1538">
        <f>+DRQ556</f>
        <v>0</v>
      </c>
      <c r="DRR118" s="1845" t="e">
        <f>+DRQ118/DRQ$16</f>
        <v>#DIV/0!</v>
      </c>
      <c r="DRS118" s="1538">
        <f>+DRS556</f>
        <v>0</v>
      </c>
      <c r="DRT118" s="1845" t="e">
        <f>+DRS118/DRS$16</f>
        <v>#DIV/0!</v>
      </c>
      <c r="DRU118" s="1538">
        <f>+DRU556</f>
        <v>0</v>
      </c>
      <c r="DRV118" s="1845" t="e">
        <f>+DRU118/DRU$16</f>
        <v>#DIV/0!</v>
      </c>
      <c r="DRW118" s="1538">
        <f>+DRW556</f>
        <v>0</v>
      </c>
      <c r="DRX118" s="1845" t="e">
        <f>+DRW118/DRW$16</f>
        <v>#DIV/0!</v>
      </c>
      <c r="DRY118" s="1538">
        <f>+DRY556</f>
        <v>0</v>
      </c>
      <c r="DRZ118" s="1845" t="e">
        <f>+DRY118/DRY$16</f>
        <v>#DIV/0!</v>
      </c>
      <c r="DSA118" s="1538">
        <f>+DSA556</f>
        <v>0</v>
      </c>
      <c r="DSB118" s="1845" t="e">
        <f>+DSA118/DSA$16</f>
        <v>#DIV/0!</v>
      </c>
      <c r="DSC118" s="1538">
        <f>+DSC556</f>
        <v>0</v>
      </c>
      <c r="DSD118" s="1845" t="e">
        <f>+DSC118/DSC$16</f>
        <v>#DIV/0!</v>
      </c>
      <c r="DSE118" s="1538">
        <f>+DSE556</f>
        <v>0</v>
      </c>
      <c r="DSF118" s="1845" t="e">
        <f>+DSE118/DSE$16</f>
        <v>#DIV/0!</v>
      </c>
      <c r="DSG118" s="1538">
        <f>+DSG556</f>
        <v>0</v>
      </c>
      <c r="DSH118" s="1845" t="e">
        <f>+DSG118/DSG$16</f>
        <v>#DIV/0!</v>
      </c>
      <c r="DSI118" s="1538">
        <f>+DSI556</f>
        <v>0</v>
      </c>
      <c r="DSJ118" s="1845" t="e">
        <f>+DSI118/DSI$16</f>
        <v>#DIV/0!</v>
      </c>
      <c r="DSK118" s="1538">
        <f>+DSK556</f>
        <v>0</v>
      </c>
      <c r="DSL118" s="1845" t="e">
        <f>+DSK118/DSK$16</f>
        <v>#DIV/0!</v>
      </c>
      <c r="DSM118" s="1538">
        <f>+DSM556</f>
        <v>0</v>
      </c>
      <c r="DSN118" s="1845" t="e">
        <f>+DSM118/DSM$16</f>
        <v>#DIV/0!</v>
      </c>
      <c r="DSO118" s="1538">
        <f>+DSO556</f>
        <v>0</v>
      </c>
      <c r="DSP118" s="1845" t="e">
        <f>+DSO118/DSO$16</f>
        <v>#DIV/0!</v>
      </c>
      <c r="DSQ118" s="1538">
        <f>+DSQ556</f>
        <v>0</v>
      </c>
      <c r="DSR118" s="1845" t="e">
        <f>+DSQ118/DSQ$16</f>
        <v>#DIV/0!</v>
      </c>
      <c r="DSS118" s="1538">
        <f>+DSS556</f>
        <v>0</v>
      </c>
      <c r="DST118" s="1845" t="e">
        <f>+DSS118/DSS$16</f>
        <v>#DIV/0!</v>
      </c>
      <c r="DSU118" s="1538">
        <f>+DSU556</f>
        <v>0</v>
      </c>
      <c r="DSV118" s="1845" t="e">
        <f>+DSU118/DSU$16</f>
        <v>#DIV/0!</v>
      </c>
      <c r="DSW118" s="1538">
        <f>+DSW556</f>
        <v>0</v>
      </c>
      <c r="DSX118" s="1845" t="e">
        <f>+DSW118/DSW$16</f>
        <v>#DIV/0!</v>
      </c>
      <c r="DSY118" s="1538">
        <f>+DSY556</f>
        <v>0</v>
      </c>
      <c r="DSZ118" s="1845" t="e">
        <f>+DSY118/DSY$16</f>
        <v>#DIV/0!</v>
      </c>
      <c r="DTA118" s="1538">
        <f>+DTA556</f>
        <v>0</v>
      </c>
      <c r="DTB118" s="1845" t="e">
        <f>+DTA118/DTA$16</f>
        <v>#DIV/0!</v>
      </c>
      <c r="DTC118" s="1538">
        <f>+DTC556</f>
        <v>0</v>
      </c>
      <c r="DTD118" s="1845" t="e">
        <f>+DTC118/DTC$16</f>
        <v>#DIV/0!</v>
      </c>
      <c r="DTE118" s="1538">
        <f>+DTE556</f>
        <v>0</v>
      </c>
      <c r="DTF118" s="1845" t="e">
        <f>+DTE118/DTE$16</f>
        <v>#DIV/0!</v>
      </c>
      <c r="DTG118" s="1538">
        <f>+DTG556</f>
        <v>0</v>
      </c>
      <c r="DTH118" s="1845" t="e">
        <f>+DTG118/DTG$16</f>
        <v>#DIV/0!</v>
      </c>
      <c r="DTI118" s="1538">
        <f>+DTI556</f>
        <v>0</v>
      </c>
      <c r="DTJ118" s="1845" t="e">
        <f>+DTI118/DTI$16</f>
        <v>#DIV/0!</v>
      </c>
      <c r="DTK118" s="1538">
        <f>+DTK556</f>
        <v>0</v>
      </c>
      <c r="DTL118" s="1845" t="e">
        <f>+DTK118/DTK$16</f>
        <v>#DIV/0!</v>
      </c>
      <c r="DTM118" s="1538">
        <f>+DTM556</f>
        <v>0</v>
      </c>
      <c r="DTN118" s="1845" t="e">
        <f>+DTM118/DTM$16</f>
        <v>#DIV/0!</v>
      </c>
      <c r="DTO118" s="1538">
        <f>+DTO556</f>
        <v>0</v>
      </c>
      <c r="DTP118" s="1845" t="e">
        <f>+DTO118/DTO$16</f>
        <v>#DIV/0!</v>
      </c>
      <c r="DTQ118" s="1538">
        <f>+DTQ556</f>
        <v>0</v>
      </c>
      <c r="DTR118" s="1845" t="e">
        <f>+DTQ118/DTQ$16</f>
        <v>#DIV/0!</v>
      </c>
      <c r="DTS118" s="1538">
        <f>+DTS556</f>
        <v>0</v>
      </c>
      <c r="DTT118" s="1845" t="e">
        <f>+DTS118/DTS$16</f>
        <v>#DIV/0!</v>
      </c>
      <c r="DTU118" s="1538">
        <f>+DTU556</f>
        <v>0</v>
      </c>
      <c r="DTV118" s="1845" t="e">
        <f>+DTU118/DTU$16</f>
        <v>#DIV/0!</v>
      </c>
      <c r="DTW118" s="1538">
        <f>+DTW556</f>
        <v>0</v>
      </c>
      <c r="DTX118" s="1845" t="e">
        <f>+DTW118/DTW$16</f>
        <v>#DIV/0!</v>
      </c>
      <c r="DTY118" s="1538">
        <f>+DTY556</f>
        <v>0</v>
      </c>
      <c r="DTZ118" s="1845" t="e">
        <f>+DTY118/DTY$16</f>
        <v>#DIV/0!</v>
      </c>
      <c r="DUA118" s="1538">
        <f>+DUA556</f>
        <v>0</v>
      </c>
      <c r="DUB118" s="1845" t="e">
        <f>+DUA118/DUA$16</f>
        <v>#DIV/0!</v>
      </c>
      <c r="DUC118" s="1538">
        <f>+DUC556</f>
        <v>0</v>
      </c>
      <c r="DUD118" s="1845" t="e">
        <f>+DUC118/DUC$16</f>
        <v>#DIV/0!</v>
      </c>
      <c r="DUE118" s="1538">
        <f>+DUE556</f>
        <v>0</v>
      </c>
      <c r="DUF118" s="1845" t="e">
        <f>+DUE118/DUE$16</f>
        <v>#DIV/0!</v>
      </c>
      <c r="DUG118" s="1538">
        <f>+DUG556</f>
        <v>0</v>
      </c>
      <c r="DUH118" s="1845" t="e">
        <f>+DUG118/DUG$16</f>
        <v>#DIV/0!</v>
      </c>
      <c r="DUI118" s="1538">
        <f>+DUI556</f>
        <v>0</v>
      </c>
      <c r="DUJ118" s="1845" t="e">
        <f>+DUI118/DUI$16</f>
        <v>#DIV/0!</v>
      </c>
      <c r="DUK118" s="1538">
        <f>+DUK556</f>
        <v>0</v>
      </c>
      <c r="DUL118" s="1845" t="e">
        <f>+DUK118/DUK$16</f>
        <v>#DIV/0!</v>
      </c>
      <c r="DUM118" s="1538">
        <f>+DUM556</f>
        <v>0</v>
      </c>
      <c r="DUN118" s="1845" t="e">
        <f>+DUM118/DUM$16</f>
        <v>#DIV/0!</v>
      </c>
      <c r="DUO118" s="1538">
        <f>+DUO556</f>
        <v>0</v>
      </c>
      <c r="DUP118" s="1845" t="e">
        <f>+DUO118/DUO$16</f>
        <v>#DIV/0!</v>
      </c>
      <c r="DUQ118" s="1538">
        <f>+DUQ556</f>
        <v>0</v>
      </c>
      <c r="DUR118" s="1845" t="e">
        <f>+DUQ118/DUQ$16</f>
        <v>#DIV/0!</v>
      </c>
      <c r="DUS118" s="1538">
        <f>+DUS556</f>
        <v>0</v>
      </c>
      <c r="DUT118" s="1845" t="e">
        <f>+DUS118/DUS$16</f>
        <v>#DIV/0!</v>
      </c>
      <c r="DUU118" s="1538">
        <f>+DUU556</f>
        <v>0</v>
      </c>
      <c r="DUV118" s="1845" t="e">
        <f>+DUU118/DUU$16</f>
        <v>#DIV/0!</v>
      </c>
      <c r="DUW118" s="1538">
        <f>+DUW556</f>
        <v>0</v>
      </c>
      <c r="DUX118" s="1845" t="e">
        <f>+DUW118/DUW$16</f>
        <v>#DIV/0!</v>
      </c>
      <c r="DUY118" s="1538">
        <f>+DUY556</f>
        <v>0</v>
      </c>
      <c r="DUZ118" s="1845" t="e">
        <f>+DUY118/DUY$16</f>
        <v>#DIV/0!</v>
      </c>
      <c r="DVA118" s="1538">
        <f>+DVA556</f>
        <v>0</v>
      </c>
      <c r="DVB118" s="1845" t="e">
        <f>+DVA118/DVA$16</f>
        <v>#DIV/0!</v>
      </c>
      <c r="DVC118" s="1538">
        <f>+DVC556</f>
        <v>0</v>
      </c>
      <c r="DVD118" s="1845" t="e">
        <f>+DVC118/DVC$16</f>
        <v>#DIV/0!</v>
      </c>
      <c r="DVE118" s="1538">
        <f>+DVE556</f>
        <v>0</v>
      </c>
      <c r="DVF118" s="1845" t="e">
        <f>+DVE118/DVE$16</f>
        <v>#DIV/0!</v>
      </c>
      <c r="DVG118" s="1538">
        <f>+DVG556</f>
        <v>0</v>
      </c>
      <c r="DVH118" s="1845" t="e">
        <f>+DVG118/DVG$16</f>
        <v>#DIV/0!</v>
      </c>
      <c r="DVI118" s="1538">
        <f>+DVI556</f>
        <v>0</v>
      </c>
      <c r="DVJ118" s="1845" t="e">
        <f>+DVI118/DVI$16</f>
        <v>#DIV/0!</v>
      </c>
      <c r="DVK118" s="1538">
        <f>+DVK556</f>
        <v>0</v>
      </c>
      <c r="DVL118" s="1845" t="e">
        <f>+DVK118/DVK$16</f>
        <v>#DIV/0!</v>
      </c>
      <c r="DVM118" s="1538">
        <f>+DVM556</f>
        <v>0</v>
      </c>
      <c r="DVN118" s="1845" t="e">
        <f>+DVM118/DVM$16</f>
        <v>#DIV/0!</v>
      </c>
      <c r="DVO118" s="1538">
        <f>+DVO556</f>
        <v>0</v>
      </c>
      <c r="DVP118" s="1845" t="e">
        <f>+DVO118/DVO$16</f>
        <v>#DIV/0!</v>
      </c>
      <c r="DVQ118" s="1538">
        <f>+DVQ556</f>
        <v>0</v>
      </c>
      <c r="DVR118" s="1845" t="e">
        <f>+DVQ118/DVQ$16</f>
        <v>#DIV/0!</v>
      </c>
      <c r="DVS118" s="1538">
        <f>+DVS556</f>
        <v>0</v>
      </c>
      <c r="DVT118" s="1845" t="e">
        <f>+DVS118/DVS$16</f>
        <v>#DIV/0!</v>
      </c>
      <c r="DVU118" s="1538">
        <f>+DVU556</f>
        <v>0</v>
      </c>
      <c r="DVV118" s="1845" t="e">
        <f>+DVU118/DVU$16</f>
        <v>#DIV/0!</v>
      </c>
      <c r="DVW118" s="1538">
        <f>+DVW556</f>
        <v>0</v>
      </c>
      <c r="DVX118" s="1845" t="e">
        <f>+DVW118/DVW$16</f>
        <v>#DIV/0!</v>
      </c>
      <c r="DVY118" s="1538">
        <f>+DVY556</f>
        <v>0</v>
      </c>
      <c r="DVZ118" s="1845" t="e">
        <f>+DVY118/DVY$16</f>
        <v>#DIV/0!</v>
      </c>
      <c r="DWA118" s="1538">
        <f>+DWA556</f>
        <v>0</v>
      </c>
      <c r="DWB118" s="1845" t="e">
        <f>+DWA118/DWA$16</f>
        <v>#DIV/0!</v>
      </c>
      <c r="DWC118" s="1538">
        <f>+DWC556</f>
        <v>0</v>
      </c>
      <c r="DWD118" s="1845" t="e">
        <f>+DWC118/DWC$16</f>
        <v>#DIV/0!</v>
      </c>
      <c r="DWE118" s="1538">
        <f>+DWE556</f>
        <v>0</v>
      </c>
      <c r="DWF118" s="1845" t="e">
        <f>+DWE118/DWE$16</f>
        <v>#DIV/0!</v>
      </c>
      <c r="DWG118" s="1538">
        <f>+DWG556</f>
        <v>0</v>
      </c>
      <c r="DWH118" s="1845" t="e">
        <f>+DWG118/DWG$16</f>
        <v>#DIV/0!</v>
      </c>
      <c r="DWI118" s="1538">
        <f>+DWI556</f>
        <v>0</v>
      </c>
      <c r="DWJ118" s="1845" t="e">
        <f>+DWI118/DWI$16</f>
        <v>#DIV/0!</v>
      </c>
      <c r="DWK118" s="1538">
        <f>+DWK556</f>
        <v>0</v>
      </c>
      <c r="DWL118" s="1845" t="e">
        <f>+DWK118/DWK$16</f>
        <v>#DIV/0!</v>
      </c>
      <c r="DWM118" s="1538">
        <f>+DWM556</f>
        <v>0</v>
      </c>
      <c r="DWN118" s="1845" t="e">
        <f>+DWM118/DWM$16</f>
        <v>#DIV/0!</v>
      </c>
      <c r="DWO118" s="1538">
        <f>+DWO556</f>
        <v>0</v>
      </c>
      <c r="DWP118" s="1845" t="e">
        <f>+DWO118/DWO$16</f>
        <v>#DIV/0!</v>
      </c>
      <c r="DWQ118" s="1538">
        <f>+DWQ556</f>
        <v>0</v>
      </c>
      <c r="DWR118" s="1845" t="e">
        <f>+DWQ118/DWQ$16</f>
        <v>#DIV/0!</v>
      </c>
      <c r="DWS118" s="1538">
        <f>+DWS556</f>
        <v>0</v>
      </c>
      <c r="DWT118" s="1845" t="e">
        <f>+DWS118/DWS$16</f>
        <v>#DIV/0!</v>
      </c>
      <c r="DWU118" s="1538">
        <f>+DWU556</f>
        <v>0</v>
      </c>
      <c r="DWV118" s="1845" t="e">
        <f>+DWU118/DWU$16</f>
        <v>#DIV/0!</v>
      </c>
      <c r="DWW118" s="1538">
        <f>+DWW556</f>
        <v>0</v>
      </c>
      <c r="DWX118" s="1845" t="e">
        <f>+DWW118/DWW$16</f>
        <v>#DIV/0!</v>
      </c>
      <c r="DWY118" s="1538">
        <f>+DWY556</f>
        <v>0</v>
      </c>
      <c r="DWZ118" s="1845" t="e">
        <f>+DWY118/DWY$16</f>
        <v>#DIV/0!</v>
      </c>
      <c r="DXA118" s="1538">
        <f>+DXA556</f>
        <v>0</v>
      </c>
      <c r="DXB118" s="1845" t="e">
        <f>+DXA118/DXA$16</f>
        <v>#DIV/0!</v>
      </c>
      <c r="DXC118" s="1538">
        <f>+DXC556</f>
        <v>0</v>
      </c>
      <c r="DXD118" s="1845" t="e">
        <f>+DXC118/DXC$16</f>
        <v>#DIV/0!</v>
      </c>
      <c r="DXE118" s="1538">
        <f>+DXE556</f>
        <v>0</v>
      </c>
      <c r="DXF118" s="1845" t="e">
        <f>+DXE118/DXE$16</f>
        <v>#DIV/0!</v>
      </c>
      <c r="DXG118" s="1538">
        <f>+DXG556</f>
        <v>0</v>
      </c>
      <c r="DXH118" s="1845" t="e">
        <f>+DXG118/DXG$16</f>
        <v>#DIV/0!</v>
      </c>
      <c r="DXI118" s="1538">
        <f>+DXI556</f>
        <v>0</v>
      </c>
      <c r="DXJ118" s="1845" t="e">
        <f>+DXI118/DXI$16</f>
        <v>#DIV/0!</v>
      </c>
      <c r="DXK118" s="1538">
        <f>+DXK556</f>
        <v>0</v>
      </c>
      <c r="DXL118" s="1845" t="e">
        <f>+DXK118/DXK$16</f>
        <v>#DIV/0!</v>
      </c>
      <c r="DXM118" s="1538">
        <f>+DXM556</f>
        <v>0</v>
      </c>
      <c r="DXN118" s="1845" t="e">
        <f>+DXM118/DXM$16</f>
        <v>#DIV/0!</v>
      </c>
      <c r="DXO118" s="1538">
        <f>+DXO556</f>
        <v>0</v>
      </c>
      <c r="DXP118" s="1845" t="e">
        <f>+DXO118/DXO$16</f>
        <v>#DIV/0!</v>
      </c>
      <c r="DXQ118" s="1538">
        <f>+DXQ556</f>
        <v>0</v>
      </c>
      <c r="DXR118" s="1845" t="e">
        <f>+DXQ118/DXQ$16</f>
        <v>#DIV/0!</v>
      </c>
      <c r="DXS118" s="1538">
        <f>+DXS556</f>
        <v>0</v>
      </c>
      <c r="DXT118" s="1845" t="e">
        <f>+DXS118/DXS$16</f>
        <v>#DIV/0!</v>
      </c>
      <c r="DXU118" s="1538">
        <f>+DXU556</f>
        <v>0</v>
      </c>
      <c r="DXV118" s="1845" t="e">
        <f>+DXU118/DXU$16</f>
        <v>#DIV/0!</v>
      </c>
      <c r="DXW118" s="1538">
        <f>+DXW556</f>
        <v>0</v>
      </c>
      <c r="DXX118" s="1845" t="e">
        <f>+DXW118/DXW$16</f>
        <v>#DIV/0!</v>
      </c>
      <c r="DXY118" s="1538">
        <f>+DXY556</f>
        <v>0</v>
      </c>
      <c r="DXZ118" s="1845" t="e">
        <f>+DXY118/DXY$16</f>
        <v>#DIV/0!</v>
      </c>
      <c r="DYA118" s="1538">
        <f>+DYA556</f>
        <v>0</v>
      </c>
      <c r="DYB118" s="1845" t="e">
        <f>+DYA118/DYA$16</f>
        <v>#DIV/0!</v>
      </c>
      <c r="DYC118" s="1538">
        <f>+DYC556</f>
        <v>0</v>
      </c>
      <c r="DYD118" s="1845" t="e">
        <f>+DYC118/DYC$16</f>
        <v>#DIV/0!</v>
      </c>
      <c r="DYE118" s="1538">
        <f>+DYE556</f>
        <v>0</v>
      </c>
      <c r="DYF118" s="1845" t="e">
        <f>+DYE118/DYE$16</f>
        <v>#DIV/0!</v>
      </c>
      <c r="DYG118" s="1538">
        <f>+DYG556</f>
        <v>0</v>
      </c>
      <c r="DYH118" s="1845" t="e">
        <f>+DYG118/DYG$16</f>
        <v>#DIV/0!</v>
      </c>
      <c r="DYI118" s="1538">
        <f>+DYI556</f>
        <v>0</v>
      </c>
      <c r="DYJ118" s="1845" t="e">
        <f>+DYI118/DYI$16</f>
        <v>#DIV/0!</v>
      </c>
      <c r="DYK118" s="1538">
        <f>+DYK556</f>
        <v>0</v>
      </c>
      <c r="DYL118" s="1845" t="e">
        <f>+DYK118/DYK$16</f>
        <v>#DIV/0!</v>
      </c>
      <c r="DYM118" s="1538">
        <f>+DYM556</f>
        <v>0</v>
      </c>
      <c r="DYN118" s="1845" t="e">
        <f>+DYM118/DYM$16</f>
        <v>#DIV/0!</v>
      </c>
      <c r="DYO118" s="1538">
        <f>+DYO556</f>
        <v>0</v>
      </c>
      <c r="DYP118" s="1845" t="e">
        <f>+DYO118/DYO$16</f>
        <v>#DIV/0!</v>
      </c>
      <c r="DYQ118" s="1538">
        <f>+DYQ556</f>
        <v>0</v>
      </c>
      <c r="DYR118" s="1845" t="e">
        <f>+DYQ118/DYQ$16</f>
        <v>#DIV/0!</v>
      </c>
      <c r="DYS118" s="1538">
        <f>+DYS556</f>
        <v>0</v>
      </c>
      <c r="DYT118" s="1845" t="e">
        <f>+DYS118/DYS$16</f>
        <v>#DIV/0!</v>
      </c>
      <c r="DYU118" s="1538">
        <f>+DYU556</f>
        <v>0</v>
      </c>
      <c r="DYV118" s="1845" t="e">
        <f>+DYU118/DYU$16</f>
        <v>#DIV/0!</v>
      </c>
      <c r="DYW118" s="1538">
        <f>+DYW556</f>
        <v>0</v>
      </c>
      <c r="DYX118" s="1845" t="e">
        <f>+DYW118/DYW$16</f>
        <v>#DIV/0!</v>
      </c>
      <c r="DYY118" s="1538">
        <f>+DYY556</f>
        <v>0</v>
      </c>
      <c r="DYZ118" s="1845" t="e">
        <f>+DYY118/DYY$16</f>
        <v>#DIV/0!</v>
      </c>
      <c r="DZA118" s="1538">
        <f>+DZA556</f>
        <v>0</v>
      </c>
      <c r="DZB118" s="1845" t="e">
        <f>+DZA118/DZA$16</f>
        <v>#DIV/0!</v>
      </c>
      <c r="DZC118" s="1538">
        <f>+DZC556</f>
        <v>0</v>
      </c>
      <c r="DZD118" s="1845" t="e">
        <f>+DZC118/DZC$16</f>
        <v>#DIV/0!</v>
      </c>
      <c r="DZE118" s="1538">
        <f>+DZE556</f>
        <v>0</v>
      </c>
      <c r="DZF118" s="1845" t="e">
        <f>+DZE118/DZE$16</f>
        <v>#DIV/0!</v>
      </c>
      <c r="DZG118" s="1538">
        <f>+DZG556</f>
        <v>0</v>
      </c>
      <c r="DZH118" s="1845" t="e">
        <f>+DZG118/DZG$16</f>
        <v>#DIV/0!</v>
      </c>
      <c r="DZI118" s="1538">
        <f>+DZI556</f>
        <v>0</v>
      </c>
      <c r="DZJ118" s="1845" t="e">
        <f>+DZI118/DZI$16</f>
        <v>#DIV/0!</v>
      </c>
      <c r="DZK118" s="1538">
        <f>+DZK556</f>
        <v>0</v>
      </c>
      <c r="DZL118" s="1845" t="e">
        <f>+DZK118/DZK$16</f>
        <v>#DIV/0!</v>
      </c>
      <c r="DZM118" s="1538">
        <f>+DZM556</f>
        <v>0</v>
      </c>
      <c r="DZN118" s="1845" t="e">
        <f>+DZM118/DZM$16</f>
        <v>#DIV/0!</v>
      </c>
      <c r="DZO118" s="1538">
        <f>+DZO556</f>
        <v>0</v>
      </c>
      <c r="DZP118" s="1845" t="e">
        <f>+DZO118/DZO$16</f>
        <v>#DIV/0!</v>
      </c>
      <c r="DZQ118" s="1538">
        <f>+DZQ556</f>
        <v>0</v>
      </c>
      <c r="DZR118" s="1845" t="e">
        <f>+DZQ118/DZQ$16</f>
        <v>#DIV/0!</v>
      </c>
      <c r="DZS118" s="1538">
        <f>+DZS556</f>
        <v>0</v>
      </c>
      <c r="DZT118" s="1845" t="e">
        <f>+DZS118/DZS$16</f>
        <v>#DIV/0!</v>
      </c>
      <c r="DZU118" s="1538">
        <f>+DZU556</f>
        <v>0</v>
      </c>
      <c r="DZV118" s="1845" t="e">
        <f>+DZU118/DZU$16</f>
        <v>#DIV/0!</v>
      </c>
      <c r="DZW118" s="1538">
        <f>+DZW556</f>
        <v>0</v>
      </c>
      <c r="DZX118" s="1845" t="e">
        <f>+DZW118/DZW$16</f>
        <v>#DIV/0!</v>
      </c>
      <c r="DZY118" s="1538">
        <f>+DZY556</f>
        <v>0</v>
      </c>
      <c r="DZZ118" s="1845" t="e">
        <f>+DZY118/DZY$16</f>
        <v>#DIV/0!</v>
      </c>
      <c r="EAA118" s="1538">
        <f>+EAA556</f>
        <v>0</v>
      </c>
      <c r="EAB118" s="1845" t="e">
        <f>+EAA118/EAA$16</f>
        <v>#DIV/0!</v>
      </c>
      <c r="EAC118" s="1538">
        <f>+EAC556</f>
        <v>0</v>
      </c>
      <c r="EAD118" s="1845" t="e">
        <f>+EAC118/EAC$16</f>
        <v>#DIV/0!</v>
      </c>
      <c r="EAE118" s="1538">
        <f>+EAE556</f>
        <v>0</v>
      </c>
      <c r="EAF118" s="1845" t="e">
        <f>+EAE118/EAE$16</f>
        <v>#DIV/0!</v>
      </c>
      <c r="EAG118" s="1538">
        <f>+EAG556</f>
        <v>0</v>
      </c>
      <c r="EAH118" s="1845" t="e">
        <f>+EAG118/EAG$16</f>
        <v>#DIV/0!</v>
      </c>
      <c r="EAI118" s="1538">
        <f>+EAI556</f>
        <v>0</v>
      </c>
      <c r="EAJ118" s="1845" t="e">
        <f>+EAI118/EAI$16</f>
        <v>#DIV/0!</v>
      </c>
      <c r="EAK118" s="1538">
        <f>+EAK556</f>
        <v>0</v>
      </c>
      <c r="EAL118" s="1845" t="e">
        <f>+EAK118/EAK$16</f>
        <v>#DIV/0!</v>
      </c>
      <c r="EAM118" s="1538">
        <f>+EAM556</f>
        <v>0</v>
      </c>
      <c r="EAN118" s="1845" t="e">
        <f>+EAM118/EAM$16</f>
        <v>#DIV/0!</v>
      </c>
      <c r="EAO118" s="1538">
        <f>+EAO556</f>
        <v>0</v>
      </c>
      <c r="EAP118" s="1845" t="e">
        <f>+EAO118/EAO$16</f>
        <v>#DIV/0!</v>
      </c>
      <c r="EAQ118" s="1538">
        <f>+EAQ556</f>
        <v>0</v>
      </c>
      <c r="EAR118" s="1845" t="e">
        <f>+EAQ118/EAQ$16</f>
        <v>#DIV/0!</v>
      </c>
      <c r="EAS118" s="1538">
        <f>+EAS556</f>
        <v>0</v>
      </c>
      <c r="EAT118" s="1845" t="e">
        <f>+EAS118/EAS$16</f>
        <v>#DIV/0!</v>
      </c>
      <c r="EAU118" s="1538">
        <f>+EAU556</f>
        <v>0</v>
      </c>
      <c r="EAV118" s="1845" t="e">
        <f>+EAU118/EAU$16</f>
        <v>#DIV/0!</v>
      </c>
      <c r="EAW118" s="1538">
        <f>+EAW556</f>
        <v>0</v>
      </c>
      <c r="EAX118" s="1845" t="e">
        <f>+EAW118/EAW$16</f>
        <v>#DIV/0!</v>
      </c>
      <c r="EAY118" s="1538">
        <f>+EAY556</f>
        <v>0</v>
      </c>
      <c r="EAZ118" s="1845" t="e">
        <f>+EAY118/EAY$16</f>
        <v>#DIV/0!</v>
      </c>
      <c r="EBA118" s="1538">
        <f>+EBA556</f>
        <v>0</v>
      </c>
      <c r="EBB118" s="1845" t="e">
        <f>+EBA118/EBA$16</f>
        <v>#DIV/0!</v>
      </c>
      <c r="EBC118" s="1538">
        <f>+EBC556</f>
        <v>0</v>
      </c>
      <c r="EBD118" s="1845" t="e">
        <f>+EBC118/EBC$16</f>
        <v>#DIV/0!</v>
      </c>
      <c r="EBE118" s="1538">
        <f>+EBE556</f>
        <v>0</v>
      </c>
      <c r="EBF118" s="1845" t="e">
        <f>+EBE118/EBE$16</f>
        <v>#DIV/0!</v>
      </c>
      <c r="EBG118" s="1538">
        <f>+EBG556</f>
        <v>0</v>
      </c>
      <c r="EBH118" s="1845" t="e">
        <f>+EBG118/EBG$16</f>
        <v>#DIV/0!</v>
      </c>
      <c r="EBI118" s="1538">
        <f>+EBI556</f>
        <v>0</v>
      </c>
      <c r="EBJ118" s="1845" t="e">
        <f>+EBI118/EBI$16</f>
        <v>#DIV/0!</v>
      </c>
      <c r="EBK118" s="1538">
        <f>+EBK556</f>
        <v>0</v>
      </c>
      <c r="EBL118" s="1845" t="e">
        <f>+EBK118/EBK$16</f>
        <v>#DIV/0!</v>
      </c>
      <c r="EBM118" s="1538">
        <f>+EBM556</f>
        <v>0</v>
      </c>
      <c r="EBN118" s="1845" t="e">
        <f>+EBM118/EBM$16</f>
        <v>#DIV/0!</v>
      </c>
      <c r="EBO118" s="1538">
        <f>+EBO556</f>
        <v>0</v>
      </c>
      <c r="EBP118" s="1845" t="e">
        <f>+EBO118/EBO$16</f>
        <v>#DIV/0!</v>
      </c>
      <c r="EBQ118" s="1538">
        <f>+EBQ556</f>
        <v>0</v>
      </c>
      <c r="EBR118" s="1845" t="e">
        <f>+EBQ118/EBQ$16</f>
        <v>#DIV/0!</v>
      </c>
      <c r="EBS118" s="1538">
        <f>+EBS556</f>
        <v>0</v>
      </c>
      <c r="EBT118" s="1845" t="e">
        <f>+EBS118/EBS$16</f>
        <v>#DIV/0!</v>
      </c>
      <c r="EBU118" s="1538">
        <f>+EBU556</f>
        <v>0</v>
      </c>
      <c r="EBV118" s="1845" t="e">
        <f>+EBU118/EBU$16</f>
        <v>#DIV/0!</v>
      </c>
      <c r="EBW118" s="1538">
        <f>+EBW556</f>
        <v>0</v>
      </c>
      <c r="EBX118" s="1845" t="e">
        <f>+EBW118/EBW$16</f>
        <v>#DIV/0!</v>
      </c>
      <c r="EBY118" s="1538">
        <f>+EBY556</f>
        <v>0</v>
      </c>
      <c r="EBZ118" s="1845" t="e">
        <f>+EBY118/EBY$16</f>
        <v>#DIV/0!</v>
      </c>
      <c r="ECA118" s="1538">
        <f>+ECA556</f>
        <v>0</v>
      </c>
      <c r="ECB118" s="1845" t="e">
        <f>+ECA118/ECA$16</f>
        <v>#DIV/0!</v>
      </c>
      <c r="ECC118" s="1538">
        <f>+ECC556</f>
        <v>0</v>
      </c>
      <c r="ECD118" s="1845" t="e">
        <f>+ECC118/ECC$16</f>
        <v>#DIV/0!</v>
      </c>
      <c r="ECE118" s="1538">
        <f>+ECE556</f>
        <v>0</v>
      </c>
      <c r="ECF118" s="1845" t="e">
        <f>+ECE118/ECE$16</f>
        <v>#DIV/0!</v>
      </c>
      <c r="ECG118" s="1538">
        <f>+ECG556</f>
        <v>0</v>
      </c>
      <c r="ECH118" s="1845" t="e">
        <f>+ECG118/ECG$16</f>
        <v>#DIV/0!</v>
      </c>
      <c r="ECI118" s="1538">
        <f>+ECI556</f>
        <v>0</v>
      </c>
      <c r="ECJ118" s="1845" t="e">
        <f>+ECI118/ECI$16</f>
        <v>#DIV/0!</v>
      </c>
      <c r="ECK118" s="1538">
        <f>+ECK556</f>
        <v>0</v>
      </c>
      <c r="ECL118" s="1845" t="e">
        <f>+ECK118/ECK$16</f>
        <v>#DIV/0!</v>
      </c>
      <c r="ECM118" s="1538">
        <f>+ECM556</f>
        <v>0</v>
      </c>
      <c r="ECN118" s="1845" t="e">
        <f>+ECM118/ECM$16</f>
        <v>#DIV/0!</v>
      </c>
      <c r="ECO118" s="1538">
        <f>+ECO556</f>
        <v>0</v>
      </c>
      <c r="ECP118" s="1845" t="e">
        <f>+ECO118/ECO$16</f>
        <v>#DIV/0!</v>
      </c>
      <c r="ECQ118" s="1538">
        <f>+ECQ556</f>
        <v>0</v>
      </c>
      <c r="ECR118" s="1845" t="e">
        <f>+ECQ118/ECQ$16</f>
        <v>#DIV/0!</v>
      </c>
      <c r="ECS118" s="1538">
        <f>+ECS556</f>
        <v>0</v>
      </c>
      <c r="ECT118" s="1845" t="e">
        <f>+ECS118/ECS$16</f>
        <v>#DIV/0!</v>
      </c>
      <c r="ECU118" s="1538">
        <f>+ECU556</f>
        <v>0</v>
      </c>
      <c r="ECV118" s="1845" t="e">
        <f>+ECU118/ECU$16</f>
        <v>#DIV/0!</v>
      </c>
      <c r="ECW118" s="1538">
        <f>+ECW556</f>
        <v>0</v>
      </c>
      <c r="ECX118" s="1845" t="e">
        <f>+ECW118/ECW$16</f>
        <v>#DIV/0!</v>
      </c>
      <c r="ECY118" s="1538">
        <f>+ECY556</f>
        <v>0</v>
      </c>
      <c r="ECZ118" s="1845" t="e">
        <f>+ECY118/ECY$16</f>
        <v>#DIV/0!</v>
      </c>
      <c r="EDA118" s="1538">
        <f>+EDA556</f>
        <v>0</v>
      </c>
      <c r="EDB118" s="1845" t="e">
        <f>+EDA118/EDA$16</f>
        <v>#DIV/0!</v>
      </c>
      <c r="EDC118" s="1538">
        <f>+EDC556</f>
        <v>0</v>
      </c>
      <c r="EDD118" s="1845" t="e">
        <f>+EDC118/EDC$16</f>
        <v>#DIV/0!</v>
      </c>
      <c r="EDE118" s="1538">
        <f>+EDE556</f>
        <v>0</v>
      </c>
      <c r="EDF118" s="1845" t="e">
        <f>+EDE118/EDE$16</f>
        <v>#DIV/0!</v>
      </c>
      <c r="EDG118" s="1538">
        <f>+EDG556</f>
        <v>0</v>
      </c>
      <c r="EDH118" s="1845" t="e">
        <f>+EDG118/EDG$16</f>
        <v>#DIV/0!</v>
      </c>
      <c r="EDI118" s="1538">
        <f>+EDI556</f>
        <v>0</v>
      </c>
      <c r="EDJ118" s="1845" t="e">
        <f>+EDI118/EDI$16</f>
        <v>#DIV/0!</v>
      </c>
      <c r="EDK118" s="1538">
        <f>+EDK556</f>
        <v>0</v>
      </c>
      <c r="EDL118" s="1845" t="e">
        <f>+EDK118/EDK$16</f>
        <v>#DIV/0!</v>
      </c>
      <c r="EDM118" s="1538">
        <f>+EDM556</f>
        <v>0</v>
      </c>
      <c r="EDN118" s="1845" t="e">
        <f>+EDM118/EDM$16</f>
        <v>#DIV/0!</v>
      </c>
      <c r="EDO118" s="1538">
        <f>+EDO556</f>
        <v>0</v>
      </c>
      <c r="EDP118" s="1845" t="e">
        <f>+EDO118/EDO$16</f>
        <v>#DIV/0!</v>
      </c>
      <c r="EDQ118" s="1538">
        <f>+EDQ556</f>
        <v>0</v>
      </c>
      <c r="EDR118" s="1845" t="e">
        <f>+EDQ118/EDQ$16</f>
        <v>#DIV/0!</v>
      </c>
      <c r="EDS118" s="1538">
        <f>+EDS556</f>
        <v>0</v>
      </c>
      <c r="EDT118" s="1845" t="e">
        <f>+EDS118/EDS$16</f>
        <v>#DIV/0!</v>
      </c>
      <c r="EDU118" s="1538">
        <f>+EDU556</f>
        <v>0</v>
      </c>
      <c r="EDV118" s="1845" t="e">
        <f>+EDU118/EDU$16</f>
        <v>#DIV/0!</v>
      </c>
      <c r="EDW118" s="1538">
        <f>+EDW556</f>
        <v>0</v>
      </c>
      <c r="EDX118" s="1845" t="e">
        <f>+EDW118/EDW$16</f>
        <v>#DIV/0!</v>
      </c>
      <c r="EDY118" s="1538">
        <f>+EDY556</f>
        <v>0</v>
      </c>
      <c r="EDZ118" s="1845" t="e">
        <f>+EDY118/EDY$16</f>
        <v>#DIV/0!</v>
      </c>
      <c r="EEA118" s="1538">
        <f>+EEA556</f>
        <v>0</v>
      </c>
      <c r="EEB118" s="1845" t="e">
        <f>+EEA118/EEA$16</f>
        <v>#DIV/0!</v>
      </c>
      <c r="EEC118" s="1538">
        <f>+EEC556</f>
        <v>0</v>
      </c>
      <c r="EED118" s="1845" t="e">
        <f>+EEC118/EEC$16</f>
        <v>#DIV/0!</v>
      </c>
      <c r="EEE118" s="1538">
        <f>+EEE556</f>
        <v>0</v>
      </c>
      <c r="EEF118" s="1845" t="e">
        <f>+EEE118/EEE$16</f>
        <v>#DIV/0!</v>
      </c>
      <c r="EEG118" s="1538">
        <f>+EEG556</f>
        <v>0</v>
      </c>
      <c r="EEH118" s="1845" t="e">
        <f>+EEG118/EEG$16</f>
        <v>#DIV/0!</v>
      </c>
      <c r="EEI118" s="1538">
        <f>+EEI556</f>
        <v>0</v>
      </c>
      <c r="EEJ118" s="1845" t="e">
        <f>+EEI118/EEI$16</f>
        <v>#DIV/0!</v>
      </c>
      <c r="EEK118" s="1538">
        <f>+EEK556</f>
        <v>0</v>
      </c>
      <c r="EEL118" s="1845" t="e">
        <f>+EEK118/EEK$16</f>
        <v>#DIV/0!</v>
      </c>
      <c r="EEM118" s="1538">
        <f>+EEM556</f>
        <v>0</v>
      </c>
      <c r="EEN118" s="1845" t="e">
        <f>+EEM118/EEM$16</f>
        <v>#DIV/0!</v>
      </c>
      <c r="EEO118" s="1538">
        <f>+EEO556</f>
        <v>0</v>
      </c>
      <c r="EEP118" s="1845" t="e">
        <f>+EEO118/EEO$16</f>
        <v>#DIV/0!</v>
      </c>
      <c r="EEQ118" s="1538">
        <f>+EEQ556</f>
        <v>0</v>
      </c>
      <c r="EER118" s="1845" t="e">
        <f>+EEQ118/EEQ$16</f>
        <v>#DIV/0!</v>
      </c>
      <c r="EES118" s="1538">
        <f>+EES556</f>
        <v>0</v>
      </c>
      <c r="EET118" s="1845" t="e">
        <f>+EES118/EES$16</f>
        <v>#DIV/0!</v>
      </c>
      <c r="EEU118" s="1538">
        <f>+EEU556</f>
        <v>0</v>
      </c>
      <c r="EEV118" s="1845" t="e">
        <f>+EEU118/EEU$16</f>
        <v>#DIV/0!</v>
      </c>
      <c r="EEW118" s="1538">
        <f>+EEW556</f>
        <v>0</v>
      </c>
      <c r="EEX118" s="1845" t="e">
        <f>+EEW118/EEW$16</f>
        <v>#DIV/0!</v>
      </c>
      <c r="EEY118" s="1538">
        <f>+EEY556</f>
        <v>0</v>
      </c>
      <c r="EEZ118" s="1845" t="e">
        <f>+EEY118/EEY$16</f>
        <v>#DIV/0!</v>
      </c>
      <c r="EFA118" s="1538">
        <f>+EFA556</f>
        <v>0</v>
      </c>
      <c r="EFB118" s="1845" t="e">
        <f>+EFA118/EFA$16</f>
        <v>#DIV/0!</v>
      </c>
      <c r="EFC118" s="1538">
        <f>+EFC556</f>
        <v>0</v>
      </c>
      <c r="EFD118" s="1845" t="e">
        <f>+EFC118/EFC$16</f>
        <v>#DIV/0!</v>
      </c>
      <c r="EFE118" s="1538">
        <f>+EFE556</f>
        <v>0</v>
      </c>
      <c r="EFF118" s="1845" t="e">
        <f>+EFE118/EFE$16</f>
        <v>#DIV/0!</v>
      </c>
      <c r="EFG118" s="1538">
        <f>+EFG556</f>
        <v>0</v>
      </c>
      <c r="EFH118" s="1845" t="e">
        <f>+EFG118/EFG$16</f>
        <v>#DIV/0!</v>
      </c>
      <c r="EFI118" s="1538">
        <f>+EFI556</f>
        <v>0</v>
      </c>
      <c r="EFJ118" s="1845" t="e">
        <f>+EFI118/EFI$16</f>
        <v>#DIV/0!</v>
      </c>
      <c r="EFK118" s="1538">
        <f>+EFK556</f>
        <v>0</v>
      </c>
      <c r="EFL118" s="1845" t="e">
        <f>+EFK118/EFK$16</f>
        <v>#DIV/0!</v>
      </c>
      <c r="EFM118" s="1538">
        <f>+EFM556</f>
        <v>0</v>
      </c>
      <c r="EFN118" s="1845" t="e">
        <f>+EFM118/EFM$16</f>
        <v>#DIV/0!</v>
      </c>
      <c r="EFO118" s="1538">
        <f>+EFO556</f>
        <v>0</v>
      </c>
      <c r="EFP118" s="1845" t="e">
        <f>+EFO118/EFO$16</f>
        <v>#DIV/0!</v>
      </c>
      <c r="EFQ118" s="1538">
        <f>+EFQ556</f>
        <v>0</v>
      </c>
      <c r="EFR118" s="1845" t="e">
        <f>+EFQ118/EFQ$16</f>
        <v>#DIV/0!</v>
      </c>
      <c r="EFS118" s="1538">
        <f>+EFS556</f>
        <v>0</v>
      </c>
      <c r="EFT118" s="1845" t="e">
        <f>+EFS118/EFS$16</f>
        <v>#DIV/0!</v>
      </c>
      <c r="EFU118" s="1538">
        <f>+EFU556</f>
        <v>0</v>
      </c>
      <c r="EFV118" s="1845" t="e">
        <f>+EFU118/EFU$16</f>
        <v>#DIV/0!</v>
      </c>
      <c r="EFW118" s="1538">
        <f>+EFW556</f>
        <v>0</v>
      </c>
      <c r="EFX118" s="1845" t="e">
        <f>+EFW118/EFW$16</f>
        <v>#DIV/0!</v>
      </c>
      <c r="EFY118" s="1538">
        <f>+EFY556</f>
        <v>0</v>
      </c>
      <c r="EFZ118" s="1845" t="e">
        <f>+EFY118/EFY$16</f>
        <v>#DIV/0!</v>
      </c>
      <c r="EGA118" s="1538">
        <f>+EGA556</f>
        <v>0</v>
      </c>
      <c r="EGB118" s="1845" t="e">
        <f>+EGA118/EGA$16</f>
        <v>#DIV/0!</v>
      </c>
      <c r="EGC118" s="1538">
        <f>+EGC556</f>
        <v>0</v>
      </c>
      <c r="EGD118" s="1845" t="e">
        <f>+EGC118/EGC$16</f>
        <v>#DIV/0!</v>
      </c>
      <c r="EGE118" s="1538">
        <f>+EGE556</f>
        <v>0</v>
      </c>
      <c r="EGF118" s="1845" t="e">
        <f>+EGE118/EGE$16</f>
        <v>#DIV/0!</v>
      </c>
      <c r="EGG118" s="1538">
        <f>+EGG556</f>
        <v>0</v>
      </c>
      <c r="EGH118" s="1845" t="e">
        <f>+EGG118/EGG$16</f>
        <v>#DIV/0!</v>
      </c>
      <c r="EGI118" s="1538">
        <f>+EGI556</f>
        <v>0</v>
      </c>
      <c r="EGJ118" s="1845" t="e">
        <f>+EGI118/EGI$16</f>
        <v>#DIV/0!</v>
      </c>
      <c r="EGK118" s="1538">
        <f>+EGK556</f>
        <v>0</v>
      </c>
      <c r="EGL118" s="1845" t="e">
        <f>+EGK118/EGK$16</f>
        <v>#DIV/0!</v>
      </c>
      <c r="EGM118" s="1538">
        <f>+EGM556</f>
        <v>0</v>
      </c>
      <c r="EGN118" s="1845" t="e">
        <f>+EGM118/EGM$16</f>
        <v>#DIV/0!</v>
      </c>
      <c r="EGO118" s="1538">
        <f>+EGO556</f>
        <v>0</v>
      </c>
      <c r="EGP118" s="1845" t="e">
        <f>+EGO118/EGO$16</f>
        <v>#DIV/0!</v>
      </c>
      <c r="EGQ118" s="1538">
        <f>+EGQ556</f>
        <v>0</v>
      </c>
      <c r="EGR118" s="1845" t="e">
        <f>+EGQ118/EGQ$16</f>
        <v>#DIV/0!</v>
      </c>
      <c r="EGS118" s="1538">
        <f>+EGS556</f>
        <v>0</v>
      </c>
      <c r="EGT118" s="1845" t="e">
        <f>+EGS118/EGS$16</f>
        <v>#DIV/0!</v>
      </c>
      <c r="EGU118" s="1538">
        <f>+EGU556</f>
        <v>0</v>
      </c>
      <c r="EGV118" s="1845" t="e">
        <f>+EGU118/EGU$16</f>
        <v>#DIV/0!</v>
      </c>
      <c r="EGW118" s="1538">
        <f>+EGW556</f>
        <v>0</v>
      </c>
      <c r="EGX118" s="1845" t="e">
        <f>+EGW118/EGW$16</f>
        <v>#DIV/0!</v>
      </c>
      <c r="EGY118" s="1538">
        <f>+EGY556</f>
        <v>0</v>
      </c>
      <c r="EGZ118" s="1845" t="e">
        <f>+EGY118/EGY$16</f>
        <v>#DIV/0!</v>
      </c>
      <c r="EHA118" s="1538">
        <f>+EHA556</f>
        <v>0</v>
      </c>
      <c r="EHB118" s="1845" t="e">
        <f>+EHA118/EHA$16</f>
        <v>#DIV/0!</v>
      </c>
      <c r="EHC118" s="1538">
        <f>+EHC556</f>
        <v>0</v>
      </c>
      <c r="EHD118" s="1845" t="e">
        <f>+EHC118/EHC$16</f>
        <v>#DIV/0!</v>
      </c>
      <c r="EHE118" s="1538">
        <f>+EHE556</f>
        <v>0</v>
      </c>
      <c r="EHF118" s="1845" t="e">
        <f>+EHE118/EHE$16</f>
        <v>#DIV/0!</v>
      </c>
      <c r="EHG118" s="1538">
        <f>+EHG556</f>
        <v>0</v>
      </c>
      <c r="EHH118" s="1845" t="e">
        <f>+EHG118/EHG$16</f>
        <v>#DIV/0!</v>
      </c>
      <c r="EHI118" s="1538">
        <f>+EHI556</f>
        <v>0</v>
      </c>
      <c r="EHJ118" s="1845" t="e">
        <f>+EHI118/EHI$16</f>
        <v>#DIV/0!</v>
      </c>
      <c r="EHK118" s="1538">
        <f>+EHK556</f>
        <v>0</v>
      </c>
      <c r="EHL118" s="1845" t="e">
        <f>+EHK118/EHK$16</f>
        <v>#DIV/0!</v>
      </c>
      <c r="EHM118" s="1538">
        <f>+EHM556</f>
        <v>0</v>
      </c>
      <c r="EHN118" s="1845" t="e">
        <f>+EHM118/EHM$16</f>
        <v>#DIV/0!</v>
      </c>
      <c r="EHO118" s="1538">
        <f>+EHO556</f>
        <v>0</v>
      </c>
      <c r="EHP118" s="1845" t="e">
        <f>+EHO118/EHO$16</f>
        <v>#DIV/0!</v>
      </c>
      <c r="EHQ118" s="1538">
        <f>+EHQ556</f>
        <v>0</v>
      </c>
      <c r="EHR118" s="1845" t="e">
        <f>+EHQ118/EHQ$16</f>
        <v>#DIV/0!</v>
      </c>
      <c r="EHS118" s="1538">
        <f>+EHS556</f>
        <v>0</v>
      </c>
      <c r="EHT118" s="1845" t="e">
        <f>+EHS118/EHS$16</f>
        <v>#DIV/0!</v>
      </c>
      <c r="EHU118" s="1538">
        <f>+EHU556</f>
        <v>0</v>
      </c>
      <c r="EHV118" s="1845" t="e">
        <f>+EHU118/EHU$16</f>
        <v>#DIV/0!</v>
      </c>
      <c r="EHW118" s="1538">
        <f>+EHW556</f>
        <v>0</v>
      </c>
      <c r="EHX118" s="1845" t="e">
        <f>+EHW118/EHW$16</f>
        <v>#DIV/0!</v>
      </c>
      <c r="EHY118" s="1538">
        <f>+EHY556</f>
        <v>0</v>
      </c>
      <c r="EHZ118" s="1845" t="e">
        <f>+EHY118/EHY$16</f>
        <v>#DIV/0!</v>
      </c>
      <c r="EIA118" s="1538">
        <f>+EIA556</f>
        <v>0</v>
      </c>
      <c r="EIB118" s="1845" t="e">
        <f>+EIA118/EIA$16</f>
        <v>#DIV/0!</v>
      </c>
      <c r="EIC118" s="1538">
        <f>+EIC556</f>
        <v>0</v>
      </c>
      <c r="EID118" s="1845" t="e">
        <f>+EIC118/EIC$16</f>
        <v>#DIV/0!</v>
      </c>
      <c r="EIE118" s="1538">
        <f>+EIE556</f>
        <v>0</v>
      </c>
      <c r="EIF118" s="1845" t="e">
        <f>+EIE118/EIE$16</f>
        <v>#DIV/0!</v>
      </c>
      <c r="EIG118" s="1538">
        <f>+EIG556</f>
        <v>0</v>
      </c>
      <c r="EIH118" s="1845" t="e">
        <f>+EIG118/EIG$16</f>
        <v>#DIV/0!</v>
      </c>
      <c r="EII118" s="1538">
        <f>+EII556</f>
        <v>0</v>
      </c>
      <c r="EIJ118" s="1845" t="e">
        <f>+EII118/EII$16</f>
        <v>#DIV/0!</v>
      </c>
      <c r="EIK118" s="1538">
        <f>+EIK556</f>
        <v>0</v>
      </c>
      <c r="EIL118" s="1845" t="e">
        <f>+EIK118/EIK$16</f>
        <v>#DIV/0!</v>
      </c>
      <c r="EIM118" s="1538">
        <f>+EIM556</f>
        <v>0</v>
      </c>
      <c r="EIN118" s="1845" t="e">
        <f>+EIM118/EIM$16</f>
        <v>#DIV/0!</v>
      </c>
      <c r="EIO118" s="1538">
        <f>+EIO556</f>
        <v>0</v>
      </c>
      <c r="EIP118" s="1845" t="e">
        <f>+EIO118/EIO$16</f>
        <v>#DIV/0!</v>
      </c>
      <c r="EIQ118" s="1538">
        <f>+EIQ556</f>
        <v>0</v>
      </c>
      <c r="EIR118" s="1845" t="e">
        <f>+EIQ118/EIQ$16</f>
        <v>#DIV/0!</v>
      </c>
      <c r="EIS118" s="1538">
        <f>+EIS556</f>
        <v>0</v>
      </c>
      <c r="EIT118" s="1845" t="e">
        <f>+EIS118/EIS$16</f>
        <v>#DIV/0!</v>
      </c>
      <c r="EIU118" s="1538">
        <f>+EIU556</f>
        <v>0</v>
      </c>
      <c r="EIV118" s="1845" t="e">
        <f>+EIU118/EIU$16</f>
        <v>#DIV/0!</v>
      </c>
      <c r="EIW118" s="1538">
        <f>+EIW556</f>
        <v>0</v>
      </c>
      <c r="EIX118" s="1845" t="e">
        <f>+EIW118/EIW$16</f>
        <v>#DIV/0!</v>
      </c>
      <c r="EIY118" s="1538">
        <f>+EIY556</f>
        <v>0</v>
      </c>
      <c r="EIZ118" s="1845" t="e">
        <f>+EIY118/EIY$16</f>
        <v>#DIV/0!</v>
      </c>
      <c r="EJA118" s="1538">
        <f>+EJA556</f>
        <v>0</v>
      </c>
      <c r="EJB118" s="1845" t="e">
        <f>+EJA118/EJA$16</f>
        <v>#DIV/0!</v>
      </c>
      <c r="EJC118" s="1538">
        <f>+EJC556</f>
        <v>0</v>
      </c>
      <c r="EJD118" s="1845" t="e">
        <f>+EJC118/EJC$16</f>
        <v>#DIV/0!</v>
      </c>
      <c r="EJE118" s="1538">
        <f>+EJE556</f>
        <v>0</v>
      </c>
      <c r="EJF118" s="1845" t="e">
        <f>+EJE118/EJE$16</f>
        <v>#DIV/0!</v>
      </c>
      <c r="EJG118" s="1538">
        <f>+EJG556</f>
        <v>0</v>
      </c>
      <c r="EJH118" s="1845" t="e">
        <f>+EJG118/EJG$16</f>
        <v>#DIV/0!</v>
      </c>
      <c r="EJI118" s="1538">
        <f>+EJI556</f>
        <v>0</v>
      </c>
      <c r="EJJ118" s="1845" t="e">
        <f>+EJI118/EJI$16</f>
        <v>#DIV/0!</v>
      </c>
      <c r="EJK118" s="1538">
        <f>+EJK556</f>
        <v>0</v>
      </c>
      <c r="EJL118" s="1845" t="e">
        <f>+EJK118/EJK$16</f>
        <v>#DIV/0!</v>
      </c>
      <c r="EJM118" s="1538">
        <f>+EJM556</f>
        <v>0</v>
      </c>
      <c r="EJN118" s="1845" t="e">
        <f>+EJM118/EJM$16</f>
        <v>#DIV/0!</v>
      </c>
      <c r="EJO118" s="1538">
        <f>+EJO556</f>
        <v>0</v>
      </c>
      <c r="EJP118" s="1845" t="e">
        <f>+EJO118/EJO$16</f>
        <v>#DIV/0!</v>
      </c>
      <c r="EJQ118" s="1538">
        <f>+EJQ556</f>
        <v>0</v>
      </c>
      <c r="EJR118" s="1845" t="e">
        <f>+EJQ118/EJQ$16</f>
        <v>#DIV/0!</v>
      </c>
      <c r="EJS118" s="1538">
        <f>+EJS556</f>
        <v>0</v>
      </c>
      <c r="EJT118" s="1845" t="e">
        <f>+EJS118/EJS$16</f>
        <v>#DIV/0!</v>
      </c>
      <c r="EJU118" s="1538">
        <f>+EJU556</f>
        <v>0</v>
      </c>
      <c r="EJV118" s="1845" t="e">
        <f>+EJU118/EJU$16</f>
        <v>#DIV/0!</v>
      </c>
      <c r="EJW118" s="1538">
        <f>+EJW556</f>
        <v>0</v>
      </c>
      <c r="EJX118" s="1845" t="e">
        <f>+EJW118/EJW$16</f>
        <v>#DIV/0!</v>
      </c>
      <c r="EJY118" s="1538">
        <f>+EJY556</f>
        <v>0</v>
      </c>
      <c r="EJZ118" s="1845" t="e">
        <f>+EJY118/EJY$16</f>
        <v>#DIV/0!</v>
      </c>
      <c r="EKA118" s="1538">
        <f>+EKA556</f>
        <v>0</v>
      </c>
      <c r="EKB118" s="1845" t="e">
        <f>+EKA118/EKA$16</f>
        <v>#DIV/0!</v>
      </c>
      <c r="EKC118" s="1538">
        <f>+EKC556</f>
        <v>0</v>
      </c>
      <c r="EKD118" s="1845" t="e">
        <f>+EKC118/EKC$16</f>
        <v>#DIV/0!</v>
      </c>
      <c r="EKE118" s="1538">
        <f>+EKE556</f>
        <v>0</v>
      </c>
      <c r="EKF118" s="1845" t="e">
        <f>+EKE118/EKE$16</f>
        <v>#DIV/0!</v>
      </c>
      <c r="EKG118" s="1538">
        <f>+EKG556</f>
        <v>0</v>
      </c>
      <c r="EKH118" s="1845" t="e">
        <f>+EKG118/EKG$16</f>
        <v>#DIV/0!</v>
      </c>
      <c r="EKI118" s="1538">
        <f>+EKI556</f>
        <v>0</v>
      </c>
      <c r="EKJ118" s="1845" t="e">
        <f>+EKI118/EKI$16</f>
        <v>#DIV/0!</v>
      </c>
      <c r="EKK118" s="1538">
        <f>+EKK556</f>
        <v>0</v>
      </c>
      <c r="EKL118" s="1845" t="e">
        <f>+EKK118/EKK$16</f>
        <v>#DIV/0!</v>
      </c>
      <c r="EKM118" s="1538">
        <f>+EKM556</f>
        <v>0</v>
      </c>
      <c r="EKN118" s="1845" t="e">
        <f>+EKM118/EKM$16</f>
        <v>#DIV/0!</v>
      </c>
      <c r="EKO118" s="1538">
        <f>+EKO556</f>
        <v>0</v>
      </c>
      <c r="EKP118" s="1845" t="e">
        <f>+EKO118/EKO$16</f>
        <v>#DIV/0!</v>
      </c>
      <c r="EKQ118" s="1538">
        <f>+EKQ556</f>
        <v>0</v>
      </c>
      <c r="EKR118" s="1845" t="e">
        <f>+EKQ118/EKQ$16</f>
        <v>#DIV/0!</v>
      </c>
      <c r="EKS118" s="1538">
        <f>+EKS556</f>
        <v>0</v>
      </c>
      <c r="EKT118" s="1845" t="e">
        <f>+EKS118/EKS$16</f>
        <v>#DIV/0!</v>
      </c>
      <c r="EKU118" s="1538">
        <f>+EKU556</f>
        <v>0</v>
      </c>
      <c r="EKV118" s="1845" t="e">
        <f>+EKU118/EKU$16</f>
        <v>#DIV/0!</v>
      </c>
      <c r="EKW118" s="1538">
        <f>+EKW556</f>
        <v>0</v>
      </c>
      <c r="EKX118" s="1845" t="e">
        <f>+EKW118/EKW$16</f>
        <v>#DIV/0!</v>
      </c>
      <c r="EKY118" s="1538">
        <f>+EKY556</f>
        <v>0</v>
      </c>
      <c r="EKZ118" s="1845" t="e">
        <f>+EKY118/EKY$16</f>
        <v>#DIV/0!</v>
      </c>
      <c r="ELA118" s="1538">
        <f>+ELA556</f>
        <v>0</v>
      </c>
      <c r="ELB118" s="1845" t="e">
        <f>+ELA118/ELA$16</f>
        <v>#DIV/0!</v>
      </c>
      <c r="ELC118" s="1538">
        <f>+ELC556</f>
        <v>0</v>
      </c>
      <c r="ELD118" s="1845" t="e">
        <f>+ELC118/ELC$16</f>
        <v>#DIV/0!</v>
      </c>
      <c r="ELE118" s="1538">
        <f>+ELE556</f>
        <v>0</v>
      </c>
      <c r="ELF118" s="1845" t="e">
        <f>+ELE118/ELE$16</f>
        <v>#DIV/0!</v>
      </c>
      <c r="ELG118" s="1538">
        <f>+ELG556</f>
        <v>0</v>
      </c>
      <c r="ELH118" s="1845" t="e">
        <f>+ELG118/ELG$16</f>
        <v>#DIV/0!</v>
      </c>
      <c r="ELI118" s="1538">
        <f>+ELI556</f>
        <v>0</v>
      </c>
      <c r="ELJ118" s="1845" t="e">
        <f>+ELI118/ELI$16</f>
        <v>#DIV/0!</v>
      </c>
      <c r="ELK118" s="1538">
        <f>+ELK556</f>
        <v>0</v>
      </c>
      <c r="ELL118" s="1845" t="e">
        <f>+ELK118/ELK$16</f>
        <v>#DIV/0!</v>
      </c>
      <c r="ELM118" s="1538">
        <f>+ELM556</f>
        <v>0</v>
      </c>
      <c r="ELN118" s="1845" t="e">
        <f>+ELM118/ELM$16</f>
        <v>#DIV/0!</v>
      </c>
      <c r="ELO118" s="1538">
        <f>+ELO556</f>
        <v>0</v>
      </c>
      <c r="ELP118" s="1845" t="e">
        <f>+ELO118/ELO$16</f>
        <v>#DIV/0!</v>
      </c>
      <c r="ELQ118" s="1538">
        <f>+ELQ556</f>
        <v>0</v>
      </c>
      <c r="ELR118" s="1845" t="e">
        <f>+ELQ118/ELQ$16</f>
        <v>#DIV/0!</v>
      </c>
      <c r="ELS118" s="1538">
        <f>+ELS556</f>
        <v>0</v>
      </c>
      <c r="ELT118" s="1845" t="e">
        <f>+ELS118/ELS$16</f>
        <v>#DIV/0!</v>
      </c>
      <c r="ELU118" s="1538">
        <f>+ELU556</f>
        <v>0</v>
      </c>
      <c r="ELV118" s="1845" t="e">
        <f>+ELU118/ELU$16</f>
        <v>#DIV/0!</v>
      </c>
      <c r="ELW118" s="1538">
        <f>+ELW556</f>
        <v>0</v>
      </c>
      <c r="ELX118" s="1845" t="e">
        <f>+ELW118/ELW$16</f>
        <v>#DIV/0!</v>
      </c>
      <c r="ELY118" s="1538">
        <f>+ELY556</f>
        <v>0</v>
      </c>
      <c r="ELZ118" s="1845" t="e">
        <f>+ELY118/ELY$16</f>
        <v>#DIV/0!</v>
      </c>
      <c r="EMA118" s="1538">
        <f>+EMA556</f>
        <v>0</v>
      </c>
      <c r="EMB118" s="1845" t="e">
        <f>+EMA118/EMA$16</f>
        <v>#DIV/0!</v>
      </c>
      <c r="EMC118" s="1538">
        <f>+EMC556</f>
        <v>0</v>
      </c>
      <c r="EMD118" s="1845" t="e">
        <f>+EMC118/EMC$16</f>
        <v>#DIV/0!</v>
      </c>
      <c r="EME118" s="1538">
        <f>+EME556</f>
        <v>0</v>
      </c>
      <c r="EMF118" s="1845" t="e">
        <f>+EME118/EME$16</f>
        <v>#DIV/0!</v>
      </c>
      <c r="EMG118" s="1538">
        <f>+EMG556</f>
        <v>0</v>
      </c>
      <c r="EMH118" s="1845" t="e">
        <f>+EMG118/EMG$16</f>
        <v>#DIV/0!</v>
      </c>
      <c r="EMI118" s="1538">
        <f>+EMI556</f>
        <v>0</v>
      </c>
      <c r="EMJ118" s="1845" t="e">
        <f>+EMI118/EMI$16</f>
        <v>#DIV/0!</v>
      </c>
      <c r="EMK118" s="1538">
        <f>+EMK556</f>
        <v>0</v>
      </c>
      <c r="EML118" s="1845" t="e">
        <f>+EMK118/EMK$16</f>
        <v>#DIV/0!</v>
      </c>
      <c r="EMM118" s="1538">
        <f>+EMM556</f>
        <v>0</v>
      </c>
      <c r="EMN118" s="1845" t="e">
        <f>+EMM118/EMM$16</f>
        <v>#DIV/0!</v>
      </c>
      <c r="EMO118" s="1538">
        <f>+EMO556</f>
        <v>0</v>
      </c>
      <c r="EMP118" s="1845" t="e">
        <f>+EMO118/EMO$16</f>
        <v>#DIV/0!</v>
      </c>
      <c r="EMQ118" s="1538">
        <f>+EMQ556</f>
        <v>0</v>
      </c>
      <c r="EMR118" s="1845" t="e">
        <f>+EMQ118/EMQ$16</f>
        <v>#DIV/0!</v>
      </c>
      <c r="EMS118" s="1538">
        <f>+EMS556</f>
        <v>0</v>
      </c>
      <c r="EMT118" s="1845" t="e">
        <f>+EMS118/EMS$16</f>
        <v>#DIV/0!</v>
      </c>
      <c r="EMU118" s="1538">
        <f>+EMU556</f>
        <v>0</v>
      </c>
      <c r="EMV118" s="1845" t="e">
        <f>+EMU118/EMU$16</f>
        <v>#DIV/0!</v>
      </c>
      <c r="EMW118" s="1538">
        <f>+EMW556</f>
        <v>0</v>
      </c>
      <c r="EMX118" s="1845" t="e">
        <f>+EMW118/EMW$16</f>
        <v>#DIV/0!</v>
      </c>
      <c r="EMY118" s="1538">
        <f>+EMY556</f>
        <v>0</v>
      </c>
      <c r="EMZ118" s="1845" t="e">
        <f>+EMY118/EMY$16</f>
        <v>#DIV/0!</v>
      </c>
      <c r="ENA118" s="1538">
        <f>+ENA556</f>
        <v>0</v>
      </c>
      <c r="ENB118" s="1845" t="e">
        <f>+ENA118/ENA$16</f>
        <v>#DIV/0!</v>
      </c>
      <c r="ENC118" s="1538">
        <f>+ENC556</f>
        <v>0</v>
      </c>
      <c r="END118" s="1845" t="e">
        <f>+ENC118/ENC$16</f>
        <v>#DIV/0!</v>
      </c>
      <c r="ENE118" s="1538">
        <f>+ENE556</f>
        <v>0</v>
      </c>
      <c r="ENF118" s="1845" t="e">
        <f>+ENE118/ENE$16</f>
        <v>#DIV/0!</v>
      </c>
      <c r="ENG118" s="1538">
        <f>+ENG556</f>
        <v>0</v>
      </c>
      <c r="ENH118" s="1845" t="e">
        <f>+ENG118/ENG$16</f>
        <v>#DIV/0!</v>
      </c>
      <c r="ENI118" s="1538">
        <f>+ENI556</f>
        <v>0</v>
      </c>
      <c r="ENJ118" s="1845" t="e">
        <f>+ENI118/ENI$16</f>
        <v>#DIV/0!</v>
      </c>
      <c r="ENK118" s="1538">
        <f>+ENK556</f>
        <v>0</v>
      </c>
      <c r="ENL118" s="1845" t="e">
        <f>+ENK118/ENK$16</f>
        <v>#DIV/0!</v>
      </c>
      <c r="ENM118" s="1538">
        <f>+ENM556</f>
        <v>0</v>
      </c>
      <c r="ENN118" s="1845" t="e">
        <f>+ENM118/ENM$16</f>
        <v>#DIV/0!</v>
      </c>
      <c r="ENO118" s="1538">
        <f>+ENO556</f>
        <v>0</v>
      </c>
      <c r="ENP118" s="1845" t="e">
        <f>+ENO118/ENO$16</f>
        <v>#DIV/0!</v>
      </c>
      <c r="ENQ118" s="1538">
        <f>+ENQ556</f>
        <v>0</v>
      </c>
      <c r="ENR118" s="1845" t="e">
        <f>+ENQ118/ENQ$16</f>
        <v>#DIV/0!</v>
      </c>
      <c r="ENS118" s="1538">
        <f>+ENS556</f>
        <v>0</v>
      </c>
      <c r="ENT118" s="1845" t="e">
        <f>+ENS118/ENS$16</f>
        <v>#DIV/0!</v>
      </c>
      <c r="ENU118" s="1538">
        <f>+ENU556</f>
        <v>0</v>
      </c>
      <c r="ENV118" s="1845" t="e">
        <f>+ENU118/ENU$16</f>
        <v>#DIV/0!</v>
      </c>
      <c r="ENW118" s="1538">
        <f>+ENW556</f>
        <v>0</v>
      </c>
      <c r="ENX118" s="1845" t="e">
        <f>+ENW118/ENW$16</f>
        <v>#DIV/0!</v>
      </c>
      <c r="ENY118" s="1538">
        <f>+ENY556</f>
        <v>0</v>
      </c>
      <c r="ENZ118" s="1845" t="e">
        <f>+ENY118/ENY$16</f>
        <v>#DIV/0!</v>
      </c>
      <c r="EOA118" s="1538">
        <f>+EOA556</f>
        <v>0</v>
      </c>
      <c r="EOB118" s="1845" t="e">
        <f>+EOA118/EOA$16</f>
        <v>#DIV/0!</v>
      </c>
      <c r="EOC118" s="1538">
        <f>+EOC556</f>
        <v>0</v>
      </c>
      <c r="EOD118" s="1845" t="e">
        <f>+EOC118/EOC$16</f>
        <v>#DIV/0!</v>
      </c>
      <c r="EOE118" s="1538">
        <f>+EOE556</f>
        <v>0</v>
      </c>
      <c r="EOF118" s="1845" t="e">
        <f>+EOE118/EOE$16</f>
        <v>#DIV/0!</v>
      </c>
      <c r="EOG118" s="1538">
        <f>+EOG556</f>
        <v>0</v>
      </c>
      <c r="EOH118" s="1845" t="e">
        <f>+EOG118/EOG$16</f>
        <v>#DIV/0!</v>
      </c>
      <c r="EOI118" s="1538">
        <f>+EOI556</f>
        <v>0</v>
      </c>
      <c r="EOJ118" s="1845" t="e">
        <f>+EOI118/EOI$16</f>
        <v>#DIV/0!</v>
      </c>
      <c r="EOK118" s="1538">
        <f>+EOK556</f>
        <v>0</v>
      </c>
      <c r="EOL118" s="1845" t="e">
        <f>+EOK118/EOK$16</f>
        <v>#DIV/0!</v>
      </c>
      <c r="EOM118" s="1538">
        <f>+EOM556</f>
        <v>0</v>
      </c>
      <c r="EON118" s="1845" t="e">
        <f>+EOM118/EOM$16</f>
        <v>#DIV/0!</v>
      </c>
      <c r="EOO118" s="1538">
        <f>+EOO556</f>
        <v>0</v>
      </c>
      <c r="EOP118" s="1845" t="e">
        <f>+EOO118/EOO$16</f>
        <v>#DIV/0!</v>
      </c>
      <c r="EOQ118" s="1538">
        <f>+EOQ556</f>
        <v>0</v>
      </c>
      <c r="EOR118" s="1845" t="e">
        <f>+EOQ118/EOQ$16</f>
        <v>#DIV/0!</v>
      </c>
      <c r="EOS118" s="1538">
        <f>+EOS556</f>
        <v>0</v>
      </c>
      <c r="EOT118" s="1845" t="e">
        <f>+EOS118/EOS$16</f>
        <v>#DIV/0!</v>
      </c>
      <c r="EOU118" s="1538">
        <f>+EOU556</f>
        <v>0</v>
      </c>
      <c r="EOV118" s="1845" t="e">
        <f>+EOU118/EOU$16</f>
        <v>#DIV/0!</v>
      </c>
      <c r="EOW118" s="1538">
        <f>+EOW556</f>
        <v>0</v>
      </c>
      <c r="EOX118" s="1845" t="e">
        <f>+EOW118/EOW$16</f>
        <v>#DIV/0!</v>
      </c>
      <c r="EOY118" s="1538">
        <f>+EOY556</f>
        <v>0</v>
      </c>
      <c r="EOZ118" s="1845" t="e">
        <f>+EOY118/EOY$16</f>
        <v>#DIV/0!</v>
      </c>
      <c r="EPA118" s="1538">
        <f>+EPA556</f>
        <v>0</v>
      </c>
      <c r="EPB118" s="1845" t="e">
        <f>+EPA118/EPA$16</f>
        <v>#DIV/0!</v>
      </c>
      <c r="EPC118" s="1538">
        <f>+EPC556</f>
        <v>0</v>
      </c>
      <c r="EPD118" s="1845" t="e">
        <f>+EPC118/EPC$16</f>
        <v>#DIV/0!</v>
      </c>
      <c r="EPE118" s="1538">
        <f>+EPE556</f>
        <v>0</v>
      </c>
      <c r="EPF118" s="1845" t="e">
        <f>+EPE118/EPE$16</f>
        <v>#DIV/0!</v>
      </c>
      <c r="EPG118" s="1538">
        <f>+EPG556</f>
        <v>0</v>
      </c>
      <c r="EPH118" s="1845" t="e">
        <f>+EPG118/EPG$16</f>
        <v>#DIV/0!</v>
      </c>
      <c r="EPI118" s="1538">
        <f>+EPI556</f>
        <v>0</v>
      </c>
      <c r="EPJ118" s="1845" t="e">
        <f>+EPI118/EPI$16</f>
        <v>#DIV/0!</v>
      </c>
      <c r="EPK118" s="1538">
        <f>+EPK556</f>
        <v>0</v>
      </c>
      <c r="EPL118" s="1845" t="e">
        <f>+EPK118/EPK$16</f>
        <v>#DIV/0!</v>
      </c>
      <c r="EPM118" s="1538">
        <f>+EPM556</f>
        <v>0</v>
      </c>
      <c r="EPN118" s="1845" t="e">
        <f>+EPM118/EPM$16</f>
        <v>#DIV/0!</v>
      </c>
      <c r="EPO118" s="1538">
        <f>+EPO556</f>
        <v>0</v>
      </c>
      <c r="EPP118" s="1845" t="e">
        <f>+EPO118/EPO$16</f>
        <v>#DIV/0!</v>
      </c>
      <c r="EPQ118" s="1538">
        <f>+EPQ556</f>
        <v>0</v>
      </c>
      <c r="EPR118" s="1845" t="e">
        <f>+EPQ118/EPQ$16</f>
        <v>#DIV/0!</v>
      </c>
      <c r="EPS118" s="1538">
        <f>+EPS556</f>
        <v>0</v>
      </c>
      <c r="EPT118" s="1845" t="e">
        <f>+EPS118/EPS$16</f>
        <v>#DIV/0!</v>
      </c>
      <c r="EPU118" s="1538">
        <f>+EPU556</f>
        <v>0</v>
      </c>
      <c r="EPV118" s="1845" t="e">
        <f>+EPU118/EPU$16</f>
        <v>#DIV/0!</v>
      </c>
      <c r="EPW118" s="1538">
        <f>+EPW556</f>
        <v>0</v>
      </c>
      <c r="EPX118" s="1845" t="e">
        <f>+EPW118/EPW$16</f>
        <v>#DIV/0!</v>
      </c>
      <c r="EPY118" s="1538">
        <f>+EPY556</f>
        <v>0</v>
      </c>
      <c r="EPZ118" s="1845" t="e">
        <f>+EPY118/EPY$16</f>
        <v>#DIV/0!</v>
      </c>
      <c r="EQA118" s="1538">
        <f>+EQA556</f>
        <v>0</v>
      </c>
      <c r="EQB118" s="1845" t="e">
        <f>+EQA118/EQA$16</f>
        <v>#DIV/0!</v>
      </c>
      <c r="EQC118" s="1538">
        <f>+EQC556</f>
        <v>0</v>
      </c>
      <c r="EQD118" s="1845" t="e">
        <f>+EQC118/EQC$16</f>
        <v>#DIV/0!</v>
      </c>
      <c r="EQE118" s="1538">
        <f>+EQE556</f>
        <v>0</v>
      </c>
      <c r="EQF118" s="1845" t="e">
        <f>+EQE118/EQE$16</f>
        <v>#DIV/0!</v>
      </c>
      <c r="EQG118" s="1538">
        <f>+EQG556</f>
        <v>0</v>
      </c>
      <c r="EQH118" s="1845" t="e">
        <f>+EQG118/EQG$16</f>
        <v>#DIV/0!</v>
      </c>
      <c r="EQI118" s="1538">
        <f>+EQI556</f>
        <v>0</v>
      </c>
      <c r="EQJ118" s="1845" t="e">
        <f>+EQI118/EQI$16</f>
        <v>#DIV/0!</v>
      </c>
      <c r="EQK118" s="1538">
        <f>+EQK556</f>
        <v>0</v>
      </c>
      <c r="EQL118" s="1845" t="e">
        <f>+EQK118/EQK$16</f>
        <v>#DIV/0!</v>
      </c>
      <c r="EQM118" s="1538">
        <f>+EQM556</f>
        <v>0</v>
      </c>
      <c r="EQN118" s="1845" t="e">
        <f>+EQM118/EQM$16</f>
        <v>#DIV/0!</v>
      </c>
      <c r="EQO118" s="1538">
        <f>+EQO556</f>
        <v>0</v>
      </c>
      <c r="EQP118" s="1845" t="e">
        <f>+EQO118/EQO$16</f>
        <v>#DIV/0!</v>
      </c>
      <c r="EQQ118" s="1538">
        <f>+EQQ556</f>
        <v>0</v>
      </c>
      <c r="EQR118" s="1845" t="e">
        <f>+EQQ118/EQQ$16</f>
        <v>#DIV/0!</v>
      </c>
      <c r="EQS118" s="1538">
        <f>+EQS556</f>
        <v>0</v>
      </c>
      <c r="EQT118" s="1845" t="e">
        <f>+EQS118/EQS$16</f>
        <v>#DIV/0!</v>
      </c>
      <c r="EQU118" s="1538">
        <f>+EQU556</f>
        <v>0</v>
      </c>
      <c r="EQV118" s="1845" t="e">
        <f>+EQU118/EQU$16</f>
        <v>#DIV/0!</v>
      </c>
      <c r="EQW118" s="1538">
        <f>+EQW556</f>
        <v>0</v>
      </c>
      <c r="EQX118" s="1845" t="e">
        <f>+EQW118/EQW$16</f>
        <v>#DIV/0!</v>
      </c>
      <c r="EQY118" s="1538">
        <f>+EQY556</f>
        <v>0</v>
      </c>
      <c r="EQZ118" s="1845" t="e">
        <f>+EQY118/EQY$16</f>
        <v>#DIV/0!</v>
      </c>
      <c r="ERA118" s="1538">
        <f>+ERA556</f>
        <v>0</v>
      </c>
      <c r="ERB118" s="1845" t="e">
        <f>+ERA118/ERA$16</f>
        <v>#DIV/0!</v>
      </c>
      <c r="ERC118" s="1538">
        <f>+ERC556</f>
        <v>0</v>
      </c>
      <c r="ERD118" s="1845" t="e">
        <f>+ERC118/ERC$16</f>
        <v>#DIV/0!</v>
      </c>
      <c r="ERE118" s="1538">
        <f>+ERE556</f>
        <v>0</v>
      </c>
      <c r="ERF118" s="1845" t="e">
        <f>+ERE118/ERE$16</f>
        <v>#DIV/0!</v>
      </c>
      <c r="ERG118" s="1538">
        <f>+ERG556</f>
        <v>0</v>
      </c>
      <c r="ERH118" s="1845" t="e">
        <f>+ERG118/ERG$16</f>
        <v>#DIV/0!</v>
      </c>
      <c r="ERI118" s="1538">
        <f>+ERI556</f>
        <v>0</v>
      </c>
      <c r="ERJ118" s="1845" t="e">
        <f>+ERI118/ERI$16</f>
        <v>#DIV/0!</v>
      </c>
      <c r="ERK118" s="1538">
        <f>+ERK556</f>
        <v>0</v>
      </c>
      <c r="ERL118" s="1845" t="e">
        <f>+ERK118/ERK$16</f>
        <v>#DIV/0!</v>
      </c>
      <c r="ERM118" s="1538">
        <f>+ERM556</f>
        <v>0</v>
      </c>
      <c r="ERN118" s="1845" t="e">
        <f>+ERM118/ERM$16</f>
        <v>#DIV/0!</v>
      </c>
      <c r="ERO118" s="1538">
        <f>+ERO556</f>
        <v>0</v>
      </c>
      <c r="ERP118" s="1845" t="e">
        <f>+ERO118/ERO$16</f>
        <v>#DIV/0!</v>
      </c>
      <c r="ERQ118" s="1538">
        <f>+ERQ556</f>
        <v>0</v>
      </c>
      <c r="ERR118" s="1845" t="e">
        <f>+ERQ118/ERQ$16</f>
        <v>#DIV/0!</v>
      </c>
      <c r="ERS118" s="1538">
        <f>+ERS556</f>
        <v>0</v>
      </c>
      <c r="ERT118" s="1845" t="e">
        <f>+ERS118/ERS$16</f>
        <v>#DIV/0!</v>
      </c>
      <c r="ERU118" s="1538">
        <f>+ERU556</f>
        <v>0</v>
      </c>
      <c r="ERV118" s="1845" t="e">
        <f>+ERU118/ERU$16</f>
        <v>#DIV/0!</v>
      </c>
      <c r="ERW118" s="1538">
        <f>+ERW556</f>
        <v>0</v>
      </c>
      <c r="ERX118" s="1845" t="e">
        <f>+ERW118/ERW$16</f>
        <v>#DIV/0!</v>
      </c>
      <c r="ERY118" s="1538">
        <f>+ERY556</f>
        <v>0</v>
      </c>
      <c r="ERZ118" s="1845" t="e">
        <f>+ERY118/ERY$16</f>
        <v>#DIV/0!</v>
      </c>
      <c r="ESA118" s="1538">
        <f>+ESA556</f>
        <v>0</v>
      </c>
      <c r="ESB118" s="1845" t="e">
        <f>+ESA118/ESA$16</f>
        <v>#DIV/0!</v>
      </c>
      <c r="ESC118" s="1538">
        <f>+ESC556</f>
        <v>0</v>
      </c>
      <c r="ESD118" s="1845" t="e">
        <f>+ESC118/ESC$16</f>
        <v>#DIV/0!</v>
      </c>
      <c r="ESE118" s="1538">
        <f>+ESE556</f>
        <v>0</v>
      </c>
      <c r="ESF118" s="1845" t="e">
        <f>+ESE118/ESE$16</f>
        <v>#DIV/0!</v>
      </c>
      <c r="ESG118" s="1538">
        <f>+ESG556</f>
        <v>0</v>
      </c>
      <c r="ESH118" s="1845" t="e">
        <f>+ESG118/ESG$16</f>
        <v>#DIV/0!</v>
      </c>
      <c r="ESI118" s="1538">
        <f>+ESI556</f>
        <v>0</v>
      </c>
      <c r="ESJ118" s="1845" t="e">
        <f>+ESI118/ESI$16</f>
        <v>#DIV/0!</v>
      </c>
      <c r="ESK118" s="1538">
        <f>+ESK556</f>
        <v>0</v>
      </c>
      <c r="ESL118" s="1845" t="e">
        <f>+ESK118/ESK$16</f>
        <v>#DIV/0!</v>
      </c>
      <c r="ESM118" s="1538">
        <f>+ESM556</f>
        <v>0</v>
      </c>
      <c r="ESN118" s="1845" t="e">
        <f>+ESM118/ESM$16</f>
        <v>#DIV/0!</v>
      </c>
      <c r="ESO118" s="1538">
        <f>+ESO556</f>
        <v>0</v>
      </c>
      <c r="ESP118" s="1845" t="e">
        <f>+ESO118/ESO$16</f>
        <v>#DIV/0!</v>
      </c>
      <c r="ESQ118" s="1538">
        <f>+ESQ556</f>
        <v>0</v>
      </c>
      <c r="ESR118" s="1845" t="e">
        <f>+ESQ118/ESQ$16</f>
        <v>#DIV/0!</v>
      </c>
      <c r="ESS118" s="1538">
        <f>+ESS556</f>
        <v>0</v>
      </c>
      <c r="EST118" s="1845" t="e">
        <f>+ESS118/ESS$16</f>
        <v>#DIV/0!</v>
      </c>
      <c r="ESU118" s="1538">
        <f>+ESU556</f>
        <v>0</v>
      </c>
      <c r="ESV118" s="1845" t="e">
        <f>+ESU118/ESU$16</f>
        <v>#DIV/0!</v>
      </c>
      <c r="ESW118" s="1538">
        <f>+ESW556</f>
        <v>0</v>
      </c>
      <c r="ESX118" s="1845" t="e">
        <f>+ESW118/ESW$16</f>
        <v>#DIV/0!</v>
      </c>
      <c r="ESY118" s="1538">
        <f>+ESY556</f>
        <v>0</v>
      </c>
      <c r="ESZ118" s="1845" t="e">
        <f>+ESY118/ESY$16</f>
        <v>#DIV/0!</v>
      </c>
      <c r="ETA118" s="1538">
        <f>+ETA556</f>
        <v>0</v>
      </c>
      <c r="ETB118" s="1845" t="e">
        <f>+ETA118/ETA$16</f>
        <v>#DIV/0!</v>
      </c>
      <c r="ETC118" s="1538">
        <f>+ETC556</f>
        <v>0</v>
      </c>
      <c r="ETD118" s="1845" t="e">
        <f>+ETC118/ETC$16</f>
        <v>#DIV/0!</v>
      </c>
      <c r="ETE118" s="1538">
        <f>+ETE556</f>
        <v>0</v>
      </c>
      <c r="ETF118" s="1845" t="e">
        <f>+ETE118/ETE$16</f>
        <v>#DIV/0!</v>
      </c>
      <c r="ETG118" s="1538">
        <f>+ETG556</f>
        <v>0</v>
      </c>
      <c r="ETH118" s="1845" t="e">
        <f>+ETG118/ETG$16</f>
        <v>#DIV/0!</v>
      </c>
      <c r="ETI118" s="1538">
        <f>+ETI556</f>
        <v>0</v>
      </c>
      <c r="ETJ118" s="1845" t="e">
        <f>+ETI118/ETI$16</f>
        <v>#DIV/0!</v>
      </c>
      <c r="ETK118" s="1538">
        <f>+ETK556</f>
        <v>0</v>
      </c>
      <c r="ETL118" s="1845" t="e">
        <f>+ETK118/ETK$16</f>
        <v>#DIV/0!</v>
      </c>
      <c r="ETM118" s="1538">
        <f>+ETM556</f>
        <v>0</v>
      </c>
      <c r="ETN118" s="1845" t="e">
        <f>+ETM118/ETM$16</f>
        <v>#DIV/0!</v>
      </c>
      <c r="ETO118" s="1538">
        <f>+ETO556</f>
        <v>0</v>
      </c>
      <c r="ETP118" s="1845" t="e">
        <f>+ETO118/ETO$16</f>
        <v>#DIV/0!</v>
      </c>
      <c r="ETQ118" s="1538">
        <f>+ETQ556</f>
        <v>0</v>
      </c>
      <c r="ETR118" s="1845" t="e">
        <f>+ETQ118/ETQ$16</f>
        <v>#DIV/0!</v>
      </c>
      <c r="ETS118" s="1538">
        <f>+ETS556</f>
        <v>0</v>
      </c>
      <c r="ETT118" s="1845" t="e">
        <f>+ETS118/ETS$16</f>
        <v>#DIV/0!</v>
      </c>
      <c r="ETU118" s="1538">
        <f>+ETU556</f>
        <v>0</v>
      </c>
      <c r="ETV118" s="1845" t="e">
        <f>+ETU118/ETU$16</f>
        <v>#DIV/0!</v>
      </c>
      <c r="ETW118" s="1538">
        <f>+ETW556</f>
        <v>0</v>
      </c>
      <c r="ETX118" s="1845" t="e">
        <f>+ETW118/ETW$16</f>
        <v>#DIV/0!</v>
      </c>
      <c r="ETY118" s="1538">
        <f>+ETY556</f>
        <v>0</v>
      </c>
      <c r="ETZ118" s="1845" t="e">
        <f>+ETY118/ETY$16</f>
        <v>#DIV/0!</v>
      </c>
      <c r="EUA118" s="1538">
        <f>+EUA556</f>
        <v>0</v>
      </c>
      <c r="EUB118" s="1845" t="e">
        <f>+EUA118/EUA$16</f>
        <v>#DIV/0!</v>
      </c>
      <c r="EUC118" s="1538">
        <f>+EUC556</f>
        <v>0</v>
      </c>
      <c r="EUD118" s="1845" t="e">
        <f>+EUC118/EUC$16</f>
        <v>#DIV/0!</v>
      </c>
      <c r="EUE118" s="1538">
        <f>+EUE556</f>
        <v>0</v>
      </c>
      <c r="EUF118" s="1845" t="e">
        <f>+EUE118/EUE$16</f>
        <v>#DIV/0!</v>
      </c>
      <c r="EUG118" s="1538">
        <f>+EUG556</f>
        <v>0</v>
      </c>
      <c r="EUH118" s="1845" t="e">
        <f>+EUG118/EUG$16</f>
        <v>#DIV/0!</v>
      </c>
      <c r="EUI118" s="1538">
        <f>+EUI556</f>
        <v>0</v>
      </c>
      <c r="EUJ118" s="1845" t="e">
        <f>+EUI118/EUI$16</f>
        <v>#DIV/0!</v>
      </c>
      <c r="EUK118" s="1538">
        <f>+EUK556</f>
        <v>0</v>
      </c>
      <c r="EUL118" s="1845" t="e">
        <f>+EUK118/EUK$16</f>
        <v>#DIV/0!</v>
      </c>
      <c r="EUM118" s="1538">
        <f>+EUM556</f>
        <v>0</v>
      </c>
      <c r="EUN118" s="1845" t="e">
        <f>+EUM118/EUM$16</f>
        <v>#DIV/0!</v>
      </c>
      <c r="EUO118" s="1538">
        <f>+EUO556</f>
        <v>0</v>
      </c>
      <c r="EUP118" s="1845" t="e">
        <f>+EUO118/EUO$16</f>
        <v>#DIV/0!</v>
      </c>
      <c r="EUQ118" s="1538">
        <f>+EUQ556</f>
        <v>0</v>
      </c>
      <c r="EUR118" s="1845" t="e">
        <f>+EUQ118/EUQ$16</f>
        <v>#DIV/0!</v>
      </c>
      <c r="EUS118" s="1538">
        <f>+EUS556</f>
        <v>0</v>
      </c>
      <c r="EUT118" s="1845" t="e">
        <f>+EUS118/EUS$16</f>
        <v>#DIV/0!</v>
      </c>
      <c r="EUU118" s="1538">
        <f>+EUU556</f>
        <v>0</v>
      </c>
      <c r="EUV118" s="1845" t="e">
        <f>+EUU118/EUU$16</f>
        <v>#DIV/0!</v>
      </c>
      <c r="EUW118" s="1538">
        <f>+EUW556</f>
        <v>0</v>
      </c>
      <c r="EUX118" s="1845" t="e">
        <f>+EUW118/EUW$16</f>
        <v>#DIV/0!</v>
      </c>
      <c r="EUY118" s="1538">
        <f>+EUY556</f>
        <v>0</v>
      </c>
      <c r="EUZ118" s="1845" t="e">
        <f>+EUY118/EUY$16</f>
        <v>#DIV/0!</v>
      </c>
      <c r="EVA118" s="1538">
        <f>+EVA556</f>
        <v>0</v>
      </c>
      <c r="EVB118" s="1845" t="e">
        <f>+EVA118/EVA$16</f>
        <v>#DIV/0!</v>
      </c>
      <c r="EVC118" s="1538">
        <f>+EVC556</f>
        <v>0</v>
      </c>
      <c r="EVD118" s="1845" t="e">
        <f>+EVC118/EVC$16</f>
        <v>#DIV/0!</v>
      </c>
      <c r="EVE118" s="1538">
        <f>+EVE556</f>
        <v>0</v>
      </c>
      <c r="EVF118" s="1845" t="e">
        <f>+EVE118/EVE$16</f>
        <v>#DIV/0!</v>
      </c>
      <c r="EVG118" s="1538">
        <f>+EVG556</f>
        <v>0</v>
      </c>
      <c r="EVH118" s="1845" t="e">
        <f>+EVG118/EVG$16</f>
        <v>#DIV/0!</v>
      </c>
      <c r="EVI118" s="1538">
        <f>+EVI556</f>
        <v>0</v>
      </c>
      <c r="EVJ118" s="1845" t="e">
        <f>+EVI118/EVI$16</f>
        <v>#DIV/0!</v>
      </c>
      <c r="EVK118" s="1538">
        <f>+EVK556</f>
        <v>0</v>
      </c>
      <c r="EVL118" s="1845" t="e">
        <f>+EVK118/EVK$16</f>
        <v>#DIV/0!</v>
      </c>
      <c r="EVM118" s="1538">
        <f>+EVM556</f>
        <v>0</v>
      </c>
      <c r="EVN118" s="1845" t="e">
        <f>+EVM118/EVM$16</f>
        <v>#DIV/0!</v>
      </c>
      <c r="EVO118" s="1538">
        <f>+EVO556</f>
        <v>0</v>
      </c>
      <c r="EVP118" s="1845" t="e">
        <f>+EVO118/EVO$16</f>
        <v>#DIV/0!</v>
      </c>
      <c r="EVQ118" s="1538">
        <f>+EVQ556</f>
        <v>0</v>
      </c>
      <c r="EVR118" s="1845" t="e">
        <f>+EVQ118/EVQ$16</f>
        <v>#DIV/0!</v>
      </c>
      <c r="EVS118" s="1538">
        <f>+EVS556</f>
        <v>0</v>
      </c>
      <c r="EVT118" s="1845" t="e">
        <f>+EVS118/EVS$16</f>
        <v>#DIV/0!</v>
      </c>
      <c r="EVU118" s="1538">
        <f>+EVU556</f>
        <v>0</v>
      </c>
      <c r="EVV118" s="1845" t="e">
        <f>+EVU118/EVU$16</f>
        <v>#DIV/0!</v>
      </c>
      <c r="EVW118" s="1538">
        <f>+EVW556</f>
        <v>0</v>
      </c>
      <c r="EVX118" s="1845" t="e">
        <f>+EVW118/EVW$16</f>
        <v>#DIV/0!</v>
      </c>
      <c r="EVY118" s="1538">
        <f>+EVY556</f>
        <v>0</v>
      </c>
      <c r="EVZ118" s="1845" t="e">
        <f>+EVY118/EVY$16</f>
        <v>#DIV/0!</v>
      </c>
      <c r="EWA118" s="1538">
        <f>+EWA556</f>
        <v>0</v>
      </c>
      <c r="EWB118" s="1845" t="e">
        <f>+EWA118/EWA$16</f>
        <v>#DIV/0!</v>
      </c>
      <c r="EWC118" s="1538">
        <f>+EWC556</f>
        <v>0</v>
      </c>
      <c r="EWD118" s="1845" t="e">
        <f>+EWC118/EWC$16</f>
        <v>#DIV/0!</v>
      </c>
      <c r="EWE118" s="1538">
        <f>+EWE556</f>
        <v>0</v>
      </c>
      <c r="EWF118" s="1845" t="e">
        <f>+EWE118/EWE$16</f>
        <v>#DIV/0!</v>
      </c>
      <c r="EWG118" s="1538">
        <f>+EWG556</f>
        <v>0</v>
      </c>
      <c r="EWH118" s="1845" t="e">
        <f>+EWG118/EWG$16</f>
        <v>#DIV/0!</v>
      </c>
      <c r="EWI118" s="1538">
        <f>+EWI556</f>
        <v>0</v>
      </c>
      <c r="EWJ118" s="1845" t="e">
        <f>+EWI118/EWI$16</f>
        <v>#DIV/0!</v>
      </c>
      <c r="EWK118" s="1538">
        <f>+EWK556</f>
        <v>0</v>
      </c>
      <c r="EWL118" s="1845" t="e">
        <f>+EWK118/EWK$16</f>
        <v>#DIV/0!</v>
      </c>
      <c r="EWM118" s="1538">
        <f>+EWM556</f>
        <v>0</v>
      </c>
      <c r="EWN118" s="1845" t="e">
        <f>+EWM118/EWM$16</f>
        <v>#DIV/0!</v>
      </c>
      <c r="EWO118" s="1538">
        <f>+EWO556</f>
        <v>0</v>
      </c>
      <c r="EWP118" s="1845" t="e">
        <f>+EWO118/EWO$16</f>
        <v>#DIV/0!</v>
      </c>
      <c r="EWQ118" s="1538">
        <f>+EWQ556</f>
        <v>0</v>
      </c>
      <c r="EWR118" s="1845" t="e">
        <f>+EWQ118/EWQ$16</f>
        <v>#DIV/0!</v>
      </c>
      <c r="EWS118" s="1538">
        <f>+EWS556</f>
        <v>0</v>
      </c>
      <c r="EWT118" s="1845" t="e">
        <f>+EWS118/EWS$16</f>
        <v>#DIV/0!</v>
      </c>
      <c r="EWU118" s="1538">
        <f>+EWU556</f>
        <v>0</v>
      </c>
      <c r="EWV118" s="1845" t="e">
        <f>+EWU118/EWU$16</f>
        <v>#DIV/0!</v>
      </c>
      <c r="EWW118" s="1538">
        <f>+EWW556</f>
        <v>0</v>
      </c>
      <c r="EWX118" s="1845" t="e">
        <f>+EWW118/EWW$16</f>
        <v>#DIV/0!</v>
      </c>
      <c r="EWY118" s="1538">
        <f>+EWY556</f>
        <v>0</v>
      </c>
      <c r="EWZ118" s="1845" t="e">
        <f>+EWY118/EWY$16</f>
        <v>#DIV/0!</v>
      </c>
      <c r="EXA118" s="1538">
        <f>+EXA556</f>
        <v>0</v>
      </c>
      <c r="EXB118" s="1845" t="e">
        <f>+EXA118/EXA$16</f>
        <v>#DIV/0!</v>
      </c>
      <c r="EXC118" s="1538">
        <f>+EXC556</f>
        <v>0</v>
      </c>
      <c r="EXD118" s="1845" t="e">
        <f>+EXC118/EXC$16</f>
        <v>#DIV/0!</v>
      </c>
      <c r="EXE118" s="1538">
        <f>+EXE556</f>
        <v>0</v>
      </c>
      <c r="EXF118" s="1845" t="e">
        <f>+EXE118/EXE$16</f>
        <v>#DIV/0!</v>
      </c>
      <c r="EXG118" s="1538">
        <f>+EXG556</f>
        <v>0</v>
      </c>
      <c r="EXH118" s="1845" t="e">
        <f>+EXG118/EXG$16</f>
        <v>#DIV/0!</v>
      </c>
      <c r="EXI118" s="1538">
        <f>+EXI556</f>
        <v>0</v>
      </c>
      <c r="EXJ118" s="1845" t="e">
        <f>+EXI118/EXI$16</f>
        <v>#DIV/0!</v>
      </c>
      <c r="EXK118" s="1538">
        <f>+EXK556</f>
        <v>0</v>
      </c>
      <c r="EXL118" s="1845" t="e">
        <f>+EXK118/EXK$16</f>
        <v>#DIV/0!</v>
      </c>
      <c r="EXM118" s="1538">
        <f>+EXM556</f>
        <v>0</v>
      </c>
      <c r="EXN118" s="1845" t="e">
        <f>+EXM118/EXM$16</f>
        <v>#DIV/0!</v>
      </c>
      <c r="EXO118" s="1538">
        <f>+EXO556</f>
        <v>0</v>
      </c>
      <c r="EXP118" s="1845" t="e">
        <f>+EXO118/EXO$16</f>
        <v>#DIV/0!</v>
      </c>
      <c r="EXQ118" s="1538">
        <f>+EXQ556</f>
        <v>0</v>
      </c>
      <c r="EXR118" s="1845" t="e">
        <f>+EXQ118/EXQ$16</f>
        <v>#DIV/0!</v>
      </c>
      <c r="EXS118" s="1538">
        <f>+EXS556</f>
        <v>0</v>
      </c>
      <c r="EXT118" s="1845" t="e">
        <f>+EXS118/EXS$16</f>
        <v>#DIV/0!</v>
      </c>
      <c r="EXU118" s="1538">
        <f>+EXU556</f>
        <v>0</v>
      </c>
      <c r="EXV118" s="1845" t="e">
        <f>+EXU118/EXU$16</f>
        <v>#DIV/0!</v>
      </c>
      <c r="EXW118" s="1538">
        <f>+EXW556</f>
        <v>0</v>
      </c>
      <c r="EXX118" s="1845" t="e">
        <f>+EXW118/EXW$16</f>
        <v>#DIV/0!</v>
      </c>
      <c r="EXY118" s="1538">
        <f>+EXY556</f>
        <v>0</v>
      </c>
      <c r="EXZ118" s="1845" t="e">
        <f>+EXY118/EXY$16</f>
        <v>#DIV/0!</v>
      </c>
      <c r="EYA118" s="1538">
        <f>+EYA556</f>
        <v>0</v>
      </c>
      <c r="EYB118" s="1845" t="e">
        <f>+EYA118/EYA$16</f>
        <v>#DIV/0!</v>
      </c>
      <c r="EYC118" s="1538">
        <f>+EYC556</f>
        <v>0</v>
      </c>
      <c r="EYD118" s="1845" t="e">
        <f>+EYC118/EYC$16</f>
        <v>#DIV/0!</v>
      </c>
      <c r="EYE118" s="1538">
        <f>+EYE556</f>
        <v>0</v>
      </c>
      <c r="EYF118" s="1845" t="e">
        <f>+EYE118/EYE$16</f>
        <v>#DIV/0!</v>
      </c>
      <c r="EYG118" s="1538">
        <f>+EYG556</f>
        <v>0</v>
      </c>
      <c r="EYH118" s="1845" t="e">
        <f>+EYG118/EYG$16</f>
        <v>#DIV/0!</v>
      </c>
      <c r="EYI118" s="1538">
        <f>+EYI556</f>
        <v>0</v>
      </c>
      <c r="EYJ118" s="1845" t="e">
        <f>+EYI118/EYI$16</f>
        <v>#DIV/0!</v>
      </c>
      <c r="EYK118" s="1538">
        <f>+EYK556</f>
        <v>0</v>
      </c>
      <c r="EYL118" s="1845" t="e">
        <f>+EYK118/EYK$16</f>
        <v>#DIV/0!</v>
      </c>
      <c r="EYM118" s="1538">
        <f>+EYM556</f>
        <v>0</v>
      </c>
      <c r="EYN118" s="1845" t="e">
        <f>+EYM118/EYM$16</f>
        <v>#DIV/0!</v>
      </c>
      <c r="EYO118" s="1538">
        <f>+EYO556</f>
        <v>0</v>
      </c>
      <c r="EYP118" s="1845" t="e">
        <f>+EYO118/EYO$16</f>
        <v>#DIV/0!</v>
      </c>
      <c r="EYQ118" s="1538">
        <f>+EYQ556</f>
        <v>0</v>
      </c>
      <c r="EYR118" s="1845" t="e">
        <f>+EYQ118/EYQ$16</f>
        <v>#DIV/0!</v>
      </c>
      <c r="EYS118" s="1538">
        <f>+EYS556</f>
        <v>0</v>
      </c>
      <c r="EYT118" s="1845" t="e">
        <f>+EYS118/EYS$16</f>
        <v>#DIV/0!</v>
      </c>
      <c r="EYU118" s="1538">
        <f>+EYU556</f>
        <v>0</v>
      </c>
      <c r="EYV118" s="1845" t="e">
        <f>+EYU118/EYU$16</f>
        <v>#DIV/0!</v>
      </c>
      <c r="EYW118" s="1538">
        <f>+EYW556</f>
        <v>0</v>
      </c>
      <c r="EYX118" s="1845" t="e">
        <f>+EYW118/EYW$16</f>
        <v>#DIV/0!</v>
      </c>
      <c r="EYY118" s="1538">
        <f>+EYY556</f>
        <v>0</v>
      </c>
      <c r="EYZ118" s="1845" t="e">
        <f>+EYY118/EYY$16</f>
        <v>#DIV/0!</v>
      </c>
      <c r="EZA118" s="1538">
        <f>+EZA556</f>
        <v>0</v>
      </c>
      <c r="EZB118" s="1845" t="e">
        <f>+EZA118/EZA$16</f>
        <v>#DIV/0!</v>
      </c>
      <c r="EZC118" s="1538">
        <f>+EZC556</f>
        <v>0</v>
      </c>
      <c r="EZD118" s="1845" t="e">
        <f>+EZC118/EZC$16</f>
        <v>#DIV/0!</v>
      </c>
      <c r="EZE118" s="1538">
        <f>+EZE556</f>
        <v>0</v>
      </c>
      <c r="EZF118" s="1845" t="e">
        <f>+EZE118/EZE$16</f>
        <v>#DIV/0!</v>
      </c>
      <c r="EZG118" s="1538">
        <f>+EZG556</f>
        <v>0</v>
      </c>
      <c r="EZH118" s="1845" t="e">
        <f>+EZG118/EZG$16</f>
        <v>#DIV/0!</v>
      </c>
      <c r="EZI118" s="1538">
        <f>+EZI556</f>
        <v>0</v>
      </c>
      <c r="EZJ118" s="1845" t="e">
        <f>+EZI118/EZI$16</f>
        <v>#DIV/0!</v>
      </c>
      <c r="EZK118" s="1538">
        <f>+EZK556</f>
        <v>0</v>
      </c>
      <c r="EZL118" s="1845" t="e">
        <f>+EZK118/EZK$16</f>
        <v>#DIV/0!</v>
      </c>
      <c r="EZM118" s="1538">
        <f>+EZM556</f>
        <v>0</v>
      </c>
      <c r="EZN118" s="1845" t="e">
        <f>+EZM118/EZM$16</f>
        <v>#DIV/0!</v>
      </c>
      <c r="EZO118" s="1538">
        <f>+EZO556</f>
        <v>0</v>
      </c>
      <c r="EZP118" s="1845" t="e">
        <f>+EZO118/EZO$16</f>
        <v>#DIV/0!</v>
      </c>
      <c r="EZQ118" s="1538">
        <f>+EZQ556</f>
        <v>0</v>
      </c>
      <c r="EZR118" s="1845" t="e">
        <f>+EZQ118/EZQ$16</f>
        <v>#DIV/0!</v>
      </c>
      <c r="EZS118" s="1538">
        <f>+EZS556</f>
        <v>0</v>
      </c>
      <c r="EZT118" s="1845" t="e">
        <f>+EZS118/EZS$16</f>
        <v>#DIV/0!</v>
      </c>
      <c r="EZU118" s="1538">
        <f>+EZU556</f>
        <v>0</v>
      </c>
      <c r="EZV118" s="1845" t="e">
        <f>+EZU118/EZU$16</f>
        <v>#DIV/0!</v>
      </c>
      <c r="EZW118" s="1538">
        <f>+EZW556</f>
        <v>0</v>
      </c>
      <c r="EZX118" s="1845" t="e">
        <f>+EZW118/EZW$16</f>
        <v>#DIV/0!</v>
      </c>
      <c r="EZY118" s="1538">
        <f>+EZY556</f>
        <v>0</v>
      </c>
      <c r="EZZ118" s="1845" t="e">
        <f>+EZY118/EZY$16</f>
        <v>#DIV/0!</v>
      </c>
      <c r="FAA118" s="1538">
        <f>+FAA556</f>
        <v>0</v>
      </c>
      <c r="FAB118" s="1845" t="e">
        <f>+FAA118/FAA$16</f>
        <v>#DIV/0!</v>
      </c>
      <c r="FAC118" s="1538">
        <f>+FAC556</f>
        <v>0</v>
      </c>
      <c r="FAD118" s="1845" t="e">
        <f>+FAC118/FAC$16</f>
        <v>#DIV/0!</v>
      </c>
      <c r="FAE118" s="1538">
        <f>+FAE556</f>
        <v>0</v>
      </c>
      <c r="FAF118" s="1845" t="e">
        <f>+FAE118/FAE$16</f>
        <v>#DIV/0!</v>
      </c>
      <c r="FAG118" s="1538">
        <f>+FAG556</f>
        <v>0</v>
      </c>
      <c r="FAH118" s="1845" t="e">
        <f>+FAG118/FAG$16</f>
        <v>#DIV/0!</v>
      </c>
      <c r="FAI118" s="1538">
        <f>+FAI556</f>
        <v>0</v>
      </c>
      <c r="FAJ118" s="1845" t="e">
        <f>+FAI118/FAI$16</f>
        <v>#DIV/0!</v>
      </c>
      <c r="FAK118" s="1538">
        <f>+FAK556</f>
        <v>0</v>
      </c>
      <c r="FAL118" s="1845" t="e">
        <f>+FAK118/FAK$16</f>
        <v>#DIV/0!</v>
      </c>
      <c r="FAM118" s="1538">
        <f>+FAM556</f>
        <v>0</v>
      </c>
      <c r="FAN118" s="1845" t="e">
        <f>+FAM118/FAM$16</f>
        <v>#DIV/0!</v>
      </c>
      <c r="FAO118" s="1538">
        <f>+FAO556</f>
        <v>0</v>
      </c>
      <c r="FAP118" s="1845" t="e">
        <f>+FAO118/FAO$16</f>
        <v>#DIV/0!</v>
      </c>
      <c r="FAQ118" s="1538">
        <f>+FAQ556</f>
        <v>0</v>
      </c>
      <c r="FAR118" s="1845" t="e">
        <f>+FAQ118/FAQ$16</f>
        <v>#DIV/0!</v>
      </c>
      <c r="FAS118" s="1538">
        <f>+FAS556</f>
        <v>0</v>
      </c>
      <c r="FAT118" s="1845" t="e">
        <f>+FAS118/FAS$16</f>
        <v>#DIV/0!</v>
      </c>
      <c r="FAU118" s="1538">
        <f>+FAU556</f>
        <v>0</v>
      </c>
      <c r="FAV118" s="1845" t="e">
        <f>+FAU118/FAU$16</f>
        <v>#DIV/0!</v>
      </c>
      <c r="FAW118" s="1538">
        <f>+FAW556</f>
        <v>0</v>
      </c>
      <c r="FAX118" s="1845" t="e">
        <f>+FAW118/FAW$16</f>
        <v>#DIV/0!</v>
      </c>
      <c r="FAY118" s="1538">
        <f>+FAY556</f>
        <v>0</v>
      </c>
      <c r="FAZ118" s="1845" t="e">
        <f>+FAY118/FAY$16</f>
        <v>#DIV/0!</v>
      </c>
      <c r="FBA118" s="1538">
        <f>+FBA556</f>
        <v>0</v>
      </c>
      <c r="FBB118" s="1845" t="e">
        <f>+FBA118/FBA$16</f>
        <v>#DIV/0!</v>
      </c>
      <c r="FBC118" s="1538">
        <f>+FBC556</f>
        <v>0</v>
      </c>
      <c r="FBD118" s="1845" t="e">
        <f>+FBC118/FBC$16</f>
        <v>#DIV/0!</v>
      </c>
      <c r="FBE118" s="1538">
        <f>+FBE556</f>
        <v>0</v>
      </c>
      <c r="FBF118" s="1845" t="e">
        <f>+FBE118/FBE$16</f>
        <v>#DIV/0!</v>
      </c>
      <c r="FBG118" s="1538">
        <f>+FBG556</f>
        <v>0</v>
      </c>
      <c r="FBH118" s="1845" t="e">
        <f>+FBG118/FBG$16</f>
        <v>#DIV/0!</v>
      </c>
      <c r="FBI118" s="1538">
        <f>+FBI556</f>
        <v>0</v>
      </c>
      <c r="FBJ118" s="1845" t="e">
        <f>+FBI118/FBI$16</f>
        <v>#DIV/0!</v>
      </c>
      <c r="FBK118" s="1538">
        <f>+FBK556</f>
        <v>0</v>
      </c>
      <c r="FBL118" s="1845" t="e">
        <f>+FBK118/FBK$16</f>
        <v>#DIV/0!</v>
      </c>
      <c r="FBM118" s="1538">
        <f>+FBM556</f>
        <v>0</v>
      </c>
      <c r="FBN118" s="1845" t="e">
        <f>+FBM118/FBM$16</f>
        <v>#DIV/0!</v>
      </c>
      <c r="FBO118" s="1538">
        <f>+FBO556</f>
        <v>0</v>
      </c>
      <c r="FBP118" s="1845" t="e">
        <f>+FBO118/FBO$16</f>
        <v>#DIV/0!</v>
      </c>
      <c r="FBQ118" s="1538">
        <f>+FBQ556</f>
        <v>0</v>
      </c>
      <c r="FBR118" s="1845" t="e">
        <f>+FBQ118/FBQ$16</f>
        <v>#DIV/0!</v>
      </c>
      <c r="FBS118" s="1538">
        <f>+FBS556</f>
        <v>0</v>
      </c>
      <c r="FBT118" s="1845" t="e">
        <f>+FBS118/FBS$16</f>
        <v>#DIV/0!</v>
      </c>
      <c r="FBU118" s="1538">
        <f>+FBU556</f>
        <v>0</v>
      </c>
      <c r="FBV118" s="1845" t="e">
        <f>+FBU118/FBU$16</f>
        <v>#DIV/0!</v>
      </c>
      <c r="FBW118" s="1538">
        <f>+FBW556</f>
        <v>0</v>
      </c>
      <c r="FBX118" s="1845" t="e">
        <f>+FBW118/FBW$16</f>
        <v>#DIV/0!</v>
      </c>
      <c r="FBY118" s="1538">
        <f>+FBY556</f>
        <v>0</v>
      </c>
      <c r="FBZ118" s="1845" t="e">
        <f>+FBY118/FBY$16</f>
        <v>#DIV/0!</v>
      </c>
      <c r="FCA118" s="1538">
        <f>+FCA556</f>
        <v>0</v>
      </c>
      <c r="FCB118" s="1845" t="e">
        <f>+FCA118/FCA$16</f>
        <v>#DIV/0!</v>
      </c>
      <c r="FCC118" s="1538">
        <f>+FCC556</f>
        <v>0</v>
      </c>
      <c r="FCD118" s="1845" t="e">
        <f>+FCC118/FCC$16</f>
        <v>#DIV/0!</v>
      </c>
      <c r="FCE118" s="1538">
        <f>+FCE556</f>
        <v>0</v>
      </c>
      <c r="FCF118" s="1845" t="e">
        <f>+FCE118/FCE$16</f>
        <v>#DIV/0!</v>
      </c>
      <c r="FCG118" s="1538">
        <f>+FCG556</f>
        <v>0</v>
      </c>
      <c r="FCH118" s="1845" t="e">
        <f>+FCG118/FCG$16</f>
        <v>#DIV/0!</v>
      </c>
      <c r="FCI118" s="1538">
        <f>+FCI556</f>
        <v>0</v>
      </c>
      <c r="FCJ118" s="1845" t="e">
        <f>+FCI118/FCI$16</f>
        <v>#DIV/0!</v>
      </c>
      <c r="FCK118" s="1538">
        <f>+FCK556</f>
        <v>0</v>
      </c>
      <c r="FCL118" s="1845" t="e">
        <f>+FCK118/FCK$16</f>
        <v>#DIV/0!</v>
      </c>
      <c r="FCM118" s="1538">
        <f>+FCM556</f>
        <v>0</v>
      </c>
      <c r="FCN118" s="1845" t="e">
        <f>+FCM118/FCM$16</f>
        <v>#DIV/0!</v>
      </c>
      <c r="FCO118" s="1538">
        <f>+FCO556</f>
        <v>0</v>
      </c>
      <c r="FCP118" s="1845" t="e">
        <f>+FCO118/FCO$16</f>
        <v>#DIV/0!</v>
      </c>
      <c r="FCQ118" s="1538">
        <f>+FCQ556</f>
        <v>0</v>
      </c>
      <c r="FCR118" s="1845" t="e">
        <f>+FCQ118/FCQ$16</f>
        <v>#DIV/0!</v>
      </c>
      <c r="FCS118" s="1538">
        <f>+FCS556</f>
        <v>0</v>
      </c>
      <c r="FCT118" s="1845" t="e">
        <f>+FCS118/FCS$16</f>
        <v>#DIV/0!</v>
      </c>
      <c r="FCU118" s="1538">
        <f>+FCU556</f>
        <v>0</v>
      </c>
      <c r="FCV118" s="1845" t="e">
        <f>+FCU118/FCU$16</f>
        <v>#DIV/0!</v>
      </c>
      <c r="FCW118" s="1538">
        <f>+FCW556</f>
        <v>0</v>
      </c>
      <c r="FCX118" s="1845" t="e">
        <f>+FCW118/FCW$16</f>
        <v>#DIV/0!</v>
      </c>
      <c r="FCY118" s="1538">
        <f>+FCY556</f>
        <v>0</v>
      </c>
      <c r="FCZ118" s="1845" t="e">
        <f>+FCY118/FCY$16</f>
        <v>#DIV/0!</v>
      </c>
      <c r="FDA118" s="1538">
        <f>+FDA556</f>
        <v>0</v>
      </c>
      <c r="FDB118" s="1845" t="e">
        <f>+FDA118/FDA$16</f>
        <v>#DIV/0!</v>
      </c>
      <c r="FDC118" s="1538">
        <f>+FDC556</f>
        <v>0</v>
      </c>
      <c r="FDD118" s="1845" t="e">
        <f>+FDC118/FDC$16</f>
        <v>#DIV/0!</v>
      </c>
      <c r="FDE118" s="1538">
        <f>+FDE556</f>
        <v>0</v>
      </c>
      <c r="FDF118" s="1845" t="e">
        <f>+FDE118/FDE$16</f>
        <v>#DIV/0!</v>
      </c>
      <c r="FDG118" s="1538">
        <f>+FDG556</f>
        <v>0</v>
      </c>
      <c r="FDH118" s="1845" t="e">
        <f>+FDG118/FDG$16</f>
        <v>#DIV/0!</v>
      </c>
      <c r="FDI118" s="1538">
        <f>+FDI556</f>
        <v>0</v>
      </c>
      <c r="FDJ118" s="1845" t="e">
        <f>+FDI118/FDI$16</f>
        <v>#DIV/0!</v>
      </c>
      <c r="FDK118" s="1538">
        <f>+FDK556</f>
        <v>0</v>
      </c>
      <c r="FDL118" s="1845" t="e">
        <f>+FDK118/FDK$16</f>
        <v>#DIV/0!</v>
      </c>
      <c r="FDM118" s="1538">
        <f>+FDM556</f>
        <v>0</v>
      </c>
      <c r="FDN118" s="1845" t="e">
        <f>+FDM118/FDM$16</f>
        <v>#DIV/0!</v>
      </c>
      <c r="FDO118" s="1538">
        <f>+FDO556</f>
        <v>0</v>
      </c>
      <c r="FDP118" s="1845" t="e">
        <f>+FDO118/FDO$16</f>
        <v>#DIV/0!</v>
      </c>
      <c r="FDQ118" s="1538">
        <f>+FDQ556</f>
        <v>0</v>
      </c>
      <c r="FDR118" s="1845" t="e">
        <f>+FDQ118/FDQ$16</f>
        <v>#DIV/0!</v>
      </c>
      <c r="FDS118" s="1538">
        <f>+FDS556</f>
        <v>0</v>
      </c>
      <c r="FDT118" s="1845" t="e">
        <f>+FDS118/FDS$16</f>
        <v>#DIV/0!</v>
      </c>
      <c r="FDU118" s="1538">
        <f>+FDU556</f>
        <v>0</v>
      </c>
      <c r="FDV118" s="1845" t="e">
        <f>+FDU118/FDU$16</f>
        <v>#DIV/0!</v>
      </c>
      <c r="FDW118" s="1538">
        <f>+FDW556</f>
        <v>0</v>
      </c>
      <c r="FDX118" s="1845" t="e">
        <f>+FDW118/FDW$16</f>
        <v>#DIV/0!</v>
      </c>
      <c r="FDY118" s="1538">
        <f>+FDY556</f>
        <v>0</v>
      </c>
      <c r="FDZ118" s="1845" t="e">
        <f>+FDY118/FDY$16</f>
        <v>#DIV/0!</v>
      </c>
      <c r="FEA118" s="1538">
        <f>+FEA556</f>
        <v>0</v>
      </c>
      <c r="FEB118" s="1845" t="e">
        <f>+FEA118/FEA$16</f>
        <v>#DIV/0!</v>
      </c>
      <c r="FEC118" s="1538">
        <f>+FEC556</f>
        <v>0</v>
      </c>
      <c r="FED118" s="1845" t="e">
        <f>+FEC118/FEC$16</f>
        <v>#DIV/0!</v>
      </c>
      <c r="FEE118" s="1538">
        <f>+FEE556</f>
        <v>0</v>
      </c>
      <c r="FEF118" s="1845" t="e">
        <f>+FEE118/FEE$16</f>
        <v>#DIV/0!</v>
      </c>
      <c r="FEG118" s="1538">
        <f>+FEG556</f>
        <v>0</v>
      </c>
      <c r="FEH118" s="1845" t="e">
        <f>+FEG118/FEG$16</f>
        <v>#DIV/0!</v>
      </c>
      <c r="FEI118" s="1538">
        <f>+FEI556</f>
        <v>0</v>
      </c>
      <c r="FEJ118" s="1845" t="e">
        <f>+FEI118/FEI$16</f>
        <v>#DIV/0!</v>
      </c>
      <c r="FEK118" s="1538">
        <f>+FEK556</f>
        <v>0</v>
      </c>
      <c r="FEL118" s="1845" t="e">
        <f>+FEK118/FEK$16</f>
        <v>#DIV/0!</v>
      </c>
      <c r="FEM118" s="1538">
        <f>+FEM556</f>
        <v>0</v>
      </c>
      <c r="FEN118" s="1845" t="e">
        <f>+FEM118/FEM$16</f>
        <v>#DIV/0!</v>
      </c>
      <c r="FEO118" s="1538">
        <f>+FEO556</f>
        <v>0</v>
      </c>
      <c r="FEP118" s="1845" t="e">
        <f>+FEO118/FEO$16</f>
        <v>#DIV/0!</v>
      </c>
      <c r="FEQ118" s="1538">
        <f>+FEQ556</f>
        <v>0</v>
      </c>
      <c r="FER118" s="1845" t="e">
        <f>+FEQ118/FEQ$16</f>
        <v>#DIV/0!</v>
      </c>
      <c r="FES118" s="1538">
        <f>+FES556</f>
        <v>0</v>
      </c>
      <c r="FET118" s="1845" t="e">
        <f>+FES118/FES$16</f>
        <v>#DIV/0!</v>
      </c>
      <c r="FEU118" s="1538">
        <f>+FEU556</f>
        <v>0</v>
      </c>
      <c r="FEV118" s="1845" t="e">
        <f>+FEU118/FEU$16</f>
        <v>#DIV/0!</v>
      </c>
      <c r="FEW118" s="1538">
        <f>+FEW556</f>
        <v>0</v>
      </c>
      <c r="FEX118" s="1845" t="e">
        <f>+FEW118/FEW$16</f>
        <v>#DIV/0!</v>
      </c>
      <c r="FEY118" s="1538">
        <f>+FEY556</f>
        <v>0</v>
      </c>
      <c r="FEZ118" s="1845" t="e">
        <f>+FEY118/FEY$16</f>
        <v>#DIV/0!</v>
      </c>
      <c r="FFA118" s="1538">
        <f>+FFA556</f>
        <v>0</v>
      </c>
      <c r="FFB118" s="1845" t="e">
        <f>+FFA118/FFA$16</f>
        <v>#DIV/0!</v>
      </c>
      <c r="FFC118" s="1538">
        <f>+FFC556</f>
        <v>0</v>
      </c>
      <c r="FFD118" s="1845" t="e">
        <f>+FFC118/FFC$16</f>
        <v>#DIV/0!</v>
      </c>
      <c r="FFE118" s="1538">
        <f>+FFE556</f>
        <v>0</v>
      </c>
      <c r="FFF118" s="1845" t="e">
        <f>+FFE118/FFE$16</f>
        <v>#DIV/0!</v>
      </c>
      <c r="FFG118" s="1538">
        <f>+FFG556</f>
        <v>0</v>
      </c>
      <c r="FFH118" s="1845" t="e">
        <f>+FFG118/FFG$16</f>
        <v>#DIV/0!</v>
      </c>
      <c r="FFI118" s="1538">
        <f>+FFI556</f>
        <v>0</v>
      </c>
      <c r="FFJ118" s="1845" t="e">
        <f>+FFI118/FFI$16</f>
        <v>#DIV/0!</v>
      </c>
      <c r="FFK118" s="1538">
        <f>+FFK556</f>
        <v>0</v>
      </c>
      <c r="FFL118" s="1845" t="e">
        <f>+FFK118/FFK$16</f>
        <v>#DIV/0!</v>
      </c>
      <c r="FFM118" s="1538">
        <f>+FFM556</f>
        <v>0</v>
      </c>
      <c r="FFN118" s="1845" t="e">
        <f>+FFM118/FFM$16</f>
        <v>#DIV/0!</v>
      </c>
      <c r="FFO118" s="1538">
        <f>+FFO556</f>
        <v>0</v>
      </c>
      <c r="FFP118" s="1845" t="e">
        <f>+FFO118/FFO$16</f>
        <v>#DIV/0!</v>
      </c>
      <c r="FFQ118" s="1538">
        <f>+FFQ556</f>
        <v>0</v>
      </c>
      <c r="FFR118" s="1845" t="e">
        <f>+FFQ118/FFQ$16</f>
        <v>#DIV/0!</v>
      </c>
      <c r="FFS118" s="1538">
        <f>+FFS556</f>
        <v>0</v>
      </c>
      <c r="FFT118" s="1845" t="e">
        <f>+FFS118/FFS$16</f>
        <v>#DIV/0!</v>
      </c>
      <c r="FFU118" s="1538">
        <f>+FFU556</f>
        <v>0</v>
      </c>
      <c r="FFV118" s="1845" t="e">
        <f>+FFU118/FFU$16</f>
        <v>#DIV/0!</v>
      </c>
      <c r="FFW118" s="1538">
        <f>+FFW556</f>
        <v>0</v>
      </c>
      <c r="FFX118" s="1845" t="e">
        <f>+FFW118/FFW$16</f>
        <v>#DIV/0!</v>
      </c>
      <c r="FFY118" s="1538">
        <f>+FFY556</f>
        <v>0</v>
      </c>
      <c r="FFZ118" s="1845" t="e">
        <f>+FFY118/FFY$16</f>
        <v>#DIV/0!</v>
      </c>
      <c r="FGA118" s="1538">
        <f>+FGA556</f>
        <v>0</v>
      </c>
      <c r="FGB118" s="1845" t="e">
        <f>+FGA118/FGA$16</f>
        <v>#DIV/0!</v>
      </c>
      <c r="FGC118" s="1538">
        <f>+FGC556</f>
        <v>0</v>
      </c>
      <c r="FGD118" s="1845" t="e">
        <f>+FGC118/FGC$16</f>
        <v>#DIV/0!</v>
      </c>
      <c r="FGE118" s="1538">
        <f>+FGE556</f>
        <v>0</v>
      </c>
      <c r="FGF118" s="1845" t="e">
        <f>+FGE118/FGE$16</f>
        <v>#DIV/0!</v>
      </c>
      <c r="FGG118" s="1538">
        <f>+FGG556</f>
        <v>0</v>
      </c>
      <c r="FGH118" s="1845" t="e">
        <f>+FGG118/FGG$16</f>
        <v>#DIV/0!</v>
      </c>
      <c r="FGI118" s="1538">
        <f>+FGI556</f>
        <v>0</v>
      </c>
      <c r="FGJ118" s="1845" t="e">
        <f>+FGI118/FGI$16</f>
        <v>#DIV/0!</v>
      </c>
      <c r="FGK118" s="1538">
        <f>+FGK556</f>
        <v>0</v>
      </c>
      <c r="FGL118" s="1845" t="e">
        <f>+FGK118/FGK$16</f>
        <v>#DIV/0!</v>
      </c>
      <c r="FGM118" s="1538">
        <f>+FGM556</f>
        <v>0</v>
      </c>
      <c r="FGN118" s="1845" t="e">
        <f>+FGM118/FGM$16</f>
        <v>#DIV/0!</v>
      </c>
      <c r="FGO118" s="1538">
        <f>+FGO556</f>
        <v>0</v>
      </c>
      <c r="FGP118" s="1845" t="e">
        <f>+FGO118/FGO$16</f>
        <v>#DIV/0!</v>
      </c>
      <c r="FGQ118" s="1538">
        <f>+FGQ556</f>
        <v>0</v>
      </c>
      <c r="FGR118" s="1845" t="e">
        <f>+FGQ118/FGQ$16</f>
        <v>#DIV/0!</v>
      </c>
      <c r="FGS118" s="1538">
        <f>+FGS556</f>
        <v>0</v>
      </c>
      <c r="FGT118" s="1845" t="e">
        <f>+FGS118/FGS$16</f>
        <v>#DIV/0!</v>
      </c>
      <c r="FGU118" s="1538">
        <f>+FGU556</f>
        <v>0</v>
      </c>
      <c r="FGV118" s="1845" t="e">
        <f>+FGU118/FGU$16</f>
        <v>#DIV/0!</v>
      </c>
      <c r="FGW118" s="1538">
        <f>+FGW556</f>
        <v>0</v>
      </c>
      <c r="FGX118" s="1845" t="e">
        <f>+FGW118/FGW$16</f>
        <v>#DIV/0!</v>
      </c>
      <c r="FGY118" s="1538">
        <f>+FGY556</f>
        <v>0</v>
      </c>
      <c r="FGZ118" s="1845" t="e">
        <f>+FGY118/FGY$16</f>
        <v>#DIV/0!</v>
      </c>
      <c r="FHA118" s="1538">
        <f>+FHA556</f>
        <v>0</v>
      </c>
      <c r="FHB118" s="1845" t="e">
        <f>+FHA118/FHA$16</f>
        <v>#DIV/0!</v>
      </c>
      <c r="FHC118" s="1538">
        <f>+FHC556</f>
        <v>0</v>
      </c>
      <c r="FHD118" s="1845" t="e">
        <f>+FHC118/FHC$16</f>
        <v>#DIV/0!</v>
      </c>
      <c r="FHE118" s="1538">
        <f>+FHE556</f>
        <v>0</v>
      </c>
      <c r="FHF118" s="1845" t="e">
        <f>+FHE118/FHE$16</f>
        <v>#DIV/0!</v>
      </c>
      <c r="FHG118" s="1538">
        <f>+FHG556</f>
        <v>0</v>
      </c>
      <c r="FHH118" s="1845" t="e">
        <f>+FHG118/FHG$16</f>
        <v>#DIV/0!</v>
      </c>
      <c r="FHI118" s="1538">
        <f>+FHI556</f>
        <v>0</v>
      </c>
      <c r="FHJ118" s="1845" t="e">
        <f>+FHI118/FHI$16</f>
        <v>#DIV/0!</v>
      </c>
      <c r="FHK118" s="1538">
        <f>+FHK556</f>
        <v>0</v>
      </c>
      <c r="FHL118" s="1845" t="e">
        <f>+FHK118/FHK$16</f>
        <v>#DIV/0!</v>
      </c>
      <c r="FHM118" s="1538">
        <f>+FHM556</f>
        <v>0</v>
      </c>
      <c r="FHN118" s="1845" t="e">
        <f>+FHM118/FHM$16</f>
        <v>#DIV/0!</v>
      </c>
      <c r="FHO118" s="1538">
        <f>+FHO556</f>
        <v>0</v>
      </c>
      <c r="FHP118" s="1845" t="e">
        <f>+FHO118/FHO$16</f>
        <v>#DIV/0!</v>
      </c>
      <c r="FHQ118" s="1538">
        <f>+FHQ556</f>
        <v>0</v>
      </c>
      <c r="FHR118" s="1845" t="e">
        <f>+FHQ118/FHQ$16</f>
        <v>#DIV/0!</v>
      </c>
      <c r="FHS118" s="1538">
        <f>+FHS556</f>
        <v>0</v>
      </c>
      <c r="FHT118" s="1845" t="e">
        <f>+FHS118/FHS$16</f>
        <v>#DIV/0!</v>
      </c>
      <c r="FHU118" s="1538">
        <f>+FHU556</f>
        <v>0</v>
      </c>
      <c r="FHV118" s="1845" t="e">
        <f>+FHU118/FHU$16</f>
        <v>#DIV/0!</v>
      </c>
      <c r="FHW118" s="1538">
        <f>+FHW556</f>
        <v>0</v>
      </c>
      <c r="FHX118" s="1845" t="e">
        <f>+FHW118/FHW$16</f>
        <v>#DIV/0!</v>
      </c>
      <c r="FHY118" s="1538">
        <f>+FHY556</f>
        <v>0</v>
      </c>
      <c r="FHZ118" s="1845" t="e">
        <f>+FHY118/FHY$16</f>
        <v>#DIV/0!</v>
      </c>
      <c r="FIA118" s="1538">
        <f>+FIA556</f>
        <v>0</v>
      </c>
      <c r="FIB118" s="1845" t="e">
        <f>+FIA118/FIA$16</f>
        <v>#DIV/0!</v>
      </c>
      <c r="FIC118" s="1538">
        <f>+FIC556</f>
        <v>0</v>
      </c>
      <c r="FID118" s="1845" t="e">
        <f>+FIC118/FIC$16</f>
        <v>#DIV/0!</v>
      </c>
      <c r="FIE118" s="1538">
        <f>+FIE556</f>
        <v>0</v>
      </c>
      <c r="FIF118" s="1845" t="e">
        <f>+FIE118/FIE$16</f>
        <v>#DIV/0!</v>
      </c>
      <c r="FIG118" s="1538">
        <f>+FIG556</f>
        <v>0</v>
      </c>
      <c r="FIH118" s="1845" t="e">
        <f>+FIG118/FIG$16</f>
        <v>#DIV/0!</v>
      </c>
      <c r="FII118" s="1538">
        <f>+FII556</f>
        <v>0</v>
      </c>
      <c r="FIJ118" s="1845" t="e">
        <f>+FII118/FII$16</f>
        <v>#DIV/0!</v>
      </c>
      <c r="FIK118" s="1538">
        <f>+FIK556</f>
        <v>0</v>
      </c>
      <c r="FIL118" s="1845" t="e">
        <f>+FIK118/FIK$16</f>
        <v>#DIV/0!</v>
      </c>
      <c r="FIM118" s="1538">
        <f>+FIM556</f>
        <v>0</v>
      </c>
      <c r="FIN118" s="1845" t="e">
        <f>+FIM118/FIM$16</f>
        <v>#DIV/0!</v>
      </c>
      <c r="FIO118" s="1538">
        <f>+FIO556</f>
        <v>0</v>
      </c>
      <c r="FIP118" s="1845" t="e">
        <f>+FIO118/FIO$16</f>
        <v>#DIV/0!</v>
      </c>
      <c r="FIQ118" s="1538">
        <f>+FIQ556</f>
        <v>0</v>
      </c>
      <c r="FIR118" s="1845" t="e">
        <f>+FIQ118/FIQ$16</f>
        <v>#DIV/0!</v>
      </c>
      <c r="FIS118" s="1538">
        <f>+FIS556</f>
        <v>0</v>
      </c>
      <c r="FIT118" s="1845" t="e">
        <f>+FIS118/FIS$16</f>
        <v>#DIV/0!</v>
      </c>
      <c r="FIU118" s="1538">
        <f>+FIU556</f>
        <v>0</v>
      </c>
      <c r="FIV118" s="1845" t="e">
        <f>+FIU118/FIU$16</f>
        <v>#DIV/0!</v>
      </c>
      <c r="FIW118" s="1538">
        <f>+FIW556</f>
        <v>0</v>
      </c>
      <c r="FIX118" s="1845" t="e">
        <f>+FIW118/FIW$16</f>
        <v>#DIV/0!</v>
      </c>
      <c r="FIY118" s="1538">
        <f>+FIY556</f>
        <v>0</v>
      </c>
      <c r="FIZ118" s="1845" t="e">
        <f>+FIY118/FIY$16</f>
        <v>#DIV/0!</v>
      </c>
      <c r="FJA118" s="1538">
        <f>+FJA556</f>
        <v>0</v>
      </c>
      <c r="FJB118" s="1845" t="e">
        <f>+FJA118/FJA$16</f>
        <v>#DIV/0!</v>
      </c>
      <c r="FJC118" s="1538">
        <f>+FJC556</f>
        <v>0</v>
      </c>
      <c r="FJD118" s="1845" t="e">
        <f>+FJC118/FJC$16</f>
        <v>#DIV/0!</v>
      </c>
      <c r="FJE118" s="1538">
        <f>+FJE556</f>
        <v>0</v>
      </c>
      <c r="FJF118" s="1845" t="e">
        <f>+FJE118/FJE$16</f>
        <v>#DIV/0!</v>
      </c>
      <c r="FJG118" s="1538">
        <f>+FJG556</f>
        <v>0</v>
      </c>
      <c r="FJH118" s="1845" t="e">
        <f>+FJG118/FJG$16</f>
        <v>#DIV/0!</v>
      </c>
      <c r="FJI118" s="1538">
        <f>+FJI556</f>
        <v>0</v>
      </c>
      <c r="FJJ118" s="1845" t="e">
        <f>+FJI118/FJI$16</f>
        <v>#DIV/0!</v>
      </c>
      <c r="FJK118" s="1538">
        <f>+FJK556</f>
        <v>0</v>
      </c>
      <c r="FJL118" s="1845" t="e">
        <f>+FJK118/FJK$16</f>
        <v>#DIV/0!</v>
      </c>
      <c r="FJM118" s="1538">
        <f>+FJM556</f>
        <v>0</v>
      </c>
      <c r="FJN118" s="1845" t="e">
        <f>+FJM118/FJM$16</f>
        <v>#DIV/0!</v>
      </c>
      <c r="FJO118" s="1538">
        <f>+FJO556</f>
        <v>0</v>
      </c>
      <c r="FJP118" s="1845" t="e">
        <f>+FJO118/FJO$16</f>
        <v>#DIV/0!</v>
      </c>
      <c r="FJQ118" s="1538">
        <f>+FJQ556</f>
        <v>0</v>
      </c>
      <c r="FJR118" s="1845" t="e">
        <f>+FJQ118/FJQ$16</f>
        <v>#DIV/0!</v>
      </c>
      <c r="FJS118" s="1538">
        <f>+FJS556</f>
        <v>0</v>
      </c>
      <c r="FJT118" s="1845" t="e">
        <f>+FJS118/FJS$16</f>
        <v>#DIV/0!</v>
      </c>
      <c r="FJU118" s="1538">
        <f>+FJU556</f>
        <v>0</v>
      </c>
      <c r="FJV118" s="1845" t="e">
        <f>+FJU118/FJU$16</f>
        <v>#DIV/0!</v>
      </c>
      <c r="FJW118" s="1538">
        <f>+FJW556</f>
        <v>0</v>
      </c>
      <c r="FJX118" s="1845" t="e">
        <f>+FJW118/FJW$16</f>
        <v>#DIV/0!</v>
      </c>
      <c r="FJY118" s="1538">
        <f>+FJY556</f>
        <v>0</v>
      </c>
      <c r="FJZ118" s="1845" t="e">
        <f>+FJY118/FJY$16</f>
        <v>#DIV/0!</v>
      </c>
      <c r="FKA118" s="1538">
        <f>+FKA556</f>
        <v>0</v>
      </c>
      <c r="FKB118" s="1845" t="e">
        <f>+FKA118/FKA$16</f>
        <v>#DIV/0!</v>
      </c>
      <c r="FKC118" s="1538">
        <f>+FKC556</f>
        <v>0</v>
      </c>
      <c r="FKD118" s="1845" t="e">
        <f>+FKC118/FKC$16</f>
        <v>#DIV/0!</v>
      </c>
      <c r="FKE118" s="1538">
        <f>+FKE556</f>
        <v>0</v>
      </c>
      <c r="FKF118" s="1845" t="e">
        <f>+FKE118/FKE$16</f>
        <v>#DIV/0!</v>
      </c>
      <c r="FKG118" s="1538">
        <f>+FKG556</f>
        <v>0</v>
      </c>
      <c r="FKH118" s="1845" t="e">
        <f>+FKG118/FKG$16</f>
        <v>#DIV/0!</v>
      </c>
      <c r="FKI118" s="1538">
        <f>+FKI556</f>
        <v>0</v>
      </c>
      <c r="FKJ118" s="1845" t="e">
        <f>+FKI118/FKI$16</f>
        <v>#DIV/0!</v>
      </c>
      <c r="FKK118" s="1538">
        <f>+FKK556</f>
        <v>0</v>
      </c>
      <c r="FKL118" s="1845" t="e">
        <f>+FKK118/FKK$16</f>
        <v>#DIV/0!</v>
      </c>
      <c r="FKM118" s="1538">
        <f>+FKM556</f>
        <v>0</v>
      </c>
      <c r="FKN118" s="1845" t="e">
        <f>+FKM118/FKM$16</f>
        <v>#DIV/0!</v>
      </c>
      <c r="FKO118" s="1538">
        <f>+FKO556</f>
        <v>0</v>
      </c>
      <c r="FKP118" s="1845" t="e">
        <f>+FKO118/FKO$16</f>
        <v>#DIV/0!</v>
      </c>
      <c r="FKQ118" s="1538">
        <f>+FKQ556</f>
        <v>0</v>
      </c>
      <c r="FKR118" s="1845" t="e">
        <f>+FKQ118/FKQ$16</f>
        <v>#DIV/0!</v>
      </c>
      <c r="FKS118" s="1538">
        <f>+FKS556</f>
        <v>0</v>
      </c>
      <c r="FKT118" s="1845" t="e">
        <f>+FKS118/FKS$16</f>
        <v>#DIV/0!</v>
      </c>
      <c r="FKU118" s="1538">
        <f>+FKU556</f>
        <v>0</v>
      </c>
      <c r="FKV118" s="1845" t="e">
        <f>+FKU118/FKU$16</f>
        <v>#DIV/0!</v>
      </c>
      <c r="FKW118" s="1538">
        <f>+FKW556</f>
        <v>0</v>
      </c>
      <c r="FKX118" s="1845" t="e">
        <f>+FKW118/FKW$16</f>
        <v>#DIV/0!</v>
      </c>
      <c r="FKY118" s="1538">
        <f>+FKY556</f>
        <v>0</v>
      </c>
      <c r="FKZ118" s="1845" t="e">
        <f>+FKY118/FKY$16</f>
        <v>#DIV/0!</v>
      </c>
      <c r="FLA118" s="1538">
        <f>+FLA556</f>
        <v>0</v>
      </c>
      <c r="FLB118" s="1845" t="e">
        <f>+FLA118/FLA$16</f>
        <v>#DIV/0!</v>
      </c>
      <c r="FLC118" s="1538">
        <f>+FLC556</f>
        <v>0</v>
      </c>
      <c r="FLD118" s="1845" t="e">
        <f>+FLC118/FLC$16</f>
        <v>#DIV/0!</v>
      </c>
      <c r="FLE118" s="1538">
        <f>+FLE556</f>
        <v>0</v>
      </c>
      <c r="FLF118" s="1845" t="e">
        <f>+FLE118/FLE$16</f>
        <v>#DIV/0!</v>
      </c>
      <c r="FLG118" s="1538">
        <f>+FLG556</f>
        <v>0</v>
      </c>
      <c r="FLH118" s="1845" t="e">
        <f>+FLG118/FLG$16</f>
        <v>#DIV/0!</v>
      </c>
      <c r="FLI118" s="1538">
        <f>+FLI556</f>
        <v>0</v>
      </c>
      <c r="FLJ118" s="1845" t="e">
        <f>+FLI118/FLI$16</f>
        <v>#DIV/0!</v>
      </c>
      <c r="FLK118" s="1538">
        <f>+FLK556</f>
        <v>0</v>
      </c>
      <c r="FLL118" s="1845" t="e">
        <f>+FLK118/FLK$16</f>
        <v>#DIV/0!</v>
      </c>
      <c r="FLM118" s="1538">
        <f>+FLM556</f>
        <v>0</v>
      </c>
      <c r="FLN118" s="1845" t="e">
        <f>+FLM118/FLM$16</f>
        <v>#DIV/0!</v>
      </c>
      <c r="FLO118" s="1538">
        <f>+FLO556</f>
        <v>0</v>
      </c>
      <c r="FLP118" s="1845" t="e">
        <f>+FLO118/FLO$16</f>
        <v>#DIV/0!</v>
      </c>
      <c r="FLQ118" s="1538">
        <f>+FLQ556</f>
        <v>0</v>
      </c>
      <c r="FLR118" s="1845" t="e">
        <f>+FLQ118/FLQ$16</f>
        <v>#DIV/0!</v>
      </c>
      <c r="FLS118" s="1538">
        <f>+FLS556</f>
        <v>0</v>
      </c>
      <c r="FLT118" s="1845" t="e">
        <f>+FLS118/FLS$16</f>
        <v>#DIV/0!</v>
      </c>
      <c r="FLU118" s="1538">
        <f>+FLU556</f>
        <v>0</v>
      </c>
      <c r="FLV118" s="1845" t="e">
        <f>+FLU118/FLU$16</f>
        <v>#DIV/0!</v>
      </c>
      <c r="FLW118" s="1538">
        <f>+FLW556</f>
        <v>0</v>
      </c>
      <c r="FLX118" s="1845" t="e">
        <f>+FLW118/FLW$16</f>
        <v>#DIV/0!</v>
      </c>
      <c r="FLY118" s="1538">
        <f>+FLY556</f>
        <v>0</v>
      </c>
      <c r="FLZ118" s="1845" t="e">
        <f>+FLY118/FLY$16</f>
        <v>#DIV/0!</v>
      </c>
      <c r="FMA118" s="1538">
        <f>+FMA556</f>
        <v>0</v>
      </c>
      <c r="FMB118" s="1845" t="e">
        <f>+FMA118/FMA$16</f>
        <v>#DIV/0!</v>
      </c>
      <c r="FMC118" s="1538">
        <f>+FMC556</f>
        <v>0</v>
      </c>
      <c r="FMD118" s="1845" t="e">
        <f>+FMC118/FMC$16</f>
        <v>#DIV/0!</v>
      </c>
      <c r="FME118" s="1538">
        <f>+FME556</f>
        <v>0</v>
      </c>
      <c r="FMF118" s="1845" t="e">
        <f>+FME118/FME$16</f>
        <v>#DIV/0!</v>
      </c>
      <c r="FMG118" s="1538">
        <f>+FMG556</f>
        <v>0</v>
      </c>
      <c r="FMH118" s="1845" t="e">
        <f>+FMG118/FMG$16</f>
        <v>#DIV/0!</v>
      </c>
      <c r="FMI118" s="1538">
        <f>+FMI556</f>
        <v>0</v>
      </c>
      <c r="FMJ118" s="1845" t="e">
        <f>+FMI118/FMI$16</f>
        <v>#DIV/0!</v>
      </c>
      <c r="FMK118" s="1538">
        <f>+FMK556</f>
        <v>0</v>
      </c>
      <c r="FML118" s="1845" t="e">
        <f>+FMK118/FMK$16</f>
        <v>#DIV/0!</v>
      </c>
      <c r="FMM118" s="1538">
        <f>+FMM556</f>
        <v>0</v>
      </c>
      <c r="FMN118" s="1845" t="e">
        <f>+FMM118/FMM$16</f>
        <v>#DIV/0!</v>
      </c>
      <c r="FMO118" s="1538">
        <f>+FMO556</f>
        <v>0</v>
      </c>
      <c r="FMP118" s="1845" t="e">
        <f>+FMO118/FMO$16</f>
        <v>#DIV/0!</v>
      </c>
      <c r="FMQ118" s="1538">
        <f>+FMQ556</f>
        <v>0</v>
      </c>
      <c r="FMR118" s="1845" t="e">
        <f>+FMQ118/FMQ$16</f>
        <v>#DIV/0!</v>
      </c>
      <c r="FMS118" s="1538">
        <f>+FMS556</f>
        <v>0</v>
      </c>
      <c r="FMT118" s="1845" t="e">
        <f>+FMS118/FMS$16</f>
        <v>#DIV/0!</v>
      </c>
      <c r="FMU118" s="1538">
        <f>+FMU556</f>
        <v>0</v>
      </c>
      <c r="FMV118" s="1845" t="e">
        <f>+FMU118/FMU$16</f>
        <v>#DIV/0!</v>
      </c>
      <c r="FMW118" s="1538">
        <f>+FMW556</f>
        <v>0</v>
      </c>
      <c r="FMX118" s="1845" t="e">
        <f>+FMW118/FMW$16</f>
        <v>#DIV/0!</v>
      </c>
      <c r="FMY118" s="1538">
        <f>+FMY556</f>
        <v>0</v>
      </c>
      <c r="FMZ118" s="1845" t="e">
        <f>+FMY118/FMY$16</f>
        <v>#DIV/0!</v>
      </c>
      <c r="FNA118" s="1538">
        <f>+FNA556</f>
        <v>0</v>
      </c>
      <c r="FNB118" s="1845" t="e">
        <f>+FNA118/FNA$16</f>
        <v>#DIV/0!</v>
      </c>
      <c r="FNC118" s="1538">
        <f>+FNC556</f>
        <v>0</v>
      </c>
      <c r="FND118" s="1845" t="e">
        <f>+FNC118/FNC$16</f>
        <v>#DIV/0!</v>
      </c>
      <c r="FNE118" s="1538">
        <f>+FNE556</f>
        <v>0</v>
      </c>
      <c r="FNF118" s="1845" t="e">
        <f>+FNE118/FNE$16</f>
        <v>#DIV/0!</v>
      </c>
      <c r="FNG118" s="1538">
        <f>+FNG556</f>
        <v>0</v>
      </c>
      <c r="FNH118" s="1845" t="e">
        <f>+FNG118/FNG$16</f>
        <v>#DIV/0!</v>
      </c>
      <c r="FNI118" s="1538">
        <f>+FNI556</f>
        <v>0</v>
      </c>
      <c r="FNJ118" s="1845" t="e">
        <f>+FNI118/FNI$16</f>
        <v>#DIV/0!</v>
      </c>
      <c r="FNK118" s="1538">
        <f>+FNK556</f>
        <v>0</v>
      </c>
      <c r="FNL118" s="1845" t="e">
        <f>+FNK118/FNK$16</f>
        <v>#DIV/0!</v>
      </c>
      <c r="FNM118" s="1538">
        <f>+FNM556</f>
        <v>0</v>
      </c>
      <c r="FNN118" s="1845" t="e">
        <f>+FNM118/FNM$16</f>
        <v>#DIV/0!</v>
      </c>
      <c r="FNO118" s="1538">
        <f>+FNO556</f>
        <v>0</v>
      </c>
      <c r="FNP118" s="1845" t="e">
        <f>+FNO118/FNO$16</f>
        <v>#DIV/0!</v>
      </c>
      <c r="FNQ118" s="1538">
        <f>+FNQ556</f>
        <v>0</v>
      </c>
      <c r="FNR118" s="1845" t="e">
        <f>+FNQ118/FNQ$16</f>
        <v>#DIV/0!</v>
      </c>
      <c r="FNS118" s="1538">
        <f>+FNS556</f>
        <v>0</v>
      </c>
      <c r="FNT118" s="1845" t="e">
        <f>+FNS118/FNS$16</f>
        <v>#DIV/0!</v>
      </c>
      <c r="FNU118" s="1538">
        <f>+FNU556</f>
        <v>0</v>
      </c>
      <c r="FNV118" s="1845" t="e">
        <f>+FNU118/FNU$16</f>
        <v>#DIV/0!</v>
      </c>
      <c r="FNW118" s="1538">
        <f>+FNW556</f>
        <v>0</v>
      </c>
      <c r="FNX118" s="1845" t="e">
        <f>+FNW118/FNW$16</f>
        <v>#DIV/0!</v>
      </c>
      <c r="FNY118" s="1538">
        <f>+FNY556</f>
        <v>0</v>
      </c>
      <c r="FNZ118" s="1845" t="e">
        <f>+FNY118/FNY$16</f>
        <v>#DIV/0!</v>
      </c>
      <c r="FOA118" s="1538">
        <f>+FOA556</f>
        <v>0</v>
      </c>
      <c r="FOB118" s="1845" t="e">
        <f>+FOA118/FOA$16</f>
        <v>#DIV/0!</v>
      </c>
      <c r="FOC118" s="1538">
        <f>+FOC556</f>
        <v>0</v>
      </c>
      <c r="FOD118" s="1845" t="e">
        <f>+FOC118/FOC$16</f>
        <v>#DIV/0!</v>
      </c>
      <c r="FOE118" s="1538">
        <f>+FOE556</f>
        <v>0</v>
      </c>
      <c r="FOF118" s="1845" t="e">
        <f>+FOE118/FOE$16</f>
        <v>#DIV/0!</v>
      </c>
      <c r="FOG118" s="1538">
        <f>+FOG556</f>
        <v>0</v>
      </c>
      <c r="FOH118" s="1845" t="e">
        <f>+FOG118/FOG$16</f>
        <v>#DIV/0!</v>
      </c>
      <c r="FOI118" s="1538">
        <f>+FOI556</f>
        <v>0</v>
      </c>
      <c r="FOJ118" s="1845" t="e">
        <f>+FOI118/FOI$16</f>
        <v>#DIV/0!</v>
      </c>
      <c r="FOK118" s="1538">
        <f>+FOK556</f>
        <v>0</v>
      </c>
      <c r="FOL118" s="1845" t="e">
        <f>+FOK118/FOK$16</f>
        <v>#DIV/0!</v>
      </c>
      <c r="FOM118" s="1538">
        <f>+FOM556</f>
        <v>0</v>
      </c>
      <c r="FON118" s="1845" t="e">
        <f>+FOM118/FOM$16</f>
        <v>#DIV/0!</v>
      </c>
      <c r="FOO118" s="1538">
        <f>+FOO556</f>
        <v>0</v>
      </c>
      <c r="FOP118" s="1845" t="e">
        <f>+FOO118/FOO$16</f>
        <v>#DIV/0!</v>
      </c>
      <c r="FOQ118" s="1538">
        <f>+FOQ556</f>
        <v>0</v>
      </c>
      <c r="FOR118" s="1845" t="e">
        <f>+FOQ118/FOQ$16</f>
        <v>#DIV/0!</v>
      </c>
      <c r="FOS118" s="1538">
        <f>+FOS556</f>
        <v>0</v>
      </c>
      <c r="FOT118" s="1845" t="e">
        <f>+FOS118/FOS$16</f>
        <v>#DIV/0!</v>
      </c>
      <c r="FOU118" s="1538">
        <f>+FOU556</f>
        <v>0</v>
      </c>
      <c r="FOV118" s="1845" t="e">
        <f>+FOU118/FOU$16</f>
        <v>#DIV/0!</v>
      </c>
      <c r="FOW118" s="1538">
        <f>+FOW556</f>
        <v>0</v>
      </c>
      <c r="FOX118" s="1845" t="e">
        <f>+FOW118/FOW$16</f>
        <v>#DIV/0!</v>
      </c>
      <c r="FOY118" s="1538">
        <f>+FOY556</f>
        <v>0</v>
      </c>
      <c r="FOZ118" s="1845" t="e">
        <f>+FOY118/FOY$16</f>
        <v>#DIV/0!</v>
      </c>
      <c r="FPA118" s="1538">
        <f>+FPA556</f>
        <v>0</v>
      </c>
      <c r="FPB118" s="1845" t="e">
        <f>+FPA118/FPA$16</f>
        <v>#DIV/0!</v>
      </c>
      <c r="FPC118" s="1538">
        <f>+FPC556</f>
        <v>0</v>
      </c>
      <c r="FPD118" s="1845" t="e">
        <f>+FPC118/FPC$16</f>
        <v>#DIV/0!</v>
      </c>
      <c r="FPE118" s="1538">
        <f>+FPE556</f>
        <v>0</v>
      </c>
      <c r="FPF118" s="1845" t="e">
        <f>+FPE118/FPE$16</f>
        <v>#DIV/0!</v>
      </c>
      <c r="FPG118" s="1538">
        <f>+FPG556</f>
        <v>0</v>
      </c>
      <c r="FPH118" s="1845" t="e">
        <f>+FPG118/FPG$16</f>
        <v>#DIV/0!</v>
      </c>
      <c r="FPI118" s="1538">
        <f>+FPI556</f>
        <v>0</v>
      </c>
      <c r="FPJ118" s="1845" t="e">
        <f>+FPI118/FPI$16</f>
        <v>#DIV/0!</v>
      </c>
      <c r="FPK118" s="1538">
        <f>+FPK556</f>
        <v>0</v>
      </c>
      <c r="FPL118" s="1845" t="e">
        <f>+FPK118/FPK$16</f>
        <v>#DIV/0!</v>
      </c>
      <c r="FPM118" s="1538">
        <f>+FPM556</f>
        <v>0</v>
      </c>
      <c r="FPN118" s="1845" t="e">
        <f>+FPM118/FPM$16</f>
        <v>#DIV/0!</v>
      </c>
      <c r="FPO118" s="1538">
        <f>+FPO556</f>
        <v>0</v>
      </c>
      <c r="FPP118" s="1845" t="e">
        <f>+FPO118/FPO$16</f>
        <v>#DIV/0!</v>
      </c>
      <c r="FPQ118" s="1538">
        <f>+FPQ556</f>
        <v>0</v>
      </c>
      <c r="FPR118" s="1845" t="e">
        <f>+FPQ118/FPQ$16</f>
        <v>#DIV/0!</v>
      </c>
      <c r="FPS118" s="1538">
        <f>+FPS556</f>
        <v>0</v>
      </c>
      <c r="FPT118" s="1845" t="e">
        <f>+FPS118/FPS$16</f>
        <v>#DIV/0!</v>
      </c>
      <c r="FPU118" s="1538">
        <f>+FPU556</f>
        <v>0</v>
      </c>
      <c r="FPV118" s="1845" t="e">
        <f>+FPU118/FPU$16</f>
        <v>#DIV/0!</v>
      </c>
      <c r="FPW118" s="1538">
        <f>+FPW556</f>
        <v>0</v>
      </c>
      <c r="FPX118" s="1845" t="e">
        <f>+FPW118/FPW$16</f>
        <v>#DIV/0!</v>
      </c>
      <c r="FPY118" s="1538">
        <f>+FPY556</f>
        <v>0</v>
      </c>
      <c r="FPZ118" s="1845" t="e">
        <f>+FPY118/FPY$16</f>
        <v>#DIV/0!</v>
      </c>
      <c r="FQA118" s="1538">
        <f>+FQA556</f>
        <v>0</v>
      </c>
      <c r="FQB118" s="1845" t="e">
        <f>+FQA118/FQA$16</f>
        <v>#DIV/0!</v>
      </c>
      <c r="FQC118" s="1538">
        <f>+FQC556</f>
        <v>0</v>
      </c>
      <c r="FQD118" s="1845" t="e">
        <f>+FQC118/FQC$16</f>
        <v>#DIV/0!</v>
      </c>
      <c r="FQE118" s="1538">
        <f>+FQE556</f>
        <v>0</v>
      </c>
      <c r="FQF118" s="1845" t="e">
        <f>+FQE118/FQE$16</f>
        <v>#DIV/0!</v>
      </c>
      <c r="FQG118" s="1538">
        <f>+FQG556</f>
        <v>0</v>
      </c>
      <c r="FQH118" s="1845" t="e">
        <f>+FQG118/FQG$16</f>
        <v>#DIV/0!</v>
      </c>
      <c r="FQI118" s="1538">
        <f>+FQI556</f>
        <v>0</v>
      </c>
      <c r="FQJ118" s="1845" t="e">
        <f>+FQI118/FQI$16</f>
        <v>#DIV/0!</v>
      </c>
      <c r="FQK118" s="1538">
        <f>+FQK556</f>
        <v>0</v>
      </c>
      <c r="FQL118" s="1845" t="e">
        <f>+FQK118/FQK$16</f>
        <v>#DIV/0!</v>
      </c>
      <c r="FQM118" s="1538">
        <f>+FQM556</f>
        <v>0</v>
      </c>
      <c r="FQN118" s="1845" t="e">
        <f>+FQM118/FQM$16</f>
        <v>#DIV/0!</v>
      </c>
      <c r="FQO118" s="1538">
        <f>+FQO556</f>
        <v>0</v>
      </c>
      <c r="FQP118" s="1845" t="e">
        <f>+FQO118/FQO$16</f>
        <v>#DIV/0!</v>
      </c>
      <c r="FQQ118" s="1538">
        <f>+FQQ556</f>
        <v>0</v>
      </c>
      <c r="FQR118" s="1845" t="e">
        <f>+FQQ118/FQQ$16</f>
        <v>#DIV/0!</v>
      </c>
      <c r="FQS118" s="1538">
        <f>+FQS556</f>
        <v>0</v>
      </c>
      <c r="FQT118" s="1845" t="e">
        <f>+FQS118/FQS$16</f>
        <v>#DIV/0!</v>
      </c>
      <c r="FQU118" s="1538">
        <f>+FQU556</f>
        <v>0</v>
      </c>
      <c r="FQV118" s="1845" t="e">
        <f>+FQU118/FQU$16</f>
        <v>#DIV/0!</v>
      </c>
      <c r="FQW118" s="1538">
        <f>+FQW556</f>
        <v>0</v>
      </c>
      <c r="FQX118" s="1845" t="e">
        <f>+FQW118/FQW$16</f>
        <v>#DIV/0!</v>
      </c>
      <c r="FQY118" s="1538">
        <f>+FQY556</f>
        <v>0</v>
      </c>
      <c r="FQZ118" s="1845" t="e">
        <f>+FQY118/FQY$16</f>
        <v>#DIV/0!</v>
      </c>
      <c r="FRA118" s="1538">
        <f>+FRA556</f>
        <v>0</v>
      </c>
      <c r="FRB118" s="1845" t="e">
        <f>+FRA118/FRA$16</f>
        <v>#DIV/0!</v>
      </c>
      <c r="FRC118" s="1538">
        <f>+FRC556</f>
        <v>0</v>
      </c>
      <c r="FRD118" s="1845" t="e">
        <f>+FRC118/FRC$16</f>
        <v>#DIV/0!</v>
      </c>
      <c r="FRE118" s="1538">
        <f>+FRE556</f>
        <v>0</v>
      </c>
      <c r="FRF118" s="1845" t="e">
        <f>+FRE118/FRE$16</f>
        <v>#DIV/0!</v>
      </c>
      <c r="FRG118" s="1538">
        <f>+FRG556</f>
        <v>0</v>
      </c>
      <c r="FRH118" s="1845" t="e">
        <f>+FRG118/FRG$16</f>
        <v>#DIV/0!</v>
      </c>
      <c r="FRI118" s="1538">
        <f>+FRI556</f>
        <v>0</v>
      </c>
      <c r="FRJ118" s="1845" t="e">
        <f>+FRI118/FRI$16</f>
        <v>#DIV/0!</v>
      </c>
      <c r="FRK118" s="1538">
        <f>+FRK556</f>
        <v>0</v>
      </c>
      <c r="FRL118" s="1845" t="e">
        <f>+FRK118/FRK$16</f>
        <v>#DIV/0!</v>
      </c>
      <c r="FRM118" s="1538">
        <f>+FRM556</f>
        <v>0</v>
      </c>
      <c r="FRN118" s="1845" t="e">
        <f>+FRM118/FRM$16</f>
        <v>#DIV/0!</v>
      </c>
      <c r="FRO118" s="1538">
        <f>+FRO556</f>
        <v>0</v>
      </c>
      <c r="FRP118" s="1845" t="e">
        <f>+FRO118/FRO$16</f>
        <v>#DIV/0!</v>
      </c>
      <c r="FRQ118" s="1538">
        <f>+FRQ556</f>
        <v>0</v>
      </c>
      <c r="FRR118" s="1845" t="e">
        <f>+FRQ118/FRQ$16</f>
        <v>#DIV/0!</v>
      </c>
      <c r="FRS118" s="1538">
        <f>+FRS556</f>
        <v>0</v>
      </c>
      <c r="FRT118" s="1845" t="e">
        <f>+FRS118/FRS$16</f>
        <v>#DIV/0!</v>
      </c>
      <c r="FRU118" s="1538">
        <f>+FRU556</f>
        <v>0</v>
      </c>
      <c r="FRV118" s="1845" t="e">
        <f>+FRU118/FRU$16</f>
        <v>#DIV/0!</v>
      </c>
      <c r="FRW118" s="1538">
        <f>+FRW556</f>
        <v>0</v>
      </c>
      <c r="FRX118" s="1845" t="e">
        <f>+FRW118/FRW$16</f>
        <v>#DIV/0!</v>
      </c>
      <c r="FRY118" s="1538">
        <f>+FRY556</f>
        <v>0</v>
      </c>
      <c r="FRZ118" s="1845" t="e">
        <f>+FRY118/FRY$16</f>
        <v>#DIV/0!</v>
      </c>
      <c r="FSA118" s="1538">
        <f>+FSA556</f>
        <v>0</v>
      </c>
      <c r="FSB118" s="1845" t="e">
        <f>+FSA118/FSA$16</f>
        <v>#DIV/0!</v>
      </c>
      <c r="FSC118" s="1538">
        <f>+FSC556</f>
        <v>0</v>
      </c>
      <c r="FSD118" s="1845" t="e">
        <f>+FSC118/FSC$16</f>
        <v>#DIV/0!</v>
      </c>
      <c r="FSE118" s="1538">
        <f>+FSE556</f>
        <v>0</v>
      </c>
      <c r="FSF118" s="1845" t="e">
        <f>+FSE118/FSE$16</f>
        <v>#DIV/0!</v>
      </c>
      <c r="FSG118" s="1538">
        <f>+FSG556</f>
        <v>0</v>
      </c>
      <c r="FSH118" s="1845" t="e">
        <f>+FSG118/FSG$16</f>
        <v>#DIV/0!</v>
      </c>
      <c r="FSI118" s="1538">
        <f>+FSI556</f>
        <v>0</v>
      </c>
      <c r="FSJ118" s="1845" t="e">
        <f>+FSI118/FSI$16</f>
        <v>#DIV/0!</v>
      </c>
      <c r="FSK118" s="1538">
        <f>+FSK556</f>
        <v>0</v>
      </c>
      <c r="FSL118" s="1845" t="e">
        <f>+FSK118/FSK$16</f>
        <v>#DIV/0!</v>
      </c>
      <c r="FSM118" s="1538">
        <f>+FSM556</f>
        <v>0</v>
      </c>
      <c r="FSN118" s="1845" t="e">
        <f>+FSM118/FSM$16</f>
        <v>#DIV/0!</v>
      </c>
      <c r="FSO118" s="1538">
        <f>+FSO556</f>
        <v>0</v>
      </c>
      <c r="FSP118" s="1845" t="e">
        <f>+FSO118/FSO$16</f>
        <v>#DIV/0!</v>
      </c>
      <c r="FSQ118" s="1538">
        <f>+FSQ556</f>
        <v>0</v>
      </c>
      <c r="FSR118" s="1845" t="e">
        <f>+FSQ118/FSQ$16</f>
        <v>#DIV/0!</v>
      </c>
      <c r="FSS118" s="1538">
        <f>+FSS556</f>
        <v>0</v>
      </c>
      <c r="FST118" s="1845" t="e">
        <f>+FSS118/FSS$16</f>
        <v>#DIV/0!</v>
      </c>
      <c r="FSU118" s="1538">
        <f>+FSU556</f>
        <v>0</v>
      </c>
      <c r="FSV118" s="1845" t="e">
        <f>+FSU118/FSU$16</f>
        <v>#DIV/0!</v>
      </c>
      <c r="FSW118" s="1538">
        <f>+FSW556</f>
        <v>0</v>
      </c>
      <c r="FSX118" s="1845" t="e">
        <f>+FSW118/FSW$16</f>
        <v>#DIV/0!</v>
      </c>
      <c r="FSY118" s="1538">
        <f>+FSY556</f>
        <v>0</v>
      </c>
      <c r="FSZ118" s="1845" t="e">
        <f>+FSY118/FSY$16</f>
        <v>#DIV/0!</v>
      </c>
      <c r="FTA118" s="1538">
        <f>+FTA556</f>
        <v>0</v>
      </c>
      <c r="FTB118" s="1845" t="e">
        <f>+FTA118/FTA$16</f>
        <v>#DIV/0!</v>
      </c>
      <c r="FTC118" s="1538">
        <f>+FTC556</f>
        <v>0</v>
      </c>
      <c r="FTD118" s="1845" t="e">
        <f>+FTC118/FTC$16</f>
        <v>#DIV/0!</v>
      </c>
      <c r="FTE118" s="1538">
        <f>+FTE556</f>
        <v>0</v>
      </c>
      <c r="FTF118" s="1845" t="e">
        <f>+FTE118/FTE$16</f>
        <v>#DIV/0!</v>
      </c>
      <c r="FTG118" s="1538">
        <f>+FTG556</f>
        <v>0</v>
      </c>
      <c r="FTH118" s="1845" t="e">
        <f>+FTG118/FTG$16</f>
        <v>#DIV/0!</v>
      </c>
      <c r="FTI118" s="1538">
        <f>+FTI556</f>
        <v>0</v>
      </c>
      <c r="FTJ118" s="1845" t="e">
        <f>+FTI118/FTI$16</f>
        <v>#DIV/0!</v>
      </c>
      <c r="FTK118" s="1538">
        <f>+FTK556</f>
        <v>0</v>
      </c>
      <c r="FTL118" s="1845" t="e">
        <f>+FTK118/FTK$16</f>
        <v>#DIV/0!</v>
      </c>
      <c r="FTM118" s="1538">
        <f>+FTM556</f>
        <v>0</v>
      </c>
      <c r="FTN118" s="1845" t="e">
        <f>+FTM118/FTM$16</f>
        <v>#DIV/0!</v>
      </c>
      <c r="FTO118" s="1538">
        <f>+FTO556</f>
        <v>0</v>
      </c>
      <c r="FTP118" s="1845" t="e">
        <f>+FTO118/FTO$16</f>
        <v>#DIV/0!</v>
      </c>
      <c r="FTQ118" s="1538">
        <f>+FTQ556</f>
        <v>0</v>
      </c>
      <c r="FTR118" s="1845" t="e">
        <f>+FTQ118/FTQ$16</f>
        <v>#DIV/0!</v>
      </c>
      <c r="FTS118" s="1538">
        <f>+FTS556</f>
        <v>0</v>
      </c>
      <c r="FTT118" s="1845" t="e">
        <f>+FTS118/FTS$16</f>
        <v>#DIV/0!</v>
      </c>
      <c r="FTU118" s="1538">
        <f>+FTU556</f>
        <v>0</v>
      </c>
      <c r="FTV118" s="1845" t="e">
        <f>+FTU118/FTU$16</f>
        <v>#DIV/0!</v>
      </c>
      <c r="FTW118" s="1538">
        <f>+FTW556</f>
        <v>0</v>
      </c>
      <c r="FTX118" s="1845" t="e">
        <f>+FTW118/FTW$16</f>
        <v>#DIV/0!</v>
      </c>
      <c r="FTY118" s="1538">
        <f>+FTY556</f>
        <v>0</v>
      </c>
      <c r="FTZ118" s="1845" t="e">
        <f>+FTY118/FTY$16</f>
        <v>#DIV/0!</v>
      </c>
      <c r="FUA118" s="1538">
        <f>+FUA556</f>
        <v>0</v>
      </c>
      <c r="FUB118" s="1845" t="e">
        <f>+FUA118/FUA$16</f>
        <v>#DIV/0!</v>
      </c>
      <c r="FUC118" s="1538">
        <f>+FUC556</f>
        <v>0</v>
      </c>
      <c r="FUD118" s="1845" t="e">
        <f>+FUC118/FUC$16</f>
        <v>#DIV/0!</v>
      </c>
      <c r="FUE118" s="1538">
        <f>+FUE556</f>
        <v>0</v>
      </c>
      <c r="FUF118" s="1845" t="e">
        <f>+FUE118/FUE$16</f>
        <v>#DIV/0!</v>
      </c>
      <c r="FUG118" s="1538">
        <f>+FUG556</f>
        <v>0</v>
      </c>
      <c r="FUH118" s="1845" t="e">
        <f>+FUG118/FUG$16</f>
        <v>#DIV/0!</v>
      </c>
      <c r="FUI118" s="1538">
        <f>+FUI556</f>
        <v>0</v>
      </c>
      <c r="FUJ118" s="1845" t="e">
        <f>+FUI118/FUI$16</f>
        <v>#DIV/0!</v>
      </c>
      <c r="FUK118" s="1538">
        <f>+FUK556</f>
        <v>0</v>
      </c>
      <c r="FUL118" s="1845" t="e">
        <f>+FUK118/FUK$16</f>
        <v>#DIV/0!</v>
      </c>
      <c r="FUM118" s="1538">
        <f>+FUM556</f>
        <v>0</v>
      </c>
      <c r="FUN118" s="1845" t="e">
        <f>+FUM118/FUM$16</f>
        <v>#DIV/0!</v>
      </c>
      <c r="FUO118" s="1538">
        <f>+FUO556</f>
        <v>0</v>
      </c>
      <c r="FUP118" s="1845" t="e">
        <f>+FUO118/FUO$16</f>
        <v>#DIV/0!</v>
      </c>
      <c r="FUQ118" s="1538">
        <f>+FUQ556</f>
        <v>0</v>
      </c>
      <c r="FUR118" s="1845" t="e">
        <f>+FUQ118/FUQ$16</f>
        <v>#DIV/0!</v>
      </c>
      <c r="FUS118" s="1538">
        <f>+FUS556</f>
        <v>0</v>
      </c>
      <c r="FUT118" s="1845" t="e">
        <f>+FUS118/FUS$16</f>
        <v>#DIV/0!</v>
      </c>
      <c r="FUU118" s="1538">
        <f>+FUU556</f>
        <v>0</v>
      </c>
      <c r="FUV118" s="1845" t="e">
        <f>+FUU118/FUU$16</f>
        <v>#DIV/0!</v>
      </c>
      <c r="FUW118" s="1538">
        <f>+FUW556</f>
        <v>0</v>
      </c>
      <c r="FUX118" s="1845" t="e">
        <f>+FUW118/FUW$16</f>
        <v>#DIV/0!</v>
      </c>
      <c r="FUY118" s="1538">
        <f>+FUY556</f>
        <v>0</v>
      </c>
      <c r="FUZ118" s="1845" t="e">
        <f>+FUY118/FUY$16</f>
        <v>#DIV/0!</v>
      </c>
      <c r="FVA118" s="1538">
        <f>+FVA556</f>
        <v>0</v>
      </c>
      <c r="FVB118" s="1845" t="e">
        <f>+FVA118/FVA$16</f>
        <v>#DIV/0!</v>
      </c>
      <c r="FVC118" s="1538">
        <f>+FVC556</f>
        <v>0</v>
      </c>
      <c r="FVD118" s="1845" t="e">
        <f>+FVC118/FVC$16</f>
        <v>#DIV/0!</v>
      </c>
      <c r="FVE118" s="1538">
        <f>+FVE556</f>
        <v>0</v>
      </c>
      <c r="FVF118" s="1845" t="e">
        <f>+FVE118/FVE$16</f>
        <v>#DIV/0!</v>
      </c>
      <c r="FVG118" s="1538">
        <f>+FVG556</f>
        <v>0</v>
      </c>
      <c r="FVH118" s="1845" t="e">
        <f>+FVG118/FVG$16</f>
        <v>#DIV/0!</v>
      </c>
      <c r="FVI118" s="1538">
        <f>+FVI556</f>
        <v>0</v>
      </c>
      <c r="FVJ118" s="1845" t="e">
        <f>+FVI118/FVI$16</f>
        <v>#DIV/0!</v>
      </c>
      <c r="FVK118" s="1538">
        <f>+FVK556</f>
        <v>0</v>
      </c>
      <c r="FVL118" s="1845" t="e">
        <f>+FVK118/FVK$16</f>
        <v>#DIV/0!</v>
      </c>
      <c r="FVM118" s="1538">
        <f>+FVM556</f>
        <v>0</v>
      </c>
      <c r="FVN118" s="1845" t="e">
        <f>+FVM118/FVM$16</f>
        <v>#DIV/0!</v>
      </c>
      <c r="FVO118" s="1538">
        <f>+FVO556</f>
        <v>0</v>
      </c>
      <c r="FVP118" s="1845" t="e">
        <f>+FVO118/FVO$16</f>
        <v>#DIV/0!</v>
      </c>
      <c r="FVQ118" s="1538">
        <f>+FVQ556</f>
        <v>0</v>
      </c>
      <c r="FVR118" s="1845" t="e">
        <f>+FVQ118/FVQ$16</f>
        <v>#DIV/0!</v>
      </c>
      <c r="FVS118" s="1538">
        <f>+FVS556</f>
        <v>0</v>
      </c>
      <c r="FVT118" s="1845" t="e">
        <f>+FVS118/FVS$16</f>
        <v>#DIV/0!</v>
      </c>
      <c r="FVU118" s="1538">
        <f>+FVU556</f>
        <v>0</v>
      </c>
      <c r="FVV118" s="1845" t="e">
        <f>+FVU118/FVU$16</f>
        <v>#DIV/0!</v>
      </c>
      <c r="FVW118" s="1538">
        <f>+FVW556</f>
        <v>0</v>
      </c>
      <c r="FVX118" s="1845" t="e">
        <f>+FVW118/FVW$16</f>
        <v>#DIV/0!</v>
      </c>
      <c r="FVY118" s="1538">
        <f>+FVY556</f>
        <v>0</v>
      </c>
      <c r="FVZ118" s="1845" t="e">
        <f>+FVY118/FVY$16</f>
        <v>#DIV/0!</v>
      </c>
      <c r="FWA118" s="1538">
        <f>+FWA556</f>
        <v>0</v>
      </c>
      <c r="FWB118" s="1845" t="e">
        <f>+FWA118/FWA$16</f>
        <v>#DIV/0!</v>
      </c>
      <c r="FWC118" s="1538">
        <f>+FWC556</f>
        <v>0</v>
      </c>
      <c r="FWD118" s="1845" t="e">
        <f>+FWC118/FWC$16</f>
        <v>#DIV/0!</v>
      </c>
      <c r="FWE118" s="1538">
        <f>+FWE556</f>
        <v>0</v>
      </c>
      <c r="FWF118" s="1845" t="e">
        <f>+FWE118/FWE$16</f>
        <v>#DIV/0!</v>
      </c>
      <c r="FWG118" s="1538">
        <f>+FWG556</f>
        <v>0</v>
      </c>
      <c r="FWH118" s="1845" t="e">
        <f>+FWG118/FWG$16</f>
        <v>#DIV/0!</v>
      </c>
      <c r="FWI118" s="1538">
        <f>+FWI556</f>
        <v>0</v>
      </c>
      <c r="FWJ118" s="1845" t="e">
        <f>+FWI118/FWI$16</f>
        <v>#DIV/0!</v>
      </c>
      <c r="FWK118" s="1538">
        <f>+FWK556</f>
        <v>0</v>
      </c>
      <c r="FWL118" s="1845" t="e">
        <f>+FWK118/FWK$16</f>
        <v>#DIV/0!</v>
      </c>
      <c r="FWM118" s="1538">
        <f>+FWM556</f>
        <v>0</v>
      </c>
      <c r="FWN118" s="1845" t="e">
        <f>+FWM118/FWM$16</f>
        <v>#DIV/0!</v>
      </c>
      <c r="FWO118" s="1538">
        <f>+FWO556</f>
        <v>0</v>
      </c>
      <c r="FWP118" s="1845" t="e">
        <f>+FWO118/FWO$16</f>
        <v>#DIV/0!</v>
      </c>
      <c r="FWQ118" s="1538">
        <f>+FWQ556</f>
        <v>0</v>
      </c>
      <c r="FWR118" s="1845" t="e">
        <f>+FWQ118/FWQ$16</f>
        <v>#DIV/0!</v>
      </c>
      <c r="FWS118" s="1538">
        <f>+FWS556</f>
        <v>0</v>
      </c>
      <c r="FWT118" s="1845" t="e">
        <f>+FWS118/FWS$16</f>
        <v>#DIV/0!</v>
      </c>
      <c r="FWU118" s="1538">
        <f>+FWU556</f>
        <v>0</v>
      </c>
      <c r="FWV118" s="1845" t="e">
        <f>+FWU118/FWU$16</f>
        <v>#DIV/0!</v>
      </c>
      <c r="FWW118" s="1538">
        <f>+FWW556</f>
        <v>0</v>
      </c>
      <c r="FWX118" s="1845" t="e">
        <f>+FWW118/FWW$16</f>
        <v>#DIV/0!</v>
      </c>
      <c r="FWY118" s="1538">
        <f>+FWY556</f>
        <v>0</v>
      </c>
      <c r="FWZ118" s="1845" t="e">
        <f>+FWY118/FWY$16</f>
        <v>#DIV/0!</v>
      </c>
      <c r="FXA118" s="1538">
        <f>+FXA556</f>
        <v>0</v>
      </c>
      <c r="FXB118" s="1845" t="e">
        <f>+FXA118/FXA$16</f>
        <v>#DIV/0!</v>
      </c>
      <c r="FXC118" s="1538">
        <f>+FXC556</f>
        <v>0</v>
      </c>
      <c r="FXD118" s="1845" t="e">
        <f>+FXC118/FXC$16</f>
        <v>#DIV/0!</v>
      </c>
      <c r="FXE118" s="1538">
        <f>+FXE556</f>
        <v>0</v>
      </c>
      <c r="FXF118" s="1845" t="e">
        <f>+FXE118/FXE$16</f>
        <v>#DIV/0!</v>
      </c>
      <c r="FXG118" s="1538">
        <f>+FXG556</f>
        <v>0</v>
      </c>
      <c r="FXH118" s="1845" t="e">
        <f>+FXG118/FXG$16</f>
        <v>#DIV/0!</v>
      </c>
      <c r="FXI118" s="1538">
        <f>+FXI556</f>
        <v>0</v>
      </c>
      <c r="FXJ118" s="1845" t="e">
        <f>+FXI118/FXI$16</f>
        <v>#DIV/0!</v>
      </c>
      <c r="FXK118" s="1538">
        <f>+FXK556</f>
        <v>0</v>
      </c>
      <c r="FXL118" s="1845" t="e">
        <f>+FXK118/FXK$16</f>
        <v>#DIV/0!</v>
      </c>
      <c r="FXM118" s="1538">
        <f>+FXM556</f>
        <v>0</v>
      </c>
      <c r="FXN118" s="1845" t="e">
        <f>+FXM118/FXM$16</f>
        <v>#DIV/0!</v>
      </c>
      <c r="FXO118" s="1538">
        <f>+FXO556</f>
        <v>0</v>
      </c>
      <c r="FXP118" s="1845" t="e">
        <f>+FXO118/FXO$16</f>
        <v>#DIV/0!</v>
      </c>
      <c r="FXQ118" s="1538">
        <f>+FXQ556</f>
        <v>0</v>
      </c>
      <c r="FXR118" s="1845" t="e">
        <f>+FXQ118/FXQ$16</f>
        <v>#DIV/0!</v>
      </c>
      <c r="FXS118" s="1538">
        <f>+FXS556</f>
        <v>0</v>
      </c>
      <c r="FXT118" s="1845" t="e">
        <f>+FXS118/FXS$16</f>
        <v>#DIV/0!</v>
      </c>
      <c r="FXU118" s="1538">
        <f>+FXU556</f>
        <v>0</v>
      </c>
      <c r="FXV118" s="1845" t="e">
        <f>+FXU118/FXU$16</f>
        <v>#DIV/0!</v>
      </c>
      <c r="FXW118" s="1538">
        <f>+FXW556</f>
        <v>0</v>
      </c>
      <c r="FXX118" s="1845" t="e">
        <f>+FXW118/FXW$16</f>
        <v>#DIV/0!</v>
      </c>
      <c r="FXY118" s="1538">
        <f>+FXY556</f>
        <v>0</v>
      </c>
      <c r="FXZ118" s="1845" t="e">
        <f>+FXY118/FXY$16</f>
        <v>#DIV/0!</v>
      </c>
      <c r="FYA118" s="1538">
        <f>+FYA556</f>
        <v>0</v>
      </c>
      <c r="FYB118" s="1845" t="e">
        <f>+FYA118/FYA$16</f>
        <v>#DIV/0!</v>
      </c>
      <c r="FYC118" s="1538">
        <f>+FYC556</f>
        <v>0</v>
      </c>
      <c r="FYD118" s="1845" t="e">
        <f>+FYC118/FYC$16</f>
        <v>#DIV/0!</v>
      </c>
      <c r="FYE118" s="1538">
        <f>+FYE556</f>
        <v>0</v>
      </c>
      <c r="FYF118" s="1845" t="e">
        <f>+FYE118/FYE$16</f>
        <v>#DIV/0!</v>
      </c>
      <c r="FYG118" s="1538">
        <f>+FYG556</f>
        <v>0</v>
      </c>
      <c r="FYH118" s="1845" t="e">
        <f>+FYG118/FYG$16</f>
        <v>#DIV/0!</v>
      </c>
      <c r="FYI118" s="1538">
        <f>+FYI556</f>
        <v>0</v>
      </c>
      <c r="FYJ118" s="1845" t="e">
        <f>+FYI118/FYI$16</f>
        <v>#DIV/0!</v>
      </c>
      <c r="FYK118" s="1538">
        <f>+FYK556</f>
        <v>0</v>
      </c>
      <c r="FYL118" s="1845" t="e">
        <f>+FYK118/FYK$16</f>
        <v>#DIV/0!</v>
      </c>
      <c r="FYM118" s="1538">
        <f>+FYM556</f>
        <v>0</v>
      </c>
      <c r="FYN118" s="1845" t="e">
        <f>+FYM118/FYM$16</f>
        <v>#DIV/0!</v>
      </c>
      <c r="FYO118" s="1538">
        <f>+FYO556</f>
        <v>0</v>
      </c>
      <c r="FYP118" s="1845" t="e">
        <f>+FYO118/FYO$16</f>
        <v>#DIV/0!</v>
      </c>
      <c r="FYQ118" s="1538">
        <f>+FYQ556</f>
        <v>0</v>
      </c>
      <c r="FYR118" s="1845" t="e">
        <f>+FYQ118/FYQ$16</f>
        <v>#DIV/0!</v>
      </c>
      <c r="FYS118" s="1538">
        <f>+FYS556</f>
        <v>0</v>
      </c>
      <c r="FYT118" s="1845" t="e">
        <f>+FYS118/FYS$16</f>
        <v>#DIV/0!</v>
      </c>
      <c r="FYU118" s="1538">
        <f>+FYU556</f>
        <v>0</v>
      </c>
      <c r="FYV118" s="1845" t="e">
        <f>+FYU118/FYU$16</f>
        <v>#DIV/0!</v>
      </c>
      <c r="FYW118" s="1538">
        <f>+FYW556</f>
        <v>0</v>
      </c>
      <c r="FYX118" s="1845" t="e">
        <f>+FYW118/FYW$16</f>
        <v>#DIV/0!</v>
      </c>
      <c r="FYY118" s="1538">
        <f>+FYY556</f>
        <v>0</v>
      </c>
      <c r="FYZ118" s="1845" t="e">
        <f>+FYY118/FYY$16</f>
        <v>#DIV/0!</v>
      </c>
      <c r="FZA118" s="1538">
        <f>+FZA556</f>
        <v>0</v>
      </c>
      <c r="FZB118" s="1845" t="e">
        <f>+FZA118/FZA$16</f>
        <v>#DIV/0!</v>
      </c>
      <c r="FZC118" s="1538">
        <f>+FZC556</f>
        <v>0</v>
      </c>
      <c r="FZD118" s="1845" t="e">
        <f>+FZC118/FZC$16</f>
        <v>#DIV/0!</v>
      </c>
      <c r="FZE118" s="1538">
        <f>+FZE556</f>
        <v>0</v>
      </c>
      <c r="FZF118" s="1845" t="e">
        <f>+FZE118/FZE$16</f>
        <v>#DIV/0!</v>
      </c>
      <c r="FZG118" s="1538">
        <f>+FZG556</f>
        <v>0</v>
      </c>
      <c r="FZH118" s="1845" t="e">
        <f>+FZG118/FZG$16</f>
        <v>#DIV/0!</v>
      </c>
      <c r="FZI118" s="1538">
        <f>+FZI556</f>
        <v>0</v>
      </c>
      <c r="FZJ118" s="1845" t="e">
        <f>+FZI118/FZI$16</f>
        <v>#DIV/0!</v>
      </c>
      <c r="FZK118" s="1538">
        <f>+FZK556</f>
        <v>0</v>
      </c>
      <c r="FZL118" s="1845" t="e">
        <f>+FZK118/FZK$16</f>
        <v>#DIV/0!</v>
      </c>
      <c r="FZM118" s="1538">
        <f>+FZM556</f>
        <v>0</v>
      </c>
      <c r="FZN118" s="1845" t="e">
        <f>+FZM118/FZM$16</f>
        <v>#DIV/0!</v>
      </c>
      <c r="FZO118" s="1538">
        <f>+FZO556</f>
        <v>0</v>
      </c>
      <c r="FZP118" s="1845" t="e">
        <f>+FZO118/FZO$16</f>
        <v>#DIV/0!</v>
      </c>
      <c r="FZQ118" s="1538">
        <f>+FZQ556</f>
        <v>0</v>
      </c>
      <c r="FZR118" s="1845" t="e">
        <f>+FZQ118/FZQ$16</f>
        <v>#DIV/0!</v>
      </c>
      <c r="FZS118" s="1538">
        <f>+FZS556</f>
        <v>0</v>
      </c>
      <c r="FZT118" s="1845" t="e">
        <f>+FZS118/FZS$16</f>
        <v>#DIV/0!</v>
      </c>
      <c r="FZU118" s="1538">
        <f>+FZU556</f>
        <v>0</v>
      </c>
      <c r="FZV118" s="1845" t="e">
        <f>+FZU118/FZU$16</f>
        <v>#DIV/0!</v>
      </c>
      <c r="FZW118" s="1538">
        <f>+FZW556</f>
        <v>0</v>
      </c>
      <c r="FZX118" s="1845" t="e">
        <f>+FZW118/FZW$16</f>
        <v>#DIV/0!</v>
      </c>
      <c r="FZY118" s="1538">
        <f>+FZY556</f>
        <v>0</v>
      </c>
      <c r="FZZ118" s="1845" t="e">
        <f>+FZY118/FZY$16</f>
        <v>#DIV/0!</v>
      </c>
      <c r="GAA118" s="1538">
        <f>+GAA556</f>
        <v>0</v>
      </c>
      <c r="GAB118" s="1845" t="e">
        <f>+GAA118/GAA$16</f>
        <v>#DIV/0!</v>
      </c>
      <c r="GAC118" s="1538">
        <f>+GAC556</f>
        <v>0</v>
      </c>
      <c r="GAD118" s="1845" t="e">
        <f>+GAC118/GAC$16</f>
        <v>#DIV/0!</v>
      </c>
      <c r="GAE118" s="1538">
        <f>+GAE556</f>
        <v>0</v>
      </c>
      <c r="GAF118" s="1845" t="e">
        <f>+GAE118/GAE$16</f>
        <v>#DIV/0!</v>
      </c>
      <c r="GAG118" s="1538">
        <f>+GAG556</f>
        <v>0</v>
      </c>
      <c r="GAH118" s="1845" t="e">
        <f>+GAG118/GAG$16</f>
        <v>#DIV/0!</v>
      </c>
      <c r="GAI118" s="1538">
        <f>+GAI556</f>
        <v>0</v>
      </c>
      <c r="GAJ118" s="1845" t="e">
        <f>+GAI118/GAI$16</f>
        <v>#DIV/0!</v>
      </c>
      <c r="GAK118" s="1538">
        <f>+GAK556</f>
        <v>0</v>
      </c>
      <c r="GAL118" s="1845" t="e">
        <f>+GAK118/GAK$16</f>
        <v>#DIV/0!</v>
      </c>
      <c r="GAM118" s="1538">
        <f>+GAM556</f>
        <v>0</v>
      </c>
      <c r="GAN118" s="1845" t="e">
        <f>+GAM118/GAM$16</f>
        <v>#DIV/0!</v>
      </c>
      <c r="GAO118" s="1538">
        <f>+GAO556</f>
        <v>0</v>
      </c>
      <c r="GAP118" s="1845" t="e">
        <f>+GAO118/GAO$16</f>
        <v>#DIV/0!</v>
      </c>
      <c r="GAQ118" s="1538">
        <f>+GAQ556</f>
        <v>0</v>
      </c>
      <c r="GAR118" s="1845" t="e">
        <f>+GAQ118/GAQ$16</f>
        <v>#DIV/0!</v>
      </c>
      <c r="GAS118" s="1538">
        <f>+GAS556</f>
        <v>0</v>
      </c>
      <c r="GAT118" s="1845" t="e">
        <f>+GAS118/GAS$16</f>
        <v>#DIV/0!</v>
      </c>
      <c r="GAU118" s="1538">
        <f>+GAU556</f>
        <v>0</v>
      </c>
      <c r="GAV118" s="1845" t="e">
        <f>+GAU118/GAU$16</f>
        <v>#DIV/0!</v>
      </c>
      <c r="GAW118" s="1538">
        <f>+GAW556</f>
        <v>0</v>
      </c>
      <c r="GAX118" s="1845" t="e">
        <f>+GAW118/GAW$16</f>
        <v>#DIV/0!</v>
      </c>
      <c r="GAY118" s="1538">
        <f>+GAY556</f>
        <v>0</v>
      </c>
      <c r="GAZ118" s="1845" t="e">
        <f>+GAY118/GAY$16</f>
        <v>#DIV/0!</v>
      </c>
      <c r="GBA118" s="1538">
        <f>+GBA556</f>
        <v>0</v>
      </c>
      <c r="GBB118" s="1845" t="e">
        <f>+GBA118/GBA$16</f>
        <v>#DIV/0!</v>
      </c>
      <c r="GBC118" s="1538">
        <f>+GBC556</f>
        <v>0</v>
      </c>
      <c r="GBD118" s="1845" t="e">
        <f>+GBC118/GBC$16</f>
        <v>#DIV/0!</v>
      </c>
      <c r="GBE118" s="1538">
        <f>+GBE556</f>
        <v>0</v>
      </c>
      <c r="GBF118" s="1845" t="e">
        <f>+GBE118/GBE$16</f>
        <v>#DIV/0!</v>
      </c>
      <c r="GBG118" s="1538">
        <f>+GBG556</f>
        <v>0</v>
      </c>
      <c r="GBH118" s="1845" t="e">
        <f>+GBG118/GBG$16</f>
        <v>#DIV/0!</v>
      </c>
      <c r="GBI118" s="1538">
        <f>+GBI556</f>
        <v>0</v>
      </c>
      <c r="GBJ118" s="1845" t="e">
        <f>+GBI118/GBI$16</f>
        <v>#DIV/0!</v>
      </c>
      <c r="GBK118" s="1538">
        <f>+GBK556</f>
        <v>0</v>
      </c>
      <c r="GBL118" s="1845" t="e">
        <f>+GBK118/GBK$16</f>
        <v>#DIV/0!</v>
      </c>
      <c r="GBM118" s="1538">
        <f>+GBM556</f>
        <v>0</v>
      </c>
      <c r="GBN118" s="1845" t="e">
        <f>+GBM118/GBM$16</f>
        <v>#DIV/0!</v>
      </c>
      <c r="GBO118" s="1538">
        <f>+GBO556</f>
        <v>0</v>
      </c>
      <c r="GBP118" s="1845" t="e">
        <f>+GBO118/GBO$16</f>
        <v>#DIV/0!</v>
      </c>
      <c r="GBQ118" s="1538">
        <f>+GBQ556</f>
        <v>0</v>
      </c>
      <c r="GBR118" s="1845" t="e">
        <f>+GBQ118/GBQ$16</f>
        <v>#DIV/0!</v>
      </c>
      <c r="GBS118" s="1538">
        <f>+GBS556</f>
        <v>0</v>
      </c>
      <c r="GBT118" s="1845" t="e">
        <f>+GBS118/GBS$16</f>
        <v>#DIV/0!</v>
      </c>
      <c r="GBU118" s="1538">
        <f>+GBU556</f>
        <v>0</v>
      </c>
      <c r="GBV118" s="1845" t="e">
        <f>+GBU118/GBU$16</f>
        <v>#DIV/0!</v>
      </c>
      <c r="GBW118" s="1538">
        <f>+GBW556</f>
        <v>0</v>
      </c>
      <c r="GBX118" s="1845" t="e">
        <f>+GBW118/GBW$16</f>
        <v>#DIV/0!</v>
      </c>
      <c r="GBY118" s="1538">
        <f>+GBY556</f>
        <v>0</v>
      </c>
      <c r="GBZ118" s="1845" t="e">
        <f>+GBY118/GBY$16</f>
        <v>#DIV/0!</v>
      </c>
      <c r="GCA118" s="1538">
        <f>+GCA556</f>
        <v>0</v>
      </c>
      <c r="GCB118" s="1845" t="e">
        <f>+GCA118/GCA$16</f>
        <v>#DIV/0!</v>
      </c>
      <c r="GCC118" s="1538">
        <f>+GCC556</f>
        <v>0</v>
      </c>
      <c r="GCD118" s="1845" t="e">
        <f>+GCC118/GCC$16</f>
        <v>#DIV/0!</v>
      </c>
      <c r="GCE118" s="1538">
        <f>+GCE556</f>
        <v>0</v>
      </c>
      <c r="GCF118" s="1845" t="e">
        <f>+GCE118/GCE$16</f>
        <v>#DIV/0!</v>
      </c>
      <c r="GCG118" s="1538">
        <f>+GCG556</f>
        <v>0</v>
      </c>
      <c r="GCH118" s="1845" t="e">
        <f>+GCG118/GCG$16</f>
        <v>#DIV/0!</v>
      </c>
      <c r="GCI118" s="1538">
        <f>+GCI556</f>
        <v>0</v>
      </c>
      <c r="GCJ118" s="1845" t="e">
        <f>+GCI118/GCI$16</f>
        <v>#DIV/0!</v>
      </c>
      <c r="GCK118" s="1538">
        <f>+GCK556</f>
        <v>0</v>
      </c>
      <c r="GCL118" s="1845" t="e">
        <f>+GCK118/GCK$16</f>
        <v>#DIV/0!</v>
      </c>
      <c r="GCM118" s="1538">
        <f>+GCM556</f>
        <v>0</v>
      </c>
      <c r="GCN118" s="1845" t="e">
        <f>+GCM118/GCM$16</f>
        <v>#DIV/0!</v>
      </c>
      <c r="GCO118" s="1538">
        <f>+GCO556</f>
        <v>0</v>
      </c>
      <c r="GCP118" s="1845" t="e">
        <f>+GCO118/GCO$16</f>
        <v>#DIV/0!</v>
      </c>
      <c r="GCQ118" s="1538">
        <f>+GCQ556</f>
        <v>0</v>
      </c>
      <c r="GCR118" s="1845" t="e">
        <f>+GCQ118/GCQ$16</f>
        <v>#DIV/0!</v>
      </c>
      <c r="GCS118" s="1538">
        <f>+GCS556</f>
        <v>0</v>
      </c>
      <c r="GCT118" s="1845" t="e">
        <f>+GCS118/GCS$16</f>
        <v>#DIV/0!</v>
      </c>
      <c r="GCU118" s="1538">
        <f>+GCU556</f>
        <v>0</v>
      </c>
      <c r="GCV118" s="1845" t="e">
        <f>+GCU118/GCU$16</f>
        <v>#DIV/0!</v>
      </c>
      <c r="GCW118" s="1538">
        <f>+GCW556</f>
        <v>0</v>
      </c>
      <c r="GCX118" s="1845" t="e">
        <f>+GCW118/GCW$16</f>
        <v>#DIV/0!</v>
      </c>
      <c r="GCY118" s="1538">
        <f>+GCY556</f>
        <v>0</v>
      </c>
      <c r="GCZ118" s="1845" t="e">
        <f>+GCY118/GCY$16</f>
        <v>#DIV/0!</v>
      </c>
      <c r="GDA118" s="1538">
        <f>+GDA556</f>
        <v>0</v>
      </c>
      <c r="GDB118" s="1845" t="e">
        <f>+GDA118/GDA$16</f>
        <v>#DIV/0!</v>
      </c>
      <c r="GDC118" s="1538">
        <f>+GDC556</f>
        <v>0</v>
      </c>
      <c r="GDD118" s="1845" t="e">
        <f>+GDC118/GDC$16</f>
        <v>#DIV/0!</v>
      </c>
      <c r="GDE118" s="1538">
        <f>+GDE556</f>
        <v>0</v>
      </c>
      <c r="GDF118" s="1845" t="e">
        <f>+GDE118/GDE$16</f>
        <v>#DIV/0!</v>
      </c>
      <c r="GDG118" s="1538">
        <f>+GDG556</f>
        <v>0</v>
      </c>
      <c r="GDH118" s="1845" t="e">
        <f>+GDG118/GDG$16</f>
        <v>#DIV/0!</v>
      </c>
      <c r="GDI118" s="1538">
        <f>+GDI556</f>
        <v>0</v>
      </c>
      <c r="GDJ118" s="1845" t="e">
        <f>+GDI118/GDI$16</f>
        <v>#DIV/0!</v>
      </c>
      <c r="GDK118" s="1538">
        <f>+GDK556</f>
        <v>0</v>
      </c>
      <c r="GDL118" s="1845" t="e">
        <f>+GDK118/GDK$16</f>
        <v>#DIV/0!</v>
      </c>
      <c r="GDM118" s="1538">
        <f>+GDM556</f>
        <v>0</v>
      </c>
      <c r="GDN118" s="1845" t="e">
        <f>+GDM118/GDM$16</f>
        <v>#DIV/0!</v>
      </c>
      <c r="GDO118" s="1538">
        <f>+GDO556</f>
        <v>0</v>
      </c>
      <c r="GDP118" s="1845" t="e">
        <f>+GDO118/GDO$16</f>
        <v>#DIV/0!</v>
      </c>
      <c r="GDQ118" s="1538">
        <f>+GDQ556</f>
        <v>0</v>
      </c>
      <c r="GDR118" s="1845" t="e">
        <f>+GDQ118/GDQ$16</f>
        <v>#DIV/0!</v>
      </c>
      <c r="GDS118" s="1538">
        <f>+GDS556</f>
        <v>0</v>
      </c>
      <c r="GDT118" s="1845" t="e">
        <f>+GDS118/GDS$16</f>
        <v>#DIV/0!</v>
      </c>
      <c r="GDU118" s="1538">
        <f>+GDU556</f>
        <v>0</v>
      </c>
      <c r="GDV118" s="1845" t="e">
        <f>+GDU118/GDU$16</f>
        <v>#DIV/0!</v>
      </c>
      <c r="GDW118" s="1538">
        <f>+GDW556</f>
        <v>0</v>
      </c>
      <c r="GDX118" s="1845" t="e">
        <f>+GDW118/GDW$16</f>
        <v>#DIV/0!</v>
      </c>
      <c r="GDY118" s="1538">
        <f>+GDY556</f>
        <v>0</v>
      </c>
      <c r="GDZ118" s="1845" t="e">
        <f>+GDY118/GDY$16</f>
        <v>#DIV/0!</v>
      </c>
      <c r="GEA118" s="1538">
        <f>+GEA556</f>
        <v>0</v>
      </c>
      <c r="GEB118" s="1845" t="e">
        <f>+GEA118/GEA$16</f>
        <v>#DIV/0!</v>
      </c>
      <c r="GEC118" s="1538">
        <f>+GEC556</f>
        <v>0</v>
      </c>
      <c r="GED118" s="1845" t="e">
        <f>+GEC118/GEC$16</f>
        <v>#DIV/0!</v>
      </c>
      <c r="GEE118" s="1538">
        <f>+GEE556</f>
        <v>0</v>
      </c>
      <c r="GEF118" s="1845" t="e">
        <f>+GEE118/GEE$16</f>
        <v>#DIV/0!</v>
      </c>
      <c r="GEG118" s="1538">
        <f>+GEG556</f>
        <v>0</v>
      </c>
      <c r="GEH118" s="1845" t="e">
        <f>+GEG118/GEG$16</f>
        <v>#DIV/0!</v>
      </c>
      <c r="GEI118" s="1538">
        <f>+GEI556</f>
        <v>0</v>
      </c>
      <c r="GEJ118" s="1845" t="e">
        <f>+GEI118/GEI$16</f>
        <v>#DIV/0!</v>
      </c>
      <c r="GEK118" s="1538">
        <f>+GEK556</f>
        <v>0</v>
      </c>
      <c r="GEL118" s="1845" t="e">
        <f>+GEK118/GEK$16</f>
        <v>#DIV/0!</v>
      </c>
      <c r="GEM118" s="1538">
        <f>+GEM556</f>
        <v>0</v>
      </c>
      <c r="GEN118" s="1845" t="e">
        <f>+GEM118/GEM$16</f>
        <v>#DIV/0!</v>
      </c>
      <c r="GEO118" s="1538">
        <f>+GEO556</f>
        <v>0</v>
      </c>
      <c r="GEP118" s="1845" t="e">
        <f>+GEO118/GEO$16</f>
        <v>#DIV/0!</v>
      </c>
      <c r="GEQ118" s="1538">
        <f>+GEQ556</f>
        <v>0</v>
      </c>
      <c r="GER118" s="1845" t="e">
        <f>+GEQ118/GEQ$16</f>
        <v>#DIV/0!</v>
      </c>
      <c r="GES118" s="1538">
        <f>+GES556</f>
        <v>0</v>
      </c>
      <c r="GET118" s="1845" t="e">
        <f>+GES118/GES$16</f>
        <v>#DIV/0!</v>
      </c>
      <c r="GEU118" s="1538">
        <f>+GEU556</f>
        <v>0</v>
      </c>
      <c r="GEV118" s="1845" t="e">
        <f>+GEU118/GEU$16</f>
        <v>#DIV/0!</v>
      </c>
      <c r="GEW118" s="1538">
        <f>+GEW556</f>
        <v>0</v>
      </c>
      <c r="GEX118" s="1845" t="e">
        <f>+GEW118/GEW$16</f>
        <v>#DIV/0!</v>
      </c>
      <c r="GEY118" s="1538">
        <f>+GEY556</f>
        <v>0</v>
      </c>
      <c r="GEZ118" s="1845" t="e">
        <f>+GEY118/GEY$16</f>
        <v>#DIV/0!</v>
      </c>
      <c r="GFA118" s="1538">
        <f>+GFA556</f>
        <v>0</v>
      </c>
      <c r="GFB118" s="1845" t="e">
        <f>+GFA118/GFA$16</f>
        <v>#DIV/0!</v>
      </c>
      <c r="GFC118" s="1538">
        <f>+GFC556</f>
        <v>0</v>
      </c>
      <c r="GFD118" s="1845" t="e">
        <f>+GFC118/GFC$16</f>
        <v>#DIV/0!</v>
      </c>
      <c r="GFE118" s="1538">
        <f>+GFE556</f>
        <v>0</v>
      </c>
      <c r="GFF118" s="1845" t="e">
        <f>+GFE118/GFE$16</f>
        <v>#DIV/0!</v>
      </c>
      <c r="GFG118" s="1538">
        <f>+GFG556</f>
        <v>0</v>
      </c>
      <c r="GFH118" s="1845" t="e">
        <f>+GFG118/GFG$16</f>
        <v>#DIV/0!</v>
      </c>
      <c r="GFI118" s="1538">
        <f>+GFI556</f>
        <v>0</v>
      </c>
      <c r="GFJ118" s="1845" t="e">
        <f>+GFI118/GFI$16</f>
        <v>#DIV/0!</v>
      </c>
      <c r="GFK118" s="1538">
        <f>+GFK556</f>
        <v>0</v>
      </c>
      <c r="GFL118" s="1845" t="e">
        <f>+GFK118/GFK$16</f>
        <v>#DIV/0!</v>
      </c>
      <c r="GFM118" s="1538">
        <f>+GFM556</f>
        <v>0</v>
      </c>
      <c r="GFN118" s="1845" t="e">
        <f>+GFM118/GFM$16</f>
        <v>#DIV/0!</v>
      </c>
      <c r="GFO118" s="1538">
        <f>+GFO556</f>
        <v>0</v>
      </c>
      <c r="GFP118" s="1845" t="e">
        <f>+GFO118/GFO$16</f>
        <v>#DIV/0!</v>
      </c>
      <c r="GFQ118" s="1538">
        <f>+GFQ556</f>
        <v>0</v>
      </c>
      <c r="GFR118" s="1845" t="e">
        <f>+GFQ118/GFQ$16</f>
        <v>#DIV/0!</v>
      </c>
      <c r="GFS118" s="1538">
        <f>+GFS556</f>
        <v>0</v>
      </c>
      <c r="GFT118" s="1845" t="e">
        <f>+GFS118/GFS$16</f>
        <v>#DIV/0!</v>
      </c>
      <c r="GFU118" s="1538">
        <f>+GFU556</f>
        <v>0</v>
      </c>
      <c r="GFV118" s="1845" t="e">
        <f>+GFU118/GFU$16</f>
        <v>#DIV/0!</v>
      </c>
      <c r="GFW118" s="1538">
        <f>+GFW556</f>
        <v>0</v>
      </c>
      <c r="GFX118" s="1845" t="e">
        <f>+GFW118/GFW$16</f>
        <v>#DIV/0!</v>
      </c>
      <c r="GFY118" s="1538">
        <f>+GFY556</f>
        <v>0</v>
      </c>
      <c r="GFZ118" s="1845" t="e">
        <f>+GFY118/GFY$16</f>
        <v>#DIV/0!</v>
      </c>
      <c r="GGA118" s="1538">
        <f>+GGA556</f>
        <v>0</v>
      </c>
      <c r="GGB118" s="1845" t="e">
        <f>+GGA118/GGA$16</f>
        <v>#DIV/0!</v>
      </c>
      <c r="GGC118" s="1538">
        <f>+GGC556</f>
        <v>0</v>
      </c>
      <c r="GGD118" s="1845" t="e">
        <f>+GGC118/GGC$16</f>
        <v>#DIV/0!</v>
      </c>
      <c r="GGE118" s="1538">
        <f>+GGE556</f>
        <v>0</v>
      </c>
      <c r="GGF118" s="1845" t="e">
        <f>+GGE118/GGE$16</f>
        <v>#DIV/0!</v>
      </c>
      <c r="GGG118" s="1538">
        <f>+GGG556</f>
        <v>0</v>
      </c>
      <c r="GGH118" s="1845" t="e">
        <f>+GGG118/GGG$16</f>
        <v>#DIV/0!</v>
      </c>
      <c r="GGI118" s="1538">
        <f>+GGI556</f>
        <v>0</v>
      </c>
      <c r="GGJ118" s="1845" t="e">
        <f>+GGI118/GGI$16</f>
        <v>#DIV/0!</v>
      </c>
      <c r="GGK118" s="1538">
        <f>+GGK556</f>
        <v>0</v>
      </c>
      <c r="GGL118" s="1845" t="e">
        <f>+GGK118/GGK$16</f>
        <v>#DIV/0!</v>
      </c>
      <c r="GGM118" s="1538">
        <f>+GGM556</f>
        <v>0</v>
      </c>
      <c r="GGN118" s="1845" t="e">
        <f>+GGM118/GGM$16</f>
        <v>#DIV/0!</v>
      </c>
      <c r="GGO118" s="1538">
        <f>+GGO556</f>
        <v>0</v>
      </c>
      <c r="GGP118" s="1845" t="e">
        <f>+GGO118/GGO$16</f>
        <v>#DIV/0!</v>
      </c>
      <c r="GGQ118" s="1538">
        <f>+GGQ556</f>
        <v>0</v>
      </c>
      <c r="GGR118" s="1845" t="e">
        <f>+GGQ118/GGQ$16</f>
        <v>#DIV/0!</v>
      </c>
      <c r="GGS118" s="1538">
        <f>+GGS556</f>
        <v>0</v>
      </c>
      <c r="GGT118" s="1845" t="e">
        <f>+GGS118/GGS$16</f>
        <v>#DIV/0!</v>
      </c>
      <c r="GGU118" s="1538">
        <f>+GGU556</f>
        <v>0</v>
      </c>
      <c r="GGV118" s="1845" t="e">
        <f>+GGU118/GGU$16</f>
        <v>#DIV/0!</v>
      </c>
      <c r="GGW118" s="1538">
        <f>+GGW556</f>
        <v>0</v>
      </c>
      <c r="GGX118" s="1845" t="e">
        <f>+GGW118/GGW$16</f>
        <v>#DIV/0!</v>
      </c>
      <c r="GGY118" s="1538">
        <f>+GGY556</f>
        <v>0</v>
      </c>
      <c r="GGZ118" s="1845" t="e">
        <f>+GGY118/GGY$16</f>
        <v>#DIV/0!</v>
      </c>
      <c r="GHA118" s="1538">
        <f>+GHA556</f>
        <v>0</v>
      </c>
      <c r="GHB118" s="1845" t="e">
        <f>+GHA118/GHA$16</f>
        <v>#DIV/0!</v>
      </c>
      <c r="GHC118" s="1538">
        <f>+GHC556</f>
        <v>0</v>
      </c>
      <c r="GHD118" s="1845" t="e">
        <f>+GHC118/GHC$16</f>
        <v>#DIV/0!</v>
      </c>
      <c r="GHE118" s="1538">
        <f>+GHE556</f>
        <v>0</v>
      </c>
      <c r="GHF118" s="1845" t="e">
        <f>+GHE118/GHE$16</f>
        <v>#DIV/0!</v>
      </c>
      <c r="GHG118" s="1538">
        <f>+GHG556</f>
        <v>0</v>
      </c>
      <c r="GHH118" s="1845" t="e">
        <f>+GHG118/GHG$16</f>
        <v>#DIV/0!</v>
      </c>
      <c r="GHI118" s="1538">
        <f>+GHI556</f>
        <v>0</v>
      </c>
      <c r="GHJ118" s="1845" t="e">
        <f>+GHI118/GHI$16</f>
        <v>#DIV/0!</v>
      </c>
      <c r="GHK118" s="1538">
        <f>+GHK556</f>
        <v>0</v>
      </c>
      <c r="GHL118" s="1845" t="e">
        <f>+GHK118/GHK$16</f>
        <v>#DIV/0!</v>
      </c>
      <c r="GHM118" s="1538">
        <f>+GHM556</f>
        <v>0</v>
      </c>
      <c r="GHN118" s="1845" t="e">
        <f>+GHM118/GHM$16</f>
        <v>#DIV/0!</v>
      </c>
      <c r="GHO118" s="1538">
        <f>+GHO556</f>
        <v>0</v>
      </c>
      <c r="GHP118" s="1845" t="e">
        <f>+GHO118/GHO$16</f>
        <v>#DIV/0!</v>
      </c>
      <c r="GHQ118" s="1538">
        <f>+GHQ556</f>
        <v>0</v>
      </c>
      <c r="GHR118" s="1845" t="e">
        <f>+GHQ118/GHQ$16</f>
        <v>#DIV/0!</v>
      </c>
      <c r="GHS118" s="1538">
        <f>+GHS556</f>
        <v>0</v>
      </c>
      <c r="GHT118" s="1845" t="e">
        <f>+GHS118/GHS$16</f>
        <v>#DIV/0!</v>
      </c>
      <c r="GHU118" s="1538">
        <f>+GHU556</f>
        <v>0</v>
      </c>
      <c r="GHV118" s="1845" t="e">
        <f>+GHU118/GHU$16</f>
        <v>#DIV/0!</v>
      </c>
      <c r="GHW118" s="1538">
        <f>+GHW556</f>
        <v>0</v>
      </c>
      <c r="GHX118" s="1845" t="e">
        <f>+GHW118/GHW$16</f>
        <v>#DIV/0!</v>
      </c>
      <c r="GHY118" s="1538">
        <f>+GHY556</f>
        <v>0</v>
      </c>
      <c r="GHZ118" s="1845" t="e">
        <f>+GHY118/GHY$16</f>
        <v>#DIV/0!</v>
      </c>
      <c r="GIA118" s="1538">
        <f>+GIA556</f>
        <v>0</v>
      </c>
      <c r="GIB118" s="1845" t="e">
        <f>+GIA118/GIA$16</f>
        <v>#DIV/0!</v>
      </c>
      <c r="GIC118" s="1538">
        <f>+GIC556</f>
        <v>0</v>
      </c>
      <c r="GID118" s="1845" t="e">
        <f>+GIC118/GIC$16</f>
        <v>#DIV/0!</v>
      </c>
      <c r="GIE118" s="1538">
        <f>+GIE556</f>
        <v>0</v>
      </c>
      <c r="GIF118" s="1845" t="e">
        <f>+GIE118/GIE$16</f>
        <v>#DIV/0!</v>
      </c>
      <c r="GIG118" s="1538">
        <f>+GIG556</f>
        <v>0</v>
      </c>
      <c r="GIH118" s="1845" t="e">
        <f>+GIG118/GIG$16</f>
        <v>#DIV/0!</v>
      </c>
      <c r="GII118" s="1538">
        <f>+GII556</f>
        <v>0</v>
      </c>
      <c r="GIJ118" s="1845" t="e">
        <f>+GII118/GII$16</f>
        <v>#DIV/0!</v>
      </c>
      <c r="GIK118" s="1538">
        <f>+GIK556</f>
        <v>0</v>
      </c>
      <c r="GIL118" s="1845" t="e">
        <f>+GIK118/GIK$16</f>
        <v>#DIV/0!</v>
      </c>
      <c r="GIM118" s="1538">
        <f>+GIM556</f>
        <v>0</v>
      </c>
      <c r="GIN118" s="1845" t="e">
        <f>+GIM118/GIM$16</f>
        <v>#DIV/0!</v>
      </c>
      <c r="GIO118" s="1538">
        <f>+GIO556</f>
        <v>0</v>
      </c>
      <c r="GIP118" s="1845" t="e">
        <f>+GIO118/GIO$16</f>
        <v>#DIV/0!</v>
      </c>
      <c r="GIQ118" s="1538">
        <f>+GIQ556</f>
        <v>0</v>
      </c>
      <c r="GIR118" s="1845" t="e">
        <f>+GIQ118/GIQ$16</f>
        <v>#DIV/0!</v>
      </c>
      <c r="GIS118" s="1538">
        <f>+GIS556</f>
        <v>0</v>
      </c>
      <c r="GIT118" s="1845" t="e">
        <f>+GIS118/GIS$16</f>
        <v>#DIV/0!</v>
      </c>
      <c r="GIU118" s="1538">
        <f>+GIU556</f>
        <v>0</v>
      </c>
      <c r="GIV118" s="1845" t="e">
        <f>+GIU118/GIU$16</f>
        <v>#DIV/0!</v>
      </c>
      <c r="GIW118" s="1538">
        <f>+GIW556</f>
        <v>0</v>
      </c>
      <c r="GIX118" s="1845" t="e">
        <f>+GIW118/GIW$16</f>
        <v>#DIV/0!</v>
      </c>
      <c r="GIY118" s="1538">
        <f>+GIY556</f>
        <v>0</v>
      </c>
      <c r="GIZ118" s="1845" t="e">
        <f>+GIY118/GIY$16</f>
        <v>#DIV/0!</v>
      </c>
      <c r="GJA118" s="1538">
        <f>+GJA556</f>
        <v>0</v>
      </c>
      <c r="GJB118" s="1845" t="e">
        <f>+GJA118/GJA$16</f>
        <v>#DIV/0!</v>
      </c>
      <c r="GJC118" s="1538">
        <f>+GJC556</f>
        <v>0</v>
      </c>
      <c r="GJD118" s="1845" t="e">
        <f>+GJC118/GJC$16</f>
        <v>#DIV/0!</v>
      </c>
      <c r="GJE118" s="1538">
        <f>+GJE556</f>
        <v>0</v>
      </c>
      <c r="GJF118" s="1845" t="e">
        <f>+GJE118/GJE$16</f>
        <v>#DIV/0!</v>
      </c>
      <c r="GJG118" s="1538">
        <f>+GJG556</f>
        <v>0</v>
      </c>
      <c r="GJH118" s="1845" t="e">
        <f>+GJG118/GJG$16</f>
        <v>#DIV/0!</v>
      </c>
      <c r="GJI118" s="1538">
        <f>+GJI556</f>
        <v>0</v>
      </c>
      <c r="GJJ118" s="1845" t="e">
        <f>+GJI118/GJI$16</f>
        <v>#DIV/0!</v>
      </c>
      <c r="GJK118" s="1538">
        <f>+GJK556</f>
        <v>0</v>
      </c>
      <c r="GJL118" s="1845" t="e">
        <f>+GJK118/GJK$16</f>
        <v>#DIV/0!</v>
      </c>
      <c r="GJM118" s="1538">
        <f>+GJM556</f>
        <v>0</v>
      </c>
      <c r="GJN118" s="1845" t="e">
        <f>+GJM118/GJM$16</f>
        <v>#DIV/0!</v>
      </c>
      <c r="GJO118" s="1538">
        <f>+GJO556</f>
        <v>0</v>
      </c>
      <c r="GJP118" s="1845" t="e">
        <f>+GJO118/GJO$16</f>
        <v>#DIV/0!</v>
      </c>
      <c r="GJQ118" s="1538">
        <f>+GJQ556</f>
        <v>0</v>
      </c>
      <c r="GJR118" s="1845" t="e">
        <f>+GJQ118/GJQ$16</f>
        <v>#DIV/0!</v>
      </c>
      <c r="GJS118" s="1538">
        <f>+GJS556</f>
        <v>0</v>
      </c>
      <c r="GJT118" s="1845" t="e">
        <f>+GJS118/GJS$16</f>
        <v>#DIV/0!</v>
      </c>
      <c r="GJU118" s="1538">
        <f>+GJU556</f>
        <v>0</v>
      </c>
      <c r="GJV118" s="1845" t="e">
        <f>+GJU118/GJU$16</f>
        <v>#DIV/0!</v>
      </c>
      <c r="GJW118" s="1538">
        <f>+GJW556</f>
        <v>0</v>
      </c>
      <c r="GJX118" s="1845" t="e">
        <f>+GJW118/GJW$16</f>
        <v>#DIV/0!</v>
      </c>
      <c r="GJY118" s="1538">
        <f>+GJY556</f>
        <v>0</v>
      </c>
      <c r="GJZ118" s="1845" t="e">
        <f>+GJY118/GJY$16</f>
        <v>#DIV/0!</v>
      </c>
      <c r="GKA118" s="1538">
        <f>+GKA556</f>
        <v>0</v>
      </c>
      <c r="GKB118" s="1845" t="e">
        <f>+GKA118/GKA$16</f>
        <v>#DIV/0!</v>
      </c>
      <c r="GKC118" s="1538">
        <f>+GKC556</f>
        <v>0</v>
      </c>
      <c r="GKD118" s="1845" t="e">
        <f>+GKC118/GKC$16</f>
        <v>#DIV/0!</v>
      </c>
      <c r="GKE118" s="1538">
        <f>+GKE556</f>
        <v>0</v>
      </c>
      <c r="GKF118" s="1845" t="e">
        <f>+GKE118/GKE$16</f>
        <v>#DIV/0!</v>
      </c>
      <c r="GKG118" s="1538">
        <f>+GKG556</f>
        <v>0</v>
      </c>
      <c r="GKH118" s="1845" t="e">
        <f>+GKG118/GKG$16</f>
        <v>#DIV/0!</v>
      </c>
      <c r="GKI118" s="1538">
        <f>+GKI556</f>
        <v>0</v>
      </c>
      <c r="GKJ118" s="1845" t="e">
        <f>+GKI118/GKI$16</f>
        <v>#DIV/0!</v>
      </c>
      <c r="GKK118" s="1538">
        <f>+GKK556</f>
        <v>0</v>
      </c>
      <c r="GKL118" s="1845" t="e">
        <f>+GKK118/GKK$16</f>
        <v>#DIV/0!</v>
      </c>
      <c r="GKM118" s="1538">
        <f>+GKM556</f>
        <v>0</v>
      </c>
      <c r="GKN118" s="1845" t="e">
        <f>+GKM118/GKM$16</f>
        <v>#DIV/0!</v>
      </c>
      <c r="GKO118" s="1538">
        <f>+GKO556</f>
        <v>0</v>
      </c>
      <c r="GKP118" s="1845" t="e">
        <f>+GKO118/GKO$16</f>
        <v>#DIV/0!</v>
      </c>
      <c r="GKQ118" s="1538">
        <f>+GKQ556</f>
        <v>0</v>
      </c>
      <c r="GKR118" s="1845" t="e">
        <f>+GKQ118/GKQ$16</f>
        <v>#DIV/0!</v>
      </c>
      <c r="GKS118" s="1538">
        <f>+GKS556</f>
        <v>0</v>
      </c>
      <c r="GKT118" s="1845" t="e">
        <f>+GKS118/GKS$16</f>
        <v>#DIV/0!</v>
      </c>
      <c r="GKU118" s="1538">
        <f>+GKU556</f>
        <v>0</v>
      </c>
      <c r="GKV118" s="1845" t="e">
        <f>+GKU118/GKU$16</f>
        <v>#DIV/0!</v>
      </c>
      <c r="GKW118" s="1538">
        <f>+GKW556</f>
        <v>0</v>
      </c>
      <c r="GKX118" s="1845" t="e">
        <f>+GKW118/GKW$16</f>
        <v>#DIV/0!</v>
      </c>
      <c r="GKY118" s="1538">
        <f>+GKY556</f>
        <v>0</v>
      </c>
      <c r="GKZ118" s="1845" t="e">
        <f>+GKY118/GKY$16</f>
        <v>#DIV/0!</v>
      </c>
      <c r="GLA118" s="1538">
        <f>+GLA556</f>
        <v>0</v>
      </c>
      <c r="GLB118" s="1845" t="e">
        <f>+GLA118/GLA$16</f>
        <v>#DIV/0!</v>
      </c>
      <c r="GLC118" s="1538">
        <f>+GLC556</f>
        <v>0</v>
      </c>
      <c r="GLD118" s="1845" t="e">
        <f>+GLC118/GLC$16</f>
        <v>#DIV/0!</v>
      </c>
      <c r="GLE118" s="1538">
        <f>+GLE556</f>
        <v>0</v>
      </c>
      <c r="GLF118" s="1845" t="e">
        <f>+GLE118/GLE$16</f>
        <v>#DIV/0!</v>
      </c>
      <c r="GLG118" s="1538">
        <f>+GLG556</f>
        <v>0</v>
      </c>
      <c r="GLH118" s="1845" t="e">
        <f>+GLG118/GLG$16</f>
        <v>#DIV/0!</v>
      </c>
      <c r="GLI118" s="1538">
        <f>+GLI556</f>
        <v>0</v>
      </c>
      <c r="GLJ118" s="1845" t="e">
        <f>+GLI118/GLI$16</f>
        <v>#DIV/0!</v>
      </c>
      <c r="GLK118" s="1538">
        <f>+GLK556</f>
        <v>0</v>
      </c>
      <c r="GLL118" s="1845" t="e">
        <f>+GLK118/GLK$16</f>
        <v>#DIV/0!</v>
      </c>
      <c r="GLM118" s="1538">
        <f>+GLM556</f>
        <v>0</v>
      </c>
      <c r="GLN118" s="1845" t="e">
        <f>+GLM118/GLM$16</f>
        <v>#DIV/0!</v>
      </c>
      <c r="GLO118" s="1538">
        <f>+GLO556</f>
        <v>0</v>
      </c>
      <c r="GLP118" s="1845" t="e">
        <f>+GLO118/GLO$16</f>
        <v>#DIV/0!</v>
      </c>
      <c r="GLQ118" s="1538">
        <f>+GLQ556</f>
        <v>0</v>
      </c>
      <c r="GLR118" s="1845" t="e">
        <f>+GLQ118/GLQ$16</f>
        <v>#DIV/0!</v>
      </c>
      <c r="GLS118" s="1538">
        <f>+GLS556</f>
        <v>0</v>
      </c>
      <c r="GLT118" s="1845" t="e">
        <f>+GLS118/GLS$16</f>
        <v>#DIV/0!</v>
      </c>
      <c r="GLU118" s="1538">
        <f>+GLU556</f>
        <v>0</v>
      </c>
      <c r="GLV118" s="1845" t="e">
        <f>+GLU118/GLU$16</f>
        <v>#DIV/0!</v>
      </c>
      <c r="GLW118" s="1538">
        <f>+GLW556</f>
        <v>0</v>
      </c>
      <c r="GLX118" s="1845" t="e">
        <f>+GLW118/GLW$16</f>
        <v>#DIV/0!</v>
      </c>
      <c r="GLY118" s="1538">
        <f>+GLY556</f>
        <v>0</v>
      </c>
      <c r="GLZ118" s="1845" t="e">
        <f>+GLY118/GLY$16</f>
        <v>#DIV/0!</v>
      </c>
      <c r="GMA118" s="1538">
        <f>+GMA556</f>
        <v>0</v>
      </c>
      <c r="GMB118" s="1845" t="e">
        <f>+GMA118/GMA$16</f>
        <v>#DIV/0!</v>
      </c>
      <c r="GMC118" s="1538">
        <f>+GMC556</f>
        <v>0</v>
      </c>
      <c r="GMD118" s="1845" t="e">
        <f>+GMC118/GMC$16</f>
        <v>#DIV/0!</v>
      </c>
      <c r="GME118" s="1538">
        <f>+GME556</f>
        <v>0</v>
      </c>
      <c r="GMF118" s="1845" t="e">
        <f>+GME118/GME$16</f>
        <v>#DIV/0!</v>
      </c>
      <c r="GMG118" s="1538">
        <f>+GMG556</f>
        <v>0</v>
      </c>
      <c r="GMH118" s="1845" t="e">
        <f>+GMG118/GMG$16</f>
        <v>#DIV/0!</v>
      </c>
      <c r="GMI118" s="1538">
        <f>+GMI556</f>
        <v>0</v>
      </c>
      <c r="GMJ118" s="1845" t="e">
        <f>+GMI118/GMI$16</f>
        <v>#DIV/0!</v>
      </c>
      <c r="GMK118" s="1538">
        <f>+GMK556</f>
        <v>0</v>
      </c>
      <c r="GML118" s="1845" t="e">
        <f>+GMK118/GMK$16</f>
        <v>#DIV/0!</v>
      </c>
      <c r="GMM118" s="1538">
        <f>+GMM556</f>
        <v>0</v>
      </c>
      <c r="GMN118" s="1845" t="e">
        <f>+GMM118/GMM$16</f>
        <v>#DIV/0!</v>
      </c>
      <c r="GMO118" s="1538">
        <f>+GMO556</f>
        <v>0</v>
      </c>
      <c r="GMP118" s="1845" t="e">
        <f>+GMO118/GMO$16</f>
        <v>#DIV/0!</v>
      </c>
      <c r="GMQ118" s="1538">
        <f>+GMQ556</f>
        <v>0</v>
      </c>
      <c r="GMR118" s="1845" t="e">
        <f>+GMQ118/GMQ$16</f>
        <v>#DIV/0!</v>
      </c>
      <c r="GMS118" s="1538">
        <f>+GMS556</f>
        <v>0</v>
      </c>
      <c r="GMT118" s="1845" t="e">
        <f>+GMS118/GMS$16</f>
        <v>#DIV/0!</v>
      </c>
      <c r="GMU118" s="1538">
        <f>+GMU556</f>
        <v>0</v>
      </c>
      <c r="GMV118" s="1845" t="e">
        <f>+GMU118/GMU$16</f>
        <v>#DIV/0!</v>
      </c>
      <c r="GMW118" s="1538">
        <f>+GMW556</f>
        <v>0</v>
      </c>
      <c r="GMX118" s="1845" t="e">
        <f>+GMW118/GMW$16</f>
        <v>#DIV/0!</v>
      </c>
      <c r="GMY118" s="1538">
        <f>+GMY556</f>
        <v>0</v>
      </c>
      <c r="GMZ118" s="1845" t="e">
        <f>+GMY118/GMY$16</f>
        <v>#DIV/0!</v>
      </c>
      <c r="GNA118" s="1538">
        <f>+GNA556</f>
        <v>0</v>
      </c>
      <c r="GNB118" s="1845" t="e">
        <f>+GNA118/GNA$16</f>
        <v>#DIV/0!</v>
      </c>
      <c r="GNC118" s="1538">
        <f>+GNC556</f>
        <v>0</v>
      </c>
      <c r="GND118" s="1845" t="e">
        <f>+GNC118/GNC$16</f>
        <v>#DIV/0!</v>
      </c>
      <c r="GNE118" s="1538">
        <f>+GNE556</f>
        <v>0</v>
      </c>
      <c r="GNF118" s="1845" t="e">
        <f>+GNE118/GNE$16</f>
        <v>#DIV/0!</v>
      </c>
      <c r="GNG118" s="1538">
        <f>+GNG556</f>
        <v>0</v>
      </c>
      <c r="GNH118" s="1845" t="e">
        <f>+GNG118/GNG$16</f>
        <v>#DIV/0!</v>
      </c>
      <c r="GNI118" s="1538">
        <f>+GNI556</f>
        <v>0</v>
      </c>
      <c r="GNJ118" s="1845" t="e">
        <f>+GNI118/GNI$16</f>
        <v>#DIV/0!</v>
      </c>
      <c r="GNK118" s="1538">
        <f>+GNK556</f>
        <v>0</v>
      </c>
      <c r="GNL118" s="1845" t="e">
        <f>+GNK118/GNK$16</f>
        <v>#DIV/0!</v>
      </c>
      <c r="GNM118" s="1538">
        <f>+GNM556</f>
        <v>0</v>
      </c>
      <c r="GNN118" s="1845" t="e">
        <f>+GNM118/GNM$16</f>
        <v>#DIV/0!</v>
      </c>
      <c r="GNO118" s="1538">
        <f>+GNO556</f>
        <v>0</v>
      </c>
      <c r="GNP118" s="1845" t="e">
        <f>+GNO118/GNO$16</f>
        <v>#DIV/0!</v>
      </c>
      <c r="GNQ118" s="1538">
        <f>+GNQ556</f>
        <v>0</v>
      </c>
      <c r="GNR118" s="1845" t="e">
        <f>+GNQ118/GNQ$16</f>
        <v>#DIV/0!</v>
      </c>
      <c r="GNS118" s="1538">
        <f>+GNS556</f>
        <v>0</v>
      </c>
      <c r="GNT118" s="1845" t="e">
        <f>+GNS118/GNS$16</f>
        <v>#DIV/0!</v>
      </c>
      <c r="GNU118" s="1538">
        <f>+GNU556</f>
        <v>0</v>
      </c>
      <c r="GNV118" s="1845" t="e">
        <f>+GNU118/GNU$16</f>
        <v>#DIV/0!</v>
      </c>
      <c r="GNW118" s="1538">
        <f>+GNW556</f>
        <v>0</v>
      </c>
      <c r="GNX118" s="1845" t="e">
        <f>+GNW118/GNW$16</f>
        <v>#DIV/0!</v>
      </c>
      <c r="GNY118" s="1538">
        <f>+GNY556</f>
        <v>0</v>
      </c>
      <c r="GNZ118" s="1845" t="e">
        <f>+GNY118/GNY$16</f>
        <v>#DIV/0!</v>
      </c>
      <c r="GOA118" s="1538">
        <f>+GOA556</f>
        <v>0</v>
      </c>
      <c r="GOB118" s="1845" t="e">
        <f>+GOA118/GOA$16</f>
        <v>#DIV/0!</v>
      </c>
      <c r="GOC118" s="1538">
        <f>+GOC556</f>
        <v>0</v>
      </c>
      <c r="GOD118" s="1845" t="e">
        <f>+GOC118/GOC$16</f>
        <v>#DIV/0!</v>
      </c>
      <c r="GOE118" s="1538">
        <f>+GOE556</f>
        <v>0</v>
      </c>
      <c r="GOF118" s="1845" t="e">
        <f>+GOE118/GOE$16</f>
        <v>#DIV/0!</v>
      </c>
      <c r="GOG118" s="1538">
        <f>+GOG556</f>
        <v>0</v>
      </c>
      <c r="GOH118" s="1845" t="e">
        <f>+GOG118/GOG$16</f>
        <v>#DIV/0!</v>
      </c>
      <c r="GOI118" s="1538">
        <f>+GOI556</f>
        <v>0</v>
      </c>
      <c r="GOJ118" s="1845" t="e">
        <f>+GOI118/GOI$16</f>
        <v>#DIV/0!</v>
      </c>
      <c r="GOK118" s="1538">
        <f>+GOK556</f>
        <v>0</v>
      </c>
      <c r="GOL118" s="1845" t="e">
        <f>+GOK118/GOK$16</f>
        <v>#DIV/0!</v>
      </c>
      <c r="GOM118" s="1538">
        <f>+GOM556</f>
        <v>0</v>
      </c>
      <c r="GON118" s="1845" t="e">
        <f>+GOM118/GOM$16</f>
        <v>#DIV/0!</v>
      </c>
      <c r="GOO118" s="1538">
        <f>+GOO556</f>
        <v>0</v>
      </c>
      <c r="GOP118" s="1845" t="e">
        <f>+GOO118/GOO$16</f>
        <v>#DIV/0!</v>
      </c>
      <c r="GOQ118" s="1538">
        <f>+GOQ556</f>
        <v>0</v>
      </c>
      <c r="GOR118" s="1845" t="e">
        <f>+GOQ118/GOQ$16</f>
        <v>#DIV/0!</v>
      </c>
      <c r="GOS118" s="1538">
        <f>+GOS556</f>
        <v>0</v>
      </c>
      <c r="GOT118" s="1845" t="e">
        <f>+GOS118/GOS$16</f>
        <v>#DIV/0!</v>
      </c>
      <c r="GOU118" s="1538">
        <f>+GOU556</f>
        <v>0</v>
      </c>
      <c r="GOV118" s="1845" t="e">
        <f>+GOU118/GOU$16</f>
        <v>#DIV/0!</v>
      </c>
      <c r="GOW118" s="1538">
        <f>+GOW556</f>
        <v>0</v>
      </c>
      <c r="GOX118" s="1845" t="e">
        <f>+GOW118/GOW$16</f>
        <v>#DIV/0!</v>
      </c>
      <c r="GOY118" s="1538">
        <f>+GOY556</f>
        <v>0</v>
      </c>
      <c r="GOZ118" s="1845" t="e">
        <f>+GOY118/GOY$16</f>
        <v>#DIV/0!</v>
      </c>
      <c r="GPA118" s="1538">
        <f>+GPA556</f>
        <v>0</v>
      </c>
      <c r="GPB118" s="1845" t="e">
        <f>+GPA118/GPA$16</f>
        <v>#DIV/0!</v>
      </c>
      <c r="GPC118" s="1538">
        <f>+GPC556</f>
        <v>0</v>
      </c>
      <c r="GPD118" s="1845" t="e">
        <f>+GPC118/GPC$16</f>
        <v>#DIV/0!</v>
      </c>
      <c r="GPE118" s="1538">
        <f>+GPE556</f>
        <v>0</v>
      </c>
      <c r="GPF118" s="1845" t="e">
        <f>+GPE118/GPE$16</f>
        <v>#DIV/0!</v>
      </c>
      <c r="GPG118" s="1538">
        <f>+GPG556</f>
        <v>0</v>
      </c>
      <c r="GPH118" s="1845" t="e">
        <f>+GPG118/GPG$16</f>
        <v>#DIV/0!</v>
      </c>
      <c r="GPI118" s="1538">
        <f>+GPI556</f>
        <v>0</v>
      </c>
      <c r="GPJ118" s="1845" t="e">
        <f>+GPI118/GPI$16</f>
        <v>#DIV/0!</v>
      </c>
      <c r="GPK118" s="1538">
        <f>+GPK556</f>
        <v>0</v>
      </c>
      <c r="GPL118" s="1845" t="e">
        <f>+GPK118/GPK$16</f>
        <v>#DIV/0!</v>
      </c>
      <c r="GPM118" s="1538">
        <f>+GPM556</f>
        <v>0</v>
      </c>
      <c r="GPN118" s="1845" t="e">
        <f>+GPM118/GPM$16</f>
        <v>#DIV/0!</v>
      </c>
      <c r="GPO118" s="1538">
        <f>+GPO556</f>
        <v>0</v>
      </c>
      <c r="GPP118" s="1845" t="e">
        <f>+GPO118/GPO$16</f>
        <v>#DIV/0!</v>
      </c>
      <c r="GPQ118" s="1538">
        <f>+GPQ556</f>
        <v>0</v>
      </c>
      <c r="GPR118" s="1845" t="e">
        <f>+GPQ118/GPQ$16</f>
        <v>#DIV/0!</v>
      </c>
      <c r="GPS118" s="1538">
        <f>+GPS556</f>
        <v>0</v>
      </c>
      <c r="GPT118" s="1845" t="e">
        <f>+GPS118/GPS$16</f>
        <v>#DIV/0!</v>
      </c>
      <c r="GPU118" s="1538">
        <f>+GPU556</f>
        <v>0</v>
      </c>
      <c r="GPV118" s="1845" t="e">
        <f>+GPU118/GPU$16</f>
        <v>#DIV/0!</v>
      </c>
      <c r="GPW118" s="1538">
        <f>+GPW556</f>
        <v>0</v>
      </c>
      <c r="GPX118" s="1845" t="e">
        <f>+GPW118/GPW$16</f>
        <v>#DIV/0!</v>
      </c>
      <c r="GPY118" s="1538">
        <f>+GPY556</f>
        <v>0</v>
      </c>
      <c r="GPZ118" s="1845" t="e">
        <f>+GPY118/GPY$16</f>
        <v>#DIV/0!</v>
      </c>
      <c r="GQA118" s="1538">
        <f>+GQA556</f>
        <v>0</v>
      </c>
      <c r="GQB118" s="1845" t="e">
        <f>+GQA118/GQA$16</f>
        <v>#DIV/0!</v>
      </c>
      <c r="GQC118" s="1538">
        <f>+GQC556</f>
        <v>0</v>
      </c>
      <c r="GQD118" s="1845" t="e">
        <f>+GQC118/GQC$16</f>
        <v>#DIV/0!</v>
      </c>
      <c r="GQE118" s="1538">
        <f>+GQE556</f>
        <v>0</v>
      </c>
      <c r="GQF118" s="1845" t="e">
        <f>+GQE118/GQE$16</f>
        <v>#DIV/0!</v>
      </c>
      <c r="GQG118" s="1538">
        <f>+GQG556</f>
        <v>0</v>
      </c>
      <c r="GQH118" s="1845" t="e">
        <f>+GQG118/GQG$16</f>
        <v>#DIV/0!</v>
      </c>
      <c r="GQI118" s="1538">
        <f>+GQI556</f>
        <v>0</v>
      </c>
      <c r="GQJ118" s="1845" t="e">
        <f>+GQI118/GQI$16</f>
        <v>#DIV/0!</v>
      </c>
      <c r="GQK118" s="1538">
        <f>+GQK556</f>
        <v>0</v>
      </c>
      <c r="GQL118" s="1845" t="e">
        <f>+GQK118/GQK$16</f>
        <v>#DIV/0!</v>
      </c>
      <c r="GQM118" s="1538">
        <f>+GQM556</f>
        <v>0</v>
      </c>
      <c r="GQN118" s="1845" t="e">
        <f>+GQM118/GQM$16</f>
        <v>#DIV/0!</v>
      </c>
      <c r="GQO118" s="1538">
        <f>+GQO556</f>
        <v>0</v>
      </c>
      <c r="GQP118" s="1845" t="e">
        <f>+GQO118/GQO$16</f>
        <v>#DIV/0!</v>
      </c>
      <c r="GQQ118" s="1538">
        <f>+GQQ556</f>
        <v>0</v>
      </c>
      <c r="GQR118" s="1845" t="e">
        <f>+GQQ118/GQQ$16</f>
        <v>#DIV/0!</v>
      </c>
      <c r="GQS118" s="1538">
        <f>+GQS556</f>
        <v>0</v>
      </c>
      <c r="GQT118" s="1845" t="e">
        <f>+GQS118/GQS$16</f>
        <v>#DIV/0!</v>
      </c>
      <c r="GQU118" s="1538">
        <f>+GQU556</f>
        <v>0</v>
      </c>
      <c r="GQV118" s="1845" t="e">
        <f>+GQU118/GQU$16</f>
        <v>#DIV/0!</v>
      </c>
      <c r="GQW118" s="1538">
        <f>+GQW556</f>
        <v>0</v>
      </c>
      <c r="GQX118" s="1845" t="e">
        <f>+GQW118/GQW$16</f>
        <v>#DIV/0!</v>
      </c>
      <c r="GQY118" s="1538">
        <f>+GQY556</f>
        <v>0</v>
      </c>
      <c r="GQZ118" s="1845" t="e">
        <f>+GQY118/GQY$16</f>
        <v>#DIV/0!</v>
      </c>
      <c r="GRA118" s="1538">
        <f>+GRA556</f>
        <v>0</v>
      </c>
      <c r="GRB118" s="1845" t="e">
        <f>+GRA118/GRA$16</f>
        <v>#DIV/0!</v>
      </c>
      <c r="GRC118" s="1538">
        <f>+GRC556</f>
        <v>0</v>
      </c>
      <c r="GRD118" s="1845" t="e">
        <f>+GRC118/GRC$16</f>
        <v>#DIV/0!</v>
      </c>
      <c r="GRE118" s="1538">
        <f>+GRE556</f>
        <v>0</v>
      </c>
      <c r="GRF118" s="1845" t="e">
        <f>+GRE118/GRE$16</f>
        <v>#DIV/0!</v>
      </c>
      <c r="GRG118" s="1538">
        <f>+GRG556</f>
        <v>0</v>
      </c>
      <c r="GRH118" s="1845" t="e">
        <f>+GRG118/GRG$16</f>
        <v>#DIV/0!</v>
      </c>
      <c r="GRI118" s="1538">
        <f>+GRI556</f>
        <v>0</v>
      </c>
      <c r="GRJ118" s="1845" t="e">
        <f>+GRI118/GRI$16</f>
        <v>#DIV/0!</v>
      </c>
      <c r="GRK118" s="1538">
        <f>+GRK556</f>
        <v>0</v>
      </c>
      <c r="GRL118" s="1845" t="e">
        <f>+GRK118/GRK$16</f>
        <v>#DIV/0!</v>
      </c>
      <c r="GRM118" s="1538">
        <f>+GRM556</f>
        <v>0</v>
      </c>
      <c r="GRN118" s="1845" t="e">
        <f>+GRM118/GRM$16</f>
        <v>#DIV/0!</v>
      </c>
      <c r="GRO118" s="1538">
        <f>+GRO556</f>
        <v>0</v>
      </c>
      <c r="GRP118" s="1845" t="e">
        <f>+GRO118/GRO$16</f>
        <v>#DIV/0!</v>
      </c>
      <c r="GRQ118" s="1538">
        <f>+GRQ556</f>
        <v>0</v>
      </c>
      <c r="GRR118" s="1845" t="e">
        <f>+GRQ118/GRQ$16</f>
        <v>#DIV/0!</v>
      </c>
      <c r="GRS118" s="1538">
        <f>+GRS556</f>
        <v>0</v>
      </c>
      <c r="GRT118" s="1845" t="e">
        <f>+GRS118/GRS$16</f>
        <v>#DIV/0!</v>
      </c>
      <c r="GRU118" s="1538">
        <f>+GRU556</f>
        <v>0</v>
      </c>
      <c r="GRV118" s="1845" t="e">
        <f>+GRU118/GRU$16</f>
        <v>#DIV/0!</v>
      </c>
      <c r="GRW118" s="1538">
        <f>+GRW556</f>
        <v>0</v>
      </c>
      <c r="GRX118" s="1845" t="e">
        <f>+GRW118/GRW$16</f>
        <v>#DIV/0!</v>
      </c>
      <c r="GRY118" s="1538">
        <f>+GRY556</f>
        <v>0</v>
      </c>
      <c r="GRZ118" s="1845" t="e">
        <f>+GRY118/GRY$16</f>
        <v>#DIV/0!</v>
      </c>
      <c r="GSA118" s="1538">
        <f>+GSA556</f>
        <v>0</v>
      </c>
      <c r="GSB118" s="1845" t="e">
        <f>+GSA118/GSA$16</f>
        <v>#DIV/0!</v>
      </c>
      <c r="GSC118" s="1538">
        <f>+GSC556</f>
        <v>0</v>
      </c>
      <c r="GSD118" s="1845" t="e">
        <f>+GSC118/GSC$16</f>
        <v>#DIV/0!</v>
      </c>
      <c r="GSE118" s="1538">
        <f>+GSE556</f>
        <v>0</v>
      </c>
      <c r="GSF118" s="1845" t="e">
        <f>+GSE118/GSE$16</f>
        <v>#DIV/0!</v>
      </c>
      <c r="GSG118" s="1538">
        <f>+GSG556</f>
        <v>0</v>
      </c>
      <c r="GSH118" s="1845" t="e">
        <f>+GSG118/GSG$16</f>
        <v>#DIV/0!</v>
      </c>
      <c r="GSI118" s="1538">
        <f>+GSI556</f>
        <v>0</v>
      </c>
      <c r="GSJ118" s="1845" t="e">
        <f>+GSI118/GSI$16</f>
        <v>#DIV/0!</v>
      </c>
      <c r="GSK118" s="1538">
        <f>+GSK556</f>
        <v>0</v>
      </c>
      <c r="GSL118" s="1845" t="e">
        <f>+GSK118/GSK$16</f>
        <v>#DIV/0!</v>
      </c>
      <c r="GSM118" s="1538">
        <f>+GSM556</f>
        <v>0</v>
      </c>
      <c r="GSN118" s="1845" t="e">
        <f>+GSM118/GSM$16</f>
        <v>#DIV/0!</v>
      </c>
      <c r="GSO118" s="1538">
        <f>+GSO556</f>
        <v>0</v>
      </c>
      <c r="GSP118" s="1845" t="e">
        <f>+GSO118/GSO$16</f>
        <v>#DIV/0!</v>
      </c>
      <c r="GSQ118" s="1538">
        <f>+GSQ556</f>
        <v>0</v>
      </c>
      <c r="GSR118" s="1845" t="e">
        <f>+GSQ118/GSQ$16</f>
        <v>#DIV/0!</v>
      </c>
      <c r="GSS118" s="1538">
        <f>+GSS556</f>
        <v>0</v>
      </c>
      <c r="GST118" s="1845" t="e">
        <f>+GSS118/GSS$16</f>
        <v>#DIV/0!</v>
      </c>
      <c r="GSU118" s="1538">
        <f>+GSU556</f>
        <v>0</v>
      </c>
      <c r="GSV118" s="1845" t="e">
        <f>+GSU118/GSU$16</f>
        <v>#DIV/0!</v>
      </c>
      <c r="GSW118" s="1538">
        <f>+GSW556</f>
        <v>0</v>
      </c>
      <c r="GSX118" s="1845" t="e">
        <f>+GSW118/GSW$16</f>
        <v>#DIV/0!</v>
      </c>
      <c r="GSY118" s="1538">
        <f>+GSY556</f>
        <v>0</v>
      </c>
      <c r="GSZ118" s="1845" t="e">
        <f>+GSY118/GSY$16</f>
        <v>#DIV/0!</v>
      </c>
      <c r="GTA118" s="1538">
        <f>+GTA556</f>
        <v>0</v>
      </c>
      <c r="GTB118" s="1845" t="e">
        <f>+GTA118/GTA$16</f>
        <v>#DIV/0!</v>
      </c>
      <c r="GTC118" s="1538">
        <f>+GTC556</f>
        <v>0</v>
      </c>
      <c r="GTD118" s="1845" t="e">
        <f>+GTC118/GTC$16</f>
        <v>#DIV/0!</v>
      </c>
      <c r="GTE118" s="1538">
        <f>+GTE556</f>
        <v>0</v>
      </c>
      <c r="GTF118" s="1845" t="e">
        <f>+GTE118/GTE$16</f>
        <v>#DIV/0!</v>
      </c>
      <c r="GTG118" s="1538">
        <f>+GTG556</f>
        <v>0</v>
      </c>
      <c r="GTH118" s="1845" t="e">
        <f>+GTG118/GTG$16</f>
        <v>#DIV/0!</v>
      </c>
      <c r="GTI118" s="1538">
        <f>+GTI556</f>
        <v>0</v>
      </c>
      <c r="GTJ118" s="1845" t="e">
        <f>+GTI118/GTI$16</f>
        <v>#DIV/0!</v>
      </c>
      <c r="GTK118" s="1538">
        <f>+GTK556</f>
        <v>0</v>
      </c>
      <c r="GTL118" s="1845" t="e">
        <f>+GTK118/GTK$16</f>
        <v>#DIV/0!</v>
      </c>
      <c r="GTM118" s="1538">
        <f>+GTM556</f>
        <v>0</v>
      </c>
      <c r="GTN118" s="1845" t="e">
        <f>+GTM118/GTM$16</f>
        <v>#DIV/0!</v>
      </c>
      <c r="GTO118" s="1538">
        <f>+GTO556</f>
        <v>0</v>
      </c>
      <c r="GTP118" s="1845" t="e">
        <f>+GTO118/GTO$16</f>
        <v>#DIV/0!</v>
      </c>
      <c r="GTQ118" s="1538">
        <f>+GTQ556</f>
        <v>0</v>
      </c>
      <c r="GTR118" s="1845" t="e">
        <f>+GTQ118/GTQ$16</f>
        <v>#DIV/0!</v>
      </c>
      <c r="GTS118" s="1538">
        <f>+GTS556</f>
        <v>0</v>
      </c>
      <c r="GTT118" s="1845" t="e">
        <f>+GTS118/GTS$16</f>
        <v>#DIV/0!</v>
      </c>
      <c r="GTU118" s="1538">
        <f>+GTU556</f>
        <v>0</v>
      </c>
      <c r="GTV118" s="1845" t="e">
        <f>+GTU118/GTU$16</f>
        <v>#DIV/0!</v>
      </c>
      <c r="GTW118" s="1538">
        <f>+GTW556</f>
        <v>0</v>
      </c>
      <c r="GTX118" s="1845" t="e">
        <f>+GTW118/GTW$16</f>
        <v>#DIV/0!</v>
      </c>
      <c r="GTY118" s="1538">
        <f>+GTY556</f>
        <v>0</v>
      </c>
      <c r="GTZ118" s="1845" t="e">
        <f>+GTY118/GTY$16</f>
        <v>#DIV/0!</v>
      </c>
      <c r="GUA118" s="1538">
        <f>+GUA556</f>
        <v>0</v>
      </c>
      <c r="GUB118" s="1845" t="e">
        <f>+GUA118/GUA$16</f>
        <v>#DIV/0!</v>
      </c>
      <c r="GUC118" s="1538">
        <f>+GUC556</f>
        <v>0</v>
      </c>
      <c r="GUD118" s="1845" t="e">
        <f>+GUC118/GUC$16</f>
        <v>#DIV/0!</v>
      </c>
      <c r="GUE118" s="1538">
        <f>+GUE556</f>
        <v>0</v>
      </c>
      <c r="GUF118" s="1845" t="e">
        <f>+GUE118/GUE$16</f>
        <v>#DIV/0!</v>
      </c>
      <c r="GUG118" s="1538">
        <f>+GUG556</f>
        <v>0</v>
      </c>
      <c r="GUH118" s="1845" t="e">
        <f>+GUG118/GUG$16</f>
        <v>#DIV/0!</v>
      </c>
      <c r="GUI118" s="1538">
        <f>+GUI556</f>
        <v>0</v>
      </c>
      <c r="GUJ118" s="1845" t="e">
        <f>+GUI118/GUI$16</f>
        <v>#DIV/0!</v>
      </c>
      <c r="GUK118" s="1538">
        <f>+GUK556</f>
        <v>0</v>
      </c>
      <c r="GUL118" s="1845" t="e">
        <f>+GUK118/GUK$16</f>
        <v>#DIV/0!</v>
      </c>
      <c r="GUM118" s="1538">
        <f>+GUM556</f>
        <v>0</v>
      </c>
      <c r="GUN118" s="1845" t="e">
        <f>+GUM118/GUM$16</f>
        <v>#DIV/0!</v>
      </c>
      <c r="GUO118" s="1538">
        <f>+GUO556</f>
        <v>0</v>
      </c>
      <c r="GUP118" s="1845" t="e">
        <f>+GUO118/GUO$16</f>
        <v>#DIV/0!</v>
      </c>
      <c r="GUQ118" s="1538">
        <f>+GUQ556</f>
        <v>0</v>
      </c>
      <c r="GUR118" s="1845" t="e">
        <f>+GUQ118/GUQ$16</f>
        <v>#DIV/0!</v>
      </c>
      <c r="GUS118" s="1538">
        <f>+GUS556</f>
        <v>0</v>
      </c>
      <c r="GUT118" s="1845" t="e">
        <f>+GUS118/GUS$16</f>
        <v>#DIV/0!</v>
      </c>
      <c r="GUU118" s="1538">
        <f>+GUU556</f>
        <v>0</v>
      </c>
      <c r="GUV118" s="1845" t="e">
        <f>+GUU118/GUU$16</f>
        <v>#DIV/0!</v>
      </c>
      <c r="GUW118" s="1538">
        <f>+GUW556</f>
        <v>0</v>
      </c>
      <c r="GUX118" s="1845" t="e">
        <f>+GUW118/GUW$16</f>
        <v>#DIV/0!</v>
      </c>
      <c r="GUY118" s="1538">
        <f>+GUY556</f>
        <v>0</v>
      </c>
      <c r="GUZ118" s="1845" t="e">
        <f>+GUY118/GUY$16</f>
        <v>#DIV/0!</v>
      </c>
      <c r="GVA118" s="1538">
        <f>+GVA556</f>
        <v>0</v>
      </c>
      <c r="GVB118" s="1845" t="e">
        <f>+GVA118/GVA$16</f>
        <v>#DIV/0!</v>
      </c>
      <c r="GVC118" s="1538">
        <f>+GVC556</f>
        <v>0</v>
      </c>
      <c r="GVD118" s="1845" t="e">
        <f>+GVC118/GVC$16</f>
        <v>#DIV/0!</v>
      </c>
      <c r="GVE118" s="1538">
        <f>+GVE556</f>
        <v>0</v>
      </c>
      <c r="GVF118" s="1845" t="e">
        <f>+GVE118/GVE$16</f>
        <v>#DIV/0!</v>
      </c>
      <c r="GVG118" s="1538">
        <f>+GVG556</f>
        <v>0</v>
      </c>
      <c r="GVH118" s="1845" t="e">
        <f>+GVG118/GVG$16</f>
        <v>#DIV/0!</v>
      </c>
      <c r="GVI118" s="1538">
        <f>+GVI556</f>
        <v>0</v>
      </c>
      <c r="GVJ118" s="1845" t="e">
        <f>+GVI118/GVI$16</f>
        <v>#DIV/0!</v>
      </c>
      <c r="GVK118" s="1538">
        <f>+GVK556</f>
        <v>0</v>
      </c>
      <c r="GVL118" s="1845" t="e">
        <f>+GVK118/GVK$16</f>
        <v>#DIV/0!</v>
      </c>
      <c r="GVM118" s="1538">
        <f>+GVM556</f>
        <v>0</v>
      </c>
      <c r="GVN118" s="1845" t="e">
        <f>+GVM118/GVM$16</f>
        <v>#DIV/0!</v>
      </c>
      <c r="GVO118" s="1538">
        <f>+GVO556</f>
        <v>0</v>
      </c>
      <c r="GVP118" s="1845" t="e">
        <f>+GVO118/GVO$16</f>
        <v>#DIV/0!</v>
      </c>
      <c r="GVQ118" s="1538">
        <f>+GVQ556</f>
        <v>0</v>
      </c>
      <c r="GVR118" s="1845" t="e">
        <f>+GVQ118/GVQ$16</f>
        <v>#DIV/0!</v>
      </c>
      <c r="GVS118" s="1538">
        <f>+GVS556</f>
        <v>0</v>
      </c>
      <c r="GVT118" s="1845" t="e">
        <f>+GVS118/GVS$16</f>
        <v>#DIV/0!</v>
      </c>
      <c r="GVU118" s="1538">
        <f>+GVU556</f>
        <v>0</v>
      </c>
      <c r="GVV118" s="1845" t="e">
        <f>+GVU118/GVU$16</f>
        <v>#DIV/0!</v>
      </c>
      <c r="GVW118" s="1538">
        <f>+GVW556</f>
        <v>0</v>
      </c>
      <c r="GVX118" s="1845" t="e">
        <f>+GVW118/GVW$16</f>
        <v>#DIV/0!</v>
      </c>
      <c r="GVY118" s="1538">
        <f>+GVY556</f>
        <v>0</v>
      </c>
      <c r="GVZ118" s="1845" t="e">
        <f>+GVY118/GVY$16</f>
        <v>#DIV/0!</v>
      </c>
      <c r="GWA118" s="1538">
        <f>+GWA556</f>
        <v>0</v>
      </c>
      <c r="GWB118" s="1845" t="e">
        <f>+GWA118/GWA$16</f>
        <v>#DIV/0!</v>
      </c>
      <c r="GWC118" s="1538">
        <f>+GWC556</f>
        <v>0</v>
      </c>
      <c r="GWD118" s="1845" t="e">
        <f>+GWC118/GWC$16</f>
        <v>#DIV/0!</v>
      </c>
      <c r="GWE118" s="1538">
        <f>+GWE556</f>
        <v>0</v>
      </c>
      <c r="GWF118" s="1845" t="e">
        <f>+GWE118/GWE$16</f>
        <v>#DIV/0!</v>
      </c>
      <c r="GWG118" s="1538">
        <f>+GWG556</f>
        <v>0</v>
      </c>
      <c r="GWH118" s="1845" t="e">
        <f>+GWG118/GWG$16</f>
        <v>#DIV/0!</v>
      </c>
      <c r="GWI118" s="1538">
        <f>+GWI556</f>
        <v>0</v>
      </c>
      <c r="GWJ118" s="1845" t="e">
        <f>+GWI118/GWI$16</f>
        <v>#DIV/0!</v>
      </c>
      <c r="GWK118" s="1538">
        <f>+GWK556</f>
        <v>0</v>
      </c>
      <c r="GWL118" s="1845" t="e">
        <f>+GWK118/GWK$16</f>
        <v>#DIV/0!</v>
      </c>
      <c r="GWM118" s="1538">
        <f>+GWM556</f>
        <v>0</v>
      </c>
      <c r="GWN118" s="1845" t="e">
        <f>+GWM118/GWM$16</f>
        <v>#DIV/0!</v>
      </c>
      <c r="GWO118" s="1538">
        <f>+GWO556</f>
        <v>0</v>
      </c>
      <c r="GWP118" s="1845" t="e">
        <f>+GWO118/GWO$16</f>
        <v>#DIV/0!</v>
      </c>
      <c r="GWQ118" s="1538">
        <f>+GWQ556</f>
        <v>0</v>
      </c>
      <c r="GWR118" s="1845" t="e">
        <f>+GWQ118/GWQ$16</f>
        <v>#DIV/0!</v>
      </c>
      <c r="GWS118" s="1538">
        <f>+GWS556</f>
        <v>0</v>
      </c>
      <c r="GWT118" s="1845" t="e">
        <f>+GWS118/GWS$16</f>
        <v>#DIV/0!</v>
      </c>
      <c r="GWU118" s="1538">
        <f>+GWU556</f>
        <v>0</v>
      </c>
      <c r="GWV118" s="1845" t="e">
        <f>+GWU118/GWU$16</f>
        <v>#DIV/0!</v>
      </c>
      <c r="GWW118" s="1538">
        <f>+GWW556</f>
        <v>0</v>
      </c>
      <c r="GWX118" s="1845" t="e">
        <f>+GWW118/GWW$16</f>
        <v>#DIV/0!</v>
      </c>
      <c r="GWY118" s="1538">
        <f>+GWY556</f>
        <v>0</v>
      </c>
      <c r="GWZ118" s="1845" t="e">
        <f>+GWY118/GWY$16</f>
        <v>#DIV/0!</v>
      </c>
      <c r="GXA118" s="1538">
        <f>+GXA556</f>
        <v>0</v>
      </c>
      <c r="GXB118" s="1845" t="e">
        <f>+GXA118/GXA$16</f>
        <v>#DIV/0!</v>
      </c>
      <c r="GXC118" s="1538">
        <f>+GXC556</f>
        <v>0</v>
      </c>
      <c r="GXD118" s="1845" t="e">
        <f>+GXC118/GXC$16</f>
        <v>#DIV/0!</v>
      </c>
      <c r="GXE118" s="1538">
        <f>+GXE556</f>
        <v>0</v>
      </c>
      <c r="GXF118" s="1845" t="e">
        <f>+GXE118/GXE$16</f>
        <v>#DIV/0!</v>
      </c>
      <c r="GXG118" s="1538">
        <f>+GXG556</f>
        <v>0</v>
      </c>
      <c r="GXH118" s="1845" t="e">
        <f>+GXG118/GXG$16</f>
        <v>#DIV/0!</v>
      </c>
      <c r="GXI118" s="1538">
        <f>+GXI556</f>
        <v>0</v>
      </c>
      <c r="GXJ118" s="1845" t="e">
        <f>+GXI118/GXI$16</f>
        <v>#DIV/0!</v>
      </c>
      <c r="GXK118" s="1538">
        <f>+GXK556</f>
        <v>0</v>
      </c>
      <c r="GXL118" s="1845" t="e">
        <f>+GXK118/GXK$16</f>
        <v>#DIV/0!</v>
      </c>
      <c r="GXM118" s="1538">
        <f>+GXM556</f>
        <v>0</v>
      </c>
      <c r="GXN118" s="1845" t="e">
        <f>+GXM118/GXM$16</f>
        <v>#DIV/0!</v>
      </c>
      <c r="GXO118" s="1538">
        <f>+GXO556</f>
        <v>0</v>
      </c>
      <c r="GXP118" s="1845" t="e">
        <f>+GXO118/GXO$16</f>
        <v>#DIV/0!</v>
      </c>
      <c r="GXQ118" s="1538">
        <f>+GXQ556</f>
        <v>0</v>
      </c>
      <c r="GXR118" s="1845" t="e">
        <f>+GXQ118/GXQ$16</f>
        <v>#DIV/0!</v>
      </c>
      <c r="GXS118" s="1538">
        <f>+GXS556</f>
        <v>0</v>
      </c>
      <c r="GXT118" s="1845" t="e">
        <f>+GXS118/GXS$16</f>
        <v>#DIV/0!</v>
      </c>
      <c r="GXU118" s="1538">
        <f>+GXU556</f>
        <v>0</v>
      </c>
      <c r="GXV118" s="1845" t="e">
        <f>+GXU118/GXU$16</f>
        <v>#DIV/0!</v>
      </c>
      <c r="GXW118" s="1538">
        <f>+GXW556</f>
        <v>0</v>
      </c>
      <c r="GXX118" s="1845" t="e">
        <f>+GXW118/GXW$16</f>
        <v>#DIV/0!</v>
      </c>
      <c r="GXY118" s="1538">
        <f>+GXY556</f>
        <v>0</v>
      </c>
      <c r="GXZ118" s="1845" t="e">
        <f>+GXY118/GXY$16</f>
        <v>#DIV/0!</v>
      </c>
      <c r="GYA118" s="1538">
        <f>+GYA556</f>
        <v>0</v>
      </c>
      <c r="GYB118" s="1845" t="e">
        <f>+GYA118/GYA$16</f>
        <v>#DIV/0!</v>
      </c>
      <c r="GYC118" s="1538">
        <f>+GYC556</f>
        <v>0</v>
      </c>
      <c r="GYD118" s="1845" t="e">
        <f>+GYC118/GYC$16</f>
        <v>#DIV/0!</v>
      </c>
      <c r="GYE118" s="1538">
        <f>+GYE556</f>
        <v>0</v>
      </c>
      <c r="GYF118" s="1845" t="e">
        <f>+GYE118/GYE$16</f>
        <v>#DIV/0!</v>
      </c>
      <c r="GYG118" s="1538">
        <f>+GYG556</f>
        <v>0</v>
      </c>
      <c r="GYH118" s="1845" t="e">
        <f>+GYG118/GYG$16</f>
        <v>#DIV/0!</v>
      </c>
      <c r="GYI118" s="1538">
        <f>+GYI556</f>
        <v>0</v>
      </c>
      <c r="GYJ118" s="1845" t="e">
        <f>+GYI118/GYI$16</f>
        <v>#DIV/0!</v>
      </c>
      <c r="GYK118" s="1538">
        <f>+GYK556</f>
        <v>0</v>
      </c>
      <c r="GYL118" s="1845" t="e">
        <f>+GYK118/GYK$16</f>
        <v>#DIV/0!</v>
      </c>
      <c r="GYM118" s="1538">
        <f>+GYM556</f>
        <v>0</v>
      </c>
      <c r="GYN118" s="1845" t="e">
        <f>+GYM118/GYM$16</f>
        <v>#DIV/0!</v>
      </c>
      <c r="GYO118" s="1538">
        <f>+GYO556</f>
        <v>0</v>
      </c>
      <c r="GYP118" s="1845" t="e">
        <f>+GYO118/GYO$16</f>
        <v>#DIV/0!</v>
      </c>
      <c r="GYQ118" s="1538">
        <f>+GYQ556</f>
        <v>0</v>
      </c>
      <c r="GYR118" s="1845" t="e">
        <f>+GYQ118/GYQ$16</f>
        <v>#DIV/0!</v>
      </c>
      <c r="GYS118" s="1538">
        <f>+GYS556</f>
        <v>0</v>
      </c>
      <c r="GYT118" s="1845" t="e">
        <f>+GYS118/GYS$16</f>
        <v>#DIV/0!</v>
      </c>
      <c r="GYU118" s="1538">
        <f>+GYU556</f>
        <v>0</v>
      </c>
      <c r="GYV118" s="1845" t="e">
        <f>+GYU118/GYU$16</f>
        <v>#DIV/0!</v>
      </c>
      <c r="GYW118" s="1538">
        <f>+GYW556</f>
        <v>0</v>
      </c>
      <c r="GYX118" s="1845" t="e">
        <f>+GYW118/GYW$16</f>
        <v>#DIV/0!</v>
      </c>
      <c r="GYY118" s="1538">
        <f>+GYY556</f>
        <v>0</v>
      </c>
      <c r="GYZ118" s="1845" t="e">
        <f>+GYY118/GYY$16</f>
        <v>#DIV/0!</v>
      </c>
      <c r="GZA118" s="1538">
        <f>+GZA556</f>
        <v>0</v>
      </c>
      <c r="GZB118" s="1845" t="e">
        <f>+GZA118/GZA$16</f>
        <v>#DIV/0!</v>
      </c>
      <c r="GZC118" s="1538">
        <f>+GZC556</f>
        <v>0</v>
      </c>
      <c r="GZD118" s="1845" t="e">
        <f>+GZC118/GZC$16</f>
        <v>#DIV/0!</v>
      </c>
      <c r="GZE118" s="1538">
        <f>+GZE556</f>
        <v>0</v>
      </c>
      <c r="GZF118" s="1845" t="e">
        <f>+GZE118/GZE$16</f>
        <v>#DIV/0!</v>
      </c>
      <c r="GZG118" s="1538">
        <f>+GZG556</f>
        <v>0</v>
      </c>
      <c r="GZH118" s="1845" t="e">
        <f>+GZG118/GZG$16</f>
        <v>#DIV/0!</v>
      </c>
      <c r="GZI118" s="1538">
        <f>+GZI556</f>
        <v>0</v>
      </c>
      <c r="GZJ118" s="1845" t="e">
        <f>+GZI118/GZI$16</f>
        <v>#DIV/0!</v>
      </c>
      <c r="GZK118" s="1538">
        <f>+GZK556</f>
        <v>0</v>
      </c>
      <c r="GZL118" s="1845" t="e">
        <f>+GZK118/GZK$16</f>
        <v>#DIV/0!</v>
      </c>
      <c r="GZM118" s="1538">
        <f>+GZM556</f>
        <v>0</v>
      </c>
      <c r="GZN118" s="1845" t="e">
        <f>+GZM118/GZM$16</f>
        <v>#DIV/0!</v>
      </c>
      <c r="GZO118" s="1538">
        <f>+GZO556</f>
        <v>0</v>
      </c>
      <c r="GZP118" s="1845" t="e">
        <f>+GZO118/GZO$16</f>
        <v>#DIV/0!</v>
      </c>
      <c r="GZQ118" s="1538">
        <f>+GZQ556</f>
        <v>0</v>
      </c>
      <c r="GZR118" s="1845" t="e">
        <f>+GZQ118/GZQ$16</f>
        <v>#DIV/0!</v>
      </c>
      <c r="GZS118" s="1538">
        <f>+GZS556</f>
        <v>0</v>
      </c>
      <c r="GZT118" s="1845" t="e">
        <f>+GZS118/GZS$16</f>
        <v>#DIV/0!</v>
      </c>
      <c r="GZU118" s="1538">
        <f>+GZU556</f>
        <v>0</v>
      </c>
      <c r="GZV118" s="1845" t="e">
        <f>+GZU118/GZU$16</f>
        <v>#DIV/0!</v>
      </c>
      <c r="GZW118" s="1538">
        <f>+GZW556</f>
        <v>0</v>
      </c>
      <c r="GZX118" s="1845" t="e">
        <f>+GZW118/GZW$16</f>
        <v>#DIV/0!</v>
      </c>
      <c r="GZY118" s="1538">
        <f>+GZY556</f>
        <v>0</v>
      </c>
      <c r="GZZ118" s="1845" t="e">
        <f>+GZY118/GZY$16</f>
        <v>#DIV/0!</v>
      </c>
      <c r="HAA118" s="1538">
        <f>+HAA556</f>
        <v>0</v>
      </c>
      <c r="HAB118" s="1845" t="e">
        <f>+HAA118/HAA$16</f>
        <v>#DIV/0!</v>
      </c>
      <c r="HAC118" s="1538">
        <f>+HAC556</f>
        <v>0</v>
      </c>
      <c r="HAD118" s="1845" t="e">
        <f>+HAC118/HAC$16</f>
        <v>#DIV/0!</v>
      </c>
      <c r="HAE118" s="1538">
        <f>+HAE556</f>
        <v>0</v>
      </c>
      <c r="HAF118" s="1845" t="e">
        <f>+HAE118/HAE$16</f>
        <v>#DIV/0!</v>
      </c>
      <c r="HAG118" s="1538">
        <f>+HAG556</f>
        <v>0</v>
      </c>
      <c r="HAH118" s="1845" t="e">
        <f>+HAG118/HAG$16</f>
        <v>#DIV/0!</v>
      </c>
      <c r="HAI118" s="1538">
        <f>+HAI556</f>
        <v>0</v>
      </c>
      <c r="HAJ118" s="1845" t="e">
        <f>+HAI118/HAI$16</f>
        <v>#DIV/0!</v>
      </c>
      <c r="HAK118" s="1538">
        <f>+HAK556</f>
        <v>0</v>
      </c>
      <c r="HAL118" s="1845" t="e">
        <f>+HAK118/HAK$16</f>
        <v>#DIV/0!</v>
      </c>
      <c r="HAM118" s="1538">
        <f>+HAM556</f>
        <v>0</v>
      </c>
      <c r="HAN118" s="1845" t="e">
        <f>+HAM118/HAM$16</f>
        <v>#DIV/0!</v>
      </c>
      <c r="HAO118" s="1538">
        <f>+HAO556</f>
        <v>0</v>
      </c>
      <c r="HAP118" s="1845" t="e">
        <f>+HAO118/HAO$16</f>
        <v>#DIV/0!</v>
      </c>
      <c r="HAQ118" s="1538">
        <f>+HAQ556</f>
        <v>0</v>
      </c>
      <c r="HAR118" s="1845" t="e">
        <f>+HAQ118/HAQ$16</f>
        <v>#DIV/0!</v>
      </c>
      <c r="HAS118" s="1538">
        <f>+HAS556</f>
        <v>0</v>
      </c>
      <c r="HAT118" s="1845" t="e">
        <f>+HAS118/HAS$16</f>
        <v>#DIV/0!</v>
      </c>
      <c r="HAU118" s="1538">
        <f>+HAU556</f>
        <v>0</v>
      </c>
      <c r="HAV118" s="1845" t="e">
        <f>+HAU118/HAU$16</f>
        <v>#DIV/0!</v>
      </c>
      <c r="HAW118" s="1538">
        <f>+HAW556</f>
        <v>0</v>
      </c>
      <c r="HAX118" s="1845" t="e">
        <f>+HAW118/HAW$16</f>
        <v>#DIV/0!</v>
      </c>
      <c r="HAY118" s="1538">
        <f>+HAY556</f>
        <v>0</v>
      </c>
      <c r="HAZ118" s="1845" t="e">
        <f>+HAY118/HAY$16</f>
        <v>#DIV/0!</v>
      </c>
      <c r="HBA118" s="1538">
        <f>+HBA556</f>
        <v>0</v>
      </c>
      <c r="HBB118" s="1845" t="e">
        <f>+HBA118/HBA$16</f>
        <v>#DIV/0!</v>
      </c>
      <c r="HBC118" s="1538">
        <f>+HBC556</f>
        <v>0</v>
      </c>
      <c r="HBD118" s="1845" t="e">
        <f>+HBC118/HBC$16</f>
        <v>#DIV/0!</v>
      </c>
      <c r="HBE118" s="1538">
        <f>+HBE556</f>
        <v>0</v>
      </c>
      <c r="HBF118" s="1845" t="e">
        <f>+HBE118/HBE$16</f>
        <v>#DIV/0!</v>
      </c>
      <c r="HBG118" s="1538">
        <f>+HBG556</f>
        <v>0</v>
      </c>
      <c r="HBH118" s="1845" t="e">
        <f>+HBG118/HBG$16</f>
        <v>#DIV/0!</v>
      </c>
      <c r="HBI118" s="1538">
        <f>+HBI556</f>
        <v>0</v>
      </c>
      <c r="HBJ118" s="1845" t="e">
        <f>+HBI118/HBI$16</f>
        <v>#DIV/0!</v>
      </c>
      <c r="HBK118" s="1538">
        <f>+HBK556</f>
        <v>0</v>
      </c>
      <c r="HBL118" s="1845" t="e">
        <f>+HBK118/HBK$16</f>
        <v>#DIV/0!</v>
      </c>
      <c r="HBM118" s="1538">
        <f>+HBM556</f>
        <v>0</v>
      </c>
      <c r="HBN118" s="1845" t="e">
        <f>+HBM118/HBM$16</f>
        <v>#DIV/0!</v>
      </c>
      <c r="HBO118" s="1538">
        <f>+HBO556</f>
        <v>0</v>
      </c>
      <c r="HBP118" s="1845" t="e">
        <f>+HBO118/HBO$16</f>
        <v>#DIV/0!</v>
      </c>
      <c r="HBQ118" s="1538">
        <f>+HBQ556</f>
        <v>0</v>
      </c>
      <c r="HBR118" s="1845" t="e">
        <f>+HBQ118/HBQ$16</f>
        <v>#DIV/0!</v>
      </c>
      <c r="HBS118" s="1538">
        <f>+HBS556</f>
        <v>0</v>
      </c>
      <c r="HBT118" s="1845" t="e">
        <f>+HBS118/HBS$16</f>
        <v>#DIV/0!</v>
      </c>
      <c r="HBU118" s="1538">
        <f>+HBU556</f>
        <v>0</v>
      </c>
      <c r="HBV118" s="1845" t="e">
        <f>+HBU118/HBU$16</f>
        <v>#DIV/0!</v>
      </c>
      <c r="HBW118" s="1538">
        <f>+HBW556</f>
        <v>0</v>
      </c>
      <c r="HBX118" s="1845" t="e">
        <f>+HBW118/HBW$16</f>
        <v>#DIV/0!</v>
      </c>
      <c r="HBY118" s="1538">
        <f>+HBY556</f>
        <v>0</v>
      </c>
      <c r="HBZ118" s="1845" t="e">
        <f>+HBY118/HBY$16</f>
        <v>#DIV/0!</v>
      </c>
      <c r="HCA118" s="1538">
        <f>+HCA556</f>
        <v>0</v>
      </c>
      <c r="HCB118" s="1845" t="e">
        <f>+HCA118/HCA$16</f>
        <v>#DIV/0!</v>
      </c>
      <c r="HCC118" s="1538">
        <f>+HCC556</f>
        <v>0</v>
      </c>
      <c r="HCD118" s="1845" t="e">
        <f>+HCC118/HCC$16</f>
        <v>#DIV/0!</v>
      </c>
      <c r="HCE118" s="1538">
        <f>+HCE556</f>
        <v>0</v>
      </c>
      <c r="HCF118" s="1845" t="e">
        <f>+HCE118/HCE$16</f>
        <v>#DIV/0!</v>
      </c>
      <c r="HCG118" s="1538">
        <f>+HCG556</f>
        <v>0</v>
      </c>
      <c r="HCH118" s="1845" t="e">
        <f>+HCG118/HCG$16</f>
        <v>#DIV/0!</v>
      </c>
      <c r="HCI118" s="1538">
        <f>+HCI556</f>
        <v>0</v>
      </c>
      <c r="HCJ118" s="1845" t="e">
        <f>+HCI118/HCI$16</f>
        <v>#DIV/0!</v>
      </c>
      <c r="HCK118" s="1538">
        <f>+HCK556</f>
        <v>0</v>
      </c>
      <c r="HCL118" s="1845" t="e">
        <f>+HCK118/HCK$16</f>
        <v>#DIV/0!</v>
      </c>
      <c r="HCM118" s="1538">
        <f>+HCM556</f>
        <v>0</v>
      </c>
      <c r="HCN118" s="1845" t="e">
        <f>+HCM118/HCM$16</f>
        <v>#DIV/0!</v>
      </c>
      <c r="HCO118" s="1538">
        <f>+HCO556</f>
        <v>0</v>
      </c>
      <c r="HCP118" s="1845" t="e">
        <f>+HCO118/HCO$16</f>
        <v>#DIV/0!</v>
      </c>
      <c r="HCQ118" s="1538">
        <f>+HCQ556</f>
        <v>0</v>
      </c>
      <c r="HCR118" s="1845" t="e">
        <f>+HCQ118/HCQ$16</f>
        <v>#DIV/0!</v>
      </c>
      <c r="HCS118" s="1538">
        <f>+HCS556</f>
        <v>0</v>
      </c>
      <c r="HCT118" s="1845" t="e">
        <f>+HCS118/HCS$16</f>
        <v>#DIV/0!</v>
      </c>
      <c r="HCU118" s="1538">
        <f>+HCU556</f>
        <v>0</v>
      </c>
      <c r="HCV118" s="1845" t="e">
        <f>+HCU118/HCU$16</f>
        <v>#DIV/0!</v>
      </c>
      <c r="HCW118" s="1538">
        <f>+HCW556</f>
        <v>0</v>
      </c>
      <c r="HCX118" s="1845" t="e">
        <f>+HCW118/HCW$16</f>
        <v>#DIV/0!</v>
      </c>
      <c r="HCY118" s="1538">
        <f>+HCY556</f>
        <v>0</v>
      </c>
      <c r="HCZ118" s="1845" t="e">
        <f>+HCY118/HCY$16</f>
        <v>#DIV/0!</v>
      </c>
      <c r="HDA118" s="1538">
        <f>+HDA556</f>
        <v>0</v>
      </c>
      <c r="HDB118" s="1845" t="e">
        <f>+HDA118/HDA$16</f>
        <v>#DIV/0!</v>
      </c>
      <c r="HDC118" s="1538">
        <f>+HDC556</f>
        <v>0</v>
      </c>
      <c r="HDD118" s="1845" t="e">
        <f>+HDC118/HDC$16</f>
        <v>#DIV/0!</v>
      </c>
      <c r="HDE118" s="1538">
        <f>+HDE556</f>
        <v>0</v>
      </c>
      <c r="HDF118" s="1845" t="e">
        <f>+HDE118/HDE$16</f>
        <v>#DIV/0!</v>
      </c>
      <c r="HDG118" s="1538">
        <f>+HDG556</f>
        <v>0</v>
      </c>
      <c r="HDH118" s="1845" t="e">
        <f>+HDG118/HDG$16</f>
        <v>#DIV/0!</v>
      </c>
      <c r="HDI118" s="1538">
        <f>+HDI556</f>
        <v>0</v>
      </c>
      <c r="HDJ118" s="1845" t="e">
        <f>+HDI118/HDI$16</f>
        <v>#DIV/0!</v>
      </c>
      <c r="HDK118" s="1538">
        <f>+HDK556</f>
        <v>0</v>
      </c>
      <c r="HDL118" s="1845" t="e">
        <f>+HDK118/HDK$16</f>
        <v>#DIV/0!</v>
      </c>
      <c r="HDM118" s="1538">
        <f>+HDM556</f>
        <v>0</v>
      </c>
      <c r="HDN118" s="1845" t="e">
        <f>+HDM118/HDM$16</f>
        <v>#DIV/0!</v>
      </c>
      <c r="HDO118" s="1538">
        <f>+HDO556</f>
        <v>0</v>
      </c>
      <c r="HDP118" s="1845" t="e">
        <f>+HDO118/HDO$16</f>
        <v>#DIV/0!</v>
      </c>
      <c r="HDQ118" s="1538">
        <f>+HDQ556</f>
        <v>0</v>
      </c>
      <c r="HDR118" s="1845" t="e">
        <f>+HDQ118/HDQ$16</f>
        <v>#DIV/0!</v>
      </c>
      <c r="HDS118" s="1538">
        <f>+HDS556</f>
        <v>0</v>
      </c>
      <c r="HDT118" s="1845" t="e">
        <f>+HDS118/HDS$16</f>
        <v>#DIV/0!</v>
      </c>
      <c r="HDU118" s="1538">
        <f>+HDU556</f>
        <v>0</v>
      </c>
      <c r="HDV118" s="1845" t="e">
        <f>+HDU118/HDU$16</f>
        <v>#DIV/0!</v>
      </c>
      <c r="HDW118" s="1538">
        <f>+HDW556</f>
        <v>0</v>
      </c>
      <c r="HDX118" s="1845" t="e">
        <f>+HDW118/HDW$16</f>
        <v>#DIV/0!</v>
      </c>
      <c r="HDY118" s="1538">
        <f>+HDY556</f>
        <v>0</v>
      </c>
      <c r="HDZ118" s="1845" t="e">
        <f>+HDY118/HDY$16</f>
        <v>#DIV/0!</v>
      </c>
      <c r="HEA118" s="1538">
        <f>+HEA556</f>
        <v>0</v>
      </c>
      <c r="HEB118" s="1845" t="e">
        <f>+HEA118/HEA$16</f>
        <v>#DIV/0!</v>
      </c>
      <c r="HEC118" s="1538">
        <f>+HEC556</f>
        <v>0</v>
      </c>
      <c r="HED118" s="1845" t="e">
        <f>+HEC118/HEC$16</f>
        <v>#DIV/0!</v>
      </c>
      <c r="HEE118" s="1538">
        <f>+HEE556</f>
        <v>0</v>
      </c>
      <c r="HEF118" s="1845" t="e">
        <f>+HEE118/HEE$16</f>
        <v>#DIV/0!</v>
      </c>
      <c r="HEG118" s="1538">
        <f>+HEG556</f>
        <v>0</v>
      </c>
      <c r="HEH118" s="1845" t="e">
        <f>+HEG118/HEG$16</f>
        <v>#DIV/0!</v>
      </c>
      <c r="HEI118" s="1538">
        <f>+HEI556</f>
        <v>0</v>
      </c>
      <c r="HEJ118" s="1845" t="e">
        <f>+HEI118/HEI$16</f>
        <v>#DIV/0!</v>
      </c>
      <c r="HEK118" s="1538">
        <f>+HEK556</f>
        <v>0</v>
      </c>
      <c r="HEL118" s="1845" t="e">
        <f>+HEK118/HEK$16</f>
        <v>#DIV/0!</v>
      </c>
      <c r="HEM118" s="1538">
        <f>+HEM556</f>
        <v>0</v>
      </c>
      <c r="HEN118" s="1845" t="e">
        <f>+HEM118/HEM$16</f>
        <v>#DIV/0!</v>
      </c>
      <c r="HEO118" s="1538">
        <f>+HEO556</f>
        <v>0</v>
      </c>
      <c r="HEP118" s="1845" t="e">
        <f>+HEO118/HEO$16</f>
        <v>#DIV/0!</v>
      </c>
      <c r="HEQ118" s="1538">
        <f>+HEQ556</f>
        <v>0</v>
      </c>
      <c r="HER118" s="1845" t="e">
        <f>+HEQ118/HEQ$16</f>
        <v>#DIV/0!</v>
      </c>
      <c r="HES118" s="1538">
        <f>+HES556</f>
        <v>0</v>
      </c>
      <c r="HET118" s="1845" t="e">
        <f>+HES118/HES$16</f>
        <v>#DIV/0!</v>
      </c>
      <c r="HEU118" s="1538">
        <f>+HEU556</f>
        <v>0</v>
      </c>
      <c r="HEV118" s="1845" t="e">
        <f>+HEU118/HEU$16</f>
        <v>#DIV/0!</v>
      </c>
      <c r="HEW118" s="1538">
        <f>+HEW556</f>
        <v>0</v>
      </c>
      <c r="HEX118" s="1845" t="e">
        <f>+HEW118/HEW$16</f>
        <v>#DIV/0!</v>
      </c>
      <c r="HEY118" s="1538">
        <f>+HEY556</f>
        <v>0</v>
      </c>
      <c r="HEZ118" s="1845" t="e">
        <f>+HEY118/HEY$16</f>
        <v>#DIV/0!</v>
      </c>
      <c r="HFA118" s="1538">
        <f>+HFA556</f>
        <v>0</v>
      </c>
      <c r="HFB118" s="1845" t="e">
        <f>+HFA118/HFA$16</f>
        <v>#DIV/0!</v>
      </c>
      <c r="HFC118" s="1538">
        <f>+HFC556</f>
        <v>0</v>
      </c>
      <c r="HFD118" s="1845" t="e">
        <f>+HFC118/HFC$16</f>
        <v>#DIV/0!</v>
      </c>
      <c r="HFE118" s="1538">
        <f>+HFE556</f>
        <v>0</v>
      </c>
      <c r="HFF118" s="1845" t="e">
        <f>+HFE118/HFE$16</f>
        <v>#DIV/0!</v>
      </c>
      <c r="HFG118" s="1538">
        <f>+HFG556</f>
        <v>0</v>
      </c>
      <c r="HFH118" s="1845" t="e">
        <f>+HFG118/HFG$16</f>
        <v>#DIV/0!</v>
      </c>
      <c r="HFI118" s="1538">
        <f>+HFI556</f>
        <v>0</v>
      </c>
      <c r="HFJ118" s="1845" t="e">
        <f>+HFI118/HFI$16</f>
        <v>#DIV/0!</v>
      </c>
      <c r="HFK118" s="1538">
        <f>+HFK556</f>
        <v>0</v>
      </c>
      <c r="HFL118" s="1845" t="e">
        <f>+HFK118/HFK$16</f>
        <v>#DIV/0!</v>
      </c>
      <c r="HFM118" s="1538">
        <f>+HFM556</f>
        <v>0</v>
      </c>
      <c r="HFN118" s="1845" t="e">
        <f>+HFM118/HFM$16</f>
        <v>#DIV/0!</v>
      </c>
      <c r="HFO118" s="1538">
        <f>+HFO556</f>
        <v>0</v>
      </c>
      <c r="HFP118" s="1845" t="e">
        <f>+HFO118/HFO$16</f>
        <v>#DIV/0!</v>
      </c>
      <c r="HFQ118" s="1538">
        <f>+HFQ556</f>
        <v>0</v>
      </c>
      <c r="HFR118" s="1845" t="e">
        <f>+HFQ118/HFQ$16</f>
        <v>#DIV/0!</v>
      </c>
      <c r="HFS118" s="1538">
        <f>+HFS556</f>
        <v>0</v>
      </c>
      <c r="HFT118" s="1845" t="e">
        <f>+HFS118/HFS$16</f>
        <v>#DIV/0!</v>
      </c>
      <c r="HFU118" s="1538">
        <f>+HFU556</f>
        <v>0</v>
      </c>
      <c r="HFV118" s="1845" t="e">
        <f>+HFU118/HFU$16</f>
        <v>#DIV/0!</v>
      </c>
      <c r="HFW118" s="1538">
        <f>+HFW556</f>
        <v>0</v>
      </c>
      <c r="HFX118" s="1845" t="e">
        <f>+HFW118/HFW$16</f>
        <v>#DIV/0!</v>
      </c>
      <c r="HFY118" s="1538">
        <f>+HFY556</f>
        <v>0</v>
      </c>
      <c r="HFZ118" s="1845" t="e">
        <f>+HFY118/HFY$16</f>
        <v>#DIV/0!</v>
      </c>
      <c r="HGA118" s="1538">
        <f>+HGA556</f>
        <v>0</v>
      </c>
      <c r="HGB118" s="1845" t="e">
        <f>+HGA118/HGA$16</f>
        <v>#DIV/0!</v>
      </c>
      <c r="HGC118" s="1538">
        <f>+HGC556</f>
        <v>0</v>
      </c>
      <c r="HGD118" s="1845" t="e">
        <f>+HGC118/HGC$16</f>
        <v>#DIV/0!</v>
      </c>
      <c r="HGE118" s="1538">
        <f>+HGE556</f>
        <v>0</v>
      </c>
      <c r="HGF118" s="1845" t="e">
        <f>+HGE118/HGE$16</f>
        <v>#DIV/0!</v>
      </c>
      <c r="HGG118" s="1538">
        <f>+HGG556</f>
        <v>0</v>
      </c>
      <c r="HGH118" s="1845" t="e">
        <f>+HGG118/HGG$16</f>
        <v>#DIV/0!</v>
      </c>
      <c r="HGI118" s="1538">
        <f>+HGI556</f>
        <v>0</v>
      </c>
      <c r="HGJ118" s="1845" t="e">
        <f>+HGI118/HGI$16</f>
        <v>#DIV/0!</v>
      </c>
      <c r="HGK118" s="1538">
        <f>+HGK556</f>
        <v>0</v>
      </c>
      <c r="HGL118" s="1845" t="e">
        <f>+HGK118/HGK$16</f>
        <v>#DIV/0!</v>
      </c>
      <c r="HGM118" s="1538">
        <f>+HGM556</f>
        <v>0</v>
      </c>
      <c r="HGN118" s="1845" t="e">
        <f>+HGM118/HGM$16</f>
        <v>#DIV/0!</v>
      </c>
      <c r="HGO118" s="1538">
        <f>+HGO556</f>
        <v>0</v>
      </c>
      <c r="HGP118" s="1845" t="e">
        <f>+HGO118/HGO$16</f>
        <v>#DIV/0!</v>
      </c>
      <c r="HGQ118" s="1538">
        <f>+HGQ556</f>
        <v>0</v>
      </c>
      <c r="HGR118" s="1845" t="e">
        <f>+HGQ118/HGQ$16</f>
        <v>#DIV/0!</v>
      </c>
      <c r="HGS118" s="1538">
        <f>+HGS556</f>
        <v>0</v>
      </c>
      <c r="HGT118" s="1845" t="e">
        <f>+HGS118/HGS$16</f>
        <v>#DIV/0!</v>
      </c>
      <c r="HGU118" s="1538">
        <f>+HGU556</f>
        <v>0</v>
      </c>
      <c r="HGV118" s="1845" t="e">
        <f>+HGU118/HGU$16</f>
        <v>#DIV/0!</v>
      </c>
      <c r="HGW118" s="1538">
        <f>+HGW556</f>
        <v>0</v>
      </c>
      <c r="HGX118" s="1845" t="e">
        <f>+HGW118/HGW$16</f>
        <v>#DIV/0!</v>
      </c>
      <c r="HGY118" s="1538">
        <f>+HGY556</f>
        <v>0</v>
      </c>
      <c r="HGZ118" s="1845" t="e">
        <f>+HGY118/HGY$16</f>
        <v>#DIV/0!</v>
      </c>
      <c r="HHA118" s="1538">
        <f>+HHA556</f>
        <v>0</v>
      </c>
      <c r="HHB118" s="1845" t="e">
        <f>+HHA118/HHA$16</f>
        <v>#DIV/0!</v>
      </c>
      <c r="HHC118" s="1538">
        <f>+HHC556</f>
        <v>0</v>
      </c>
      <c r="HHD118" s="1845" t="e">
        <f>+HHC118/HHC$16</f>
        <v>#DIV/0!</v>
      </c>
      <c r="HHE118" s="1538">
        <f>+HHE556</f>
        <v>0</v>
      </c>
      <c r="HHF118" s="1845" t="e">
        <f>+HHE118/HHE$16</f>
        <v>#DIV/0!</v>
      </c>
      <c r="HHG118" s="1538">
        <f>+HHG556</f>
        <v>0</v>
      </c>
      <c r="HHH118" s="1845" t="e">
        <f>+HHG118/HHG$16</f>
        <v>#DIV/0!</v>
      </c>
      <c r="HHI118" s="1538">
        <f>+HHI556</f>
        <v>0</v>
      </c>
      <c r="HHJ118" s="1845" t="e">
        <f>+HHI118/HHI$16</f>
        <v>#DIV/0!</v>
      </c>
      <c r="HHK118" s="1538">
        <f>+HHK556</f>
        <v>0</v>
      </c>
      <c r="HHL118" s="1845" t="e">
        <f>+HHK118/HHK$16</f>
        <v>#DIV/0!</v>
      </c>
      <c r="HHM118" s="1538">
        <f>+HHM556</f>
        <v>0</v>
      </c>
      <c r="HHN118" s="1845" t="e">
        <f>+HHM118/HHM$16</f>
        <v>#DIV/0!</v>
      </c>
      <c r="HHO118" s="1538">
        <f>+HHO556</f>
        <v>0</v>
      </c>
      <c r="HHP118" s="1845" t="e">
        <f>+HHO118/HHO$16</f>
        <v>#DIV/0!</v>
      </c>
      <c r="HHQ118" s="1538">
        <f>+HHQ556</f>
        <v>0</v>
      </c>
      <c r="HHR118" s="1845" t="e">
        <f>+HHQ118/HHQ$16</f>
        <v>#DIV/0!</v>
      </c>
      <c r="HHS118" s="1538">
        <f>+HHS556</f>
        <v>0</v>
      </c>
      <c r="HHT118" s="1845" t="e">
        <f>+HHS118/HHS$16</f>
        <v>#DIV/0!</v>
      </c>
      <c r="HHU118" s="1538">
        <f>+HHU556</f>
        <v>0</v>
      </c>
      <c r="HHV118" s="1845" t="e">
        <f>+HHU118/HHU$16</f>
        <v>#DIV/0!</v>
      </c>
      <c r="HHW118" s="1538">
        <f>+HHW556</f>
        <v>0</v>
      </c>
      <c r="HHX118" s="1845" t="e">
        <f>+HHW118/HHW$16</f>
        <v>#DIV/0!</v>
      </c>
      <c r="HHY118" s="1538">
        <f>+HHY556</f>
        <v>0</v>
      </c>
      <c r="HHZ118" s="1845" t="e">
        <f>+HHY118/HHY$16</f>
        <v>#DIV/0!</v>
      </c>
      <c r="HIA118" s="1538">
        <f>+HIA556</f>
        <v>0</v>
      </c>
      <c r="HIB118" s="1845" t="e">
        <f>+HIA118/HIA$16</f>
        <v>#DIV/0!</v>
      </c>
      <c r="HIC118" s="1538">
        <f>+HIC556</f>
        <v>0</v>
      </c>
      <c r="HID118" s="1845" t="e">
        <f>+HIC118/HIC$16</f>
        <v>#DIV/0!</v>
      </c>
      <c r="HIE118" s="1538">
        <f>+HIE556</f>
        <v>0</v>
      </c>
      <c r="HIF118" s="1845" t="e">
        <f>+HIE118/HIE$16</f>
        <v>#DIV/0!</v>
      </c>
      <c r="HIG118" s="1538">
        <f>+HIG556</f>
        <v>0</v>
      </c>
      <c r="HIH118" s="1845" t="e">
        <f>+HIG118/HIG$16</f>
        <v>#DIV/0!</v>
      </c>
      <c r="HII118" s="1538">
        <f>+HII556</f>
        <v>0</v>
      </c>
      <c r="HIJ118" s="1845" t="e">
        <f>+HII118/HII$16</f>
        <v>#DIV/0!</v>
      </c>
      <c r="HIK118" s="1538">
        <f>+HIK556</f>
        <v>0</v>
      </c>
      <c r="HIL118" s="1845" t="e">
        <f>+HIK118/HIK$16</f>
        <v>#DIV/0!</v>
      </c>
      <c r="HIM118" s="1538">
        <f>+HIM556</f>
        <v>0</v>
      </c>
      <c r="HIN118" s="1845" t="e">
        <f>+HIM118/HIM$16</f>
        <v>#DIV/0!</v>
      </c>
      <c r="HIO118" s="1538">
        <f>+HIO556</f>
        <v>0</v>
      </c>
      <c r="HIP118" s="1845" t="e">
        <f>+HIO118/HIO$16</f>
        <v>#DIV/0!</v>
      </c>
      <c r="HIQ118" s="1538">
        <f>+HIQ556</f>
        <v>0</v>
      </c>
      <c r="HIR118" s="1845" t="e">
        <f>+HIQ118/HIQ$16</f>
        <v>#DIV/0!</v>
      </c>
      <c r="HIS118" s="1538">
        <f>+HIS556</f>
        <v>0</v>
      </c>
      <c r="HIT118" s="1845" t="e">
        <f>+HIS118/HIS$16</f>
        <v>#DIV/0!</v>
      </c>
      <c r="HIU118" s="1538">
        <f>+HIU556</f>
        <v>0</v>
      </c>
      <c r="HIV118" s="1845" t="e">
        <f>+HIU118/HIU$16</f>
        <v>#DIV/0!</v>
      </c>
      <c r="HIW118" s="1538">
        <f>+HIW556</f>
        <v>0</v>
      </c>
      <c r="HIX118" s="1845" t="e">
        <f>+HIW118/HIW$16</f>
        <v>#DIV/0!</v>
      </c>
      <c r="HIY118" s="1538">
        <f>+HIY556</f>
        <v>0</v>
      </c>
      <c r="HIZ118" s="1845" t="e">
        <f>+HIY118/HIY$16</f>
        <v>#DIV/0!</v>
      </c>
      <c r="HJA118" s="1538">
        <f>+HJA556</f>
        <v>0</v>
      </c>
      <c r="HJB118" s="1845" t="e">
        <f>+HJA118/HJA$16</f>
        <v>#DIV/0!</v>
      </c>
      <c r="HJC118" s="1538">
        <f>+HJC556</f>
        <v>0</v>
      </c>
      <c r="HJD118" s="1845" t="e">
        <f>+HJC118/HJC$16</f>
        <v>#DIV/0!</v>
      </c>
      <c r="HJE118" s="1538">
        <f>+HJE556</f>
        <v>0</v>
      </c>
      <c r="HJF118" s="1845" t="e">
        <f>+HJE118/HJE$16</f>
        <v>#DIV/0!</v>
      </c>
      <c r="HJG118" s="1538">
        <f>+HJG556</f>
        <v>0</v>
      </c>
      <c r="HJH118" s="1845" t="e">
        <f>+HJG118/HJG$16</f>
        <v>#DIV/0!</v>
      </c>
      <c r="HJI118" s="1538">
        <f>+HJI556</f>
        <v>0</v>
      </c>
      <c r="HJJ118" s="1845" t="e">
        <f>+HJI118/HJI$16</f>
        <v>#DIV/0!</v>
      </c>
      <c r="HJK118" s="1538">
        <f>+HJK556</f>
        <v>0</v>
      </c>
      <c r="HJL118" s="1845" t="e">
        <f>+HJK118/HJK$16</f>
        <v>#DIV/0!</v>
      </c>
      <c r="HJM118" s="1538">
        <f>+HJM556</f>
        <v>0</v>
      </c>
      <c r="HJN118" s="1845" t="e">
        <f>+HJM118/HJM$16</f>
        <v>#DIV/0!</v>
      </c>
      <c r="HJO118" s="1538">
        <f>+HJO556</f>
        <v>0</v>
      </c>
      <c r="HJP118" s="1845" t="e">
        <f>+HJO118/HJO$16</f>
        <v>#DIV/0!</v>
      </c>
      <c r="HJQ118" s="1538">
        <f>+HJQ556</f>
        <v>0</v>
      </c>
      <c r="HJR118" s="1845" t="e">
        <f>+HJQ118/HJQ$16</f>
        <v>#DIV/0!</v>
      </c>
      <c r="HJS118" s="1538">
        <f>+HJS556</f>
        <v>0</v>
      </c>
      <c r="HJT118" s="1845" t="e">
        <f>+HJS118/HJS$16</f>
        <v>#DIV/0!</v>
      </c>
      <c r="HJU118" s="1538">
        <f>+HJU556</f>
        <v>0</v>
      </c>
      <c r="HJV118" s="1845" t="e">
        <f>+HJU118/HJU$16</f>
        <v>#DIV/0!</v>
      </c>
      <c r="HJW118" s="1538">
        <f>+HJW556</f>
        <v>0</v>
      </c>
      <c r="HJX118" s="1845" t="e">
        <f>+HJW118/HJW$16</f>
        <v>#DIV/0!</v>
      </c>
      <c r="HJY118" s="1538">
        <f>+HJY556</f>
        <v>0</v>
      </c>
      <c r="HJZ118" s="1845" t="e">
        <f>+HJY118/HJY$16</f>
        <v>#DIV/0!</v>
      </c>
      <c r="HKA118" s="1538">
        <f>+HKA556</f>
        <v>0</v>
      </c>
      <c r="HKB118" s="1845" t="e">
        <f>+HKA118/HKA$16</f>
        <v>#DIV/0!</v>
      </c>
      <c r="HKC118" s="1538">
        <f>+HKC556</f>
        <v>0</v>
      </c>
      <c r="HKD118" s="1845" t="e">
        <f>+HKC118/HKC$16</f>
        <v>#DIV/0!</v>
      </c>
      <c r="HKE118" s="1538">
        <f>+HKE556</f>
        <v>0</v>
      </c>
      <c r="HKF118" s="1845" t="e">
        <f>+HKE118/HKE$16</f>
        <v>#DIV/0!</v>
      </c>
      <c r="HKG118" s="1538">
        <f>+HKG556</f>
        <v>0</v>
      </c>
      <c r="HKH118" s="1845" t="e">
        <f>+HKG118/HKG$16</f>
        <v>#DIV/0!</v>
      </c>
      <c r="HKI118" s="1538">
        <f>+HKI556</f>
        <v>0</v>
      </c>
      <c r="HKJ118" s="1845" t="e">
        <f>+HKI118/HKI$16</f>
        <v>#DIV/0!</v>
      </c>
      <c r="HKK118" s="1538">
        <f>+HKK556</f>
        <v>0</v>
      </c>
      <c r="HKL118" s="1845" t="e">
        <f>+HKK118/HKK$16</f>
        <v>#DIV/0!</v>
      </c>
      <c r="HKM118" s="1538">
        <f>+HKM556</f>
        <v>0</v>
      </c>
      <c r="HKN118" s="1845" t="e">
        <f>+HKM118/HKM$16</f>
        <v>#DIV/0!</v>
      </c>
      <c r="HKO118" s="1538">
        <f>+HKO556</f>
        <v>0</v>
      </c>
      <c r="HKP118" s="1845" t="e">
        <f>+HKO118/HKO$16</f>
        <v>#DIV/0!</v>
      </c>
      <c r="HKQ118" s="1538">
        <f>+HKQ556</f>
        <v>0</v>
      </c>
      <c r="HKR118" s="1845" t="e">
        <f>+HKQ118/HKQ$16</f>
        <v>#DIV/0!</v>
      </c>
      <c r="HKS118" s="1538">
        <f>+HKS556</f>
        <v>0</v>
      </c>
      <c r="HKT118" s="1845" t="e">
        <f>+HKS118/HKS$16</f>
        <v>#DIV/0!</v>
      </c>
      <c r="HKU118" s="1538">
        <f>+HKU556</f>
        <v>0</v>
      </c>
      <c r="HKV118" s="1845" t="e">
        <f>+HKU118/HKU$16</f>
        <v>#DIV/0!</v>
      </c>
      <c r="HKW118" s="1538">
        <f>+HKW556</f>
        <v>0</v>
      </c>
      <c r="HKX118" s="1845" t="e">
        <f>+HKW118/HKW$16</f>
        <v>#DIV/0!</v>
      </c>
      <c r="HKY118" s="1538">
        <f>+HKY556</f>
        <v>0</v>
      </c>
      <c r="HKZ118" s="1845" t="e">
        <f>+HKY118/HKY$16</f>
        <v>#DIV/0!</v>
      </c>
      <c r="HLA118" s="1538">
        <f>+HLA556</f>
        <v>0</v>
      </c>
      <c r="HLB118" s="1845" t="e">
        <f>+HLA118/HLA$16</f>
        <v>#DIV/0!</v>
      </c>
      <c r="HLC118" s="1538">
        <f>+HLC556</f>
        <v>0</v>
      </c>
      <c r="HLD118" s="1845" t="e">
        <f>+HLC118/HLC$16</f>
        <v>#DIV/0!</v>
      </c>
      <c r="HLE118" s="1538">
        <f>+HLE556</f>
        <v>0</v>
      </c>
      <c r="HLF118" s="1845" t="e">
        <f>+HLE118/HLE$16</f>
        <v>#DIV/0!</v>
      </c>
      <c r="HLG118" s="1538">
        <f>+HLG556</f>
        <v>0</v>
      </c>
      <c r="HLH118" s="1845" t="e">
        <f>+HLG118/HLG$16</f>
        <v>#DIV/0!</v>
      </c>
      <c r="HLI118" s="1538">
        <f>+HLI556</f>
        <v>0</v>
      </c>
      <c r="HLJ118" s="1845" t="e">
        <f>+HLI118/HLI$16</f>
        <v>#DIV/0!</v>
      </c>
      <c r="HLK118" s="1538">
        <f>+HLK556</f>
        <v>0</v>
      </c>
      <c r="HLL118" s="1845" t="e">
        <f>+HLK118/HLK$16</f>
        <v>#DIV/0!</v>
      </c>
      <c r="HLM118" s="1538">
        <f>+HLM556</f>
        <v>0</v>
      </c>
      <c r="HLN118" s="1845" t="e">
        <f>+HLM118/HLM$16</f>
        <v>#DIV/0!</v>
      </c>
      <c r="HLO118" s="1538">
        <f>+HLO556</f>
        <v>0</v>
      </c>
      <c r="HLP118" s="1845" t="e">
        <f>+HLO118/HLO$16</f>
        <v>#DIV/0!</v>
      </c>
      <c r="HLQ118" s="1538">
        <f>+HLQ556</f>
        <v>0</v>
      </c>
      <c r="HLR118" s="1845" t="e">
        <f>+HLQ118/HLQ$16</f>
        <v>#DIV/0!</v>
      </c>
      <c r="HLS118" s="1538">
        <f>+HLS556</f>
        <v>0</v>
      </c>
      <c r="HLT118" s="1845" t="e">
        <f>+HLS118/HLS$16</f>
        <v>#DIV/0!</v>
      </c>
      <c r="HLU118" s="1538">
        <f>+HLU556</f>
        <v>0</v>
      </c>
      <c r="HLV118" s="1845" t="e">
        <f>+HLU118/HLU$16</f>
        <v>#DIV/0!</v>
      </c>
      <c r="HLW118" s="1538">
        <f>+HLW556</f>
        <v>0</v>
      </c>
      <c r="HLX118" s="1845" t="e">
        <f>+HLW118/HLW$16</f>
        <v>#DIV/0!</v>
      </c>
      <c r="HLY118" s="1538">
        <f>+HLY556</f>
        <v>0</v>
      </c>
      <c r="HLZ118" s="1845" t="e">
        <f>+HLY118/HLY$16</f>
        <v>#DIV/0!</v>
      </c>
      <c r="HMA118" s="1538">
        <f>+HMA556</f>
        <v>0</v>
      </c>
      <c r="HMB118" s="1845" t="e">
        <f>+HMA118/HMA$16</f>
        <v>#DIV/0!</v>
      </c>
      <c r="HMC118" s="1538">
        <f>+HMC556</f>
        <v>0</v>
      </c>
      <c r="HMD118" s="1845" t="e">
        <f>+HMC118/HMC$16</f>
        <v>#DIV/0!</v>
      </c>
      <c r="HME118" s="1538">
        <f>+HME556</f>
        <v>0</v>
      </c>
      <c r="HMF118" s="1845" t="e">
        <f>+HME118/HME$16</f>
        <v>#DIV/0!</v>
      </c>
      <c r="HMG118" s="1538">
        <f>+HMG556</f>
        <v>0</v>
      </c>
      <c r="HMH118" s="1845" t="e">
        <f>+HMG118/HMG$16</f>
        <v>#DIV/0!</v>
      </c>
      <c r="HMI118" s="1538">
        <f>+HMI556</f>
        <v>0</v>
      </c>
      <c r="HMJ118" s="1845" t="e">
        <f>+HMI118/HMI$16</f>
        <v>#DIV/0!</v>
      </c>
      <c r="HMK118" s="1538">
        <f>+HMK556</f>
        <v>0</v>
      </c>
      <c r="HML118" s="1845" t="e">
        <f>+HMK118/HMK$16</f>
        <v>#DIV/0!</v>
      </c>
      <c r="HMM118" s="1538">
        <f>+HMM556</f>
        <v>0</v>
      </c>
      <c r="HMN118" s="1845" t="e">
        <f>+HMM118/HMM$16</f>
        <v>#DIV/0!</v>
      </c>
      <c r="HMO118" s="1538">
        <f>+HMO556</f>
        <v>0</v>
      </c>
      <c r="HMP118" s="1845" t="e">
        <f>+HMO118/HMO$16</f>
        <v>#DIV/0!</v>
      </c>
      <c r="HMQ118" s="1538">
        <f>+HMQ556</f>
        <v>0</v>
      </c>
      <c r="HMR118" s="1845" t="e">
        <f>+HMQ118/HMQ$16</f>
        <v>#DIV/0!</v>
      </c>
      <c r="HMS118" s="1538">
        <f>+HMS556</f>
        <v>0</v>
      </c>
      <c r="HMT118" s="1845" t="e">
        <f>+HMS118/HMS$16</f>
        <v>#DIV/0!</v>
      </c>
      <c r="HMU118" s="1538">
        <f>+HMU556</f>
        <v>0</v>
      </c>
      <c r="HMV118" s="1845" t="e">
        <f>+HMU118/HMU$16</f>
        <v>#DIV/0!</v>
      </c>
      <c r="HMW118" s="1538">
        <f>+HMW556</f>
        <v>0</v>
      </c>
      <c r="HMX118" s="1845" t="e">
        <f>+HMW118/HMW$16</f>
        <v>#DIV/0!</v>
      </c>
      <c r="HMY118" s="1538">
        <f>+HMY556</f>
        <v>0</v>
      </c>
      <c r="HMZ118" s="1845" t="e">
        <f>+HMY118/HMY$16</f>
        <v>#DIV/0!</v>
      </c>
      <c r="HNA118" s="1538">
        <f>+HNA556</f>
        <v>0</v>
      </c>
      <c r="HNB118" s="1845" t="e">
        <f>+HNA118/HNA$16</f>
        <v>#DIV/0!</v>
      </c>
      <c r="HNC118" s="1538">
        <f>+HNC556</f>
        <v>0</v>
      </c>
      <c r="HND118" s="1845" t="e">
        <f>+HNC118/HNC$16</f>
        <v>#DIV/0!</v>
      </c>
      <c r="HNE118" s="1538">
        <f>+HNE556</f>
        <v>0</v>
      </c>
      <c r="HNF118" s="1845" t="e">
        <f>+HNE118/HNE$16</f>
        <v>#DIV/0!</v>
      </c>
      <c r="HNG118" s="1538">
        <f>+HNG556</f>
        <v>0</v>
      </c>
      <c r="HNH118" s="1845" t="e">
        <f>+HNG118/HNG$16</f>
        <v>#DIV/0!</v>
      </c>
      <c r="HNI118" s="1538">
        <f>+HNI556</f>
        <v>0</v>
      </c>
      <c r="HNJ118" s="1845" t="e">
        <f>+HNI118/HNI$16</f>
        <v>#DIV/0!</v>
      </c>
      <c r="HNK118" s="1538">
        <f>+HNK556</f>
        <v>0</v>
      </c>
      <c r="HNL118" s="1845" t="e">
        <f>+HNK118/HNK$16</f>
        <v>#DIV/0!</v>
      </c>
      <c r="HNM118" s="1538">
        <f>+HNM556</f>
        <v>0</v>
      </c>
      <c r="HNN118" s="1845" t="e">
        <f>+HNM118/HNM$16</f>
        <v>#DIV/0!</v>
      </c>
      <c r="HNO118" s="1538">
        <f>+HNO556</f>
        <v>0</v>
      </c>
      <c r="HNP118" s="1845" t="e">
        <f>+HNO118/HNO$16</f>
        <v>#DIV/0!</v>
      </c>
      <c r="HNQ118" s="1538">
        <f>+HNQ556</f>
        <v>0</v>
      </c>
      <c r="HNR118" s="1845" t="e">
        <f>+HNQ118/HNQ$16</f>
        <v>#DIV/0!</v>
      </c>
      <c r="HNS118" s="1538">
        <f>+HNS556</f>
        <v>0</v>
      </c>
      <c r="HNT118" s="1845" t="e">
        <f>+HNS118/HNS$16</f>
        <v>#DIV/0!</v>
      </c>
      <c r="HNU118" s="1538">
        <f>+HNU556</f>
        <v>0</v>
      </c>
      <c r="HNV118" s="1845" t="e">
        <f>+HNU118/HNU$16</f>
        <v>#DIV/0!</v>
      </c>
      <c r="HNW118" s="1538">
        <f>+HNW556</f>
        <v>0</v>
      </c>
      <c r="HNX118" s="1845" t="e">
        <f>+HNW118/HNW$16</f>
        <v>#DIV/0!</v>
      </c>
      <c r="HNY118" s="1538">
        <f>+HNY556</f>
        <v>0</v>
      </c>
      <c r="HNZ118" s="1845" t="e">
        <f>+HNY118/HNY$16</f>
        <v>#DIV/0!</v>
      </c>
      <c r="HOA118" s="1538">
        <f>+HOA556</f>
        <v>0</v>
      </c>
      <c r="HOB118" s="1845" t="e">
        <f>+HOA118/HOA$16</f>
        <v>#DIV/0!</v>
      </c>
      <c r="HOC118" s="1538">
        <f>+HOC556</f>
        <v>0</v>
      </c>
      <c r="HOD118" s="1845" t="e">
        <f>+HOC118/HOC$16</f>
        <v>#DIV/0!</v>
      </c>
      <c r="HOE118" s="1538">
        <f>+HOE556</f>
        <v>0</v>
      </c>
      <c r="HOF118" s="1845" t="e">
        <f>+HOE118/HOE$16</f>
        <v>#DIV/0!</v>
      </c>
      <c r="HOG118" s="1538">
        <f>+HOG556</f>
        <v>0</v>
      </c>
      <c r="HOH118" s="1845" t="e">
        <f>+HOG118/HOG$16</f>
        <v>#DIV/0!</v>
      </c>
      <c r="HOI118" s="1538">
        <f>+HOI556</f>
        <v>0</v>
      </c>
      <c r="HOJ118" s="1845" t="e">
        <f>+HOI118/HOI$16</f>
        <v>#DIV/0!</v>
      </c>
      <c r="HOK118" s="1538">
        <f>+HOK556</f>
        <v>0</v>
      </c>
      <c r="HOL118" s="1845" t="e">
        <f>+HOK118/HOK$16</f>
        <v>#DIV/0!</v>
      </c>
      <c r="HOM118" s="1538">
        <f>+HOM556</f>
        <v>0</v>
      </c>
      <c r="HON118" s="1845" t="e">
        <f>+HOM118/HOM$16</f>
        <v>#DIV/0!</v>
      </c>
      <c r="HOO118" s="1538">
        <f>+HOO556</f>
        <v>0</v>
      </c>
      <c r="HOP118" s="1845" t="e">
        <f>+HOO118/HOO$16</f>
        <v>#DIV/0!</v>
      </c>
      <c r="HOQ118" s="1538">
        <f>+HOQ556</f>
        <v>0</v>
      </c>
      <c r="HOR118" s="1845" t="e">
        <f>+HOQ118/HOQ$16</f>
        <v>#DIV/0!</v>
      </c>
      <c r="HOS118" s="1538">
        <f>+HOS556</f>
        <v>0</v>
      </c>
      <c r="HOT118" s="1845" t="e">
        <f>+HOS118/HOS$16</f>
        <v>#DIV/0!</v>
      </c>
      <c r="HOU118" s="1538">
        <f>+HOU556</f>
        <v>0</v>
      </c>
      <c r="HOV118" s="1845" t="e">
        <f>+HOU118/HOU$16</f>
        <v>#DIV/0!</v>
      </c>
      <c r="HOW118" s="1538">
        <f>+HOW556</f>
        <v>0</v>
      </c>
      <c r="HOX118" s="1845" t="e">
        <f>+HOW118/HOW$16</f>
        <v>#DIV/0!</v>
      </c>
      <c r="HOY118" s="1538">
        <f>+HOY556</f>
        <v>0</v>
      </c>
      <c r="HOZ118" s="1845" t="e">
        <f>+HOY118/HOY$16</f>
        <v>#DIV/0!</v>
      </c>
      <c r="HPA118" s="1538">
        <f>+HPA556</f>
        <v>0</v>
      </c>
      <c r="HPB118" s="1845" t="e">
        <f>+HPA118/HPA$16</f>
        <v>#DIV/0!</v>
      </c>
      <c r="HPC118" s="1538">
        <f>+HPC556</f>
        <v>0</v>
      </c>
      <c r="HPD118" s="1845" t="e">
        <f>+HPC118/HPC$16</f>
        <v>#DIV/0!</v>
      </c>
      <c r="HPE118" s="1538">
        <f>+HPE556</f>
        <v>0</v>
      </c>
      <c r="HPF118" s="1845" t="e">
        <f>+HPE118/HPE$16</f>
        <v>#DIV/0!</v>
      </c>
      <c r="HPG118" s="1538">
        <f>+HPG556</f>
        <v>0</v>
      </c>
      <c r="HPH118" s="1845" t="e">
        <f>+HPG118/HPG$16</f>
        <v>#DIV/0!</v>
      </c>
      <c r="HPI118" s="1538">
        <f>+HPI556</f>
        <v>0</v>
      </c>
      <c r="HPJ118" s="1845" t="e">
        <f>+HPI118/HPI$16</f>
        <v>#DIV/0!</v>
      </c>
      <c r="HPK118" s="1538">
        <f>+HPK556</f>
        <v>0</v>
      </c>
      <c r="HPL118" s="1845" t="e">
        <f>+HPK118/HPK$16</f>
        <v>#DIV/0!</v>
      </c>
      <c r="HPM118" s="1538">
        <f>+HPM556</f>
        <v>0</v>
      </c>
      <c r="HPN118" s="1845" t="e">
        <f>+HPM118/HPM$16</f>
        <v>#DIV/0!</v>
      </c>
      <c r="HPO118" s="1538">
        <f>+HPO556</f>
        <v>0</v>
      </c>
      <c r="HPP118" s="1845" t="e">
        <f>+HPO118/HPO$16</f>
        <v>#DIV/0!</v>
      </c>
      <c r="HPQ118" s="1538">
        <f>+HPQ556</f>
        <v>0</v>
      </c>
      <c r="HPR118" s="1845" t="e">
        <f>+HPQ118/HPQ$16</f>
        <v>#DIV/0!</v>
      </c>
      <c r="HPS118" s="1538">
        <f>+HPS556</f>
        <v>0</v>
      </c>
      <c r="HPT118" s="1845" t="e">
        <f>+HPS118/HPS$16</f>
        <v>#DIV/0!</v>
      </c>
      <c r="HPU118" s="1538">
        <f>+HPU556</f>
        <v>0</v>
      </c>
      <c r="HPV118" s="1845" t="e">
        <f>+HPU118/HPU$16</f>
        <v>#DIV/0!</v>
      </c>
      <c r="HPW118" s="1538">
        <f>+HPW556</f>
        <v>0</v>
      </c>
      <c r="HPX118" s="1845" t="e">
        <f>+HPW118/HPW$16</f>
        <v>#DIV/0!</v>
      </c>
      <c r="HPY118" s="1538">
        <f>+HPY556</f>
        <v>0</v>
      </c>
      <c r="HPZ118" s="1845" t="e">
        <f>+HPY118/HPY$16</f>
        <v>#DIV/0!</v>
      </c>
      <c r="HQA118" s="1538">
        <f>+HQA556</f>
        <v>0</v>
      </c>
      <c r="HQB118" s="1845" t="e">
        <f>+HQA118/HQA$16</f>
        <v>#DIV/0!</v>
      </c>
      <c r="HQC118" s="1538">
        <f>+HQC556</f>
        <v>0</v>
      </c>
      <c r="HQD118" s="1845" t="e">
        <f>+HQC118/HQC$16</f>
        <v>#DIV/0!</v>
      </c>
      <c r="HQE118" s="1538">
        <f>+HQE556</f>
        <v>0</v>
      </c>
      <c r="HQF118" s="1845" t="e">
        <f>+HQE118/HQE$16</f>
        <v>#DIV/0!</v>
      </c>
      <c r="HQG118" s="1538">
        <f>+HQG556</f>
        <v>0</v>
      </c>
      <c r="HQH118" s="1845" t="e">
        <f>+HQG118/HQG$16</f>
        <v>#DIV/0!</v>
      </c>
      <c r="HQI118" s="1538">
        <f>+HQI556</f>
        <v>0</v>
      </c>
      <c r="HQJ118" s="1845" t="e">
        <f>+HQI118/HQI$16</f>
        <v>#DIV/0!</v>
      </c>
      <c r="HQK118" s="1538">
        <f>+HQK556</f>
        <v>0</v>
      </c>
      <c r="HQL118" s="1845" t="e">
        <f>+HQK118/HQK$16</f>
        <v>#DIV/0!</v>
      </c>
      <c r="HQM118" s="1538">
        <f>+HQM556</f>
        <v>0</v>
      </c>
      <c r="HQN118" s="1845" t="e">
        <f>+HQM118/HQM$16</f>
        <v>#DIV/0!</v>
      </c>
      <c r="HQO118" s="1538">
        <f>+HQO556</f>
        <v>0</v>
      </c>
      <c r="HQP118" s="1845" t="e">
        <f>+HQO118/HQO$16</f>
        <v>#DIV/0!</v>
      </c>
      <c r="HQQ118" s="1538">
        <f>+HQQ556</f>
        <v>0</v>
      </c>
      <c r="HQR118" s="1845" t="e">
        <f>+HQQ118/HQQ$16</f>
        <v>#DIV/0!</v>
      </c>
      <c r="HQS118" s="1538">
        <f>+HQS556</f>
        <v>0</v>
      </c>
      <c r="HQT118" s="1845" t="e">
        <f>+HQS118/HQS$16</f>
        <v>#DIV/0!</v>
      </c>
      <c r="HQU118" s="1538">
        <f>+HQU556</f>
        <v>0</v>
      </c>
      <c r="HQV118" s="1845" t="e">
        <f>+HQU118/HQU$16</f>
        <v>#DIV/0!</v>
      </c>
      <c r="HQW118" s="1538">
        <f>+HQW556</f>
        <v>0</v>
      </c>
      <c r="HQX118" s="1845" t="e">
        <f>+HQW118/HQW$16</f>
        <v>#DIV/0!</v>
      </c>
      <c r="HQY118" s="1538">
        <f>+HQY556</f>
        <v>0</v>
      </c>
      <c r="HQZ118" s="1845" t="e">
        <f>+HQY118/HQY$16</f>
        <v>#DIV/0!</v>
      </c>
      <c r="HRA118" s="1538">
        <f>+HRA556</f>
        <v>0</v>
      </c>
      <c r="HRB118" s="1845" t="e">
        <f>+HRA118/HRA$16</f>
        <v>#DIV/0!</v>
      </c>
      <c r="HRC118" s="1538">
        <f>+HRC556</f>
        <v>0</v>
      </c>
      <c r="HRD118" s="1845" t="e">
        <f>+HRC118/HRC$16</f>
        <v>#DIV/0!</v>
      </c>
      <c r="HRE118" s="1538">
        <f>+HRE556</f>
        <v>0</v>
      </c>
      <c r="HRF118" s="1845" t="e">
        <f>+HRE118/HRE$16</f>
        <v>#DIV/0!</v>
      </c>
      <c r="HRG118" s="1538">
        <f>+HRG556</f>
        <v>0</v>
      </c>
      <c r="HRH118" s="1845" t="e">
        <f>+HRG118/HRG$16</f>
        <v>#DIV/0!</v>
      </c>
      <c r="HRI118" s="1538">
        <f>+HRI556</f>
        <v>0</v>
      </c>
      <c r="HRJ118" s="1845" t="e">
        <f>+HRI118/HRI$16</f>
        <v>#DIV/0!</v>
      </c>
      <c r="HRK118" s="1538">
        <f>+HRK556</f>
        <v>0</v>
      </c>
      <c r="HRL118" s="1845" t="e">
        <f>+HRK118/HRK$16</f>
        <v>#DIV/0!</v>
      </c>
      <c r="HRM118" s="1538">
        <f>+HRM556</f>
        <v>0</v>
      </c>
      <c r="HRN118" s="1845" t="e">
        <f>+HRM118/HRM$16</f>
        <v>#DIV/0!</v>
      </c>
      <c r="HRO118" s="1538">
        <f>+HRO556</f>
        <v>0</v>
      </c>
      <c r="HRP118" s="1845" t="e">
        <f>+HRO118/HRO$16</f>
        <v>#DIV/0!</v>
      </c>
      <c r="HRQ118" s="1538">
        <f>+HRQ556</f>
        <v>0</v>
      </c>
      <c r="HRR118" s="1845" t="e">
        <f>+HRQ118/HRQ$16</f>
        <v>#DIV/0!</v>
      </c>
      <c r="HRS118" s="1538">
        <f>+HRS556</f>
        <v>0</v>
      </c>
      <c r="HRT118" s="1845" t="e">
        <f>+HRS118/HRS$16</f>
        <v>#DIV/0!</v>
      </c>
      <c r="HRU118" s="1538">
        <f>+HRU556</f>
        <v>0</v>
      </c>
      <c r="HRV118" s="1845" t="e">
        <f>+HRU118/HRU$16</f>
        <v>#DIV/0!</v>
      </c>
      <c r="HRW118" s="1538">
        <f>+HRW556</f>
        <v>0</v>
      </c>
      <c r="HRX118" s="1845" t="e">
        <f>+HRW118/HRW$16</f>
        <v>#DIV/0!</v>
      </c>
      <c r="HRY118" s="1538">
        <f>+HRY556</f>
        <v>0</v>
      </c>
      <c r="HRZ118" s="1845" t="e">
        <f>+HRY118/HRY$16</f>
        <v>#DIV/0!</v>
      </c>
      <c r="HSA118" s="1538">
        <f>+HSA556</f>
        <v>0</v>
      </c>
      <c r="HSB118" s="1845" t="e">
        <f>+HSA118/HSA$16</f>
        <v>#DIV/0!</v>
      </c>
      <c r="HSC118" s="1538">
        <f>+HSC556</f>
        <v>0</v>
      </c>
      <c r="HSD118" s="1845" t="e">
        <f>+HSC118/HSC$16</f>
        <v>#DIV/0!</v>
      </c>
      <c r="HSE118" s="1538">
        <f>+HSE556</f>
        <v>0</v>
      </c>
      <c r="HSF118" s="1845" t="e">
        <f>+HSE118/HSE$16</f>
        <v>#DIV/0!</v>
      </c>
      <c r="HSG118" s="1538">
        <f>+HSG556</f>
        <v>0</v>
      </c>
      <c r="HSH118" s="1845" t="e">
        <f>+HSG118/HSG$16</f>
        <v>#DIV/0!</v>
      </c>
      <c r="HSI118" s="1538">
        <f>+HSI556</f>
        <v>0</v>
      </c>
      <c r="HSJ118" s="1845" t="e">
        <f>+HSI118/HSI$16</f>
        <v>#DIV/0!</v>
      </c>
      <c r="HSK118" s="1538">
        <f>+HSK556</f>
        <v>0</v>
      </c>
      <c r="HSL118" s="1845" t="e">
        <f>+HSK118/HSK$16</f>
        <v>#DIV/0!</v>
      </c>
      <c r="HSM118" s="1538">
        <f>+HSM556</f>
        <v>0</v>
      </c>
      <c r="HSN118" s="1845" t="e">
        <f>+HSM118/HSM$16</f>
        <v>#DIV/0!</v>
      </c>
      <c r="HSO118" s="1538">
        <f>+HSO556</f>
        <v>0</v>
      </c>
      <c r="HSP118" s="1845" t="e">
        <f>+HSO118/HSO$16</f>
        <v>#DIV/0!</v>
      </c>
      <c r="HSQ118" s="1538">
        <f>+HSQ556</f>
        <v>0</v>
      </c>
      <c r="HSR118" s="1845" t="e">
        <f>+HSQ118/HSQ$16</f>
        <v>#DIV/0!</v>
      </c>
      <c r="HSS118" s="1538">
        <f>+HSS556</f>
        <v>0</v>
      </c>
      <c r="HST118" s="1845" t="e">
        <f>+HSS118/HSS$16</f>
        <v>#DIV/0!</v>
      </c>
      <c r="HSU118" s="1538">
        <f>+HSU556</f>
        <v>0</v>
      </c>
      <c r="HSV118" s="1845" t="e">
        <f>+HSU118/HSU$16</f>
        <v>#DIV/0!</v>
      </c>
      <c r="HSW118" s="1538">
        <f>+HSW556</f>
        <v>0</v>
      </c>
      <c r="HSX118" s="1845" t="e">
        <f>+HSW118/HSW$16</f>
        <v>#DIV/0!</v>
      </c>
      <c r="HSY118" s="1538">
        <f>+HSY556</f>
        <v>0</v>
      </c>
      <c r="HSZ118" s="1845" t="e">
        <f>+HSY118/HSY$16</f>
        <v>#DIV/0!</v>
      </c>
      <c r="HTA118" s="1538">
        <f>+HTA556</f>
        <v>0</v>
      </c>
      <c r="HTB118" s="1845" t="e">
        <f>+HTA118/HTA$16</f>
        <v>#DIV/0!</v>
      </c>
      <c r="HTC118" s="1538">
        <f>+HTC556</f>
        <v>0</v>
      </c>
      <c r="HTD118" s="1845" t="e">
        <f>+HTC118/HTC$16</f>
        <v>#DIV/0!</v>
      </c>
      <c r="HTE118" s="1538">
        <f>+HTE556</f>
        <v>0</v>
      </c>
      <c r="HTF118" s="1845" t="e">
        <f>+HTE118/HTE$16</f>
        <v>#DIV/0!</v>
      </c>
      <c r="HTG118" s="1538">
        <f>+HTG556</f>
        <v>0</v>
      </c>
      <c r="HTH118" s="1845" t="e">
        <f>+HTG118/HTG$16</f>
        <v>#DIV/0!</v>
      </c>
      <c r="HTI118" s="1538">
        <f>+HTI556</f>
        <v>0</v>
      </c>
      <c r="HTJ118" s="1845" t="e">
        <f>+HTI118/HTI$16</f>
        <v>#DIV/0!</v>
      </c>
      <c r="HTK118" s="1538">
        <f>+HTK556</f>
        <v>0</v>
      </c>
      <c r="HTL118" s="1845" t="e">
        <f>+HTK118/HTK$16</f>
        <v>#DIV/0!</v>
      </c>
      <c r="HTM118" s="1538">
        <f>+HTM556</f>
        <v>0</v>
      </c>
      <c r="HTN118" s="1845" t="e">
        <f>+HTM118/HTM$16</f>
        <v>#DIV/0!</v>
      </c>
      <c r="HTO118" s="1538">
        <f>+HTO556</f>
        <v>0</v>
      </c>
      <c r="HTP118" s="1845" t="e">
        <f>+HTO118/HTO$16</f>
        <v>#DIV/0!</v>
      </c>
      <c r="HTQ118" s="1538">
        <f>+HTQ556</f>
        <v>0</v>
      </c>
      <c r="HTR118" s="1845" t="e">
        <f>+HTQ118/HTQ$16</f>
        <v>#DIV/0!</v>
      </c>
      <c r="HTS118" s="1538">
        <f>+HTS556</f>
        <v>0</v>
      </c>
      <c r="HTT118" s="1845" t="e">
        <f>+HTS118/HTS$16</f>
        <v>#DIV/0!</v>
      </c>
      <c r="HTU118" s="1538">
        <f>+HTU556</f>
        <v>0</v>
      </c>
      <c r="HTV118" s="1845" t="e">
        <f>+HTU118/HTU$16</f>
        <v>#DIV/0!</v>
      </c>
      <c r="HTW118" s="1538">
        <f>+HTW556</f>
        <v>0</v>
      </c>
      <c r="HTX118" s="1845" t="e">
        <f>+HTW118/HTW$16</f>
        <v>#DIV/0!</v>
      </c>
      <c r="HTY118" s="1538">
        <f>+HTY556</f>
        <v>0</v>
      </c>
      <c r="HTZ118" s="1845" t="e">
        <f>+HTY118/HTY$16</f>
        <v>#DIV/0!</v>
      </c>
      <c r="HUA118" s="1538">
        <f>+HUA556</f>
        <v>0</v>
      </c>
      <c r="HUB118" s="1845" t="e">
        <f>+HUA118/HUA$16</f>
        <v>#DIV/0!</v>
      </c>
      <c r="HUC118" s="1538">
        <f>+HUC556</f>
        <v>0</v>
      </c>
      <c r="HUD118" s="1845" t="e">
        <f>+HUC118/HUC$16</f>
        <v>#DIV/0!</v>
      </c>
      <c r="HUE118" s="1538">
        <f>+HUE556</f>
        <v>0</v>
      </c>
      <c r="HUF118" s="1845" t="e">
        <f>+HUE118/HUE$16</f>
        <v>#DIV/0!</v>
      </c>
      <c r="HUG118" s="1538">
        <f>+HUG556</f>
        <v>0</v>
      </c>
      <c r="HUH118" s="1845" t="e">
        <f>+HUG118/HUG$16</f>
        <v>#DIV/0!</v>
      </c>
      <c r="HUI118" s="1538">
        <f>+HUI556</f>
        <v>0</v>
      </c>
      <c r="HUJ118" s="1845" t="e">
        <f>+HUI118/HUI$16</f>
        <v>#DIV/0!</v>
      </c>
      <c r="HUK118" s="1538">
        <f>+HUK556</f>
        <v>0</v>
      </c>
      <c r="HUL118" s="1845" t="e">
        <f>+HUK118/HUK$16</f>
        <v>#DIV/0!</v>
      </c>
      <c r="HUM118" s="1538">
        <f>+HUM556</f>
        <v>0</v>
      </c>
      <c r="HUN118" s="1845" t="e">
        <f>+HUM118/HUM$16</f>
        <v>#DIV/0!</v>
      </c>
      <c r="HUO118" s="1538">
        <f>+HUO556</f>
        <v>0</v>
      </c>
      <c r="HUP118" s="1845" t="e">
        <f>+HUO118/HUO$16</f>
        <v>#DIV/0!</v>
      </c>
      <c r="HUQ118" s="1538">
        <f>+HUQ556</f>
        <v>0</v>
      </c>
      <c r="HUR118" s="1845" t="e">
        <f>+HUQ118/HUQ$16</f>
        <v>#DIV/0!</v>
      </c>
      <c r="HUS118" s="1538">
        <f>+HUS556</f>
        <v>0</v>
      </c>
      <c r="HUT118" s="1845" t="e">
        <f>+HUS118/HUS$16</f>
        <v>#DIV/0!</v>
      </c>
      <c r="HUU118" s="1538">
        <f>+HUU556</f>
        <v>0</v>
      </c>
      <c r="HUV118" s="1845" t="e">
        <f>+HUU118/HUU$16</f>
        <v>#DIV/0!</v>
      </c>
      <c r="HUW118" s="1538">
        <f>+HUW556</f>
        <v>0</v>
      </c>
      <c r="HUX118" s="1845" t="e">
        <f>+HUW118/HUW$16</f>
        <v>#DIV/0!</v>
      </c>
      <c r="HUY118" s="1538">
        <f>+HUY556</f>
        <v>0</v>
      </c>
      <c r="HUZ118" s="1845" t="e">
        <f>+HUY118/HUY$16</f>
        <v>#DIV/0!</v>
      </c>
      <c r="HVA118" s="1538">
        <f>+HVA556</f>
        <v>0</v>
      </c>
      <c r="HVB118" s="1845" t="e">
        <f>+HVA118/HVA$16</f>
        <v>#DIV/0!</v>
      </c>
      <c r="HVC118" s="1538">
        <f>+HVC556</f>
        <v>0</v>
      </c>
      <c r="HVD118" s="1845" t="e">
        <f>+HVC118/HVC$16</f>
        <v>#DIV/0!</v>
      </c>
      <c r="HVE118" s="1538">
        <f>+HVE556</f>
        <v>0</v>
      </c>
      <c r="HVF118" s="1845" t="e">
        <f>+HVE118/HVE$16</f>
        <v>#DIV/0!</v>
      </c>
      <c r="HVG118" s="1538">
        <f>+HVG556</f>
        <v>0</v>
      </c>
      <c r="HVH118" s="1845" t="e">
        <f>+HVG118/HVG$16</f>
        <v>#DIV/0!</v>
      </c>
      <c r="HVI118" s="1538">
        <f>+HVI556</f>
        <v>0</v>
      </c>
      <c r="HVJ118" s="1845" t="e">
        <f>+HVI118/HVI$16</f>
        <v>#DIV/0!</v>
      </c>
      <c r="HVK118" s="1538">
        <f>+HVK556</f>
        <v>0</v>
      </c>
      <c r="HVL118" s="1845" t="e">
        <f>+HVK118/HVK$16</f>
        <v>#DIV/0!</v>
      </c>
      <c r="HVM118" s="1538">
        <f>+HVM556</f>
        <v>0</v>
      </c>
      <c r="HVN118" s="1845" t="e">
        <f>+HVM118/HVM$16</f>
        <v>#DIV/0!</v>
      </c>
      <c r="HVO118" s="1538">
        <f>+HVO556</f>
        <v>0</v>
      </c>
      <c r="HVP118" s="1845" t="e">
        <f>+HVO118/HVO$16</f>
        <v>#DIV/0!</v>
      </c>
      <c r="HVQ118" s="1538">
        <f>+HVQ556</f>
        <v>0</v>
      </c>
      <c r="HVR118" s="1845" t="e">
        <f>+HVQ118/HVQ$16</f>
        <v>#DIV/0!</v>
      </c>
      <c r="HVS118" s="1538">
        <f>+HVS556</f>
        <v>0</v>
      </c>
      <c r="HVT118" s="1845" t="e">
        <f>+HVS118/HVS$16</f>
        <v>#DIV/0!</v>
      </c>
      <c r="HVU118" s="1538">
        <f>+HVU556</f>
        <v>0</v>
      </c>
      <c r="HVV118" s="1845" t="e">
        <f>+HVU118/HVU$16</f>
        <v>#DIV/0!</v>
      </c>
      <c r="HVW118" s="1538">
        <f>+HVW556</f>
        <v>0</v>
      </c>
      <c r="HVX118" s="1845" t="e">
        <f>+HVW118/HVW$16</f>
        <v>#DIV/0!</v>
      </c>
      <c r="HVY118" s="1538">
        <f>+HVY556</f>
        <v>0</v>
      </c>
      <c r="HVZ118" s="1845" t="e">
        <f>+HVY118/HVY$16</f>
        <v>#DIV/0!</v>
      </c>
      <c r="HWA118" s="1538">
        <f>+HWA556</f>
        <v>0</v>
      </c>
      <c r="HWB118" s="1845" t="e">
        <f>+HWA118/HWA$16</f>
        <v>#DIV/0!</v>
      </c>
      <c r="HWC118" s="1538">
        <f>+HWC556</f>
        <v>0</v>
      </c>
      <c r="HWD118" s="1845" t="e">
        <f>+HWC118/HWC$16</f>
        <v>#DIV/0!</v>
      </c>
      <c r="HWE118" s="1538">
        <f>+HWE556</f>
        <v>0</v>
      </c>
      <c r="HWF118" s="1845" t="e">
        <f>+HWE118/HWE$16</f>
        <v>#DIV/0!</v>
      </c>
      <c r="HWG118" s="1538">
        <f>+HWG556</f>
        <v>0</v>
      </c>
      <c r="HWH118" s="1845" t="e">
        <f>+HWG118/HWG$16</f>
        <v>#DIV/0!</v>
      </c>
      <c r="HWI118" s="1538">
        <f>+HWI556</f>
        <v>0</v>
      </c>
      <c r="HWJ118" s="1845" t="e">
        <f>+HWI118/HWI$16</f>
        <v>#DIV/0!</v>
      </c>
      <c r="HWK118" s="1538">
        <f>+HWK556</f>
        <v>0</v>
      </c>
      <c r="HWL118" s="1845" t="e">
        <f>+HWK118/HWK$16</f>
        <v>#DIV/0!</v>
      </c>
      <c r="HWM118" s="1538">
        <f>+HWM556</f>
        <v>0</v>
      </c>
      <c r="HWN118" s="1845" t="e">
        <f>+HWM118/HWM$16</f>
        <v>#DIV/0!</v>
      </c>
      <c r="HWO118" s="1538">
        <f>+HWO556</f>
        <v>0</v>
      </c>
      <c r="HWP118" s="1845" t="e">
        <f>+HWO118/HWO$16</f>
        <v>#DIV/0!</v>
      </c>
      <c r="HWQ118" s="1538">
        <f>+HWQ556</f>
        <v>0</v>
      </c>
      <c r="HWR118" s="1845" t="e">
        <f>+HWQ118/HWQ$16</f>
        <v>#DIV/0!</v>
      </c>
      <c r="HWS118" s="1538">
        <f>+HWS556</f>
        <v>0</v>
      </c>
      <c r="HWT118" s="1845" t="e">
        <f>+HWS118/HWS$16</f>
        <v>#DIV/0!</v>
      </c>
      <c r="HWU118" s="1538">
        <f>+HWU556</f>
        <v>0</v>
      </c>
      <c r="HWV118" s="1845" t="e">
        <f>+HWU118/HWU$16</f>
        <v>#DIV/0!</v>
      </c>
      <c r="HWW118" s="1538">
        <f>+HWW556</f>
        <v>0</v>
      </c>
      <c r="HWX118" s="1845" t="e">
        <f>+HWW118/HWW$16</f>
        <v>#DIV/0!</v>
      </c>
      <c r="HWY118" s="1538">
        <f>+HWY556</f>
        <v>0</v>
      </c>
      <c r="HWZ118" s="1845" t="e">
        <f>+HWY118/HWY$16</f>
        <v>#DIV/0!</v>
      </c>
      <c r="HXA118" s="1538">
        <f>+HXA556</f>
        <v>0</v>
      </c>
      <c r="HXB118" s="1845" t="e">
        <f>+HXA118/HXA$16</f>
        <v>#DIV/0!</v>
      </c>
      <c r="HXC118" s="1538">
        <f>+HXC556</f>
        <v>0</v>
      </c>
      <c r="HXD118" s="1845" t="e">
        <f>+HXC118/HXC$16</f>
        <v>#DIV/0!</v>
      </c>
      <c r="HXE118" s="1538">
        <f>+HXE556</f>
        <v>0</v>
      </c>
      <c r="HXF118" s="1845" t="e">
        <f>+HXE118/HXE$16</f>
        <v>#DIV/0!</v>
      </c>
      <c r="HXG118" s="1538">
        <f>+HXG556</f>
        <v>0</v>
      </c>
      <c r="HXH118" s="1845" t="e">
        <f>+HXG118/HXG$16</f>
        <v>#DIV/0!</v>
      </c>
      <c r="HXI118" s="1538">
        <f>+HXI556</f>
        <v>0</v>
      </c>
      <c r="HXJ118" s="1845" t="e">
        <f>+HXI118/HXI$16</f>
        <v>#DIV/0!</v>
      </c>
      <c r="HXK118" s="1538">
        <f>+HXK556</f>
        <v>0</v>
      </c>
      <c r="HXL118" s="1845" t="e">
        <f>+HXK118/HXK$16</f>
        <v>#DIV/0!</v>
      </c>
      <c r="HXM118" s="1538">
        <f>+HXM556</f>
        <v>0</v>
      </c>
      <c r="HXN118" s="1845" t="e">
        <f>+HXM118/HXM$16</f>
        <v>#DIV/0!</v>
      </c>
      <c r="HXO118" s="1538">
        <f>+HXO556</f>
        <v>0</v>
      </c>
      <c r="HXP118" s="1845" t="e">
        <f>+HXO118/HXO$16</f>
        <v>#DIV/0!</v>
      </c>
      <c r="HXQ118" s="1538">
        <f>+HXQ556</f>
        <v>0</v>
      </c>
      <c r="HXR118" s="1845" t="e">
        <f>+HXQ118/HXQ$16</f>
        <v>#DIV/0!</v>
      </c>
      <c r="HXS118" s="1538">
        <f>+HXS556</f>
        <v>0</v>
      </c>
      <c r="HXT118" s="1845" t="e">
        <f>+HXS118/HXS$16</f>
        <v>#DIV/0!</v>
      </c>
      <c r="HXU118" s="1538">
        <f>+HXU556</f>
        <v>0</v>
      </c>
      <c r="HXV118" s="1845" t="e">
        <f>+HXU118/HXU$16</f>
        <v>#DIV/0!</v>
      </c>
      <c r="HXW118" s="1538">
        <f>+HXW556</f>
        <v>0</v>
      </c>
      <c r="HXX118" s="1845" t="e">
        <f>+HXW118/HXW$16</f>
        <v>#DIV/0!</v>
      </c>
      <c r="HXY118" s="1538">
        <f>+HXY556</f>
        <v>0</v>
      </c>
      <c r="HXZ118" s="1845" t="e">
        <f>+HXY118/HXY$16</f>
        <v>#DIV/0!</v>
      </c>
      <c r="HYA118" s="1538">
        <f>+HYA556</f>
        <v>0</v>
      </c>
      <c r="HYB118" s="1845" t="e">
        <f>+HYA118/HYA$16</f>
        <v>#DIV/0!</v>
      </c>
      <c r="HYC118" s="1538">
        <f>+HYC556</f>
        <v>0</v>
      </c>
      <c r="HYD118" s="1845" t="e">
        <f>+HYC118/HYC$16</f>
        <v>#DIV/0!</v>
      </c>
      <c r="HYE118" s="1538">
        <f>+HYE556</f>
        <v>0</v>
      </c>
      <c r="HYF118" s="1845" t="e">
        <f>+HYE118/HYE$16</f>
        <v>#DIV/0!</v>
      </c>
      <c r="HYG118" s="1538">
        <f>+HYG556</f>
        <v>0</v>
      </c>
      <c r="HYH118" s="1845" t="e">
        <f>+HYG118/HYG$16</f>
        <v>#DIV/0!</v>
      </c>
      <c r="HYI118" s="1538">
        <f>+HYI556</f>
        <v>0</v>
      </c>
      <c r="HYJ118" s="1845" t="e">
        <f>+HYI118/HYI$16</f>
        <v>#DIV/0!</v>
      </c>
      <c r="HYK118" s="1538">
        <f>+HYK556</f>
        <v>0</v>
      </c>
      <c r="HYL118" s="1845" t="e">
        <f>+HYK118/HYK$16</f>
        <v>#DIV/0!</v>
      </c>
      <c r="HYM118" s="1538">
        <f>+HYM556</f>
        <v>0</v>
      </c>
      <c r="HYN118" s="1845" t="e">
        <f>+HYM118/HYM$16</f>
        <v>#DIV/0!</v>
      </c>
      <c r="HYO118" s="1538">
        <f>+HYO556</f>
        <v>0</v>
      </c>
      <c r="HYP118" s="1845" t="e">
        <f>+HYO118/HYO$16</f>
        <v>#DIV/0!</v>
      </c>
      <c r="HYQ118" s="1538">
        <f>+HYQ556</f>
        <v>0</v>
      </c>
      <c r="HYR118" s="1845" t="e">
        <f>+HYQ118/HYQ$16</f>
        <v>#DIV/0!</v>
      </c>
      <c r="HYS118" s="1538">
        <f>+HYS556</f>
        <v>0</v>
      </c>
      <c r="HYT118" s="1845" t="e">
        <f>+HYS118/HYS$16</f>
        <v>#DIV/0!</v>
      </c>
      <c r="HYU118" s="1538">
        <f>+HYU556</f>
        <v>0</v>
      </c>
      <c r="HYV118" s="1845" t="e">
        <f>+HYU118/HYU$16</f>
        <v>#DIV/0!</v>
      </c>
      <c r="HYW118" s="1538">
        <f>+HYW556</f>
        <v>0</v>
      </c>
      <c r="HYX118" s="1845" t="e">
        <f>+HYW118/HYW$16</f>
        <v>#DIV/0!</v>
      </c>
      <c r="HYY118" s="1538">
        <f>+HYY556</f>
        <v>0</v>
      </c>
      <c r="HYZ118" s="1845" t="e">
        <f>+HYY118/HYY$16</f>
        <v>#DIV/0!</v>
      </c>
      <c r="HZA118" s="1538">
        <f>+HZA556</f>
        <v>0</v>
      </c>
      <c r="HZB118" s="1845" t="e">
        <f>+HZA118/HZA$16</f>
        <v>#DIV/0!</v>
      </c>
      <c r="HZC118" s="1538">
        <f>+HZC556</f>
        <v>0</v>
      </c>
      <c r="HZD118" s="1845" t="e">
        <f>+HZC118/HZC$16</f>
        <v>#DIV/0!</v>
      </c>
      <c r="HZE118" s="1538">
        <f>+HZE556</f>
        <v>0</v>
      </c>
      <c r="HZF118" s="1845" t="e">
        <f>+HZE118/HZE$16</f>
        <v>#DIV/0!</v>
      </c>
      <c r="HZG118" s="1538">
        <f>+HZG556</f>
        <v>0</v>
      </c>
      <c r="HZH118" s="1845" t="e">
        <f>+HZG118/HZG$16</f>
        <v>#DIV/0!</v>
      </c>
      <c r="HZI118" s="1538">
        <f>+HZI556</f>
        <v>0</v>
      </c>
      <c r="HZJ118" s="1845" t="e">
        <f>+HZI118/HZI$16</f>
        <v>#DIV/0!</v>
      </c>
      <c r="HZK118" s="1538">
        <f>+HZK556</f>
        <v>0</v>
      </c>
      <c r="HZL118" s="1845" t="e">
        <f>+HZK118/HZK$16</f>
        <v>#DIV/0!</v>
      </c>
      <c r="HZM118" s="1538">
        <f>+HZM556</f>
        <v>0</v>
      </c>
      <c r="HZN118" s="1845" t="e">
        <f>+HZM118/HZM$16</f>
        <v>#DIV/0!</v>
      </c>
      <c r="HZO118" s="1538">
        <f>+HZO556</f>
        <v>0</v>
      </c>
      <c r="HZP118" s="1845" t="e">
        <f>+HZO118/HZO$16</f>
        <v>#DIV/0!</v>
      </c>
      <c r="HZQ118" s="1538">
        <f>+HZQ556</f>
        <v>0</v>
      </c>
      <c r="HZR118" s="1845" t="e">
        <f>+HZQ118/HZQ$16</f>
        <v>#DIV/0!</v>
      </c>
      <c r="HZS118" s="1538">
        <f>+HZS556</f>
        <v>0</v>
      </c>
      <c r="HZT118" s="1845" t="e">
        <f>+HZS118/HZS$16</f>
        <v>#DIV/0!</v>
      </c>
      <c r="HZU118" s="1538">
        <f>+HZU556</f>
        <v>0</v>
      </c>
      <c r="HZV118" s="1845" t="e">
        <f>+HZU118/HZU$16</f>
        <v>#DIV/0!</v>
      </c>
      <c r="HZW118" s="1538">
        <f>+HZW556</f>
        <v>0</v>
      </c>
      <c r="HZX118" s="1845" t="e">
        <f>+HZW118/HZW$16</f>
        <v>#DIV/0!</v>
      </c>
      <c r="HZY118" s="1538">
        <f>+HZY556</f>
        <v>0</v>
      </c>
      <c r="HZZ118" s="1845" t="e">
        <f>+HZY118/HZY$16</f>
        <v>#DIV/0!</v>
      </c>
      <c r="IAA118" s="1538">
        <f>+IAA556</f>
        <v>0</v>
      </c>
      <c r="IAB118" s="1845" t="e">
        <f>+IAA118/IAA$16</f>
        <v>#DIV/0!</v>
      </c>
      <c r="IAC118" s="1538">
        <f>+IAC556</f>
        <v>0</v>
      </c>
      <c r="IAD118" s="1845" t="e">
        <f>+IAC118/IAC$16</f>
        <v>#DIV/0!</v>
      </c>
      <c r="IAE118" s="1538">
        <f>+IAE556</f>
        <v>0</v>
      </c>
      <c r="IAF118" s="1845" t="e">
        <f>+IAE118/IAE$16</f>
        <v>#DIV/0!</v>
      </c>
      <c r="IAG118" s="1538">
        <f>+IAG556</f>
        <v>0</v>
      </c>
      <c r="IAH118" s="1845" t="e">
        <f>+IAG118/IAG$16</f>
        <v>#DIV/0!</v>
      </c>
      <c r="IAI118" s="1538">
        <f>+IAI556</f>
        <v>0</v>
      </c>
      <c r="IAJ118" s="1845" t="e">
        <f>+IAI118/IAI$16</f>
        <v>#DIV/0!</v>
      </c>
      <c r="IAK118" s="1538">
        <f>+IAK556</f>
        <v>0</v>
      </c>
      <c r="IAL118" s="1845" t="e">
        <f>+IAK118/IAK$16</f>
        <v>#DIV/0!</v>
      </c>
      <c r="IAM118" s="1538">
        <f>+IAM556</f>
        <v>0</v>
      </c>
      <c r="IAN118" s="1845" t="e">
        <f>+IAM118/IAM$16</f>
        <v>#DIV/0!</v>
      </c>
      <c r="IAO118" s="1538">
        <f>+IAO556</f>
        <v>0</v>
      </c>
      <c r="IAP118" s="1845" t="e">
        <f>+IAO118/IAO$16</f>
        <v>#DIV/0!</v>
      </c>
      <c r="IAQ118" s="1538">
        <f>+IAQ556</f>
        <v>0</v>
      </c>
      <c r="IAR118" s="1845" t="e">
        <f>+IAQ118/IAQ$16</f>
        <v>#DIV/0!</v>
      </c>
      <c r="IAS118" s="1538">
        <f>+IAS556</f>
        <v>0</v>
      </c>
      <c r="IAT118" s="1845" t="e">
        <f>+IAS118/IAS$16</f>
        <v>#DIV/0!</v>
      </c>
      <c r="IAU118" s="1538">
        <f>+IAU556</f>
        <v>0</v>
      </c>
      <c r="IAV118" s="1845" t="e">
        <f>+IAU118/IAU$16</f>
        <v>#DIV/0!</v>
      </c>
      <c r="IAW118" s="1538">
        <f>+IAW556</f>
        <v>0</v>
      </c>
      <c r="IAX118" s="1845" t="e">
        <f>+IAW118/IAW$16</f>
        <v>#DIV/0!</v>
      </c>
      <c r="IAY118" s="1538">
        <f>+IAY556</f>
        <v>0</v>
      </c>
      <c r="IAZ118" s="1845" t="e">
        <f>+IAY118/IAY$16</f>
        <v>#DIV/0!</v>
      </c>
      <c r="IBA118" s="1538">
        <f>+IBA556</f>
        <v>0</v>
      </c>
      <c r="IBB118" s="1845" t="e">
        <f>+IBA118/IBA$16</f>
        <v>#DIV/0!</v>
      </c>
      <c r="IBC118" s="1538">
        <f>+IBC556</f>
        <v>0</v>
      </c>
      <c r="IBD118" s="1845" t="e">
        <f>+IBC118/IBC$16</f>
        <v>#DIV/0!</v>
      </c>
      <c r="IBE118" s="1538">
        <f>+IBE556</f>
        <v>0</v>
      </c>
      <c r="IBF118" s="1845" t="e">
        <f>+IBE118/IBE$16</f>
        <v>#DIV/0!</v>
      </c>
      <c r="IBG118" s="1538">
        <f>+IBG556</f>
        <v>0</v>
      </c>
      <c r="IBH118" s="1845" t="e">
        <f>+IBG118/IBG$16</f>
        <v>#DIV/0!</v>
      </c>
      <c r="IBI118" s="1538">
        <f>+IBI556</f>
        <v>0</v>
      </c>
      <c r="IBJ118" s="1845" t="e">
        <f>+IBI118/IBI$16</f>
        <v>#DIV/0!</v>
      </c>
      <c r="IBK118" s="1538">
        <f>+IBK556</f>
        <v>0</v>
      </c>
      <c r="IBL118" s="1845" t="e">
        <f>+IBK118/IBK$16</f>
        <v>#DIV/0!</v>
      </c>
      <c r="IBM118" s="1538">
        <f>+IBM556</f>
        <v>0</v>
      </c>
      <c r="IBN118" s="1845" t="e">
        <f>+IBM118/IBM$16</f>
        <v>#DIV/0!</v>
      </c>
      <c r="IBO118" s="1538">
        <f>+IBO556</f>
        <v>0</v>
      </c>
      <c r="IBP118" s="1845" t="e">
        <f>+IBO118/IBO$16</f>
        <v>#DIV/0!</v>
      </c>
      <c r="IBQ118" s="1538">
        <f>+IBQ556</f>
        <v>0</v>
      </c>
      <c r="IBR118" s="1845" t="e">
        <f>+IBQ118/IBQ$16</f>
        <v>#DIV/0!</v>
      </c>
      <c r="IBS118" s="1538">
        <f>+IBS556</f>
        <v>0</v>
      </c>
      <c r="IBT118" s="1845" t="e">
        <f>+IBS118/IBS$16</f>
        <v>#DIV/0!</v>
      </c>
      <c r="IBU118" s="1538">
        <f>+IBU556</f>
        <v>0</v>
      </c>
      <c r="IBV118" s="1845" t="e">
        <f>+IBU118/IBU$16</f>
        <v>#DIV/0!</v>
      </c>
      <c r="IBW118" s="1538">
        <f>+IBW556</f>
        <v>0</v>
      </c>
      <c r="IBX118" s="1845" t="e">
        <f>+IBW118/IBW$16</f>
        <v>#DIV/0!</v>
      </c>
      <c r="IBY118" s="1538">
        <f>+IBY556</f>
        <v>0</v>
      </c>
      <c r="IBZ118" s="1845" t="e">
        <f>+IBY118/IBY$16</f>
        <v>#DIV/0!</v>
      </c>
      <c r="ICA118" s="1538">
        <f>+ICA556</f>
        <v>0</v>
      </c>
      <c r="ICB118" s="1845" t="e">
        <f>+ICA118/ICA$16</f>
        <v>#DIV/0!</v>
      </c>
      <c r="ICC118" s="1538">
        <f>+ICC556</f>
        <v>0</v>
      </c>
      <c r="ICD118" s="1845" t="e">
        <f>+ICC118/ICC$16</f>
        <v>#DIV/0!</v>
      </c>
      <c r="ICE118" s="1538">
        <f>+ICE556</f>
        <v>0</v>
      </c>
      <c r="ICF118" s="1845" t="e">
        <f>+ICE118/ICE$16</f>
        <v>#DIV/0!</v>
      </c>
      <c r="ICG118" s="1538">
        <f>+ICG556</f>
        <v>0</v>
      </c>
      <c r="ICH118" s="1845" t="e">
        <f>+ICG118/ICG$16</f>
        <v>#DIV/0!</v>
      </c>
      <c r="ICI118" s="1538">
        <f>+ICI556</f>
        <v>0</v>
      </c>
      <c r="ICJ118" s="1845" t="e">
        <f>+ICI118/ICI$16</f>
        <v>#DIV/0!</v>
      </c>
      <c r="ICK118" s="1538">
        <f>+ICK556</f>
        <v>0</v>
      </c>
      <c r="ICL118" s="1845" t="e">
        <f>+ICK118/ICK$16</f>
        <v>#DIV/0!</v>
      </c>
      <c r="ICM118" s="1538">
        <f>+ICM556</f>
        <v>0</v>
      </c>
      <c r="ICN118" s="1845" t="e">
        <f>+ICM118/ICM$16</f>
        <v>#DIV/0!</v>
      </c>
      <c r="ICO118" s="1538">
        <f>+ICO556</f>
        <v>0</v>
      </c>
      <c r="ICP118" s="1845" t="e">
        <f>+ICO118/ICO$16</f>
        <v>#DIV/0!</v>
      </c>
      <c r="ICQ118" s="1538">
        <f>+ICQ556</f>
        <v>0</v>
      </c>
      <c r="ICR118" s="1845" t="e">
        <f>+ICQ118/ICQ$16</f>
        <v>#DIV/0!</v>
      </c>
      <c r="ICS118" s="1538">
        <f>+ICS556</f>
        <v>0</v>
      </c>
      <c r="ICT118" s="1845" t="e">
        <f>+ICS118/ICS$16</f>
        <v>#DIV/0!</v>
      </c>
      <c r="ICU118" s="1538">
        <f>+ICU556</f>
        <v>0</v>
      </c>
      <c r="ICV118" s="1845" t="e">
        <f>+ICU118/ICU$16</f>
        <v>#DIV/0!</v>
      </c>
      <c r="ICW118" s="1538">
        <f>+ICW556</f>
        <v>0</v>
      </c>
      <c r="ICX118" s="1845" t="e">
        <f>+ICW118/ICW$16</f>
        <v>#DIV/0!</v>
      </c>
      <c r="ICY118" s="1538">
        <f>+ICY556</f>
        <v>0</v>
      </c>
      <c r="ICZ118" s="1845" t="e">
        <f>+ICY118/ICY$16</f>
        <v>#DIV/0!</v>
      </c>
      <c r="IDA118" s="1538">
        <f>+IDA556</f>
        <v>0</v>
      </c>
      <c r="IDB118" s="1845" t="e">
        <f>+IDA118/IDA$16</f>
        <v>#DIV/0!</v>
      </c>
      <c r="IDC118" s="1538">
        <f>+IDC556</f>
        <v>0</v>
      </c>
      <c r="IDD118" s="1845" t="e">
        <f>+IDC118/IDC$16</f>
        <v>#DIV/0!</v>
      </c>
      <c r="IDE118" s="1538">
        <f>+IDE556</f>
        <v>0</v>
      </c>
      <c r="IDF118" s="1845" t="e">
        <f>+IDE118/IDE$16</f>
        <v>#DIV/0!</v>
      </c>
      <c r="IDG118" s="1538">
        <f>+IDG556</f>
        <v>0</v>
      </c>
      <c r="IDH118" s="1845" t="e">
        <f>+IDG118/IDG$16</f>
        <v>#DIV/0!</v>
      </c>
      <c r="IDI118" s="1538">
        <f>+IDI556</f>
        <v>0</v>
      </c>
      <c r="IDJ118" s="1845" t="e">
        <f>+IDI118/IDI$16</f>
        <v>#DIV/0!</v>
      </c>
      <c r="IDK118" s="1538">
        <f>+IDK556</f>
        <v>0</v>
      </c>
      <c r="IDL118" s="1845" t="e">
        <f>+IDK118/IDK$16</f>
        <v>#DIV/0!</v>
      </c>
      <c r="IDM118" s="1538">
        <f>+IDM556</f>
        <v>0</v>
      </c>
      <c r="IDN118" s="1845" t="e">
        <f>+IDM118/IDM$16</f>
        <v>#DIV/0!</v>
      </c>
      <c r="IDO118" s="1538">
        <f>+IDO556</f>
        <v>0</v>
      </c>
      <c r="IDP118" s="1845" t="e">
        <f>+IDO118/IDO$16</f>
        <v>#DIV/0!</v>
      </c>
      <c r="IDQ118" s="1538">
        <f>+IDQ556</f>
        <v>0</v>
      </c>
      <c r="IDR118" s="1845" t="e">
        <f>+IDQ118/IDQ$16</f>
        <v>#DIV/0!</v>
      </c>
      <c r="IDS118" s="1538">
        <f>+IDS556</f>
        <v>0</v>
      </c>
      <c r="IDT118" s="1845" t="e">
        <f>+IDS118/IDS$16</f>
        <v>#DIV/0!</v>
      </c>
      <c r="IDU118" s="1538">
        <f>+IDU556</f>
        <v>0</v>
      </c>
      <c r="IDV118" s="1845" t="e">
        <f>+IDU118/IDU$16</f>
        <v>#DIV/0!</v>
      </c>
      <c r="IDW118" s="1538">
        <f>+IDW556</f>
        <v>0</v>
      </c>
      <c r="IDX118" s="1845" t="e">
        <f>+IDW118/IDW$16</f>
        <v>#DIV/0!</v>
      </c>
      <c r="IDY118" s="1538">
        <f>+IDY556</f>
        <v>0</v>
      </c>
      <c r="IDZ118" s="1845" t="e">
        <f>+IDY118/IDY$16</f>
        <v>#DIV/0!</v>
      </c>
      <c r="IEA118" s="1538">
        <f>+IEA556</f>
        <v>0</v>
      </c>
      <c r="IEB118" s="1845" t="e">
        <f>+IEA118/IEA$16</f>
        <v>#DIV/0!</v>
      </c>
      <c r="IEC118" s="1538">
        <f>+IEC556</f>
        <v>0</v>
      </c>
      <c r="IED118" s="1845" t="e">
        <f>+IEC118/IEC$16</f>
        <v>#DIV/0!</v>
      </c>
      <c r="IEE118" s="1538">
        <f>+IEE556</f>
        <v>0</v>
      </c>
      <c r="IEF118" s="1845" t="e">
        <f>+IEE118/IEE$16</f>
        <v>#DIV/0!</v>
      </c>
      <c r="IEG118" s="1538">
        <f>+IEG556</f>
        <v>0</v>
      </c>
      <c r="IEH118" s="1845" t="e">
        <f>+IEG118/IEG$16</f>
        <v>#DIV/0!</v>
      </c>
      <c r="IEI118" s="1538">
        <f>+IEI556</f>
        <v>0</v>
      </c>
      <c r="IEJ118" s="1845" t="e">
        <f>+IEI118/IEI$16</f>
        <v>#DIV/0!</v>
      </c>
      <c r="IEK118" s="1538">
        <f>+IEK556</f>
        <v>0</v>
      </c>
      <c r="IEL118" s="1845" t="e">
        <f>+IEK118/IEK$16</f>
        <v>#DIV/0!</v>
      </c>
      <c r="IEM118" s="1538">
        <f>+IEM556</f>
        <v>0</v>
      </c>
      <c r="IEN118" s="1845" t="e">
        <f>+IEM118/IEM$16</f>
        <v>#DIV/0!</v>
      </c>
      <c r="IEO118" s="1538">
        <f>+IEO556</f>
        <v>0</v>
      </c>
      <c r="IEP118" s="1845" t="e">
        <f>+IEO118/IEO$16</f>
        <v>#DIV/0!</v>
      </c>
      <c r="IEQ118" s="1538">
        <f>+IEQ556</f>
        <v>0</v>
      </c>
      <c r="IER118" s="1845" t="e">
        <f>+IEQ118/IEQ$16</f>
        <v>#DIV/0!</v>
      </c>
      <c r="IES118" s="1538">
        <f>+IES556</f>
        <v>0</v>
      </c>
      <c r="IET118" s="1845" t="e">
        <f>+IES118/IES$16</f>
        <v>#DIV/0!</v>
      </c>
      <c r="IEU118" s="1538">
        <f>+IEU556</f>
        <v>0</v>
      </c>
      <c r="IEV118" s="1845" t="e">
        <f>+IEU118/IEU$16</f>
        <v>#DIV/0!</v>
      </c>
      <c r="IEW118" s="1538">
        <f>+IEW556</f>
        <v>0</v>
      </c>
      <c r="IEX118" s="1845" t="e">
        <f>+IEW118/IEW$16</f>
        <v>#DIV/0!</v>
      </c>
      <c r="IEY118" s="1538">
        <f>+IEY556</f>
        <v>0</v>
      </c>
      <c r="IEZ118" s="1845" t="e">
        <f>+IEY118/IEY$16</f>
        <v>#DIV/0!</v>
      </c>
      <c r="IFA118" s="1538">
        <f>+IFA556</f>
        <v>0</v>
      </c>
      <c r="IFB118" s="1845" t="e">
        <f>+IFA118/IFA$16</f>
        <v>#DIV/0!</v>
      </c>
      <c r="IFC118" s="1538">
        <f>+IFC556</f>
        <v>0</v>
      </c>
      <c r="IFD118" s="1845" t="e">
        <f>+IFC118/IFC$16</f>
        <v>#DIV/0!</v>
      </c>
      <c r="IFE118" s="1538">
        <f>+IFE556</f>
        <v>0</v>
      </c>
      <c r="IFF118" s="1845" t="e">
        <f>+IFE118/IFE$16</f>
        <v>#DIV/0!</v>
      </c>
      <c r="IFG118" s="1538">
        <f>+IFG556</f>
        <v>0</v>
      </c>
      <c r="IFH118" s="1845" t="e">
        <f>+IFG118/IFG$16</f>
        <v>#DIV/0!</v>
      </c>
      <c r="IFI118" s="1538">
        <f>+IFI556</f>
        <v>0</v>
      </c>
      <c r="IFJ118" s="1845" t="e">
        <f>+IFI118/IFI$16</f>
        <v>#DIV/0!</v>
      </c>
      <c r="IFK118" s="1538">
        <f>+IFK556</f>
        <v>0</v>
      </c>
      <c r="IFL118" s="1845" t="e">
        <f>+IFK118/IFK$16</f>
        <v>#DIV/0!</v>
      </c>
      <c r="IFM118" s="1538">
        <f>+IFM556</f>
        <v>0</v>
      </c>
      <c r="IFN118" s="1845" t="e">
        <f>+IFM118/IFM$16</f>
        <v>#DIV/0!</v>
      </c>
      <c r="IFO118" s="1538">
        <f>+IFO556</f>
        <v>0</v>
      </c>
      <c r="IFP118" s="1845" t="e">
        <f>+IFO118/IFO$16</f>
        <v>#DIV/0!</v>
      </c>
      <c r="IFQ118" s="1538">
        <f>+IFQ556</f>
        <v>0</v>
      </c>
      <c r="IFR118" s="1845" t="e">
        <f>+IFQ118/IFQ$16</f>
        <v>#DIV/0!</v>
      </c>
      <c r="IFS118" s="1538">
        <f>+IFS556</f>
        <v>0</v>
      </c>
      <c r="IFT118" s="1845" t="e">
        <f>+IFS118/IFS$16</f>
        <v>#DIV/0!</v>
      </c>
      <c r="IFU118" s="1538">
        <f>+IFU556</f>
        <v>0</v>
      </c>
      <c r="IFV118" s="1845" t="e">
        <f>+IFU118/IFU$16</f>
        <v>#DIV/0!</v>
      </c>
      <c r="IFW118" s="1538">
        <f>+IFW556</f>
        <v>0</v>
      </c>
      <c r="IFX118" s="1845" t="e">
        <f>+IFW118/IFW$16</f>
        <v>#DIV/0!</v>
      </c>
      <c r="IFY118" s="1538">
        <f>+IFY556</f>
        <v>0</v>
      </c>
      <c r="IFZ118" s="1845" t="e">
        <f>+IFY118/IFY$16</f>
        <v>#DIV/0!</v>
      </c>
      <c r="IGA118" s="1538">
        <f>+IGA556</f>
        <v>0</v>
      </c>
      <c r="IGB118" s="1845" t="e">
        <f>+IGA118/IGA$16</f>
        <v>#DIV/0!</v>
      </c>
      <c r="IGC118" s="1538">
        <f>+IGC556</f>
        <v>0</v>
      </c>
      <c r="IGD118" s="1845" t="e">
        <f>+IGC118/IGC$16</f>
        <v>#DIV/0!</v>
      </c>
      <c r="IGE118" s="1538">
        <f>+IGE556</f>
        <v>0</v>
      </c>
      <c r="IGF118" s="1845" t="e">
        <f>+IGE118/IGE$16</f>
        <v>#DIV/0!</v>
      </c>
      <c r="IGG118" s="1538">
        <f>+IGG556</f>
        <v>0</v>
      </c>
      <c r="IGH118" s="1845" t="e">
        <f>+IGG118/IGG$16</f>
        <v>#DIV/0!</v>
      </c>
      <c r="IGI118" s="1538">
        <f>+IGI556</f>
        <v>0</v>
      </c>
      <c r="IGJ118" s="1845" t="e">
        <f>+IGI118/IGI$16</f>
        <v>#DIV/0!</v>
      </c>
      <c r="IGK118" s="1538">
        <f>+IGK556</f>
        <v>0</v>
      </c>
      <c r="IGL118" s="1845" t="e">
        <f>+IGK118/IGK$16</f>
        <v>#DIV/0!</v>
      </c>
      <c r="IGM118" s="1538">
        <f>+IGM556</f>
        <v>0</v>
      </c>
      <c r="IGN118" s="1845" t="e">
        <f>+IGM118/IGM$16</f>
        <v>#DIV/0!</v>
      </c>
      <c r="IGO118" s="1538">
        <f>+IGO556</f>
        <v>0</v>
      </c>
      <c r="IGP118" s="1845" t="e">
        <f>+IGO118/IGO$16</f>
        <v>#DIV/0!</v>
      </c>
      <c r="IGQ118" s="1538">
        <f>+IGQ556</f>
        <v>0</v>
      </c>
      <c r="IGR118" s="1845" t="e">
        <f>+IGQ118/IGQ$16</f>
        <v>#DIV/0!</v>
      </c>
      <c r="IGS118" s="1538">
        <f>+IGS556</f>
        <v>0</v>
      </c>
      <c r="IGT118" s="1845" t="e">
        <f>+IGS118/IGS$16</f>
        <v>#DIV/0!</v>
      </c>
      <c r="IGU118" s="1538">
        <f>+IGU556</f>
        <v>0</v>
      </c>
      <c r="IGV118" s="1845" t="e">
        <f>+IGU118/IGU$16</f>
        <v>#DIV/0!</v>
      </c>
      <c r="IGW118" s="1538">
        <f>+IGW556</f>
        <v>0</v>
      </c>
      <c r="IGX118" s="1845" t="e">
        <f>+IGW118/IGW$16</f>
        <v>#DIV/0!</v>
      </c>
      <c r="IGY118" s="1538">
        <f>+IGY556</f>
        <v>0</v>
      </c>
      <c r="IGZ118" s="1845" t="e">
        <f>+IGY118/IGY$16</f>
        <v>#DIV/0!</v>
      </c>
      <c r="IHA118" s="1538">
        <f>+IHA556</f>
        <v>0</v>
      </c>
      <c r="IHB118" s="1845" t="e">
        <f>+IHA118/IHA$16</f>
        <v>#DIV/0!</v>
      </c>
      <c r="IHC118" s="1538">
        <f>+IHC556</f>
        <v>0</v>
      </c>
      <c r="IHD118" s="1845" t="e">
        <f>+IHC118/IHC$16</f>
        <v>#DIV/0!</v>
      </c>
      <c r="IHE118" s="1538">
        <f>+IHE556</f>
        <v>0</v>
      </c>
      <c r="IHF118" s="1845" t="e">
        <f>+IHE118/IHE$16</f>
        <v>#DIV/0!</v>
      </c>
      <c r="IHG118" s="1538">
        <f>+IHG556</f>
        <v>0</v>
      </c>
      <c r="IHH118" s="1845" t="e">
        <f>+IHG118/IHG$16</f>
        <v>#DIV/0!</v>
      </c>
      <c r="IHI118" s="1538">
        <f>+IHI556</f>
        <v>0</v>
      </c>
      <c r="IHJ118" s="1845" t="e">
        <f>+IHI118/IHI$16</f>
        <v>#DIV/0!</v>
      </c>
      <c r="IHK118" s="1538">
        <f>+IHK556</f>
        <v>0</v>
      </c>
      <c r="IHL118" s="1845" t="e">
        <f>+IHK118/IHK$16</f>
        <v>#DIV/0!</v>
      </c>
      <c r="IHM118" s="1538">
        <f>+IHM556</f>
        <v>0</v>
      </c>
      <c r="IHN118" s="1845" t="e">
        <f>+IHM118/IHM$16</f>
        <v>#DIV/0!</v>
      </c>
      <c r="IHO118" s="1538">
        <f>+IHO556</f>
        <v>0</v>
      </c>
      <c r="IHP118" s="1845" t="e">
        <f>+IHO118/IHO$16</f>
        <v>#DIV/0!</v>
      </c>
      <c r="IHQ118" s="1538">
        <f>+IHQ556</f>
        <v>0</v>
      </c>
      <c r="IHR118" s="1845" t="e">
        <f>+IHQ118/IHQ$16</f>
        <v>#DIV/0!</v>
      </c>
      <c r="IHS118" s="1538">
        <f>+IHS556</f>
        <v>0</v>
      </c>
      <c r="IHT118" s="1845" t="e">
        <f>+IHS118/IHS$16</f>
        <v>#DIV/0!</v>
      </c>
      <c r="IHU118" s="1538">
        <f>+IHU556</f>
        <v>0</v>
      </c>
      <c r="IHV118" s="1845" t="e">
        <f>+IHU118/IHU$16</f>
        <v>#DIV/0!</v>
      </c>
      <c r="IHW118" s="1538">
        <f>+IHW556</f>
        <v>0</v>
      </c>
      <c r="IHX118" s="1845" t="e">
        <f>+IHW118/IHW$16</f>
        <v>#DIV/0!</v>
      </c>
      <c r="IHY118" s="1538">
        <f>+IHY556</f>
        <v>0</v>
      </c>
      <c r="IHZ118" s="1845" t="e">
        <f>+IHY118/IHY$16</f>
        <v>#DIV/0!</v>
      </c>
      <c r="IIA118" s="1538">
        <f>+IIA556</f>
        <v>0</v>
      </c>
      <c r="IIB118" s="1845" t="e">
        <f>+IIA118/IIA$16</f>
        <v>#DIV/0!</v>
      </c>
      <c r="IIC118" s="1538">
        <f>+IIC556</f>
        <v>0</v>
      </c>
      <c r="IID118" s="1845" t="e">
        <f>+IIC118/IIC$16</f>
        <v>#DIV/0!</v>
      </c>
      <c r="IIE118" s="1538">
        <f>+IIE556</f>
        <v>0</v>
      </c>
      <c r="IIF118" s="1845" t="e">
        <f>+IIE118/IIE$16</f>
        <v>#DIV/0!</v>
      </c>
      <c r="IIG118" s="1538">
        <f>+IIG556</f>
        <v>0</v>
      </c>
      <c r="IIH118" s="1845" t="e">
        <f>+IIG118/IIG$16</f>
        <v>#DIV/0!</v>
      </c>
      <c r="III118" s="1538">
        <f>+III556</f>
        <v>0</v>
      </c>
      <c r="IIJ118" s="1845" t="e">
        <f>+III118/III$16</f>
        <v>#DIV/0!</v>
      </c>
      <c r="IIK118" s="1538">
        <f>+IIK556</f>
        <v>0</v>
      </c>
      <c r="IIL118" s="1845" t="e">
        <f>+IIK118/IIK$16</f>
        <v>#DIV/0!</v>
      </c>
      <c r="IIM118" s="1538">
        <f>+IIM556</f>
        <v>0</v>
      </c>
      <c r="IIN118" s="1845" t="e">
        <f>+IIM118/IIM$16</f>
        <v>#DIV/0!</v>
      </c>
      <c r="IIO118" s="1538">
        <f>+IIO556</f>
        <v>0</v>
      </c>
      <c r="IIP118" s="1845" t="e">
        <f>+IIO118/IIO$16</f>
        <v>#DIV/0!</v>
      </c>
      <c r="IIQ118" s="1538">
        <f>+IIQ556</f>
        <v>0</v>
      </c>
      <c r="IIR118" s="1845" t="e">
        <f>+IIQ118/IIQ$16</f>
        <v>#DIV/0!</v>
      </c>
      <c r="IIS118" s="1538">
        <f>+IIS556</f>
        <v>0</v>
      </c>
      <c r="IIT118" s="1845" t="e">
        <f>+IIS118/IIS$16</f>
        <v>#DIV/0!</v>
      </c>
      <c r="IIU118" s="1538">
        <f>+IIU556</f>
        <v>0</v>
      </c>
      <c r="IIV118" s="1845" t="e">
        <f>+IIU118/IIU$16</f>
        <v>#DIV/0!</v>
      </c>
      <c r="IIW118" s="1538">
        <f>+IIW556</f>
        <v>0</v>
      </c>
      <c r="IIX118" s="1845" t="e">
        <f>+IIW118/IIW$16</f>
        <v>#DIV/0!</v>
      </c>
      <c r="IIY118" s="1538">
        <f>+IIY556</f>
        <v>0</v>
      </c>
      <c r="IIZ118" s="1845" t="e">
        <f>+IIY118/IIY$16</f>
        <v>#DIV/0!</v>
      </c>
      <c r="IJA118" s="1538">
        <f>+IJA556</f>
        <v>0</v>
      </c>
      <c r="IJB118" s="1845" t="e">
        <f>+IJA118/IJA$16</f>
        <v>#DIV/0!</v>
      </c>
      <c r="IJC118" s="1538">
        <f>+IJC556</f>
        <v>0</v>
      </c>
      <c r="IJD118" s="1845" t="e">
        <f>+IJC118/IJC$16</f>
        <v>#DIV/0!</v>
      </c>
      <c r="IJE118" s="1538">
        <f>+IJE556</f>
        <v>0</v>
      </c>
      <c r="IJF118" s="1845" t="e">
        <f>+IJE118/IJE$16</f>
        <v>#DIV/0!</v>
      </c>
      <c r="IJG118" s="1538">
        <f>+IJG556</f>
        <v>0</v>
      </c>
      <c r="IJH118" s="1845" t="e">
        <f>+IJG118/IJG$16</f>
        <v>#DIV/0!</v>
      </c>
      <c r="IJI118" s="1538">
        <f>+IJI556</f>
        <v>0</v>
      </c>
      <c r="IJJ118" s="1845" t="e">
        <f>+IJI118/IJI$16</f>
        <v>#DIV/0!</v>
      </c>
      <c r="IJK118" s="1538">
        <f>+IJK556</f>
        <v>0</v>
      </c>
      <c r="IJL118" s="1845" t="e">
        <f>+IJK118/IJK$16</f>
        <v>#DIV/0!</v>
      </c>
      <c r="IJM118" s="1538">
        <f>+IJM556</f>
        <v>0</v>
      </c>
      <c r="IJN118" s="1845" t="e">
        <f>+IJM118/IJM$16</f>
        <v>#DIV/0!</v>
      </c>
      <c r="IJO118" s="1538">
        <f>+IJO556</f>
        <v>0</v>
      </c>
      <c r="IJP118" s="1845" t="e">
        <f>+IJO118/IJO$16</f>
        <v>#DIV/0!</v>
      </c>
      <c r="IJQ118" s="1538">
        <f>+IJQ556</f>
        <v>0</v>
      </c>
      <c r="IJR118" s="1845" t="e">
        <f>+IJQ118/IJQ$16</f>
        <v>#DIV/0!</v>
      </c>
      <c r="IJS118" s="1538">
        <f>+IJS556</f>
        <v>0</v>
      </c>
      <c r="IJT118" s="1845" t="e">
        <f>+IJS118/IJS$16</f>
        <v>#DIV/0!</v>
      </c>
      <c r="IJU118" s="1538">
        <f>+IJU556</f>
        <v>0</v>
      </c>
      <c r="IJV118" s="1845" t="e">
        <f>+IJU118/IJU$16</f>
        <v>#DIV/0!</v>
      </c>
      <c r="IJW118" s="1538">
        <f>+IJW556</f>
        <v>0</v>
      </c>
      <c r="IJX118" s="1845" t="e">
        <f>+IJW118/IJW$16</f>
        <v>#DIV/0!</v>
      </c>
      <c r="IJY118" s="1538">
        <f>+IJY556</f>
        <v>0</v>
      </c>
      <c r="IJZ118" s="1845" t="e">
        <f>+IJY118/IJY$16</f>
        <v>#DIV/0!</v>
      </c>
      <c r="IKA118" s="1538">
        <f>+IKA556</f>
        <v>0</v>
      </c>
      <c r="IKB118" s="1845" t="e">
        <f>+IKA118/IKA$16</f>
        <v>#DIV/0!</v>
      </c>
      <c r="IKC118" s="1538">
        <f>+IKC556</f>
        <v>0</v>
      </c>
      <c r="IKD118" s="1845" t="e">
        <f>+IKC118/IKC$16</f>
        <v>#DIV/0!</v>
      </c>
      <c r="IKE118" s="1538">
        <f>+IKE556</f>
        <v>0</v>
      </c>
      <c r="IKF118" s="1845" t="e">
        <f>+IKE118/IKE$16</f>
        <v>#DIV/0!</v>
      </c>
      <c r="IKG118" s="1538">
        <f>+IKG556</f>
        <v>0</v>
      </c>
      <c r="IKH118" s="1845" t="e">
        <f>+IKG118/IKG$16</f>
        <v>#DIV/0!</v>
      </c>
      <c r="IKI118" s="1538">
        <f>+IKI556</f>
        <v>0</v>
      </c>
      <c r="IKJ118" s="1845" t="e">
        <f>+IKI118/IKI$16</f>
        <v>#DIV/0!</v>
      </c>
      <c r="IKK118" s="1538">
        <f>+IKK556</f>
        <v>0</v>
      </c>
      <c r="IKL118" s="1845" t="e">
        <f>+IKK118/IKK$16</f>
        <v>#DIV/0!</v>
      </c>
      <c r="IKM118" s="1538">
        <f>+IKM556</f>
        <v>0</v>
      </c>
      <c r="IKN118" s="1845" t="e">
        <f>+IKM118/IKM$16</f>
        <v>#DIV/0!</v>
      </c>
      <c r="IKO118" s="1538">
        <f>+IKO556</f>
        <v>0</v>
      </c>
      <c r="IKP118" s="1845" t="e">
        <f>+IKO118/IKO$16</f>
        <v>#DIV/0!</v>
      </c>
      <c r="IKQ118" s="1538">
        <f>+IKQ556</f>
        <v>0</v>
      </c>
      <c r="IKR118" s="1845" t="e">
        <f>+IKQ118/IKQ$16</f>
        <v>#DIV/0!</v>
      </c>
      <c r="IKS118" s="1538">
        <f>+IKS556</f>
        <v>0</v>
      </c>
      <c r="IKT118" s="1845" t="e">
        <f>+IKS118/IKS$16</f>
        <v>#DIV/0!</v>
      </c>
      <c r="IKU118" s="1538">
        <f>+IKU556</f>
        <v>0</v>
      </c>
      <c r="IKV118" s="1845" t="e">
        <f>+IKU118/IKU$16</f>
        <v>#DIV/0!</v>
      </c>
      <c r="IKW118" s="1538">
        <f>+IKW556</f>
        <v>0</v>
      </c>
      <c r="IKX118" s="1845" t="e">
        <f>+IKW118/IKW$16</f>
        <v>#DIV/0!</v>
      </c>
      <c r="IKY118" s="1538">
        <f>+IKY556</f>
        <v>0</v>
      </c>
      <c r="IKZ118" s="1845" t="e">
        <f>+IKY118/IKY$16</f>
        <v>#DIV/0!</v>
      </c>
      <c r="ILA118" s="1538">
        <f>+ILA556</f>
        <v>0</v>
      </c>
      <c r="ILB118" s="1845" t="e">
        <f>+ILA118/ILA$16</f>
        <v>#DIV/0!</v>
      </c>
      <c r="ILC118" s="1538">
        <f>+ILC556</f>
        <v>0</v>
      </c>
      <c r="ILD118" s="1845" t="e">
        <f>+ILC118/ILC$16</f>
        <v>#DIV/0!</v>
      </c>
      <c r="ILE118" s="1538">
        <f>+ILE556</f>
        <v>0</v>
      </c>
      <c r="ILF118" s="1845" t="e">
        <f>+ILE118/ILE$16</f>
        <v>#DIV/0!</v>
      </c>
      <c r="ILG118" s="1538">
        <f>+ILG556</f>
        <v>0</v>
      </c>
      <c r="ILH118" s="1845" t="e">
        <f>+ILG118/ILG$16</f>
        <v>#DIV/0!</v>
      </c>
      <c r="ILI118" s="1538">
        <f>+ILI556</f>
        <v>0</v>
      </c>
      <c r="ILJ118" s="1845" t="e">
        <f>+ILI118/ILI$16</f>
        <v>#DIV/0!</v>
      </c>
      <c r="ILK118" s="1538">
        <f>+ILK556</f>
        <v>0</v>
      </c>
      <c r="ILL118" s="1845" t="e">
        <f>+ILK118/ILK$16</f>
        <v>#DIV/0!</v>
      </c>
      <c r="ILM118" s="1538">
        <f>+ILM556</f>
        <v>0</v>
      </c>
      <c r="ILN118" s="1845" t="e">
        <f>+ILM118/ILM$16</f>
        <v>#DIV/0!</v>
      </c>
      <c r="ILO118" s="1538">
        <f>+ILO556</f>
        <v>0</v>
      </c>
      <c r="ILP118" s="1845" t="e">
        <f>+ILO118/ILO$16</f>
        <v>#DIV/0!</v>
      </c>
      <c r="ILQ118" s="1538">
        <f>+ILQ556</f>
        <v>0</v>
      </c>
      <c r="ILR118" s="1845" t="e">
        <f>+ILQ118/ILQ$16</f>
        <v>#DIV/0!</v>
      </c>
      <c r="ILS118" s="1538">
        <f>+ILS556</f>
        <v>0</v>
      </c>
      <c r="ILT118" s="1845" t="e">
        <f>+ILS118/ILS$16</f>
        <v>#DIV/0!</v>
      </c>
      <c r="ILU118" s="1538">
        <f>+ILU556</f>
        <v>0</v>
      </c>
      <c r="ILV118" s="1845" t="e">
        <f>+ILU118/ILU$16</f>
        <v>#DIV/0!</v>
      </c>
      <c r="ILW118" s="1538">
        <f>+ILW556</f>
        <v>0</v>
      </c>
      <c r="ILX118" s="1845" t="e">
        <f>+ILW118/ILW$16</f>
        <v>#DIV/0!</v>
      </c>
      <c r="ILY118" s="1538">
        <f>+ILY556</f>
        <v>0</v>
      </c>
      <c r="ILZ118" s="1845" t="e">
        <f>+ILY118/ILY$16</f>
        <v>#DIV/0!</v>
      </c>
      <c r="IMA118" s="1538">
        <f>+IMA556</f>
        <v>0</v>
      </c>
      <c r="IMB118" s="1845" t="e">
        <f>+IMA118/IMA$16</f>
        <v>#DIV/0!</v>
      </c>
      <c r="IMC118" s="1538">
        <f>+IMC556</f>
        <v>0</v>
      </c>
      <c r="IMD118" s="1845" t="e">
        <f>+IMC118/IMC$16</f>
        <v>#DIV/0!</v>
      </c>
      <c r="IME118" s="1538">
        <f>+IME556</f>
        <v>0</v>
      </c>
      <c r="IMF118" s="1845" t="e">
        <f>+IME118/IME$16</f>
        <v>#DIV/0!</v>
      </c>
      <c r="IMG118" s="1538">
        <f>+IMG556</f>
        <v>0</v>
      </c>
      <c r="IMH118" s="1845" t="e">
        <f>+IMG118/IMG$16</f>
        <v>#DIV/0!</v>
      </c>
      <c r="IMI118" s="1538">
        <f>+IMI556</f>
        <v>0</v>
      </c>
      <c r="IMJ118" s="1845" t="e">
        <f>+IMI118/IMI$16</f>
        <v>#DIV/0!</v>
      </c>
      <c r="IMK118" s="1538">
        <f>+IMK556</f>
        <v>0</v>
      </c>
      <c r="IML118" s="1845" t="e">
        <f>+IMK118/IMK$16</f>
        <v>#DIV/0!</v>
      </c>
      <c r="IMM118" s="1538">
        <f>+IMM556</f>
        <v>0</v>
      </c>
      <c r="IMN118" s="1845" t="e">
        <f>+IMM118/IMM$16</f>
        <v>#DIV/0!</v>
      </c>
      <c r="IMO118" s="1538">
        <f>+IMO556</f>
        <v>0</v>
      </c>
      <c r="IMP118" s="1845" t="e">
        <f>+IMO118/IMO$16</f>
        <v>#DIV/0!</v>
      </c>
      <c r="IMQ118" s="1538">
        <f>+IMQ556</f>
        <v>0</v>
      </c>
      <c r="IMR118" s="1845" t="e">
        <f>+IMQ118/IMQ$16</f>
        <v>#DIV/0!</v>
      </c>
      <c r="IMS118" s="1538">
        <f>+IMS556</f>
        <v>0</v>
      </c>
      <c r="IMT118" s="1845" t="e">
        <f>+IMS118/IMS$16</f>
        <v>#DIV/0!</v>
      </c>
      <c r="IMU118" s="1538">
        <f>+IMU556</f>
        <v>0</v>
      </c>
      <c r="IMV118" s="1845" t="e">
        <f>+IMU118/IMU$16</f>
        <v>#DIV/0!</v>
      </c>
      <c r="IMW118" s="1538">
        <f>+IMW556</f>
        <v>0</v>
      </c>
      <c r="IMX118" s="1845" t="e">
        <f>+IMW118/IMW$16</f>
        <v>#DIV/0!</v>
      </c>
      <c r="IMY118" s="1538">
        <f>+IMY556</f>
        <v>0</v>
      </c>
      <c r="IMZ118" s="1845" t="e">
        <f>+IMY118/IMY$16</f>
        <v>#DIV/0!</v>
      </c>
      <c r="INA118" s="1538">
        <f>+INA556</f>
        <v>0</v>
      </c>
      <c r="INB118" s="1845" t="e">
        <f>+INA118/INA$16</f>
        <v>#DIV/0!</v>
      </c>
      <c r="INC118" s="1538">
        <f>+INC556</f>
        <v>0</v>
      </c>
      <c r="IND118" s="1845" t="e">
        <f>+INC118/INC$16</f>
        <v>#DIV/0!</v>
      </c>
      <c r="INE118" s="1538">
        <f>+INE556</f>
        <v>0</v>
      </c>
      <c r="INF118" s="1845" t="e">
        <f>+INE118/INE$16</f>
        <v>#DIV/0!</v>
      </c>
      <c r="ING118" s="1538">
        <f>+ING556</f>
        <v>0</v>
      </c>
      <c r="INH118" s="1845" t="e">
        <f>+ING118/ING$16</f>
        <v>#DIV/0!</v>
      </c>
      <c r="INI118" s="1538">
        <f>+INI556</f>
        <v>0</v>
      </c>
      <c r="INJ118" s="1845" t="e">
        <f>+INI118/INI$16</f>
        <v>#DIV/0!</v>
      </c>
      <c r="INK118" s="1538">
        <f>+INK556</f>
        <v>0</v>
      </c>
      <c r="INL118" s="1845" t="e">
        <f>+INK118/INK$16</f>
        <v>#DIV/0!</v>
      </c>
      <c r="INM118" s="1538">
        <f>+INM556</f>
        <v>0</v>
      </c>
      <c r="INN118" s="1845" t="e">
        <f>+INM118/INM$16</f>
        <v>#DIV/0!</v>
      </c>
      <c r="INO118" s="1538">
        <f>+INO556</f>
        <v>0</v>
      </c>
      <c r="INP118" s="1845" t="e">
        <f>+INO118/INO$16</f>
        <v>#DIV/0!</v>
      </c>
      <c r="INQ118" s="1538">
        <f>+INQ556</f>
        <v>0</v>
      </c>
      <c r="INR118" s="1845" t="e">
        <f>+INQ118/INQ$16</f>
        <v>#DIV/0!</v>
      </c>
      <c r="INS118" s="1538">
        <f>+INS556</f>
        <v>0</v>
      </c>
      <c r="INT118" s="1845" t="e">
        <f>+INS118/INS$16</f>
        <v>#DIV/0!</v>
      </c>
      <c r="INU118" s="1538">
        <f>+INU556</f>
        <v>0</v>
      </c>
      <c r="INV118" s="1845" t="e">
        <f>+INU118/INU$16</f>
        <v>#DIV/0!</v>
      </c>
      <c r="INW118" s="1538">
        <f>+INW556</f>
        <v>0</v>
      </c>
      <c r="INX118" s="1845" t="e">
        <f>+INW118/INW$16</f>
        <v>#DIV/0!</v>
      </c>
      <c r="INY118" s="1538">
        <f>+INY556</f>
        <v>0</v>
      </c>
      <c r="INZ118" s="1845" t="e">
        <f>+INY118/INY$16</f>
        <v>#DIV/0!</v>
      </c>
      <c r="IOA118" s="1538">
        <f>+IOA556</f>
        <v>0</v>
      </c>
      <c r="IOB118" s="1845" t="e">
        <f>+IOA118/IOA$16</f>
        <v>#DIV/0!</v>
      </c>
      <c r="IOC118" s="1538">
        <f>+IOC556</f>
        <v>0</v>
      </c>
      <c r="IOD118" s="1845" t="e">
        <f>+IOC118/IOC$16</f>
        <v>#DIV/0!</v>
      </c>
      <c r="IOE118" s="1538">
        <f>+IOE556</f>
        <v>0</v>
      </c>
      <c r="IOF118" s="1845" t="e">
        <f>+IOE118/IOE$16</f>
        <v>#DIV/0!</v>
      </c>
      <c r="IOG118" s="1538">
        <f>+IOG556</f>
        <v>0</v>
      </c>
      <c r="IOH118" s="1845" t="e">
        <f>+IOG118/IOG$16</f>
        <v>#DIV/0!</v>
      </c>
      <c r="IOI118" s="1538">
        <f>+IOI556</f>
        <v>0</v>
      </c>
      <c r="IOJ118" s="1845" t="e">
        <f>+IOI118/IOI$16</f>
        <v>#DIV/0!</v>
      </c>
      <c r="IOK118" s="1538">
        <f>+IOK556</f>
        <v>0</v>
      </c>
      <c r="IOL118" s="1845" t="e">
        <f>+IOK118/IOK$16</f>
        <v>#DIV/0!</v>
      </c>
      <c r="IOM118" s="1538">
        <f>+IOM556</f>
        <v>0</v>
      </c>
      <c r="ION118" s="1845" t="e">
        <f>+IOM118/IOM$16</f>
        <v>#DIV/0!</v>
      </c>
      <c r="IOO118" s="1538">
        <f>+IOO556</f>
        <v>0</v>
      </c>
      <c r="IOP118" s="1845" t="e">
        <f>+IOO118/IOO$16</f>
        <v>#DIV/0!</v>
      </c>
      <c r="IOQ118" s="1538">
        <f>+IOQ556</f>
        <v>0</v>
      </c>
      <c r="IOR118" s="1845" t="e">
        <f>+IOQ118/IOQ$16</f>
        <v>#DIV/0!</v>
      </c>
      <c r="IOS118" s="1538">
        <f>+IOS556</f>
        <v>0</v>
      </c>
      <c r="IOT118" s="1845" t="e">
        <f>+IOS118/IOS$16</f>
        <v>#DIV/0!</v>
      </c>
      <c r="IOU118" s="1538">
        <f>+IOU556</f>
        <v>0</v>
      </c>
      <c r="IOV118" s="1845" t="e">
        <f>+IOU118/IOU$16</f>
        <v>#DIV/0!</v>
      </c>
      <c r="IOW118" s="1538">
        <f>+IOW556</f>
        <v>0</v>
      </c>
      <c r="IOX118" s="1845" t="e">
        <f>+IOW118/IOW$16</f>
        <v>#DIV/0!</v>
      </c>
      <c r="IOY118" s="1538">
        <f>+IOY556</f>
        <v>0</v>
      </c>
      <c r="IOZ118" s="1845" t="e">
        <f>+IOY118/IOY$16</f>
        <v>#DIV/0!</v>
      </c>
      <c r="IPA118" s="1538">
        <f>+IPA556</f>
        <v>0</v>
      </c>
      <c r="IPB118" s="1845" t="e">
        <f>+IPA118/IPA$16</f>
        <v>#DIV/0!</v>
      </c>
      <c r="IPC118" s="1538">
        <f>+IPC556</f>
        <v>0</v>
      </c>
      <c r="IPD118" s="1845" t="e">
        <f>+IPC118/IPC$16</f>
        <v>#DIV/0!</v>
      </c>
      <c r="IPE118" s="1538">
        <f>+IPE556</f>
        <v>0</v>
      </c>
      <c r="IPF118" s="1845" t="e">
        <f>+IPE118/IPE$16</f>
        <v>#DIV/0!</v>
      </c>
      <c r="IPG118" s="1538">
        <f>+IPG556</f>
        <v>0</v>
      </c>
      <c r="IPH118" s="1845" t="e">
        <f>+IPG118/IPG$16</f>
        <v>#DIV/0!</v>
      </c>
      <c r="IPI118" s="1538">
        <f>+IPI556</f>
        <v>0</v>
      </c>
      <c r="IPJ118" s="1845" t="e">
        <f>+IPI118/IPI$16</f>
        <v>#DIV/0!</v>
      </c>
      <c r="IPK118" s="1538">
        <f>+IPK556</f>
        <v>0</v>
      </c>
      <c r="IPL118" s="1845" t="e">
        <f>+IPK118/IPK$16</f>
        <v>#DIV/0!</v>
      </c>
      <c r="IPM118" s="1538">
        <f>+IPM556</f>
        <v>0</v>
      </c>
      <c r="IPN118" s="1845" t="e">
        <f>+IPM118/IPM$16</f>
        <v>#DIV/0!</v>
      </c>
      <c r="IPO118" s="1538">
        <f>+IPO556</f>
        <v>0</v>
      </c>
      <c r="IPP118" s="1845" t="e">
        <f>+IPO118/IPO$16</f>
        <v>#DIV/0!</v>
      </c>
      <c r="IPQ118" s="1538">
        <f>+IPQ556</f>
        <v>0</v>
      </c>
      <c r="IPR118" s="1845" t="e">
        <f>+IPQ118/IPQ$16</f>
        <v>#DIV/0!</v>
      </c>
      <c r="IPS118" s="1538">
        <f>+IPS556</f>
        <v>0</v>
      </c>
      <c r="IPT118" s="1845" t="e">
        <f>+IPS118/IPS$16</f>
        <v>#DIV/0!</v>
      </c>
      <c r="IPU118" s="1538">
        <f>+IPU556</f>
        <v>0</v>
      </c>
      <c r="IPV118" s="1845" t="e">
        <f>+IPU118/IPU$16</f>
        <v>#DIV/0!</v>
      </c>
      <c r="IPW118" s="1538">
        <f>+IPW556</f>
        <v>0</v>
      </c>
      <c r="IPX118" s="1845" t="e">
        <f>+IPW118/IPW$16</f>
        <v>#DIV/0!</v>
      </c>
      <c r="IPY118" s="1538">
        <f>+IPY556</f>
        <v>0</v>
      </c>
      <c r="IPZ118" s="1845" t="e">
        <f>+IPY118/IPY$16</f>
        <v>#DIV/0!</v>
      </c>
      <c r="IQA118" s="1538">
        <f>+IQA556</f>
        <v>0</v>
      </c>
      <c r="IQB118" s="1845" t="e">
        <f>+IQA118/IQA$16</f>
        <v>#DIV/0!</v>
      </c>
      <c r="IQC118" s="1538">
        <f>+IQC556</f>
        <v>0</v>
      </c>
      <c r="IQD118" s="1845" t="e">
        <f>+IQC118/IQC$16</f>
        <v>#DIV/0!</v>
      </c>
      <c r="IQE118" s="1538">
        <f>+IQE556</f>
        <v>0</v>
      </c>
      <c r="IQF118" s="1845" t="e">
        <f>+IQE118/IQE$16</f>
        <v>#DIV/0!</v>
      </c>
      <c r="IQG118" s="1538">
        <f>+IQG556</f>
        <v>0</v>
      </c>
      <c r="IQH118" s="1845" t="e">
        <f>+IQG118/IQG$16</f>
        <v>#DIV/0!</v>
      </c>
      <c r="IQI118" s="1538">
        <f>+IQI556</f>
        <v>0</v>
      </c>
      <c r="IQJ118" s="1845" t="e">
        <f>+IQI118/IQI$16</f>
        <v>#DIV/0!</v>
      </c>
      <c r="IQK118" s="1538">
        <f>+IQK556</f>
        <v>0</v>
      </c>
      <c r="IQL118" s="1845" t="e">
        <f>+IQK118/IQK$16</f>
        <v>#DIV/0!</v>
      </c>
      <c r="IQM118" s="1538">
        <f>+IQM556</f>
        <v>0</v>
      </c>
      <c r="IQN118" s="1845" t="e">
        <f>+IQM118/IQM$16</f>
        <v>#DIV/0!</v>
      </c>
      <c r="IQO118" s="1538">
        <f>+IQO556</f>
        <v>0</v>
      </c>
      <c r="IQP118" s="1845" t="e">
        <f>+IQO118/IQO$16</f>
        <v>#DIV/0!</v>
      </c>
      <c r="IQQ118" s="1538">
        <f>+IQQ556</f>
        <v>0</v>
      </c>
      <c r="IQR118" s="1845" t="e">
        <f>+IQQ118/IQQ$16</f>
        <v>#DIV/0!</v>
      </c>
      <c r="IQS118" s="1538">
        <f>+IQS556</f>
        <v>0</v>
      </c>
      <c r="IQT118" s="1845" t="e">
        <f>+IQS118/IQS$16</f>
        <v>#DIV/0!</v>
      </c>
      <c r="IQU118" s="1538">
        <f>+IQU556</f>
        <v>0</v>
      </c>
      <c r="IQV118" s="1845" t="e">
        <f>+IQU118/IQU$16</f>
        <v>#DIV/0!</v>
      </c>
      <c r="IQW118" s="1538">
        <f>+IQW556</f>
        <v>0</v>
      </c>
      <c r="IQX118" s="1845" t="e">
        <f>+IQW118/IQW$16</f>
        <v>#DIV/0!</v>
      </c>
      <c r="IQY118" s="1538">
        <f>+IQY556</f>
        <v>0</v>
      </c>
      <c r="IQZ118" s="1845" t="e">
        <f>+IQY118/IQY$16</f>
        <v>#DIV/0!</v>
      </c>
      <c r="IRA118" s="1538">
        <f>+IRA556</f>
        <v>0</v>
      </c>
      <c r="IRB118" s="1845" t="e">
        <f>+IRA118/IRA$16</f>
        <v>#DIV/0!</v>
      </c>
      <c r="IRC118" s="1538">
        <f>+IRC556</f>
        <v>0</v>
      </c>
      <c r="IRD118" s="1845" t="e">
        <f>+IRC118/IRC$16</f>
        <v>#DIV/0!</v>
      </c>
      <c r="IRE118" s="1538">
        <f>+IRE556</f>
        <v>0</v>
      </c>
      <c r="IRF118" s="1845" t="e">
        <f>+IRE118/IRE$16</f>
        <v>#DIV/0!</v>
      </c>
      <c r="IRG118" s="1538">
        <f>+IRG556</f>
        <v>0</v>
      </c>
      <c r="IRH118" s="1845" t="e">
        <f>+IRG118/IRG$16</f>
        <v>#DIV/0!</v>
      </c>
      <c r="IRI118" s="1538">
        <f>+IRI556</f>
        <v>0</v>
      </c>
      <c r="IRJ118" s="1845" t="e">
        <f>+IRI118/IRI$16</f>
        <v>#DIV/0!</v>
      </c>
      <c r="IRK118" s="1538">
        <f>+IRK556</f>
        <v>0</v>
      </c>
      <c r="IRL118" s="1845" t="e">
        <f>+IRK118/IRK$16</f>
        <v>#DIV/0!</v>
      </c>
      <c r="IRM118" s="1538">
        <f>+IRM556</f>
        <v>0</v>
      </c>
      <c r="IRN118" s="1845" t="e">
        <f>+IRM118/IRM$16</f>
        <v>#DIV/0!</v>
      </c>
      <c r="IRO118" s="1538">
        <f>+IRO556</f>
        <v>0</v>
      </c>
      <c r="IRP118" s="1845" t="e">
        <f>+IRO118/IRO$16</f>
        <v>#DIV/0!</v>
      </c>
      <c r="IRQ118" s="1538">
        <f>+IRQ556</f>
        <v>0</v>
      </c>
      <c r="IRR118" s="1845" t="e">
        <f>+IRQ118/IRQ$16</f>
        <v>#DIV/0!</v>
      </c>
      <c r="IRS118" s="1538">
        <f>+IRS556</f>
        <v>0</v>
      </c>
      <c r="IRT118" s="1845" t="e">
        <f>+IRS118/IRS$16</f>
        <v>#DIV/0!</v>
      </c>
      <c r="IRU118" s="1538">
        <f>+IRU556</f>
        <v>0</v>
      </c>
      <c r="IRV118" s="1845" t="e">
        <f>+IRU118/IRU$16</f>
        <v>#DIV/0!</v>
      </c>
      <c r="IRW118" s="1538">
        <f>+IRW556</f>
        <v>0</v>
      </c>
      <c r="IRX118" s="1845" t="e">
        <f>+IRW118/IRW$16</f>
        <v>#DIV/0!</v>
      </c>
      <c r="IRY118" s="1538">
        <f>+IRY556</f>
        <v>0</v>
      </c>
      <c r="IRZ118" s="1845" t="e">
        <f>+IRY118/IRY$16</f>
        <v>#DIV/0!</v>
      </c>
      <c r="ISA118" s="1538">
        <f>+ISA556</f>
        <v>0</v>
      </c>
      <c r="ISB118" s="1845" t="e">
        <f>+ISA118/ISA$16</f>
        <v>#DIV/0!</v>
      </c>
      <c r="ISC118" s="1538">
        <f>+ISC556</f>
        <v>0</v>
      </c>
      <c r="ISD118" s="1845" t="e">
        <f>+ISC118/ISC$16</f>
        <v>#DIV/0!</v>
      </c>
      <c r="ISE118" s="1538">
        <f>+ISE556</f>
        <v>0</v>
      </c>
      <c r="ISF118" s="1845" t="e">
        <f>+ISE118/ISE$16</f>
        <v>#DIV/0!</v>
      </c>
      <c r="ISG118" s="1538">
        <f>+ISG556</f>
        <v>0</v>
      </c>
      <c r="ISH118" s="1845" t="e">
        <f>+ISG118/ISG$16</f>
        <v>#DIV/0!</v>
      </c>
      <c r="ISI118" s="1538">
        <f>+ISI556</f>
        <v>0</v>
      </c>
      <c r="ISJ118" s="1845" t="e">
        <f>+ISI118/ISI$16</f>
        <v>#DIV/0!</v>
      </c>
      <c r="ISK118" s="1538">
        <f>+ISK556</f>
        <v>0</v>
      </c>
      <c r="ISL118" s="1845" t="e">
        <f>+ISK118/ISK$16</f>
        <v>#DIV/0!</v>
      </c>
      <c r="ISM118" s="1538">
        <f>+ISM556</f>
        <v>0</v>
      </c>
      <c r="ISN118" s="1845" t="e">
        <f>+ISM118/ISM$16</f>
        <v>#DIV/0!</v>
      </c>
      <c r="ISO118" s="1538">
        <f>+ISO556</f>
        <v>0</v>
      </c>
      <c r="ISP118" s="1845" t="e">
        <f>+ISO118/ISO$16</f>
        <v>#DIV/0!</v>
      </c>
      <c r="ISQ118" s="1538">
        <f>+ISQ556</f>
        <v>0</v>
      </c>
      <c r="ISR118" s="1845" t="e">
        <f>+ISQ118/ISQ$16</f>
        <v>#DIV/0!</v>
      </c>
      <c r="ISS118" s="1538">
        <f>+ISS556</f>
        <v>0</v>
      </c>
      <c r="IST118" s="1845" t="e">
        <f>+ISS118/ISS$16</f>
        <v>#DIV/0!</v>
      </c>
      <c r="ISU118" s="1538">
        <f>+ISU556</f>
        <v>0</v>
      </c>
      <c r="ISV118" s="1845" t="e">
        <f>+ISU118/ISU$16</f>
        <v>#DIV/0!</v>
      </c>
      <c r="ISW118" s="1538">
        <f>+ISW556</f>
        <v>0</v>
      </c>
      <c r="ISX118" s="1845" t="e">
        <f>+ISW118/ISW$16</f>
        <v>#DIV/0!</v>
      </c>
      <c r="ISY118" s="1538">
        <f>+ISY556</f>
        <v>0</v>
      </c>
      <c r="ISZ118" s="1845" t="e">
        <f>+ISY118/ISY$16</f>
        <v>#DIV/0!</v>
      </c>
      <c r="ITA118" s="1538">
        <f>+ITA556</f>
        <v>0</v>
      </c>
      <c r="ITB118" s="1845" t="e">
        <f>+ITA118/ITA$16</f>
        <v>#DIV/0!</v>
      </c>
      <c r="ITC118" s="1538">
        <f>+ITC556</f>
        <v>0</v>
      </c>
      <c r="ITD118" s="1845" t="e">
        <f>+ITC118/ITC$16</f>
        <v>#DIV/0!</v>
      </c>
      <c r="ITE118" s="1538">
        <f>+ITE556</f>
        <v>0</v>
      </c>
      <c r="ITF118" s="1845" t="e">
        <f>+ITE118/ITE$16</f>
        <v>#DIV/0!</v>
      </c>
      <c r="ITG118" s="1538">
        <f>+ITG556</f>
        <v>0</v>
      </c>
      <c r="ITH118" s="1845" t="e">
        <f>+ITG118/ITG$16</f>
        <v>#DIV/0!</v>
      </c>
      <c r="ITI118" s="1538">
        <f>+ITI556</f>
        <v>0</v>
      </c>
      <c r="ITJ118" s="1845" t="e">
        <f>+ITI118/ITI$16</f>
        <v>#DIV/0!</v>
      </c>
      <c r="ITK118" s="1538">
        <f>+ITK556</f>
        <v>0</v>
      </c>
      <c r="ITL118" s="1845" t="e">
        <f>+ITK118/ITK$16</f>
        <v>#DIV/0!</v>
      </c>
      <c r="ITM118" s="1538">
        <f>+ITM556</f>
        <v>0</v>
      </c>
      <c r="ITN118" s="1845" t="e">
        <f>+ITM118/ITM$16</f>
        <v>#DIV/0!</v>
      </c>
      <c r="ITO118" s="1538">
        <f>+ITO556</f>
        <v>0</v>
      </c>
      <c r="ITP118" s="1845" t="e">
        <f>+ITO118/ITO$16</f>
        <v>#DIV/0!</v>
      </c>
      <c r="ITQ118" s="1538">
        <f>+ITQ556</f>
        <v>0</v>
      </c>
      <c r="ITR118" s="1845" t="e">
        <f>+ITQ118/ITQ$16</f>
        <v>#DIV/0!</v>
      </c>
      <c r="ITS118" s="1538">
        <f>+ITS556</f>
        <v>0</v>
      </c>
      <c r="ITT118" s="1845" t="e">
        <f>+ITS118/ITS$16</f>
        <v>#DIV/0!</v>
      </c>
      <c r="ITU118" s="1538">
        <f>+ITU556</f>
        <v>0</v>
      </c>
      <c r="ITV118" s="1845" t="e">
        <f>+ITU118/ITU$16</f>
        <v>#DIV/0!</v>
      </c>
      <c r="ITW118" s="1538">
        <f>+ITW556</f>
        <v>0</v>
      </c>
      <c r="ITX118" s="1845" t="e">
        <f>+ITW118/ITW$16</f>
        <v>#DIV/0!</v>
      </c>
      <c r="ITY118" s="1538">
        <f>+ITY556</f>
        <v>0</v>
      </c>
      <c r="ITZ118" s="1845" t="e">
        <f>+ITY118/ITY$16</f>
        <v>#DIV/0!</v>
      </c>
      <c r="IUA118" s="1538">
        <f>+IUA556</f>
        <v>0</v>
      </c>
      <c r="IUB118" s="1845" t="e">
        <f>+IUA118/IUA$16</f>
        <v>#DIV/0!</v>
      </c>
      <c r="IUC118" s="1538">
        <f>+IUC556</f>
        <v>0</v>
      </c>
      <c r="IUD118" s="1845" t="e">
        <f>+IUC118/IUC$16</f>
        <v>#DIV/0!</v>
      </c>
      <c r="IUE118" s="1538">
        <f>+IUE556</f>
        <v>0</v>
      </c>
      <c r="IUF118" s="1845" t="e">
        <f>+IUE118/IUE$16</f>
        <v>#DIV/0!</v>
      </c>
      <c r="IUG118" s="1538">
        <f>+IUG556</f>
        <v>0</v>
      </c>
      <c r="IUH118" s="1845" t="e">
        <f>+IUG118/IUG$16</f>
        <v>#DIV/0!</v>
      </c>
      <c r="IUI118" s="1538">
        <f>+IUI556</f>
        <v>0</v>
      </c>
      <c r="IUJ118" s="1845" t="e">
        <f>+IUI118/IUI$16</f>
        <v>#DIV/0!</v>
      </c>
      <c r="IUK118" s="1538">
        <f>+IUK556</f>
        <v>0</v>
      </c>
      <c r="IUL118" s="1845" t="e">
        <f>+IUK118/IUK$16</f>
        <v>#DIV/0!</v>
      </c>
      <c r="IUM118" s="1538">
        <f>+IUM556</f>
        <v>0</v>
      </c>
      <c r="IUN118" s="1845" t="e">
        <f>+IUM118/IUM$16</f>
        <v>#DIV/0!</v>
      </c>
      <c r="IUO118" s="1538">
        <f>+IUO556</f>
        <v>0</v>
      </c>
      <c r="IUP118" s="1845" t="e">
        <f>+IUO118/IUO$16</f>
        <v>#DIV/0!</v>
      </c>
      <c r="IUQ118" s="1538">
        <f>+IUQ556</f>
        <v>0</v>
      </c>
      <c r="IUR118" s="1845" t="e">
        <f>+IUQ118/IUQ$16</f>
        <v>#DIV/0!</v>
      </c>
      <c r="IUS118" s="1538">
        <f>+IUS556</f>
        <v>0</v>
      </c>
      <c r="IUT118" s="1845" t="e">
        <f>+IUS118/IUS$16</f>
        <v>#DIV/0!</v>
      </c>
      <c r="IUU118" s="1538">
        <f>+IUU556</f>
        <v>0</v>
      </c>
      <c r="IUV118" s="1845" t="e">
        <f>+IUU118/IUU$16</f>
        <v>#DIV/0!</v>
      </c>
      <c r="IUW118" s="1538">
        <f>+IUW556</f>
        <v>0</v>
      </c>
      <c r="IUX118" s="1845" t="e">
        <f>+IUW118/IUW$16</f>
        <v>#DIV/0!</v>
      </c>
      <c r="IUY118" s="1538">
        <f>+IUY556</f>
        <v>0</v>
      </c>
      <c r="IUZ118" s="1845" t="e">
        <f>+IUY118/IUY$16</f>
        <v>#DIV/0!</v>
      </c>
      <c r="IVA118" s="1538">
        <f>+IVA556</f>
        <v>0</v>
      </c>
      <c r="IVB118" s="1845" t="e">
        <f>+IVA118/IVA$16</f>
        <v>#DIV/0!</v>
      </c>
      <c r="IVC118" s="1538">
        <f>+IVC556</f>
        <v>0</v>
      </c>
      <c r="IVD118" s="1845" t="e">
        <f>+IVC118/IVC$16</f>
        <v>#DIV/0!</v>
      </c>
      <c r="IVE118" s="1538">
        <f>+IVE556</f>
        <v>0</v>
      </c>
      <c r="IVF118" s="1845" t="e">
        <f>+IVE118/IVE$16</f>
        <v>#DIV/0!</v>
      </c>
      <c r="IVG118" s="1538">
        <f>+IVG556</f>
        <v>0</v>
      </c>
      <c r="IVH118" s="1845" t="e">
        <f>+IVG118/IVG$16</f>
        <v>#DIV/0!</v>
      </c>
      <c r="IVI118" s="1538">
        <f>+IVI556</f>
        <v>0</v>
      </c>
      <c r="IVJ118" s="1845" t="e">
        <f>+IVI118/IVI$16</f>
        <v>#DIV/0!</v>
      </c>
      <c r="IVK118" s="1538">
        <f>+IVK556</f>
        <v>0</v>
      </c>
      <c r="IVL118" s="1845" t="e">
        <f>+IVK118/IVK$16</f>
        <v>#DIV/0!</v>
      </c>
      <c r="IVM118" s="1538">
        <f>+IVM556</f>
        <v>0</v>
      </c>
      <c r="IVN118" s="1845" t="e">
        <f>+IVM118/IVM$16</f>
        <v>#DIV/0!</v>
      </c>
      <c r="IVO118" s="1538">
        <f>+IVO556</f>
        <v>0</v>
      </c>
      <c r="IVP118" s="1845" t="e">
        <f>+IVO118/IVO$16</f>
        <v>#DIV/0!</v>
      </c>
      <c r="IVQ118" s="1538">
        <f>+IVQ556</f>
        <v>0</v>
      </c>
      <c r="IVR118" s="1845" t="e">
        <f>+IVQ118/IVQ$16</f>
        <v>#DIV/0!</v>
      </c>
      <c r="IVS118" s="1538">
        <f>+IVS556</f>
        <v>0</v>
      </c>
      <c r="IVT118" s="1845" t="e">
        <f>+IVS118/IVS$16</f>
        <v>#DIV/0!</v>
      </c>
      <c r="IVU118" s="1538">
        <f>+IVU556</f>
        <v>0</v>
      </c>
      <c r="IVV118" s="1845" t="e">
        <f>+IVU118/IVU$16</f>
        <v>#DIV/0!</v>
      </c>
      <c r="IVW118" s="1538">
        <f>+IVW556</f>
        <v>0</v>
      </c>
      <c r="IVX118" s="1845" t="e">
        <f>+IVW118/IVW$16</f>
        <v>#DIV/0!</v>
      </c>
      <c r="IVY118" s="1538">
        <f>+IVY556</f>
        <v>0</v>
      </c>
      <c r="IVZ118" s="1845" t="e">
        <f>+IVY118/IVY$16</f>
        <v>#DIV/0!</v>
      </c>
      <c r="IWA118" s="1538">
        <f>+IWA556</f>
        <v>0</v>
      </c>
      <c r="IWB118" s="1845" t="e">
        <f>+IWA118/IWA$16</f>
        <v>#DIV/0!</v>
      </c>
      <c r="IWC118" s="1538">
        <f>+IWC556</f>
        <v>0</v>
      </c>
      <c r="IWD118" s="1845" t="e">
        <f>+IWC118/IWC$16</f>
        <v>#DIV/0!</v>
      </c>
      <c r="IWE118" s="1538">
        <f>+IWE556</f>
        <v>0</v>
      </c>
      <c r="IWF118" s="1845" t="e">
        <f>+IWE118/IWE$16</f>
        <v>#DIV/0!</v>
      </c>
      <c r="IWG118" s="1538">
        <f>+IWG556</f>
        <v>0</v>
      </c>
      <c r="IWH118" s="1845" t="e">
        <f>+IWG118/IWG$16</f>
        <v>#DIV/0!</v>
      </c>
      <c r="IWI118" s="1538">
        <f>+IWI556</f>
        <v>0</v>
      </c>
      <c r="IWJ118" s="1845" t="e">
        <f>+IWI118/IWI$16</f>
        <v>#DIV/0!</v>
      </c>
      <c r="IWK118" s="1538">
        <f>+IWK556</f>
        <v>0</v>
      </c>
      <c r="IWL118" s="1845" t="e">
        <f>+IWK118/IWK$16</f>
        <v>#DIV/0!</v>
      </c>
      <c r="IWM118" s="1538">
        <f>+IWM556</f>
        <v>0</v>
      </c>
      <c r="IWN118" s="1845" t="e">
        <f>+IWM118/IWM$16</f>
        <v>#DIV/0!</v>
      </c>
      <c r="IWO118" s="1538">
        <f>+IWO556</f>
        <v>0</v>
      </c>
      <c r="IWP118" s="1845" t="e">
        <f>+IWO118/IWO$16</f>
        <v>#DIV/0!</v>
      </c>
      <c r="IWQ118" s="1538">
        <f>+IWQ556</f>
        <v>0</v>
      </c>
      <c r="IWR118" s="1845" t="e">
        <f>+IWQ118/IWQ$16</f>
        <v>#DIV/0!</v>
      </c>
      <c r="IWS118" s="1538">
        <f>+IWS556</f>
        <v>0</v>
      </c>
      <c r="IWT118" s="1845" t="e">
        <f>+IWS118/IWS$16</f>
        <v>#DIV/0!</v>
      </c>
      <c r="IWU118" s="1538">
        <f>+IWU556</f>
        <v>0</v>
      </c>
      <c r="IWV118" s="1845" t="e">
        <f>+IWU118/IWU$16</f>
        <v>#DIV/0!</v>
      </c>
      <c r="IWW118" s="1538">
        <f>+IWW556</f>
        <v>0</v>
      </c>
      <c r="IWX118" s="1845" t="e">
        <f>+IWW118/IWW$16</f>
        <v>#DIV/0!</v>
      </c>
      <c r="IWY118" s="1538">
        <f>+IWY556</f>
        <v>0</v>
      </c>
      <c r="IWZ118" s="1845" t="e">
        <f>+IWY118/IWY$16</f>
        <v>#DIV/0!</v>
      </c>
      <c r="IXA118" s="1538">
        <f>+IXA556</f>
        <v>0</v>
      </c>
      <c r="IXB118" s="1845" t="e">
        <f>+IXA118/IXA$16</f>
        <v>#DIV/0!</v>
      </c>
      <c r="IXC118" s="1538">
        <f>+IXC556</f>
        <v>0</v>
      </c>
      <c r="IXD118" s="1845" t="e">
        <f>+IXC118/IXC$16</f>
        <v>#DIV/0!</v>
      </c>
      <c r="IXE118" s="1538">
        <f>+IXE556</f>
        <v>0</v>
      </c>
      <c r="IXF118" s="1845" t="e">
        <f>+IXE118/IXE$16</f>
        <v>#DIV/0!</v>
      </c>
      <c r="IXG118" s="1538">
        <f>+IXG556</f>
        <v>0</v>
      </c>
      <c r="IXH118" s="1845" t="e">
        <f>+IXG118/IXG$16</f>
        <v>#DIV/0!</v>
      </c>
      <c r="IXI118" s="1538">
        <f>+IXI556</f>
        <v>0</v>
      </c>
      <c r="IXJ118" s="1845" t="e">
        <f>+IXI118/IXI$16</f>
        <v>#DIV/0!</v>
      </c>
      <c r="IXK118" s="1538">
        <f>+IXK556</f>
        <v>0</v>
      </c>
      <c r="IXL118" s="1845" t="e">
        <f>+IXK118/IXK$16</f>
        <v>#DIV/0!</v>
      </c>
      <c r="IXM118" s="1538">
        <f>+IXM556</f>
        <v>0</v>
      </c>
      <c r="IXN118" s="1845" t="e">
        <f>+IXM118/IXM$16</f>
        <v>#DIV/0!</v>
      </c>
      <c r="IXO118" s="1538">
        <f>+IXO556</f>
        <v>0</v>
      </c>
      <c r="IXP118" s="1845" t="e">
        <f>+IXO118/IXO$16</f>
        <v>#DIV/0!</v>
      </c>
      <c r="IXQ118" s="1538">
        <f>+IXQ556</f>
        <v>0</v>
      </c>
      <c r="IXR118" s="1845" t="e">
        <f>+IXQ118/IXQ$16</f>
        <v>#DIV/0!</v>
      </c>
      <c r="IXS118" s="1538">
        <f>+IXS556</f>
        <v>0</v>
      </c>
      <c r="IXT118" s="1845" t="e">
        <f>+IXS118/IXS$16</f>
        <v>#DIV/0!</v>
      </c>
      <c r="IXU118" s="1538">
        <f>+IXU556</f>
        <v>0</v>
      </c>
      <c r="IXV118" s="1845" t="e">
        <f>+IXU118/IXU$16</f>
        <v>#DIV/0!</v>
      </c>
      <c r="IXW118" s="1538">
        <f>+IXW556</f>
        <v>0</v>
      </c>
      <c r="IXX118" s="1845" t="e">
        <f>+IXW118/IXW$16</f>
        <v>#DIV/0!</v>
      </c>
      <c r="IXY118" s="1538">
        <f>+IXY556</f>
        <v>0</v>
      </c>
      <c r="IXZ118" s="1845" t="e">
        <f>+IXY118/IXY$16</f>
        <v>#DIV/0!</v>
      </c>
      <c r="IYA118" s="1538">
        <f>+IYA556</f>
        <v>0</v>
      </c>
      <c r="IYB118" s="1845" t="e">
        <f>+IYA118/IYA$16</f>
        <v>#DIV/0!</v>
      </c>
      <c r="IYC118" s="1538">
        <f>+IYC556</f>
        <v>0</v>
      </c>
      <c r="IYD118" s="1845" t="e">
        <f>+IYC118/IYC$16</f>
        <v>#DIV/0!</v>
      </c>
      <c r="IYE118" s="1538">
        <f>+IYE556</f>
        <v>0</v>
      </c>
      <c r="IYF118" s="1845" t="e">
        <f>+IYE118/IYE$16</f>
        <v>#DIV/0!</v>
      </c>
      <c r="IYG118" s="1538">
        <f>+IYG556</f>
        <v>0</v>
      </c>
      <c r="IYH118" s="1845" t="e">
        <f>+IYG118/IYG$16</f>
        <v>#DIV/0!</v>
      </c>
      <c r="IYI118" s="1538">
        <f>+IYI556</f>
        <v>0</v>
      </c>
      <c r="IYJ118" s="1845" t="e">
        <f>+IYI118/IYI$16</f>
        <v>#DIV/0!</v>
      </c>
      <c r="IYK118" s="1538">
        <f>+IYK556</f>
        <v>0</v>
      </c>
      <c r="IYL118" s="1845" t="e">
        <f>+IYK118/IYK$16</f>
        <v>#DIV/0!</v>
      </c>
      <c r="IYM118" s="1538">
        <f>+IYM556</f>
        <v>0</v>
      </c>
      <c r="IYN118" s="1845" t="e">
        <f>+IYM118/IYM$16</f>
        <v>#DIV/0!</v>
      </c>
      <c r="IYO118" s="1538">
        <f>+IYO556</f>
        <v>0</v>
      </c>
      <c r="IYP118" s="1845" t="e">
        <f>+IYO118/IYO$16</f>
        <v>#DIV/0!</v>
      </c>
      <c r="IYQ118" s="1538">
        <f>+IYQ556</f>
        <v>0</v>
      </c>
      <c r="IYR118" s="1845" t="e">
        <f>+IYQ118/IYQ$16</f>
        <v>#DIV/0!</v>
      </c>
      <c r="IYS118" s="1538">
        <f>+IYS556</f>
        <v>0</v>
      </c>
      <c r="IYT118" s="1845" t="e">
        <f>+IYS118/IYS$16</f>
        <v>#DIV/0!</v>
      </c>
      <c r="IYU118" s="1538">
        <f>+IYU556</f>
        <v>0</v>
      </c>
      <c r="IYV118" s="1845" t="e">
        <f>+IYU118/IYU$16</f>
        <v>#DIV/0!</v>
      </c>
      <c r="IYW118" s="1538">
        <f>+IYW556</f>
        <v>0</v>
      </c>
      <c r="IYX118" s="1845" t="e">
        <f>+IYW118/IYW$16</f>
        <v>#DIV/0!</v>
      </c>
      <c r="IYY118" s="1538">
        <f>+IYY556</f>
        <v>0</v>
      </c>
      <c r="IYZ118" s="1845" t="e">
        <f>+IYY118/IYY$16</f>
        <v>#DIV/0!</v>
      </c>
      <c r="IZA118" s="1538">
        <f>+IZA556</f>
        <v>0</v>
      </c>
      <c r="IZB118" s="1845" t="e">
        <f>+IZA118/IZA$16</f>
        <v>#DIV/0!</v>
      </c>
      <c r="IZC118" s="1538">
        <f>+IZC556</f>
        <v>0</v>
      </c>
      <c r="IZD118" s="1845" t="e">
        <f>+IZC118/IZC$16</f>
        <v>#DIV/0!</v>
      </c>
      <c r="IZE118" s="1538">
        <f>+IZE556</f>
        <v>0</v>
      </c>
      <c r="IZF118" s="1845" t="e">
        <f>+IZE118/IZE$16</f>
        <v>#DIV/0!</v>
      </c>
      <c r="IZG118" s="1538">
        <f>+IZG556</f>
        <v>0</v>
      </c>
      <c r="IZH118" s="1845" t="e">
        <f>+IZG118/IZG$16</f>
        <v>#DIV/0!</v>
      </c>
      <c r="IZI118" s="1538">
        <f>+IZI556</f>
        <v>0</v>
      </c>
      <c r="IZJ118" s="1845" t="e">
        <f>+IZI118/IZI$16</f>
        <v>#DIV/0!</v>
      </c>
      <c r="IZK118" s="1538">
        <f>+IZK556</f>
        <v>0</v>
      </c>
      <c r="IZL118" s="1845" t="e">
        <f>+IZK118/IZK$16</f>
        <v>#DIV/0!</v>
      </c>
      <c r="IZM118" s="1538">
        <f>+IZM556</f>
        <v>0</v>
      </c>
      <c r="IZN118" s="1845" t="e">
        <f>+IZM118/IZM$16</f>
        <v>#DIV/0!</v>
      </c>
      <c r="IZO118" s="1538">
        <f>+IZO556</f>
        <v>0</v>
      </c>
      <c r="IZP118" s="1845" t="e">
        <f>+IZO118/IZO$16</f>
        <v>#DIV/0!</v>
      </c>
      <c r="IZQ118" s="1538">
        <f>+IZQ556</f>
        <v>0</v>
      </c>
      <c r="IZR118" s="1845" t="e">
        <f>+IZQ118/IZQ$16</f>
        <v>#DIV/0!</v>
      </c>
      <c r="IZS118" s="1538">
        <f>+IZS556</f>
        <v>0</v>
      </c>
      <c r="IZT118" s="1845" t="e">
        <f>+IZS118/IZS$16</f>
        <v>#DIV/0!</v>
      </c>
      <c r="IZU118" s="1538">
        <f>+IZU556</f>
        <v>0</v>
      </c>
      <c r="IZV118" s="1845" t="e">
        <f>+IZU118/IZU$16</f>
        <v>#DIV/0!</v>
      </c>
      <c r="IZW118" s="1538">
        <f>+IZW556</f>
        <v>0</v>
      </c>
      <c r="IZX118" s="1845" t="e">
        <f>+IZW118/IZW$16</f>
        <v>#DIV/0!</v>
      </c>
      <c r="IZY118" s="1538">
        <f>+IZY556</f>
        <v>0</v>
      </c>
      <c r="IZZ118" s="1845" t="e">
        <f>+IZY118/IZY$16</f>
        <v>#DIV/0!</v>
      </c>
      <c r="JAA118" s="1538">
        <f>+JAA556</f>
        <v>0</v>
      </c>
      <c r="JAB118" s="1845" t="e">
        <f>+JAA118/JAA$16</f>
        <v>#DIV/0!</v>
      </c>
      <c r="JAC118" s="1538">
        <f>+JAC556</f>
        <v>0</v>
      </c>
      <c r="JAD118" s="1845" t="e">
        <f>+JAC118/JAC$16</f>
        <v>#DIV/0!</v>
      </c>
      <c r="JAE118" s="1538">
        <f>+JAE556</f>
        <v>0</v>
      </c>
      <c r="JAF118" s="1845" t="e">
        <f>+JAE118/JAE$16</f>
        <v>#DIV/0!</v>
      </c>
      <c r="JAG118" s="1538">
        <f>+JAG556</f>
        <v>0</v>
      </c>
      <c r="JAH118" s="1845" t="e">
        <f>+JAG118/JAG$16</f>
        <v>#DIV/0!</v>
      </c>
      <c r="JAI118" s="1538">
        <f>+JAI556</f>
        <v>0</v>
      </c>
      <c r="JAJ118" s="1845" t="e">
        <f>+JAI118/JAI$16</f>
        <v>#DIV/0!</v>
      </c>
      <c r="JAK118" s="1538">
        <f>+JAK556</f>
        <v>0</v>
      </c>
      <c r="JAL118" s="1845" t="e">
        <f>+JAK118/JAK$16</f>
        <v>#DIV/0!</v>
      </c>
      <c r="JAM118" s="1538">
        <f>+JAM556</f>
        <v>0</v>
      </c>
      <c r="JAN118" s="1845" t="e">
        <f>+JAM118/JAM$16</f>
        <v>#DIV/0!</v>
      </c>
      <c r="JAO118" s="1538">
        <f>+JAO556</f>
        <v>0</v>
      </c>
      <c r="JAP118" s="1845" t="e">
        <f>+JAO118/JAO$16</f>
        <v>#DIV/0!</v>
      </c>
      <c r="JAQ118" s="1538">
        <f>+JAQ556</f>
        <v>0</v>
      </c>
      <c r="JAR118" s="1845" t="e">
        <f>+JAQ118/JAQ$16</f>
        <v>#DIV/0!</v>
      </c>
      <c r="JAS118" s="1538">
        <f>+JAS556</f>
        <v>0</v>
      </c>
      <c r="JAT118" s="1845" t="e">
        <f>+JAS118/JAS$16</f>
        <v>#DIV/0!</v>
      </c>
      <c r="JAU118" s="1538">
        <f>+JAU556</f>
        <v>0</v>
      </c>
      <c r="JAV118" s="1845" t="e">
        <f>+JAU118/JAU$16</f>
        <v>#DIV/0!</v>
      </c>
      <c r="JAW118" s="1538">
        <f>+JAW556</f>
        <v>0</v>
      </c>
      <c r="JAX118" s="1845" t="e">
        <f>+JAW118/JAW$16</f>
        <v>#DIV/0!</v>
      </c>
      <c r="JAY118" s="1538">
        <f>+JAY556</f>
        <v>0</v>
      </c>
      <c r="JAZ118" s="1845" t="e">
        <f>+JAY118/JAY$16</f>
        <v>#DIV/0!</v>
      </c>
      <c r="JBA118" s="1538">
        <f>+JBA556</f>
        <v>0</v>
      </c>
      <c r="JBB118" s="1845" t="e">
        <f>+JBA118/JBA$16</f>
        <v>#DIV/0!</v>
      </c>
      <c r="JBC118" s="1538">
        <f>+JBC556</f>
        <v>0</v>
      </c>
      <c r="JBD118" s="1845" t="e">
        <f>+JBC118/JBC$16</f>
        <v>#DIV/0!</v>
      </c>
      <c r="JBE118" s="1538">
        <f>+JBE556</f>
        <v>0</v>
      </c>
      <c r="JBF118" s="1845" t="e">
        <f>+JBE118/JBE$16</f>
        <v>#DIV/0!</v>
      </c>
      <c r="JBG118" s="1538">
        <f>+JBG556</f>
        <v>0</v>
      </c>
      <c r="JBH118" s="1845" t="e">
        <f>+JBG118/JBG$16</f>
        <v>#DIV/0!</v>
      </c>
      <c r="JBI118" s="1538">
        <f>+JBI556</f>
        <v>0</v>
      </c>
      <c r="JBJ118" s="1845" t="e">
        <f>+JBI118/JBI$16</f>
        <v>#DIV/0!</v>
      </c>
      <c r="JBK118" s="1538">
        <f>+JBK556</f>
        <v>0</v>
      </c>
      <c r="JBL118" s="1845" t="e">
        <f>+JBK118/JBK$16</f>
        <v>#DIV/0!</v>
      </c>
      <c r="JBM118" s="1538">
        <f>+JBM556</f>
        <v>0</v>
      </c>
      <c r="JBN118" s="1845" t="e">
        <f>+JBM118/JBM$16</f>
        <v>#DIV/0!</v>
      </c>
      <c r="JBO118" s="1538">
        <f>+JBO556</f>
        <v>0</v>
      </c>
      <c r="JBP118" s="1845" t="e">
        <f>+JBO118/JBO$16</f>
        <v>#DIV/0!</v>
      </c>
      <c r="JBQ118" s="1538">
        <f>+JBQ556</f>
        <v>0</v>
      </c>
      <c r="JBR118" s="1845" t="e">
        <f>+JBQ118/JBQ$16</f>
        <v>#DIV/0!</v>
      </c>
      <c r="JBS118" s="1538">
        <f>+JBS556</f>
        <v>0</v>
      </c>
      <c r="JBT118" s="1845" t="e">
        <f>+JBS118/JBS$16</f>
        <v>#DIV/0!</v>
      </c>
      <c r="JBU118" s="1538">
        <f>+JBU556</f>
        <v>0</v>
      </c>
      <c r="JBV118" s="1845" t="e">
        <f>+JBU118/JBU$16</f>
        <v>#DIV/0!</v>
      </c>
      <c r="JBW118" s="1538">
        <f>+JBW556</f>
        <v>0</v>
      </c>
      <c r="JBX118" s="1845" t="e">
        <f>+JBW118/JBW$16</f>
        <v>#DIV/0!</v>
      </c>
      <c r="JBY118" s="1538">
        <f>+JBY556</f>
        <v>0</v>
      </c>
      <c r="JBZ118" s="1845" t="e">
        <f>+JBY118/JBY$16</f>
        <v>#DIV/0!</v>
      </c>
      <c r="JCA118" s="1538">
        <f>+JCA556</f>
        <v>0</v>
      </c>
      <c r="JCB118" s="1845" t="e">
        <f>+JCA118/JCA$16</f>
        <v>#DIV/0!</v>
      </c>
      <c r="JCC118" s="1538">
        <f>+JCC556</f>
        <v>0</v>
      </c>
      <c r="JCD118" s="1845" t="e">
        <f>+JCC118/JCC$16</f>
        <v>#DIV/0!</v>
      </c>
      <c r="JCE118" s="1538">
        <f>+JCE556</f>
        <v>0</v>
      </c>
      <c r="JCF118" s="1845" t="e">
        <f>+JCE118/JCE$16</f>
        <v>#DIV/0!</v>
      </c>
      <c r="JCG118" s="1538">
        <f>+JCG556</f>
        <v>0</v>
      </c>
      <c r="JCH118" s="1845" t="e">
        <f>+JCG118/JCG$16</f>
        <v>#DIV/0!</v>
      </c>
      <c r="JCI118" s="1538">
        <f>+JCI556</f>
        <v>0</v>
      </c>
      <c r="JCJ118" s="1845" t="e">
        <f>+JCI118/JCI$16</f>
        <v>#DIV/0!</v>
      </c>
      <c r="JCK118" s="1538">
        <f>+JCK556</f>
        <v>0</v>
      </c>
      <c r="JCL118" s="1845" t="e">
        <f>+JCK118/JCK$16</f>
        <v>#DIV/0!</v>
      </c>
      <c r="JCM118" s="1538">
        <f>+JCM556</f>
        <v>0</v>
      </c>
      <c r="JCN118" s="1845" t="e">
        <f>+JCM118/JCM$16</f>
        <v>#DIV/0!</v>
      </c>
      <c r="JCO118" s="1538">
        <f>+JCO556</f>
        <v>0</v>
      </c>
      <c r="JCP118" s="1845" t="e">
        <f>+JCO118/JCO$16</f>
        <v>#DIV/0!</v>
      </c>
      <c r="JCQ118" s="1538">
        <f>+JCQ556</f>
        <v>0</v>
      </c>
      <c r="JCR118" s="1845" t="e">
        <f>+JCQ118/JCQ$16</f>
        <v>#DIV/0!</v>
      </c>
      <c r="JCS118" s="1538">
        <f>+JCS556</f>
        <v>0</v>
      </c>
      <c r="JCT118" s="1845" t="e">
        <f>+JCS118/JCS$16</f>
        <v>#DIV/0!</v>
      </c>
      <c r="JCU118" s="1538">
        <f>+JCU556</f>
        <v>0</v>
      </c>
      <c r="JCV118" s="1845" t="e">
        <f>+JCU118/JCU$16</f>
        <v>#DIV/0!</v>
      </c>
      <c r="JCW118" s="1538">
        <f>+JCW556</f>
        <v>0</v>
      </c>
      <c r="JCX118" s="1845" t="e">
        <f>+JCW118/JCW$16</f>
        <v>#DIV/0!</v>
      </c>
      <c r="JCY118" s="1538">
        <f>+JCY556</f>
        <v>0</v>
      </c>
      <c r="JCZ118" s="1845" t="e">
        <f>+JCY118/JCY$16</f>
        <v>#DIV/0!</v>
      </c>
      <c r="JDA118" s="1538">
        <f>+JDA556</f>
        <v>0</v>
      </c>
      <c r="JDB118" s="1845" t="e">
        <f>+JDA118/JDA$16</f>
        <v>#DIV/0!</v>
      </c>
      <c r="JDC118" s="1538">
        <f>+JDC556</f>
        <v>0</v>
      </c>
      <c r="JDD118" s="1845" t="e">
        <f>+JDC118/JDC$16</f>
        <v>#DIV/0!</v>
      </c>
      <c r="JDE118" s="1538">
        <f>+JDE556</f>
        <v>0</v>
      </c>
      <c r="JDF118" s="1845" t="e">
        <f>+JDE118/JDE$16</f>
        <v>#DIV/0!</v>
      </c>
      <c r="JDG118" s="1538">
        <f>+JDG556</f>
        <v>0</v>
      </c>
      <c r="JDH118" s="1845" t="e">
        <f>+JDG118/JDG$16</f>
        <v>#DIV/0!</v>
      </c>
      <c r="JDI118" s="1538">
        <f>+JDI556</f>
        <v>0</v>
      </c>
      <c r="JDJ118" s="1845" t="e">
        <f>+JDI118/JDI$16</f>
        <v>#DIV/0!</v>
      </c>
      <c r="JDK118" s="1538">
        <f>+JDK556</f>
        <v>0</v>
      </c>
      <c r="JDL118" s="1845" t="e">
        <f>+JDK118/JDK$16</f>
        <v>#DIV/0!</v>
      </c>
      <c r="JDM118" s="1538">
        <f>+JDM556</f>
        <v>0</v>
      </c>
      <c r="JDN118" s="1845" t="e">
        <f>+JDM118/JDM$16</f>
        <v>#DIV/0!</v>
      </c>
      <c r="JDO118" s="1538">
        <f>+JDO556</f>
        <v>0</v>
      </c>
      <c r="JDP118" s="1845" t="e">
        <f>+JDO118/JDO$16</f>
        <v>#DIV/0!</v>
      </c>
      <c r="JDQ118" s="1538">
        <f>+JDQ556</f>
        <v>0</v>
      </c>
      <c r="JDR118" s="1845" t="e">
        <f>+JDQ118/JDQ$16</f>
        <v>#DIV/0!</v>
      </c>
      <c r="JDS118" s="1538">
        <f>+JDS556</f>
        <v>0</v>
      </c>
      <c r="JDT118" s="1845" t="e">
        <f>+JDS118/JDS$16</f>
        <v>#DIV/0!</v>
      </c>
      <c r="JDU118" s="1538">
        <f>+JDU556</f>
        <v>0</v>
      </c>
      <c r="JDV118" s="1845" t="e">
        <f>+JDU118/JDU$16</f>
        <v>#DIV/0!</v>
      </c>
      <c r="JDW118" s="1538">
        <f>+JDW556</f>
        <v>0</v>
      </c>
      <c r="JDX118" s="1845" t="e">
        <f>+JDW118/JDW$16</f>
        <v>#DIV/0!</v>
      </c>
      <c r="JDY118" s="1538">
        <f>+JDY556</f>
        <v>0</v>
      </c>
      <c r="JDZ118" s="1845" t="e">
        <f>+JDY118/JDY$16</f>
        <v>#DIV/0!</v>
      </c>
      <c r="JEA118" s="1538">
        <f>+JEA556</f>
        <v>0</v>
      </c>
      <c r="JEB118" s="1845" t="e">
        <f>+JEA118/JEA$16</f>
        <v>#DIV/0!</v>
      </c>
      <c r="JEC118" s="1538">
        <f>+JEC556</f>
        <v>0</v>
      </c>
      <c r="JED118" s="1845" t="e">
        <f>+JEC118/JEC$16</f>
        <v>#DIV/0!</v>
      </c>
      <c r="JEE118" s="1538">
        <f>+JEE556</f>
        <v>0</v>
      </c>
      <c r="JEF118" s="1845" t="e">
        <f>+JEE118/JEE$16</f>
        <v>#DIV/0!</v>
      </c>
      <c r="JEG118" s="1538">
        <f>+JEG556</f>
        <v>0</v>
      </c>
      <c r="JEH118" s="1845" t="e">
        <f>+JEG118/JEG$16</f>
        <v>#DIV/0!</v>
      </c>
      <c r="JEI118" s="1538">
        <f>+JEI556</f>
        <v>0</v>
      </c>
      <c r="JEJ118" s="1845" t="e">
        <f>+JEI118/JEI$16</f>
        <v>#DIV/0!</v>
      </c>
      <c r="JEK118" s="1538">
        <f>+JEK556</f>
        <v>0</v>
      </c>
      <c r="JEL118" s="1845" t="e">
        <f>+JEK118/JEK$16</f>
        <v>#DIV/0!</v>
      </c>
      <c r="JEM118" s="1538">
        <f>+JEM556</f>
        <v>0</v>
      </c>
      <c r="JEN118" s="1845" t="e">
        <f>+JEM118/JEM$16</f>
        <v>#DIV/0!</v>
      </c>
      <c r="JEO118" s="1538">
        <f>+JEO556</f>
        <v>0</v>
      </c>
      <c r="JEP118" s="1845" t="e">
        <f>+JEO118/JEO$16</f>
        <v>#DIV/0!</v>
      </c>
      <c r="JEQ118" s="1538">
        <f>+JEQ556</f>
        <v>0</v>
      </c>
      <c r="JER118" s="1845" t="e">
        <f>+JEQ118/JEQ$16</f>
        <v>#DIV/0!</v>
      </c>
      <c r="JES118" s="1538">
        <f>+JES556</f>
        <v>0</v>
      </c>
      <c r="JET118" s="1845" t="e">
        <f>+JES118/JES$16</f>
        <v>#DIV/0!</v>
      </c>
      <c r="JEU118" s="1538">
        <f>+JEU556</f>
        <v>0</v>
      </c>
      <c r="JEV118" s="1845" t="e">
        <f>+JEU118/JEU$16</f>
        <v>#DIV/0!</v>
      </c>
      <c r="JEW118" s="1538">
        <f>+JEW556</f>
        <v>0</v>
      </c>
      <c r="JEX118" s="1845" t="e">
        <f>+JEW118/JEW$16</f>
        <v>#DIV/0!</v>
      </c>
      <c r="JEY118" s="1538">
        <f>+JEY556</f>
        <v>0</v>
      </c>
      <c r="JEZ118" s="1845" t="e">
        <f>+JEY118/JEY$16</f>
        <v>#DIV/0!</v>
      </c>
      <c r="JFA118" s="1538">
        <f>+JFA556</f>
        <v>0</v>
      </c>
      <c r="JFB118" s="1845" t="e">
        <f>+JFA118/JFA$16</f>
        <v>#DIV/0!</v>
      </c>
      <c r="JFC118" s="1538">
        <f>+JFC556</f>
        <v>0</v>
      </c>
      <c r="JFD118" s="1845" t="e">
        <f>+JFC118/JFC$16</f>
        <v>#DIV/0!</v>
      </c>
      <c r="JFE118" s="1538">
        <f>+JFE556</f>
        <v>0</v>
      </c>
      <c r="JFF118" s="1845" t="e">
        <f>+JFE118/JFE$16</f>
        <v>#DIV/0!</v>
      </c>
      <c r="JFG118" s="1538">
        <f>+JFG556</f>
        <v>0</v>
      </c>
      <c r="JFH118" s="1845" t="e">
        <f>+JFG118/JFG$16</f>
        <v>#DIV/0!</v>
      </c>
      <c r="JFI118" s="1538">
        <f>+JFI556</f>
        <v>0</v>
      </c>
      <c r="JFJ118" s="1845" t="e">
        <f>+JFI118/JFI$16</f>
        <v>#DIV/0!</v>
      </c>
      <c r="JFK118" s="1538">
        <f>+JFK556</f>
        <v>0</v>
      </c>
      <c r="JFL118" s="1845" t="e">
        <f>+JFK118/JFK$16</f>
        <v>#DIV/0!</v>
      </c>
      <c r="JFM118" s="1538">
        <f>+JFM556</f>
        <v>0</v>
      </c>
      <c r="JFN118" s="1845" t="e">
        <f>+JFM118/JFM$16</f>
        <v>#DIV/0!</v>
      </c>
      <c r="JFO118" s="1538">
        <f>+JFO556</f>
        <v>0</v>
      </c>
      <c r="JFP118" s="1845" t="e">
        <f>+JFO118/JFO$16</f>
        <v>#DIV/0!</v>
      </c>
      <c r="JFQ118" s="1538">
        <f>+JFQ556</f>
        <v>0</v>
      </c>
      <c r="JFR118" s="1845" t="e">
        <f>+JFQ118/JFQ$16</f>
        <v>#DIV/0!</v>
      </c>
      <c r="JFS118" s="1538">
        <f>+JFS556</f>
        <v>0</v>
      </c>
      <c r="JFT118" s="1845" t="e">
        <f>+JFS118/JFS$16</f>
        <v>#DIV/0!</v>
      </c>
      <c r="JFU118" s="1538">
        <f>+JFU556</f>
        <v>0</v>
      </c>
      <c r="JFV118" s="1845" t="e">
        <f>+JFU118/JFU$16</f>
        <v>#DIV/0!</v>
      </c>
      <c r="JFW118" s="1538">
        <f>+JFW556</f>
        <v>0</v>
      </c>
      <c r="JFX118" s="1845" t="e">
        <f>+JFW118/JFW$16</f>
        <v>#DIV/0!</v>
      </c>
      <c r="JFY118" s="1538">
        <f>+JFY556</f>
        <v>0</v>
      </c>
      <c r="JFZ118" s="1845" t="e">
        <f>+JFY118/JFY$16</f>
        <v>#DIV/0!</v>
      </c>
      <c r="JGA118" s="1538">
        <f>+JGA556</f>
        <v>0</v>
      </c>
      <c r="JGB118" s="1845" t="e">
        <f>+JGA118/JGA$16</f>
        <v>#DIV/0!</v>
      </c>
      <c r="JGC118" s="1538">
        <f>+JGC556</f>
        <v>0</v>
      </c>
      <c r="JGD118" s="1845" t="e">
        <f>+JGC118/JGC$16</f>
        <v>#DIV/0!</v>
      </c>
      <c r="JGE118" s="1538">
        <f>+JGE556</f>
        <v>0</v>
      </c>
      <c r="JGF118" s="1845" t="e">
        <f>+JGE118/JGE$16</f>
        <v>#DIV/0!</v>
      </c>
      <c r="JGG118" s="1538">
        <f>+JGG556</f>
        <v>0</v>
      </c>
      <c r="JGH118" s="1845" t="e">
        <f>+JGG118/JGG$16</f>
        <v>#DIV/0!</v>
      </c>
      <c r="JGI118" s="1538">
        <f>+JGI556</f>
        <v>0</v>
      </c>
      <c r="JGJ118" s="1845" t="e">
        <f>+JGI118/JGI$16</f>
        <v>#DIV/0!</v>
      </c>
      <c r="JGK118" s="1538">
        <f>+JGK556</f>
        <v>0</v>
      </c>
      <c r="JGL118" s="1845" t="e">
        <f>+JGK118/JGK$16</f>
        <v>#DIV/0!</v>
      </c>
      <c r="JGM118" s="1538">
        <f>+JGM556</f>
        <v>0</v>
      </c>
      <c r="JGN118" s="1845" t="e">
        <f>+JGM118/JGM$16</f>
        <v>#DIV/0!</v>
      </c>
      <c r="JGO118" s="1538">
        <f>+JGO556</f>
        <v>0</v>
      </c>
      <c r="JGP118" s="1845" t="e">
        <f>+JGO118/JGO$16</f>
        <v>#DIV/0!</v>
      </c>
      <c r="JGQ118" s="1538">
        <f>+JGQ556</f>
        <v>0</v>
      </c>
      <c r="JGR118" s="1845" t="e">
        <f>+JGQ118/JGQ$16</f>
        <v>#DIV/0!</v>
      </c>
      <c r="JGS118" s="1538">
        <f>+JGS556</f>
        <v>0</v>
      </c>
      <c r="JGT118" s="1845" t="e">
        <f>+JGS118/JGS$16</f>
        <v>#DIV/0!</v>
      </c>
      <c r="JGU118" s="1538">
        <f>+JGU556</f>
        <v>0</v>
      </c>
      <c r="JGV118" s="1845" t="e">
        <f>+JGU118/JGU$16</f>
        <v>#DIV/0!</v>
      </c>
      <c r="JGW118" s="1538">
        <f>+JGW556</f>
        <v>0</v>
      </c>
      <c r="JGX118" s="1845" t="e">
        <f>+JGW118/JGW$16</f>
        <v>#DIV/0!</v>
      </c>
      <c r="JGY118" s="1538">
        <f>+JGY556</f>
        <v>0</v>
      </c>
      <c r="JGZ118" s="1845" t="e">
        <f>+JGY118/JGY$16</f>
        <v>#DIV/0!</v>
      </c>
      <c r="JHA118" s="1538">
        <f>+JHA556</f>
        <v>0</v>
      </c>
      <c r="JHB118" s="1845" t="e">
        <f>+JHA118/JHA$16</f>
        <v>#DIV/0!</v>
      </c>
      <c r="JHC118" s="1538">
        <f>+JHC556</f>
        <v>0</v>
      </c>
      <c r="JHD118" s="1845" t="e">
        <f>+JHC118/JHC$16</f>
        <v>#DIV/0!</v>
      </c>
      <c r="JHE118" s="1538">
        <f>+JHE556</f>
        <v>0</v>
      </c>
      <c r="JHF118" s="1845" t="e">
        <f>+JHE118/JHE$16</f>
        <v>#DIV/0!</v>
      </c>
      <c r="JHG118" s="1538">
        <f>+JHG556</f>
        <v>0</v>
      </c>
      <c r="JHH118" s="1845" t="e">
        <f>+JHG118/JHG$16</f>
        <v>#DIV/0!</v>
      </c>
      <c r="JHI118" s="1538">
        <f>+JHI556</f>
        <v>0</v>
      </c>
      <c r="JHJ118" s="1845" t="e">
        <f>+JHI118/JHI$16</f>
        <v>#DIV/0!</v>
      </c>
      <c r="JHK118" s="1538">
        <f>+JHK556</f>
        <v>0</v>
      </c>
      <c r="JHL118" s="1845" t="e">
        <f>+JHK118/JHK$16</f>
        <v>#DIV/0!</v>
      </c>
      <c r="JHM118" s="1538">
        <f>+JHM556</f>
        <v>0</v>
      </c>
      <c r="JHN118" s="1845" t="e">
        <f>+JHM118/JHM$16</f>
        <v>#DIV/0!</v>
      </c>
      <c r="JHO118" s="1538">
        <f>+JHO556</f>
        <v>0</v>
      </c>
      <c r="JHP118" s="1845" t="e">
        <f>+JHO118/JHO$16</f>
        <v>#DIV/0!</v>
      </c>
      <c r="JHQ118" s="1538">
        <f>+JHQ556</f>
        <v>0</v>
      </c>
      <c r="JHR118" s="1845" t="e">
        <f>+JHQ118/JHQ$16</f>
        <v>#DIV/0!</v>
      </c>
      <c r="JHS118" s="1538">
        <f>+JHS556</f>
        <v>0</v>
      </c>
      <c r="JHT118" s="1845" t="e">
        <f>+JHS118/JHS$16</f>
        <v>#DIV/0!</v>
      </c>
      <c r="JHU118" s="1538">
        <f>+JHU556</f>
        <v>0</v>
      </c>
      <c r="JHV118" s="1845" t="e">
        <f>+JHU118/JHU$16</f>
        <v>#DIV/0!</v>
      </c>
      <c r="JHW118" s="1538">
        <f>+JHW556</f>
        <v>0</v>
      </c>
      <c r="JHX118" s="1845" t="e">
        <f>+JHW118/JHW$16</f>
        <v>#DIV/0!</v>
      </c>
      <c r="JHY118" s="1538">
        <f>+JHY556</f>
        <v>0</v>
      </c>
      <c r="JHZ118" s="1845" t="e">
        <f>+JHY118/JHY$16</f>
        <v>#DIV/0!</v>
      </c>
      <c r="JIA118" s="1538">
        <f>+JIA556</f>
        <v>0</v>
      </c>
      <c r="JIB118" s="1845" t="e">
        <f>+JIA118/JIA$16</f>
        <v>#DIV/0!</v>
      </c>
      <c r="JIC118" s="1538">
        <f>+JIC556</f>
        <v>0</v>
      </c>
      <c r="JID118" s="1845" t="e">
        <f>+JIC118/JIC$16</f>
        <v>#DIV/0!</v>
      </c>
      <c r="JIE118" s="1538">
        <f>+JIE556</f>
        <v>0</v>
      </c>
      <c r="JIF118" s="1845" t="e">
        <f>+JIE118/JIE$16</f>
        <v>#DIV/0!</v>
      </c>
      <c r="JIG118" s="1538">
        <f>+JIG556</f>
        <v>0</v>
      </c>
      <c r="JIH118" s="1845" t="e">
        <f>+JIG118/JIG$16</f>
        <v>#DIV/0!</v>
      </c>
      <c r="JII118" s="1538">
        <f>+JII556</f>
        <v>0</v>
      </c>
      <c r="JIJ118" s="1845" t="e">
        <f>+JII118/JII$16</f>
        <v>#DIV/0!</v>
      </c>
      <c r="JIK118" s="1538">
        <f>+JIK556</f>
        <v>0</v>
      </c>
      <c r="JIL118" s="1845" t="e">
        <f>+JIK118/JIK$16</f>
        <v>#DIV/0!</v>
      </c>
      <c r="JIM118" s="1538">
        <f>+JIM556</f>
        <v>0</v>
      </c>
      <c r="JIN118" s="1845" t="e">
        <f>+JIM118/JIM$16</f>
        <v>#DIV/0!</v>
      </c>
      <c r="JIO118" s="1538">
        <f>+JIO556</f>
        <v>0</v>
      </c>
      <c r="JIP118" s="1845" t="e">
        <f>+JIO118/JIO$16</f>
        <v>#DIV/0!</v>
      </c>
      <c r="JIQ118" s="1538">
        <f>+JIQ556</f>
        <v>0</v>
      </c>
      <c r="JIR118" s="1845" t="e">
        <f>+JIQ118/JIQ$16</f>
        <v>#DIV/0!</v>
      </c>
      <c r="JIS118" s="1538">
        <f>+JIS556</f>
        <v>0</v>
      </c>
      <c r="JIT118" s="1845" t="e">
        <f>+JIS118/JIS$16</f>
        <v>#DIV/0!</v>
      </c>
      <c r="JIU118" s="1538">
        <f>+JIU556</f>
        <v>0</v>
      </c>
      <c r="JIV118" s="1845" t="e">
        <f>+JIU118/JIU$16</f>
        <v>#DIV/0!</v>
      </c>
      <c r="JIW118" s="1538">
        <f>+JIW556</f>
        <v>0</v>
      </c>
      <c r="JIX118" s="1845" t="e">
        <f>+JIW118/JIW$16</f>
        <v>#DIV/0!</v>
      </c>
      <c r="JIY118" s="1538">
        <f>+JIY556</f>
        <v>0</v>
      </c>
      <c r="JIZ118" s="1845" t="e">
        <f>+JIY118/JIY$16</f>
        <v>#DIV/0!</v>
      </c>
      <c r="JJA118" s="1538">
        <f>+JJA556</f>
        <v>0</v>
      </c>
      <c r="JJB118" s="1845" t="e">
        <f>+JJA118/JJA$16</f>
        <v>#DIV/0!</v>
      </c>
      <c r="JJC118" s="1538">
        <f>+JJC556</f>
        <v>0</v>
      </c>
      <c r="JJD118" s="1845" t="e">
        <f>+JJC118/JJC$16</f>
        <v>#DIV/0!</v>
      </c>
      <c r="JJE118" s="1538">
        <f>+JJE556</f>
        <v>0</v>
      </c>
      <c r="JJF118" s="1845" t="e">
        <f>+JJE118/JJE$16</f>
        <v>#DIV/0!</v>
      </c>
      <c r="JJG118" s="1538">
        <f>+JJG556</f>
        <v>0</v>
      </c>
      <c r="JJH118" s="1845" t="e">
        <f>+JJG118/JJG$16</f>
        <v>#DIV/0!</v>
      </c>
      <c r="JJI118" s="1538">
        <f>+JJI556</f>
        <v>0</v>
      </c>
      <c r="JJJ118" s="1845" t="e">
        <f>+JJI118/JJI$16</f>
        <v>#DIV/0!</v>
      </c>
      <c r="JJK118" s="1538">
        <f>+JJK556</f>
        <v>0</v>
      </c>
      <c r="JJL118" s="1845" t="e">
        <f>+JJK118/JJK$16</f>
        <v>#DIV/0!</v>
      </c>
      <c r="JJM118" s="1538">
        <f>+JJM556</f>
        <v>0</v>
      </c>
      <c r="JJN118" s="1845" t="e">
        <f>+JJM118/JJM$16</f>
        <v>#DIV/0!</v>
      </c>
      <c r="JJO118" s="1538">
        <f>+JJO556</f>
        <v>0</v>
      </c>
      <c r="JJP118" s="1845" t="e">
        <f>+JJO118/JJO$16</f>
        <v>#DIV/0!</v>
      </c>
      <c r="JJQ118" s="1538">
        <f>+JJQ556</f>
        <v>0</v>
      </c>
      <c r="JJR118" s="1845" t="e">
        <f>+JJQ118/JJQ$16</f>
        <v>#DIV/0!</v>
      </c>
      <c r="JJS118" s="1538">
        <f>+JJS556</f>
        <v>0</v>
      </c>
      <c r="JJT118" s="1845" t="e">
        <f>+JJS118/JJS$16</f>
        <v>#DIV/0!</v>
      </c>
      <c r="JJU118" s="1538">
        <f>+JJU556</f>
        <v>0</v>
      </c>
      <c r="JJV118" s="1845" t="e">
        <f>+JJU118/JJU$16</f>
        <v>#DIV/0!</v>
      </c>
      <c r="JJW118" s="1538">
        <f>+JJW556</f>
        <v>0</v>
      </c>
      <c r="JJX118" s="1845" t="e">
        <f>+JJW118/JJW$16</f>
        <v>#DIV/0!</v>
      </c>
      <c r="JJY118" s="1538">
        <f>+JJY556</f>
        <v>0</v>
      </c>
      <c r="JJZ118" s="1845" t="e">
        <f>+JJY118/JJY$16</f>
        <v>#DIV/0!</v>
      </c>
      <c r="JKA118" s="1538">
        <f>+JKA556</f>
        <v>0</v>
      </c>
      <c r="JKB118" s="1845" t="e">
        <f>+JKA118/JKA$16</f>
        <v>#DIV/0!</v>
      </c>
      <c r="JKC118" s="1538">
        <f>+JKC556</f>
        <v>0</v>
      </c>
      <c r="JKD118" s="1845" t="e">
        <f>+JKC118/JKC$16</f>
        <v>#DIV/0!</v>
      </c>
      <c r="JKE118" s="1538">
        <f>+JKE556</f>
        <v>0</v>
      </c>
      <c r="JKF118" s="1845" t="e">
        <f>+JKE118/JKE$16</f>
        <v>#DIV/0!</v>
      </c>
      <c r="JKG118" s="1538">
        <f>+JKG556</f>
        <v>0</v>
      </c>
      <c r="JKH118" s="1845" t="e">
        <f>+JKG118/JKG$16</f>
        <v>#DIV/0!</v>
      </c>
      <c r="JKI118" s="1538">
        <f>+JKI556</f>
        <v>0</v>
      </c>
      <c r="JKJ118" s="1845" t="e">
        <f>+JKI118/JKI$16</f>
        <v>#DIV/0!</v>
      </c>
      <c r="JKK118" s="1538">
        <f>+JKK556</f>
        <v>0</v>
      </c>
      <c r="JKL118" s="1845" t="e">
        <f>+JKK118/JKK$16</f>
        <v>#DIV/0!</v>
      </c>
      <c r="JKM118" s="1538">
        <f>+JKM556</f>
        <v>0</v>
      </c>
      <c r="JKN118" s="1845" t="e">
        <f>+JKM118/JKM$16</f>
        <v>#DIV/0!</v>
      </c>
      <c r="JKO118" s="1538">
        <f>+JKO556</f>
        <v>0</v>
      </c>
      <c r="JKP118" s="1845" t="e">
        <f>+JKO118/JKO$16</f>
        <v>#DIV/0!</v>
      </c>
      <c r="JKQ118" s="1538">
        <f>+JKQ556</f>
        <v>0</v>
      </c>
      <c r="JKR118" s="1845" t="e">
        <f>+JKQ118/JKQ$16</f>
        <v>#DIV/0!</v>
      </c>
      <c r="JKS118" s="1538">
        <f>+JKS556</f>
        <v>0</v>
      </c>
      <c r="JKT118" s="1845" t="e">
        <f>+JKS118/JKS$16</f>
        <v>#DIV/0!</v>
      </c>
      <c r="JKU118" s="1538">
        <f>+JKU556</f>
        <v>0</v>
      </c>
      <c r="JKV118" s="1845" t="e">
        <f>+JKU118/JKU$16</f>
        <v>#DIV/0!</v>
      </c>
      <c r="JKW118" s="1538">
        <f>+JKW556</f>
        <v>0</v>
      </c>
      <c r="JKX118" s="1845" t="e">
        <f>+JKW118/JKW$16</f>
        <v>#DIV/0!</v>
      </c>
      <c r="JKY118" s="1538">
        <f>+JKY556</f>
        <v>0</v>
      </c>
      <c r="JKZ118" s="1845" t="e">
        <f>+JKY118/JKY$16</f>
        <v>#DIV/0!</v>
      </c>
      <c r="JLA118" s="1538">
        <f>+JLA556</f>
        <v>0</v>
      </c>
      <c r="JLB118" s="1845" t="e">
        <f>+JLA118/JLA$16</f>
        <v>#DIV/0!</v>
      </c>
      <c r="JLC118" s="1538">
        <f>+JLC556</f>
        <v>0</v>
      </c>
      <c r="JLD118" s="1845" t="e">
        <f>+JLC118/JLC$16</f>
        <v>#DIV/0!</v>
      </c>
      <c r="JLE118" s="1538">
        <f>+JLE556</f>
        <v>0</v>
      </c>
      <c r="JLF118" s="1845" t="e">
        <f>+JLE118/JLE$16</f>
        <v>#DIV/0!</v>
      </c>
      <c r="JLG118" s="1538">
        <f>+JLG556</f>
        <v>0</v>
      </c>
      <c r="JLH118" s="1845" t="e">
        <f>+JLG118/JLG$16</f>
        <v>#DIV/0!</v>
      </c>
      <c r="JLI118" s="1538">
        <f>+JLI556</f>
        <v>0</v>
      </c>
      <c r="JLJ118" s="1845" t="e">
        <f>+JLI118/JLI$16</f>
        <v>#DIV/0!</v>
      </c>
      <c r="JLK118" s="1538">
        <f>+JLK556</f>
        <v>0</v>
      </c>
      <c r="JLL118" s="1845" t="e">
        <f>+JLK118/JLK$16</f>
        <v>#DIV/0!</v>
      </c>
      <c r="JLM118" s="1538">
        <f>+JLM556</f>
        <v>0</v>
      </c>
      <c r="JLN118" s="1845" t="e">
        <f>+JLM118/JLM$16</f>
        <v>#DIV/0!</v>
      </c>
      <c r="JLO118" s="1538">
        <f>+JLO556</f>
        <v>0</v>
      </c>
      <c r="JLP118" s="1845" t="e">
        <f>+JLO118/JLO$16</f>
        <v>#DIV/0!</v>
      </c>
      <c r="JLQ118" s="1538">
        <f>+JLQ556</f>
        <v>0</v>
      </c>
      <c r="JLR118" s="1845" t="e">
        <f>+JLQ118/JLQ$16</f>
        <v>#DIV/0!</v>
      </c>
      <c r="JLS118" s="1538">
        <f>+JLS556</f>
        <v>0</v>
      </c>
      <c r="JLT118" s="1845" t="e">
        <f>+JLS118/JLS$16</f>
        <v>#DIV/0!</v>
      </c>
      <c r="JLU118" s="1538">
        <f>+JLU556</f>
        <v>0</v>
      </c>
      <c r="JLV118" s="1845" t="e">
        <f>+JLU118/JLU$16</f>
        <v>#DIV/0!</v>
      </c>
      <c r="JLW118" s="1538">
        <f>+JLW556</f>
        <v>0</v>
      </c>
      <c r="JLX118" s="1845" t="e">
        <f>+JLW118/JLW$16</f>
        <v>#DIV/0!</v>
      </c>
      <c r="JLY118" s="1538">
        <f>+JLY556</f>
        <v>0</v>
      </c>
      <c r="JLZ118" s="1845" t="e">
        <f>+JLY118/JLY$16</f>
        <v>#DIV/0!</v>
      </c>
      <c r="JMA118" s="1538">
        <f>+JMA556</f>
        <v>0</v>
      </c>
      <c r="JMB118" s="1845" t="e">
        <f>+JMA118/JMA$16</f>
        <v>#DIV/0!</v>
      </c>
      <c r="JMC118" s="1538">
        <f>+JMC556</f>
        <v>0</v>
      </c>
      <c r="JMD118" s="1845" t="e">
        <f>+JMC118/JMC$16</f>
        <v>#DIV/0!</v>
      </c>
      <c r="JME118" s="1538">
        <f>+JME556</f>
        <v>0</v>
      </c>
      <c r="JMF118" s="1845" t="e">
        <f>+JME118/JME$16</f>
        <v>#DIV/0!</v>
      </c>
      <c r="JMG118" s="1538">
        <f>+JMG556</f>
        <v>0</v>
      </c>
      <c r="JMH118" s="1845" t="e">
        <f>+JMG118/JMG$16</f>
        <v>#DIV/0!</v>
      </c>
      <c r="JMI118" s="1538">
        <f>+JMI556</f>
        <v>0</v>
      </c>
      <c r="JMJ118" s="1845" t="e">
        <f>+JMI118/JMI$16</f>
        <v>#DIV/0!</v>
      </c>
      <c r="JMK118" s="1538">
        <f>+JMK556</f>
        <v>0</v>
      </c>
      <c r="JML118" s="1845" t="e">
        <f>+JMK118/JMK$16</f>
        <v>#DIV/0!</v>
      </c>
      <c r="JMM118" s="1538">
        <f>+JMM556</f>
        <v>0</v>
      </c>
      <c r="JMN118" s="1845" t="e">
        <f>+JMM118/JMM$16</f>
        <v>#DIV/0!</v>
      </c>
      <c r="JMO118" s="1538">
        <f>+JMO556</f>
        <v>0</v>
      </c>
      <c r="JMP118" s="1845" t="e">
        <f>+JMO118/JMO$16</f>
        <v>#DIV/0!</v>
      </c>
      <c r="JMQ118" s="1538">
        <f>+JMQ556</f>
        <v>0</v>
      </c>
      <c r="JMR118" s="1845" t="e">
        <f>+JMQ118/JMQ$16</f>
        <v>#DIV/0!</v>
      </c>
      <c r="JMS118" s="1538">
        <f>+JMS556</f>
        <v>0</v>
      </c>
      <c r="JMT118" s="1845" t="e">
        <f>+JMS118/JMS$16</f>
        <v>#DIV/0!</v>
      </c>
      <c r="JMU118" s="1538">
        <f>+JMU556</f>
        <v>0</v>
      </c>
      <c r="JMV118" s="1845" t="e">
        <f>+JMU118/JMU$16</f>
        <v>#DIV/0!</v>
      </c>
      <c r="JMW118" s="1538">
        <f>+JMW556</f>
        <v>0</v>
      </c>
      <c r="JMX118" s="1845" t="e">
        <f>+JMW118/JMW$16</f>
        <v>#DIV/0!</v>
      </c>
      <c r="JMY118" s="1538">
        <f>+JMY556</f>
        <v>0</v>
      </c>
      <c r="JMZ118" s="1845" t="e">
        <f>+JMY118/JMY$16</f>
        <v>#DIV/0!</v>
      </c>
      <c r="JNA118" s="1538">
        <f>+JNA556</f>
        <v>0</v>
      </c>
      <c r="JNB118" s="1845" t="e">
        <f>+JNA118/JNA$16</f>
        <v>#DIV/0!</v>
      </c>
      <c r="JNC118" s="1538">
        <f>+JNC556</f>
        <v>0</v>
      </c>
      <c r="JND118" s="1845" t="e">
        <f>+JNC118/JNC$16</f>
        <v>#DIV/0!</v>
      </c>
      <c r="JNE118" s="1538">
        <f>+JNE556</f>
        <v>0</v>
      </c>
      <c r="JNF118" s="1845" t="e">
        <f>+JNE118/JNE$16</f>
        <v>#DIV/0!</v>
      </c>
      <c r="JNG118" s="1538">
        <f>+JNG556</f>
        <v>0</v>
      </c>
      <c r="JNH118" s="1845" t="e">
        <f>+JNG118/JNG$16</f>
        <v>#DIV/0!</v>
      </c>
      <c r="JNI118" s="1538">
        <f>+JNI556</f>
        <v>0</v>
      </c>
      <c r="JNJ118" s="1845" t="e">
        <f>+JNI118/JNI$16</f>
        <v>#DIV/0!</v>
      </c>
      <c r="JNK118" s="1538">
        <f>+JNK556</f>
        <v>0</v>
      </c>
      <c r="JNL118" s="1845" t="e">
        <f>+JNK118/JNK$16</f>
        <v>#DIV/0!</v>
      </c>
      <c r="JNM118" s="1538">
        <f>+JNM556</f>
        <v>0</v>
      </c>
      <c r="JNN118" s="1845" t="e">
        <f>+JNM118/JNM$16</f>
        <v>#DIV/0!</v>
      </c>
      <c r="JNO118" s="1538">
        <f>+JNO556</f>
        <v>0</v>
      </c>
      <c r="JNP118" s="1845" t="e">
        <f>+JNO118/JNO$16</f>
        <v>#DIV/0!</v>
      </c>
      <c r="JNQ118" s="1538">
        <f>+JNQ556</f>
        <v>0</v>
      </c>
      <c r="JNR118" s="1845" t="e">
        <f>+JNQ118/JNQ$16</f>
        <v>#DIV/0!</v>
      </c>
      <c r="JNS118" s="1538">
        <f>+JNS556</f>
        <v>0</v>
      </c>
      <c r="JNT118" s="1845" t="e">
        <f>+JNS118/JNS$16</f>
        <v>#DIV/0!</v>
      </c>
      <c r="JNU118" s="1538">
        <f>+JNU556</f>
        <v>0</v>
      </c>
      <c r="JNV118" s="1845" t="e">
        <f>+JNU118/JNU$16</f>
        <v>#DIV/0!</v>
      </c>
      <c r="JNW118" s="1538">
        <f>+JNW556</f>
        <v>0</v>
      </c>
      <c r="JNX118" s="1845" t="e">
        <f>+JNW118/JNW$16</f>
        <v>#DIV/0!</v>
      </c>
      <c r="JNY118" s="1538">
        <f>+JNY556</f>
        <v>0</v>
      </c>
      <c r="JNZ118" s="1845" t="e">
        <f>+JNY118/JNY$16</f>
        <v>#DIV/0!</v>
      </c>
      <c r="JOA118" s="1538">
        <f>+JOA556</f>
        <v>0</v>
      </c>
      <c r="JOB118" s="1845" t="e">
        <f>+JOA118/JOA$16</f>
        <v>#DIV/0!</v>
      </c>
      <c r="JOC118" s="1538">
        <f>+JOC556</f>
        <v>0</v>
      </c>
      <c r="JOD118" s="1845" t="e">
        <f>+JOC118/JOC$16</f>
        <v>#DIV/0!</v>
      </c>
      <c r="JOE118" s="1538">
        <f>+JOE556</f>
        <v>0</v>
      </c>
      <c r="JOF118" s="1845" t="e">
        <f>+JOE118/JOE$16</f>
        <v>#DIV/0!</v>
      </c>
      <c r="JOG118" s="1538">
        <f>+JOG556</f>
        <v>0</v>
      </c>
      <c r="JOH118" s="1845" t="e">
        <f>+JOG118/JOG$16</f>
        <v>#DIV/0!</v>
      </c>
      <c r="JOI118" s="1538">
        <f>+JOI556</f>
        <v>0</v>
      </c>
      <c r="JOJ118" s="1845" t="e">
        <f>+JOI118/JOI$16</f>
        <v>#DIV/0!</v>
      </c>
      <c r="JOK118" s="1538">
        <f>+JOK556</f>
        <v>0</v>
      </c>
      <c r="JOL118" s="1845" t="e">
        <f>+JOK118/JOK$16</f>
        <v>#DIV/0!</v>
      </c>
      <c r="JOM118" s="1538">
        <f>+JOM556</f>
        <v>0</v>
      </c>
      <c r="JON118" s="1845" t="e">
        <f>+JOM118/JOM$16</f>
        <v>#DIV/0!</v>
      </c>
      <c r="JOO118" s="1538">
        <f>+JOO556</f>
        <v>0</v>
      </c>
      <c r="JOP118" s="1845" t="e">
        <f>+JOO118/JOO$16</f>
        <v>#DIV/0!</v>
      </c>
      <c r="JOQ118" s="1538">
        <f>+JOQ556</f>
        <v>0</v>
      </c>
      <c r="JOR118" s="1845" t="e">
        <f>+JOQ118/JOQ$16</f>
        <v>#DIV/0!</v>
      </c>
      <c r="JOS118" s="1538">
        <f>+JOS556</f>
        <v>0</v>
      </c>
      <c r="JOT118" s="1845" t="e">
        <f>+JOS118/JOS$16</f>
        <v>#DIV/0!</v>
      </c>
      <c r="JOU118" s="1538">
        <f>+JOU556</f>
        <v>0</v>
      </c>
      <c r="JOV118" s="1845" t="e">
        <f>+JOU118/JOU$16</f>
        <v>#DIV/0!</v>
      </c>
      <c r="JOW118" s="1538">
        <f>+JOW556</f>
        <v>0</v>
      </c>
      <c r="JOX118" s="1845" t="e">
        <f>+JOW118/JOW$16</f>
        <v>#DIV/0!</v>
      </c>
      <c r="JOY118" s="1538">
        <f>+JOY556</f>
        <v>0</v>
      </c>
      <c r="JOZ118" s="1845" t="e">
        <f>+JOY118/JOY$16</f>
        <v>#DIV/0!</v>
      </c>
      <c r="JPA118" s="1538">
        <f>+JPA556</f>
        <v>0</v>
      </c>
      <c r="JPB118" s="1845" t="e">
        <f>+JPA118/JPA$16</f>
        <v>#DIV/0!</v>
      </c>
      <c r="JPC118" s="1538">
        <f>+JPC556</f>
        <v>0</v>
      </c>
      <c r="JPD118" s="1845" t="e">
        <f>+JPC118/JPC$16</f>
        <v>#DIV/0!</v>
      </c>
      <c r="JPE118" s="1538">
        <f>+JPE556</f>
        <v>0</v>
      </c>
      <c r="JPF118" s="1845" t="e">
        <f>+JPE118/JPE$16</f>
        <v>#DIV/0!</v>
      </c>
      <c r="JPG118" s="1538">
        <f>+JPG556</f>
        <v>0</v>
      </c>
      <c r="JPH118" s="1845" t="e">
        <f>+JPG118/JPG$16</f>
        <v>#DIV/0!</v>
      </c>
      <c r="JPI118" s="1538">
        <f>+JPI556</f>
        <v>0</v>
      </c>
      <c r="JPJ118" s="1845" t="e">
        <f>+JPI118/JPI$16</f>
        <v>#DIV/0!</v>
      </c>
      <c r="JPK118" s="1538">
        <f>+JPK556</f>
        <v>0</v>
      </c>
      <c r="JPL118" s="1845" t="e">
        <f>+JPK118/JPK$16</f>
        <v>#DIV/0!</v>
      </c>
      <c r="JPM118" s="1538">
        <f>+JPM556</f>
        <v>0</v>
      </c>
      <c r="JPN118" s="1845" t="e">
        <f>+JPM118/JPM$16</f>
        <v>#DIV/0!</v>
      </c>
      <c r="JPO118" s="1538">
        <f>+JPO556</f>
        <v>0</v>
      </c>
      <c r="JPP118" s="1845" t="e">
        <f>+JPO118/JPO$16</f>
        <v>#DIV/0!</v>
      </c>
      <c r="JPQ118" s="1538">
        <f>+JPQ556</f>
        <v>0</v>
      </c>
      <c r="JPR118" s="1845" t="e">
        <f>+JPQ118/JPQ$16</f>
        <v>#DIV/0!</v>
      </c>
      <c r="JPS118" s="1538">
        <f>+JPS556</f>
        <v>0</v>
      </c>
      <c r="JPT118" s="1845" t="e">
        <f>+JPS118/JPS$16</f>
        <v>#DIV/0!</v>
      </c>
      <c r="JPU118" s="1538">
        <f>+JPU556</f>
        <v>0</v>
      </c>
      <c r="JPV118" s="1845" t="e">
        <f>+JPU118/JPU$16</f>
        <v>#DIV/0!</v>
      </c>
      <c r="JPW118" s="1538">
        <f>+JPW556</f>
        <v>0</v>
      </c>
      <c r="JPX118" s="1845" t="e">
        <f>+JPW118/JPW$16</f>
        <v>#DIV/0!</v>
      </c>
      <c r="JPY118" s="1538">
        <f>+JPY556</f>
        <v>0</v>
      </c>
      <c r="JPZ118" s="1845" t="e">
        <f>+JPY118/JPY$16</f>
        <v>#DIV/0!</v>
      </c>
      <c r="JQA118" s="1538">
        <f>+JQA556</f>
        <v>0</v>
      </c>
      <c r="JQB118" s="1845" t="e">
        <f>+JQA118/JQA$16</f>
        <v>#DIV/0!</v>
      </c>
      <c r="JQC118" s="1538">
        <f>+JQC556</f>
        <v>0</v>
      </c>
      <c r="JQD118" s="1845" t="e">
        <f>+JQC118/JQC$16</f>
        <v>#DIV/0!</v>
      </c>
      <c r="JQE118" s="1538">
        <f>+JQE556</f>
        <v>0</v>
      </c>
      <c r="JQF118" s="1845" t="e">
        <f>+JQE118/JQE$16</f>
        <v>#DIV/0!</v>
      </c>
      <c r="JQG118" s="1538">
        <f>+JQG556</f>
        <v>0</v>
      </c>
      <c r="JQH118" s="1845" t="e">
        <f>+JQG118/JQG$16</f>
        <v>#DIV/0!</v>
      </c>
      <c r="JQI118" s="1538">
        <f>+JQI556</f>
        <v>0</v>
      </c>
      <c r="JQJ118" s="1845" t="e">
        <f>+JQI118/JQI$16</f>
        <v>#DIV/0!</v>
      </c>
      <c r="JQK118" s="1538">
        <f>+JQK556</f>
        <v>0</v>
      </c>
      <c r="JQL118" s="1845" t="e">
        <f>+JQK118/JQK$16</f>
        <v>#DIV/0!</v>
      </c>
      <c r="JQM118" s="1538">
        <f>+JQM556</f>
        <v>0</v>
      </c>
      <c r="JQN118" s="1845" t="e">
        <f>+JQM118/JQM$16</f>
        <v>#DIV/0!</v>
      </c>
      <c r="JQO118" s="1538">
        <f>+JQO556</f>
        <v>0</v>
      </c>
      <c r="JQP118" s="1845" t="e">
        <f>+JQO118/JQO$16</f>
        <v>#DIV/0!</v>
      </c>
      <c r="JQQ118" s="1538">
        <f>+JQQ556</f>
        <v>0</v>
      </c>
      <c r="JQR118" s="1845" t="e">
        <f>+JQQ118/JQQ$16</f>
        <v>#DIV/0!</v>
      </c>
      <c r="JQS118" s="1538">
        <f>+JQS556</f>
        <v>0</v>
      </c>
      <c r="JQT118" s="1845" t="e">
        <f>+JQS118/JQS$16</f>
        <v>#DIV/0!</v>
      </c>
      <c r="JQU118" s="1538">
        <f>+JQU556</f>
        <v>0</v>
      </c>
      <c r="JQV118" s="1845" t="e">
        <f>+JQU118/JQU$16</f>
        <v>#DIV/0!</v>
      </c>
      <c r="JQW118" s="1538">
        <f>+JQW556</f>
        <v>0</v>
      </c>
      <c r="JQX118" s="1845" t="e">
        <f>+JQW118/JQW$16</f>
        <v>#DIV/0!</v>
      </c>
      <c r="JQY118" s="1538">
        <f>+JQY556</f>
        <v>0</v>
      </c>
      <c r="JQZ118" s="1845" t="e">
        <f>+JQY118/JQY$16</f>
        <v>#DIV/0!</v>
      </c>
      <c r="JRA118" s="1538">
        <f>+JRA556</f>
        <v>0</v>
      </c>
      <c r="JRB118" s="1845" t="e">
        <f>+JRA118/JRA$16</f>
        <v>#DIV/0!</v>
      </c>
      <c r="JRC118" s="1538">
        <f>+JRC556</f>
        <v>0</v>
      </c>
      <c r="JRD118" s="1845" t="e">
        <f>+JRC118/JRC$16</f>
        <v>#DIV/0!</v>
      </c>
      <c r="JRE118" s="1538">
        <f>+JRE556</f>
        <v>0</v>
      </c>
      <c r="JRF118" s="1845" t="e">
        <f>+JRE118/JRE$16</f>
        <v>#DIV/0!</v>
      </c>
      <c r="JRG118" s="1538">
        <f>+JRG556</f>
        <v>0</v>
      </c>
      <c r="JRH118" s="1845" t="e">
        <f>+JRG118/JRG$16</f>
        <v>#DIV/0!</v>
      </c>
      <c r="JRI118" s="1538">
        <f>+JRI556</f>
        <v>0</v>
      </c>
      <c r="JRJ118" s="1845" t="e">
        <f>+JRI118/JRI$16</f>
        <v>#DIV/0!</v>
      </c>
      <c r="JRK118" s="1538">
        <f>+JRK556</f>
        <v>0</v>
      </c>
      <c r="JRL118" s="1845" t="e">
        <f>+JRK118/JRK$16</f>
        <v>#DIV/0!</v>
      </c>
      <c r="JRM118" s="1538">
        <f>+JRM556</f>
        <v>0</v>
      </c>
      <c r="JRN118" s="1845" t="e">
        <f>+JRM118/JRM$16</f>
        <v>#DIV/0!</v>
      </c>
      <c r="JRO118" s="1538">
        <f>+JRO556</f>
        <v>0</v>
      </c>
      <c r="JRP118" s="1845" t="e">
        <f>+JRO118/JRO$16</f>
        <v>#DIV/0!</v>
      </c>
      <c r="JRQ118" s="1538">
        <f>+JRQ556</f>
        <v>0</v>
      </c>
      <c r="JRR118" s="1845" t="e">
        <f>+JRQ118/JRQ$16</f>
        <v>#DIV/0!</v>
      </c>
      <c r="JRS118" s="1538">
        <f>+JRS556</f>
        <v>0</v>
      </c>
      <c r="JRT118" s="1845" t="e">
        <f>+JRS118/JRS$16</f>
        <v>#DIV/0!</v>
      </c>
      <c r="JRU118" s="1538">
        <f>+JRU556</f>
        <v>0</v>
      </c>
      <c r="JRV118" s="1845" t="e">
        <f>+JRU118/JRU$16</f>
        <v>#DIV/0!</v>
      </c>
      <c r="JRW118" s="1538">
        <f>+JRW556</f>
        <v>0</v>
      </c>
      <c r="JRX118" s="1845" t="e">
        <f>+JRW118/JRW$16</f>
        <v>#DIV/0!</v>
      </c>
      <c r="JRY118" s="1538">
        <f>+JRY556</f>
        <v>0</v>
      </c>
      <c r="JRZ118" s="1845" t="e">
        <f>+JRY118/JRY$16</f>
        <v>#DIV/0!</v>
      </c>
      <c r="JSA118" s="1538">
        <f>+JSA556</f>
        <v>0</v>
      </c>
      <c r="JSB118" s="1845" t="e">
        <f>+JSA118/JSA$16</f>
        <v>#DIV/0!</v>
      </c>
      <c r="JSC118" s="1538">
        <f>+JSC556</f>
        <v>0</v>
      </c>
      <c r="JSD118" s="1845" t="e">
        <f>+JSC118/JSC$16</f>
        <v>#DIV/0!</v>
      </c>
      <c r="JSE118" s="1538">
        <f>+JSE556</f>
        <v>0</v>
      </c>
      <c r="JSF118" s="1845" t="e">
        <f>+JSE118/JSE$16</f>
        <v>#DIV/0!</v>
      </c>
      <c r="JSG118" s="1538">
        <f>+JSG556</f>
        <v>0</v>
      </c>
      <c r="JSH118" s="1845" t="e">
        <f>+JSG118/JSG$16</f>
        <v>#DIV/0!</v>
      </c>
      <c r="JSI118" s="1538">
        <f>+JSI556</f>
        <v>0</v>
      </c>
      <c r="JSJ118" s="1845" t="e">
        <f>+JSI118/JSI$16</f>
        <v>#DIV/0!</v>
      </c>
      <c r="JSK118" s="1538">
        <f>+JSK556</f>
        <v>0</v>
      </c>
      <c r="JSL118" s="1845" t="e">
        <f>+JSK118/JSK$16</f>
        <v>#DIV/0!</v>
      </c>
      <c r="JSM118" s="1538">
        <f>+JSM556</f>
        <v>0</v>
      </c>
      <c r="JSN118" s="1845" t="e">
        <f>+JSM118/JSM$16</f>
        <v>#DIV/0!</v>
      </c>
      <c r="JSO118" s="1538">
        <f>+JSO556</f>
        <v>0</v>
      </c>
      <c r="JSP118" s="1845" t="e">
        <f>+JSO118/JSO$16</f>
        <v>#DIV/0!</v>
      </c>
      <c r="JSQ118" s="1538">
        <f>+JSQ556</f>
        <v>0</v>
      </c>
      <c r="JSR118" s="1845" t="e">
        <f>+JSQ118/JSQ$16</f>
        <v>#DIV/0!</v>
      </c>
      <c r="JSS118" s="1538">
        <f>+JSS556</f>
        <v>0</v>
      </c>
      <c r="JST118" s="1845" t="e">
        <f>+JSS118/JSS$16</f>
        <v>#DIV/0!</v>
      </c>
      <c r="JSU118" s="1538">
        <f>+JSU556</f>
        <v>0</v>
      </c>
      <c r="JSV118" s="1845" t="e">
        <f>+JSU118/JSU$16</f>
        <v>#DIV/0!</v>
      </c>
      <c r="JSW118" s="1538">
        <f>+JSW556</f>
        <v>0</v>
      </c>
      <c r="JSX118" s="1845" t="e">
        <f>+JSW118/JSW$16</f>
        <v>#DIV/0!</v>
      </c>
      <c r="JSY118" s="1538">
        <f>+JSY556</f>
        <v>0</v>
      </c>
      <c r="JSZ118" s="1845" t="e">
        <f>+JSY118/JSY$16</f>
        <v>#DIV/0!</v>
      </c>
      <c r="JTA118" s="1538">
        <f>+JTA556</f>
        <v>0</v>
      </c>
      <c r="JTB118" s="1845" t="e">
        <f>+JTA118/JTA$16</f>
        <v>#DIV/0!</v>
      </c>
      <c r="JTC118" s="1538">
        <f>+JTC556</f>
        <v>0</v>
      </c>
      <c r="JTD118" s="1845" t="e">
        <f>+JTC118/JTC$16</f>
        <v>#DIV/0!</v>
      </c>
      <c r="JTE118" s="1538">
        <f>+JTE556</f>
        <v>0</v>
      </c>
      <c r="JTF118" s="1845" t="e">
        <f>+JTE118/JTE$16</f>
        <v>#DIV/0!</v>
      </c>
      <c r="JTG118" s="1538">
        <f>+JTG556</f>
        <v>0</v>
      </c>
      <c r="JTH118" s="1845" t="e">
        <f>+JTG118/JTG$16</f>
        <v>#DIV/0!</v>
      </c>
      <c r="JTI118" s="1538">
        <f>+JTI556</f>
        <v>0</v>
      </c>
      <c r="JTJ118" s="1845" t="e">
        <f>+JTI118/JTI$16</f>
        <v>#DIV/0!</v>
      </c>
      <c r="JTK118" s="1538">
        <f>+JTK556</f>
        <v>0</v>
      </c>
      <c r="JTL118" s="1845" t="e">
        <f>+JTK118/JTK$16</f>
        <v>#DIV/0!</v>
      </c>
      <c r="JTM118" s="1538">
        <f>+JTM556</f>
        <v>0</v>
      </c>
      <c r="JTN118" s="1845" t="e">
        <f>+JTM118/JTM$16</f>
        <v>#DIV/0!</v>
      </c>
      <c r="JTO118" s="1538">
        <f>+JTO556</f>
        <v>0</v>
      </c>
      <c r="JTP118" s="1845" t="e">
        <f>+JTO118/JTO$16</f>
        <v>#DIV/0!</v>
      </c>
      <c r="JTQ118" s="1538">
        <f>+JTQ556</f>
        <v>0</v>
      </c>
      <c r="JTR118" s="1845" t="e">
        <f>+JTQ118/JTQ$16</f>
        <v>#DIV/0!</v>
      </c>
      <c r="JTS118" s="1538">
        <f>+JTS556</f>
        <v>0</v>
      </c>
      <c r="JTT118" s="1845" t="e">
        <f>+JTS118/JTS$16</f>
        <v>#DIV/0!</v>
      </c>
      <c r="JTU118" s="1538">
        <f>+JTU556</f>
        <v>0</v>
      </c>
      <c r="JTV118" s="1845" t="e">
        <f>+JTU118/JTU$16</f>
        <v>#DIV/0!</v>
      </c>
      <c r="JTW118" s="1538">
        <f>+JTW556</f>
        <v>0</v>
      </c>
      <c r="JTX118" s="1845" t="e">
        <f>+JTW118/JTW$16</f>
        <v>#DIV/0!</v>
      </c>
      <c r="JTY118" s="1538">
        <f>+JTY556</f>
        <v>0</v>
      </c>
      <c r="JTZ118" s="1845" t="e">
        <f>+JTY118/JTY$16</f>
        <v>#DIV/0!</v>
      </c>
      <c r="JUA118" s="1538">
        <f>+JUA556</f>
        <v>0</v>
      </c>
      <c r="JUB118" s="1845" t="e">
        <f>+JUA118/JUA$16</f>
        <v>#DIV/0!</v>
      </c>
      <c r="JUC118" s="1538">
        <f>+JUC556</f>
        <v>0</v>
      </c>
      <c r="JUD118" s="1845" t="e">
        <f>+JUC118/JUC$16</f>
        <v>#DIV/0!</v>
      </c>
      <c r="JUE118" s="1538">
        <f>+JUE556</f>
        <v>0</v>
      </c>
      <c r="JUF118" s="1845" t="e">
        <f>+JUE118/JUE$16</f>
        <v>#DIV/0!</v>
      </c>
      <c r="JUG118" s="1538">
        <f>+JUG556</f>
        <v>0</v>
      </c>
      <c r="JUH118" s="1845" t="e">
        <f>+JUG118/JUG$16</f>
        <v>#DIV/0!</v>
      </c>
      <c r="JUI118" s="1538">
        <f>+JUI556</f>
        <v>0</v>
      </c>
      <c r="JUJ118" s="1845" t="e">
        <f>+JUI118/JUI$16</f>
        <v>#DIV/0!</v>
      </c>
      <c r="JUK118" s="1538">
        <f>+JUK556</f>
        <v>0</v>
      </c>
      <c r="JUL118" s="1845" t="e">
        <f>+JUK118/JUK$16</f>
        <v>#DIV/0!</v>
      </c>
      <c r="JUM118" s="1538">
        <f>+JUM556</f>
        <v>0</v>
      </c>
      <c r="JUN118" s="1845" t="e">
        <f>+JUM118/JUM$16</f>
        <v>#DIV/0!</v>
      </c>
      <c r="JUO118" s="1538">
        <f>+JUO556</f>
        <v>0</v>
      </c>
      <c r="JUP118" s="1845" t="e">
        <f>+JUO118/JUO$16</f>
        <v>#DIV/0!</v>
      </c>
      <c r="JUQ118" s="1538">
        <f>+JUQ556</f>
        <v>0</v>
      </c>
      <c r="JUR118" s="1845" t="e">
        <f>+JUQ118/JUQ$16</f>
        <v>#DIV/0!</v>
      </c>
      <c r="JUS118" s="1538">
        <f>+JUS556</f>
        <v>0</v>
      </c>
      <c r="JUT118" s="1845" t="e">
        <f>+JUS118/JUS$16</f>
        <v>#DIV/0!</v>
      </c>
      <c r="JUU118" s="1538">
        <f>+JUU556</f>
        <v>0</v>
      </c>
      <c r="JUV118" s="1845" t="e">
        <f>+JUU118/JUU$16</f>
        <v>#DIV/0!</v>
      </c>
      <c r="JUW118" s="1538">
        <f>+JUW556</f>
        <v>0</v>
      </c>
      <c r="JUX118" s="1845" t="e">
        <f>+JUW118/JUW$16</f>
        <v>#DIV/0!</v>
      </c>
      <c r="JUY118" s="1538">
        <f>+JUY556</f>
        <v>0</v>
      </c>
      <c r="JUZ118" s="1845" t="e">
        <f>+JUY118/JUY$16</f>
        <v>#DIV/0!</v>
      </c>
      <c r="JVA118" s="1538">
        <f>+JVA556</f>
        <v>0</v>
      </c>
      <c r="JVB118" s="1845" t="e">
        <f>+JVA118/JVA$16</f>
        <v>#DIV/0!</v>
      </c>
      <c r="JVC118" s="1538">
        <f>+JVC556</f>
        <v>0</v>
      </c>
      <c r="JVD118" s="1845" t="e">
        <f>+JVC118/JVC$16</f>
        <v>#DIV/0!</v>
      </c>
      <c r="JVE118" s="1538">
        <f>+JVE556</f>
        <v>0</v>
      </c>
      <c r="JVF118" s="1845" t="e">
        <f>+JVE118/JVE$16</f>
        <v>#DIV/0!</v>
      </c>
      <c r="JVG118" s="1538">
        <f>+JVG556</f>
        <v>0</v>
      </c>
      <c r="JVH118" s="1845" t="e">
        <f>+JVG118/JVG$16</f>
        <v>#DIV/0!</v>
      </c>
      <c r="JVI118" s="1538">
        <f>+JVI556</f>
        <v>0</v>
      </c>
      <c r="JVJ118" s="1845" t="e">
        <f>+JVI118/JVI$16</f>
        <v>#DIV/0!</v>
      </c>
      <c r="JVK118" s="1538">
        <f>+JVK556</f>
        <v>0</v>
      </c>
      <c r="JVL118" s="1845" t="e">
        <f>+JVK118/JVK$16</f>
        <v>#DIV/0!</v>
      </c>
      <c r="JVM118" s="1538">
        <f>+JVM556</f>
        <v>0</v>
      </c>
      <c r="JVN118" s="1845" t="e">
        <f>+JVM118/JVM$16</f>
        <v>#DIV/0!</v>
      </c>
      <c r="JVO118" s="1538">
        <f>+JVO556</f>
        <v>0</v>
      </c>
      <c r="JVP118" s="1845" t="e">
        <f>+JVO118/JVO$16</f>
        <v>#DIV/0!</v>
      </c>
      <c r="JVQ118" s="1538">
        <f>+JVQ556</f>
        <v>0</v>
      </c>
      <c r="JVR118" s="1845" t="e">
        <f>+JVQ118/JVQ$16</f>
        <v>#DIV/0!</v>
      </c>
      <c r="JVS118" s="1538">
        <f>+JVS556</f>
        <v>0</v>
      </c>
      <c r="JVT118" s="1845" t="e">
        <f>+JVS118/JVS$16</f>
        <v>#DIV/0!</v>
      </c>
      <c r="JVU118" s="1538">
        <f>+JVU556</f>
        <v>0</v>
      </c>
      <c r="JVV118" s="1845" t="e">
        <f>+JVU118/JVU$16</f>
        <v>#DIV/0!</v>
      </c>
      <c r="JVW118" s="1538">
        <f>+JVW556</f>
        <v>0</v>
      </c>
      <c r="JVX118" s="1845" t="e">
        <f>+JVW118/JVW$16</f>
        <v>#DIV/0!</v>
      </c>
      <c r="JVY118" s="1538">
        <f>+JVY556</f>
        <v>0</v>
      </c>
      <c r="JVZ118" s="1845" t="e">
        <f>+JVY118/JVY$16</f>
        <v>#DIV/0!</v>
      </c>
      <c r="JWA118" s="1538">
        <f>+JWA556</f>
        <v>0</v>
      </c>
      <c r="JWB118" s="1845" t="e">
        <f>+JWA118/JWA$16</f>
        <v>#DIV/0!</v>
      </c>
      <c r="JWC118" s="1538">
        <f>+JWC556</f>
        <v>0</v>
      </c>
      <c r="JWD118" s="1845" t="e">
        <f>+JWC118/JWC$16</f>
        <v>#DIV/0!</v>
      </c>
      <c r="JWE118" s="1538">
        <f>+JWE556</f>
        <v>0</v>
      </c>
      <c r="JWF118" s="1845" t="e">
        <f>+JWE118/JWE$16</f>
        <v>#DIV/0!</v>
      </c>
      <c r="JWG118" s="1538">
        <f>+JWG556</f>
        <v>0</v>
      </c>
      <c r="JWH118" s="1845" t="e">
        <f>+JWG118/JWG$16</f>
        <v>#DIV/0!</v>
      </c>
      <c r="JWI118" s="1538">
        <f>+JWI556</f>
        <v>0</v>
      </c>
      <c r="JWJ118" s="1845" t="e">
        <f>+JWI118/JWI$16</f>
        <v>#DIV/0!</v>
      </c>
      <c r="JWK118" s="1538">
        <f>+JWK556</f>
        <v>0</v>
      </c>
      <c r="JWL118" s="1845" t="e">
        <f>+JWK118/JWK$16</f>
        <v>#DIV/0!</v>
      </c>
      <c r="JWM118" s="1538">
        <f>+JWM556</f>
        <v>0</v>
      </c>
      <c r="JWN118" s="1845" t="e">
        <f>+JWM118/JWM$16</f>
        <v>#DIV/0!</v>
      </c>
      <c r="JWO118" s="1538">
        <f>+JWO556</f>
        <v>0</v>
      </c>
      <c r="JWP118" s="1845" t="e">
        <f>+JWO118/JWO$16</f>
        <v>#DIV/0!</v>
      </c>
      <c r="JWQ118" s="1538">
        <f>+JWQ556</f>
        <v>0</v>
      </c>
      <c r="JWR118" s="1845" t="e">
        <f>+JWQ118/JWQ$16</f>
        <v>#DIV/0!</v>
      </c>
      <c r="JWS118" s="1538">
        <f>+JWS556</f>
        <v>0</v>
      </c>
      <c r="JWT118" s="1845" t="e">
        <f>+JWS118/JWS$16</f>
        <v>#DIV/0!</v>
      </c>
      <c r="JWU118" s="1538">
        <f>+JWU556</f>
        <v>0</v>
      </c>
      <c r="JWV118" s="1845" t="e">
        <f>+JWU118/JWU$16</f>
        <v>#DIV/0!</v>
      </c>
      <c r="JWW118" s="1538">
        <f>+JWW556</f>
        <v>0</v>
      </c>
      <c r="JWX118" s="1845" t="e">
        <f>+JWW118/JWW$16</f>
        <v>#DIV/0!</v>
      </c>
      <c r="JWY118" s="1538">
        <f>+JWY556</f>
        <v>0</v>
      </c>
      <c r="JWZ118" s="1845" t="e">
        <f>+JWY118/JWY$16</f>
        <v>#DIV/0!</v>
      </c>
      <c r="JXA118" s="1538">
        <f>+JXA556</f>
        <v>0</v>
      </c>
      <c r="JXB118" s="1845" t="e">
        <f>+JXA118/JXA$16</f>
        <v>#DIV/0!</v>
      </c>
      <c r="JXC118" s="1538">
        <f>+JXC556</f>
        <v>0</v>
      </c>
      <c r="JXD118" s="1845" t="e">
        <f>+JXC118/JXC$16</f>
        <v>#DIV/0!</v>
      </c>
      <c r="JXE118" s="1538">
        <f>+JXE556</f>
        <v>0</v>
      </c>
      <c r="JXF118" s="1845" t="e">
        <f>+JXE118/JXE$16</f>
        <v>#DIV/0!</v>
      </c>
      <c r="JXG118" s="1538">
        <f>+JXG556</f>
        <v>0</v>
      </c>
      <c r="JXH118" s="1845" t="e">
        <f>+JXG118/JXG$16</f>
        <v>#DIV/0!</v>
      </c>
      <c r="JXI118" s="1538">
        <f>+JXI556</f>
        <v>0</v>
      </c>
      <c r="JXJ118" s="1845" t="e">
        <f>+JXI118/JXI$16</f>
        <v>#DIV/0!</v>
      </c>
      <c r="JXK118" s="1538">
        <f>+JXK556</f>
        <v>0</v>
      </c>
      <c r="JXL118" s="1845" t="e">
        <f>+JXK118/JXK$16</f>
        <v>#DIV/0!</v>
      </c>
      <c r="JXM118" s="1538">
        <f>+JXM556</f>
        <v>0</v>
      </c>
      <c r="JXN118" s="1845" t="e">
        <f>+JXM118/JXM$16</f>
        <v>#DIV/0!</v>
      </c>
      <c r="JXO118" s="1538">
        <f>+JXO556</f>
        <v>0</v>
      </c>
      <c r="JXP118" s="1845" t="e">
        <f>+JXO118/JXO$16</f>
        <v>#DIV/0!</v>
      </c>
      <c r="JXQ118" s="1538">
        <f>+JXQ556</f>
        <v>0</v>
      </c>
      <c r="JXR118" s="1845" t="e">
        <f>+JXQ118/JXQ$16</f>
        <v>#DIV/0!</v>
      </c>
      <c r="JXS118" s="1538">
        <f>+JXS556</f>
        <v>0</v>
      </c>
      <c r="JXT118" s="1845" t="e">
        <f>+JXS118/JXS$16</f>
        <v>#DIV/0!</v>
      </c>
      <c r="JXU118" s="1538">
        <f>+JXU556</f>
        <v>0</v>
      </c>
      <c r="JXV118" s="1845" t="e">
        <f>+JXU118/JXU$16</f>
        <v>#DIV/0!</v>
      </c>
      <c r="JXW118" s="1538">
        <f>+JXW556</f>
        <v>0</v>
      </c>
      <c r="JXX118" s="1845" t="e">
        <f>+JXW118/JXW$16</f>
        <v>#DIV/0!</v>
      </c>
      <c r="JXY118" s="1538">
        <f>+JXY556</f>
        <v>0</v>
      </c>
      <c r="JXZ118" s="1845" t="e">
        <f>+JXY118/JXY$16</f>
        <v>#DIV/0!</v>
      </c>
      <c r="JYA118" s="1538">
        <f>+JYA556</f>
        <v>0</v>
      </c>
      <c r="JYB118" s="1845" t="e">
        <f>+JYA118/JYA$16</f>
        <v>#DIV/0!</v>
      </c>
      <c r="JYC118" s="1538">
        <f>+JYC556</f>
        <v>0</v>
      </c>
      <c r="JYD118" s="1845" t="e">
        <f>+JYC118/JYC$16</f>
        <v>#DIV/0!</v>
      </c>
      <c r="JYE118" s="1538">
        <f>+JYE556</f>
        <v>0</v>
      </c>
      <c r="JYF118" s="1845" t="e">
        <f>+JYE118/JYE$16</f>
        <v>#DIV/0!</v>
      </c>
      <c r="JYG118" s="1538">
        <f>+JYG556</f>
        <v>0</v>
      </c>
      <c r="JYH118" s="1845" t="e">
        <f>+JYG118/JYG$16</f>
        <v>#DIV/0!</v>
      </c>
      <c r="JYI118" s="1538">
        <f>+JYI556</f>
        <v>0</v>
      </c>
      <c r="JYJ118" s="1845" t="e">
        <f>+JYI118/JYI$16</f>
        <v>#DIV/0!</v>
      </c>
      <c r="JYK118" s="1538">
        <f>+JYK556</f>
        <v>0</v>
      </c>
      <c r="JYL118" s="1845" t="e">
        <f>+JYK118/JYK$16</f>
        <v>#DIV/0!</v>
      </c>
      <c r="JYM118" s="1538">
        <f>+JYM556</f>
        <v>0</v>
      </c>
      <c r="JYN118" s="1845" t="e">
        <f>+JYM118/JYM$16</f>
        <v>#DIV/0!</v>
      </c>
      <c r="JYO118" s="1538">
        <f>+JYO556</f>
        <v>0</v>
      </c>
      <c r="JYP118" s="1845" t="e">
        <f>+JYO118/JYO$16</f>
        <v>#DIV/0!</v>
      </c>
      <c r="JYQ118" s="1538">
        <f>+JYQ556</f>
        <v>0</v>
      </c>
      <c r="JYR118" s="1845" t="e">
        <f>+JYQ118/JYQ$16</f>
        <v>#DIV/0!</v>
      </c>
      <c r="JYS118" s="1538">
        <f>+JYS556</f>
        <v>0</v>
      </c>
      <c r="JYT118" s="1845" t="e">
        <f>+JYS118/JYS$16</f>
        <v>#DIV/0!</v>
      </c>
      <c r="JYU118" s="1538">
        <f>+JYU556</f>
        <v>0</v>
      </c>
      <c r="JYV118" s="1845" t="e">
        <f>+JYU118/JYU$16</f>
        <v>#DIV/0!</v>
      </c>
      <c r="JYW118" s="1538">
        <f>+JYW556</f>
        <v>0</v>
      </c>
      <c r="JYX118" s="1845" t="e">
        <f>+JYW118/JYW$16</f>
        <v>#DIV/0!</v>
      </c>
      <c r="JYY118" s="1538">
        <f>+JYY556</f>
        <v>0</v>
      </c>
      <c r="JYZ118" s="1845" t="e">
        <f>+JYY118/JYY$16</f>
        <v>#DIV/0!</v>
      </c>
      <c r="JZA118" s="1538">
        <f>+JZA556</f>
        <v>0</v>
      </c>
      <c r="JZB118" s="1845" t="e">
        <f>+JZA118/JZA$16</f>
        <v>#DIV/0!</v>
      </c>
      <c r="JZC118" s="1538">
        <f>+JZC556</f>
        <v>0</v>
      </c>
      <c r="JZD118" s="1845" t="e">
        <f>+JZC118/JZC$16</f>
        <v>#DIV/0!</v>
      </c>
      <c r="JZE118" s="1538">
        <f>+JZE556</f>
        <v>0</v>
      </c>
      <c r="JZF118" s="1845" t="e">
        <f>+JZE118/JZE$16</f>
        <v>#DIV/0!</v>
      </c>
      <c r="JZG118" s="1538">
        <f>+JZG556</f>
        <v>0</v>
      </c>
      <c r="JZH118" s="1845" t="e">
        <f>+JZG118/JZG$16</f>
        <v>#DIV/0!</v>
      </c>
      <c r="JZI118" s="1538">
        <f>+JZI556</f>
        <v>0</v>
      </c>
      <c r="JZJ118" s="1845" t="e">
        <f>+JZI118/JZI$16</f>
        <v>#DIV/0!</v>
      </c>
      <c r="JZK118" s="1538">
        <f>+JZK556</f>
        <v>0</v>
      </c>
      <c r="JZL118" s="1845" t="e">
        <f>+JZK118/JZK$16</f>
        <v>#DIV/0!</v>
      </c>
      <c r="JZM118" s="1538">
        <f>+JZM556</f>
        <v>0</v>
      </c>
      <c r="JZN118" s="1845" t="e">
        <f>+JZM118/JZM$16</f>
        <v>#DIV/0!</v>
      </c>
      <c r="JZO118" s="1538">
        <f>+JZO556</f>
        <v>0</v>
      </c>
      <c r="JZP118" s="1845" t="e">
        <f>+JZO118/JZO$16</f>
        <v>#DIV/0!</v>
      </c>
      <c r="JZQ118" s="1538">
        <f>+JZQ556</f>
        <v>0</v>
      </c>
      <c r="JZR118" s="1845" t="e">
        <f>+JZQ118/JZQ$16</f>
        <v>#DIV/0!</v>
      </c>
      <c r="JZS118" s="1538">
        <f>+JZS556</f>
        <v>0</v>
      </c>
      <c r="JZT118" s="1845" t="e">
        <f>+JZS118/JZS$16</f>
        <v>#DIV/0!</v>
      </c>
      <c r="JZU118" s="1538">
        <f>+JZU556</f>
        <v>0</v>
      </c>
      <c r="JZV118" s="1845" t="e">
        <f>+JZU118/JZU$16</f>
        <v>#DIV/0!</v>
      </c>
      <c r="JZW118" s="1538">
        <f>+JZW556</f>
        <v>0</v>
      </c>
      <c r="JZX118" s="1845" t="e">
        <f>+JZW118/JZW$16</f>
        <v>#DIV/0!</v>
      </c>
      <c r="JZY118" s="1538">
        <f>+JZY556</f>
        <v>0</v>
      </c>
      <c r="JZZ118" s="1845" t="e">
        <f>+JZY118/JZY$16</f>
        <v>#DIV/0!</v>
      </c>
      <c r="KAA118" s="1538">
        <f>+KAA556</f>
        <v>0</v>
      </c>
      <c r="KAB118" s="1845" t="e">
        <f>+KAA118/KAA$16</f>
        <v>#DIV/0!</v>
      </c>
      <c r="KAC118" s="1538">
        <f>+KAC556</f>
        <v>0</v>
      </c>
      <c r="KAD118" s="1845" t="e">
        <f>+KAC118/KAC$16</f>
        <v>#DIV/0!</v>
      </c>
      <c r="KAE118" s="1538">
        <f>+KAE556</f>
        <v>0</v>
      </c>
      <c r="KAF118" s="1845" t="e">
        <f>+KAE118/KAE$16</f>
        <v>#DIV/0!</v>
      </c>
      <c r="KAG118" s="1538">
        <f>+KAG556</f>
        <v>0</v>
      </c>
      <c r="KAH118" s="1845" t="e">
        <f>+KAG118/KAG$16</f>
        <v>#DIV/0!</v>
      </c>
      <c r="KAI118" s="1538">
        <f>+KAI556</f>
        <v>0</v>
      </c>
      <c r="KAJ118" s="1845" t="e">
        <f>+KAI118/KAI$16</f>
        <v>#DIV/0!</v>
      </c>
      <c r="KAK118" s="1538">
        <f>+KAK556</f>
        <v>0</v>
      </c>
      <c r="KAL118" s="1845" t="e">
        <f>+KAK118/KAK$16</f>
        <v>#DIV/0!</v>
      </c>
      <c r="KAM118" s="1538">
        <f>+KAM556</f>
        <v>0</v>
      </c>
      <c r="KAN118" s="1845" t="e">
        <f>+KAM118/KAM$16</f>
        <v>#DIV/0!</v>
      </c>
      <c r="KAO118" s="1538">
        <f>+KAO556</f>
        <v>0</v>
      </c>
      <c r="KAP118" s="1845" t="e">
        <f>+KAO118/KAO$16</f>
        <v>#DIV/0!</v>
      </c>
      <c r="KAQ118" s="1538">
        <f>+KAQ556</f>
        <v>0</v>
      </c>
      <c r="KAR118" s="1845" t="e">
        <f>+KAQ118/KAQ$16</f>
        <v>#DIV/0!</v>
      </c>
      <c r="KAS118" s="1538">
        <f>+KAS556</f>
        <v>0</v>
      </c>
      <c r="KAT118" s="1845" t="e">
        <f>+KAS118/KAS$16</f>
        <v>#DIV/0!</v>
      </c>
      <c r="KAU118" s="1538">
        <f>+KAU556</f>
        <v>0</v>
      </c>
      <c r="KAV118" s="1845" t="e">
        <f>+KAU118/KAU$16</f>
        <v>#DIV/0!</v>
      </c>
      <c r="KAW118" s="1538">
        <f>+KAW556</f>
        <v>0</v>
      </c>
      <c r="KAX118" s="1845" t="e">
        <f>+KAW118/KAW$16</f>
        <v>#DIV/0!</v>
      </c>
      <c r="KAY118" s="1538">
        <f>+KAY556</f>
        <v>0</v>
      </c>
      <c r="KAZ118" s="1845" t="e">
        <f>+KAY118/KAY$16</f>
        <v>#DIV/0!</v>
      </c>
      <c r="KBA118" s="1538">
        <f>+KBA556</f>
        <v>0</v>
      </c>
      <c r="KBB118" s="1845" t="e">
        <f>+KBA118/KBA$16</f>
        <v>#DIV/0!</v>
      </c>
      <c r="KBC118" s="1538">
        <f>+KBC556</f>
        <v>0</v>
      </c>
      <c r="KBD118" s="1845" t="e">
        <f>+KBC118/KBC$16</f>
        <v>#DIV/0!</v>
      </c>
      <c r="KBE118" s="1538">
        <f>+KBE556</f>
        <v>0</v>
      </c>
      <c r="KBF118" s="1845" t="e">
        <f>+KBE118/KBE$16</f>
        <v>#DIV/0!</v>
      </c>
      <c r="KBG118" s="1538">
        <f>+KBG556</f>
        <v>0</v>
      </c>
      <c r="KBH118" s="1845" t="e">
        <f>+KBG118/KBG$16</f>
        <v>#DIV/0!</v>
      </c>
      <c r="KBI118" s="1538">
        <f>+KBI556</f>
        <v>0</v>
      </c>
      <c r="KBJ118" s="1845" t="e">
        <f>+KBI118/KBI$16</f>
        <v>#DIV/0!</v>
      </c>
      <c r="KBK118" s="1538">
        <f>+KBK556</f>
        <v>0</v>
      </c>
      <c r="KBL118" s="1845" t="e">
        <f>+KBK118/KBK$16</f>
        <v>#DIV/0!</v>
      </c>
      <c r="KBM118" s="1538">
        <f>+KBM556</f>
        <v>0</v>
      </c>
      <c r="KBN118" s="1845" t="e">
        <f>+KBM118/KBM$16</f>
        <v>#DIV/0!</v>
      </c>
      <c r="KBO118" s="1538">
        <f>+KBO556</f>
        <v>0</v>
      </c>
      <c r="KBP118" s="1845" t="e">
        <f>+KBO118/KBO$16</f>
        <v>#DIV/0!</v>
      </c>
      <c r="KBQ118" s="1538">
        <f>+KBQ556</f>
        <v>0</v>
      </c>
      <c r="KBR118" s="1845" t="e">
        <f>+KBQ118/KBQ$16</f>
        <v>#DIV/0!</v>
      </c>
      <c r="KBS118" s="1538">
        <f>+KBS556</f>
        <v>0</v>
      </c>
      <c r="KBT118" s="1845" t="e">
        <f>+KBS118/KBS$16</f>
        <v>#DIV/0!</v>
      </c>
      <c r="KBU118" s="1538">
        <f>+KBU556</f>
        <v>0</v>
      </c>
      <c r="KBV118" s="1845" t="e">
        <f>+KBU118/KBU$16</f>
        <v>#DIV/0!</v>
      </c>
      <c r="KBW118" s="1538">
        <f>+KBW556</f>
        <v>0</v>
      </c>
      <c r="KBX118" s="1845" t="e">
        <f>+KBW118/KBW$16</f>
        <v>#DIV/0!</v>
      </c>
      <c r="KBY118" s="1538">
        <f>+KBY556</f>
        <v>0</v>
      </c>
      <c r="KBZ118" s="1845" t="e">
        <f>+KBY118/KBY$16</f>
        <v>#DIV/0!</v>
      </c>
      <c r="KCA118" s="1538">
        <f>+KCA556</f>
        <v>0</v>
      </c>
      <c r="KCB118" s="1845" t="e">
        <f>+KCA118/KCA$16</f>
        <v>#DIV/0!</v>
      </c>
      <c r="KCC118" s="1538">
        <f>+KCC556</f>
        <v>0</v>
      </c>
      <c r="KCD118" s="1845" t="e">
        <f>+KCC118/KCC$16</f>
        <v>#DIV/0!</v>
      </c>
      <c r="KCE118" s="1538">
        <f>+KCE556</f>
        <v>0</v>
      </c>
      <c r="KCF118" s="1845" t="e">
        <f>+KCE118/KCE$16</f>
        <v>#DIV/0!</v>
      </c>
      <c r="KCG118" s="1538">
        <f>+KCG556</f>
        <v>0</v>
      </c>
      <c r="KCH118" s="1845" t="e">
        <f>+KCG118/KCG$16</f>
        <v>#DIV/0!</v>
      </c>
      <c r="KCI118" s="1538">
        <f>+KCI556</f>
        <v>0</v>
      </c>
      <c r="KCJ118" s="1845" t="e">
        <f>+KCI118/KCI$16</f>
        <v>#DIV/0!</v>
      </c>
      <c r="KCK118" s="1538">
        <f>+KCK556</f>
        <v>0</v>
      </c>
      <c r="KCL118" s="1845" t="e">
        <f>+KCK118/KCK$16</f>
        <v>#DIV/0!</v>
      </c>
      <c r="KCM118" s="1538">
        <f>+KCM556</f>
        <v>0</v>
      </c>
      <c r="KCN118" s="1845" t="e">
        <f>+KCM118/KCM$16</f>
        <v>#DIV/0!</v>
      </c>
      <c r="KCO118" s="1538">
        <f>+KCO556</f>
        <v>0</v>
      </c>
      <c r="KCP118" s="1845" t="e">
        <f>+KCO118/KCO$16</f>
        <v>#DIV/0!</v>
      </c>
      <c r="KCQ118" s="1538">
        <f>+KCQ556</f>
        <v>0</v>
      </c>
      <c r="KCR118" s="1845" t="e">
        <f>+KCQ118/KCQ$16</f>
        <v>#DIV/0!</v>
      </c>
      <c r="KCS118" s="1538">
        <f>+KCS556</f>
        <v>0</v>
      </c>
      <c r="KCT118" s="1845" t="e">
        <f>+KCS118/KCS$16</f>
        <v>#DIV/0!</v>
      </c>
      <c r="KCU118" s="1538">
        <f>+KCU556</f>
        <v>0</v>
      </c>
      <c r="KCV118" s="1845" t="e">
        <f>+KCU118/KCU$16</f>
        <v>#DIV/0!</v>
      </c>
      <c r="KCW118" s="1538">
        <f>+KCW556</f>
        <v>0</v>
      </c>
      <c r="KCX118" s="1845" t="e">
        <f>+KCW118/KCW$16</f>
        <v>#DIV/0!</v>
      </c>
      <c r="KCY118" s="1538">
        <f>+KCY556</f>
        <v>0</v>
      </c>
      <c r="KCZ118" s="1845" t="e">
        <f>+KCY118/KCY$16</f>
        <v>#DIV/0!</v>
      </c>
      <c r="KDA118" s="1538">
        <f>+KDA556</f>
        <v>0</v>
      </c>
      <c r="KDB118" s="1845" t="e">
        <f>+KDA118/KDA$16</f>
        <v>#DIV/0!</v>
      </c>
      <c r="KDC118" s="1538">
        <f>+KDC556</f>
        <v>0</v>
      </c>
      <c r="KDD118" s="1845" t="e">
        <f>+KDC118/KDC$16</f>
        <v>#DIV/0!</v>
      </c>
      <c r="KDE118" s="1538">
        <f>+KDE556</f>
        <v>0</v>
      </c>
      <c r="KDF118" s="1845" t="e">
        <f>+KDE118/KDE$16</f>
        <v>#DIV/0!</v>
      </c>
      <c r="KDG118" s="1538">
        <f>+KDG556</f>
        <v>0</v>
      </c>
      <c r="KDH118" s="1845" t="e">
        <f>+KDG118/KDG$16</f>
        <v>#DIV/0!</v>
      </c>
      <c r="KDI118" s="1538">
        <f>+KDI556</f>
        <v>0</v>
      </c>
      <c r="KDJ118" s="1845" t="e">
        <f>+KDI118/KDI$16</f>
        <v>#DIV/0!</v>
      </c>
      <c r="KDK118" s="1538">
        <f>+KDK556</f>
        <v>0</v>
      </c>
      <c r="KDL118" s="1845" t="e">
        <f>+KDK118/KDK$16</f>
        <v>#DIV/0!</v>
      </c>
      <c r="KDM118" s="1538">
        <f>+KDM556</f>
        <v>0</v>
      </c>
      <c r="KDN118" s="1845" t="e">
        <f>+KDM118/KDM$16</f>
        <v>#DIV/0!</v>
      </c>
      <c r="KDO118" s="1538">
        <f>+KDO556</f>
        <v>0</v>
      </c>
      <c r="KDP118" s="1845" t="e">
        <f>+KDO118/KDO$16</f>
        <v>#DIV/0!</v>
      </c>
      <c r="KDQ118" s="1538">
        <f>+KDQ556</f>
        <v>0</v>
      </c>
      <c r="KDR118" s="1845" t="e">
        <f>+KDQ118/KDQ$16</f>
        <v>#DIV/0!</v>
      </c>
      <c r="KDS118" s="1538">
        <f>+KDS556</f>
        <v>0</v>
      </c>
      <c r="KDT118" s="1845" t="e">
        <f>+KDS118/KDS$16</f>
        <v>#DIV/0!</v>
      </c>
      <c r="KDU118" s="1538">
        <f>+KDU556</f>
        <v>0</v>
      </c>
      <c r="KDV118" s="1845" t="e">
        <f>+KDU118/KDU$16</f>
        <v>#DIV/0!</v>
      </c>
      <c r="KDW118" s="1538">
        <f>+KDW556</f>
        <v>0</v>
      </c>
      <c r="KDX118" s="1845" t="e">
        <f>+KDW118/KDW$16</f>
        <v>#DIV/0!</v>
      </c>
      <c r="KDY118" s="1538">
        <f>+KDY556</f>
        <v>0</v>
      </c>
      <c r="KDZ118" s="1845" t="e">
        <f>+KDY118/KDY$16</f>
        <v>#DIV/0!</v>
      </c>
      <c r="KEA118" s="1538">
        <f>+KEA556</f>
        <v>0</v>
      </c>
      <c r="KEB118" s="1845" t="e">
        <f>+KEA118/KEA$16</f>
        <v>#DIV/0!</v>
      </c>
      <c r="KEC118" s="1538">
        <f>+KEC556</f>
        <v>0</v>
      </c>
      <c r="KED118" s="1845" t="e">
        <f>+KEC118/KEC$16</f>
        <v>#DIV/0!</v>
      </c>
      <c r="KEE118" s="1538">
        <f>+KEE556</f>
        <v>0</v>
      </c>
      <c r="KEF118" s="1845" t="e">
        <f>+KEE118/KEE$16</f>
        <v>#DIV/0!</v>
      </c>
      <c r="KEG118" s="1538">
        <f>+KEG556</f>
        <v>0</v>
      </c>
      <c r="KEH118" s="1845" t="e">
        <f>+KEG118/KEG$16</f>
        <v>#DIV/0!</v>
      </c>
      <c r="KEI118" s="1538">
        <f>+KEI556</f>
        <v>0</v>
      </c>
      <c r="KEJ118" s="1845" t="e">
        <f>+KEI118/KEI$16</f>
        <v>#DIV/0!</v>
      </c>
      <c r="KEK118" s="1538">
        <f>+KEK556</f>
        <v>0</v>
      </c>
      <c r="KEL118" s="1845" t="e">
        <f>+KEK118/KEK$16</f>
        <v>#DIV/0!</v>
      </c>
      <c r="KEM118" s="1538">
        <f>+KEM556</f>
        <v>0</v>
      </c>
      <c r="KEN118" s="1845" t="e">
        <f>+KEM118/KEM$16</f>
        <v>#DIV/0!</v>
      </c>
      <c r="KEO118" s="1538">
        <f>+KEO556</f>
        <v>0</v>
      </c>
      <c r="KEP118" s="1845" t="e">
        <f>+KEO118/KEO$16</f>
        <v>#DIV/0!</v>
      </c>
      <c r="KEQ118" s="1538">
        <f>+KEQ556</f>
        <v>0</v>
      </c>
      <c r="KER118" s="1845" t="e">
        <f>+KEQ118/KEQ$16</f>
        <v>#DIV/0!</v>
      </c>
      <c r="KES118" s="1538">
        <f>+KES556</f>
        <v>0</v>
      </c>
      <c r="KET118" s="1845" t="e">
        <f>+KES118/KES$16</f>
        <v>#DIV/0!</v>
      </c>
      <c r="KEU118" s="1538">
        <f>+KEU556</f>
        <v>0</v>
      </c>
      <c r="KEV118" s="1845" t="e">
        <f>+KEU118/KEU$16</f>
        <v>#DIV/0!</v>
      </c>
      <c r="KEW118" s="1538">
        <f>+KEW556</f>
        <v>0</v>
      </c>
      <c r="KEX118" s="1845" t="e">
        <f>+KEW118/KEW$16</f>
        <v>#DIV/0!</v>
      </c>
      <c r="KEY118" s="1538">
        <f>+KEY556</f>
        <v>0</v>
      </c>
      <c r="KEZ118" s="1845" t="e">
        <f>+KEY118/KEY$16</f>
        <v>#DIV/0!</v>
      </c>
      <c r="KFA118" s="1538">
        <f>+KFA556</f>
        <v>0</v>
      </c>
      <c r="KFB118" s="1845" t="e">
        <f>+KFA118/KFA$16</f>
        <v>#DIV/0!</v>
      </c>
      <c r="KFC118" s="1538">
        <f>+KFC556</f>
        <v>0</v>
      </c>
      <c r="KFD118" s="1845" t="e">
        <f>+KFC118/KFC$16</f>
        <v>#DIV/0!</v>
      </c>
      <c r="KFE118" s="1538">
        <f>+KFE556</f>
        <v>0</v>
      </c>
      <c r="KFF118" s="1845" t="e">
        <f>+KFE118/KFE$16</f>
        <v>#DIV/0!</v>
      </c>
      <c r="KFG118" s="1538">
        <f>+KFG556</f>
        <v>0</v>
      </c>
      <c r="KFH118" s="1845" t="e">
        <f>+KFG118/KFG$16</f>
        <v>#DIV/0!</v>
      </c>
      <c r="KFI118" s="1538">
        <f>+KFI556</f>
        <v>0</v>
      </c>
      <c r="KFJ118" s="1845" t="e">
        <f>+KFI118/KFI$16</f>
        <v>#DIV/0!</v>
      </c>
      <c r="KFK118" s="1538">
        <f>+KFK556</f>
        <v>0</v>
      </c>
      <c r="KFL118" s="1845" t="e">
        <f>+KFK118/KFK$16</f>
        <v>#DIV/0!</v>
      </c>
      <c r="KFM118" s="1538">
        <f>+KFM556</f>
        <v>0</v>
      </c>
      <c r="KFN118" s="1845" t="e">
        <f>+KFM118/KFM$16</f>
        <v>#DIV/0!</v>
      </c>
      <c r="KFO118" s="1538">
        <f>+KFO556</f>
        <v>0</v>
      </c>
      <c r="KFP118" s="1845" t="e">
        <f>+KFO118/KFO$16</f>
        <v>#DIV/0!</v>
      </c>
      <c r="KFQ118" s="1538">
        <f>+KFQ556</f>
        <v>0</v>
      </c>
      <c r="KFR118" s="1845" t="e">
        <f>+KFQ118/KFQ$16</f>
        <v>#DIV/0!</v>
      </c>
      <c r="KFS118" s="1538">
        <f>+KFS556</f>
        <v>0</v>
      </c>
      <c r="KFT118" s="1845" t="e">
        <f>+KFS118/KFS$16</f>
        <v>#DIV/0!</v>
      </c>
      <c r="KFU118" s="1538">
        <f>+KFU556</f>
        <v>0</v>
      </c>
      <c r="KFV118" s="1845" t="e">
        <f>+KFU118/KFU$16</f>
        <v>#DIV/0!</v>
      </c>
      <c r="KFW118" s="1538">
        <f>+KFW556</f>
        <v>0</v>
      </c>
      <c r="KFX118" s="1845" t="e">
        <f>+KFW118/KFW$16</f>
        <v>#DIV/0!</v>
      </c>
      <c r="KFY118" s="1538">
        <f>+KFY556</f>
        <v>0</v>
      </c>
      <c r="KFZ118" s="1845" t="e">
        <f>+KFY118/KFY$16</f>
        <v>#DIV/0!</v>
      </c>
      <c r="KGA118" s="1538">
        <f>+KGA556</f>
        <v>0</v>
      </c>
      <c r="KGB118" s="1845" t="e">
        <f>+KGA118/KGA$16</f>
        <v>#DIV/0!</v>
      </c>
      <c r="KGC118" s="1538">
        <f>+KGC556</f>
        <v>0</v>
      </c>
      <c r="KGD118" s="1845" t="e">
        <f>+KGC118/KGC$16</f>
        <v>#DIV/0!</v>
      </c>
      <c r="KGE118" s="1538">
        <f>+KGE556</f>
        <v>0</v>
      </c>
      <c r="KGF118" s="1845" t="e">
        <f>+KGE118/KGE$16</f>
        <v>#DIV/0!</v>
      </c>
      <c r="KGG118" s="1538">
        <f>+KGG556</f>
        <v>0</v>
      </c>
      <c r="KGH118" s="1845" t="e">
        <f>+KGG118/KGG$16</f>
        <v>#DIV/0!</v>
      </c>
      <c r="KGI118" s="1538">
        <f>+KGI556</f>
        <v>0</v>
      </c>
      <c r="KGJ118" s="1845" t="e">
        <f>+KGI118/KGI$16</f>
        <v>#DIV/0!</v>
      </c>
      <c r="KGK118" s="1538">
        <f>+KGK556</f>
        <v>0</v>
      </c>
      <c r="KGL118" s="1845" t="e">
        <f>+KGK118/KGK$16</f>
        <v>#DIV/0!</v>
      </c>
      <c r="KGM118" s="1538">
        <f>+KGM556</f>
        <v>0</v>
      </c>
      <c r="KGN118" s="1845" t="e">
        <f>+KGM118/KGM$16</f>
        <v>#DIV/0!</v>
      </c>
      <c r="KGO118" s="1538">
        <f>+KGO556</f>
        <v>0</v>
      </c>
      <c r="KGP118" s="1845" t="e">
        <f>+KGO118/KGO$16</f>
        <v>#DIV/0!</v>
      </c>
      <c r="KGQ118" s="1538">
        <f>+KGQ556</f>
        <v>0</v>
      </c>
      <c r="KGR118" s="1845" t="e">
        <f>+KGQ118/KGQ$16</f>
        <v>#DIV/0!</v>
      </c>
      <c r="KGS118" s="1538">
        <f>+KGS556</f>
        <v>0</v>
      </c>
      <c r="KGT118" s="1845" t="e">
        <f>+KGS118/KGS$16</f>
        <v>#DIV/0!</v>
      </c>
      <c r="KGU118" s="1538">
        <f>+KGU556</f>
        <v>0</v>
      </c>
      <c r="KGV118" s="1845" t="e">
        <f>+KGU118/KGU$16</f>
        <v>#DIV/0!</v>
      </c>
      <c r="KGW118" s="1538">
        <f>+KGW556</f>
        <v>0</v>
      </c>
      <c r="KGX118" s="1845" t="e">
        <f>+KGW118/KGW$16</f>
        <v>#DIV/0!</v>
      </c>
      <c r="KGY118" s="1538">
        <f>+KGY556</f>
        <v>0</v>
      </c>
      <c r="KGZ118" s="1845" t="e">
        <f>+KGY118/KGY$16</f>
        <v>#DIV/0!</v>
      </c>
      <c r="KHA118" s="1538">
        <f>+KHA556</f>
        <v>0</v>
      </c>
      <c r="KHB118" s="1845" t="e">
        <f>+KHA118/KHA$16</f>
        <v>#DIV/0!</v>
      </c>
      <c r="KHC118" s="1538">
        <f>+KHC556</f>
        <v>0</v>
      </c>
      <c r="KHD118" s="1845" t="e">
        <f>+KHC118/KHC$16</f>
        <v>#DIV/0!</v>
      </c>
      <c r="KHE118" s="1538">
        <f>+KHE556</f>
        <v>0</v>
      </c>
      <c r="KHF118" s="1845" t="e">
        <f>+KHE118/KHE$16</f>
        <v>#DIV/0!</v>
      </c>
      <c r="KHG118" s="1538">
        <f>+KHG556</f>
        <v>0</v>
      </c>
      <c r="KHH118" s="1845" t="e">
        <f>+KHG118/KHG$16</f>
        <v>#DIV/0!</v>
      </c>
      <c r="KHI118" s="1538">
        <f>+KHI556</f>
        <v>0</v>
      </c>
      <c r="KHJ118" s="1845" t="e">
        <f>+KHI118/KHI$16</f>
        <v>#DIV/0!</v>
      </c>
      <c r="KHK118" s="1538">
        <f>+KHK556</f>
        <v>0</v>
      </c>
      <c r="KHL118" s="1845" t="e">
        <f>+KHK118/KHK$16</f>
        <v>#DIV/0!</v>
      </c>
      <c r="KHM118" s="1538">
        <f>+KHM556</f>
        <v>0</v>
      </c>
      <c r="KHN118" s="1845" t="e">
        <f>+KHM118/KHM$16</f>
        <v>#DIV/0!</v>
      </c>
      <c r="KHO118" s="1538">
        <f>+KHO556</f>
        <v>0</v>
      </c>
      <c r="KHP118" s="1845" t="e">
        <f>+KHO118/KHO$16</f>
        <v>#DIV/0!</v>
      </c>
      <c r="KHQ118" s="1538">
        <f>+KHQ556</f>
        <v>0</v>
      </c>
      <c r="KHR118" s="1845" t="e">
        <f>+KHQ118/KHQ$16</f>
        <v>#DIV/0!</v>
      </c>
      <c r="KHS118" s="1538">
        <f>+KHS556</f>
        <v>0</v>
      </c>
      <c r="KHT118" s="1845" t="e">
        <f>+KHS118/KHS$16</f>
        <v>#DIV/0!</v>
      </c>
      <c r="KHU118" s="1538">
        <f>+KHU556</f>
        <v>0</v>
      </c>
      <c r="KHV118" s="1845" t="e">
        <f>+KHU118/KHU$16</f>
        <v>#DIV/0!</v>
      </c>
      <c r="KHW118" s="1538">
        <f>+KHW556</f>
        <v>0</v>
      </c>
      <c r="KHX118" s="1845" t="e">
        <f>+KHW118/KHW$16</f>
        <v>#DIV/0!</v>
      </c>
      <c r="KHY118" s="1538">
        <f>+KHY556</f>
        <v>0</v>
      </c>
      <c r="KHZ118" s="1845" t="e">
        <f>+KHY118/KHY$16</f>
        <v>#DIV/0!</v>
      </c>
      <c r="KIA118" s="1538">
        <f>+KIA556</f>
        <v>0</v>
      </c>
      <c r="KIB118" s="1845" t="e">
        <f>+KIA118/KIA$16</f>
        <v>#DIV/0!</v>
      </c>
      <c r="KIC118" s="1538">
        <f>+KIC556</f>
        <v>0</v>
      </c>
      <c r="KID118" s="1845" t="e">
        <f>+KIC118/KIC$16</f>
        <v>#DIV/0!</v>
      </c>
      <c r="KIE118" s="1538">
        <f>+KIE556</f>
        <v>0</v>
      </c>
      <c r="KIF118" s="1845" t="e">
        <f>+KIE118/KIE$16</f>
        <v>#DIV/0!</v>
      </c>
      <c r="KIG118" s="1538">
        <f>+KIG556</f>
        <v>0</v>
      </c>
      <c r="KIH118" s="1845" t="e">
        <f>+KIG118/KIG$16</f>
        <v>#DIV/0!</v>
      </c>
      <c r="KII118" s="1538">
        <f>+KII556</f>
        <v>0</v>
      </c>
      <c r="KIJ118" s="1845" t="e">
        <f>+KII118/KII$16</f>
        <v>#DIV/0!</v>
      </c>
      <c r="KIK118" s="1538">
        <f>+KIK556</f>
        <v>0</v>
      </c>
      <c r="KIL118" s="1845" t="e">
        <f>+KIK118/KIK$16</f>
        <v>#DIV/0!</v>
      </c>
      <c r="KIM118" s="1538">
        <f>+KIM556</f>
        <v>0</v>
      </c>
      <c r="KIN118" s="1845" t="e">
        <f>+KIM118/KIM$16</f>
        <v>#DIV/0!</v>
      </c>
      <c r="KIO118" s="1538">
        <f>+KIO556</f>
        <v>0</v>
      </c>
      <c r="KIP118" s="1845" t="e">
        <f>+KIO118/KIO$16</f>
        <v>#DIV/0!</v>
      </c>
      <c r="KIQ118" s="1538">
        <f>+KIQ556</f>
        <v>0</v>
      </c>
      <c r="KIR118" s="1845" t="e">
        <f>+KIQ118/KIQ$16</f>
        <v>#DIV/0!</v>
      </c>
      <c r="KIS118" s="1538">
        <f>+KIS556</f>
        <v>0</v>
      </c>
      <c r="KIT118" s="1845" t="e">
        <f>+KIS118/KIS$16</f>
        <v>#DIV/0!</v>
      </c>
      <c r="KIU118" s="1538">
        <f>+KIU556</f>
        <v>0</v>
      </c>
      <c r="KIV118" s="1845" t="e">
        <f>+KIU118/KIU$16</f>
        <v>#DIV/0!</v>
      </c>
      <c r="KIW118" s="1538">
        <f>+KIW556</f>
        <v>0</v>
      </c>
      <c r="KIX118" s="1845" t="e">
        <f>+KIW118/KIW$16</f>
        <v>#DIV/0!</v>
      </c>
      <c r="KIY118" s="1538">
        <f>+KIY556</f>
        <v>0</v>
      </c>
      <c r="KIZ118" s="1845" t="e">
        <f>+KIY118/KIY$16</f>
        <v>#DIV/0!</v>
      </c>
      <c r="KJA118" s="1538">
        <f>+KJA556</f>
        <v>0</v>
      </c>
      <c r="KJB118" s="1845" t="e">
        <f>+KJA118/KJA$16</f>
        <v>#DIV/0!</v>
      </c>
      <c r="KJC118" s="1538">
        <f>+KJC556</f>
        <v>0</v>
      </c>
      <c r="KJD118" s="1845" t="e">
        <f>+KJC118/KJC$16</f>
        <v>#DIV/0!</v>
      </c>
      <c r="KJE118" s="1538">
        <f>+KJE556</f>
        <v>0</v>
      </c>
      <c r="KJF118" s="1845" t="e">
        <f>+KJE118/KJE$16</f>
        <v>#DIV/0!</v>
      </c>
      <c r="KJG118" s="1538">
        <f>+KJG556</f>
        <v>0</v>
      </c>
      <c r="KJH118" s="1845" t="e">
        <f>+KJG118/KJG$16</f>
        <v>#DIV/0!</v>
      </c>
      <c r="KJI118" s="1538">
        <f>+KJI556</f>
        <v>0</v>
      </c>
      <c r="KJJ118" s="1845" t="e">
        <f>+KJI118/KJI$16</f>
        <v>#DIV/0!</v>
      </c>
      <c r="KJK118" s="1538">
        <f>+KJK556</f>
        <v>0</v>
      </c>
      <c r="KJL118" s="1845" t="e">
        <f>+KJK118/KJK$16</f>
        <v>#DIV/0!</v>
      </c>
      <c r="KJM118" s="1538">
        <f>+KJM556</f>
        <v>0</v>
      </c>
      <c r="KJN118" s="1845" t="e">
        <f>+KJM118/KJM$16</f>
        <v>#DIV/0!</v>
      </c>
      <c r="KJO118" s="1538">
        <f>+KJO556</f>
        <v>0</v>
      </c>
      <c r="KJP118" s="1845" t="e">
        <f>+KJO118/KJO$16</f>
        <v>#DIV/0!</v>
      </c>
      <c r="KJQ118" s="1538">
        <f>+KJQ556</f>
        <v>0</v>
      </c>
      <c r="KJR118" s="1845" t="e">
        <f>+KJQ118/KJQ$16</f>
        <v>#DIV/0!</v>
      </c>
      <c r="KJS118" s="1538">
        <f>+KJS556</f>
        <v>0</v>
      </c>
      <c r="KJT118" s="1845" t="e">
        <f>+KJS118/KJS$16</f>
        <v>#DIV/0!</v>
      </c>
      <c r="KJU118" s="1538">
        <f>+KJU556</f>
        <v>0</v>
      </c>
      <c r="KJV118" s="1845" t="e">
        <f>+KJU118/KJU$16</f>
        <v>#DIV/0!</v>
      </c>
      <c r="KJW118" s="1538">
        <f>+KJW556</f>
        <v>0</v>
      </c>
      <c r="KJX118" s="1845" t="e">
        <f>+KJW118/KJW$16</f>
        <v>#DIV/0!</v>
      </c>
      <c r="KJY118" s="1538">
        <f>+KJY556</f>
        <v>0</v>
      </c>
      <c r="KJZ118" s="1845" t="e">
        <f>+KJY118/KJY$16</f>
        <v>#DIV/0!</v>
      </c>
      <c r="KKA118" s="1538">
        <f>+KKA556</f>
        <v>0</v>
      </c>
      <c r="KKB118" s="1845" t="e">
        <f>+KKA118/KKA$16</f>
        <v>#DIV/0!</v>
      </c>
      <c r="KKC118" s="1538">
        <f>+KKC556</f>
        <v>0</v>
      </c>
      <c r="KKD118" s="1845" t="e">
        <f>+KKC118/KKC$16</f>
        <v>#DIV/0!</v>
      </c>
      <c r="KKE118" s="1538">
        <f>+KKE556</f>
        <v>0</v>
      </c>
      <c r="KKF118" s="1845" t="e">
        <f>+KKE118/KKE$16</f>
        <v>#DIV/0!</v>
      </c>
      <c r="KKG118" s="1538">
        <f>+KKG556</f>
        <v>0</v>
      </c>
      <c r="KKH118" s="1845" t="e">
        <f>+KKG118/KKG$16</f>
        <v>#DIV/0!</v>
      </c>
      <c r="KKI118" s="1538">
        <f>+KKI556</f>
        <v>0</v>
      </c>
      <c r="KKJ118" s="1845" t="e">
        <f>+KKI118/KKI$16</f>
        <v>#DIV/0!</v>
      </c>
      <c r="KKK118" s="1538">
        <f>+KKK556</f>
        <v>0</v>
      </c>
      <c r="KKL118" s="1845" t="e">
        <f>+KKK118/KKK$16</f>
        <v>#DIV/0!</v>
      </c>
      <c r="KKM118" s="1538">
        <f>+KKM556</f>
        <v>0</v>
      </c>
      <c r="KKN118" s="1845" t="e">
        <f>+KKM118/KKM$16</f>
        <v>#DIV/0!</v>
      </c>
      <c r="KKO118" s="1538">
        <f>+KKO556</f>
        <v>0</v>
      </c>
      <c r="KKP118" s="1845" t="e">
        <f>+KKO118/KKO$16</f>
        <v>#DIV/0!</v>
      </c>
      <c r="KKQ118" s="1538">
        <f>+KKQ556</f>
        <v>0</v>
      </c>
      <c r="KKR118" s="1845" t="e">
        <f>+KKQ118/KKQ$16</f>
        <v>#DIV/0!</v>
      </c>
      <c r="KKS118" s="1538">
        <f>+KKS556</f>
        <v>0</v>
      </c>
      <c r="KKT118" s="1845" t="e">
        <f>+KKS118/KKS$16</f>
        <v>#DIV/0!</v>
      </c>
      <c r="KKU118" s="1538">
        <f>+KKU556</f>
        <v>0</v>
      </c>
      <c r="KKV118" s="1845" t="e">
        <f>+KKU118/KKU$16</f>
        <v>#DIV/0!</v>
      </c>
      <c r="KKW118" s="1538">
        <f>+KKW556</f>
        <v>0</v>
      </c>
      <c r="KKX118" s="1845" t="e">
        <f>+KKW118/KKW$16</f>
        <v>#DIV/0!</v>
      </c>
      <c r="KKY118" s="1538">
        <f>+KKY556</f>
        <v>0</v>
      </c>
      <c r="KKZ118" s="1845" t="e">
        <f>+KKY118/KKY$16</f>
        <v>#DIV/0!</v>
      </c>
      <c r="KLA118" s="1538">
        <f>+KLA556</f>
        <v>0</v>
      </c>
      <c r="KLB118" s="1845" t="e">
        <f>+KLA118/KLA$16</f>
        <v>#DIV/0!</v>
      </c>
      <c r="KLC118" s="1538">
        <f>+KLC556</f>
        <v>0</v>
      </c>
      <c r="KLD118" s="1845" t="e">
        <f>+KLC118/KLC$16</f>
        <v>#DIV/0!</v>
      </c>
      <c r="KLE118" s="1538">
        <f>+KLE556</f>
        <v>0</v>
      </c>
      <c r="KLF118" s="1845" t="e">
        <f>+KLE118/KLE$16</f>
        <v>#DIV/0!</v>
      </c>
      <c r="KLG118" s="1538">
        <f>+KLG556</f>
        <v>0</v>
      </c>
      <c r="KLH118" s="1845" t="e">
        <f>+KLG118/KLG$16</f>
        <v>#DIV/0!</v>
      </c>
      <c r="KLI118" s="1538">
        <f>+KLI556</f>
        <v>0</v>
      </c>
      <c r="KLJ118" s="1845" t="e">
        <f>+KLI118/KLI$16</f>
        <v>#DIV/0!</v>
      </c>
      <c r="KLK118" s="1538">
        <f>+KLK556</f>
        <v>0</v>
      </c>
      <c r="KLL118" s="1845" t="e">
        <f>+KLK118/KLK$16</f>
        <v>#DIV/0!</v>
      </c>
      <c r="KLM118" s="1538">
        <f>+KLM556</f>
        <v>0</v>
      </c>
      <c r="KLN118" s="1845" t="e">
        <f>+KLM118/KLM$16</f>
        <v>#DIV/0!</v>
      </c>
      <c r="KLO118" s="1538">
        <f>+KLO556</f>
        <v>0</v>
      </c>
      <c r="KLP118" s="1845" t="e">
        <f>+KLO118/KLO$16</f>
        <v>#DIV/0!</v>
      </c>
      <c r="KLQ118" s="1538">
        <f>+KLQ556</f>
        <v>0</v>
      </c>
      <c r="KLR118" s="1845" t="e">
        <f>+KLQ118/KLQ$16</f>
        <v>#DIV/0!</v>
      </c>
      <c r="KLS118" s="1538">
        <f>+KLS556</f>
        <v>0</v>
      </c>
      <c r="KLT118" s="1845" t="e">
        <f>+KLS118/KLS$16</f>
        <v>#DIV/0!</v>
      </c>
      <c r="KLU118" s="1538">
        <f>+KLU556</f>
        <v>0</v>
      </c>
      <c r="KLV118" s="1845" t="e">
        <f>+KLU118/KLU$16</f>
        <v>#DIV/0!</v>
      </c>
      <c r="KLW118" s="1538">
        <f>+KLW556</f>
        <v>0</v>
      </c>
      <c r="KLX118" s="1845" t="e">
        <f>+KLW118/KLW$16</f>
        <v>#DIV/0!</v>
      </c>
      <c r="KLY118" s="1538">
        <f>+KLY556</f>
        <v>0</v>
      </c>
      <c r="KLZ118" s="1845" t="e">
        <f>+KLY118/KLY$16</f>
        <v>#DIV/0!</v>
      </c>
      <c r="KMA118" s="1538">
        <f>+KMA556</f>
        <v>0</v>
      </c>
      <c r="KMB118" s="1845" t="e">
        <f>+KMA118/KMA$16</f>
        <v>#DIV/0!</v>
      </c>
      <c r="KMC118" s="1538">
        <f>+KMC556</f>
        <v>0</v>
      </c>
      <c r="KMD118" s="1845" t="e">
        <f>+KMC118/KMC$16</f>
        <v>#DIV/0!</v>
      </c>
      <c r="KME118" s="1538">
        <f>+KME556</f>
        <v>0</v>
      </c>
      <c r="KMF118" s="1845" t="e">
        <f>+KME118/KME$16</f>
        <v>#DIV/0!</v>
      </c>
      <c r="KMG118" s="1538">
        <f>+KMG556</f>
        <v>0</v>
      </c>
      <c r="KMH118" s="1845" t="e">
        <f>+KMG118/KMG$16</f>
        <v>#DIV/0!</v>
      </c>
      <c r="KMI118" s="1538">
        <f>+KMI556</f>
        <v>0</v>
      </c>
      <c r="KMJ118" s="1845" t="e">
        <f>+KMI118/KMI$16</f>
        <v>#DIV/0!</v>
      </c>
      <c r="KMK118" s="1538">
        <f>+KMK556</f>
        <v>0</v>
      </c>
      <c r="KML118" s="1845" t="e">
        <f>+KMK118/KMK$16</f>
        <v>#DIV/0!</v>
      </c>
      <c r="KMM118" s="1538">
        <f>+KMM556</f>
        <v>0</v>
      </c>
      <c r="KMN118" s="1845" t="e">
        <f>+KMM118/KMM$16</f>
        <v>#DIV/0!</v>
      </c>
      <c r="KMO118" s="1538">
        <f>+KMO556</f>
        <v>0</v>
      </c>
      <c r="KMP118" s="1845" t="e">
        <f>+KMO118/KMO$16</f>
        <v>#DIV/0!</v>
      </c>
      <c r="KMQ118" s="1538">
        <f>+KMQ556</f>
        <v>0</v>
      </c>
      <c r="KMR118" s="1845" t="e">
        <f>+KMQ118/KMQ$16</f>
        <v>#DIV/0!</v>
      </c>
      <c r="KMS118" s="1538">
        <f>+KMS556</f>
        <v>0</v>
      </c>
      <c r="KMT118" s="1845" t="e">
        <f>+KMS118/KMS$16</f>
        <v>#DIV/0!</v>
      </c>
      <c r="KMU118" s="1538">
        <f>+KMU556</f>
        <v>0</v>
      </c>
      <c r="KMV118" s="1845" t="e">
        <f>+KMU118/KMU$16</f>
        <v>#DIV/0!</v>
      </c>
      <c r="KMW118" s="1538">
        <f>+KMW556</f>
        <v>0</v>
      </c>
      <c r="KMX118" s="1845" t="e">
        <f>+KMW118/KMW$16</f>
        <v>#DIV/0!</v>
      </c>
      <c r="KMY118" s="1538">
        <f>+KMY556</f>
        <v>0</v>
      </c>
      <c r="KMZ118" s="1845" t="e">
        <f>+KMY118/KMY$16</f>
        <v>#DIV/0!</v>
      </c>
      <c r="KNA118" s="1538">
        <f>+KNA556</f>
        <v>0</v>
      </c>
      <c r="KNB118" s="1845" t="e">
        <f>+KNA118/KNA$16</f>
        <v>#DIV/0!</v>
      </c>
      <c r="KNC118" s="1538">
        <f>+KNC556</f>
        <v>0</v>
      </c>
      <c r="KND118" s="1845" t="e">
        <f>+KNC118/KNC$16</f>
        <v>#DIV/0!</v>
      </c>
      <c r="KNE118" s="1538">
        <f>+KNE556</f>
        <v>0</v>
      </c>
      <c r="KNF118" s="1845" t="e">
        <f>+KNE118/KNE$16</f>
        <v>#DIV/0!</v>
      </c>
      <c r="KNG118" s="1538">
        <f>+KNG556</f>
        <v>0</v>
      </c>
      <c r="KNH118" s="1845" t="e">
        <f>+KNG118/KNG$16</f>
        <v>#DIV/0!</v>
      </c>
      <c r="KNI118" s="1538">
        <f>+KNI556</f>
        <v>0</v>
      </c>
      <c r="KNJ118" s="1845" t="e">
        <f>+KNI118/KNI$16</f>
        <v>#DIV/0!</v>
      </c>
      <c r="KNK118" s="1538">
        <f>+KNK556</f>
        <v>0</v>
      </c>
      <c r="KNL118" s="1845" t="e">
        <f>+KNK118/KNK$16</f>
        <v>#DIV/0!</v>
      </c>
      <c r="KNM118" s="1538">
        <f>+KNM556</f>
        <v>0</v>
      </c>
      <c r="KNN118" s="1845" t="e">
        <f>+KNM118/KNM$16</f>
        <v>#DIV/0!</v>
      </c>
      <c r="KNO118" s="1538">
        <f>+KNO556</f>
        <v>0</v>
      </c>
      <c r="KNP118" s="1845" t="e">
        <f>+KNO118/KNO$16</f>
        <v>#DIV/0!</v>
      </c>
      <c r="KNQ118" s="1538">
        <f>+KNQ556</f>
        <v>0</v>
      </c>
      <c r="KNR118" s="1845" t="e">
        <f>+KNQ118/KNQ$16</f>
        <v>#DIV/0!</v>
      </c>
      <c r="KNS118" s="1538">
        <f>+KNS556</f>
        <v>0</v>
      </c>
      <c r="KNT118" s="1845" t="e">
        <f>+KNS118/KNS$16</f>
        <v>#DIV/0!</v>
      </c>
      <c r="KNU118" s="1538">
        <f>+KNU556</f>
        <v>0</v>
      </c>
      <c r="KNV118" s="1845" t="e">
        <f>+KNU118/KNU$16</f>
        <v>#DIV/0!</v>
      </c>
      <c r="KNW118" s="1538">
        <f>+KNW556</f>
        <v>0</v>
      </c>
      <c r="KNX118" s="1845" t="e">
        <f>+KNW118/KNW$16</f>
        <v>#DIV/0!</v>
      </c>
      <c r="KNY118" s="1538">
        <f>+KNY556</f>
        <v>0</v>
      </c>
      <c r="KNZ118" s="1845" t="e">
        <f>+KNY118/KNY$16</f>
        <v>#DIV/0!</v>
      </c>
      <c r="KOA118" s="1538">
        <f>+KOA556</f>
        <v>0</v>
      </c>
      <c r="KOB118" s="1845" t="e">
        <f>+KOA118/KOA$16</f>
        <v>#DIV/0!</v>
      </c>
      <c r="KOC118" s="1538">
        <f>+KOC556</f>
        <v>0</v>
      </c>
      <c r="KOD118" s="1845" t="e">
        <f>+KOC118/KOC$16</f>
        <v>#DIV/0!</v>
      </c>
      <c r="KOE118" s="1538">
        <f>+KOE556</f>
        <v>0</v>
      </c>
      <c r="KOF118" s="1845" t="e">
        <f>+KOE118/KOE$16</f>
        <v>#DIV/0!</v>
      </c>
      <c r="KOG118" s="1538">
        <f>+KOG556</f>
        <v>0</v>
      </c>
      <c r="KOH118" s="1845" t="e">
        <f>+KOG118/KOG$16</f>
        <v>#DIV/0!</v>
      </c>
      <c r="KOI118" s="1538">
        <f>+KOI556</f>
        <v>0</v>
      </c>
      <c r="KOJ118" s="1845" t="e">
        <f>+KOI118/KOI$16</f>
        <v>#DIV/0!</v>
      </c>
      <c r="KOK118" s="1538">
        <f>+KOK556</f>
        <v>0</v>
      </c>
      <c r="KOL118" s="1845" t="e">
        <f>+KOK118/KOK$16</f>
        <v>#DIV/0!</v>
      </c>
      <c r="KOM118" s="1538">
        <f>+KOM556</f>
        <v>0</v>
      </c>
      <c r="KON118" s="1845" t="e">
        <f>+KOM118/KOM$16</f>
        <v>#DIV/0!</v>
      </c>
      <c r="KOO118" s="1538">
        <f>+KOO556</f>
        <v>0</v>
      </c>
      <c r="KOP118" s="1845" t="e">
        <f>+KOO118/KOO$16</f>
        <v>#DIV/0!</v>
      </c>
      <c r="KOQ118" s="1538">
        <f>+KOQ556</f>
        <v>0</v>
      </c>
      <c r="KOR118" s="1845" t="e">
        <f>+KOQ118/KOQ$16</f>
        <v>#DIV/0!</v>
      </c>
      <c r="KOS118" s="1538">
        <f>+KOS556</f>
        <v>0</v>
      </c>
      <c r="KOT118" s="1845" t="e">
        <f>+KOS118/KOS$16</f>
        <v>#DIV/0!</v>
      </c>
      <c r="KOU118" s="1538">
        <f>+KOU556</f>
        <v>0</v>
      </c>
      <c r="KOV118" s="1845" t="e">
        <f>+KOU118/KOU$16</f>
        <v>#DIV/0!</v>
      </c>
      <c r="KOW118" s="1538">
        <f>+KOW556</f>
        <v>0</v>
      </c>
      <c r="KOX118" s="1845" t="e">
        <f>+KOW118/KOW$16</f>
        <v>#DIV/0!</v>
      </c>
      <c r="KOY118" s="1538">
        <f>+KOY556</f>
        <v>0</v>
      </c>
      <c r="KOZ118" s="1845" t="e">
        <f>+KOY118/KOY$16</f>
        <v>#DIV/0!</v>
      </c>
      <c r="KPA118" s="1538">
        <f>+KPA556</f>
        <v>0</v>
      </c>
      <c r="KPB118" s="1845" t="e">
        <f>+KPA118/KPA$16</f>
        <v>#DIV/0!</v>
      </c>
      <c r="KPC118" s="1538">
        <f>+KPC556</f>
        <v>0</v>
      </c>
      <c r="KPD118" s="1845" t="e">
        <f>+KPC118/KPC$16</f>
        <v>#DIV/0!</v>
      </c>
      <c r="KPE118" s="1538">
        <f>+KPE556</f>
        <v>0</v>
      </c>
      <c r="KPF118" s="1845" t="e">
        <f>+KPE118/KPE$16</f>
        <v>#DIV/0!</v>
      </c>
      <c r="KPG118" s="1538">
        <f>+KPG556</f>
        <v>0</v>
      </c>
      <c r="KPH118" s="1845" t="e">
        <f>+KPG118/KPG$16</f>
        <v>#DIV/0!</v>
      </c>
      <c r="KPI118" s="1538">
        <f>+KPI556</f>
        <v>0</v>
      </c>
      <c r="KPJ118" s="1845" t="e">
        <f>+KPI118/KPI$16</f>
        <v>#DIV/0!</v>
      </c>
      <c r="KPK118" s="1538">
        <f>+KPK556</f>
        <v>0</v>
      </c>
      <c r="KPL118" s="1845" t="e">
        <f>+KPK118/KPK$16</f>
        <v>#DIV/0!</v>
      </c>
      <c r="KPM118" s="1538">
        <f>+KPM556</f>
        <v>0</v>
      </c>
      <c r="KPN118" s="1845" t="e">
        <f>+KPM118/KPM$16</f>
        <v>#DIV/0!</v>
      </c>
      <c r="KPO118" s="1538">
        <f>+KPO556</f>
        <v>0</v>
      </c>
      <c r="KPP118" s="1845" t="e">
        <f>+KPO118/KPO$16</f>
        <v>#DIV/0!</v>
      </c>
      <c r="KPQ118" s="1538">
        <f>+KPQ556</f>
        <v>0</v>
      </c>
      <c r="KPR118" s="1845" t="e">
        <f>+KPQ118/KPQ$16</f>
        <v>#DIV/0!</v>
      </c>
      <c r="KPS118" s="1538">
        <f>+KPS556</f>
        <v>0</v>
      </c>
      <c r="KPT118" s="1845" t="e">
        <f>+KPS118/KPS$16</f>
        <v>#DIV/0!</v>
      </c>
      <c r="KPU118" s="1538">
        <f>+KPU556</f>
        <v>0</v>
      </c>
      <c r="KPV118" s="1845" t="e">
        <f>+KPU118/KPU$16</f>
        <v>#DIV/0!</v>
      </c>
      <c r="KPW118" s="1538">
        <f>+KPW556</f>
        <v>0</v>
      </c>
      <c r="KPX118" s="1845" t="e">
        <f>+KPW118/KPW$16</f>
        <v>#DIV/0!</v>
      </c>
      <c r="KPY118" s="1538">
        <f>+KPY556</f>
        <v>0</v>
      </c>
      <c r="KPZ118" s="1845" t="e">
        <f>+KPY118/KPY$16</f>
        <v>#DIV/0!</v>
      </c>
      <c r="KQA118" s="1538">
        <f>+KQA556</f>
        <v>0</v>
      </c>
      <c r="KQB118" s="1845" t="e">
        <f>+KQA118/KQA$16</f>
        <v>#DIV/0!</v>
      </c>
      <c r="KQC118" s="1538">
        <f>+KQC556</f>
        <v>0</v>
      </c>
      <c r="KQD118" s="1845" t="e">
        <f>+KQC118/KQC$16</f>
        <v>#DIV/0!</v>
      </c>
      <c r="KQE118" s="1538">
        <f>+KQE556</f>
        <v>0</v>
      </c>
      <c r="KQF118" s="1845" t="e">
        <f>+KQE118/KQE$16</f>
        <v>#DIV/0!</v>
      </c>
      <c r="KQG118" s="1538">
        <f>+KQG556</f>
        <v>0</v>
      </c>
      <c r="KQH118" s="1845" t="e">
        <f>+KQG118/KQG$16</f>
        <v>#DIV/0!</v>
      </c>
      <c r="KQI118" s="1538">
        <f>+KQI556</f>
        <v>0</v>
      </c>
      <c r="KQJ118" s="1845" t="e">
        <f>+KQI118/KQI$16</f>
        <v>#DIV/0!</v>
      </c>
      <c r="KQK118" s="1538">
        <f>+KQK556</f>
        <v>0</v>
      </c>
      <c r="KQL118" s="1845" t="e">
        <f>+KQK118/KQK$16</f>
        <v>#DIV/0!</v>
      </c>
      <c r="KQM118" s="1538">
        <f>+KQM556</f>
        <v>0</v>
      </c>
      <c r="KQN118" s="1845" t="e">
        <f>+KQM118/KQM$16</f>
        <v>#DIV/0!</v>
      </c>
      <c r="KQO118" s="1538">
        <f>+KQO556</f>
        <v>0</v>
      </c>
      <c r="KQP118" s="1845" t="e">
        <f>+KQO118/KQO$16</f>
        <v>#DIV/0!</v>
      </c>
      <c r="KQQ118" s="1538">
        <f>+KQQ556</f>
        <v>0</v>
      </c>
      <c r="KQR118" s="1845" t="e">
        <f>+KQQ118/KQQ$16</f>
        <v>#DIV/0!</v>
      </c>
      <c r="KQS118" s="1538">
        <f>+KQS556</f>
        <v>0</v>
      </c>
      <c r="KQT118" s="1845" t="e">
        <f>+KQS118/KQS$16</f>
        <v>#DIV/0!</v>
      </c>
      <c r="KQU118" s="1538">
        <f>+KQU556</f>
        <v>0</v>
      </c>
      <c r="KQV118" s="1845" t="e">
        <f>+KQU118/KQU$16</f>
        <v>#DIV/0!</v>
      </c>
      <c r="KQW118" s="1538">
        <f>+KQW556</f>
        <v>0</v>
      </c>
      <c r="KQX118" s="1845" t="e">
        <f>+KQW118/KQW$16</f>
        <v>#DIV/0!</v>
      </c>
      <c r="KQY118" s="1538">
        <f>+KQY556</f>
        <v>0</v>
      </c>
      <c r="KQZ118" s="1845" t="e">
        <f>+KQY118/KQY$16</f>
        <v>#DIV/0!</v>
      </c>
      <c r="KRA118" s="1538">
        <f>+KRA556</f>
        <v>0</v>
      </c>
      <c r="KRB118" s="1845" t="e">
        <f>+KRA118/KRA$16</f>
        <v>#DIV/0!</v>
      </c>
      <c r="KRC118" s="1538">
        <f>+KRC556</f>
        <v>0</v>
      </c>
      <c r="KRD118" s="1845" t="e">
        <f>+KRC118/KRC$16</f>
        <v>#DIV/0!</v>
      </c>
      <c r="KRE118" s="1538">
        <f>+KRE556</f>
        <v>0</v>
      </c>
      <c r="KRF118" s="1845" t="e">
        <f>+KRE118/KRE$16</f>
        <v>#DIV/0!</v>
      </c>
      <c r="KRG118" s="1538">
        <f>+KRG556</f>
        <v>0</v>
      </c>
      <c r="KRH118" s="1845" t="e">
        <f>+KRG118/KRG$16</f>
        <v>#DIV/0!</v>
      </c>
      <c r="KRI118" s="1538">
        <f>+KRI556</f>
        <v>0</v>
      </c>
      <c r="KRJ118" s="1845" t="e">
        <f>+KRI118/KRI$16</f>
        <v>#DIV/0!</v>
      </c>
      <c r="KRK118" s="1538">
        <f>+KRK556</f>
        <v>0</v>
      </c>
      <c r="KRL118" s="1845" t="e">
        <f>+KRK118/KRK$16</f>
        <v>#DIV/0!</v>
      </c>
      <c r="KRM118" s="1538">
        <f>+KRM556</f>
        <v>0</v>
      </c>
      <c r="KRN118" s="1845" t="e">
        <f>+KRM118/KRM$16</f>
        <v>#DIV/0!</v>
      </c>
      <c r="KRO118" s="1538">
        <f>+KRO556</f>
        <v>0</v>
      </c>
      <c r="KRP118" s="1845" t="e">
        <f>+KRO118/KRO$16</f>
        <v>#DIV/0!</v>
      </c>
      <c r="KRQ118" s="1538">
        <f>+KRQ556</f>
        <v>0</v>
      </c>
      <c r="KRR118" s="1845" t="e">
        <f>+KRQ118/KRQ$16</f>
        <v>#DIV/0!</v>
      </c>
      <c r="KRS118" s="1538">
        <f>+KRS556</f>
        <v>0</v>
      </c>
      <c r="KRT118" s="1845" t="e">
        <f>+KRS118/KRS$16</f>
        <v>#DIV/0!</v>
      </c>
      <c r="KRU118" s="1538">
        <f>+KRU556</f>
        <v>0</v>
      </c>
      <c r="KRV118" s="1845" t="e">
        <f>+KRU118/KRU$16</f>
        <v>#DIV/0!</v>
      </c>
      <c r="KRW118" s="1538">
        <f>+KRW556</f>
        <v>0</v>
      </c>
      <c r="KRX118" s="1845" t="e">
        <f>+KRW118/KRW$16</f>
        <v>#DIV/0!</v>
      </c>
      <c r="KRY118" s="1538">
        <f>+KRY556</f>
        <v>0</v>
      </c>
      <c r="KRZ118" s="1845" t="e">
        <f>+KRY118/KRY$16</f>
        <v>#DIV/0!</v>
      </c>
      <c r="KSA118" s="1538">
        <f>+KSA556</f>
        <v>0</v>
      </c>
      <c r="KSB118" s="1845" t="e">
        <f>+KSA118/KSA$16</f>
        <v>#DIV/0!</v>
      </c>
      <c r="KSC118" s="1538">
        <f>+KSC556</f>
        <v>0</v>
      </c>
      <c r="KSD118" s="1845" t="e">
        <f>+KSC118/KSC$16</f>
        <v>#DIV/0!</v>
      </c>
      <c r="KSE118" s="1538">
        <f>+KSE556</f>
        <v>0</v>
      </c>
      <c r="KSF118" s="1845" t="e">
        <f>+KSE118/KSE$16</f>
        <v>#DIV/0!</v>
      </c>
      <c r="KSG118" s="1538">
        <f>+KSG556</f>
        <v>0</v>
      </c>
      <c r="KSH118" s="1845" t="e">
        <f>+KSG118/KSG$16</f>
        <v>#DIV/0!</v>
      </c>
      <c r="KSI118" s="1538">
        <f>+KSI556</f>
        <v>0</v>
      </c>
      <c r="KSJ118" s="1845" t="e">
        <f>+KSI118/KSI$16</f>
        <v>#DIV/0!</v>
      </c>
      <c r="KSK118" s="1538">
        <f>+KSK556</f>
        <v>0</v>
      </c>
      <c r="KSL118" s="1845" t="e">
        <f>+KSK118/KSK$16</f>
        <v>#DIV/0!</v>
      </c>
      <c r="KSM118" s="1538">
        <f>+KSM556</f>
        <v>0</v>
      </c>
      <c r="KSN118" s="1845" t="e">
        <f>+KSM118/KSM$16</f>
        <v>#DIV/0!</v>
      </c>
      <c r="KSO118" s="1538">
        <f>+KSO556</f>
        <v>0</v>
      </c>
      <c r="KSP118" s="1845" t="e">
        <f>+KSO118/KSO$16</f>
        <v>#DIV/0!</v>
      </c>
      <c r="KSQ118" s="1538">
        <f>+KSQ556</f>
        <v>0</v>
      </c>
      <c r="KSR118" s="1845" t="e">
        <f>+KSQ118/KSQ$16</f>
        <v>#DIV/0!</v>
      </c>
      <c r="KSS118" s="1538">
        <f>+KSS556</f>
        <v>0</v>
      </c>
      <c r="KST118" s="1845" t="e">
        <f>+KSS118/KSS$16</f>
        <v>#DIV/0!</v>
      </c>
      <c r="KSU118" s="1538">
        <f>+KSU556</f>
        <v>0</v>
      </c>
      <c r="KSV118" s="1845" t="e">
        <f>+KSU118/KSU$16</f>
        <v>#DIV/0!</v>
      </c>
      <c r="KSW118" s="1538">
        <f>+KSW556</f>
        <v>0</v>
      </c>
      <c r="KSX118" s="1845" t="e">
        <f>+KSW118/KSW$16</f>
        <v>#DIV/0!</v>
      </c>
      <c r="KSY118" s="1538">
        <f>+KSY556</f>
        <v>0</v>
      </c>
      <c r="KSZ118" s="1845" t="e">
        <f>+KSY118/KSY$16</f>
        <v>#DIV/0!</v>
      </c>
      <c r="KTA118" s="1538">
        <f>+KTA556</f>
        <v>0</v>
      </c>
      <c r="KTB118" s="1845" t="e">
        <f>+KTA118/KTA$16</f>
        <v>#DIV/0!</v>
      </c>
      <c r="KTC118" s="1538">
        <f>+KTC556</f>
        <v>0</v>
      </c>
      <c r="KTD118" s="1845" t="e">
        <f>+KTC118/KTC$16</f>
        <v>#DIV/0!</v>
      </c>
      <c r="KTE118" s="1538">
        <f>+KTE556</f>
        <v>0</v>
      </c>
      <c r="KTF118" s="1845" t="e">
        <f>+KTE118/KTE$16</f>
        <v>#DIV/0!</v>
      </c>
      <c r="KTG118" s="1538">
        <f>+KTG556</f>
        <v>0</v>
      </c>
      <c r="KTH118" s="1845" t="e">
        <f>+KTG118/KTG$16</f>
        <v>#DIV/0!</v>
      </c>
      <c r="KTI118" s="1538">
        <f>+KTI556</f>
        <v>0</v>
      </c>
      <c r="KTJ118" s="1845" t="e">
        <f>+KTI118/KTI$16</f>
        <v>#DIV/0!</v>
      </c>
      <c r="KTK118" s="1538">
        <f>+KTK556</f>
        <v>0</v>
      </c>
      <c r="KTL118" s="1845" t="e">
        <f>+KTK118/KTK$16</f>
        <v>#DIV/0!</v>
      </c>
      <c r="KTM118" s="1538">
        <f>+KTM556</f>
        <v>0</v>
      </c>
      <c r="KTN118" s="1845" t="e">
        <f>+KTM118/KTM$16</f>
        <v>#DIV/0!</v>
      </c>
      <c r="KTO118" s="1538">
        <f>+KTO556</f>
        <v>0</v>
      </c>
      <c r="KTP118" s="1845" t="e">
        <f>+KTO118/KTO$16</f>
        <v>#DIV/0!</v>
      </c>
      <c r="KTQ118" s="1538">
        <f>+KTQ556</f>
        <v>0</v>
      </c>
      <c r="KTR118" s="1845" t="e">
        <f>+KTQ118/KTQ$16</f>
        <v>#DIV/0!</v>
      </c>
      <c r="KTS118" s="1538">
        <f>+KTS556</f>
        <v>0</v>
      </c>
      <c r="KTT118" s="1845" t="e">
        <f>+KTS118/KTS$16</f>
        <v>#DIV/0!</v>
      </c>
      <c r="KTU118" s="1538">
        <f>+KTU556</f>
        <v>0</v>
      </c>
      <c r="KTV118" s="1845" t="e">
        <f>+KTU118/KTU$16</f>
        <v>#DIV/0!</v>
      </c>
      <c r="KTW118" s="1538">
        <f>+KTW556</f>
        <v>0</v>
      </c>
      <c r="KTX118" s="1845" t="e">
        <f>+KTW118/KTW$16</f>
        <v>#DIV/0!</v>
      </c>
      <c r="KTY118" s="1538">
        <f>+KTY556</f>
        <v>0</v>
      </c>
      <c r="KTZ118" s="1845" t="e">
        <f>+KTY118/KTY$16</f>
        <v>#DIV/0!</v>
      </c>
      <c r="KUA118" s="1538">
        <f>+KUA556</f>
        <v>0</v>
      </c>
      <c r="KUB118" s="1845" t="e">
        <f>+KUA118/KUA$16</f>
        <v>#DIV/0!</v>
      </c>
      <c r="KUC118" s="1538">
        <f>+KUC556</f>
        <v>0</v>
      </c>
      <c r="KUD118" s="1845" t="e">
        <f>+KUC118/KUC$16</f>
        <v>#DIV/0!</v>
      </c>
      <c r="KUE118" s="1538">
        <f>+KUE556</f>
        <v>0</v>
      </c>
      <c r="KUF118" s="1845" t="e">
        <f>+KUE118/KUE$16</f>
        <v>#DIV/0!</v>
      </c>
      <c r="KUG118" s="1538">
        <f>+KUG556</f>
        <v>0</v>
      </c>
      <c r="KUH118" s="1845" t="e">
        <f>+KUG118/KUG$16</f>
        <v>#DIV/0!</v>
      </c>
      <c r="KUI118" s="1538">
        <f>+KUI556</f>
        <v>0</v>
      </c>
      <c r="KUJ118" s="1845" t="e">
        <f>+KUI118/KUI$16</f>
        <v>#DIV/0!</v>
      </c>
      <c r="KUK118" s="1538">
        <f>+KUK556</f>
        <v>0</v>
      </c>
      <c r="KUL118" s="1845" t="e">
        <f>+KUK118/KUK$16</f>
        <v>#DIV/0!</v>
      </c>
      <c r="KUM118" s="1538">
        <f>+KUM556</f>
        <v>0</v>
      </c>
      <c r="KUN118" s="1845" t="e">
        <f>+KUM118/KUM$16</f>
        <v>#DIV/0!</v>
      </c>
      <c r="KUO118" s="1538">
        <f>+KUO556</f>
        <v>0</v>
      </c>
      <c r="KUP118" s="1845" t="e">
        <f>+KUO118/KUO$16</f>
        <v>#DIV/0!</v>
      </c>
      <c r="KUQ118" s="1538">
        <f>+KUQ556</f>
        <v>0</v>
      </c>
      <c r="KUR118" s="1845" t="e">
        <f>+KUQ118/KUQ$16</f>
        <v>#DIV/0!</v>
      </c>
      <c r="KUS118" s="1538">
        <f>+KUS556</f>
        <v>0</v>
      </c>
      <c r="KUT118" s="1845" t="e">
        <f>+KUS118/KUS$16</f>
        <v>#DIV/0!</v>
      </c>
      <c r="KUU118" s="1538">
        <f>+KUU556</f>
        <v>0</v>
      </c>
      <c r="KUV118" s="1845" t="e">
        <f>+KUU118/KUU$16</f>
        <v>#DIV/0!</v>
      </c>
      <c r="KUW118" s="1538">
        <f>+KUW556</f>
        <v>0</v>
      </c>
      <c r="KUX118" s="1845" t="e">
        <f>+KUW118/KUW$16</f>
        <v>#DIV/0!</v>
      </c>
      <c r="KUY118" s="1538">
        <f>+KUY556</f>
        <v>0</v>
      </c>
      <c r="KUZ118" s="1845" t="e">
        <f>+KUY118/KUY$16</f>
        <v>#DIV/0!</v>
      </c>
      <c r="KVA118" s="1538">
        <f>+KVA556</f>
        <v>0</v>
      </c>
      <c r="KVB118" s="1845" t="e">
        <f>+KVA118/KVA$16</f>
        <v>#DIV/0!</v>
      </c>
      <c r="KVC118" s="1538">
        <f>+KVC556</f>
        <v>0</v>
      </c>
      <c r="KVD118" s="1845" t="e">
        <f>+KVC118/KVC$16</f>
        <v>#DIV/0!</v>
      </c>
      <c r="KVE118" s="1538">
        <f>+KVE556</f>
        <v>0</v>
      </c>
      <c r="KVF118" s="1845" t="e">
        <f>+KVE118/KVE$16</f>
        <v>#DIV/0!</v>
      </c>
      <c r="KVG118" s="1538">
        <f>+KVG556</f>
        <v>0</v>
      </c>
      <c r="KVH118" s="1845" t="e">
        <f>+KVG118/KVG$16</f>
        <v>#DIV/0!</v>
      </c>
      <c r="KVI118" s="1538">
        <f>+KVI556</f>
        <v>0</v>
      </c>
      <c r="KVJ118" s="1845" t="e">
        <f>+KVI118/KVI$16</f>
        <v>#DIV/0!</v>
      </c>
      <c r="KVK118" s="1538">
        <f>+KVK556</f>
        <v>0</v>
      </c>
      <c r="KVL118" s="1845" t="e">
        <f>+KVK118/KVK$16</f>
        <v>#DIV/0!</v>
      </c>
      <c r="KVM118" s="1538">
        <f>+KVM556</f>
        <v>0</v>
      </c>
      <c r="KVN118" s="1845" t="e">
        <f>+KVM118/KVM$16</f>
        <v>#DIV/0!</v>
      </c>
      <c r="KVO118" s="1538">
        <f>+KVO556</f>
        <v>0</v>
      </c>
      <c r="KVP118" s="1845" t="e">
        <f>+KVO118/KVO$16</f>
        <v>#DIV/0!</v>
      </c>
      <c r="KVQ118" s="1538">
        <f>+KVQ556</f>
        <v>0</v>
      </c>
      <c r="KVR118" s="1845" t="e">
        <f>+KVQ118/KVQ$16</f>
        <v>#DIV/0!</v>
      </c>
      <c r="KVS118" s="1538">
        <f>+KVS556</f>
        <v>0</v>
      </c>
      <c r="KVT118" s="1845" t="e">
        <f>+KVS118/KVS$16</f>
        <v>#DIV/0!</v>
      </c>
      <c r="KVU118" s="1538">
        <f>+KVU556</f>
        <v>0</v>
      </c>
      <c r="KVV118" s="1845" t="e">
        <f>+KVU118/KVU$16</f>
        <v>#DIV/0!</v>
      </c>
      <c r="KVW118" s="1538">
        <f>+KVW556</f>
        <v>0</v>
      </c>
      <c r="KVX118" s="1845" t="e">
        <f>+KVW118/KVW$16</f>
        <v>#DIV/0!</v>
      </c>
      <c r="KVY118" s="1538">
        <f>+KVY556</f>
        <v>0</v>
      </c>
      <c r="KVZ118" s="1845" t="e">
        <f>+KVY118/KVY$16</f>
        <v>#DIV/0!</v>
      </c>
      <c r="KWA118" s="1538">
        <f>+KWA556</f>
        <v>0</v>
      </c>
      <c r="KWB118" s="1845" t="e">
        <f>+KWA118/KWA$16</f>
        <v>#DIV/0!</v>
      </c>
      <c r="KWC118" s="1538">
        <f>+KWC556</f>
        <v>0</v>
      </c>
      <c r="KWD118" s="1845" t="e">
        <f>+KWC118/KWC$16</f>
        <v>#DIV/0!</v>
      </c>
      <c r="KWE118" s="1538">
        <f>+KWE556</f>
        <v>0</v>
      </c>
      <c r="KWF118" s="1845" t="e">
        <f>+KWE118/KWE$16</f>
        <v>#DIV/0!</v>
      </c>
      <c r="KWG118" s="1538">
        <f>+KWG556</f>
        <v>0</v>
      </c>
      <c r="KWH118" s="1845" t="e">
        <f>+KWG118/KWG$16</f>
        <v>#DIV/0!</v>
      </c>
      <c r="KWI118" s="1538">
        <f>+KWI556</f>
        <v>0</v>
      </c>
      <c r="KWJ118" s="1845" t="e">
        <f>+KWI118/KWI$16</f>
        <v>#DIV/0!</v>
      </c>
      <c r="KWK118" s="1538">
        <f>+KWK556</f>
        <v>0</v>
      </c>
      <c r="KWL118" s="1845" t="e">
        <f>+KWK118/KWK$16</f>
        <v>#DIV/0!</v>
      </c>
      <c r="KWM118" s="1538">
        <f>+KWM556</f>
        <v>0</v>
      </c>
      <c r="KWN118" s="1845" t="e">
        <f>+KWM118/KWM$16</f>
        <v>#DIV/0!</v>
      </c>
      <c r="KWO118" s="1538">
        <f>+KWO556</f>
        <v>0</v>
      </c>
      <c r="KWP118" s="1845" t="e">
        <f>+KWO118/KWO$16</f>
        <v>#DIV/0!</v>
      </c>
      <c r="KWQ118" s="1538">
        <f>+KWQ556</f>
        <v>0</v>
      </c>
      <c r="KWR118" s="1845" t="e">
        <f>+KWQ118/KWQ$16</f>
        <v>#DIV/0!</v>
      </c>
      <c r="KWS118" s="1538">
        <f>+KWS556</f>
        <v>0</v>
      </c>
      <c r="KWT118" s="1845" t="e">
        <f>+KWS118/KWS$16</f>
        <v>#DIV/0!</v>
      </c>
      <c r="KWU118" s="1538">
        <f>+KWU556</f>
        <v>0</v>
      </c>
      <c r="KWV118" s="1845" t="e">
        <f>+KWU118/KWU$16</f>
        <v>#DIV/0!</v>
      </c>
      <c r="KWW118" s="1538">
        <f>+KWW556</f>
        <v>0</v>
      </c>
      <c r="KWX118" s="1845" t="e">
        <f>+KWW118/KWW$16</f>
        <v>#DIV/0!</v>
      </c>
      <c r="KWY118" s="1538">
        <f>+KWY556</f>
        <v>0</v>
      </c>
      <c r="KWZ118" s="1845" t="e">
        <f>+KWY118/KWY$16</f>
        <v>#DIV/0!</v>
      </c>
      <c r="KXA118" s="1538">
        <f>+KXA556</f>
        <v>0</v>
      </c>
      <c r="KXB118" s="1845" t="e">
        <f>+KXA118/KXA$16</f>
        <v>#DIV/0!</v>
      </c>
      <c r="KXC118" s="1538">
        <f>+KXC556</f>
        <v>0</v>
      </c>
      <c r="KXD118" s="1845" t="e">
        <f>+KXC118/KXC$16</f>
        <v>#DIV/0!</v>
      </c>
      <c r="KXE118" s="1538">
        <f>+KXE556</f>
        <v>0</v>
      </c>
      <c r="KXF118" s="1845" t="e">
        <f>+KXE118/KXE$16</f>
        <v>#DIV/0!</v>
      </c>
      <c r="KXG118" s="1538">
        <f>+KXG556</f>
        <v>0</v>
      </c>
      <c r="KXH118" s="1845" t="e">
        <f>+KXG118/KXG$16</f>
        <v>#DIV/0!</v>
      </c>
      <c r="KXI118" s="1538">
        <f>+KXI556</f>
        <v>0</v>
      </c>
      <c r="KXJ118" s="1845" t="e">
        <f>+KXI118/KXI$16</f>
        <v>#DIV/0!</v>
      </c>
      <c r="KXK118" s="1538">
        <f>+KXK556</f>
        <v>0</v>
      </c>
      <c r="KXL118" s="1845" t="e">
        <f>+KXK118/KXK$16</f>
        <v>#DIV/0!</v>
      </c>
      <c r="KXM118" s="1538">
        <f>+KXM556</f>
        <v>0</v>
      </c>
      <c r="KXN118" s="1845" t="e">
        <f>+KXM118/KXM$16</f>
        <v>#DIV/0!</v>
      </c>
      <c r="KXO118" s="1538">
        <f>+KXO556</f>
        <v>0</v>
      </c>
      <c r="KXP118" s="1845" t="e">
        <f>+KXO118/KXO$16</f>
        <v>#DIV/0!</v>
      </c>
      <c r="KXQ118" s="1538">
        <f>+KXQ556</f>
        <v>0</v>
      </c>
      <c r="KXR118" s="1845" t="e">
        <f>+KXQ118/KXQ$16</f>
        <v>#DIV/0!</v>
      </c>
      <c r="KXS118" s="1538">
        <f>+KXS556</f>
        <v>0</v>
      </c>
      <c r="KXT118" s="1845" t="e">
        <f>+KXS118/KXS$16</f>
        <v>#DIV/0!</v>
      </c>
      <c r="KXU118" s="1538">
        <f>+KXU556</f>
        <v>0</v>
      </c>
      <c r="KXV118" s="1845" t="e">
        <f>+KXU118/KXU$16</f>
        <v>#DIV/0!</v>
      </c>
      <c r="KXW118" s="1538">
        <f>+KXW556</f>
        <v>0</v>
      </c>
      <c r="KXX118" s="1845" t="e">
        <f>+KXW118/KXW$16</f>
        <v>#DIV/0!</v>
      </c>
      <c r="KXY118" s="1538">
        <f>+KXY556</f>
        <v>0</v>
      </c>
      <c r="KXZ118" s="1845" t="e">
        <f>+KXY118/KXY$16</f>
        <v>#DIV/0!</v>
      </c>
      <c r="KYA118" s="1538">
        <f>+KYA556</f>
        <v>0</v>
      </c>
      <c r="KYB118" s="1845" t="e">
        <f>+KYA118/KYA$16</f>
        <v>#DIV/0!</v>
      </c>
      <c r="KYC118" s="1538">
        <f>+KYC556</f>
        <v>0</v>
      </c>
      <c r="KYD118" s="1845" t="e">
        <f>+KYC118/KYC$16</f>
        <v>#DIV/0!</v>
      </c>
      <c r="KYE118" s="1538">
        <f>+KYE556</f>
        <v>0</v>
      </c>
      <c r="KYF118" s="1845" t="e">
        <f>+KYE118/KYE$16</f>
        <v>#DIV/0!</v>
      </c>
      <c r="KYG118" s="1538">
        <f>+KYG556</f>
        <v>0</v>
      </c>
      <c r="KYH118" s="1845" t="e">
        <f>+KYG118/KYG$16</f>
        <v>#DIV/0!</v>
      </c>
      <c r="KYI118" s="1538">
        <f>+KYI556</f>
        <v>0</v>
      </c>
      <c r="KYJ118" s="1845" t="e">
        <f>+KYI118/KYI$16</f>
        <v>#DIV/0!</v>
      </c>
      <c r="KYK118" s="1538">
        <f>+KYK556</f>
        <v>0</v>
      </c>
      <c r="KYL118" s="1845" t="e">
        <f>+KYK118/KYK$16</f>
        <v>#DIV/0!</v>
      </c>
      <c r="KYM118" s="1538">
        <f>+KYM556</f>
        <v>0</v>
      </c>
      <c r="KYN118" s="1845" t="e">
        <f>+KYM118/KYM$16</f>
        <v>#DIV/0!</v>
      </c>
      <c r="KYO118" s="1538">
        <f>+KYO556</f>
        <v>0</v>
      </c>
      <c r="KYP118" s="1845" t="e">
        <f>+KYO118/KYO$16</f>
        <v>#DIV/0!</v>
      </c>
      <c r="KYQ118" s="1538">
        <f>+KYQ556</f>
        <v>0</v>
      </c>
      <c r="KYR118" s="1845" t="e">
        <f>+KYQ118/KYQ$16</f>
        <v>#DIV/0!</v>
      </c>
      <c r="KYS118" s="1538">
        <f>+KYS556</f>
        <v>0</v>
      </c>
      <c r="KYT118" s="1845" t="e">
        <f>+KYS118/KYS$16</f>
        <v>#DIV/0!</v>
      </c>
      <c r="KYU118" s="1538">
        <f>+KYU556</f>
        <v>0</v>
      </c>
      <c r="KYV118" s="1845" t="e">
        <f>+KYU118/KYU$16</f>
        <v>#DIV/0!</v>
      </c>
      <c r="KYW118" s="1538">
        <f>+KYW556</f>
        <v>0</v>
      </c>
      <c r="KYX118" s="1845" t="e">
        <f>+KYW118/KYW$16</f>
        <v>#DIV/0!</v>
      </c>
      <c r="KYY118" s="1538">
        <f>+KYY556</f>
        <v>0</v>
      </c>
      <c r="KYZ118" s="1845" t="e">
        <f>+KYY118/KYY$16</f>
        <v>#DIV/0!</v>
      </c>
      <c r="KZA118" s="1538">
        <f>+KZA556</f>
        <v>0</v>
      </c>
      <c r="KZB118" s="1845" t="e">
        <f>+KZA118/KZA$16</f>
        <v>#DIV/0!</v>
      </c>
      <c r="KZC118" s="1538">
        <f>+KZC556</f>
        <v>0</v>
      </c>
      <c r="KZD118" s="1845" t="e">
        <f>+KZC118/KZC$16</f>
        <v>#DIV/0!</v>
      </c>
      <c r="KZE118" s="1538">
        <f>+KZE556</f>
        <v>0</v>
      </c>
      <c r="KZF118" s="1845" t="e">
        <f>+KZE118/KZE$16</f>
        <v>#DIV/0!</v>
      </c>
      <c r="KZG118" s="1538">
        <f>+KZG556</f>
        <v>0</v>
      </c>
      <c r="KZH118" s="1845" t="e">
        <f>+KZG118/KZG$16</f>
        <v>#DIV/0!</v>
      </c>
      <c r="KZI118" s="1538">
        <f>+KZI556</f>
        <v>0</v>
      </c>
      <c r="KZJ118" s="1845" t="e">
        <f>+KZI118/KZI$16</f>
        <v>#DIV/0!</v>
      </c>
      <c r="KZK118" s="1538">
        <f>+KZK556</f>
        <v>0</v>
      </c>
      <c r="KZL118" s="1845" t="e">
        <f>+KZK118/KZK$16</f>
        <v>#DIV/0!</v>
      </c>
      <c r="KZM118" s="1538">
        <f>+KZM556</f>
        <v>0</v>
      </c>
      <c r="KZN118" s="1845" t="e">
        <f>+KZM118/KZM$16</f>
        <v>#DIV/0!</v>
      </c>
      <c r="KZO118" s="1538">
        <f>+KZO556</f>
        <v>0</v>
      </c>
      <c r="KZP118" s="1845" t="e">
        <f>+KZO118/KZO$16</f>
        <v>#DIV/0!</v>
      </c>
      <c r="KZQ118" s="1538">
        <f>+KZQ556</f>
        <v>0</v>
      </c>
      <c r="KZR118" s="1845" t="e">
        <f>+KZQ118/KZQ$16</f>
        <v>#DIV/0!</v>
      </c>
      <c r="KZS118" s="1538">
        <f>+KZS556</f>
        <v>0</v>
      </c>
      <c r="KZT118" s="1845" t="e">
        <f>+KZS118/KZS$16</f>
        <v>#DIV/0!</v>
      </c>
      <c r="KZU118" s="1538">
        <f>+KZU556</f>
        <v>0</v>
      </c>
      <c r="KZV118" s="1845" t="e">
        <f>+KZU118/KZU$16</f>
        <v>#DIV/0!</v>
      </c>
      <c r="KZW118" s="1538">
        <f>+KZW556</f>
        <v>0</v>
      </c>
      <c r="KZX118" s="1845" t="e">
        <f>+KZW118/KZW$16</f>
        <v>#DIV/0!</v>
      </c>
      <c r="KZY118" s="1538">
        <f>+KZY556</f>
        <v>0</v>
      </c>
      <c r="KZZ118" s="1845" t="e">
        <f>+KZY118/KZY$16</f>
        <v>#DIV/0!</v>
      </c>
      <c r="LAA118" s="1538">
        <f>+LAA556</f>
        <v>0</v>
      </c>
      <c r="LAB118" s="1845" t="e">
        <f>+LAA118/LAA$16</f>
        <v>#DIV/0!</v>
      </c>
      <c r="LAC118" s="1538">
        <f>+LAC556</f>
        <v>0</v>
      </c>
      <c r="LAD118" s="1845" t="e">
        <f>+LAC118/LAC$16</f>
        <v>#DIV/0!</v>
      </c>
      <c r="LAE118" s="1538">
        <f>+LAE556</f>
        <v>0</v>
      </c>
      <c r="LAF118" s="1845" t="e">
        <f>+LAE118/LAE$16</f>
        <v>#DIV/0!</v>
      </c>
      <c r="LAG118" s="1538">
        <f>+LAG556</f>
        <v>0</v>
      </c>
      <c r="LAH118" s="1845" t="e">
        <f>+LAG118/LAG$16</f>
        <v>#DIV/0!</v>
      </c>
      <c r="LAI118" s="1538">
        <f>+LAI556</f>
        <v>0</v>
      </c>
      <c r="LAJ118" s="1845" t="e">
        <f>+LAI118/LAI$16</f>
        <v>#DIV/0!</v>
      </c>
      <c r="LAK118" s="1538">
        <f>+LAK556</f>
        <v>0</v>
      </c>
      <c r="LAL118" s="1845" t="e">
        <f>+LAK118/LAK$16</f>
        <v>#DIV/0!</v>
      </c>
      <c r="LAM118" s="1538">
        <f>+LAM556</f>
        <v>0</v>
      </c>
      <c r="LAN118" s="1845" t="e">
        <f>+LAM118/LAM$16</f>
        <v>#DIV/0!</v>
      </c>
      <c r="LAO118" s="1538">
        <f>+LAO556</f>
        <v>0</v>
      </c>
      <c r="LAP118" s="1845" t="e">
        <f>+LAO118/LAO$16</f>
        <v>#DIV/0!</v>
      </c>
      <c r="LAQ118" s="1538">
        <f>+LAQ556</f>
        <v>0</v>
      </c>
      <c r="LAR118" s="1845" t="e">
        <f>+LAQ118/LAQ$16</f>
        <v>#DIV/0!</v>
      </c>
      <c r="LAS118" s="1538">
        <f>+LAS556</f>
        <v>0</v>
      </c>
      <c r="LAT118" s="1845" t="e">
        <f>+LAS118/LAS$16</f>
        <v>#DIV/0!</v>
      </c>
      <c r="LAU118" s="1538">
        <f>+LAU556</f>
        <v>0</v>
      </c>
      <c r="LAV118" s="1845" t="e">
        <f>+LAU118/LAU$16</f>
        <v>#DIV/0!</v>
      </c>
      <c r="LAW118" s="1538">
        <f>+LAW556</f>
        <v>0</v>
      </c>
      <c r="LAX118" s="1845" t="e">
        <f>+LAW118/LAW$16</f>
        <v>#DIV/0!</v>
      </c>
      <c r="LAY118" s="1538">
        <f>+LAY556</f>
        <v>0</v>
      </c>
      <c r="LAZ118" s="1845" t="e">
        <f>+LAY118/LAY$16</f>
        <v>#DIV/0!</v>
      </c>
      <c r="LBA118" s="1538">
        <f>+LBA556</f>
        <v>0</v>
      </c>
      <c r="LBB118" s="1845" t="e">
        <f>+LBA118/LBA$16</f>
        <v>#DIV/0!</v>
      </c>
      <c r="LBC118" s="1538">
        <f>+LBC556</f>
        <v>0</v>
      </c>
      <c r="LBD118" s="1845" t="e">
        <f>+LBC118/LBC$16</f>
        <v>#DIV/0!</v>
      </c>
      <c r="LBE118" s="1538">
        <f>+LBE556</f>
        <v>0</v>
      </c>
      <c r="LBF118" s="1845" t="e">
        <f>+LBE118/LBE$16</f>
        <v>#DIV/0!</v>
      </c>
      <c r="LBG118" s="1538">
        <f>+LBG556</f>
        <v>0</v>
      </c>
      <c r="LBH118" s="1845" t="e">
        <f>+LBG118/LBG$16</f>
        <v>#DIV/0!</v>
      </c>
      <c r="LBI118" s="1538">
        <f>+LBI556</f>
        <v>0</v>
      </c>
      <c r="LBJ118" s="1845" t="e">
        <f>+LBI118/LBI$16</f>
        <v>#DIV/0!</v>
      </c>
      <c r="LBK118" s="1538">
        <f>+LBK556</f>
        <v>0</v>
      </c>
      <c r="LBL118" s="1845" t="e">
        <f>+LBK118/LBK$16</f>
        <v>#DIV/0!</v>
      </c>
      <c r="LBM118" s="1538">
        <f>+LBM556</f>
        <v>0</v>
      </c>
      <c r="LBN118" s="1845" t="e">
        <f>+LBM118/LBM$16</f>
        <v>#DIV/0!</v>
      </c>
      <c r="LBO118" s="1538">
        <f>+LBO556</f>
        <v>0</v>
      </c>
      <c r="LBP118" s="1845" t="e">
        <f>+LBO118/LBO$16</f>
        <v>#DIV/0!</v>
      </c>
      <c r="LBQ118" s="1538">
        <f>+LBQ556</f>
        <v>0</v>
      </c>
      <c r="LBR118" s="1845" t="e">
        <f>+LBQ118/LBQ$16</f>
        <v>#DIV/0!</v>
      </c>
      <c r="LBS118" s="1538">
        <f>+LBS556</f>
        <v>0</v>
      </c>
      <c r="LBT118" s="1845" t="e">
        <f>+LBS118/LBS$16</f>
        <v>#DIV/0!</v>
      </c>
      <c r="LBU118" s="1538">
        <f>+LBU556</f>
        <v>0</v>
      </c>
      <c r="LBV118" s="1845" t="e">
        <f>+LBU118/LBU$16</f>
        <v>#DIV/0!</v>
      </c>
      <c r="LBW118" s="1538">
        <f>+LBW556</f>
        <v>0</v>
      </c>
      <c r="LBX118" s="1845" t="e">
        <f>+LBW118/LBW$16</f>
        <v>#DIV/0!</v>
      </c>
      <c r="LBY118" s="1538">
        <f>+LBY556</f>
        <v>0</v>
      </c>
      <c r="LBZ118" s="1845" t="e">
        <f>+LBY118/LBY$16</f>
        <v>#DIV/0!</v>
      </c>
      <c r="LCA118" s="1538">
        <f>+LCA556</f>
        <v>0</v>
      </c>
      <c r="LCB118" s="1845" t="e">
        <f>+LCA118/LCA$16</f>
        <v>#DIV/0!</v>
      </c>
      <c r="LCC118" s="1538">
        <f>+LCC556</f>
        <v>0</v>
      </c>
      <c r="LCD118" s="1845" t="e">
        <f>+LCC118/LCC$16</f>
        <v>#DIV/0!</v>
      </c>
      <c r="LCE118" s="1538">
        <f>+LCE556</f>
        <v>0</v>
      </c>
      <c r="LCF118" s="1845" t="e">
        <f>+LCE118/LCE$16</f>
        <v>#DIV/0!</v>
      </c>
      <c r="LCG118" s="1538">
        <f>+LCG556</f>
        <v>0</v>
      </c>
      <c r="LCH118" s="1845" t="e">
        <f>+LCG118/LCG$16</f>
        <v>#DIV/0!</v>
      </c>
      <c r="LCI118" s="1538">
        <f>+LCI556</f>
        <v>0</v>
      </c>
      <c r="LCJ118" s="1845" t="e">
        <f>+LCI118/LCI$16</f>
        <v>#DIV/0!</v>
      </c>
      <c r="LCK118" s="1538">
        <f>+LCK556</f>
        <v>0</v>
      </c>
      <c r="LCL118" s="1845" t="e">
        <f>+LCK118/LCK$16</f>
        <v>#DIV/0!</v>
      </c>
      <c r="LCM118" s="1538">
        <f>+LCM556</f>
        <v>0</v>
      </c>
      <c r="LCN118" s="1845" t="e">
        <f>+LCM118/LCM$16</f>
        <v>#DIV/0!</v>
      </c>
      <c r="LCO118" s="1538">
        <f>+LCO556</f>
        <v>0</v>
      </c>
      <c r="LCP118" s="1845" t="e">
        <f>+LCO118/LCO$16</f>
        <v>#DIV/0!</v>
      </c>
      <c r="LCQ118" s="1538">
        <f>+LCQ556</f>
        <v>0</v>
      </c>
      <c r="LCR118" s="1845" t="e">
        <f>+LCQ118/LCQ$16</f>
        <v>#DIV/0!</v>
      </c>
      <c r="LCS118" s="1538">
        <f>+LCS556</f>
        <v>0</v>
      </c>
      <c r="LCT118" s="1845" t="e">
        <f>+LCS118/LCS$16</f>
        <v>#DIV/0!</v>
      </c>
      <c r="LCU118" s="1538">
        <f>+LCU556</f>
        <v>0</v>
      </c>
      <c r="LCV118" s="1845" t="e">
        <f>+LCU118/LCU$16</f>
        <v>#DIV/0!</v>
      </c>
      <c r="LCW118" s="1538">
        <f>+LCW556</f>
        <v>0</v>
      </c>
      <c r="LCX118" s="1845" t="e">
        <f>+LCW118/LCW$16</f>
        <v>#DIV/0!</v>
      </c>
      <c r="LCY118" s="1538">
        <f>+LCY556</f>
        <v>0</v>
      </c>
      <c r="LCZ118" s="1845" t="e">
        <f>+LCY118/LCY$16</f>
        <v>#DIV/0!</v>
      </c>
      <c r="LDA118" s="1538">
        <f>+LDA556</f>
        <v>0</v>
      </c>
      <c r="LDB118" s="1845" t="e">
        <f>+LDA118/LDA$16</f>
        <v>#DIV/0!</v>
      </c>
      <c r="LDC118" s="1538">
        <f>+LDC556</f>
        <v>0</v>
      </c>
      <c r="LDD118" s="1845" t="e">
        <f>+LDC118/LDC$16</f>
        <v>#DIV/0!</v>
      </c>
      <c r="LDE118" s="1538">
        <f>+LDE556</f>
        <v>0</v>
      </c>
      <c r="LDF118" s="1845" t="e">
        <f>+LDE118/LDE$16</f>
        <v>#DIV/0!</v>
      </c>
      <c r="LDG118" s="1538">
        <f>+LDG556</f>
        <v>0</v>
      </c>
      <c r="LDH118" s="1845" t="e">
        <f>+LDG118/LDG$16</f>
        <v>#DIV/0!</v>
      </c>
      <c r="LDI118" s="1538">
        <f>+LDI556</f>
        <v>0</v>
      </c>
      <c r="LDJ118" s="1845" t="e">
        <f>+LDI118/LDI$16</f>
        <v>#DIV/0!</v>
      </c>
      <c r="LDK118" s="1538">
        <f>+LDK556</f>
        <v>0</v>
      </c>
      <c r="LDL118" s="1845" t="e">
        <f>+LDK118/LDK$16</f>
        <v>#DIV/0!</v>
      </c>
      <c r="LDM118" s="1538">
        <f>+LDM556</f>
        <v>0</v>
      </c>
      <c r="LDN118" s="1845" t="e">
        <f>+LDM118/LDM$16</f>
        <v>#DIV/0!</v>
      </c>
      <c r="LDO118" s="1538">
        <f>+LDO556</f>
        <v>0</v>
      </c>
      <c r="LDP118" s="1845" t="e">
        <f>+LDO118/LDO$16</f>
        <v>#DIV/0!</v>
      </c>
      <c r="LDQ118" s="1538">
        <f>+LDQ556</f>
        <v>0</v>
      </c>
      <c r="LDR118" s="1845" t="e">
        <f>+LDQ118/LDQ$16</f>
        <v>#DIV/0!</v>
      </c>
      <c r="LDS118" s="1538">
        <f>+LDS556</f>
        <v>0</v>
      </c>
      <c r="LDT118" s="1845" t="e">
        <f>+LDS118/LDS$16</f>
        <v>#DIV/0!</v>
      </c>
      <c r="LDU118" s="1538">
        <f>+LDU556</f>
        <v>0</v>
      </c>
      <c r="LDV118" s="1845" t="e">
        <f>+LDU118/LDU$16</f>
        <v>#DIV/0!</v>
      </c>
      <c r="LDW118" s="1538">
        <f>+LDW556</f>
        <v>0</v>
      </c>
      <c r="LDX118" s="1845" t="e">
        <f>+LDW118/LDW$16</f>
        <v>#DIV/0!</v>
      </c>
      <c r="LDY118" s="1538">
        <f>+LDY556</f>
        <v>0</v>
      </c>
      <c r="LDZ118" s="1845" t="e">
        <f>+LDY118/LDY$16</f>
        <v>#DIV/0!</v>
      </c>
      <c r="LEA118" s="1538">
        <f>+LEA556</f>
        <v>0</v>
      </c>
      <c r="LEB118" s="1845" t="e">
        <f>+LEA118/LEA$16</f>
        <v>#DIV/0!</v>
      </c>
      <c r="LEC118" s="1538">
        <f>+LEC556</f>
        <v>0</v>
      </c>
      <c r="LED118" s="1845" t="e">
        <f>+LEC118/LEC$16</f>
        <v>#DIV/0!</v>
      </c>
      <c r="LEE118" s="1538">
        <f>+LEE556</f>
        <v>0</v>
      </c>
      <c r="LEF118" s="1845" t="e">
        <f>+LEE118/LEE$16</f>
        <v>#DIV/0!</v>
      </c>
      <c r="LEG118" s="1538">
        <f>+LEG556</f>
        <v>0</v>
      </c>
      <c r="LEH118" s="1845" t="e">
        <f>+LEG118/LEG$16</f>
        <v>#DIV/0!</v>
      </c>
      <c r="LEI118" s="1538">
        <f>+LEI556</f>
        <v>0</v>
      </c>
      <c r="LEJ118" s="1845" t="e">
        <f>+LEI118/LEI$16</f>
        <v>#DIV/0!</v>
      </c>
      <c r="LEK118" s="1538">
        <f>+LEK556</f>
        <v>0</v>
      </c>
      <c r="LEL118" s="1845" t="e">
        <f>+LEK118/LEK$16</f>
        <v>#DIV/0!</v>
      </c>
      <c r="LEM118" s="1538">
        <f>+LEM556</f>
        <v>0</v>
      </c>
      <c r="LEN118" s="1845" t="e">
        <f>+LEM118/LEM$16</f>
        <v>#DIV/0!</v>
      </c>
      <c r="LEO118" s="1538">
        <f>+LEO556</f>
        <v>0</v>
      </c>
      <c r="LEP118" s="1845" t="e">
        <f>+LEO118/LEO$16</f>
        <v>#DIV/0!</v>
      </c>
      <c r="LEQ118" s="1538">
        <f>+LEQ556</f>
        <v>0</v>
      </c>
      <c r="LER118" s="1845" t="e">
        <f>+LEQ118/LEQ$16</f>
        <v>#DIV/0!</v>
      </c>
      <c r="LES118" s="1538">
        <f>+LES556</f>
        <v>0</v>
      </c>
      <c r="LET118" s="1845" t="e">
        <f>+LES118/LES$16</f>
        <v>#DIV/0!</v>
      </c>
      <c r="LEU118" s="1538">
        <f>+LEU556</f>
        <v>0</v>
      </c>
      <c r="LEV118" s="1845" t="e">
        <f>+LEU118/LEU$16</f>
        <v>#DIV/0!</v>
      </c>
      <c r="LEW118" s="1538">
        <f>+LEW556</f>
        <v>0</v>
      </c>
      <c r="LEX118" s="1845" t="e">
        <f>+LEW118/LEW$16</f>
        <v>#DIV/0!</v>
      </c>
      <c r="LEY118" s="1538">
        <f>+LEY556</f>
        <v>0</v>
      </c>
      <c r="LEZ118" s="1845" t="e">
        <f>+LEY118/LEY$16</f>
        <v>#DIV/0!</v>
      </c>
      <c r="LFA118" s="1538">
        <f>+LFA556</f>
        <v>0</v>
      </c>
      <c r="LFB118" s="1845" t="e">
        <f>+LFA118/LFA$16</f>
        <v>#DIV/0!</v>
      </c>
      <c r="LFC118" s="1538">
        <f>+LFC556</f>
        <v>0</v>
      </c>
      <c r="LFD118" s="1845" t="e">
        <f>+LFC118/LFC$16</f>
        <v>#DIV/0!</v>
      </c>
      <c r="LFE118" s="1538">
        <f>+LFE556</f>
        <v>0</v>
      </c>
      <c r="LFF118" s="1845" t="e">
        <f>+LFE118/LFE$16</f>
        <v>#DIV/0!</v>
      </c>
      <c r="LFG118" s="1538">
        <f>+LFG556</f>
        <v>0</v>
      </c>
      <c r="LFH118" s="1845" t="e">
        <f>+LFG118/LFG$16</f>
        <v>#DIV/0!</v>
      </c>
      <c r="LFI118" s="1538">
        <f>+LFI556</f>
        <v>0</v>
      </c>
      <c r="LFJ118" s="1845" t="e">
        <f>+LFI118/LFI$16</f>
        <v>#DIV/0!</v>
      </c>
      <c r="LFK118" s="1538">
        <f>+LFK556</f>
        <v>0</v>
      </c>
      <c r="LFL118" s="1845" t="e">
        <f>+LFK118/LFK$16</f>
        <v>#DIV/0!</v>
      </c>
      <c r="LFM118" s="1538">
        <f>+LFM556</f>
        <v>0</v>
      </c>
      <c r="LFN118" s="1845" t="e">
        <f>+LFM118/LFM$16</f>
        <v>#DIV/0!</v>
      </c>
      <c r="LFO118" s="1538">
        <f>+LFO556</f>
        <v>0</v>
      </c>
      <c r="LFP118" s="1845" t="e">
        <f>+LFO118/LFO$16</f>
        <v>#DIV/0!</v>
      </c>
      <c r="LFQ118" s="1538">
        <f>+LFQ556</f>
        <v>0</v>
      </c>
      <c r="LFR118" s="1845" t="e">
        <f>+LFQ118/LFQ$16</f>
        <v>#DIV/0!</v>
      </c>
      <c r="LFS118" s="1538">
        <f>+LFS556</f>
        <v>0</v>
      </c>
      <c r="LFT118" s="1845" t="e">
        <f>+LFS118/LFS$16</f>
        <v>#DIV/0!</v>
      </c>
      <c r="LFU118" s="1538">
        <f>+LFU556</f>
        <v>0</v>
      </c>
      <c r="LFV118" s="1845" t="e">
        <f>+LFU118/LFU$16</f>
        <v>#DIV/0!</v>
      </c>
      <c r="LFW118" s="1538">
        <f>+LFW556</f>
        <v>0</v>
      </c>
      <c r="LFX118" s="1845" t="e">
        <f>+LFW118/LFW$16</f>
        <v>#DIV/0!</v>
      </c>
      <c r="LFY118" s="1538">
        <f>+LFY556</f>
        <v>0</v>
      </c>
      <c r="LFZ118" s="1845" t="e">
        <f>+LFY118/LFY$16</f>
        <v>#DIV/0!</v>
      </c>
      <c r="LGA118" s="1538">
        <f>+LGA556</f>
        <v>0</v>
      </c>
      <c r="LGB118" s="1845" t="e">
        <f>+LGA118/LGA$16</f>
        <v>#DIV/0!</v>
      </c>
      <c r="LGC118" s="1538">
        <f>+LGC556</f>
        <v>0</v>
      </c>
      <c r="LGD118" s="1845" t="e">
        <f>+LGC118/LGC$16</f>
        <v>#DIV/0!</v>
      </c>
      <c r="LGE118" s="1538">
        <f>+LGE556</f>
        <v>0</v>
      </c>
      <c r="LGF118" s="1845" t="e">
        <f>+LGE118/LGE$16</f>
        <v>#DIV/0!</v>
      </c>
      <c r="LGG118" s="1538">
        <f>+LGG556</f>
        <v>0</v>
      </c>
      <c r="LGH118" s="1845" t="e">
        <f>+LGG118/LGG$16</f>
        <v>#DIV/0!</v>
      </c>
      <c r="LGI118" s="1538">
        <f>+LGI556</f>
        <v>0</v>
      </c>
      <c r="LGJ118" s="1845" t="e">
        <f>+LGI118/LGI$16</f>
        <v>#DIV/0!</v>
      </c>
      <c r="LGK118" s="1538">
        <f>+LGK556</f>
        <v>0</v>
      </c>
      <c r="LGL118" s="1845" t="e">
        <f>+LGK118/LGK$16</f>
        <v>#DIV/0!</v>
      </c>
      <c r="LGM118" s="1538">
        <f>+LGM556</f>
        <v>0</v>
      </c>
      <c r="LGN118" s="1845" t="e">
        <f>+LGM118/LGM$16</f>
        <v>#DIV/0!</v>
      </c>
      <c r="LGO118" s="1538">
        <f>+LGO556</f>
        <v>0</v>
      </c>
      <c r="LGP118" s="1845" t="e">
        <f>+LGO118/LGO$16</f>
        <v>#DIV/0!</v>
      </c>
      <c r="LGQ118" s="1538">
        <f>+LGQ556</f>
        <v>0</v>
      </c>
      <c r="LGR118" s="1845" t="e">
        <f>+LGQ118/LGQ$16</f>
        <v>#DIV/0!</v>
      </c>
      <c r="LGS118" s="1538">
        <f>+LGS556</f>
        <v>0</v>
      </c>
      <c r="LGT118" s="1845" t="e">
        <f>+LGS118/LGS$16</f>
        <v>#DIV/0!</v>
      </c>
      <c r="LGU118" s="1538">
        <f>+LGU556</f>
        <v>0</v>
      </c>
      <c r="LGV118" s="1845" t="e">
        <f>+LGU118/LGU$16</f>
        <v>#DIV/0!</v>
      </c>
      <c r="LGW118" s="1538">
        <f>+LGW556</f>
        <v>0</v>
      </c>
      <c r="LGX118" s="1845" t="e">
        <f>+LGW118/LGW$16</f>
        <v>#DIV/0!</v>
      </c>
      <c r="LGY118" s="1538">
        <f>+LGY556</f>
        <v>0</v>
      </c>
      <c r="LGZ118" s="1845" t="e">
        <f>+LGY118/LGY$16</f>
        <v>#DIV/0!</v>
      </c>
      <c r="LHA118" s="1538">
        <f>+LHA556</f>
        <v>0</v>
      </c>
      <c r="LHB118" s="1845" t="e">
        <f>+LHA118/LHA$16</f>
        <v>#DIV/0!</v>
      </c>
      <c r="LHC118" s="1538">
        <f>+LHC556</f>
        <v>0</v>
      </c>
      <c r="LHD118" s="1845" t="e">
        <f>+LHC118/LHC$16</f>
        <v>#DIV/0!</v>
      </c>
      <c r="LHE118" s="1538">
        <f>+LHE556</f>
        <v>0</v>
      </c>
      <c r="LHF118" s="1845" t="e">
        <f>+LHE118/LHE$16</f>
        <v>#DIV/0!</v>
      </c>
      <c r="LHG118" s="1538">
        <f>+LHG556</f>
        <v>0</v>
      </c>
      <c r="LHH118" s="1845" t="e">
        <f>+LHG118/LHG$16</f>
        <v>#DIV/0!</v>
      </c>
      <c r="LHI118" s="1538">
        <f>+LHI556</f>
        <v>0</v>
      </c>
      <c r="LHJ118" s="1845" t="e">
        <f>+LHI118/LHI$16</f>
        <v>#DIV/0!</v>
      </c>
      <c r="LHK118" s="1538">
        <f>+LHK556</f>
        <v>0</v>
      </c>
      <c r="LHL118" s="1845" t="e">
        <f>+LHK118/LHK$16</f>
        <v>#DIV/0!</v>
      </c>
      <c r="LHM118" s="1538">
        <f>+LHM556</f>
        <v>0</v>
      </c>
      <c r="LHN118" s="1845" t="e">
        <f>+LHM118/LHM$16</f>
        <v>#DIV/0!</v>
      </c>
      <c r="LHO118" s="1538">
        <f>+LHO556</f>
        <v>0</v>
      </c>
      <c r="LHP118" s="1845" t="e">
        <f>+LHO118/LHO$16</f>
        <v>#DIV/0!</v>
      </c>
      <c r="LHQ118" s="1538">
        <f>+LHQ556</f>
        <v>0</v>
      </c>
      <c r="LHR118" s="1845" t="e">
        <f>+LHQ118/LHQ$16</f>
        <v>#DIV/0!</v>
      </c>
      <c r="LHS118" s="1538">
        <f>+LHS556</f>
        <v>0</v>
      </c>
      <c r="LHT118" s="1845" t="e">
        <f>+LHS118/LHS$16</f>
        <v>#DIV/0!</v>
      </c>
      <c r="LHU118" s="1538">
        <f>+LHU556</f>
        <v>0</v>
      </c>
      <c r="LHV118" s="1845" t="e">
        <f>+LHU118/LHU$16</f>
        <v>#DIV/0!</v>
      </c>
      <c r="LHW118" s="1538">
        <f>+LHW556</f>
        <v>0</v>
      </c>
      <c r="LHX118" s="1845" t="e">
        <f>+LHW118/LHW$16</f>
        <v>#DIV/0!</v>
      </c>
      <c r="LHY118" s="1538">
        <f>+LHY556</f>
        <v>0</v>
      </c>
      <c r="LHZ118" s="1845" t="e">
        <f>+LHY118/LHY$16</f>
        <v>#DIV/0!</v>
      </c>
      <c r="LIA118" s="1538">
        <f>+LIA556</f>
        <v>0</v>
      </c>
      <c r="LIB118" s="1845" t="e">
        <f>+LIA118/LIA$16</f>
        <v>#DIV/0!</v>
      </c>
      <c r="LIC118" s="1538">
        <f>+LIC556</f>
        <v>0</v>
      </c>
      <c r="LID118" s="1845" t="e">
        <f>+LIC118/LIC$16</f>
        <v>#DIV/0!</v>
      </c>
      <c r="LIE118" s="1538">
        <f>+LIE556</f>
        <v>0</v>
      </c>
      <c r="LIF118" s="1845" t="e">
        <f>+LIE118/LIE$16</f>
        <v>#DIV/0!</v>
      </c>
      <c r="LIG118" s="1538">
        <f>+LIG556</f>
        <v>0</v>
      </c>
      <c r="LIH118" s="1845" t="e">
        <f>+LIG118/LIG$16</f>
        <v>#DIV/0!</v>
      </c>
      <c r="LII118" s="1538">
        <f>+LII556</f>
        <v>0</v>
      </c>
      <c r="LIJ118" s="1845" t="e">
        <f>+LII118/LII$16</f>
        <v>#DIV/0!</v>
      </c>
      <c r="LIK118" s="1538">
        <f>+LIK556</f>
        <v>0</v>
      </c>
      <c r="LIL118" s="1845" t="e">
        <f>+LIK118/LIK$16</f>
        <v>#DIV/0!</v>
      </c>
      <c r="LIM118" s="1538">
        <f>+LIM556</f>
        <v>0</v>
      </c>
      <c r="LIN118" s="1845" t="e">
        <f>+LIM118/LIM$16</f>
        <v>#DIV/0!</v>
      </c>
      <c r="LIO118" s="1538">
        <f>+LIO556</f>
        <v>0</v>
      </c>
      <c r="LIP118" s="1845" t="e">
        <f>+LIO118/LIO$16</f>
        <v>#DIV/0!</v>
      </c>
      <c r="LIQ118" s="1538">
        <f>+LIQ556</f>
        <v>0</v>
      </c>
      <c r="LIR118" s="1845" t="e">
        <f>+LIQ118/LIQ$16</f>
        <v>#DIV/0!</v>
      </c>
      <c r="LIS118" s="1538">
        <f>+LIS556</f>
        <v>0</v>
      </c>
      <c r="LIT118" s="1845" t="e">
        <f>+LIS118/LIS$16</f>
        <v>#DIV/0!</v>
      </c>
      <c r="LIU118" s="1538">
        <f>+LIU556</f>
        <v>0</v>
      </c>
      <c r="LIV118" s="1845" t="e">
        <f>+LIU118/LIU$16</f>
        <v>#DIV/0!</v>
      </c>
      <c r="LIW118" s="1538">
        <f>+LIW556</f>
        <v>0</v>
      </c>
      <c r="LIX118" s="1845" t="e">
        <f>+LIW118/LIW$16</f>
        <v>#DIV/0!</v>
      </c>
      <c r="LIY118" s="1538">
        <f>+LIY556</f>
        <v>0</v>
      </c>
      <c r="LIZ118" s="1845" t="e">
        <f>+LIY118/LIY$16</f>
        <v>#DIV/0!</v>
      </c>
      <c r="LJA118" s="1538">
        <f>+LJA556</f>
        <v>0</v>
      </c>
      <c r="LJB118" s="1845" t="e">
        <f>+LJA118/LJA$16</f>
        <v>#DIV/0!</v>
      </c>
      <c r="LJC118" s="1538">
        <f>+LJC556</f>
        <v>0</v>
      </c>
      <c r="LJD118" s="1845" t="e">
        <f>+LJC118/LJC$16</f>
        <v>#DIV/0!</v>
      </c>
      <c r="LJE118" s="1538">
        <f>+LJE556</f>
        <v>0</v>
      </c>
      <c r="LJF118" s="1845" t="e">
        <f>+LJE118/LJE$16</f>
        <v>#DIV/0!</v>
      </c>
      <c r="LJG118" s="1538">
        <f>+LJG556</f>
        <v>0</v>
      </c>
      <c r="LJH118" s="1845" t="e">
        <f>+LJG118/LJG$16</f>
        <v>#DIV/0!</v>
      </c>
      <c r="LJI118" s="1538">
        <f>+LJI556</f>
        <v>0</v>
      </c>
      <c r="LJJ118" s="1845" t="e">
        <f>+LJI118/LJI$16</f>
        <v>#DIV/0!</v>
      </c>
      <c r="LJK118" s="1538">
        <f>+LJK556</f>
        <v>0</v>
      </c>
      <c r="LJL118" s="1845" t="e">
        <f>+LJK118/LJK$16</f>
        <v>#DIV/0!</v>
      </c>
      <c r="LJM118" s="1538">
        <f>+LJM556</f>
        <v>0</v>
      </c>
      <c r="LJN118" s="1845" t="e">
        <f>+LJM118/LJM$16</f>
        <v>#DIV/0!</v>
      </c>
      <c r="LJO118" s="1538">
        <f>+LJO556</f>
        <v>0</v>
      </c>
      <c r="LJP118" s="1845" t="e">
        <f>+LJO118/LJO$16</f>
        <v>#DIV/0!</v>
      </c>
      <c r="LJQ118" s="1538">
        <f>+LJQ556</f>
        <v>0</v>
      </c>
      <c r="LJR118" s="1845" t="e">
        <f>+LJQ118/LJQ$16</f>
        <v>#DIV/0!</v>
      </c>
      <c r="LJS118" s="1538">
        <f>+LJS556</f>
        <v>0</v>
      </c>
      <c r="LJT118" s="1845" t="e">
        <f>+LJS118/LJS$16</f>
        <v>#DIV/0!</v>
      </c>
      <c r="LJU118" s="1538">
        <f>+LJU556</f>
        <v>0</v>
      </c>
      <c r="LJV118" s="1845" t="e">
        <f>+LJU118/LJU$16</f>
        <v>#DIV/0!</v>
      </c>
      <c r="LJW118" s="1538">
        <f>+LJW556</f>
        <v>0</v>
      </c>
      <c r="LJX118" s="1845" t="e">
        <f>+LJW118/LJW$16</f>
        <v>#DIV/0!</v>
      </c>
      <c r="LJY118" s="1538">
        <f>+LJY556</f>
        <v>0</v>
      </c>
      <c r="LJZ118" s="1845" t="e">
        <f>+LJY118/LJY$16</f>
        <v>#DIV/0!</v>
      </c>
      <c r="LKA118" s="1538">
        <f>+LKA556</f>
        <v>0</v>
      </c>
      <c r="LKB118" s="1845" t="e">
        <f>+LKA118/LKA$16</f>
        <v>#DIV/0!</v>
      </c>
      <c r="LKC118" s="1538">
        <f>+LKC556</f>
        <v>0</v>
      </c>
      <c r="LKD118" s="1845" t="e">
        <f>+LKC118/LKC$16</f>
        <v>#DIV/0!</v>
      </c>
      <c r="LKE118" s="1538">
        <f>+LKE556</f>
        <v>0</v>
      </c>
      <c r="LKF118" s="1845" t="e">
        <f>+LKE118/LKE$16</f>
        <v>#DIV/0!</v>
      </c>
      <c r="LKG118" s="1538">
        <f>+LKG556</f>
        <v>0</v>
      </c>
      <c r="LKH118" s="1845" t="e">
        <f>+LKG118/LKG$16</f>
        <v>#DIV/0!</v>
      </c>
      <c r="LKI118" s="1538">
        <f>+LKI556</f>
        <v>0</v>
      </c>
      <c r="LKJ118" s="1845" t="e">
        <f>+LKI118/LKI$16</f>
        <v>#DIV/0!</v>
      </c>
      <c r="LKK118" s="1538">
        <f>+LKK556</f>
        <v>0</v>
      </c>
      <c r="LKL118" s="1845" t="e">
        <f>+LKK118/LKK$16</f>
        <v>#DIV/0!</v>
      </c>
      <c r="LKM118" s="1538">
        <f>+LKM556</f>
        <v>0</v>
      </c>
      <c r="LKN118" s="1845" t="e">
        <f>+LKM118/LKM$16</f>
        <v>#DIV/0!</v>
      </c>
      <c r="LKO118" s="1538">
        <f>+LKO556</f>
        <v>0</v>
      </c>
      <c r="LKP118" s="1845" t="e">
        <f>+LKO118/LKO$16</f>
        <v>#DIV/0!</v>
      </c>
      <c r="LKQ118" s="1538">
        <f>+LKQ556</f>
        <v>0</v>
      </c>
      <c r="LKR118" s="1845" t="e">
        <f>+LKQ118/LKQ$16</f>
        <v>#DIV/0!</v>
      </c>
      <c r="LKS118" s="1538">
        <f>+LKS556</f>
        <v>0</v>
      </c>
      <c r="LKT118" s="1845" t="e">
        <f>+LKS118/LKS$16</f>
        <v>#DIV/0!</v>
      </c>
      <c r="LKU118" s="1538">
        <f>+LKU556</f>
        <v>0</v>
      </c>
      <c r="LKV118" s="1845" t="e">
        <f>+LKU118/LKU$16</f>
        <v>#DIV/0!</v>
      </c>
      <c r="LKW118" s="1538">
        <f>+LKW556</f>
        <v>0</v>
      </c>
      <c r="LKX118" s="1845" t="e">
        <f>+LKW118/LKW$16</f>
        <v>#DIV/0!</v>
      </c>
      <c r="LKY118" s="1538">
        <f>+LKY556</f>
        <v>0</v>
      </c>
      <c r="LKZ118" s="1845" t="e">
        <f>+LKY118/LKY$16</f>
        <v>#DIV/0!</v>
      </c>
      <c r="LLA118" s="1538">
        <f>+LLA556</f>
        <v>0</v>
      </c>
      <c r="LLB118" s="1845" t="e">
        <f>+LLA118/LLA$16</f>
        <v>#DIV/0!</v>
      </c>
      <c r="LLC118" s="1538">
        <f>+LLC556</f>
        <v>0</v>
      </c>
      <c r="LLD118" s="1845" t="e">
        <f>+LLC118/LLC$16</f>
        <v>#DIV/0!</v>
      </c>
      <c r="LLE118" s="1538">
        <f>+LLE556</f>
        <v>0</v>
      </c>
      <c r="LLF118" s="1845" t="e">
        <f>+LLE118/LLE$16</f>
        <v>#DIV/0!</v>
      </c>
      <c r="LLG118" s="1538">
        <f>+LLG556</f>
        <v>0</v>
      </c>
      <c r="LLH118" s="1845" t="e">
        <f>+LLG118/LLG$16</f>
        <v>#DIV/0!</v>
      </c>
      <c r="LLI118" s="1538">
        <f>+LLI556</f>
        <v>0</v>
      </c>
      <c r="LLJ118" s="1845" t="e">
        <f>+LLI118/LLI$16</f>
        <v>#DIV/0!</v>
      </c>
      <c r="LLK118" s="1538">
        <f>+LLK556</f>
        <v>0</v>
      </c>
      <c r="LLL118" s="1845" t="e">
        <f>+LLK118/LLK$16</f>
        <v>#DIV/0!</v>
      </c>
      <c r="LLM118" s="1538">
        <f>+LLM556</f>
        <v>0</v>
      </c>
      <c r="LLN118" s="1845" t="e">
        <f>+LLM118/LLM$16</f>
        <v>#DIV/0!</v>
      </c>
      <c r="LLO118" s="1538">
        <f>+LLO556</f>
        <v>0</v>
      </c>
      <c r="LLP118" s="1845" t="e">
        <f>+LLO118/LLO$16</f>
        <v>#DIV/0!</v>
      </c>
      <c r="LLQ118" s="1538">
        <f>+LLQ556</f>
        <v>0</v>
      </c>
      <c r="LLR118" s="1845" t="e">
        <f>+LLQ118/LLQ$16</f>
        <v>#DIV/0!</v>
      </c>
      <c r="LLS118" s="1538">
        <f>+LLS556</f>
        <v>0</v>
      </c>
      <c r="LLT118" s="1845" t="e">
        <f>+LLS118/LLS$16</f>
        <v>#DIV/0!</v>
      </c>
      <c r="LLU118" s="1538">
        <f>+LLU556</f>
        <v>0</v>
      </c>
      <c r="LLV118" s="1845" t="e">
        <f>+LLU118/LLU$16</f>
        <v>#DIV/0!</v>
      </c>
      <c r="LLW118" s="1538">
        <f>+LLW556</f>
        <v>0</v>
      </c>
      <c r="LLX118" s="1845" t="e">
        <f>+LLW118/LLW$16</f>
        <v>#DIV/0!</v>
      </c>
      <c r="LLY118" s="1538">
        <f>+LLY556</f>
        <v>0</v>
      </c>
      <c r="LLZ118" s="1845" t="e">
        <f>+LLY118/LLY$16</f>
        <v>#DIV/0!</v>
      </c>
      <c r="LMA118" s="1538">
        <f>+LMA556</f>
        <v>0</v>
      </c>
      <c r="LMB118" s="1845" t="e">
        <f>+LMA118/LMA$16</f>
        <v>#DIV/0!</v>
      </c>
      <c r="LMC118" s="1538">
        <f>+LMC556</f>
        <v>0</v>
      </c>
      <c r="LMD118" s="1845" t="e">
        <f>+LMC118/LMC$16</f>
        <v>#DIV/0!</v>
      </c>
      <c r="LME118" s="1538">
        <f>+LME556</f>
        <v>0</v>
      </c>
      <c r="LMF118" s="1845" t="e">
        <f>+LME118/LME$16</f>
        <v>#DIV/0!</v>
      </c>
      <c r="LMG118" s="1538">
        <f>+LMG556</f>
        <v>0</v>
      </c>
      <c r="LMH118" s="1845" t="e">
        <f>+LMG118/LMG$16</f>
        <v>#DIV/0!</v>
      </c>
      <c r="LMI118" s="1538">
        <f>+LMI556</f>
        <v>0</v>
      </c>
      <c r="LMJ118" s="1845" t="e">
        <f>+LMI118/LMI$16</f>
        <v>#DIV/0!</v>
      </c>
      <c r="LMK118" s="1538">
        <f>+LMK556</f>
        <v>0</v>
      </c>
      <c r="LML118" s="1845" t="e">
        <f>+LMK118/LMK$16</f>
        <v>#DIV/0!</v>
      </c>
      <c r="LMM118" s="1538">
        <f>+LMM556</f>
        <v>0</v>
      </c>
      <c r="LMN118" s="1845" t="e">
        <f>+LMM118/LMM$16</f>
        <v>#DIV/0!</v>
      </c>
      <c r="LMO118" s="1538">
        <f>+LMO556</f>
        <v>0</v>
      </c>
      <c r="LMP118" s="1845" t="e">
        <f>+LMO118/LMO$16</f>
        <v>#DIV/0!</v>
      </c>
      <c r="LMQ118" s="1538">
        <f>+LMQ556</f>
        <v>0</v>
      </c>
      <c r="LMR118" s="1845" t="e">
        <f>+LMQ118/LMQ$16</f>
        <v>#DIV/0!</v>
      </c>
      <c r="LMS118" s="1538">
        <f>+LMS556</f>
        <v>0</v>
      </c>
      <c r="LMT118" s="1845" t="e">
        <f>+LMS118/LMS$16</f>
        <v>#DIV/0!</v>
      </c>
      <c r="LMU118" s="1538">
        <f>+LMU556</f>
        <v>0</v>
      </c>
      <c r="LMV118" s="1845" t="e">
        <f>+LMU118/LMU$16</f>
        <v>#DIV/0!</v>
      </c>
      <c r="LMW118" s="1538">
        <f>+LMW556</f>
        <v>0</v>
      </c>
      <c r="LMX118" s="1845" t="e">
        <f>+LMW118/LMW$16</f>
        <v>#DIV/0!</v>
      </c>
      <c r="LMY118" s="1538">
        <f>+LMY556</f>
        <v>0</v>
      </c>
      <c r="LMZ118" s="1845" t="e">
        <f>+LMY118/LMY$16</f>
        <v>#DIV/0!</v>
      </c>
      <c r="LNA118" s="1538">
        <f>+LNA556</f>
        <v>0</v>
      </c>
      <c r="LNB118" s="1845" t="e">
        <f>+LNA118/LNA$16</f>
        <v>#DIV/0!</v>
      </c>
      <c r="LNC118" s="1538">
        <f>+LNC556</f>
        <v>0</v>
      </c>
      <c r="LND118" s="1845" t="e">
        <f>+LNC118/LNC$16</f>
        <v>#DIV/0!</v>
      </c>
      <c r="LNE118" s="1538">
        <f>+LNE556</f>
        <v>0</v>
      </c>
      <c r="LNF118" s="1845" t="e">
        <f>+LNE118/LNE$16</f>
        <v>#DIV/0!</v>
      </c>
      <c r="LNG118" s="1538">
        <f>+LNG556</f>
        <v>0</v>
      </c>
      <c r="LNH118" s="1845" t="e">
        <f>+LNG118/LNG$16</f>
        <v>#DIV/0!</v>
      </c>
      <c r="LNI118" s="1538">
        <f>+LNI556</f>
        <v>0</v>
      </c>
      <c r="LNJ118" s="1845" t="e">
        <f>+LNI118/LNI$16</f>
        <v>#DIV/0!</v>
      </c>
      <c r="LNK118" s="1538">
        <f>+LNK556</f>
        <v>0</v>
      </c>
      <c r="LNL118" s="1845" t="e">
        <f>+LNK118/LNK$16</f>
        <v>#DIV/0!</v>
      </c>
      <c r="LNM118" s="1538">
        <f>+LNM556</f>
        <v>0</v>
      </c>
      <c r="LNN118" s="1845" t="e">
        <f>+LNM118/LNM$16</f>
        <v>#DIV/0!</v>
      </c>
      <c r="LNO118" s="1538">
        <f>+LNO556</f>
        <v>0</v>
      </c>
      <c r="LNP118" s="1845" t="e">
        <f>+LNO118/LNO$16</f>
        <v>#DIV/0!</v>
      </c>
      <c r="LNQ118" s="1538">
        <f>+LNQ556</f>
        <v>0</v>
      </c>
      <c r="LNR118" s="1845" t="e">
        <f>+LNQ118/LNQ$16</f>
        <v>#DIV/0!</v>
      </c>
      <c r="LNS118" s="1538">
        <f>+LNS556</f>
        <v>0</v>
      </c>
      <c r="LNT118" s="1845" t="e">
        <f>+LNS118/LNS$16</f>
        <v>#DIV/0!</v>
      </c>
      <c r="LNU118" s="1538">
        <f>+LNU556</f>
        <v>0</v>
      </c>
      <c r="LNV118" s="1845" t="e">
        <f>+LNU118/LNU$16</f>
        <v>#DIV/0!</v>
      </c>
      <c r="LNW118" s="1538">
        <f>+LNW556</f>
        <v>0</v>
      </c>
      <c r="LNX118" s="1845" t="e">
        <f>+LNW118/LNW$16</f>
        <v>#DIV/0!</v>
      </c>
      <c r="LNY118" s="1538">
        <f>+LNY556</f>
        <v>0</v>
      </c>
      <c r="LNZ118" s="1845" t="e">
        <f>+LNY118/LNY$16</f>
        <v>#DIV/0!</v>
      </c>
      <c r="LOA118" s="1538">
        <f>+LOA556</f>
        <v>0</v>
      </c>
      <c r="LOB118" s="1845" t="e">
        <f>+LOA118/LOA$16</f>
        <v>#DIV/0!</v>
      </c>
      <c r="LOC118" s="1538">
        <f>+LOC556</f>
        <v>0</v>
      </c>
      <c r="LOD118" s="1845" t="e">
        <f>+LOC118/LOC$16</f>
        <v>#DIV/0!</v>
      </c>
      <c r="LOE118" s="1538">
        <f>+LOE556</f>
        <v>0</v>
      </c>
      <c r="LOF118" s="1845" t="e">
        <f>+LOE118/LOE$16</f>
        <v>#DIV/0!</v>
      </c>
      <c r="LOG118" s="1538">
        <f>+LOG556</f>
        <v>0</v>
      </c>
      <c r="LOH118" s="1845" t="e">
        <f>+LOG118/LOG$16</f>
        <v>#DIV/0!</v>
      </c>
      <c r="LOI118" s="1538">
        <f>+LOI556</f>
        <v>0</v>
      </c>
      <c r="LOJ118" s="1845" t="e">
        <f>+LOI118/LOI$16</f>
        <v>#DIV/0!</v>
      </c>
      <c r="LOK118" s="1538">
        <f>+LOK556</f>
        <v>0</v>
      </c>
      <c r="LOL118" s="1845" t="e">
        <f>+LOK118/LOK$16</f>
        <v>#DIV/0!</v>
      </c>
      <c r="LOM118" s="1538">
        <f>+LOM556</f>
        <v>0</v>
      </c>
      <c r="LON118" s="1845" t="e">
        <f>+LOM118/LOM$16</f>
        <v>#DIV/0!</v>
      </c>
      <c r="LOO118" s="1538">
        <f>+LOO556</f>
        <v>0</v>
      </c>
      <c r="LOP118" s="1845" t="e">
        <f>+LOO118/LOO$16</f>
        <v>#DIV/0!</v>
      </c>
      <c r="LOQ118" s="1538">
        <f>+LOQ556</f>
        <v>0</v>
      </c>
      <c r="LOR118" s="1845" t="e">
        <f>+LOQ118/LOQ$16</f>
        <v>#DIV/0!</v>
      </c>
      <c r="LOS118" s="1538">
        <f>+LOS556</f>
        <v>0</v>
      </c>
      <c r="LOT118" s="1845" t="e">
        <f>+LOS118/LOS$16</f>
        <v>#DIV/0!</v>
      </c>
      <c r="LOU118" s="1538">
        <f>+LOU556</f>
        <v>0</v>
      </c>
      <c r="LOV118" s="1845" t="e">
        <f>+LOU118/LOU$16</f>
        <v>#DIV/0!</v>
      </c>
      <c r="LOW118" s="1538">
        <f>+LOW556</f>
        <v>0</v>
      </c>
      <c r="LOX118" s="1845" t="e">
        <f>+LOW118/LOW$16</f>
        <v>#DIV/0!</v>
      </c>
      <c r="LOY118" s="1538">
        <f>+LOY556</f>
        <v>0</v>
      </c>
      <c r="LOZ118" s="1845" t="e">
        <f>+LOY118/LOY$16</f>
        <v>#DIV/0!</v>
      </c>
      <c r="LPA118" s="1538">
        <f>+LPA556</f>
        <v>0</v>
      </c>
      <c r="LPB118" s="1845" t="e">
        <f>+LPA118/LPA$16</f>
        <v>#DIV/0!</v>
      </c>
      <c r="LPC118" s="1538">
        <f>+LPC556</f>
        <v>0</v>
      </c>
      <c r="LPD118" s="1845" t="e">
        <f>+LPC118/LPC$16</f>
        <v>#DIV/0!</v>
      </c>
      <c r="LPE118" s="1538">
        <f>+LPE556</f>
        <v>0</v>
      </c>
      <c r="LPF118" s="1845" t="e">
        <f>+LPE118/LPE$16</f>
        <v>#DIV/0!</v>
      </c>
      <c r="LPG118" s="1538">
        <f>+LPG556</f>
        <v>0</v>
      </c>
      <c r="LPH118" s="1845" t="e">
        <f>+LPG118/LPG$16</f>
        <v>#DIV/0!</v>
      </c>
      <c r="LPI118" s="1538">
        <f>+LPI556</f>
        <v>0</v>
      </c>
      <c r="LPJ118" s="1845" t="e">
        <f>+LPI118/LPI$16</f>
        <v>#DIV/0!</v>
      </c>
      <c r="LPK118" s="1538">
        <f>+LPK556</f>
        <v>0</v>
      </c>
      <c r="LPL118" s="1845" t="e">
        <f>+LPK118/LPK$16</f>
        <v>#DIV/0!</v>
      </c>
      <c r="LPM118" s="1538">
        <f>+LPM556</f>
        <v>0</v>
      </c>
      <c r="LPN118" s="1845" t="e">
        <f>+LPM118/LPM$16</f>
        <v>#DIV/0!</v>
      </c>
      <c r="LPO118" s="1538">
        <f>+LPO556</f>
        <v>0</v>
      </c>
      <c r="LPP118" s="1845" t="e">
        <f>+LPO118/LPO$16</f>
        <v>#DIV/0!</v>
      </c>
      <c r="LPQ118" s="1538">
        <f>+LPQ556</f>
        <v>0</v>
      </c>
      <c r="LPR118" s="1845" t="e">
        <f>+LPQ118/LPQ$16</f>
        <v>#DIV/0!</v>
      </c>
      <c r="LPS118" s="1538">
        <f>+LPS556</f>
        <v>0</v>
      </c>
      <c r="LPT118" s="1845" t="e">
        <f>+LPS118/LPS$16</f>
        <v>#DIV/0!</v>
      </c>
      <c r="LPU118" s="1538">
        <f>+LPU556</f>
        <v>0</v>
      </c>
      <c r="LPV118" s="1845" t="e">
        <f>+LPU118/LPU$16</f>
        <v>#DIV/0!</v>
      </c>
      <c r="LPW118" s="1538">
        <f>+LPW556</f>
        <v>0</v>
      </c>
      <c r="LPX118" s="1845" t="e">
        <f>+LPW118/LPW$16</f>
        <v>#DIV/0!</v>
      </c>
      <c r="LPY118" s="1538">
        <f>+LPY556</f>
        <v>0</v>
      </c>
      <c r="LPZ118" s="1845" t="e">
        <f>+LPY118/LPY$16</f>
        <v>#DIV/0!</v>
      </c>
      <c r="LQA118" s="1538">
        <f>+LQA556</f>
        <v>0</v>
      </c>
      <c r="LQB118" s="1845" t="e">
        <f>+LQA118/LQA$16</f>
        <v>#DIV/0!</v>
      </c>
      <c r="LQC118" s="1538">
        <f>+LQC556</f>
        <v>0</v>
      </c>
      <c r="LQD118" s="1845" t="e">
        <f>+LQC118/LQC$16</f>
        <v>#DIV/0!</v>
      </c>
      <c r="LQE118" s="1538">
        <f>+LQE556</f>
        <v>0</v>
      </c>
      <c r="LQF118" s="1845" t="e">
        <f>+LQE118/LQE$16</f>
        <v>#DIV/0!</v>
      </c>
      <c r="LQG118" s="1538">
        <f>+LQG556</f>
        <v>0</v>
      </c>
      <c r="LQH118" s="1845" t="e">
        <f>+LQG118/LQG$16</f>
        <v>#DIV/0!</v>
      </c>
      <c r="LQI118" s="1538">
        <f>+LQI556</f>
        <v>0</v>
      </c>
      <c r="LQJ118" s="1845" t="e">
        <f>+LQI118/LQI$16</f>
        <v>#DIV/0!</v>
      </c>
      <c r="LQK118" s="1538">
        <f>+LQK556</f>
        <v>0</v>
      </c>
      <c r="LQL118" s="1845" t="e">
        <f>+LQK118/LQK$16</f>
        <v>#DIV/0!</v>
      </c>
      <c r="LQM118" s="1538">
        <f>+LQM556</f>
        <v>0</v>
      </c>
      <c r="LQN118" s="1845" t="e">
        <f>+LQM118/LQM$16</f>
        <v>#DIV/0!</v>
      </c>
      <c r="LQO118" s="1538">
        <f>+LQO556</f>
        <v>0</v>
      </c>
      <c r="LQP118" s="1845" t="e">
        <f>+LQO118/LQO$16</f>
        <v>#DIV/0!</v>
      </c>
      <c r="LQQ118" s="1538">
        <f>+LQQ556</f>
        <v>0</v>
      </c>
      <c r="LQR118" s="1845" t="e">
        <f>+LQQ118/LQQ$16</f>
        <v>#DIV/0!</v>
      </c>
      <c r="LQS118" s="1538">
        <f>+LQS556</f>
        <v>0</v>
      </c>
      <c r="LQT118" s="1845" t="e">
        <f>+LQS118/LQS$16</f>
        <v>#DIV/0!</v>
      </c>
      <c r="LQU118" s="1538">
        <f>+LQU556</f>
        <v>0</v>
      </c>
      <c r="LQV118" s="1845" t="e">
        <f>+LQU118/LQU$16</f>
        <v>#DIV/0!</v>
      </c>
      <c r="LQW118" s="1538">
        <f>+LQW556</f>
        <v>0</v>
      </c>
      <c r="LQX118" s="1845" t="e">
        <f>+LQW118/LQW$16</f>
        <v>#DIV/0!</v>
      </c>
      <c r="LQY118" s="1538">
        <f>+LQY556</f>
        <v>0</v>
      </c>
      <c r="LQZ118" s="1845" t="e">
        <f>+LQY118/LQY$16</f>
        <v>#DIV/0!</v>
      </c>
      <c r="LRA118" s="1538">
        <f>+LRA556</f>
        <v>0</v>
      </c>
      <c r="LRB118" s="1845" t="e">
        <f>+LRA118/LRA$16</f>
        <v>#DIV/0!</v>
      </c>
      <c r="LRC118" s="1538">
        <f>+LRC556</f>
        <v>0</v>
      </c>
      <c r="LRD118" s="1845" t="e">
        <f>+LRC118/LRC$16</f>
        <v>#DIV/0!</v>
      </c>
      <c r="LRE118" s="1538">
        <f>+LRE556</f>
        <v>0</v>
      </c>
      <c r="LRF118" s="1845" t="e">
        <f>+LRE118/LRE$16</f>
        <v>#DIV/0!</v>
      </c>
      <c r="LRG118" s="1538">
        <f>+LRG556</f>
        <v>0</v>
      </c>
      <c r="LRH118" s="1845" t="e">
        <f>+LRG118/LRG$16</f>
        <v>#DIV/0!</v>
      </c>
      <c r="LRI118" s="1538">
        <f>+LRI556</f>
        <v>0</v>
      </c>
      <c r="LRJ118" s="1845" t="e">
        <f>+LRI118/LRI$16</f>
        <v>#DIV/0!</v>
      </c>
      <c r="LRK118" s="1538">
        <f>+LRK556</f>
        <v>0</v>
      </c>
      <c r="LRL118" s="1845" t="e">
        <f>+LRK118/LRK$16</f>
        <v>#DIV/0!</v>
      </c>
      <c r="LRM118" s="1538">
        <f>+LRM556</f>
        <v>0</v>
      </c>
      <c r="LRN118" s="1845" t="e">
        <f>+LRM118/LRM$16</f>
        <v>#DIV/0!</v>
      </c>
      <c r="LRO118" s="1538">
        <f>+LRO556</f>
        <v>0</v>
      </c>
      <c r="LRP118" s="1845" t="e">
        <f>+LRO118/LRO$16</f>
        <v>#DIV/0!</v>
      </c>
      <c r="LRQ118" s="1538">
        <f>+LRQ556</f>
        <v>0</v>
      </c>
      <c r="LRR118" s="1845" t="e">
        <f>+LRQ118/LRQ$16</f>
        <v>#DIV/0!</v>
      </c>
      <c r="LRS118" s="1538">
        <f>+LRS556</f>
        <v>0</v>
      </c>
      <c r="LRT118" s="1845" t="e">
        <f>+LRS118/LRS$16</f>
        <v>#DIV/0!</v>
      </c>
      <c r="LRU118" s="1538">
        <f>+LRU556</f>
        <v>0</v>
      </c>
      <c r="LRV118" s="1845" t="e">
        <f>+LRU118/LRU$16</f>
        <v>#DIV/0!</v>
      </c>
      <c r="LRW118" s="1538">
        <f>+LRW556</f>
        <v>0</v>
      </c>
      <c r="LRX118" s="1845" t="e">
        <f>+LRW118/LRW$16</f>
        <v>#DIV/0!</v>
      </c>
      <c r="LRY118" s="1538">
        <f>+LRY556</f>
        <v>0</v>
      </c>
      <c r="LRZ118" s="1845" t="e">
        <f>+LRY118/LRY$16</f>
        <v>#DIV/0!</v>
      </c>
      <c r="LSA118" s="1538">
        <f>+LSA556</f>
        <v>0</v>
      </c>
      <c r="LSB118" s="1845" t="e">
        <f>+LSA118/LSA$16</f>
        <v>#DIV/0!</v>
      </c>
      <c r="LSC118" s="1538">
        <f>+LSC556</f>
        <v>0</v>
      </c>
      <c r="LSD118" s="1845" t="e">
        <f>+LSC118/LSC$16</f>
        <v>#DIV/0!</v>
      </c>
      <c r="LSE118" s="1538">
        <f>+LSE556</f>
        <v>0</v>
      </c>
      <c r="LSF118" s="1845" t="e">
        <f>+LSE118/LSE$16</f>
        <v>#DIV/0!</v>
      </c>
      <c r="LSG118" s="1538">
        <f>+LSG556</f>
        <v>0</v>
      </c>
      <c r="LSH118" s="1845" t="e">
        <f>+LSG118/LSG$16</f>
        <v>#DIV/0!</v>
      </c>
      <c r="LSI118" s="1538">
        <f>+LSI556</f>
        <v>0</v>
      </c>
      <c r="LSJ118" s="1845" t="e">
        <f>+LSI118/LSI$16</f>
        <v>#DIV/0!</v>
      </c>
      <c r="LSK118" s="1538">
        <f>+LSK556</f>
        <v>0</v>
      </c>
      <c r="LSL118" s="1845" t="e">
        <f>+LSK118/LSK$16</f>
        <v>#DIV/0!</v>
      </c>
      <c r="LSM118" s="1538">
        <f>+LSM556</f>
        <v>0</v>
      </c>
      <c r="LSN118" s="1845" t="e">
        <f>+LSM118/LSM$16</f>
        <v>#DIV/0!</v>
      </c>
      <c r="LSO118" s="1538">
        <f>+LSO556</f>
        <v>0</v>
      </c>
      <c r="LSP118" s="1845" t="e">
        <f>+LSO118/LSO$16</f>
        <v>#DIV/0!</v>
      </c>
      <c r="LSQ118" s="1538">
        <f>+LSQ556</f>
        <v>0</v>
      </c>
      <c r="LSR118" s="1845" t="e">
        <f>+LSQ118/LSQ$16</f>
        <v>#DIV/0!</v>
      </c>
      <c r="LSS118" s="1538">
        <f>+LSS556</f>
        <v>0</v>
      </c>
      <c r="LST118" s="1845" t="e">
        <f>+LSS118/LSS$16</f>
        <v>#DIV/0!</v>
      </c>
      <c r="LSU118" s="1538">
        <f>+LSU556</f>
        <v>0</v>
      </c>
      <c r="LSV118" s="1845" t="e">
        <f>+LSU118/LSU$16</f>
        <v>#DIV/0!</v>
      </c>
      <c r="LSW118" s="1538">
        <f>+LSW556</f>
        <v>0</v>
      </c>
      <c r="LSX118" s="1845" t="e">
        <f>+LSW118/LSW$16</f>
        <v>#DIV/0!</v>
      </c>
      <c r="LSY118" s="1538">
        <f>+LSY556</f>
        <v>0</v>
      </c>
      <c r="LSZ118" s="1845" t="e">
        <f>+LSY118/LSY$16</f>
        <v>#DIV/0!</v>
      </c>
      <c r="LTA118" s="1538">
        <f>+LTA556</f>
        <v>0</v>
      </c>
      <c r="LTB118" s="1845" t="e">
        <f>+LTA118/LTA$16</f>
        <v>#DIV/0!</v>
      </c>
      <c r="LTC118" s="1538">
        <f>+LTC556</f>
        <v>0</v>
      </c>
      <c r="LTD118" s="1845" t="e">
        <f>+LTC118/LTC$16</f>
        <v>#DIV/0!</v>
      </c>
      <c r="LTE118" s="1538">
        <f>+LTE556</f>
        <v>0</v>
      </c>
      <c r="LTF118" s="1845" t="e">
        <f>+LTE118/LTE$16</f>
        <v>#DIV/0!</v>
      </c>
      <c r="LTG118" s="1538">
        <f>+LTG556</f>
        <v>0</v>
      </c>
      <c r="LTH118" s="1845" t="e">
        <f>+LTG118/LTG$16</f>
        <v>#DIV/0!</v>
      </c>
      <c r="LTI118" s="1538">
        <f>+LTI556</f>
        <v>0</v>
      </c>
      <c r="LTJ118" s="1845" t="e">
        <f>+LTI118/LTI$16</f>
        <v>#DIV/0!</v>
      </c>
      <c r="LTK118" s="1538">
        <f>+LTK556</f>
        <v>0</v>
      </c>
      <c r="LTL118" s="1845" t="e">
        <f>+LTK118/LTK$16</f>
        <v>#DIV/0!</v>
      </c>
      <c r="LTM118" s="1538">
        <f>+LTM556</f>
        <v>0</v>
      </c>
      <c r="LTN118" s="1845" t="e">
        <f>+LTM118/LTM$16</f>
        <v>#DIV/0!</v>
      </c>
      <c r="LTO118" s="1538">
        <f>+LTO556</f>
        <v>0</v>
      </c>
      <c r="LTP118" s="1845" t="e">
        <f>+LTO118/LTO$16</f>
        <v>#DIV/0!</v>
      </c>
      <c r="LTQ118" s="1538">
        <f>+LTQ556</f>
        <v>0</v>
      </c>
      <c r="LTR118" s="1845" t="e">
        <f>+LTQ118/LTQ$16</f>
        <v>#DIV/0!</v>
      </c>
      <c r="LTS118" s="1538">
        <f>+LTS556</f>
        <v>0</v>
      </c>
      <c r="LTT118" s="1845" t="e">
        <f>+LTS118/LTS$16</f>
        <v>#DIV/0!</v>
      </c>
      <c r="LTU118" s="1538">
        <f>+LTU556</f>
        <v>0</v>
      </c>
      <c r="LTV118" s="1845" t="e">
        <f>+LTU118/LTU$16</f>
        <v>#DIV/0!</v>
      </c>
      <c r="LTW118" s="1538">
        <f>+LTW556</f>
        <v>0</v>
      </c>
      <c r="LTX118" s="1845" t="e">
        <f>+LTW118/LTW$16</f>
        <v>#DIV/0!</v>
      </c>
      <c r="LTY118" s="1538">
        <f>+LTY556</f>
        <v>0</v>
      </c>
      <c r="LTZ118" s="1845" t="e">
        <f>+LTY118/LTY$16</f>
        <v>#DIV/0!</v>
      </c>
      <c r="LUA118" s="1538">
        <f>+LUA556</f>
        <v>0</v>
      </c>
      <c r="LUB118" s="1845" t="e">
        <f>+LUA118/LUA$16</f>
        <v>#DIV/0!</v>
      </c>
      <c r="LUC118" s="1538">
        <f>+LUC556</f>
        <v>0</v>
      </c>
      <c r="LUD118" s="1845" t="e">
        <f>+LUC118/LUC$16</f>
        <v>#DIV/0!</v>
      </c>
      <c r="LUE118" s="1538">
        <f>+LUE556</f>
        <v>0</v>
      </c>
      <c r="LUF118" s="1845" t="e">
        <f>+LUE118/LUE$16</f>
        <v>#DIV/0!</v>
      </c>
      <c r="LUG118" s="1538">
        <f>+LUG556</f>
        <v>0</v>
      </c>
      <c r="LUH118" s="1845" t="e">
        <f>+LUG118/LUG$16</f>
        <v>#DIV/0!</v>
      </c>
      <c r="LUI118" s="1538">
        <f>+LUI556</f>
        <v>0</v>
      </c>
      <c r="LUJ118" s="1845" t="e">
        <f>+LUI118/LUI$16</f>
        <v>#DIV/0!</v>
      </c>
      <c r="LUK118" s="1538">
        <f>+LUK556</f>
        <v>0</v>
      </c>
      <c r="LUL118" s="1845" t="e">
        <f>+LUK118/LUK$16</f>
        <v>#DIV/0!</v>
      </c>
      <c r="LUM118" s="1538">
        <f>+LUM556</f>
        <v>0</v>
      </c>
      <c r="LUN118" s="1845" t="e">
        <f>+LUM118/LUM$16</f>
        <v>#DIV/0!</v>
      </c>
      <c r="LUO118" s="1538">
        <f>+LUO556</f>
        <v>0</v>
      </c>
      <c r="LUP118" s="1845" t="e">
        <f>+LUO118/LUO$16</f>
        <v>#DIV/0!</v>
      </c>
      <c r="LUQ118" s="1538">
        <f>+LUQ556</f>
        <v>0</v>
      </c>
      <c r="LUR118" s="1845" t="e">
        <f>+LUQ118/LUQ$16</f>
        <v>#DIV/0!</v>
      </c>
      <c r="LUS118" s="1538">
        <f>+LUS556</f>
        <v>0</v>
      </c>
      <c r="LUT118" s="1845" t="e">
        <f>+LUS118/LUS$16</f>
        <v>#DIV/0!</v>
      </c>
      <c r="LUU118" s="1538">
        <f>+LUU556</f>
        <v>0</v>
      </c>
      <c r="LUV118" s="1845" t="e">
        <f>+LUU118/LUU$16</f>
        <v>#DIV/0!</v>
      </c>
      <c r="LUW118" s="1538">
        <f>+LUW556</f>
        <v>0</v>
      </c>
      <c r="LUX118" s="1845" t="e">
        <f>+LUW118/LUW$16</f>
        <v>#DIV/0!</v>
      </c>
      <c r="LUY118" s="1538">
        <f>+LUY556</f>
        <v>0</v>
      </c>
      <c r="LUZ118" s="1845" t="e">
        <f>+LUY118/LUY$16</f>
        <v>#DIV/0!</v>
      </c>
      <c r="LVA118" s="1538">
        <f>+LVA556</f>
        <v>0</v>
      </c>
      <c r="LVB118" s="1845" t="e">
        <f>+LVA118/LVA$16</f>
        <v>#DIV/0!</v>
      </c>
      <c r="LVC118" s="1538">
        <f>+LVC556</f>
        <v>0</v>
      </c>
      <c r="LVD118" s="1845" t="e">
        <f>+LVC118/LVC$16</f>
        <v>#DIV/0!</v>
      </c>
      <c r="LVE118" s="1538">
        <f>+LVE556</f>
        <v>0</v>
      </c>
      <c r="LVF118" s="1845" t="e">
        <f>+LVE118/LVE$16</f>
        <v>#DIV/0!</v>
      </c>
      <c r="LVG118" s="1538">
        <f>+LVG556</f>
        <v>0</v>
      </c>
      <c r="LVH118" s="1845" t="e">
        <f>+LVG118/LVG$16</f>
        <v>#DIV/0!</v>
      </c>
      <c r="LVI118" s="1538">
        <f>+LVI556</f>
        <v>0</v>
      </c>
      <c r="LVJ118" s="1845" t="e">
        <f>+LVI118/LVI$16</f>
        <v>#DIV/0!</v>
      </c>
      <c r="LVK118" s="1538">
        <f>+LVK556</f>
        <v>0</v>
      </c>
      <c r="LVL118" s="1845" t="e">
        <f>+LVK118/LVK$16</f>
        <v>#DIV/0!</v>
      </c>
      <c r="LVM118" s="1538">
        <f>+LVM556</f>
        <v>0</v>
      </c>
      <c r="LVN118" s="1845" t="e">
        <f>+LVM118/LVM$16</f>
        <v>#DIV/0!</v>
      </c>
      <c r="LVO118" s="1538">
        <f>+LVO556</f>
        <v>0</v>
      </c>
      <c r="LVP118" s="1845" t="e">
        <f>+LVO118/LVO$16</f>
        <v>#DIV/0!</v>
      </c>
      <c r="LVQ118" s="1538">
        <f>+LVQ556</f>
        <v>0</v>
      </c>
      <c r="LVR118" s="1845" t="e">
        <f>+LVQ118/LVQ$16</f>
        <v>#DIV/0!</v>
      </c>
      <c r="LVS118" s="1538">
        <f>+LVS556</f>
        <v>0</v>
      </c>
      <c r="LVT118" s="1845" t="e">
        <f>+LVS118/LVS$16</f>
        <v>#DIV/0!</v>
      </c>
      <c r="LVU118" s="1538">
        <f>+LVU556</f>
        <v>0</v>
      </c>
      <c r="LVV118" s="1845" t="e">
        <f>+LVU118/LVU$16</f>
        <v>#DIV/0!</v>
      </c>
      <c r="LVW118" s="1538">
        <f>+LVW556</f>
        <v>0</v>
      </c>
      <c r="LVX118" s="1845" t="e">
        <f>+LVW118/LVW$16</f>
        <v>#DIV/0!</v>
      </c>
      <c r="LVY118" s="1538">
        <f>+LVY556</f>
        <v>0</v>
      </c>
      <c r="LVZ118" s="1845" t="e">
        <f>+LVY118/LVY$16</f>
        <v>#DIV/0!</v>
      </c>
      <c r="LWA118" s="1538">
        <f>+LWA556</f>
        <v>0</v>
      </c>
      <c r="LWB118" s="1845" t="e">
        <f>+LWA118/LWA$16</f>
        <v>#DIV/0!</v>
      </c>
      <c r="LWC118" s="1538">
        <f>+LWC556</f>
        <v>0</v>
      </c>
      <c r="LWD118" s="1845" t="e">
        <f>+LWC118/LWC$16</f>
        <v>#DIV/0!</v>
      </c>
      <c r="LWE118" s="1538">
        <f>+LWE556</f>
        <v>0</v>
      </c>
      <c r="LWF118" s="1845" t="e">
        <f>+LWE118/LWE$16</f>
        <v>#DIV/0!</v>
      </c>
      <c r="LWG118" s="1538">
        <f>+LWG556</f>
        <v>0</v>
      </c>
      <c r="LWH118" s="1845" t="e">
        <f>+LWG118/LWG$16</f>
        <v>#DIV/0!</v>
      </c>
      <c r="LWI118" s="1538">
        <f>+LWI556</f>
        <v>0</v>
      </c>
      <c r="LWJ118" s="1845" t="e">
        <f>+LWI118/LWI$16</f>
        <v>#DIV/0!</v>
      </c>
      <c r="LWK118" s="1538">
        <f>+LWK556</f>
        <v>0</v>
      </c>
      <c r="LWL118" s="1845" t="e">
        <f>+LWK118/LWK$16</f>
        <v>#DIV/0!</v>
      </c>
      <c r="LWM118" s="1538">
        <f>+LWM556</f>
        <v>0</v>
      </c>
      <c r="LWN118" s="1845" t="e">
        <f>+LWM118/LWM$16</f>
        <v>#DIV/0!</v>
      </c>
      <c r="LWO118" s="1538">
        <f>+LWO556</f>
        <v>0</v>
      </c>
      <c r="LWP118" s="1845" t="e">
        <f>+LWO118/LWO$16</f>
        <v>#DIV/0!</v>
      </c>
      <c r="LWQ118" s="1538">
        <f>+LWQ556</f>
        <v>0</v>
      </c>
      <c r="LWR118" s="1845" t="e">
        <f>+LWQ118/LWQ$16</f>
        <v>#DIV/0!</v>
      </c>
      <c r="LWS118" s="1538">
        <f>+LWS556</f>
        <v>0</v>
      </c>
      <c r="LWT118" s="1845" t="e">
        <f>+LWS118/LWS$16</f>
        <v>#DIV/0!</v>
      </c>
      <c r="LWU118" s="1538">
        <f>+LWU556</f>
        <v>0</v>
      </c>
      <c r="LWV118" s="1845" t="e">
        <f>+LWU118/LWU$16</f>
        <v>#DIV/0!</v>
      </c>
      <c r="LWW118" s="1538">
        <f>+LWW556</f>
        <v>0</v>
      </c>
      <c r="LWX118" s="1845" t="e">
        <f>+LWW118/LWW$16</f>
        <v>#DIV/0!</v>
      </c>
      <c r="LWY118" s="1538">
        <f>+LWY556</f>
        <v>0</v>
      </c>
      <c r="LWZ118" s="1845" t="e">
        <f>+LWY118/LWY$16</f>
        <v>#DIV/0!</v>
      </c>
      <c r="LXA118" s="1538">
        <f>+LXA556</f>
        <v>0</v>
      </c>
      <c r="LXB118" s="1845" t="e">
        <f>+LXA118/LXA$16</f>
        <v>#DIV/0!</v>
      </c>
      <c r="LXC118" s="1538">
        <f>+LXC556</f>
        <v>0</v>
      </c>
      <c r="LXD118" s="1845" t="e">
        <f>+LXC118/LXC$16</f>
        <v>#DIV/0!</v>
      </c>
      <c r="LXE118" s="1538">
        <f>+LXE556</f>
        <v>0</v>
      </c>
      <c r="LXF118" s="1845" t="e">
        <f>+LXE118/LXE$16</f>
        <v>#DIV/0!</v>
      </c>
      <c r="LXG118" s="1538">
        <f>+LXG556</f>
        <v>0</v>
      </c>
      <c r="LXH118" s="1845" t="e">
        <f>+LXG118/LXG$16</f>
        <v>#DIV/0!</v>
      </c>
      <c r="LXI118" s="1538">
        <f>+LXI556</f>
        <v>0</v>
      </c>
      <c r="LXJ118" s="1845" t="e">
        <f>+LXI118/LXI$16</f>
        <v>#DIV/0!</v>
      </c>
      <c r="LXK118" s="1538">
        <f>+LXK556</f>
        <v>0</v>
      </c>
      <c r="LXL118" s="1845" t="e">
        <f>+LXK118/LXK$16</f>
        <v>#DIV/0!</v>
      </c>
      <c r="LXM118" s="1538">
        <f>+LXM556</f>
        <v>0</v>
      </c>
      <c r="LXN118" s="1845" t="e">
        <f>+LXM118/LXM$16</f>
        <v>#DIV/0!</v>
      </c>
      <c r="LXO118" s="1538">
        <f>+LXO556</f>
        <v>0</v>
      </c>
      <c r="LXP118" s="1845" t="e">
        <f>+LXO118/LXO$16</f>
        <v>#DIV/0!</v>
      </c>
      <c r="LXQ118" s="1538">
        <f>+LXQ556</f>
        <v>0</v>
      </c>
      <c r="LXR118" s="1845" t="e">
        <f>+LXQ118/LXQ$16</f>
        <v>#DIV/0!</v>
      </c>
      <c r="LXS118" s="1538">
        <f>+LXS556</f>
        <v>0</v>
      </c>
      <c r="LXT118" s="1845" t="e">
        <f>+LXS118/LXS$16</f>
        <v>#DIV/0!</v>
      </c>
      <c r="LXU118" s="1538">
        <f>+LXU556</f>
        <v>0</v>
      </c>
      <c r="LXV118" s="1845" t="e">
        <f>+LXU118/LXU$16</f>
        <v>#DIV/0!</v>
      </c>
      <c r="LXW118" s="1538">
        <f>+LXW556</f>
        <v>0</v>
      </c>
      <c r="LXX118" s="1845" t="e">
        <f>+LXW118/LXW$16</f>
        <v>#DIV/0!</v>
      </c>
      <c r="LXY118" s="1538">
        <f>+LXY556</f>
        <v>0</v>
      </c>
      <c r="LXZ118" s="1845" t="e">
        <f>+LXY118/LXY$16</f>
        <v>#DIV/0!</v>
      </c>
      <c r="LYA118" s="1538">
        <f>+LYA556</f>
        <v>0</v>
      </c>
      <c r="LYB118" s="1845" t="e">
        <f>+LYA118/LYA$16</f>
        <v>#DIV/0!</v>
      </c>
      <c r="LYC118" s="1538">
        <f>+LYC556</f>
        <v>0</v>
      </c>
      <c r="LYD118" s="1845" t="e">
        <f>+LYC118/LYC$16</f>
        <v>#DIV/0!</v>
      </c>
      <c r="LYE118" s="1538">
        <f>+LYE556</f>
        <v>0</v>
      </c>
      <c r="LYF118" s="1845" t="e">
        <f>+LYE118/LYE$16</f>
        <v>#DIV/0!</v>
      </c>
      <c r="LYG118" s="1538">
        <f>+LYG556</f>
        <v>0</v>
      </c>
      <c r="LYH118" s="1845" t="e">
        <f>+LYG118/LYG$16</f>
        <v>#DIV/0!</v>
      </c>
      <c r="LYI118" s="1538">
        <f>+LYI556</f>
        <v>0</v>
      </c>
      <c r="LYJ118" s="1845" t="e">
        <f>+LYI118/LYI$16</f>
        <v>#DIV/0!</v>
      </c>
      <c r="LYK118" s="1538">
        <f>+LYK556</f>
        <v>0</v>
      </c>
      <c r="LYL118" s="1845" t="e">
        <f>+LYK118/LYK$16</f>
        <v>#DIV/0!</v>
      </c>
      <c r="LYM118" s="1538">
        <f>+LYM556</f>
        <v>0</v>
      </c>
      <c r="LYN118" s="1845" t="e">
        <f>+LYM118/LYM$16</f>
        <v>#DIV/0!</v>
      </c>
      <c r="LYO118" s="1538">
        <f>+LYO556</f>
        <v>0</v>
      </c>
      <c r="LYP118" s="1845" t="e">
        <f>+LYO118/LYO$16</f>
        <v>#DIV/0!</v>
      </c>
      <c r="LYQ118" s="1538">
        <f>+LYQ556</f>
        <v>0</v>
      </c>
      <c r="LYR118" s="1845" t="e">
        <f>+LYQ118/LYQ$16</f>
        <v>#DIV/0!</v>
      </c>
      <c r="LYS118" s="1538">
        <f>+LYS556</f>
        <v>0</v>
      </c>
      <c r="LYT118" s="1845" t="e">
        <f>+LYS118/LYS$16</f>
        <v>#DIV/0!</v>
      </c>
      <c r="LYU118" s="1538">
        <f>+LYU556</f>
        <v>0</v>
      </c>
      <c r="LYV118" s="1845" t="e">
        <f>+LYU118/LYU$16</f>
        <v>#DIV/0!</v>
      </c>
      <c r="LYW118" s="1538">
        <f>+LYW556</f>
        <v>0</v>
      </c>
      <c r="LYX118" s="1845" t="e">
        <f>+LYW118/LYW$16</f>
        <v>#DIV/0!</v>
      </c>
      <c r="LYY118" s="1538">
        <f>+LYY556</f>
        <v>0</v>
      </c>
      <c r="LYZ118" s="1845" t="e">
        <f>+LYY118/LYY$16</f>
        <v>#DIV/0!</v>
      </c>
      <c r="LZA118" s="1538">
        <f>+LZA556</f>
        <v>0</v>
      </c>
      <c r="LZB118" s="1845" t="e">
        <f>+LZA118/LZA$16</f>
        <v>#DIV/0!</v>
      </c>
      <c r="LZC118" s="1538">
        <f>+LZC556</f>
        <v>0</v>
      </c>
      <c r="LZD118" s="1845" t="e">
        <f>+LZC118/LZC$16</f>
        <v>#DIV/0!</v>
      </c>
      <c r="LZE118" s="1538">
        <f>+LZE556</f>
        <v>0</v>
      </c>
      <c r="LZF118" s="1845" t="e">
        <f>+LZE118/LZE$16</f>
        <v>#DIV/0!</v>
      </c>
      <c r="LZG118" s="1538">
        <f>+LZG556</f>
        <v>0</v>
      </c>
      <c r="LZH118" s="1845" t="e">
        <f>+LZG118/LZG$16</f>
        <v>#DIV/0!</v>
      </c>
      <c r="LZI118" s="1538">
        <f>+LZI556</f>
        <v>0</v>
      </c>
      <c r="LZJ118" s="1845" t="e">
        <f>+LZI118/LZI$16</f>
        <v>#DIV/0!</v>
      </c>
      <c r="LZK118" s="1538">
        <f>+LZK556</f>
        <v>0</v>
      </c>
      <c r="LZL118" s="1845" t="e">
        <f>+LZK118/LZK$16</f>
        <v>#DIV/0!</v>
      </c>
      <c r="LZM118" s="1538">
        <f>+LZM556</f>
        <v>0</v>
      </c>
      <c r="LZN118" s="1845" t="e">
        <f>+LZM118/LZM$16</f>
        <v>#DIV/0!</v>
      </c>
      <c r="LZO118" s="1538">
        <f>+LZO556</f>
        <v>0</v>
      </c>
      <c r="LZP118" s="1845" t="e">
        <f>+LZO118/LZO$16</f>
        <v>#DIV/0!</v>
      </c>
      <c r="LZQ118" s="1538">
        <f>+LZQ556</f>
        <v>0</v>
      </c>
      <c r="LZR118" s="1845" t="e">
        <f>+LZQ118/LZQ$16</f>
        <v>#DIV/0!</v>
      </c>
      <c r="LZS118" s="1538">
        <f>+LZS556</f>
        <v>0</v>
      </c>
      <c r="LZT118" s="1845" t="e">
        <f>+LZS118/LZS$16</f>
        <v>#DIV/0!</v>
      </c>
      <c r="LZU118" s="1538">
        <f>+LZU556</f>
        <v>0</v>
      </c>
      <c r="LZV118" s="1845" t="e">
        <f>+LZU118/LZU$16</f>
        <v>#DIV/0!</v>
      </c>
      <c r="LZW118" s="1538">
        <f>+LZW556</f>
        <v>0</v>
      </c>
      <c r="LZX118" s="1845" t="e">
        <f>+LZW118/LZW$16</f>
        <v>#DIV/0!</v>
      </c>
      <c r="LZY118" s="1538">
        <f>+LZY556</f>
        <v>0</v>
      </c>
      <c r="LZZ118" s="1845" t="e">
        <f>+LZY118/LZY$16</f>
        <v>#DIV/0!</v>
      </c>
      <c r="MAA118" s="1538">
        <f>+MAA556</f>
        <v>0</v>
      </c>
      <c r="MAB118" s="1845" t="e">
        <f>+MAA118/MAA$16</f>
        <v>#DIV/0!</v>
      </c>
      <c r="MAC118" s="1538">
        <f>+MAC556</f>
        <v>0</v>
      </c>
      <c r="MAD118" s="1845" t="e">
        <f>+MAC118/MAC$16</f>
        <v>#DIV/0!</v>
      </c>
      <c r="MAE118" s="1538">
        <f>+MAE556</f>
        <v>0</v>
      </c>
      <c r="MAF118" s="1845" t="e">
        <f>+MAE118/MAE$16</f>
        <v>#DIV/0!</v>
      </c>
      <c r="MAG118" s="1538">
        <f>+MAG556</f>
        <v>0</v>
      </c>
      <c r="MAH118" s="1845" t="e">
        <f>+MAG118/MAG$16</f>
        <v>#DIV/0!</v>
      </c>
      <c r="MAI118" s="1538">
        <f>+MAI556</f>
        <v>0</v>
      </c>
      <c r="MAJ118" s="1845" t="e">
        <f>+MAI118/MAI$16</f>
        <v>#DIV/0!</v>
      </c>
      <c r="MAK118" s="1538">
        <f>+MAK556</f>
        <v>0</v>
      </c>
      <c r="MAL118" s="1845" t="e">
        <f>+MAK118/MAK$16</f>
        <v>#DIV/0!</v>
      </c>
      <c r="MAM118" s="1538">
        <f>+MAM556</f>
        <v>0</v>
      </c>
      <c r="MAN118" s="1845" t="e">
        <f>+MAM118/MAM$16</f>
        <v>#DIV/0!</v>
      </c>
      <c r="MAO118" s="1538">
        <f>+MAO556</f>
        <v>0</v>
      </c>
      <c r="MAP118" s="1845" t="e">
        <f>+MAO118/MAO$16</f>
        <v>#DIV/0!</v>
      </c>
      <c r="MAQ118" s="1538">
        <f>+MAQ556</f>
        <v>0</v>
      </c>
      <c r="MAR118" s="1845" t="e">
        <f>+MAQ118/MAQ$16</f>
        <v>#DIV/0!</v>
      </c>
      <c r="MAS118" s="1538">
        <f>+MAS556</f>
        <v>0</v>
      </c>
      <c r="MAT118" s="1845" t="e">
        <f>+MAS118/MAS$16</f>
        <v>#DIV/0!</v>
      </c>
      <c r="MAU118" s="1538">
        <f>+MAU556</f>
        <v>0</v>
      </c>
      <c r="MAV118" s="1845" t="e">
        <f>+MAU118/MAU$16</f>
        <v>#DIV/0!</v>
      </c>
      <c r="MAW118" s="1538">
        <f>+MAW556</f>
        <v>0</v>
      </c>
      <c r="MAX118" s="1845" t="e">
        <f>+MAW118/MAW$16</f>
        <v>#DIV/0!</v>
      </c>
      <c r="MAY118" s="1538">
        <f>+MAY556</f>
        <v>0</v>
      </c>
      <c r="MAZ118" s="1845" t="e">
        <f>+MAY118/MAY$16</f>
        <v>#DIV/0!</v>
      </c>
      <c r="MBA118" s="1538">
        <f>+MBA556</f>
        <v>0</v>
      </c>
      <c r="MBB118" s="1845" t="e">
        <f>+MBA118/MBA$16</f>
        <v>#DIV/0!</v>
      </c>
      <c r="MBC118" s="1538">
        <f>+MBC556</f>
        <v>0</v>
      </c>
      <c r="MBD118" s="1845" t="e">
        <f>+MBC118/MBC$16</f>
        <v>#DIV/0!</v>
      </c>
      <c r="MBE118" s="1538">
        <f>+MBE556</f>
        <v>0</v>
      </c>
      <c r="MBF118" s="1845" t="e">
        <f>+MBE118/MBE$16</f>
        <v>#DIV/0!</v>
      </c>
      <c r="MBG118" s="1538">
        <f>+MBG556</f>
        <v>0</v>
      </c>
      <c r="MBH118" s="1845" t="e">
        <f>+MBG118/MBG$16</f>
        <v>#DIV/0!</v>
      </c>
      <c r="MBI118" s="1538">
        <f>+MBI556</f>
        <v>0</v>
      </c>
      <c r="MBJ118" s="1845" t="e">
        <f>+MBI118/MBI$16</f>
        <v>#DIV/0!</v>
      </c>
      <c r="MBK118" s="1538">
        <f>+MBK556</f>
        <v>0</v>
      </c>
      <c r="MBL118" s="1845" t="e">
        <f>+MBK118/MBK$16</f>
        <v>#DIV/0!</v>
      </c>
      <c r="MBM118" s="1538">
        <f>+MBM556</f>
        <v>0</v>
      </c>
      <c r="MBN118" s="1845" t="e">
        <f>+MBM118/MBM$16</f>
        <v>#DIV/0!</v>
      </c>
      <c r="MBO118" s="1538">
        <f>+MBO556</f>
        <v>0</v>
      </c>
      <c r="MBP118" s="1845" t="e">
        <f>+MBO118/MBO$16</f>
        <v>#DIV/0!</v>
      </c>
      <c r="MBQ118" s="1538">
        <f>+MBQ556</f>
        <v>0</v>
      </c>
      <c r="MBR118" s="1845" t="e">
        <f>+MBQ118/MBQ$16</f>
        <v>#DIV/0!</v>
      </c>
      <c r="MBS118" s="1538">
        <f>+MBS556</f>
        <v>0</v>
      </c>
      <c r="MBT118" s="1845" t="e">
        <f>+MBS118/MBS$16</f>
        <v>#DIV/0!</v>
      </c>
      <c r="MBU118" s="1538">
        <f>+MBU556</f>
        <v>0</v>
      </c>
      <c r="MBV118" s="1845" t="e">
        <f>+MBU118/MBU$16</f>
        <v>#DIV/0!</v>
      </c>
      <c r="MBW118" s="1538">
        <f>+MBW556</f>
        <v>0</v>
      </c>
      <c r="MBX118" s="1845" t="e">
        <f>+MBW118/MBW$16</f>
        <v>#DIV/0!</v>
      </c>
      <c r="MBY118" s="1538">
        <f>+MBY556</f>
        <v>0</v>
      </c>
      <c r="MBZ118" s="1845" t="e">
        <f>+MBY118/MBY$16</f>
        <v>#DIV/0!</v>
      </c>
      <c r="MCA118" s="1538">
        <f>+MCA556</f>
        <v>0</v>
      </c>
      <c r="MCB118" s="1845" t="e">
        <f>+MCA118/MCA$16</f>
        <v>#DIV/0!</v>
      </c>
      <c r="MCC118" s="1538">
        <f>+MCC556</f>
        <v>0</v>
      </c>
      <c r="MCD118" s="1845" t="e">
        <f>+MCC118/MCC$16</f>
        <v>#DIV/0!</v>
      </c>
      <c r="MCE118" s="1538">
        <f>+MCE556</f>
        <v>0</v>
      </c>
      <c r="MCF118" s="1845" t="e">
        <f>+MCE118/MCE$16</f>
        <v>#DIV/0!</v>
      </c>
      <c r="MCG118" s="1538">
        <f>+MCG556</f>
        <v>0</v>
      </c>
      <c r="MCH118" s="1845" t="e">
        <f>+MCG118/MCG$16</f>
        <v>#DIV/0!</v>
      </c>
      <c r="MCI118" s="1538">
        <f>+MCI556</f>
        <v>0</v>
      </c>
      <c r="MCJ118" s="1845" t="e">
        <f>+MCI118/MCI$16</f>
        <v>#DIV/0!</v>
      </c>
      <c r="MCK118" s="1538">
        <f>+MCK556</f>
        <v>0</v>
      </c>
      <c r="MCL118" s="1845" t="e">
        <f>+MCK118/MCK$16</f>
        <v>#DIV/0!</v>
      </c>
      <c r="MCM118" s="1538">
        <f>+MCM556</f>
        <v>0</v>
      </c>
      <c r="MCN118" s="1845" t="e">
        <f>+MCM118/MCM$16</f>
        <v>#DIV/0!</v>
      </c>
      <c r="MCO118" s="1538">
        <f>+MCO556</f>
        <v>0</v>
      </c>
      <c r="MCP118" s="1845" t="e">
        <f>+MCO118/MCO$16</f>
        <v>#DIV/0!</v>
      </c>
      <c r="MCQ118" s="1538">
        <f>+MCQ556</f>
        <v>0</v>
      </c>
      <c r="MCR118" s="1845" t="e">
        <f>+MCQ118/MCQ$16</f>
        <v>#DIV/0!</v>
      </c>
      <c r="MCS118" s="1538">
        <f>+MCS556</f>
        <v>0</v>
      </c>
      <c r="MCT118" s="1845" t="e">
        <f>+MCS118/MCS$16</f>
        <v>#DIV/0!</v>
      </c>
      <c r="MCU118" s="1538">
        <f>+MCU556</f>
        <v>0</v>
      </c>
      <c r="MCV118" s="1845" t="e">
        <f>+MCU118/MCU$16</f>
        <v>#DIV/0!</v>
      </c>
      <c r="MCW118" s="1538">
        <f>+MCW556</f>
        <v>0</v>
      </c>
      <c r="MCX118" s="1845" t="e">
        <f>+MCW118/MCW$16</f>
        <v>#DIV/0!</v>
      </c>
      <c r="MCY118" s="1538">
        <f>+MCY556</f>
        <v>0</v>
      </c>
      <c r="MCZ118" s="1845" t="e">
        <f>+MCY118/MCY$16</f>
        <v>#DIV/0!</v>
      </c>
      <c r="MDA118" s="1538">
        <f>+MDA556</f>
        <v>0</v>
      </c>
      <c r="MDB118" s="1845" t="e">
        <f>+MDA118/MDA$16</f>
        <v>#DIV/0!</v>
      </c>
      <c r="MDC118" s="1538">
        <f>+MDC556</f>
        <v>0</v>
      </c>
      <c r="MDD118" s="1845" t="e">
        <f>+MDC118/MDC$16</f>
        <v>#DIV/0!</v>
      </c>
      <c r="MDE118" s="1538">
        <f>+MDE556</f>
        <v>0</v>
      </c>
      <c r="MDF118" s="1845" t="e">
        <f>+MDE118/MDE$16</f>
        <v>#DIV/0!</v>
      </c>
      <c r="MDG118" s="1538">
        <f>+MDG556</f>
        <v>0</v>
      </c>
      <c r="MDH118" s="1845" t="e">
        <f>+MDG118/MDG$16</f>
        <v>#DIV/0!</v>
      </c>
      <c r="MDI118" s="1538">
        <f>+MDI556</f>
        <v>0</v>
      </c>
      <c r="MDJ118" s="1845" t="e">
        <f>+MDI118/MDI$16</f>
        <v>#DIV/0!</v>
      </c>
      <c r="MDK118" s="1538">
        <f>+MDK556</f>
        <v>0</v>
      </c>
      <c r="MDL118" s="1845" t="e">
        <f>+MDK118/MDK$16</f>
        <v>#DIV/0!</v>
      </c>
      <c r="MDM118" s="1538">
        <f>+MDM556</f>
        <v>0</v>
      </c>
      <c r="MDN118" s="1845" t="e">
        <f>+MDM118/MDM$16</f>
        <v>#DIV/0!</v>
      </c>
      <c r="MDO118" s="1538">
        <f>+MDO556</f>
        <v>0</v>
      </c>
      <c r="MDP118" s="1845" t="e">
        <f>+MDO118/MDO$16</f>
        <v>#DIV/0!</v>
      </c>
      <c r="MDQ118" s="1538">
        <f>+MDQ556</f>
        <v>0</v>
      </c>
      <c r="MDR118" s="1845" t="e">
        <f>+MDQ118/MDQ$16</f>
        <v>#DIV/0!</v>
      </c>
      <c r="MDS118" s="1538">
        <f>+MDS556</f>
        <v>0</v>
      </c>
      <c r="MDT118" s="1845" t="e">
        <f>+MDS118/MDS$16</f>
        <v>#DIV/0!</v>
      </c>
      <c r="MDU118" s="1538">
        <f>+MDU556</f>
        <v>0</v>
      </c>
      <c r="MDV118" s="1845" t="e">
        <f>+MDU118/MDU$16</f>
        <v>#DIV/0!</v>
      </c>
      <c r="MDW118" s="1538">
        <f>+MDW556</f>
        <v>0</v>
      </c>
      <c r="MDX118" s="1845" t="e">
        <f>+MDW118/MDW$16</f>
        <v>#DIV/0!</v>
      </c>
      <c r="MDY118" s="1538">
        <f>+MDY556</f>
        <v>0</v>
      </c>
      <c r="MDZ118" s="1845" t="e">
        <f>+MDY118/MDY$16</f>
        <v>#DIV/0!</v>
      </c>
      <c r="MEA118" s="1538">
        <f>+MEA556</f>
        <v>0</v>
      </c>
      <c r="MEB118" s="1845" t="e">
        <f>+MEA118/MEA$16</f>
        <v>#DIV/0!</v>
      </c>
      <c r="MEC118" s="1538">
        <f>+MEC556</f>
        <v>0</v>
      </c>
      <c r="MED118" s="1845" t="e">
        <f>+MEC118/MEC$16</f>
        <v>#DIV/0!</v>
      </c>
      <c r="MEE118" s="1538">
        <f>+MEE556</f>
        <v>0</v>
      </c>
      <c r="MEF118" s="1845" t="e">
        <f>+MEE118/MEE$16</f>
        <v>#DIV/0!</v>
      </c>
      <c r="MEG118" s="1538">
        <f>+MEG556</f>
        <v>0</v>
      </c>
      <c r="MEH118" s="1845" t="e">
        <f>+MEG118/MEG$16</f>
        <v>#DIV/0!</v>
      </c>
      <c r="MEI118" s="1538">
        <f>+MEI556</f>
        <v>0</v>
      </c>
      <c r="MEJ118" s="1845" t="e">
        <f>+MEI118/MEI$16</f>
        <v>#DIV/0!</v>
      </c>
      <c r="MEK118" s="1538">
        <f>+MEK556</f>
        <v>0</v>
      </c>
      <c r="MEL118" s="1845" t="e">
        <f>+MEK118/MEK$16</f>
        <v>#DIV/0!</v>
      </c>
      <c r="MEM118" s="1538">
        <f>+MEM556</f>
        <v>0</v>
      </c>
      <c r="MEN118" s="1845" t="e">
        <f>+MEM118/MEM$16</f>
        <v>#DIV/0!</v>
      </c>
      <c r="MEO118" s="1538">
        <f>+MEO556</f>
        <v>0</v>
      </c>
      <c r="MEP118" s="1845" t="e">
        <f>+MEO118/MEO$16</f>
        <v>#DIV/0!</v>
      </c>
      <c r="MEQ118" s="1538">
        <f>+MEQ556</f>
        <v>0</v>
      </c>
      <c r="MER118" s="1845" t="e">
        <f>+MEQ118/MEQ$16</f>
        <v>#DIV/0!</v>
      </c>
      <c r="MES118" s="1538">
        <f>+MES556</f>
        <v>0</v>
      </c>
      <c r="MET118" s="1845" t="e">
        <f>+MES118/MES$16</f>
        <v>#DIV/0!</v>
      </c>
      <c r="MEU118" s="1538">
        <f>+MEU556</f>
        <v>0</v>
      </c>
      <c r="MEV118" s="1845" t="e">
        <f>+MEU118/MEU$16</f>
        <v>#DIV/0!</v>
      </c>
      <c r="MEW118" s="1538">
        <f>+MEW556</f>
        <v>0</v>
      </c>
      <c r="MEX118" s="1845" t="e">
        <f>+MEW118/MEW$16</f>
        <v>#DIV/0!</v>
      </c>
      <c r="MEY118" s="1538">
        <f>+MEY556</f>
        <v>0</v>
      </c>
      <c r="MEZ118" s="1845" t="e">
        <f>+MEY118/MEY$16</f>
        <v>#DIV/0!</v>
      </c>
      <c r="MFA118" s="1538">
        <f>+MFA556</f>
        <v>0</v>
      </c>
      <c r="MFB118" s="1845" t="e">
        <f>+MFA118/MFA$16</f>
        <v>#DIV/0!</v>
      </c>
      <c r="MFC118" s="1538">
        <f>+MFC556</f>
        <v>0</v>
      </c>
      <c r="MFD118" s="1845" t="e">
        <f>+MFC118/MFC$16</f>
        <v>#DIV/0!</v>
      </c>
      <c r="MFE118" s="1538">
        <f>+MFE556</f>
        <v>0</v>
      </c>
      <c r="MFF118" s="1845" t="e">
        <f>+MFE118/MFE$16</f>
        <v>#DIV/0!</v>
      </c>
      <c r="MFG118" s="1538">
        <f>+MFG556</f>
        <v>0</v>
      </c>
      <c r="MFH118" s="1845" t="e">
        <f>+MFG118/MFG$16</f>
        <v>#DIV/0!</v>
      </c>
      <c r="MFI118" s="1538">
        <f>+MFI556</f>
        <v>0</v>
      </c>
      <c r="MFJ118" s="1845" t="e">
        <f>+MFI118/MFI$16</f>
        <v>#DIV/0!</v>
      </c>
      <c r="MFK118" s="1538">
        <f>+MFK556</f>
        <v>0</v>
      </c>
      <c r="MFL118" s="1845" t="e">
        <f>+MFK118/MFK$16</f>
        <v>#DIV/0!</v>
      </c>
      <c r="MFM118" s="1538">
        <f>+MFM556</f>
        <v>0</v>
      </c>
      <c r="MFN118" s="1845" t="e">
        <f>+MFM118/MFM$16</f>
        <v>#DIV/0!</v>
      </c>
      <c r="MFO118" s="1538">
        <f>+MFO556</f>
        <v>0</v>
      </c>
      <c r="MFP118" s="1845" t="e">
        <f>+MFO118/MFO$16</f>
        <v>#DIV/0!</v>
      </c>
      <c r="MFQ118" s="1538">
        <f>+MFQ556</f>
        <v>0</v>
      </c>
      <c r="MFR118" s="1845" t="e">
        <f>+MFQ118/MFQ$16</f>
        <v>#DIV/0!</v>
      </c>
      <c r="MFS118" s="1538">
        <f>+MFS556</f>
        <v>0</v>
      </c>
      <c r="MFT118" s="1845" t="e">
        <f>+MFS118/MFS$16</f>
        <v>#DIV/0!</v>
      </c>
      <c r="MFU118" s="1538">
        <f>+MFU556</f>
        <v>0</v>
      </c>
      <c r="MFV118" s="1845" t="e">
        <f>+MFU118/MFU$16</f>
        <v>#DIV/0!</v>
      </c>
      <c r="MFW118" s="1538">
        <f>+MFW556</f>
        <v>0</v>
      </c>
      <c r="MFX118" s="1845" t="e">
        <f>+MFW118/MFW$16</f>
        <v>#DIV/0!</v>
      </c>
      <c r="MFY118" s="1538">
        <f>+MFY556</f>
        <v>0</v>
      </c>
      <c r="MFZ118" s="1845" t="e">
        <f>+MFY118/MFY$16</f>
        <v>#DIV/0!</v>
      </c>
      <c r="MGA118" s="1538">
        <f>+MGA556</f>
        <v>0</v>
      </c>
      <c r="MGB118" s="1845" t="e">
        <f>+MGA118/MGA$16</f>
        <v>#DIV/0!</v>
      </c>
      <c r="MGC118" s="1538">
        <f>+MGC556</f>
        <v>0</v>
      </c>
      <c r="MGD118" s="1845" t="e">
        <f>+MGC118/MGC$16</f>
        <v>#DIV/0!</v>
      </c>
      <c r="MGE118" s="1538">
        <f>+MGE556</f>
        <v>0</v>
      </c>
      <c r="MGF118" s="1845" t="e">
        <f>+MGE118/MGE$16</f>
        <v>#DIV/0!</v>
      </c>
      <c r="MGG118" s="1538">
        <f>+MGG556</f>
        <v>0</v>
      </c>
      <c r="MGH118" s="1845" t="e">
        <f>+MGG118/MGG$16</f>
        <v>#DIV/0!</v>
      </c>
      <c r="MGI118" s="1538">
        <f>+MGI556</f>
        <v>0</v>
      </c>
      <c r="MGJ118" s="1845" t="e">
        <f>+MGI118/MGI$16</f>
        <v>#DIV/0!</v>
      </c>
      <c r="MGK118" s="1538">
        <f>+MGK556</f>
        <v>0</v>
      </c>
      <c r="MGL118" s="1845" t="e">
        <f>+MGK118/MGK$16</f>
        <v>#DIV/0!</v>
      </c>
      <c r="MGM118" s="1538">
        <f>+MGM556</f>
        <v>0</v>
      </c>
      <c r="MGN118" s="1845" t="e">
        <f>+MGM118/MGM$16</f>
        <v>#DIV/0!</v>
      </c>
      <c r="MGO118" s="1538">
        <f>+MGO556</f>
        <v>0</v>
      </c>
      <c r="MGP118" s="1845" t="e">
        <f>+MGO118/MGO$16</f>
        <v>#DIV/0!</v>
      </c>
      <c r="MGQ118" s="1538">
        <f>+MGQ556</f>
        <v>0</v>
      </c>
      <c r="MGR118" s="1845" t="e">
        <f>+MGQ118/MGQ$16</f>
        <v>#DIV/0!</v>
      </c>
      <c r="MGS118" s="1538">
        <f>+MGS556</f>
        <v>0</v>
      </c>
      <c r="MGT118" s="1845" t="e">
        <f>+MGS118/MGS$16</f>
        <v>#DIV/0!</v>
      </c>
      <c r="MGU118" s="1538">
        <f>+MGU556</f>
        <v>0</v>
      </c>
      <c r="MGV118" s="1845" t="e">
        <f>+MGU118/MGU$16</f>
        <v>#DIV/0!</v>
      </c>
      <c r="MGW118" s="1538">
        <f>+MGW556</f>
        <v>0</v>
      </c>
      <c r="MGX118" s="1845" t="e">
        <f>+MGW118/MGW$16</f>
        <v>#DIV/0!</v>
      </c>
      <c r="MGY118" s="1538">
        <f>+MGY556</f>
        <v>0</v>
      </c>
      <c r="MGZ118" s="1845" t="e">
        <f>+MGY118/MGY$16</f>
        <v>#DIV/0!</v>
      </c>
      <c r="MHA118" s="1538">
        <f>+MHA556</f>
        <v>0</v>
      </c>
      <c r="MHB118" s="1845" t="e">
        <f>+MHA118/MHA$16</f>
        <v>#DIV/0!</v>
      </c>
      <c r="MHC118" s="1538">
        <f>+MHC556</f>
        <v>0</v>
      </c>
      <c r="MHD118" s="1845" t="e">
        <f>+MHC118/MHC$16</f>
        <v>#DIV/0!</v>
      </c>
      <c r="MHE118" s="1538">
        <f>+MHE556</f>
        <v>0</v>
      </c>
      <c r="MHF118" s="1845" t="e">
        <f>+MHE118/MHE$16</f>
        <v>#DIV/0!</v>
      </c>
      <c r="MHG118" s="1538">
        <f>+MHG556</f>
        <v>0</v>
      </c>
      <c r="MHH118" s="1845" t="e">
        <f>+MHG118/MHG$16</f>
        <v>#DIV/0!</v>
      </c>
      <c r="MHI118" s="1538">
        <f>+MHI556</f>
        <v>0</v>
      </c>
      <c r="MHJ118" s="1845" t="e">
        <f>+MHI118/MHI$16</f>
        <v>#DIV/0!</v>
      </c>
      <c r="MHK118" s="1538">
        <f>+MHK556</f>
        <v>0</v>
      </c>
      <c r="MHL118" s="1845" t="e">
        <f>+MHK118/MHK$16</f>
        <v>#DIV/0!</v>
      </c>
      <c r="MHM118" s="1538">
        <f>+MHM556</f>
        <v>0</v>
      </c>
      <c r="MHN118" s="1845" t="e">
        <f>+MHM118/MHM$16</f>
        <v>#DIV/0!</v>
      </c>
      <c r="MHO118" s="1538">
        <f>+MHO556</f>
        <v>0</v>
      </c>
      <c r="MHP118" s="1845" t="e">
        <f>+MHO118/MHO$16</f>
        <v>#DIV/0!</v>
      </c>
      <c r="MHQ118" s="1538">
        <f>+MHQ556</f>
        <v>0</v>
      </c>
      <c r="MHR118" s="1845" t="e">
        <f>+MHQ118/MHQ$16</f>
        <v>#DIV/0!</v>
      </c>
      <c r="MHS118" s="1538">
        <f>+MHS556</f>
        <v>0</v>
      </c>
      <c r="MHT118" s="1845" t="e">
        <f>+MHS118/MHS$16</f>
        <v>#DIV/0!</v>
      </c>
      <c r="MHU118" s="1538">
        <f>+MHU556</f>
        <v>0</v>
      </c>
      <c r="MHV118" s="1845" t="e">
        <f>+MHU118/MHU$16</f>
        <v>#DIV/0!</v>
      </c>
      <c r="MHW118" s="1538">
        <f>+MHW556</f>
        <v>0</v>
      </c>
      <c r="MHX118" s="1845" t="e">
        <f>+MHW118/MHW$16</f>
        <v>#DIV/0!</v>
      </c>
      <c r="MHY118" s="1538">
        <f>+MHY556</f>
        <v>0</v>
      </c>
      <c r="MHZ118" s="1845" t="e">
        <f>+MHY118/MHY$16</f>
        <v>#DIV/0!</v>
      </c>
      <c r="MIA118" s="1538">
        <f>+MIA556</f>
        <v>0</v>
      </c>
      <c r="MIB118" s="1845" t="e">
        <f>+MIA118/MIA$16</f>
        <v>#DIV/0!</v>
      </c>
      <c r="MIC118" s="1538">
        <f>+MIC556</f>
        <v>0</v>
      </c>
      <c r="MID118" s="1845" t="e">
        <f>+MIC118/MIC$16</f>
        <v>#DIV/0!</v>
      </c>
      <c r="MIE118" s="1538">
        <f>+MIE556</f>
        <v>0</v>
      </c>
      <c r="MIF118" s="1845" t="e">
        <f>+MIE118/MIE$16</f>
        <v>#DIV/0!</v>
      </c>
      <c r="MIG118" s="1538">
        <f>+MIG556</f>
        <v>0</v>
      </c>
      <c r="MIH118" s="1845" t="e">
        <f>+MIG118/MIG$16</f>
        <v>#DIV/0!</v>
      </c>
      <c r="MII118" s="1538">
        <f>+MII556</f>
        <v>0</v>
      </c>
      <c r="MIJ118" s="1845" t="e">
        <f>+MII118/MII$16</f>
        <v>#DIV/0!</v>
      </c>
      <c r="MIK118" s="1538">
        <f>+MIK556</f>
        <v>0</v>
      </c>
      <c r="MIL118" s="1845" t="e">
        <f>+MIK118/MIK$16</f>
        <v>#DIV/0!</v>
      </c>
      <c r="MIM118" s="1538">
        <f>+MIM556</f>
        <v>0</v>
      </c>
      <c r="MIN118" s="1845" t="e">
        <f>+MIM118/MIM$16</f>
        <v>#DIV/0!</v>
      </c>
      <c r="MIO118" s="1538">
        <f>+MIO556</f>
        <v>0</v>
      </c>
      <c r="MIP118" s="1845" t="e">
        <f>+MIO118/MIO$16</f>
        <v>#DIV/0!</v>
      </c>
      <c r="MIQ118" s="1538">
        <f>+MIQ556</f>
        <v>0</v>
      </c>
      <c r="MIR118" s="1845" t="e">
        <f>+MIQ118/MIQ$16</f>
        <v>#DIV/0!</v>
      </c>
      <c r="MIS118" s="1538">
        <f>+MIS556</f>
        <v>0</v>
      </c>
      <c r="MIT118" s="1845" t="e">
        <f>+MIS118/MIS$16</f>
        <v>#DIV/0!</v>
      </c>
      <c r="MIU118" s="1538">
        <f>+MIU556</f>
        <v>0</v>
      </c>
      <c r="MIV118" s="1845" t="e">
        <f>+MIU118/MIU$16</f>
        <v>#DIV/0!</v>
      </c>
      <c r="MIW118" s="1538">
        <f>+MIW556</f>
        <v>0</v>
      </c>
      <c r="MIX118" s="1845" t="e">
        <f>+MIW118/MIW$16</f>
        <v>#DIV/0!</v>
      </c>
      <c r="MIY118" s="1538">
        <f>+MIY556</f>
        <v>0</v>
      </c>
      <c r="MIZ118" s="1845" t="e">
        <f>+MIY118/MIY$16</f>
        <v>#DIV/0!</v>
      </c>
      <c r="MJA118" s="1538">
        <f>+MJA556</f>
        <v>0</v>
      </c>
      <c r="MJB118" s="1845" t="e">
        <f>+MJA118/MJA$16</f>
        <v>#DIV/0!</v>
      </c>
      <c r="MJC118" s="1538">
        <f>+MJC556</f>
        <v>0</v>
      </c>
      <c r="MJD118" s="1845" t="e">
        <f>+MJC118/MJC$16</f>
        <v>#DIV/0!</v>
      </c>
      <c r="MJE118" s="1538">
        <f>+MJE556</f>
        <v>0</v>
      </c>
      <c r="MJF118" s="1845" t="e">
        <f>+MJE118/MJE$16</f>
        <v>#DIV/0!</v>
      </c>
      <c r="MJG118" s="1538">
        <f>+MJG556</f>
        <v>0</v>
      </c>
      <c r="MJH118" s="1845" t="e">
        <f>+MJG118/MJG$16</f>
        <v>#DIV/0!</v>
      </c>
      <c r="MJI118" s="1538">
        <f>+MJI556</f>
        <v>0</v>
      </c>
      <c r="MJJ118" s="1845" t="e">
        <f>+MJI118/MJI$16</f>
        <v>#DIV/0!</v>
      </c>
      <c r="MJK118" s="1538">
        <f>+MJK556</f>
        <v>0</v>
      </c>
      <c r="MJL118" s="1845" t="e">
        <f>+MJK118/MJK$16</f>
        <v>#DIV/0!</v>
      </c>
      <c r="MJM118" s="1538">
        <f>+MJM556</f>
        <v>0</v>
      </c>
      <c r="MJN118" s="1845" t="e">
        <f>+MJM118/MJM$16</f>
        <v>#DIV/0!</v>
      </c>
      <c r="MJO118" s="1538">
        <f>+MJO556</f>
        <v>0</v>
      </c>
      <c r="MJP118" s="1845" t="e">
        <f>+MJO118/MJO$16</f>
        <v>#DIV/0!</v>
      </c>
      <c r="MJQ118" s="1538">
        <f>+MJQ556</f>
        <v>0</v>
      </c>
      <c r="MJR118" s="1845" t="e">
        <f>+MJQ118/MJQ$16</f>
        <v>#DIV/0!</v>
      </c>
      <c r="MJS118" s="1538">
        <f>+MJS556</f>
        <v>0</v>
      </c>
      <c r="MJT118" s="1845" t="e">
        <f>+MJS118/MJS$16</f>
        <v>#DIV/0!</v>
      </c>
      <c r="MJU118" s="1538">
        <f>+MJU556</f>
        <v>0</v>
      </c>
      <c r="MJV118" s="1845" t="e">
        <f>+MJU118/MJU$16</f>
        <v>#DIV/0!</v>
      </c>
      <c r="MJW118" s="1538">
        <f>+MJW556</f>
        <v>0</v>
      </c>
      <c r="MJX118" s="1845" t="e">
        <f>+MJW118/MJW$16</f>
        <v>#DIV/0!</v>
      </c>
      <c r="MJY118" s="1538">
        <f>+MJY556</f>
        <v>0</v>
      </c>
      <c r="MJZ118" s="1845" t="e">
        <f>+MJY118/MJY$16</f>
        <v>#DIV/0!</v>
      </c>
      <c r="MKA118" s="1538">
        <f>+MKA556</f>
        <v>0</v>
      </c>
      <c r="MKB118" s="1845" t="e">
        <f>+MKA118/MKA$16</f>
        <v>#DIV/0!</v>
      </c>
      <c r="MKC118" s="1538">
        <f>+MKC556</f>
        <v>0</v>
      </c>
      <c r="MKD118" s="1845" t="e">
        <f>+MKC118/MKC$16</f>
        <v>#DIV/0!</v>
      </c>
      <c r="MKE118" s="1538">
        <f>+MKE556</f>
        <v>0</v>
      </c>
      <c r="MKF118" s="1845" t="e">
        <f>+MKE118/MKE$16</f>
        <v>#DIV/0!</v>
      </c>
      <c r="MKG118" s="1538">
        <f>+MKG556</f>
        <v>0</v>
      </c>
      <c r="MKH118" s="1845" t="e">
        <f>+MKG118/MKG$16</f>
        <v>#DIV/0!</v>
      </c>
      <c r="MKI118" s="1538">
        <f>+MKI556</f>
        <v>0</v>
      </c>
      <c r="MKJ118" s="1845" t="e">
        <f>+MKI118/MKI$16</f>
        <v>#DIV/0!</v>
      </c>
      <c r="MKK118" s="1538">
        <f>+MKK556</f>
        <v>0</v>
      </c>
      <c r="MKL118" s="1845" t="e">
        <f>+MKK118/MKK$16</f>
        <v>#DIV/0!</v>
      </c>
      <c r="MKM118" s="1538">
        <f>+MKM556</f>
        <v>0</v>
      </c>
      <c r="MKN118" s="1845" t="e">
        <f>+MKM118/MKM$16</f>
        <v>#DIV/0!</v>
      </c>
      <c r="MKO118" s="1538">
        <f>+MKO556</f>
        <v>0</v>
      </c>
      <c r="MKP118" s="1845" t="e">
        <f>+MKO118/MKO$16</f>
        <v>#DIV/0!</v>
      </c>
      <c r="MKQ118" s="1538">
        <f>+MKQ556</f>
        <v>0</v>
      </c>
      <c r="MKR118" s="1845" t="e">
        <f>+MKQ118/MKQ$16</f>
        <v>#DIV/0!</v>
      </c>
      <c r="MKS118" s="1538">
        <f>+MKS556</f>
        <v>0</v>
      </c>
      <c r="MKT118" s="1845" t="e">
        <f>+MKS118/MKS$16</f>
        <v>#DIV/0!</v>
      </c>
      <c r="MKU118" s="1538">
        <f>+MKU556</f>
        <v>0</v>
      </c>
      <c r="MKV118" s="1845" t="e">
        <f>+MKU118/MKU$16</f>
        <v>#DIV/0!</v>
      </c>
      <c r="MKW118" s="1538">
        <f>+MKW556</f>
        <v>0</v>
      </c>
      <c r="MKX118" s="1845" t="e">
        <f>+MKW118/MKW$16</f>
        <v>#DIV/0!</v>
      </c>
      <c r="MKY118" s="1538">
        <f>+MKY556</f>
        <v>0</v>
      </c>
      <c r="MKZ118" s="1845" t="e">
        <f>+MKY118/MKY$16</f>
        <v>#DIV/0!</v>
      </c>
      <c r="MLA118" s="1538">
        <f>+MLA556</f>
        <v>0</v>
      </c>
      <c r="MLB118" s="1845" t="e">
        <f>+MLA118/MLA$16</f>
        <v>#DIV/0!</v>
      </c>
      <c r="MLC118" s="1538">
        <f>+MLC556</f>
        <v>0</v>
      </c>
      <c r="MLD118" s="1845" t="e">
        <f>+MLC118/MLC$16</f>
        <v>#DIV/0!</v>
      </c>
      <c r="MLE118" s="1538">
        <f>+MLE556</f>
        <v>0</v>
      </c>
      <c r="MLF118" s="1845" t="e">
        <f>+MLE118/MLE$16</f>
        <v>#DIV/0!</v>
      </c>
      <c r="MLG118" s="1538">
        <f>+MLG556</f>
        <v>0</v>
      </c>
      <c r="MLH118" s="1845" t="e">
        <f>+MLG118/MLG$16</f>
        <v>#DIV/0!</v>
      </c>
      <c r="MLI118" s="1538">
        <f>+MLI556</f>
        <v>0</v>
      </c>
      <c r="MLJ118" s="1845" t="e">
        <f>+MLI118/MLI$16</f>
        <v>#DIV/0!</v>
      </c>
      <c r="MLK118" s="1538">
        <f>+MLK556</f>
        <v>0</v>
      </c>
      <c r="MLL118" s="1845" t="e">
        <f>+MLK118/MLK$16</f>
        <v>#DIV/0!</v>
      </c>
      <c r="MLM118" s="1538">
        <f>+MLM556</f>
        <v>0</v>
      </c>
      <c r="MLN118" s="1845" t="e">
        <f>+MLM118/MLM$16</f>
        <v>#DIV/0!</v>
      </c>
      <c r="MLO118" s="1538">
        <f>+MLO556</f>
        <v>0</v>
      </c>
      <c r="MLP118" s="1845" t="e">
        <f>+MLO118/MLO$16</f>
        <v>#DIV/0!</v>
      </c>
      <c r="MLQ118" s="1538">
        <f>+MLQ556</f>
        <v>0</v>
      </c>
      <c r="MLR118" s="1845" t="e">
        <f>+MLQ118/MLQ$16</f>
        <v>#DIV/0!</v>
      </c>
      <c r="MLS118" s="1538">
        <f>+MLS556</f>
        <v>0</v>
      </c>
      <c r="MLT118" s="1845" t="e">
        <f>+MLS118/MLS$16</f>
        <v>#DIV/0!</v>
      </c>
      <c r="MLU118" s="1538">
        <f>+MLU556</f>
        <v>0</v>
      </c>
      <c r="MLV118" s="1845" t="e">
        <f>+MLU118/MLU$16</f>
        <v>#DIV/0!</v>
      </c>
      <c r="MLW118" s="1538">
        <f>+MLW556</f>
        <v>0</v>
      </c>
      <c r="MLX118" s="1845" t="e">
        <f>+MLW118/MLW$16</f>
        <v>#DIV/0!</v>
      </c>
      <c r="MLY118" s="1538">
        <f>+MLY556</f>
        <v>0</v>
      </c>
      <c r="MLZ118" s="1845" t="e">
        <f>+MLY118/MLY$16</f>
        <v>#DIV/0!</v>
      </c>
      <c r="MMA118" s="1538">
        <f>+MMA556</f>
        <v>0</v>
      </c>
      <c r="MMB118" s="1845" t="e">
        <f>+MMA118/MMA$16</f>
        <v>#DIV/0!</v>
      </c>
      <c r="MMC118" s="1538">
        <f>+MMC556</f>
        <v>0</v>
      </c>
      <c r="MMD118" s="1845" t="e">
        <f>+MMC118/MMC$16</f>
        <v>#DIV/0!</v>
      </c>
      <c r="MME118" s="1538">
        <f>+MME556</f>
        <v>0</v>
      </c>
      <c r="MMF118" s="1845" t="e">
        <f>+MME118/MME$16</f>
        <v>#DIV/0!</v>
      </c>
      <c r="MMG118" s="1538">
        <f>+MMG556</f>
        <v>0</v>
      </c>
      <c r="MMH118" s="1845" t="e">
        <f>+MMG118/MMG$16</f>
        <v>#DIV/0!</v>
      </c>
      <c r="MMI118" s="1538">
        <f>+MMI556</f>
        <v>0</v>
      </c>
      <c r="MMJ118" s="1845" t="e">
        <f>+MMI118/MMI$16</f>
        <v>#DIV/0!</v>
      </c>
      <c r="MMK118" s="1538">
        <f>+MMK556</f>
        <v>0</v>
      </c>
      <c r="MML118" s="1845" t="e">
        <f>+MMK118/MMK$16</f>
        <v>#DIV/0!</v>
      </c>
      <c r="MMM118" s="1538">
        <f>+MMM556</f>
        <v>0</v>
      </c>
      <c r="MMN118" s="1845" t="e">
        <f>+MMM118/MMM$16</f>
        <v>#DIV/0!</v>
      </c>
      <c r="MMO118" s="1538">
        <f>+MMO556</f>
        <v>0</v>
      </c>
      <c r="MMP118" s="1845" t="e">
        <f>+MMO118/MMO$16</f>
        <v>#DIV/0!</v>
      </c>
      <c r="MMQ118" s="1538">
        <f>+MMQ556</f>
        <v>0</v>
      </c>
      <c r="MMR118" s="1845" t="e">
        <f>+MMQ118/MMQ$16</f>
        <v>#DIV/0!</v>
      </c>
      <c r="MMS118" s="1538">
        <f>+MMS556</f>
        <v>0</v>
      </c>
      <c r="MMT118" s="1845" t="e">
        <f>+MMS118/MMS$16</f>
        <v>#DIV/0!</v>
      </c>
      <c r="MMU118" s="1538">
        <f>+MMU556</f>
        <v>0</v>
      </c>
      <c r="MMV118" s="1845" t="e">
        <f>+MMU118/MMU$16</f>
        <v>#DIV/0!</v>
      </c>
      <c r="MMW118" s="1538">
        <f>+MMW556</f>
        <v>0</v>
      </c>
      <c r="MMX118" s="1845" t="e">
        <f>+MMW118/MMW$16</f>
        <v>#DIV/0!</v>
      </c>
      <c r="MMY118" s="1538">
        <f>+MMY556</f>
        <v>0</v>
      </c>
      <c r="MMZ118" s="1845" t="e">
        <f>+MMY118/MMY$16</f>
        <v>#DIV/0!</v>
      </c>
      <c r="MNA118" s="1538">
        <f>+MNA556</f>
        <v>0</v>
      </c>
      <c r="MNB118" s="1845" t="e">
        <f>+MNA118/MNA$16</f>
        <v>#DIV/0!</v>
      </c>
      <c r="MNC118" s="1538">
        <f>+MNC556</f>
        <v>0</v>
      </c>
      <c r="MND118" s="1845" t="e">
        <f>+MNC118/MNC$16</f>
        <v>#DIV/0!</v>
      </c>
      <c r="MNE118" s="1538">
        <f>+MNE556</f>
        <v>0</v>
      </c>
      <c r="MNF118" s="1845" t="e">
        <f>+MNE118/MNE$16</f>
        <v>#DIV/0!</v>
      </c>
      <c r="MNG118" s="1538">
        <f>+MNG556</f>
        <v>0</v>
      </c>
      <c r="MNH118" s="1845" t="e">
        <f>+MNG118/MNG$16</f>
        <v>#DIV/0!</v>
      </c>
      <c r="MNI118" s="1538">
        <f>+MNI556</f>
        <v>0</v>
      </c>
      <c r="MNJ118" s="1845" t="e">
        <f>+MNI118/MNI$16</f>
        <v>#DIV/0!</v>
      </c>
      <c r="MNK118" s="1538">
        <f>+MNK556</f>
        <v>0</v>
      </c>
      <c r="MNL118" s="1845" t="e">
        <f>+MNK118/MNK$16</f>
        <v>#DIV/0!</v>
      </c>
      <c r="MNM118" s="1538">
        <f>+MNM556</f>
        <v>0</v>
      </c>
      <c r="MNN118" s="1845" t="e">
        <f>+MNM118/MNM$16</f>
        <v>#DIV/0!</v>
      </c>
      <c r="MNO118" s="1538">
        <f>+MNO556</f>
        <v>0</v>
      </c>
      <c r="MNP118" s="1845" t="e">
        <f>+MNO118/MNO$16</f>
        <v>#DIV/0!</v>
      </c>
      <c r="MNQ118" s="1538">
        <f>+MNQ556</f>
        <v>0</v>
      </c>
      <c r="MNR118" s="1845" t="e">
        <f>+MNQ118/MNQ$16</f>
        <v>#DIV/0!</v>
      </c>
      <c r="MNS118" s="1538">
        <f>+MNS556</f>
        <v>0</v>
      </c>
      <c r="MNT118" s="1845" t="e">
        <f>+MNS118/MNS$16</f>
        <v>#DIV/0!</v>
      </c>
      <c r="MNU118" s="1538">
        <f>+MNU556</f>
        <v>0</v>
      </c>
      <c r="MNV118" s="1845" t="e">
        <f>+MNU118/MNU$16</f>
        <v>#DIV/0!</v>
      </c>
      <c r="MNW118" s="1538">
        <f>+MNW556</f>
        <v>0</v>
      </c>
      <c r="MNX118" s="1845" t="e">
        <f>+MNW118/MNW$16</f>
        <v>#DIV/0!</v>
      </c>
      <c r="MNY118" s="1538">
        <f>+MNY556</f>
        <v>0</v>
      </c>
      <c r="MNZ118" s="1845" t="e">
        <f>+MNY118/MNY$16</f>
        <v>#DIV/0!</v>
      </c>
      <c r="MOA118" s="1538">
        <f>+MOA556</f>
        <v>0</v>
      </c>
      <c r="MOB118" s="1845" t="e">
        <f>+MOA118/MOA$16</f>
        <v>#DIV/0!</v>
      </c>
      <c r="MOC118" s="1538">
        <f>+MOC556</f>
        <v>0</v>
      </c>
      <c r="MOD118" s="1845" t="e">
        <f>+MOC118/MOC$16</f>
        <v>#DIV/0!</v>
      </c>
      <c r="MOE118" s="1538">
        <f>+MOE556</f>
        <v>0</v>
      </c>
      <c r="MOF118" s="1845" t="e">
        <f>+MOE118/MOE$16</f>
        <v>#DIV/0!</v>
      </c>
      <c r="MOG118" s="1538">
        <f>+MOG556</f>
        <v>0</v>
      </c>
      <c r="MOH118" s="1845" t="e">
        <f>+MOG118/MOG$16</f>
        <v>#DIV/0!</v>
      </c>
      <c r="MOI118" s="1538">
        <f>+MOI556</f>
        <v>0</v>
      </c>
      <c r="MOJ118" s="1845" t="e">
        <f>+MOI118/MOI$16</f>
        <v>#DIV/0!</v>
      </c>
      <c r="MOK118" s="1538">
        <f>+MOK556</f>
        <v>0</v>
      </c>
      <c r="MOL118" s="1845" t="e">
        <f>+MOK118/MOK$16</f>
        <v>#DIV/0!</v>
      </c>
      <c r="MOM118" s="1538">
        <f>+MOM556</f>
        <v>0</v>
      </c>
      <c r="MON118" s="1845" t="e">
        <f>+MOM118/MOM$16</f>
        <v>#DIV/0!</v>
      </c>
      <c r="MOO118" s="1538">
        <f>+MOO556</f>
        <v>0</v>
      </c>
      <c r="MOP118" s="1845" t="e">
        <f>+MOO118/MOO$16</f>
        <v>#DIV/0!</v>
      </c>
      <c r="MOQ118" s="1538">
        <f>+MOQ556</f>
        <v>0</v>
      </c>
      <c r="MOR118" s="1845" t="e">
        <f>+MOQ118/MOQ$16</f>
        <v>#DIV/0!</v>
      </c>
      <c r="MOS118" s="1538">
        <f>+MOS556</f>
        <v>0</v>
      </c>
      <c r="MOT118" s="1845" t="e">
        <f>+MOS118/MOS$16</f>
        <v>#DIV/0!</v>
      </c>
      <c r="MOU118" s="1538">
        <f>+MOU556</f>
        <v>0</v>
      </c>
      <c r="MOV118" s="1845" t="e">
        <f>+MOU118/MOU$16</f>
        <v>#DIV/0!</v>
      </c>
      <c r="MOW118" s="1538">
        <f>+MOW556</f>
        <v>0</v>
      </c>
      <c r="MOX118" s="1845" t="e">
        <f>+MOW118/MOW$16</f>
        <v>#DIV/0!</v>
      </c>
      <c r="MOY118" s="1538">
        <f>+MOY556</f>
        <v>0</v>
      </c>
      <c r="MOZ118" s="1845" t="e">
        <f>+MOY118/MOY$16</f>
        <v>#DIV/0!</v>
      </c>
      <c r="MPA118" s="1538">
        <f>+MPA556</f>
        <v>0</v>
      </c>
      <c r="MPB118" s="1845" t="e">
        <f>+MPA118/MPA$16</f>
        <v>#DIV/0!</v>
      </c>
      <c r="MPC118" s="1538">
        <f>+MPC556</f>
        <v>0</v>
      </c>
      <c r="MPD118" s="1845" t="e">
        <f>+MPC118/MPC$16</f>
        <v>#DIV/0!</v>
      </c>
      <c r="MPE118" s="1538">
        <f>+MPE556</f>
        <v>0</v>
      </c>
      <c r="MPF118" s="1845" t="e">
        <f>+MPE118/MPE$16</f>
        <v>#DIV/0!</v>
      </c>
      <c r="MPG118" s="1538">
        <f>+MPG556</f>
        <v>0</v>
      </c>
      <c r="MPH118" s="1845" t="e">
        <f>+MPG118/MPG$16</f>
        <v>#DIV/0!</v>
      </c>
      <c r="MPI118" s="1538">
        <f>+MPI556</f>
        <v>0</v>
      </c>
      <c r="MPJ118" s="1845" t="e">
        <f>+MPI118/MPI$16</f>
        <v>#DIV/0!</v>
      </c>
      <c r="MPK118" s="1538">
        <f>+MPK556</f>
        <v>0</v>
      </c>
      <c r="MPL118" s="1845" t="e">
        <f>+MPK118/MPK$16</f>
        <v>#DIV/0!</v>
      </c>
      <c r="MPM118" s="1538">
        <f>+MPM556</f>
        <v>0</v>
      </c>
      <c r="MPN118" s="1845" t="e">
        <f>+MPM118/MPM$16</f>
        <v>#DIV/0!</v>
      </c>
      <c r="MPO118" s="1538">
        <f>+MPO556</f>
        <v>0</v>
      </c>
      <c r="MPP118" s="1845" t="e">
        <f>+MPO118/MPO$16</f>
        <v>#DIV/0!</v>
      </c>
      <c r="MPQ118" s="1538">
        <f>+MPQ556</f>
        <v>0</v>
      </c>
      <c r="MPR118" s="1845" t="e">
        <f>+MPQ118/MPQ$16</f>
        <v>#DIV/0!</v>
      </c>
      <c r="MPS118" s="1538">
        <f>+MPS556</f>
        <v>0</v>
      </c>
      <c r="MPT118" s="1845" t="e">
        <f>+MPS118/MPS$16</f>
        <v>#DIV/0!</v>
      </c>
      <c r="MPU118" s="1538">
        <f>+MPU556</f>
        <v>0</v>
      </c>
      <c r="MPV118" s="1845" t="e">
        <f>+MPU118/MPU$16</f>
        <v>#DIV/0!</v>
      </c>
      <c r="MPW118" s="1538">
        <f>+MPW556</f>
        <v>0</v>
      </c>
      <c r="MPX118" s="1845" t="e">
        <f>+MPW118/MPW$16</f>
        <v>#DIV/0!</v>
      </c>
      <c r="MPY118" s="1538">
        <f>+MPY556</f>
        <v>0</v>
      </c>
      <c r="MPZ118" s="1845" t="e">
        <f>+MPY118/MPY$16</f>
        <v>#DIV/0!</v>
      </c>
      <c r="MQA118" s="1538">
        <f>+MQA556</f>
        <v>0</v>
      </c>
      <c r="MQB118" s="1845" t="e">
        <f>+MQA118/MQA$16</f>
        <v>#DIV/0!</v>
      </c>
      <c r="MQC118" s="1538">
        <f>+MQC556</f>
        <v>0</v>
      </c>
      <c r="MQD118" s="1845" t="e">
        <f>+MQC118/MQC$16</f>
        <v>#DIV/0!</v>
      </c>
      <c r="MQE118" s="1538">
        <f>+MQE556</f>
        <v>0</v>
      </c>
      <c r="MQF118" s="1845" t="e">
        <f>+MQE118/MQE$16</f>
        <v>#DIV/0!</v>
      </c>
      <c r="MQG118" s="1538">
        <f>+MQG556</f>
        <v>0</v>
      </c>
      <c r="MQH118" s="1845" t="e">
        <f>+MQG118/MQG$16</f>
        <v>#DIV/0!</v>
      </c>
      <c r="MQI118" s="1538">
        <f>+MQI556</f>
        <v>0</v>
      </c>
      <c r="MQJ118" s="1845" t="e">
        <f>+MQI118/MQI$16</f>
        <v>#DIV/0!</v>
      </c>
      <c r="MQK118" s="1538">
        <f>+MQK556</f>
        <v>0</v>
      </c>
      <c r="MQL118" s="1845" t="e">
        <f>+MQK118/MQK$16</f>
        <v>#DIV/0!</v>
      </c>
      <c r="MQM118" s="1538">
        <f>+MQM556</f>
        <v>0</v>
      </c>
      <c r="MQN118" s="1845" t="e">
        <f>+MQM118/MQM$16</f>
        <v>#DIV/0!</v>
      </c>
      <c r="MQO118" s="1538">
        <f>+MQO556</f>
        <v>0</v>
      </c>
      <c r="MQP118" s="1845" t="e">
        <f>+MQO118/MQO$16</f>
        <v>#DIV/0!</v>
      </c>
      <c r="MQQ118" s="1538">
        <f>+MQQ556</f>
        <v>0</v>
      </c>
      <c r="MQR118" s="1845" t="e">
        <f>+MQQ118/MQQ$16</f>
        <v>#DIV/0!</v>
      </c>
      <c r="MQS118" s="1538">
        <f>+MQS556</f>
        <v>0</v>
      </c>
      <c r="MQT118" s="1845" t="e">
        <f>+MQS118/MQS$16</f>
        <v>#DIV/0!</v>
      </c>
      <c r="MQU118" s="1538">
        <f>+MQU556</f>
        <v>0</v>
      </c>
      <c r="MQV118" s="1845" t="e">
        <f>+MQU118/MQU$16</f>
        <v>#DIV/0!</v>
      </c>
      <c r="MQW118" s="1538">
        <f>+MQW556</f>
        <v>0</v>
      </c>
      <c r="MQX118" s="1845" t="e">
        <f>+MQW118/MQW$16</f>
        <v>#DIV/0!</v>
      </c>
      <c r="MQY118" s="1538">
        <f>+MQY556</f>
        <v>0</v>
      </c>
      <c r="MQZ118" s="1845" t="e">
        <f>+MQY118/MQY$16</f>
        <v>#DIV/0!</v>
      </c>
      <c r="MRA118" s="1538">
        <f>+MRA556</f>
        <v>0</v>
      </c>
      <c r="MRB118" s="1845" t="e">
        <f>+MRA118/MRA$16</f>
        <v>#DIV/0!</v>
      </c>
      <c r="MRC118" s="1538">
        <f>+MRC556</f>
        <v>0</v>
      </c>
      <c r="MRD118" s="1845" t="e">
        <f>+MRC118/MRC$16</f>
        <v>#DIV/0!</v>
      </c>
      <c r="MRE118" s="1538">
        <f>+MRE556</f>
        <v>0</v>
      </c>
      <c r="MRF118" s="1845" t="e">
        <f>+MRE118/MRE$16</f>
        <v>#DIV/0!</v>
      </c>
      <c r="MRG118" s="1538">
        <f>+MRG556</f>
        <v>0</v>
      </c>
      <c r="MRH118" s="1845" t="e">
        <f>+MRG118/MRG$16</f>
        <v>#DIV/0!</v>
      </c>
      <c r="MRI118" s="1538">
        <f>+MRI556</f>
        <v>0</v>
      </c>
      <c r="MRJ118" s="1845" t="e">
        <f>+MRI118/MRI$16</f>
        <v>#DIV/0!</v>
      </c>
      <c r="MRK118" s="1538">
        <f>+MRK556</f>
        <v>0</v>
      </c>
      <c r="MRL118" s="1845" t="e">
        <f>+MRK118/MRK$16</f>
        <v>#DIV/0!</v>
      </c>
      <c r="MRM118" s="1538">
        <f>+MRM556</f>
        <v>0</v>
      </c>
      <c r="MRN118" s="1845" t="e">
        <f>+MRM118/MRM$16</f>
        <v>#DIV/0!</v>
      </c>
      <c r="MRO118" s="1538">
        <f>+MRO556</f>
        <v>0</v>
      </c>
      <c r="MRP118" s="1845" t="e">
        <f>+MRO118/MRO$16</f>
        <v>#DIV/0!</v>
      </c>
      <c r="MRQ118" s="1538">
        <f>+MRQ556</f>
        <v>0</v>
      </c>
      <c r="MRR118" s="1845" t="e">
        <f>+MRQ118/MRQ$16</f>
        <v>#DIV/0!</v>
      </c>
      <c r="MRS118" s="1538">
        <f>+MRS556</f>
        <v>0</v>
      </c>
      <c r="MRT118" s="1845" t="e">
        <f>+MRS118/MRS$16</f>
        <v>#DIV/0!</v>
      </c>
      <c r="MRU118" s="1538">
        <f>+MRU556</f>
        <v>0</v>
      </c>
      <c r="MRV118" s="1845" t="e">
        <f>+MRU118/MRU$16</f>
        <v>#DIV/0!</v>
      </c>
      <c r="MRW118" s="1538">
        <f>+MRW556</f>
        <v>0</v>
      </c>
      <c r="MRX118" s="1845" t="e">
        <f>+MRW118/MRW$16</f>
        <v>#DIV/0!</v>
      </c>
      <c r="MRY118" s="1538">
        <f>+MRY556</f>
        <v>0</v>
      </c>
      <c r="MRZ118" s="1845" t="e">
        <f>+MRY118/MRY$16</f>
        <v>#DIV/0!</v>
      </c>
      <c r="MSA118" s="1538">
        <f>+MSA556</f>
        <v>0</v>
      </c>
      <c r="MSB118" s="1845" t="e">
        <f>+MSA118/MSA$16</f>
        <v>#DIV/0!</v>
      </c>
      <c r="MSC118" s="1538">
        <f>+MSC556</f>
        <v>0</v>
      </c>
      <c r="MSD118" s="1845" t="e">
        <f>+MSC118/MSC$16</f>
        <v>#DIV/0!</v>
      </c>
      <c r="MSE118" s="1538">
        <f>+MSE556</f>
        <v>0</v>
      </c>
      <c r="MSF118" s="1845" t="e">
        <f>+MSE118/MSE$16</f>
        <v>#DIV/0!</v>
      </c>
      <c r="MSG118" s="1538">
        <f>+MSG556</f>
        <v>0</v>
      </c>
      <c r="MSH118" s="1845" t="e">
        <f>+MSG118/MSG$16</f>
        <v>#DIV/0!</v>
      </c>
      <c r="MSI118" s="1538">
        <f>+MSI556</f>
        <v>0</v>
      </c>
      <c r="MSJ118" s="1845" t="e">
        <f>+MSI118/MSI$16</f>
        <v>#DIV/0!</v>
      </c>
      <c r="MSK118" s="1538">
        <f>+MSK556</f>
        <v>0</v>
      </c>
      <c r="MSL118" s="1845" t="e">
        <f>+MSK118/MSK$16</f>
        <v>#DIV/0!</v>
      </c>
      <c r="MSM118" s="1538">
        <f>+MSM556</f>
        <v>0</v>
      </c>
      <c r="MSN118" s="1845" t="e">
        <f>+MSM118/MSM$16</f>
        <v>#DIV/0!</v>
      </c>
      <c r="MSO118" s="1538">
        <f>+MSO556</f>
        <v>0</v>
      </c>
      <c r="MSP118" s="1845" t="e">
        <f>+MSO118/MSO$16</f>
        <v>#DIV/0!</v>
      </c>
      <c r="MSQ118" s="1538">
        <f>+MSQ556</f>
        <v>0</v>
      </c>
      <c r="MSR118" s="1845" t="e">
        <f>+MSQ118/MSQ$16</f>
        <v>#DIV/0!</v>
      </c>
      <c r="MSS118" s="1538">
        <f>+MSS556</f>
        <v>0</v>
      </c>
      <c r="MST118" s="1845" t="e">
        <f>+MSS118/MSS$16</f>
        <v>#DIV/0!</v>
      </c>
      <c r="MSU118" s="1538">
        <f>+MSU556</f>
        <v>0</v>
      </c>
      <c r="MSV118" s="1845" t="e">
        <f>+MSU118/MSU$16</f>
        <v>#DIV/0!</v>
      </c>
      <c r="MSW118" s="1538">
        <f>+MSW556</f>
        <v>0</v>
      </c>
      <c r="MSX118" s="1845" t="e">
        <f>+MSW118/MSW$16</f>
        <v>#DIV/0!</v>
      </c>
      <c r="MSY118" s="1538">
        <f>+MSY556</f>
        <v>0</v>
      </c>
      <c r="MSZ118" s="1845" t="e">
        <f>+MSY118/MSY$16</f>
        <v>#DIV/0!</v>
      </c>
      <c r="MTA118" s="1538">
        <f>+MTA556</f>
        <v>0</v>
      </c>
      <c r="MTB118" s="1845" t="e">
        <f>+MTA118/MTA$16</f>
        <v>#DIV/0!</v>
      </c>
      <c r="MTC118" s="1538">
        <f>+MTC556</f>
        <v>0</v>
      </c>
      <c r="MTD118" s="1845" t="e">
        <f>+MTC118/MTC$16</f>
        <v>#DIV/0!</v>
      </c>
      <c r="MTE118" s="1538">
        <f>+MTE556</f>
        <v>0</v>
      </c>
      <c r="MTF118" s="1845" t="e">
        <f>+MTE118/MTE$16</f>
        <v>#DIV/0!</v>
      </c>
      <c r="MTG118" s="1538">
        <f>+MTG556</f>
        <v>0</v>
      </c>
      <c r="MTH118" s="1845" t="e">
        <f>+MTG118/MTG$16</f>
        <v>#DIV/0!</v>
      </c>
      <c r="MTI118" s="1538">
        <f>+MTI556</f>
        <v>0</v>
      </c>
      <c r="MTJ118" s="1845" t="e">
        <f>+MTI118/MTI$16</f>
        <v>#DIV/0!</v>
      </c>
      <c r="MTK118" s="1538">
        <f>+MTK556</f>
        <v>0</v>
      </c>
      <c r="MTL118" s="1845" t="e">
        <f>+MTK118/MTK$16</f>
        <v>#DIV/0!</v>
      </c>
      <c r="MTM118" s="1538">
        <f>+MTM556</f>
        <v>0</v>
      </c>
      <c r="MTN118" s="1845" t="e">
        <f>+MTM118/MTM$16</f>
        <v>#DIV/0!</v>
      </c>
      <c r="MTO118" s="1538">
        <f>+MTO556</f>
        <v>0</v>
      </c>
      <c r="MTP118" s="1845" t="e">
        <f>+MTO118/MTO$16</f>
        <v>#DIV/0!</v>
      </c>
      <c r="MTQ118" s="1538">
        <f>+MTQ556</f>
        <v>0</v>
      </c>
      <c r="MTR118" s="1845" t="e">
        <f>+MTQ118/MTQ$16</f>
        <v>#DIV/0!</v>
      </c>
      <c r="MTS118" s="1538">
        <f>+MTS556</f>
        <v>0</v>
      </c>
      <c r="MTT118" s="1845" t="e">
        <f>+MTS118/MTS$16</f>
        <v>#DIV/0!</v>
      </c>
      <c r="MTU118" s="1538">
        <f>+MTU556</f>
        <v>0</v>
      </c>
      <c r="MTV118" s="1845" t="e">
        <f>+MTU118/MTU$16</f>
        <v>#DIV/0!</v>
      </c>
      <c r="MTW118" s="1538">
        <f>+MTW556</f>
        <v>0</v>
      </c>
      <c r="MTX118" s="1845" t="e">
        <f>+MTW118/MTW$16</f>
        <v>#DIV/0!</v>
      </c>
      <c r="MTY118" s="1538">
        <f>+MTY556</f>
        <v>0</v>
      </c>
      <c r="MTZ118" s="1845" t="e">
        <f>+MTY118/MTY$16</f>
        <v>#DIV/0!</v>
      </c>
      <c r="MUA118" s="1538">
        <f>+MUA556</f>
        <v>0</v>
      </c>
      <c r="MUB118" s="1845" t="e">
        <f>+MUA118/MUA$16</f>
        <v>#DIV/0!</v>
      </c>
      <c r="MUC118" s="1538">
        <f>+MUC556</f>
        <v>0</v>
      </c>
      <c r="MUD118" s="1845" t="e">
        <f>+MUC118/MUC$16</f>
        <v>#DIV/0!</v>
      </c>
      <c r="MUE118" s="1538">
        <f>+MUE556</f>
        <v>0</v>
      </c>
      <c r="MUF118" s="1845" t="e">
        <f>+MUE118/MUE$16</f>
        <v>#DIV/0!</v>
      </c>
      <c r="MUG118" s="1538">
        <f>+MUG556</f>
        <v>0</v>
      </c>
      <c r="MUH118" s="1845" t="e">
        <f>+MUG118/MUG$16</f>
        <v>#DIV/0!</v>
      </c>
      <c r="MUI118" s="1538">
        <f>+MUI556</f>
        <v>0</v>
      </c>
      <c r="MUJ118" s="1845" t="e">
        <f>+MUI118/MUI$16</f>
        <v>#DIV/0!</v>
      </c>
      <c r="MUK118" s="1538">
        <f>+MUK556</f>
        <v>0</v>
      </c>
      <c r="MUL118" s="1845" t="e">
        <f>+MUK118/MUK$16</f>
        <v>#DIV/0!</v>
      </c>
      <c r="MUM118" s="1538">
        <f>+MUM556</f>
        <v>0</v>
      </c>
      <c r="MUN118" s="1845" t="e">
        <f>+MUM118/MUM$16</f>
        <v>#DIV/0!</v>
      </c>
      <c r="MUO118" s="1538">
        <f>+MUO556</f>
        <v>0</v>
      </c>
      <c r="MUP118" s="1845" t="e">
        <f>+MUO118/MUO$16</f>
        <v>#DIV/0!</v>
      </c>
      <c r="MUQ118" s="1538">
        <f>+MUQ556</f>
        <v>0</v>
      </c>
      <c r="MUR118" s="1845" t="e">
        <f>+MUQ118/MUQ$16</f>
        <v>#DIV/0!</v>
      </c>
      <c r="MUS118" s="1538">
        <f>+MUS556</f>
        <v>0</v>
      </c>
      <c r="MUT118" s="1845" t="e">
        <f>+MUS118/MUS$16</f>
        <v>#DIV/0!</v>
      </c>
      <c r="MUU118" s="1538">
        <f>+MUU556</f>
        <v>0</v>
      </c>
      <c r="MUV118" s="1845" t="e">
        <f>+MUU118/MUU$16</f>
        <v>#DIV/0!</v>
      </c>
      <c r="MUW118" s="1538">
        <f>+MUW556</f>
        <v>0</v>
      </c>
      <c r="MUX118" s="1845" t="e">
        <f>+MUW118/MUW$16</f>
        <v>#DIV/0!</v>
      </c>
      <c r="MUY118" s="1538">
        <f>+MUY556</f>
        <v>0</v>
      </c>
      <c r="MUZ118" s="1845" t="e">
        <f>+MUY118/MUY$16</f>
        <v>#DIV/0!</v>
      </c>
      <c r="MVA118" s="1538">
        <f>+MVA556</f>
        <v>0</v>
      </c>
      <c r="MVB118" s="1845" t="e">
        <f>+MVA118/MVA$16</f>
        <v>#DIV/0!</v>
      </c>
      <c r="MVC118" s="1538">
        <f>+MVC556</f>
        <v>0</v>
      </c>
      <c r="MVD118" s="1845" t="e">
        <f>+MVC118/MVC$16</f>
        <v>#DIV/0!</v>
      </c>
      <c r="MVE118" s="1538">
        <f>+MVE556</f>
        <v>0</v>
      </c>
      <c r="MVF118" s="1845" t="e">
        <f>+MVE118/MVE$16</f>
        <v>#DIV/0!</v>
      </c>
      <c r="MVG118" s="1538">
        <f>+MVG556</f>
        <v>0</v>
      </c>
      <c r="MVH118" s="1845" t="e">
        <f>+MVG118/MVG$16</f>
        <v>#DIV/0!</v>
      </c>
      <c r="MVI118" s="1538">
        <f>+MVI556</f>
        <v>0</v>
      </c>
      <c r="MVJ118" s="1845" t="e">
        <f>+MVI118/MVI$16</f>
        <v>#DIV/0!</v>
      </c>
      <c r="MVK118" s="1538">
        <f>+MVK556</f>
        <v>0</v>
      </c>
      <c r="MVL118" s="1845" t="e">
        <f>+MVK118/MVK$16</f>
        <v>#DIV/0!</v>
      </c>
      <c r="MVM118" s="1538">
        <f>+MVM556</f>
        <v>0</v>
      </c>
      <c r="MVN118" s="1845" t="e">
        <f>+MVM118/MVM$16</f>
        <v>#DIV/0!</v>
      </c>
      <c r="MVO118" s="1538">
        <f>+MVO556</f>
        <v>0</v>
      </c>
      <c r="MVP118" s="1845" t="e">
        <f>+MVO118/MVO$16</f>
        <v>#DIV/0!</v>
      </c>
      <c r="MVQ118" s="1538">
        <f>+MVQ556</f>
        <v>0</v>
      </c>
      <c r="MVR118" s="1845" t="e">
        <f>+MVQ118/MVQ$16</f>
        <v>#DIV/0!</v>
      </c>
      <c r="MVS118" s="1538">
        <f>+MVS556</f>
        <v>0</v>
      </c>
      <c r="MVT118" s="1845" t="e">
        <f>+MVS118/MVS$16</f>
        <v>#DIV/0!</v>
      </c>
      <c r="MVU118" s="1538">
        <f>+MVU556</f>
        <v>0</v>
      </c>
      <c r="MVV118" s="1845" t="e">
        <f>+MVU118/MVU$16</f>
        <v>#DIV/0!</v>
      </c>
      <c r="MVW118" s="1538">
        <f>+MVW556</f>
        <v>0</v>
      </c>
      <c r="MVX118" s="1845" t="e">
        <f>+MVW118/MVW$16</f>
        <v>#DIV/0!</v>
      </c>
      <c r="MVY118" s="1538">
        <f>+MVY556</f>
        <v>0</v>
      </c>
      <c r="MVZ118" s="1845" t="e">
        <f>+MVY118/MVY$16</f>
        <v>#DIV/0!</v>
      </c>
      <c r="MWA118" s="1538">
        <f>+MWA556</f>
        <v>0</v>
      </c>
      <c r="MWB118" s="1845" t="e">
        <f>+MWA118/MWA$16</f>
        <v>#DIV/0!</v>
      </c>
      <c r="MWC118" s="1538">
        <f>+MWC556</f>
        <v>0</v>
      </c>
      <c r="MWD118" s="1845" t="e">
        <f>+MWC118/MWC$16</f>
        <v>#DIV/0!</v>
      </c>
      <c r="MWE118" s="1538">
        <f>+MWE556</f>
        <v>0</v>
      </c>
      <c r="MWF118" s="1845" t="e">
        <f>+MWE118/MWE$16</f>
        <v>#DIV/0!</v>
      </c>
      <c r="MWG118" s="1538">
        <f>+MWG556</f>
        <v>0</v>
      </c>
      <c r="MWH118" s="1845" t="e">
        <f>+MWG118/MWG$16</f>
        <v>#DIV/0!</v>
      </c>
      <c r="MWI118" s="1538">
        <f>+MWI556</f>
        <v>0</v>
      </c>
      <c r="MWJ118" s="1845" t="e">
        <f>+MWI118/MWI$16</f>
        <v>#DIV/0!</v>
      </c>
      <c r="MWK118" s="1538">
        <f>+MWK556</f>
        <v>0</v>
      </c>
      <c r="MWL118" s="1845" t="e">
        <f>+MWK118/MWK$16</f>
        <v>#DIV/0!</v>
      </c>
      <c r="MWM118" s="1538">
        <f>+MWM556</f>
        <v>0</v>
      </c>
      <c r="MWN118" s="1845" t="e">
        <f>+MWM118/MWM$16</f>
        <v>#DIV/0!</v>
      </c>
      <c r="MWO118" s="1538">
        <f>+MWO556</f>
        <v>0</v>
      </c>
      <c r="MWP118" s="1845" t="e">
        <f>+MWO118/MWO$16</f>
        <v>#DIV/0!</v>
      </c>
      <c r="MWQ118" s="1538">
        <f>+MWQ556</f>
        <v>0</v>
      </c>
      <c r="MWR118" s="1845" t="e">
        <f>+MWQ118/MWQ$16</f>
        <v>#DIV/0!</v>
      </c>
      <c r="MWS118" s="1538">
        <f>+MWS556</f>
        <v>0</v>
      </c>
      <c r="MWT118" s="1845" t="e">
        <f>+MWS118/MWS$16</f>
        <v>#DIV/0!</v>
      </c>
      <c r="MWU118" s="1538">
        <f>+MWU556</f>
        <v>0</v>
      </c>
      <c r="MWV118" s="1845" t="e">
        <f>+MWU118/MWU$16</f>
        <v>#DIV/0!</v>
      </c>
      <c r="MWW118" s="1538">
        <f>+MWW556</f>
        <v>0</v>
      </c>
      <c r="MWX118" s="1845" t="e">
        <f>+MWW118/MWW$16</f>
        <v>#DIV/0!</v>
      </c>
      <c r="MWY118" s="1538">
        <f>+MWY556</f>
        <v>0</v>
      </c>
      <c r="MWZ118" s="1845" t="e">
        <f>+MWY118/MWY$16</f>
        <v>#DIV/0!</v>
      </c>
      <c r="MXA118" s="1538">
        <f>+MXA556</f>
        <v>0</v>
      </c>
      <c r="MXB118" s="1845" t="e">
        <f>+MXA118/MXA$16</f>
        <v>#DIV/0!</v>
      </c>
      <c r="MXC118" s="1538">
        <f>+MXC556</f>
        <v>0</v>
      </c>
      <c r="MXD118" s="1845" t="e">
        <f>+MXC118/MXC$16</f>
        <v>#DIV/0!</v>
      </c>
      <c r="MXE118" s="1538">
        <f>+MXE556</f>
        <v>0</v>
      </c>
      <c r="MXF118" s="1845" t="e">
        <f>+MXE118/MXE$16</f>
        <v>#DIV/0!</v>
      </c>
      <c r="MXG118" s="1538">
        <f>+MXG556</f>
        <v>0</v>
      </c>
      <c r="MXH118" s="1845" t="e">
        <f>+MXG118/MXG$16</f>
        <v>#DIV/0!</v>
      </c>
      <c r="MXI118" s="1538">
        <f>+MXI556</f>
        <v>0</v>
      </c>
      <c r="MXJ118" s="1845" t="e">
        <f>+MXI118/MXI$16</f>
        <v>#DIV/0!</v>
      </c>
      <c r="MXK118" s="1538">
        <f>+MXK556</f>
        <v>0</v>
      </c>
      <c r="MXL118" s="1845" t="e">
        <f>+MXK118/MXK$16</f>
        <v>#DIV/0!</v>
      </c>
      <c r="MXM118" s="1538">
        <f>+MXM556</f>
        <v>0</v>
      </c>
      <c r="MXN118" s="1845" t="e">
        <f>+MXM118/MXM$16</f>
        <v>#DIV/0!</v>
      </c>
      <c r="MXO118" s="1538">
        <f>+MXO556</f>
        <v>0</v>
      </c>
      <c r="MXP118" s="1845" t="e">
        <f>+MXO118/MXO$16</f>
        <v>#DIV/0!</v>
      </c>
      <c r="MXQ118" s="1538">
        <f>+MXQ556</f>
        <v>0</v>
      </c>
      <c r="MXR118" s="1845" t="e">
        <f>+MXQ118/MXQ$16</f>
        <v>#DIV/0!</v>
      </c>
      <c r="MXS118" s="1538">
        <f>+MXS556</f>
        <v>0</v>
      </c>
      <c r="MXT118" s="1845" t="e">
        <f>+MXS118/MXS$16</f>
        <v>#DIV/0!</v>
      </c>
      <c r="MXU118" s="1538">
        <f>+MXU556</f>
        <v>0</v>
      </c>
      <c r="MXV118" s="1845" t="e">
        <f>+MXU118/MXU$16</f>
        <v>#DIV/0!</v>
      </c>
      <c r="MXW118" s="1538">
        <f>+MXW556</f>
        <v>0</v>
      </c>
      <c r="MXX118" s="1845" t="e">
        <f>+MXW118/MXW$16</f>
        <v>#DIV/0!</v>
      </c>
      <c r="MXY118" s="1538">
        <f>+MXY556</f>
        <v>0</v>
      </c>
      <c r="MXZ118" s="1845" t="e">
        <f>+MXY118/MXY$16</f>
        <v>#DIV/0!</v>
      </c>
      <c r="MYA118" s="1538">
        <f>+MYA556</f>
        <v>0</v>
      </c>
      <c r="MYB118" s="1845" t="e">
        <f>+MYA118/MYA$16</f>
        <v>#DIV/0!</v>
      </c>
      <c r="MYC118" s="1538">
        <f>+MYC556</f>
        <v>0</v>
      </c>
      <c r="MYD118" s="1845" t="e">
        <f>+MYC118/MYC$16</f>
        <v>#DIV/0!</v>
      </c>
      <c r="MYE118" s="1538">
        <f>+MYE556</f>
        <v>0</v>
      </c>
      <c r="MYF118" s="1845" t="e">
        <f>+MYE118/MYE$16</f>
        <v>#DIV/0!</v>
      </c>
      <c r="MYG118" s="1538">
        <f>+MYG556</f>
        <v>0</v>
      </c>
      <c r="MYH118" s="1845" t="e">
        <f>+MYG118/MYG$16</f>
        <v>#DIV/0!</v>
      </c>
      <c r="MYI118" s="1538">
        <f>+MYI556</f>
        <v>0</v>
      </c>
      <c r="MYJ118" s="1845" t="e">
        <f>+MYI118/MYI$16</f>
        <v>#DIV/0!</v>
      </c>
      <c r="MYK118" s="1538">
        <f>+MYK556</f>
        <v>0</v>
      </c>
      <c r="MYL118" s="1845" t="e">
        <f>+MYK118/MYK$16</f>
        <v>#DIV/0!</v>
      </c>
      <c r="MYM118" s="1538">
        <f>+MYM556</f>
        <v>0</v>
      </c>
      <c r="MYN118" s="1845" t="e">
        <f>+MYM118/MYM$16</f>
        <v>#DIV/0!</v>
      </c>
      <c r="MYO118" s="1538">
        <f>+MYO556</f>
        <v>0</v>
      </c>
      <c r="MYP118" s="1845" t="e">
        <f>+MYO118/MYO$16</f>
        <v>#DIV/0!</v>
      </c>
      <c r="MYQ118" s="1538">
        <f>+MYQ556</f>
        <v>0</v>
      </c>
      <c r="MYR118" s="1845" t="e">
        <f>+MYQ118/MYQ$16</f>
        <v>#DIV/0!</v>
      </c>
      <c r="MYS118" s="1538">
        <f>+MYS556</f>
        <v>0</v>
      </c>
      <c r="MYT118" s="1845" t="e">
        <f>+MYS118/MYS$16</f>
        <v>#DIV/0!</v>
      </c>
      <c r="MYU118" s="1538">
        <f>+MYU556</f>
        <v>0</v>
      </c>
      <c r="MYV118" s="1845" t="e">
        <f>+MYU118/MYU$16</f>
        <v>#DIV/0!</v>
      </c>
      <c r="MYW118" s="1538">
        <f>+MYW556</f>
        <v>0</v>
      </c>
      <c r="MYX118" s="1845" t="e">
        <f>+MYW118/MYW$16</f>
        <v>#DIV/0!</v>
      </c>
      <c r="MYY118" s="1538">
        <f>+MYY556</f>
        <v>0</v>
      </c>
      <c r="MYZ118" s="1845" t="e">
        <f>+MYY118/MYY$16</f>
        <v>#DIV/0!</v>
      </c>
      <c r="MZA118" s="1538">
        <f>+MZA556</f>
        <v>0</v>
      </c>
      <c r="MZB118" s="1845" t="e">
        <f>+MZA118/MZA$16</f>
        <v>#DIV/0!</v>
      </c>
      <c r="MZC118" s="1538">
        <f>+MZC556</f>
        <v>0</v>
      </c>
      <c r="MZD118" s="1845" t="e">
        <f>+MZC118/MZC$16</f>
        <v>#DIV/0!</v>
      </c>
      <c r="MZE118" s="1538">
        <f>+MZE556</f>
        <v>0</v>
      </c>
      <c r="MZF118" s="1845" t="e">
        <f>+MZE118/MZE$16</f>
        <v>#DIV/0!</v>
      </c>
      <c r="MZG118" s="1538">
        <f>+MZG556</f>
        <v>0</v>
      </c>
      <c r="MZH118" s="1845" t="e">
        <f>+MZG118/MZG$16</f>
        <v>#DIV/0!</v>
      </c>
      <c r="MZI118" s="1538">
        <f>+MZI556</f>
        <v>0</v>
      </c>
      <c r="MZJ118" s="1845" t="e">
        <f>+MZI118/MZI$16</f>
        <v>#DIV/0!</v>
      </c>
      <c r="MZK118" s="1538">
        <f>+MZK556</f>
        <v>0</v>
      </c>
      <c r="MZL118" s="1845" t="e">
        <f>+MZK118/MZK$16</f>
        <v>#DIV/0!</v>
      </c>
      <c r="MZM118" s="1538">
        <f>+MZM556</f>
        <v>0</v>
      </c>
      <c r="MZN118" s="1845" t="e">
        <f>+MZM118/MZM$16</f>
        <v>#DIV/0!</v>
      </c>
      <c r="MZO118" s="1538">
        <f>+MZO556</f>
        <v>0</v>
      </c>
      <c r="MZP118" s="1845" t="e">
        <f>+MZO118/MZO$16</f>
        <v>#DIV/0!</v>
      </c>
      <c r="MZQ118" s="1538">
        <f>+MZQ556</f>
        <v>0</v>
      </c>
      <c r="MZR118" s="1845" t="e">
        <f>+MZQ118/MZQ$16</f>
        <v>#DIV/0!</v>
      </c>
      <c r="MZS118" s="1538">
        <f>+MZS556</f>
        <v>0</v>
      </c>
      <c r="MZT118" s="1845" t="e">
        <f>+MZS118/MZS$16</f>
        <v>#DIV/0!</v>
      </c>
      <c r="MZU118" s="1538">
        <f>+MZU556</f>
        <v>0</v>
      </c>
      <c r="MZV118" s="1845" t="e">
        <f>+MZU118/MZU$16</f>
        <v>#DIV/0!</v>
      </c>
      <c r="MZW118" s="1538">
        <f>+MZW556</f>
        <v>0</v>
      </c>
      <c r="MZX118" s="1845" t="e">
        <f>+MZW118/MZW$16</f>
        <v>#DIV/0!</v>
      </c>
      <c r="MZY118" s="1538">
        <f>+MZY556</f>
        <v>0</v>
      </c>
      <c r="MZZ118" s="1845" t="e">
        <f>+MZY118/MZY$16</f>
        <v>#DIV/0!</v>
      </c>
      <c r="NAA118" s="1538">
        <f>+NAA556</f>
        <v>0</v>
      </c>
      <c r="NAB118" s="1845" t="e">
        <f>+NAA118/NAA$16</f>
        <v>#DIV/0!</v>
      </c>
      <c r="NAC118" s="1538">
        <f>+NAC556</f>
        <v>0</v>
      </c>
      <c r="NAD118" s="1845" t="e">
        <f>+NAC118/NAC$16</f>
        <v>#DIV/0!</v>
      </c>
      <c r="NAE118" s="1538">
        <f>+NAE556</f>
        <v>0</v>
      </c>
      <c r="NAF118" s="1845" t="e">
        <f>+NAE118/NAE$16</f>
        <v>#DIV/0!</v>
      </c>
      <c r="NAG118" s="1538">
        <f>+NAG556</f>
        <v>0</v>
      </c>
      <c r="NAH118" s="1845" t="e">
        <f>+NAG118/NAG$16</f>
        <v>#DIV/0!</v>
      </c>
      <c r="NAI118" s="1538">
        <f>+NAI556</f>
        <v>0</v>
      </c>
      <c r="NAJ118" s="1845" t="e">
        <f>+NAI118/NAI$16</f>
        <v>#DIV/0!</v>
      </c>
      <c r="NAK118" s="1538">
        <f>+NAK556</f>
        <v>0</v>
      </c>
      <c r="NAL118" s="1845" t="e">
        <f>+NAK118/NAK$16</f>
        <v>#DIV/0!</v>
      </c>
      <c r="NAM118" s="1538">
        <f>+NAM556</f>
        <v>0</v>
      </c>
      <c r="NAN118" s="1845" t="e">
        <f>+NAM118/NAM$16</f>
        <v>#DIV/0!</v>
      </c>
      <c r="NAO118" s="1538">
        <f>+NAO556</f>
        <v>0</v>
      </c>
      <c r="NAP118" s="1845" t="e">
        <f>+NAO118/NAO$16</f>
        <v>#DIV/0!</v>
      </c>
      <c r="NAQ118" s="1538">
        <f>+NAQ556</f>
        <v>0</v>
      </c>
      <c r="NAR118" s="1845" t="e">
        <f>+NAQ118/NAQ$16</f>
        <v>#DIV/0!</v>
      </c>
      <c r="NAS118" s="1538">
        <f>+NAS556</f>
        <v>0</v>
      </c>
      <c r="NAT118" s="1845" t="e">
        <f>+NAS118/NAS$16</f>
        <v>#DIV/0!</v>
      </c>
      <c r="NAU118" s="1538">
        <f>+NAU556</f>
        <v>0</v>
      </c>
      <c r="NAV118" s="1845" t="e">
        <f>+NAU118/NAU$16</f>
        <v>#DIV/0!</v>
      </c>
      <c r="NAW118" s="1538">
        <f>+NAW556</f>
        <v>0</v>
      </c>
      <c r="NAX118" s="1845" t="e">
        <f>+NAW118/NAW$16</f>
        <v>#DIV/0!</v>
      </c>
      <c r="NAY118" s="1538">
        <f>+NAY556</f>
        <v>0</v>
      </c>
      <c r="NAZ118" s="1845" t="e">
        <f>+NAY118/NAY$16</f>
        <v>#DIV/0!</v>
      </c>
      <c r="NBA118" s="1538">
        <f>+NBA556</f>
        <v>0</v>
      </c>
      <c r="NBB118" s="1845" t="e">
        <f>+NBA118/NBA$16</f>
        <v>#DIV/0!</v>
      </c>
      <c r="NBC118" s="1538">
        <f>+NBC556</f>
        <v>0</v>
      </c>
      <c r="NBD118" s="1845" t="e">
        <f>+NBC118/NBC$16</f>
        <v>#DIV/0!</v>
      </c>
      <c r="NBE118" s="1538">
        <f>+NBE556</f>
        <v>0</v>
      </c>
      <c r="NBF118" s="1845" t="e">
        <f>+NBE118/NBE$16</f>
        <v>#DIV/0!</v>
      </c>
      <c r="NBG118" s="1538">
        <f>+NBG556</f>
        <v>0</v>
      </c>
      <c r="NBH118" s="1845" t="e">
        <f>+NBG118/NBG$16</f>
        <v>#DIV/0!</v>
      </c>
      <c r="NBI118" s="1538">
        <f>+NBI556</f>
        <v>0</v>
      </c>
      <c r="NBJ118" s="1845" t="e">
        <f>+NBI118/NBI$16</f>
        <v>#DIV/0!</v>
      </c>
      <c r="NBK118" s="1538">
        <f>+NBK556</f>
        <v>0</v>
      </c>
      <c r="NBL118" s="1845" t="e">
        <f>+NBK118/NBK$16</f>
        <v>#DIV/0!</v>
      </c>
      <c r="NBM118" s="1538">
        <f>+NBM556</f>
        <v>0</v>
      </c>
      <c r="NBN118" s="1845" t="e">
        <f>+NBM118/NBM$16</f>
        <v>#DIV/0!</v>
      </c>
      <c r="NBO118" s="1538">
        <f>+NBO556</f>
        <v>0</v>
      </c>
      <c r="NBP118" s="1845" t="e">
        <f>+NBO118/NBO$16</f>
        <v>#DIV/0!</v>
      </c>
      <c r="NBQ118" s="1538">
        <f>+NBQ556</f>
        <v>0</v>
      </c>
      <c r="NBR118" s="1845" t="e">
        <f>+NBQ118/NBQ$16</f>
        <v>#DIV/0!</v>
      </c>
      <c r="NBS118" s="1538">
        <f>+NBS556</f>
        <v>0</v>
      </c>
      <c r="NBT118" s="1845" t="e">
        <f>+NBS118/NBS$16</f>
        <v>#DIV/0!</v>
      </c>
      <c r="NBU118" s="1538">
        <f>+NBU556</f>
        <v>0</v>
      </c>
      <c r="NBV118" s="1845" t="e">
        <f>+NBU118/NBU$16</f>
        <v>#DIV/0!</v>
      </c>
      <c r="NBW118" s="1538">
        <f>+NBW556</f>
        <v>0</v>
      </c>
      <c r="NBX118" s="1845" t="e">
        <f>+NBW118/NBW$16</f>
        <v>#DIV/0!</v>
      </c>
      <c r="NBY118" s="1538">
        <f>+NBY556</f>
        <v>0</v>
      </c>
      <c r="NBZ118" s="1845" t="e">
        <f>+NBY118/NBY$16</f>
        <v>#DIV/0!</v>
      </c>
      <c r="NCA118" s="1538">
        <f>+NCA556</f>
        <v>0</v>
      </c>
      <c r="NCB118" s="1845" t="e">
        <f>+NCA118/NCA$16</f>
        <v>#DIV/0!</v>
      </c>
      <c r="NCC118" s="1538">
        <f>+NCC556</f>
        <v>0</v>
      </c>
      <c r="NCD118" s="1845" t="e">
        <f>+NCC118/NCC$16</f>
        <v>#DIV/0!</v>
      </c>
      <c r="NCE118" s="1538">
        <f>+NCE556</f>
        <v>0</v>
      </c>
      <c r="NCF118" s="1845" t="e">
        <f>+NCE118/NCE$16</f>
        <v>#DIV/0!</v>
      </c>
      <c r="NCG118" s="1538">
        <f>+NCG556</f>
        <v>0</v>
      </c>
      <c r="NCH118" s="1845" t="e">
        <f>+NCG118/NCG$16</f>
        <v>#DIV/0!</v>
      </c>
      <c r="NCI118" s="1538">
        <f>+NCI556</f>
        <v>0</v>
      </c>
      <c r="NCJ118" s="1845" t="e">
        <f>+NCI118/NCI$16</f>
        <v>#DIV/0!</v>
      </c>
      <c r="NCK118" s="1538">
        <f>+NCK556</f>
        <v>0</v>
      </c>
      <c r="NCL118" s="1845" t="e">
        <f>+NCK118/NCK$16</f>
        <v>#DIV/0!</v>
      </c>
      <c r="NCM118" s="1538">
        <f>+NCM556</f>
        <v>0</v>
      </c>
      <c r="NCN118" s="1845" t="e">
        <f>+NCM118/NCM$16</f>
        <v>#DIV/0!</v>
      </c>
      <c r="NCO118" s="1538">
        <f>+NCO556</f>
        <v>0</v>
      </c>
      <c r="NCP118" s="1845" t="e">
        <f>+NCO118/NCO$16</f>
        <v>#DIV/0!</v>
      </c>
      <c r="NCQ118" s="1538">
        <f>+NCQ556</f>
        <v>0</v>
      </c>
      <c r="NCR118" s="1845" t="e">
        <f>+NCQ118/NCQ$16</f>
        <v>#DIV/0!</v>
      </c>
      <c r="NCS118" s="1538">
        <f>+NCS556</f>
        <v>0</v>
      </c>
      <c r="NCT118" s="1845" t="e">
        <f>+NCS118/NCS$16</f>
        <v>#DIV/0!</v>
      </c>
      <c r="NCU118" s="1538">
        <f>+NCU556</f>
        <v>0</v>
      </c>
      <c r="NCV118" s="1845" t="e">
        <f>+NCU118/NCU$16</f>
        <v>#DIV/0!</v>
      </c>
      <c r="NCW118" s="1538">
        <f>+NCW556</f>
        <v>0</v>
      </c>
      <c r="NCX118" s="1845" t="e">
        <f>+NCW118/NCW$16</f>
        <v>#DIV/0!</v>
      </c>
      <c r="NCY118" s="1538">
        <f>+NCY556</f>
        <v>0</v>
      </c>
      <c r="NCZ118" s="1845" t="e">
        <f>+NCY118/NCY$16</f>
        <v>#DIV/0!</v>
      </c>
      <c r="NDA118" s="1538">
        <f>+NDA556</f>
        <v>0</v>
      </c>
      <c r="NDB118" s="1845" t="e">
        <f>+NDA118/NDA$16</f>
        <v>#DIV/0!</v>
      </c>
      <c r="NDC118" s="1538">
        <f>+NDC556</f>
        <v>0</v>
      </c>
      <c r="NDD118" s="1845" t="e">
        <f>+NDC118/NDC$16</f>
        <v>#DIV/0!</v>
      </c>
      <c r="NDE118" s="1538">
        <f>+NDE556</f>
        <v>0</v>
      </c>
      <c r="NDF118" s="1845" t="e">
        <f>+NDE118/NDE$16</f>
        <v>#DIV/0!</v>
      </c>
      <c r="NDG118" s="1538">
        <f>+NDG556</f>
        <v>0</v>
      </c>
      <c r="NDH118" s="1845" t="e">
        <f>+NDG118/NDG$16</f>
        <v>#DIV/0!</v>
      </c>
      <c r="NDI118" s="1538">
        <f>+NDI556</f>
        <v>0</v>
      </c>
      <c r="NDJ118" s="1845" t="e">
        <f>+NDI118/NDI$16</f>
        <v>#DIV/0!</v>
      </c>
      <c r="NDK118" s="1538">
        <f>+NDK556</f>
        <v>0</v>
      </c>
      <c r="NDL118" s="1845" t="e">
        <f>+NDK118/NDK$16</f>
        <v>#DIV/0!</v>
      </c>
      <c r="NDM118" s="1538">
        <f>+NDM556</f>
        <v>0</v>
      </c>
      <c r="NDN118" s="1845" t="e">
        <f>+NDM118/NDM$16</f>
        <v>#DIV/0!</v>
      </c>
      <c r="NDO118" s="1538">
        <f>+NDO556</f>
        <v>0</v>
      </c>
      <c r="NDP118" s="1845" t="e">
        <f>+NDO118/NDO$16</f>
        <v>#DIV/0!</v>
      </c>
      <c r="NDQ118" s="1538">
        <f>+NDQ556</f>
        <v>0</v>
      </c>
      <c r="NDR118" s="1845" t="e">
        <f>+NDQ118/NDQ$16</f>
        <v>#DIV/0!</v>
      </c>
      <c r="NDS118" s="1538">
        <f>+NDS556</f>
        <v>0</v>
      </c>
      <c r="NDT118" s="1845" t="e">
        <f>+NDS118/NDS$16</f>
        <v>#DIV/0!</v>
      </c>
      <c r="NDU118" s="1538">
        <f>+NDU556</f>
        <v>0</v>
      </c>
      <c r="NDV118" s="1845" t="e">
        <f>+NDU118/NDU$16</f>
        <v>#DIV/0!</v>
      </c>
      <c r="NDW118" s="1538">
        <f>+NDW556</f>
        <v>0</v>
      </c>
      <c r="NDX118" s="1845" t="e">
        <f>+NDW118/NDW$16</f>
        <v>#DIV/0!</v>
      </c>
      <c r="NDY118" s="1538">
        <f>+NDY556</f>
        <v>0</v>
      </c>
      <c r="NDZ118" s="1845" t="e">
        <f>+NDY118/NDY$16</f>
        <v>#DIV/0!</v>
      </c>
      <c r="NEA118" s="1538">
        <f>+NEA556</f>
        <v>0</v>
      </c>
      <c r="NEB118" s="1845" t="e">
        <f>+NEA118/NEA$16</f>
        <v>#DIV/0!</v>
      </c>
      <c r="NEC118" s="1538">
        <f>+NEC556</f>
        <v>0</v>
      </c>
      <c r="NED118" s="1845" t="e">
        <f>+NEC118/NEC$16</f>
        <v>#DIV/0!</v>
      </c>
      <c r="NEE118" s="1538">
        <f>+NEE556</f>
        <v>0</v>
      </c>
      <c r="NEF118" s="1845" t="e">
        <f>+NEE118/NEE$16</f>
        <v>#DIV/0!</v>
      </c>
      <c r="NEG118" s="1538">
        <f>+NEG556</f>
        <v>0</v>
      </c>
      <c r="NEH118" s="1845" t="e">
        <f>+NEG118/NEG$16</f>
        <v>#DIV/0!</v>
      </c>
      <c r="NEI118" s="1538">
        <f>+NEI556</f>
        <v>0</v>
      </c>
      <c r="NEJ118" s="1845" t="e">
        <f>+NEI118/NEI$16</f>
        <v>#DIV/0!</v>
      </c>
      <c r="NEK118" s="1538">
        <f>+NEK556</f>
        <v>0</v>
      </c>
      <c r="NEL118" s="1845" t="e">
        <f>+NEK118/NEK$16</f>
        <v>#DIV/0!</v>
      </c>
      <c r="NEM118" s="1538">
        <f>+NEM556</f>
        <v>0</v>
      </c>
      <c r="NEN118" s="1845" t="e">
        <f>+NEM118/NEM$16</f>
        <v>#DIV/0!</v>
      </c>
      <c r="NEO118" s="1538">
        <f>+NEO556</f>
        <v>0</v>
      </c>
      <c r="NEP118" s="1845" t="e">
        <f>+NEO118/NEO$16</f>
        <v>#DIV/0!</v>
      </c>
      <c r="NEQ118" s="1538">
        <f>+NEQ556</f>
        <v>0</v>
      </c>
      <c r="NER118" s="1845" t="e">
        <f>+NEQ118/NEQ$16</f>
        <v>#DIV/0!</v>
      </c>
      <c r="NES118" s="1538">
        <f>+NES556</f>
        <v>0</v>
      </c>
      <c r="NET118" s="1845" t="e">
        <f>+NES118/NES$16</f>
        <v>#DIV/0!</v>
      </c>
      <c r="NEU118" s="1538">
        <f>+NEU556</f>
        <v>0</v>
      </c>
      <c r="NEV118" s="1845" t="e">
        <f>+NEU118/NEU$16</f>
        <v>#DIV/0!</v>
      </c>
      <c r="NEW118" s="1538">
        <f>+NEW556</f>
        <v>0</v>
      </c>
      <c r="NEX118" s="1845" t="e">
        <f>+NEW118/NEW$16</f>
        <v>#DIV/0!</v>
      </c>
      <c r="NEY118" s="1538">
        <f>+NEY556</f>
        <v>0</v>
      </c>
      <c r="NEZ118" s="1845" t="e">
        <f>+NEY118/NEY$16</f>
        <v>#DIV/0!</v>
      </c>
      <c r="NFA118" s="1538">
        <f>+NFA556</f>
        <v>0</v>
      </c>
      <c r="NFB118" s="1845" t="e">
        <f>+NFA118/NFA$16</f>
        <v>#DIV/0!</v>
      </c>
      <c r="NFC118" s="1538">
        <f>+NFC556</f>
        <v>0</v>
      </c>
      <c r="NFD118" s="1845" t="e">
        <f>+NFC118/NFC$16</f>
        <v>#DIV/0!</v>
      </c>
      <c r="NFE118" s="1538">
        <f>+NFE556</f>
        <v>0</v>
      </c>
      <c r="NFF118" s="1845" t="e">
        <f>+NFE118/NFE$16</f>
        <v>#DIV/0!</v>
      </c>
      <c r="NFG118" s="1538">
        <f>+NFG556</f>
        <v>0</v>
      </c>
      <c r="NFH118" s="1845" t="e">
        <f>+NFG118/NFG$16</f>
        <v>#DIV/0!</v>
      </c>
      <c r="NFI118" s="1538">
        <f>+NFI556</f>
        <v>0</v>
      </c>
      <c r="NFJ118" s="1845" t="e">
        <f>+NFI118/NFI$16</f>
        <v>#DIV/0!</v>
      </c>
      <c r="NFK118" s="1538">
        <f>+NFK556</f>
        <v>0</v>
      </c>
      <c r="NFL118" s="1845" t="e">
        <f>+NFK118/NFK$16</f>
        <v>#DIV/0!</v>
      </c>
      <c r="NFM118" s="1538">
        <f>+NFM556</f>
        <v>0</v>
      </c>
      <c r="NFN118" s="1845" t="e">
        <f>+NFM118/NFM$16</f>
        <v>#DIV/0!</v>
      </c>
      <c r="NFO118" s="1538">
        <f>+NFO556</f>
        <v>0</v>
      </c>
      <c r="NFP118" s="1845" t="e">
        <f>+NFO118/NFO$16</f>
        <v>#DIV/0!</v>
      </c>
      <c r="NFQ118" s="1538">
        <f>+NFQ556</f>
        <v>0</v>
      </c>
      <c r="NFR118" s="1845" t="e">
        <f>+NFQ118/NFQ$16</f>
        <v>#DIV/0!</v>
      </c>
      <c r="NFS118" s="1538">
        <f>+NFS556</f>
        <v>0</v>
      </c>
      <c r="NFT118" s="1845" t="e">
        <f>+NFS118/NFS$16</f>
        <v>#DIV/0!</v>
      </c>
      <c r="NFU118" s="1538">
        <f>+NFU556</f>
        <v>0</v>
      </c>
      <c r="NFV118" s="1845" t="e">
        <f>+NFU118/NFU$16</f>
        <v>#DIV/0!</v>
      </c>
      <c r="NFW118" s="1538">
        <f>+NFW556</f>
        <v>0</v>
      </c>
      <c r="NFX118" s="1845" t="e">
        <f>+NFW118/NFW$16</f>
        <v>#DIV/0!</v>
      </c>
      <c r="NFY118" s="1538">
        <f>+NFY556</f>
        <v>0</v>
      </c>
      <c r="NFZ118" s="1845" t="e">
        <f>+NFY118/NFY$16</f>
        <v>#DIV/0!</v>
      </c>
      <c r="NGA118" s="1538">
        <f>+NGA556</f>
        <v>0</v>
      </c>
      <c r="NGB118" s="1845" t="e">
        <f>+NGA118/NGA$16</f>
        <v>#DIV/0!</v>
      </c>
      <c r="NGC118" s="1538">
        <f>+NGC556</f>
        <v>0</v>
      </c>
      <c r="NGD118" s="1845" t="e">
        <f>+NGC118/NGC$16</f>
        <v>#DIV/0!</v>
      </c>
      <c r="NGE118" s="1538">
        <f>+NGE556</f>
        <v>0</v>
      </c>
      <c r="NGF118" s="1845" t="e">
        <f>+NGE118/NGE$16</f>
        <v>#DIV/0!</v>
      </c>
      <c r="NGG118" s="1538">
        <f>+NGG556</f>
        <v>0</v>
      </c>
      <c r="NGH118" s="1845" t="e">
        <f>+NGG118/NGG$16</f>
        <v>#DIV/0!</v>
      </c>
      <c r="NGI118" s="1538">
        <f>+NGI556</f>
        <v>0</v>
      </c>
      <c r="NGJ118" s="1845" t="e">
        <f>+NGI118/NGI$16</f>
        <v>#DIV/0!</v>
      </c>
      <c r="NGK118" s="1538">
        <f>+NGK556</f>
        <v>0</v>
      </c>
      <c r="NGL118" s="1845" t="e">
        <f>+NGK118/NGK$16</f>
        <v>#DIV/0!</v>
      </c>
      <c r="NGM118" s="1538">
        <f>+NGM556</f>
        <v>0</v>
      </c>
      <c r="NGN118" s="1845" t="e">
        <f>+NGM118/NGM$16</f>
        <v>#DIV/0!</v>
      </c>
      <c r="NGO118" s="1538">
        <f>+NGO556</f>
        <v>0</v>
      </c>
      <c r="NGP118" s="1845" t="e">
        <f>+NGO118/NGO$16</f>
        <v>#DIV/0!</v>
      </c>
      <c r="NGQ118" s="1538">
        <f>+NGQ556</f>
        <v>0</v>
      </c>
      <c r="NGR118" s="1845" t="e">
        <f>+NGQ118/NGQ$16</f>
        <v>#DIV/0!</v>
      </c>
      <c r="NGS118" s="1538">
        <f>+NGS556</f>
        <v>0</v>
      </c>
      <c r="NGT118" s="1845" t="e">
        <f>+NGS118/NGS$16</f>
        <v>#DIV/0!</v>
      </c>
      <c r="NGU118" s="1538">
        <f>+NGU556</f>
        <v>0</v>
      </c>
      <c r="NGV118" s="1845" t="e">
        <f>+NGU118/NGU$16</f>
        <v>#DIV/0!</v>
      </c>
      <c r="NGW118" s="1538">
        <f>+NGW556</f>
        <v>0</v>
      </c>
      <c r="NGX118" s="1845" t="e">
        <f>+NGW118/NGW$16</f>
        <v>#DIV/0!</v>
      </c>
      <c r="NGY118" s="1538">
        <f>+NGY556</f>
        <v>0</v>
      </c>
      <c r="NGZ118" s="1845" t="e">
        <f>+NGY118/NGY$16</f>
        <v>#DIV/0!</v>
      </c>
      <c r="NHA118" s="1538">
        <f>+NHA556</f>
        <v>0</v>
      </c>
      <c r="NHB118" s="1845" t="e">
        <f>+NHA118/NHA$16</f>
        <v>#DIV/0!</v>
      </c>
      <c r="NHC118" s="1538">
        <f>+NHC556</f>
        <v>0</v>
      </c>
      <c r="NHD118" s="1845" t="e">
        <f>+NHC118/NHC$16</f>
        <v>#DIV/0!</v>
      </c>
      <c r="NHE118" s="1538">
        <f>+NHE556</f>
        <v>0</v>
      </c>
      <c r="NHF118" s="1845" t="e">
        <f>+NHE118/NHE$16</f>
        <v>#DIV/0!</v>
      </c>
      <c r="NHG118" s="1538">
        <f>+NHG556</f>
        <v>0</v>
      </c>
      <c r="NHH118" s="1845" t="e">
        <f>+NHG118/NHG$16</f>
        <v>#DIV/0!</v>
      </c>
      <c r="NHI118" s="1538">
        <f>+NHI556</f>
        <v>0</v>
      </c>
      <c r="NHJ118" s="1845" t="e">
        <f>+NHI118/NHI$16</f>
        <v>#DIV/0!</v>
      </c>
      <c r="NHK118" s="1538">
        <f>+NHK556</f>
        <v>0</v>
      </c>
      <c r="NHL118" s="1845" t="e">
        <f>+NHK118/NHK$16</f>
        <v>#DIV/0!</v>
      </c>
      <c r="NHM118" s="1538">
        <f>+NHM556</f>
        <v>0</v>
      </c>
      <c r="NHN118" s="1845" t="e">
        <f>+NHM118/NHM$16</f>
        <v>#DIV/0!</v>
      </c>
      <c r="NHO118" s="1538">
        <f>+NHO556</f>
        <v>0</v>
      </c>
      <c r="NHP118" s="1845" t="e">
        <f>+NHO118/NHO$16</f>
        <v>#DIV/0!</v>
      </c>
      <c r="NHQ118" s="1538">
        <f>+NHQ556</f>
        <v>0</v>
      </c>
      <c r="NHR118" s="1845" t="e">
        <f>+NHQ118/NHQ$16</f>
        <v>#DIV/0!</v>
      </c>
      <c r="NHS118" s="1538">
        <f>+NHS556</f>
        <v>0</v>
      </c>
      <c r="NHT118" s="1845" t="e">
        <f>+NHS118/NHS$16</f>
        <v>#DIV/0!</v>
      </c>
      <c r="NHU118" s="1538">
        <f>+NHU556</f>
        <v>0</v>
      </c>
      <c r="NHV118" s="1845" t="e">
        <f>+NHU118/NHU$16</f>
        <v>#DIV/0!</v>
      </c>
      <c r="NHW118" s="1538">
        <f>+NHW556</f>
        <v>0</v>
      </c>
      <c r="NHX118" s="1845" t="e">
        <f>+NHW118/NHW$16</f>
        <v>#DIV/0!</v>
      </c>
      <c r="NHY118" s="1538">
        <f>+NHY556</f>
        <v>0</v>
      </c>
      <c r="NHZ118" s="1845" t="e">
        <f>+NHY118/NHY$16</f>
        <v>#DIV/0!</v>
      </c>
      <c r="NIA118" s="1538">
        <f>+NIA556</f>
        <v>0</v>
      </c>
      <c r="NIB118" s="1845" t="e">
        <f>+NIA118/NIA$16</f>
        <v>#DIV/0!</v>
      </c>
      <c r="NIC118" s="1538">
        <f>+NIC556</f>
        <v>0</v>
      </c>
      <c r="NID118" s="1845" t="e">
        <f>+NIC118/NIC$16</f>
        <v>#DIV/0!</v>
      </c>
      <c r="NIE118" s="1538">
        <f>+NIE556</f>
        <v>0</v>
      </c>
      <c r="NIF118" s="1845" t="e">
        <f>+NIE118/NIE$16</f>
        <v>#DIV/0!</v>
      </c>
      <c r="NIG118" s="1538">
        <f>+NIG556</f>
        <v>0</v>
      </c>
      <c r="NIH118" s="1845" t="e">
        <f>+NIG118/NIG$16</f>
        <v>#DIV/0!</v>
      </c>
      <c r="NII118" s="1538">
        <f>+NII556</f>
        <v>0</v>
      </c>
      <c r="NIJ118" s="1845" t="e">
        <f>+NII118/NII$16</f>
        <v>#DIV/0!</v>
      </c>
      <c r="NIK118" s="1538">
        <f>+NIK556</f>
        <v>0</v>
      </c>
      <c r="NIL118" s="1845" t="e">
        <f>+NIK118/NIK$16</f>
        <v>#DIV/0!</v>
      </c>
      <c r="NIM118" s="1538">
        <f>+NIM556</f>
        <v>0</v>
      </c>
      <c r="NIN118" s="1845" t="e">
        <f>+NIM118/NIM$16</f>
        <v>#DIV/0!</v>
      </c>
      <c r="NIO118" s="1538">
        <f>+NIO556</f>
        <v>0</v>
      </c>
      <c r="NIP118" s="1845" t="e">
        <f>+NIO118/NIO$16</f>
        <v>#DIV/0!</v>
      </c>
      <c r="NIQ118" s="1538">
        <f>+NIQ556</f>
        <v>0</v>
      </c>
      <c r="NIR118" s="1845" t="e">
        <f>+NIQ118/NIQ$16</f>
        <v>#DIV/0!</v>
      </c>
      <c r="NIS118" s="1538">
        <f>+NIS556</f>
        <v>0</v>
      </c>
      <c r="NIT118" s="1845" t="e">
        <f>+NIS118/NIS$16</f>
        <v>#DIV/0!</v>
      </c>
      <c r="NIU118" s="1538">
        <f>+NIU556</f>
        <v>0</v>
      </c>
      <c r="NIV118" s="1845" t="e">
        <f>+NIU118/NIU$16</f>
        <v>#DIV/0!</v>
      </c>
      <c r="NIW118" s="1538">
        <f>+NIW556</f>
        <v>0</v>
      </c>
      <c r="NIX118" s="1845" t="e">
        <f>+NIW118/NIW$16</f>
        <v>#DIV/0!</v>
      </c>
      <c r="NIY118" s="1538">
        <f>+NIY556</f>
        <v>0</v>
      </c>
      <c r="NIZ118" s="1845" t="e">
        <f>+NIY118/NIY$16</f>
        <v>#DIV/0!</v>
      </c>
      <c r="NJA118" s="1538">
        <f>+NJA556</f>
        <v>0</v>
      </c>
      <c r="NJB118" s="1845" t="e">
        <f>+NJA118/NJA$16</f>
        <v>#DIV/0!</v>
      </c>
      <c r="NJC118" s="1538">
        <f>+NJC556</f>
        <v>0</v>
      </c>
      <c r="NJD118" s="1845" t="e">
        <f>+NJC118/NJC$16</f>
        <v>#DIV/0!</v>
      </c>
      <c r="NJE118" s="1538">
        <f>+NJE556</f>
        <v>0</v>
      </c>
      <c r="NJF118" s="1845" t="e">
        <f>+NJE118/NJE$16</f>
        <v>#DIV/0!</v>
      </c>
      <c r="NJG118" s="1538">
        <f>+NJG556</f>
        <v>0</v>
      </c>
      <c r="NJH118" s="1845" t="e">
        <f>+NJG118/NJG$16</f>
        <v>#DIV/0!</v>
      </c>
      <c r="NJI118" s="1538">
        <f>+NJI556</f>
        <v>0</v>
      </c>
      <c r="NJJ118" s="1845" t="e">
        <f>+NJI118/NJI$16</f>
        <v>#DIV/0!</v>
      </c>
      <c r="NJK118" s="1538">
        <f>+NJK556</f>
        <v>0</v>
      </c>
      <c r="NJL118" s="1845" t="e">
        <f>+NJK118/NJK$16</f>
        <v>#DIV/0!</v>
      </c>
      <c r="NJM118" s="1538">
        <f>+NJM556</f>
        <v>0</v>
      </c>
      <c r="NJN118" s="1845" t="e">
        <f>+NJM118/NJM$16</f>
        <v>#DIV/0!</v>
      </c>
      <c r="NJO118" s="1538">
        <f>+NJO556</f>
        <v>0</v>
      </c>
      <c r="NJP118" s="1845" t="e">
        <f>+NJO118/NJO$16</f>
        <v>#DIV/0!</v>
      </c>
      <c r="NJQ118" s="1538">
        <f>+NJQ556</f>
        <v>0</v>
      </c>
      <c r="NJR118" s="1845" t="e">
        <f>+NJQ118/NJQ$16</f>
        <v>#DIV/0!</v>
      </c>
      <c r="NJS118" s="1538">
        <f>+NJS556</f>
        <v>0</v>
      </c>
      <c r="NJT118" s="1845" t="e">
        <f>+NJS118/NJS$16</f>
        <v>#DIV/0!</v>
      </c>
      <c r="NJU118" s="1538">
        <f>+NJU556</f>
        <v>0</v>
      </c>
      <c r="NJV118" s="1845" t="e">
        <f>+NJU118/NJU$16</f>
        <v>#DIV/0!</v>
      </c>
      <c r="NJW118" s="1538">
        <f>+NJW556</f>
        <v>0</v>
      </c>
      <c r="NJX118" s="1845" t="e">
        <f>+NJW118/NJW$16</f>
        <v>#DIV/0!</v>
      </c>
      <c r="NJY118" s="1538">
        <f>+NJY556</f>
        <v>0</v>
      </c>
      <c r="NJZ118" s="1845" t="e">
        <f>+NJY118/NJY$16</f>
        <v>#DIV/0!</v>
      </c>
      <c r="NKA118" s="1538">
        <f>+NKA556</f>
        <v>0</v>
      </c>
      <c r="NKB118" s="1845" t="e">
        <f>+NKA118/NKA$16</f>
        <v>#DIV/0!</v>
      </c>
      <c r="NKC118" s="1538">
        <f>+NKC556</f>
        <v>0</v>
      </c>
      <c r="NKD118" s="1845" t="e">
        <f>+NKC118/NKC$16</f>
        <v>#DIV/0!</v>
      </c>
      <c r="NKE118" s="1538">
        <f>+NKE556</f>
        <v>0</v>
      </c>
      <c r="NKF118" s="1845" t="e">
        <f>+NKE118/NKE$16</f>
        <v>#DIV/0!</v>
      </c>
      <c r="NKG118" s="1538">
        <f>+NKG556</f>
        <v>0</v>
      </c>
      <c r="NKH118" s="1845" t="e">
        <f>+NKG118/NKG$16</f>
        <v>#DIV/0!</v>
      </c>
      <c r="NKI118" s="1538">
        <f>+NKI556</f>
        <v>0</v>
      </c>
      <c r="NKJ118" s="1845" t="e">
        <f>+NKI118/NKI$16</f>
        <v>#DIV/0!</v>
      </c>
      <c r="NKK118" s="1538">
        <f>+NKK556</f>
        <v>0</v>
      </c>
      <c r="NKL118" s="1845" t="e">
        <f>+NKK118/NKK$16</f>
        <v>#DIV/0!</v>
      </c>
      <c r="NKM118" s="1538">
        <f>+NKM556</f>
        <v>0</v>
      </c>
      <c r="NKN118" s="1845" t="e">
        <f>+NKM118/NKM$16</f>
        <v>#DIV/0!</v>
      </c>
      <c r="NKO118" s="1538">
        <f>+NKO556</f>
        <v>0</v>
      </c>
      <c r="NKP118" s="1845" t="e">
        <f>+NKO118/NKO$16</f>
        <v>#DIV/0!</v>
      </c>
      <c r="NKQ118" s="1538">
        <f>+NKQ556</f>
        <v>0</v>
      </c>
      <c r="NKR118" s="1845" t="e">
        <f>+NKQ118/NKQ$16</f>
        <v>#DIV/0!</v>
      </c>
      <c r="NKS118" s="1538">
        <f>+NKS556</f>
        <v>0</v>
      </c>
      <c r="NKT118" s="1845" t="e">
        <f>+NKS118/NKS$16</f>
        <v>#DIV/0!</v>
      </c>
      <c r="NKU118" s="1538">
        <f>+NKU556</f>
        <v>0</v>
      </c>
      <c r="NKV118" s="1845" t="e">
        <f>+NKU118/NKU$16</f>
        <v>#DIV/0!</v>
      </c>
      <c r="NKW118" s="1538">
        <f>+NKW556</f>
        <v>0</v>
      </c>
      <c r="NKX118" s="1845" t="e">
        <f>+NKW118/NKW$16</f>
        <v>#DIV/0!</v>
      </c>
      <c r="NKY118" s="1538">
        <f>+NKY556</f>
        <v>0</v>
      </c>
      <c r="NKZ118" s="1845" t="e">
        <f>+NKY118/NKY$16</f>
        <v>#DIV/0!</v>
      </c>
      <c r="NLA118" s="1538">
        <f>+NLA556</f>
        <v>0</v>
      </c>
      <c r="NLB118" s="1845" t="e">
        <f>+NLA118/NLA$16</f>
        <v>#DIV/0!</v>
      </c>
      <c r="NLC118" s="1538">
        <f>+NLC556</f>
        <v>0</v>
      </c>
      <c r="NLD118" s="1845" t="e">
        <f>+NLC118/NLC$16</f>
        <v>#DIV/0!</v>
      </c>
      <c r="NLE118" s="1538">
        <f>+NLE556</f>
        <v>0</v>
      </c>
      <c r="NLF118" s="1845" t="e">
        <f>+NLE118/NLE$16</f>
        <v>#DIV/0!</v>
      </c>
      <c r="NLG118" s="1538">
        <f>+NLG556</f>
        <v>0</v>
      </c>
      <c r="NLH118" s="1845" t="e">
        <f>+NLG118/NLG$16</f>
        <v>#DIV/0!</v>
      </c>
      <c r="NLI118" s="1538">
        <f>+NLI556</f>
        <v>0</v>
      </c>
      <c r="NLJ118" s="1845" t="e">
        <f>+NLI118/NLI$16</f>
        <v>#DIV/0!</v>
      </c>
      <c r="NLK118" s="1538">
        <f>+NLK556</f>
        <v>0</v>
      </c>
      <c r="NLL118" s="1845" t="e">
        <f>+NLK118/NLK$16</f>
        <v>#DIV/0!</v>
      </c>
      <c r="NLM118" s="1538">
        <f>+NLM556</f>
        <v>0</v>
      </c>
      <c r="NLN118" s="1845" t="e">
        <f>+NLM118/NLM$16</f>
        <v>#DIV/0!</v>
      </c>
      <c r="NLO118" s="1538">
        <f>+NLO556</f>
        <v>0</v>
      </c>
      <c r="NLP118" s="1845" t="e">
        <f>+NLO118/NLO$16</f>
        <v>#DIV/0!</v>
      </c>
      <c r="NLQ118" s="1538">
        <f>+NLQ556</f>
        <v>0</v>
      </c>
      <c r="NLR118" s="1845" t="e">
        <f>+NLQ118/NLQ$16</f>
        <v>#DIV/0!</v>
      </c>
      <c r="NLS118" s="1538">
        <f>+NLS556</f>
        <v>0</v>
      </c>
      <c r="NLT118" s="1845" t="e">
        <f>+NLS118/NLS$16</f>
        <v>#DIV/0!</v>
      </c>
      <c r="NLU118" s="1538">
        <f>+NLU556</f>
        <v>0</v>
      </c>
      <c r="NLV118" s="1845" t="e">
        <f>+NLU118/NLU$16</f>
        <v>#DIV/0!</v>
      </c>
      <c r="NLW118" s="1538">
        <f>+NLW556</f>
        <v>0</v>
      </c>
      <c r="NLX118" s="1845" t="e">
        <f>+NLW118/NLW$16</f>
        <v>#DIV/0!</v>
      </c>
      <c r="NLY118" s="1538">
        <f>+NLY556</f>
        <v>0</v>
      </c>
      <c r="NLZ118" s="1845" t="e">
        <f>+NLY118/NLY$16</f>
        <v>#DIV/0!</v>
      </c>
      <c r="NMA118" s="1538">
        <f>+NMA556</f>
        <v>0</v>
      </c>
      <c r="NMB118" s="1845" t="e">
        <f>+NMA118/NMA$16</f>
        <v>#DIV/0!</v>
      </c>
      <c r="NMC118" s="1538">
        <f>+NMC556</f>
        <v>0</v>
      </c>
      <c r="NMD118" s="1845" t="e">
        <f>+NMC118/NMC$16</f>
        <v>#DIV/0!</v>
      </c>
      <c r="NME118" s="1538">
        <f>+NME556</f>
        <v>0</v>
      </c>
      <c r="NMF118" s="1845" t="e">
        <f>+NME118/NME$16</f>
        <v>#DIV/0!</v>
      </c>
      <c r="NMG118" s="1538">
        <f>+NMG556</f>
        <v>0</v>
      </c>
      <c r="NMH118" s="1845" t="e">
        <f>+NMG118/NMG$16</f>
        <v>#DIV/0!</v>
      </c>
      <c r="NMI118" s="1538">
        <f>+NMI556</f>
        <v>0</v>
      </c>
      <c r="NMJ118" s="1845" t="e">
        <f>+NMI118/NMI$16</f>
        <v>#DIV/0!</v>
      </c>
      <c r="NMK118" s="1538">
        <f>+NMK556</f>
        <v>0</v>
      </c>
      <c r="NML118" s="1845" t="e">
        <f>+NMK118/NMK$16</f>
        <v>#DIV/0!</v>
      </c>
      <c r="NMM118" s="1538">
        <f>+NMM556</f>
        <v>0</v>
      </c>
      <c r="NMN118" s="1845" t="e">
        <f>+NMM118/NMM$16</f>
        <v>#DIV/0!</v>
      </c>
      <c r="NMO118" s="1538">
        <f>+NMO556</f>
        <v>0</v>
      </c>
      <c r="NMP118" s="1845" t="e">
        <f>+NMO118/NMO$16</f>
        <v>#DIV/0!</v>
      </c>
      <c r="NMQ118" s="1538">
        <f>+NMQ556</f>
        <v>0</v>
      </c>
      <c r="NMR118" s="1845" t="e">
        <f>+NMQ118/NMQ$16</f>
        <v>#DIV/0!</v>
      </c>
      <c r="NMS118" s="1538">
        <f>+NMS556</f>
        <v>0</v>
      </c>
      <c r="NMT118" s="1845" t="e">
        <f>+NMS118/NMS$16</f>
        <v>#DIV/0!</v>
      </c>
      <c r="NMU118" s="1538">
        <f>+NMU556</f>
        <v>0</v>
      </c>
      <c r="NMV118" s="1845" t="e">
        <f>+NMU118/NMU$16</f>
        <v>#DIV/0!</v>
      </c>
      <c r="NMW118" s="1538">
        <f>+NMW556</f>
        <v>0</v>
      </c>
      <c r="NMX118" s="1845" t="e">
        <f>+NMW118/NMW$16</f>
        <v>#DIV/0!</v>
      </c>
      <c r="NMY118" s="1538">
        <f>+NMY556</f>
        <v>0</v>
      </c>
      <c r="NMZ118" s="1845" t="e">
        <f>+NMY118/NMY$16</f>
        <v>#DIV/0!</v>
      </c>
      <c r="NNA118" s="1538">
        <f>+NNA556</f>
        <v>0</v>
      </c>
      <c r="NNB118" s="1845" t="e">
        <f>+NNA118/NNA$16</f>
        <v>#DIV/0!</v>
      </c>
      <c r="NNC118" s="1538">
        <f>+NNC556</f>
        <v>0</v>
      </c>
      <c r="NND118" s="1845" t="e">
        <f>+NNC118/NNC$16</f>
        <v>#DIV/0!</v>
      </c>
      <c r="NNE118" s="1538">
        <f>+NNE556</f>
        <v>0</v>
      </c>
      <c r="NNF118" s="1845" t="e">
        <f>+NNE118/NNE$16</f>
        <v>#DIV/0!</v>
      </c>
      <c r="NNG118" s="1538">
        <f>+NNG556</f>
        <v>0</v>
      </c>
      <c r="NNH118" s="1845" t="e">
        <f>+NNG118/NNG$16</f>
        <v>#DIV/0!</v>
      </c>
      <c r="NNI118" s="1538">
        <f>+NNI556</f>
        <v>0</v>
      </c>
      <c r="NNJ118" s="1845" t="e">
        <f>+NNI118/NNI$16</f>
        <v>#DIV/0!</v>
      </c>
      <c r="NNK118" s="1538">
        <f>+NNK556</f>
        <v>0</v>
      </c>
      <c r="NNL118" s="1845" t="e">
        <f>+NNK118/NNK$16</f>
        <v>#DIV/0!</v>
      </c>
      <c r="NNM118" s="1538">
        <f>+NNM556</f>
        <v>0</v>
      </c>
      <c r="NNN118" s="1845" t="e">
        <f>+NNM118/NNM$16</f>
        <v>#DIV/0!</v>
      </c>
      <c r="NNO118" s="1538">
        <f>+NNO556</f>
        <v>0</v>
      </c>
      <c r="NNP118" s="1845" t="e">
        <f>+NNO118/NNO$16</f>
        <v>#DIV/0!</v>
      </c>
      <c r="NNQ118" s="1538">
        <f>+NNQ556</f>
        <v>0</v>
      </c>
      <c r="NNR118" s="1845" t="e">
        <f>+NNQ118/NNQ$16</f>
        <v>#DIV/0!</v>
      </c>
      <c r="NNS118" s="1538">
        <f>+NNS556</f>
        <v>0</v>
      </c>
      <c r="NNT118" s="1845" t="e">
        <f>+NNS118/NNS$16</f>
        <v>#DIV/0!</v>
      </c>
      <c r="NNU118" s="1538">
        <f>+NNU556</f>
        <v>0</v>
      </c>
      <c r="NNV118" s="1845" t="e">
        <f>+NNU118/NNU$16</f>
        <v>#DIV/0!</v>
      </c>
      <c r="NNW118" s="1538">
        <f>+NNW556</f>
        <v>0</v>
      </c>
      <c r="NNX118" s="1845" t="e">
        <f>+NNW118/NNW$16</f>
        <v>#DIV/0!</v>
      </c>
      <c r="NNY118" s="1538">
        <f>+NNY556</f>
        <v>0</v>
      </c>
      <c r="NNZ118" s="1845" t="e">
        <f>+NNY118/NNY$16</f>
        <v>#DIV/0!</v>
      </c>
      <c r="NOA118" s="1538">
        <f>+NOA556</f>
        <v>0</v>
      </c>
      <c r="NOB118" s="1845" t="e">
        <f>+NOA118/NOA$16</f>
        <v>#DIV/0!</v>
      </c>
      <c r="NOC118" s="1538">
        <f>+NOC556</f>
        <v>0</v>
      </c>
      <c r="NOD118" s="1845" t="e">
        <f>+NOC118/NOC$16</f>
        <v>#DIV/0!</v>
      </c>
      <c r="NOE118" s="1538">
        <f>+NOE556</f>
        <v>0</v>
      </c>
      <c r="NOF118" s="1845" t="e">
        <f>+NOE118/NOE$16</f>
        <v>#DIV/0!</v>
      </c>
      <c r="NOG118" s="1538">
        <f>+NOG556</f>
        <v>0</v>
      </c>
      <c r="NOH118" s="1845" t="e">
        <f>+NOG118/NOG$16</f>
        <v>#DIV/0!</v>
      </c>
      <c r="NOI118" s="1538">
        <f>+NOI556</f>
        <v>0</v>
      </c>
      <c r="NOJ118" s="1845" t="e">
        <f>+NOI118/NOI$16</f>
        <v>#DIV/0!</v>
      </c>
      <c r="NOK118" s="1538">
        <f>+NOK556</f>
        <v>0</v>
      </c>
      <c r="NOL118" s="1845" t="e">
        <f>+NOK118/NOK$16</f>
        <v>#DIV/0!</v>
      </c>
      <c r="NOM118" s="1538">
        <f>+NOM556</f>
        <v>0</v>
      </c>
      <c r="NON118" s="1845" t="e">
        <f>+NOM118/NOM$16</f>
        <v>#DIV/0!</v>
      </c>
      <c r="NOO118" s="1538">
        <f>+NOO556</f>
        <v>0</v>
      </c>
      <c r="NOP118" s="1845" t="e">
        <f>+NOO118/NOO$16</f>
        <v>#DIV/0!</v>
      </c>
      <c r="NOQ118" s="1538">
        <f>+NOQ556</f>
        <v>0</v>
      </c>
      <c r="NOR118" s="1845" t="e">
        <f>+NOQ118/NOQ$16</f>
        <v>#DIV/0!</v>
      </c>
      <c r="NOS118" s="1538">
        <f>+NOS556</f>
        <v>0</v>
      </c>
      <c r="NOT118" s="1845" t="e">
        <f>+NOS118/NOS$16</f>
        <v>#DIV/0!</v>
      </c>
      <c r="NOU118" s="1538">
        <f>+NOU556</f>
        <v>0</v>
      </c>
      <c r="NOV118" s="1845" t="e">
        <f>+NOU118/NOU$16</f>
        <v>#DIV/0!</v>
      </c>
      <c r="NOW118" s="1538">
        <f>+NOW556</f>
        <v>0</v>
      </c>
      <c r="NOX118" s="1845" t="e">
        <f>+NOW118/NOW$16</f>
        <v>#DIV/0!</v>
      </c>
      <c r="NOY118" s="1538">
        <f>+NOY556</f>
        <v>0</v>
      </c>
      <c r="NOZ118" s="1845" t="e">
        <f>+NOY118/NOY$16</f>
        <v>#DIV/0!</v>
      </c>
      <c r="NPA118" s="1538">
        <f>+NPA556</f>
        <v>0</v>
      </c>
      <c r="NPB118" s="1845" t="e">
        <f>+NPA118/NPA$16</f>
        <v>#DIV/0!</v>
      </c>
      <c r="NPC118" s="1538">
        <f>+NPC556</f>
        <v>0</v>
      </c>
      <c r="NPD118" s="1845" t="e">
        <f>+NPC118/NPC$16</f>
        <v>#DIV/0!</v>
      </c>
      <c r="NPE118" s="1538">
        <f>+NPE556</f>
        <v>0</v>
      </c>
      <c r="NPF118" s="1845" t="e">
        <f>+NPE118/NPE$16</f>
        <v>#DIV/0!</v>
      </c>
      <c r="NPG118" s="1538">
        <f>+NPG556</f>
        <v>0</v>
      </c>
      <c r="NPH118" s="1845" t="e">
        <f>+NPG118/NPG$16</f>
        <v>#DIV/0!</v>
      </c>
      <c r="NPI118" s="1538">
        <f>+NPI556</f>
        <v>0</v>
      </c>
      <c r="NPJ118" s="1845" t="e">
        <f>+NPI118/NPI$16</f>
        <v>#DIV/0!</v>
      </c>
      <c r="NPK118" s="1538">
        <f>+NPK556</f>
        <v>0</v>
      </c>
      <c r="NPL118" s="1845" t="e">
        <f>+NPK118/NPK$16</f>
        <v>#DIV/0!</v>
      </c>
      <c r="NPM118" s="1538">
        <f>+NPM556</f>
        <v>0</v>
      </c>
      <c r="NPN118" s="1845" t="e">
        <f>+NPM118/NPM$16</f>
        <v>#DIV/0!</v>
      </c>
      <c r="NPO118" s="1538">
        <f>+NPO556</f>
        <v>0</v>
      </c>
      <c r="NPP118" s="1845" t="e">
        <f>+NPO118/NPO$16</f>
        <v>#DIV/0!</v>
      </c>
      <c r="NPQ118" s="1538">
        <f>+NPQ556</f>
        <v>0</v>
      </c>
      <c r="NPR118" s="1845" t="e">
        <f>+NPQ118/NPQ$16</f>
        <v>#DIV/0!</v>
      </c>
      <c r="NPS118" s="1538">
        <f>+NPS556</f>
        <v>0</v>
      </c>
      <c r="NPT118" s="1845" t="e">
        <f>+NPS118/NPS$16</f>
        <v>#DIV/0!</v>
      </c>
      <c r="NPU118" s="1538">
        <f>+NPU556</f>
        <v>0</v>
      </c>
      <c r="NPV118" s="1845" t="e">
        <f>+NPU118/NPU$16</f>
        <v>#DIV/0!</v>
      </c>
      <c r="NPW118" s="1538">
        <f>+NPW556</f>
        <v>0</v>
      </c>
      <c r="NPX118" s="1845" t="e">
        <f>+NPW118/NPW$16</f>
        <v>#DIV/0!</v>
      </c>
      <c r="NPY118" s="1538">
        <f>+NPY556</f>
        <v>0</v>
      </c>
      <c r="NPZ118" s="1845" t="e">
        <f>+NPY118/NPY$16</f>
        <v>#DIV/0!</v>
      </c>
      <c r="NQA118" s="1538">
        <f>+NQA556</f>
        <v>0</v>
      </c>
      <c r="NQB118" s="1845" t="e">
        <f>+NQA118/NQA$16</f>
        <v>#DIV/0!</v>
      </c>
      <c r="NQC118" s="1538">
        <f>+NQC556</f>
        <v>0</v>
      </c>
      <c r="NQD118" s="1845" t="e">
        <f>+NQC118/NQC$16</f>
        <v>#DIV/0!</v>
      </c>
      <c r="NQE118" s="1538">
        <f>+NQE556</f>
        <v>0</v>
      </c>
      <c r="NQF118" s="1845" t="e">
        <f>+NQE118/NQE$16</f>
        <v>#DIV/0!</v>
      </c>
      <c r="NQG118" s="1538">
        <f>+NQG556</f>
        <v>0</v>
      </c>
      <c r="NQH118" s="1845" t="e">
        <f>+NQG118/NQG$16</f>
        <v>#DIV/0!</v>
      </c>
      <c r="NQI118" s="1538">
        <f>+NQI556</f>
        <v>0</v>
      </c>
      <c r="NQJ118" s="1845" t="e">
        <f>+NQI118/NQI$16</f>
        <v>#DIV/0!</v>
      </c>
      <c r="NQK118" s="1538">
        <f>+NQK556</f>
        <v>0</v>
      </c>
      <c r="NQL118" s="1845" t="e">
        <f>+NQK118/NQK$16</f>
        <v>#DIV/0!</v>
      </c>
      <c r="NQM118" s="1538">
        <f>+NQM556</f>
        <v>0</v>
      </c>
      <c r="NQN118" s="1845" t="e">
        <f>+NQM118/NQM$16</f>
        <v>#DIV/0!</v>
      </c>
      <c r="NQO118" s="1538">
        <f>+NQO556</f>
        <v>0</v>
      </c>
      <c r="NQP118" s="1845" t="e">
        <f>+NQO118/NQO$16</f>
        <v>#DIV/0!</v>
      </c>
      <c r="NQQ118" s="1538">
        <f>+NQQ556</f>
        <v>0</v>
      </c>
      <c r="NQR118" s="1845" t="e">
        <f>+NQQ118/NQQ$16</f>
        <v>#DIV/0!</v>
      </c>
      <c r="NQS118" s="1538">
        <f>+NQS556</f>
        <v>0</v>
      </c>
      <c r="NQT118" s="1845" t="e">
        <f>+NQS118/NQS$16</f>
        <v>#DIV/0!</v>
      </c>
      <c r="NQU118" s="1538">
        <f>+NQU556</f>
        <v>0</v>
      </c>
      <c r="NQV118" s="1845" t="e">
        <f>+NQU118/NQU$16</f>
        <v>#DIV/0!</v>
      </c>
      <c r="NQW118" s="1538">
        <f>+NQW556</f>
        <v>0</v>
      </c>
      <c r="NQX118" s="1845" t="e">
        <f>+NQW118/NQW$16</f>
        <v>#DIV/0!</v>
      </c>
      <c r="NQY118" s="1538">
        <f>+NQY556</f>
        <v>0</v>
      </c>
      <c r="NQZ118" s="1845" t="e">
        <f>+NQY118/NQY$16</f>
        <v>#DIV/0!</v>
      </c>
      <c r="NRA118" s="1538">
        <f>+NRA556</f>
        <v>0</v>
      </c>
      <c r="NRB118" s="1845" t="e">
        <f>+NRA118/NRA$16</f>
        <v>#DIV/0!</v>
      </c>
      <c r="NRC118" s="1538">
        <f>+NRC556</f>
        <v>0</v>
      </c>
      <c r="NRD118" s="1845" t="e">
        <f>+NRC118/NRC$16</f>
        <v>#DIV/0!</v>
      </c>
      <c r="NRE118" s="1538">
        <f>+NRE556</f>
        <v>0</v>
      </c>
      <c r="NRF118" s="1845" t="e">
        <f>+NRE118/NRE$16</f>
        <v>#DIV/0!</v>
      </c>
      <c r="NRG118" s="1538">
        <f>+NRG556</f>
        <v>0</v>
      </c>
      <c r="NRH118" s="1845" t="e">
        <f>+NRG118/NRG$16</f>
        <v>#DIV/0!</v>
      </c>
      <c r="NRI118" s="1538">
        <f>+NRI556</f>
        <v>0</v>
      </c>
      <c r="NRJ118" s="1845" t="e">
        <f>+NRI118/NRI$16</f>
        <v>#DIV/0!</v>
      </c>
      <c r="NRK118" s="1538">
        <f>+NRK556</f>
        <v>0</v>
      </c>
      <c r="NRL118" s="1845" t="e">
        <f>+NRK118/NRK$16</f>
        <v>#DIV/0!</v>
      </c>
      <c r="NRM118" s="1538">
        <f>+NRM556</f>
        <v>0</v>
      </c>
      <c r="NRN118" s="1845" t="e">
        <f>+NRM118/NRM$16</f>
        <v>#DIV/0!</v>
      </c>
      <c r="NRO118" s="1538">
        <f>+NRO556</f>
        <v>0</v>
      </c>
      <c r="NRP118" s="1845" t="e">
        <f>+NRO118/NRO$16</f>
        <v>#DIV/0!</v>
      </c>
      <c r="NRQ118" s="1538">
        <f>+NRQ556</f>
        <v>0</v>
      </c>
      <c r="NRR118" s="1845" t="e">
        <f>+NRQ118/NRQ$16</f>
        <v>#DIV/0!</v>
      </c>
      <c r="NRS118" s="1538">
        <f>+NRS556</f>
        <v>0</v>
      </c>
      <c r="NRT118" s="1845" t="e">
        <f>+NRS118/NRS$16</f>
        <v>#DIV/0!</v>
      </c>
      <c r="NRU118" s="1538">
        <f>+NRU556</f>
        <v>0</v>
      </c>
      <c r="NRV118" s="1845" t="e">
        <f>+NRU118/NRU$16</f>
        <v>#DIV/0!</v>
      </c>
      <c r="NRW118" s="1538">
        <f>+NRW556</f>
        <v>0</v>
      </c>
      <c r="NRX118" s="1845" t="e">
        <f>+NRW118/NRW$16</f>
        <v>#DIV/0!</v>
      </c>
      <c r="NRY118" s="1538">
        <f>+NRY556</f>
        <v>0</v>
      </c>
      <c r="NRZ118" s="1845" t="e">
        <f>+NRY118/NRY$16</f>
        <v>#DIV/0!</v>
      </c>
      <c r="NSA118" s="1538">
        <f>+NSA556</f>
        <v>0</v>
      </c>
      <c r="NSB118" s="1845" t="e">
        <f>+NSA118/NSA$16</f>
        <v>#DIV/0!</v>
      </c>
      <c r="NSC118" s="1538">
        <f>+NSC556</f>
        <v>0</v>
      </c>
      <c r="NSD118" s="1845" t="e">
        <f>+NSC118/NSC$16</f>
        <v>#DIV/0!</v>
      </c>
      <c r="NSE118" s="1538">
        <f>+NSE556</f>
        <v>0</v>
      </c>
      <c r="NSF118" s="1845" t="e">
        <f>+NSE118/NSE$16</f>
        <v>#DIV/0!</v>
      </c>
      <c r="NSG118" s="1538">
        <f>+NSG556</f>
        <v>0</v>
      </c>
      <c r="NSH118" s="1845" t="e">
        <f>+NSG118/NSG$16</f>
        <v>#DIV/0!</v>
      </c>
      <c r="NSI118" s="1538">
        <f>+NSI556</f>
        <v>0</v>
      </c>
      <c r="NSJ118" s="1845" t="e">
        <f>+NSI118/NSI$16</f>
        <v>#DIV/0!</v>
      </c>
      <c r="NSK118" s="1538">
        <f>+NSK556</f>
        <v>0</v>
      </c>
      <c r="NSL118" s="1845" t="e">
        <f>+NSK118/NSK$16</f>
        <v>#DIV/0!</v>
      </c>
      <c r="NSM118" s="1538">
        <f>+NSM556</f>
        <v>0</v>
      </c>
      <c r="NSN118" s="1845" t="e">
        <f>+NSM118/NSM$16</f>
        <v>#DIV/0!</v>
      </c>
      <c r="NSO118" s="1538">
        <f>+NSO556</f>
        <v>0</v>
      </c>
      <c r="NSP118" s="1845" t="e">
        <f>+NSO118/NSO$16</f>
        <v>#DIV/0!</v>
      </c>
      <c r="NSQ118" s="1538">
        <f>+NSQ556</f>
        <v>0</v>
      </c>
      <c r="NSR118" s="1845" t="e">
        <f>+NSQ118/NSQ$16</f>
        <v>#DIV/0!</v>
      </c>
      <c r="NSS118" s="1538">
        <f>+NSS556</f>
        <v>0</v>
      </c>
      <c r="NST118" s="1845" t="e">
        <f>+NSS118/NSS$16</f>
        <v>#DIV/0!</v>
      </c>
      <c r="NSU118" s="1538">
        <f>+NSU556</f>
        <v>0</v>
      </c>
      <c r="NSV118" s="1845" t="e">
        <f>+NSU118/NSU$16</f>
        <v>#DIV/0!</v>
      </c>
      <c r="NSW118" s="1538">
        <f>+NSW556</f>
        <v>0</v>
      </c>
      <c r="NSX118" s="1845" t="e">
        <f>+NSW118/NSW$16</f>
        <v>#DIV/0!</v>
      </c>
      <c r="NSY118" s="1538">
        <f>+NSY556</f>
        <v>0</v>
      </c>
      <c r="NSZ118" s="1845" t="e">
        <f>+NSY118/NSY$16</f>
        <v>#DIV/0!</v>
      </c>
      <c r="NTA118" s="1538">
        <f>+NTA556</f>
        <v>0</v>
      </c>
      <c r="NTB118" s="1845" t="e">
        <f>+NTA118/NTA$16</f>
        <v>#DIV/0!</v>
      </c>
      <c r="NTC118" s="1538">
        <f>+NTC556</f>
        <v>0</v>
      </c>
      <c r="NTD118" s="1845" t="e">
        <f>+NTC118/NTC$16</f>
        <v>#DIV/0!</v>
      </c>
      <c r="NTE118" s="1538">
        <f>+NTE556</f>
        <v>0</v>
      </c>
      <c r="NTF118" s="1845" t="e">
        <f>+NTE118/NTE$16</f>
        <v>#DIV/0!</v>
      </c>
      <c r="NTG118" s="1538">
        <f>+NTG556</f>
        <v>0</v>
      </c>
      <c r="NTH118" s="1845" t="e">
        <f>+NTG118/NTG$16</f>
        <v>#DIV/0!</v>
      </c>
      <c r="NTI118" s="1538">
        <f>+NTI556</f>
        <v>0</v>
      </c>
      <c r="NTJ118" s="1845" t="e">
        <f>+NTI118/NTI$16</f>
        <v>#DIV/0!</v>
      </c>
      <c r="NTK118" s="1538">
        <f>+NTK556</f>
        <v>0</v>
      </c>
      <c r="NTL118" s="1845" t="e">
        <f>+NTK118/NTK$16</f>
        <v>#DIV/0!</v>
      </c>
      <c r="NTM118" s="1538">
        <f>+NTM556</f>
        <v>0</v>
      </c>
      <c r="NTN118" s="1845" t="e">
        <f>+NTM118/NTM$16</f>
        <v>#DIV/0!</v>
      </c>
      <c r="NTO118" s="1538">
        <f>+NTO556</f>
        <v>0</v>
      </c>
      <c r="NTP118" s="1845" t="e">
        <f>+NTO118/NTO$16</f>
        <v>#DIV/0!</v>
      </c>
      <c r="NTQ118" s="1538">
        <f>+NTQ556</f>
        <v>0</v>
      </c>
      <c r="NTR118" s="1845" t="e">
        <f>+NTQ118/NTQ$16</f>
        <v>#DIV/0!</v>
      </c>
      <c r="NTS118" s="1538">
        <f>+NTS556</f>
        <v>0</v>
      </c>
      <c r="NTT118" s="1845" t="e">
        <f>+NTS118/NTS$16</f>
        <v>#DIV/0!</v>
      </c>
      <c r="NTU118" s="1538">
        <f>+NTU556</f>
        <v>0</v>
      </c>
      <c r="NTV118" s="1845" t="e">
        <f>+NTU118/NTU$16</f>
        <v>#DIV/0!</v>
      </c>
      <c r="NTW118" s="1538">
        <f>+NTW556</f>
        <v>0</v>
      </c>
      <c r="NTX118" s="1845" t="e">
        <f>+NTW118/NTW$16</f>
        <v>#DIV/0!</v>
      </c>
      <c r="NTY118" s="1538">
        <f>+NTY556</f>
        <v>0</v>
      </c>
      <c r="NTZ118" s="1845" t="e">
        <f>+NTY118/NTY$16</f>
        <v>#DIV/0!</v>
      </c>
      <c r="NUA118" s="1538">
        <f>+NUA556</f>
        <v>0</v>
      </c>
      <c r="NUB118" s="1845" t="e">
        <f>+NUA118/NUA$16</f>
        <v>#DIV/0!</v>
      </c>
      <c r="NUC118" s="1538">
        <f>+NUC556</f>
        <v>0</v>
      </c>
      <c r="NUD118" s="1845" t="e">
        <f>+NUC118/NUC$16</f>
        <v>#DIV/0!</v>
      </c>
      <c r="NUE118" s="1538">
        <f>+NUE556</f>
        <v>0</v>
      </c>
      <c r="NUF118" s="1845" t="e">
        <f>+NUE118/NUE$16</f>
        <v>#DIV/0!</v>
      </c>
      <c r="NUG118" s="1538">
        <f>+NUG556</f>
        <v>0</v>
      </c>
      <c r="NUH118" s="1845" t="e">
        <f>+NUG118/NUG$16</f>
        <v>#DIV/0!</v>
      </c>
      <c r="NUI118" s="1538">
        <f>+NUI556</f>
        <v>0</v>
      </c>
      <c r="NUJ118" s="1845" t="e">
        <f>+NUI118/NUI$16</f>
        <v>#DIV/0!</v>
      </c>
      <c r="NUK118" s="1538">
        <f>+NUK556</f>
        <v>0</v>
      </c>
      <c r="NUL118" s="1845" t="e">
        <f>+NUK118/NUK$16</f>
        <v>#DIV/0!</v>
      </c>
      <c r="NUM118" s="1538">
        <f>+NUM556</f>
        <v>0</v>
      </c>
      <c r="NUN118" s="1845" t="e">
        <f>+NUM118/NUM$16</f>
        <v>#DIV/0!</v>
      </c>
      <c r="NUO118" s="1538">
        <f>+NUO556</f>
        <v>0</v>
      </c>
      <c r="NUP118" s="1845" t="e">
        <f>+NUO118/NUO$16</f>
        <v>#DIV/0!</v>
      </c>
      <c r="NUQ118" s="1538">
        <f>+NUQ556</f>
        <v>0</v>
      </c>
      <c r="NUR118" s="1845" t="e">
        <f>+NUQ118/NUQ$16</f>
        <v>#DIV/0!</v>
      </c>
      <c r="NUS118" s="1538">
        <f>+NUS556</f>
        <v>0</v>
      </c>
      <c r="NUT118" s="1845" t="e">
        <f>+NUS118/NUS$16</f>
        <v>#DIV/0!</v>
      </c>
      <c r="NUU118" s="1538">
        <f>+NUU556</f>
        <v>0</v>
      </c>
      <c r="NUV118" s="1845" t="e">
        <f>+NUU118/NUU$16</f>
        <v>#DIV/0!</v>
      </c>
      <c r="NUW118" s="1538">
        <f>+NUW556</f>
        <v>0</v>
      </c>
      <c r="NUX118" s="1845" t="e">
        <f>+NUW118/NUW$16</f>
        <v>#DIV/0!</v>
      </c>
      <c r="NUY118" s="1538">
        <f>+NUY556</f>
        <v>0</v>
      </c>
      <c r="NUZ118" s="1845" t="e">
        <f>+NUY118/NUY$16</f>
        <v>#DIV/0!</v>
      </c>
      <c r="NVA118" s="1538">
        <f>+NVA556</f>
        <v>0</v>
      </c>
      <c r="NVB118" s="1845" t="e">
        <f>+NVA118/NVA$16</f>
        <v>#DIV/0!</v>
      </c>
      <c r="NVC118" s="1538">
        <f>+NVC556</f>
        <v>0</v>
      </c>
      <c r="NVD118" s="1845" t="e">
        <f>+NVC118/NVC$16</f>
        <v>#DIV/0!</v>
      </c>
      <c r="NVE118" s="1538">
        <f>+NVE556</f>
        <v>0</v>
      </c>
      <c r="NVF118" s="1845" t="e">
        <f>+NVE118/NVE$16</f>
        <v>#DIV/0!</v>
      </c>
      <c r="NVG118" s="1538">
        <f>+NVG556</f>
        <v>0</v>
      </c>
      <c r="NVH118" s="1845" t="e">
        <f>+NVG118/NVG$16</f>
        <v>#DIV/0!</v>
      </c>
      <c r="NVI118" s="1538">
        <f>+NVI556</f>
        <v>0</v>
      </c>
      <c r="NVJ118" s="1845" t="e">
        <f>+NVI118/NVI$16</f>
        <v>#DIV/0!</v>
      </c>
      <c r="NVK118" s="1538">
        <f>+NVK556</f>
        <v>0</v>
      </c>
      <c r="NVL118" s="1845" t="e">
        <f>+NVK118/NVK$16</f>
        <v>#DIV/0!</v>
      </c>
      <c r="NVM118" s="1538">
        <f>+NVM556</f>
        <v>0</v>
      </c>
      <c r="NVN118" s="1845" t="e">
        <f>+NVM118/NVM$16</f>
        <v>#DIV/0!</v>
      </c>
      <c r="NVO118" s="1538">
        <f>+NVO556</f>
        <v>0</v>
      </c>
      <c r="NVP118" s="1845" t="e">
        <f>+NVO118/NVO$16</f>
        <v>#DIV/0!</v>
      </c>
      <c r="NVQ118" s="1538">
        <f>+NVQ556</f>
        <v>0</v>
      </c>
      <c r="NVR118" s="1845" t="e">
        <f>+NVQ118/NVQ$16</f>
        <v>#DIV/0!</v>
      </c>
      <c r="NVS118" s="1538">
        <f>+NVS556</f>
        <v>0</v>
      </c>
      <c r="NVT118" s="1845" t="e">
        <f>+NVS118/NVS$16</f>
        <v>#DIV/0!</v>
      </c>
      <c r="NVU118" s="1538">
        <f>+NVU556</f>
        <v>0</v>
      </c>
      <c r="NVV118" s="1845" t="e">
        <f>+NVU118/NVU$16</f>
        <v>#DIV/0!</v>
      </c>
      <c r="NVW118" s="1538">
        <f>+NVW556</f>
        <v>0</v>
      </c>
      <c r="NVX118" s="1845" t="e">
        <f>+NVW118/NVW$16</f>
        <v>#DIV/0!</v>
      </c>
      <c r="NVY118" s="1538">
        <f>+NVY556</f>
        <v>0</v>
      </c>
      <c r="NVZ118" s="1845" t="e">
        <f>+NVY118/NVY$16</f>
        <v>#DIV/0!</v>
      </c>
      <c r="NWA118" s="1538">
        <f>+NWA556</f>
        <v>0</v>
      </c>
      <c r="NWB118" s="1845" t="e">
        <f>+NWA118/NWA$16</f>
        <v>#DIV/0!</v>
      </c>
      <c r="NWC118" s="1538">
        <f>+NWC556</f>
        <v>0</v>
      </c>
      <c r="NWD118" s="1845" t="e">
        <f>+NWC118/NWC$16</f>
        <v>#DIV/0!</v>
      </c>
      <c r="NWE118" s="1538">
        <f>+NWE556</f>
        <v>0</v>
      </c>
      <c r="NWF118" s="1845" t="e">
        <f>+NWE118/NWE$16</f>
        <v>#DIV/0!</v>
      </c>
      <c r="NWG118" s="1538">
        <f>+NWG556</f>
        <v>0</v>
      </c>
      <c r="NWH118" s="1845" t="e">
        <f>+NWG118/NWG$16</f>
        <v>#DIV/0!</v>
      </c>
      <c r="NWI118" s="1538">
        <f>+NWI556</f>
        <v>0</v>
      </c>
      <c r="NWJ118" s="1845" t="e">
        <f>+NWI118/NWI$16</f>
        <v>#DIV/0!</v>
      </c>
      <c r="NWK118" s="1538">
        <f>+NWK556</f>
        <v>0</v>
      </c>
      <c r="NWL118" s="1845" t="e">
        <f>+NWK118/NWK$16</f>
        <v>#DIV/0!</v>
      </c>
      <c r="NWM118" s="1538">
        <f>+NWM556</f>
        <v>0</v>
      </c>
      <c r="NWN118" s="1845" t="e">
        <f>+NWM118/NWM$16</f>
        <v>#DIV/0!</v>
      </c>
      <c r="NWO118" s="1538">
        <f>+NWO556</f>
        <v>0</v>
      </c>
      <c r="NWP118" s="1845" t="e">
        <f>+NWO118/NWO$16</f>
        <v>#DIV/0!</v>
      </c>
      <c r="NWQ118" s="1538">
        <f>+NWQ556</f>
        <v>0</v>
      </c>
      <c r="NWR118" s="1845" t="e">
        <f>+NWQ118/NWQ$16</f>
        <v>#DIV/0!</v>
      </c>
      <c r="NWS118" s="1538">
        <f>+NWS556</f>
        <v>0</v>
      </c>
      <c r="NWT118" s="1845" t="e">
        <f>+NWS118/NWS$16</f>
        <v>#DIV/0!</v>
      </c>
      <c r="NWU118" s="1538">
        <f>+NWU556</f>
        <v>0</v>
      </c>
      <c r="NWV118" s="1845" t="e">
        <f>+NWU118/NWU$16</f>
        <v>#DIV/0!</v>
      </c>
      <c r="NWW118" s="1538">
        <f>+NWW556</f>
        <v>0</v>
      </c>
      <c r="NWX118" s="1845" t="e">
        <f>+NWW118/NWW$16</f>
        <v>#DIV/0!</v>
      </c>
      <c r="NWY118" s="1538">
        <f>+NWY556</f>
        <v>0</v>
      </c>
      <c r="NWZ118" s="1845" t="e">
        <f>+NWY118/NWY$16</f>
        <v>#DIV/0!</v>
      </c>
      <c r="NXA118" s="1538">
        <f>+NXA556</f>
        <v>0</v>
      </c>
      <c r="NXB118" s="1845" t="e">
        <f>+NXA118/NXA$16</f>
        <v>#DIV/0!</v>
      </c>
      <c r="NXC118" s="1538">
        <f>+NXC556</f>
        <v>0</v>
      </c>
      <c r="NXD118" s="1845" t="e">
        <f>+NXC118/NXC$16</f>
        <v>#DIV/0!</v>
      </c>
      <c r="NXE118" s="1538">
        <f>+NXE556</f>
        <v>0</v>
      </c>
      <c r="NXF118" s="1845" t="e">
        <f>+NXE118/NXE$16</f>
        <v>#DIV/0!</v>
      </c>
      <c r="NXG118" s="1538">
        <f>+NXG556</f>
        <v>0</v>
      </c>
      <c r="NXH118" s="1845" t="e">
        <f>+NXG118/NXG$16</f>
        <v>#DIV/0!</v>
      </c>
      <c r="NXI118" s="1538">
        <f>+NXI556</f>
        <v>0</v>
      </c>
      <c r="NXJ118" s="1845" t="e">
        <f>+NXI118/NXI$16</f>
        <v>#DIV/0!</v>
      </c>
      <c r="NXK118" s="1538">
        <f>+NXK556</f>
        <v>0</v>
      </c>
      <c r="NXL118" s="1845" t="e">
        <f>+NXK118/NXK$16</f>
        <v>#DIV/0!</v>
      </c>
      <c r="NXM118" s="1538">
        <f>+NXM556</f>
        <v>0</v>
      </c>
      <c r="NXN118" s="1845" t="e">
        <f>+NXM118/NXM$16</f>
        <v>#DIV/0!</v>
      </c>
      <c r="NXO118" s="1538">
        <f>+NXO556</f>
        <v>0</v>
      </c>
      <c r="NXP118" s="1845" t="e">
        <f>+NXO118/NXO$16</f>
        <v>#DIV/0!</v>
      </c>
      <c r="NXQ118" s="1538">
        <f>+NXQ556</f>
        <v>0</v>
      </c>
      <c r="NXR118" s="1845" t="e">
        <f>+NXQ118/NXQ$16</f>
        <v>#DIV/0!</v>
      </c>
      <c r="NXS118" s="1538">
        <f>+NXS556</f>
        <v>0</v>
      </c>
      <c r="NXT118" s="1845" t="e">
        <f>+NXS118/NXS$16</f>
        <v>#DIV/0!</v>
      </c>
      <c r="NXU118" s="1538">
        <f>+NXU556</f>
        <v>0</v>
      </c>
      <c r="NXV118" s="1845" t="e">
        <f>+NXU118/NXU$16</f>
        <v>#DIV/0!</v>
      </c>
      <c r="NXW118" s="1538">
        <f>+NXW556</f>
        <v>0</v>
      </c>
      <c r="NXX118" s="1845" t="e">
        <f>+NXW118/NXW$16</f>
        <v>#DIV/0!</v>
      </c>
      <c r="NXY118" s="1538">
        <f>+NXY556</f>
        <v>0</v>
      </c>
      <c r="NXZ118" s="1845" t="e">
        <f>+NXY118/NXY$16</f>
        <v>#DIV/0!</v>
      </c>
      <c r="NYA118" s="1538">
        <f>+NYA556</f>
        <v>0</v>
      </c>
      <c r="NYB118" s="1845" t="e">
        <f>+NYA118/NYA$16</f>
        <v>#DIV/0!</v>
      </c>
      <c r="NYC118" s="1538">
        <f>+NYC556</f>
        <v>0</v>
      </c>
      <c r="NYD118" s="1845" t="e">
        <f>+NYC118/NYC$16</f>
        <v>#DIV/0!</v>
      </c>
      <c r="NYE118" s="1538">
        <f>+NYE556</f>
        <v>0</v>
      </c>
      <c r="NYF118" s="1845" t="e">
        <f>+NYE118/NYE$16</f>
        <v>#DIV/0!</v>
      </c>
      <c r="NYG118" s="1538">
        <f>+NYG556</f>
        <v>0</v>
      </c>
      <c r="NYH118" s="1845" t="e">
        <f>+NYG118/NYG$16</f>
        <v>#DIV/0!</v>
      </c>
      <c r="NYI118" s="1538">
        <f>+NYI556</f>
        <v>0</v>
      </c>
      <c r="NYJ118" s="1845" t="e">
        <f>+NYI118/NYI$16</f>
        <v>#DIV/0!</v>
      </c>
      <c r="NYK118" s="1538">
        <f>+NYK556</f>
        <v>0</v>
      </c>
      <c r="NYL118" s="1845" t="e">
        <f>+NYK118/NYK$16</f>
        <v>#DIV/0!</v>
      </c>
      <c r="NYM118" s="1538">
        <f>+NYM556</f>
        <v>0</v>
      </c>
      <c r="NYN118" s="1845" t="e">
        <f>+NYM118/NYM$16</f>
        <v>#DIV/0!</v>
      </c>
      <c r="NYO118" s="1538">
        <f>+NYO556</f>
        <v>0</v>
      </c>
      <c r="NYP118" s="1845" t="e">
        <f>+NYO118/NYO$16</f>
        <v>#DIV/0!</v>
      </c>
      <c r="NYQ118" s="1538">
        <f>+NYQ556</f>
        <v>0</v>
      </c>
      <c r="NYR118" s="1845" t="e">
        <f>+NYQ118/NYQ$16</f>
        <v>#DIV/0!</v>
      </c>
      <c r="NYS118" s="1538">
        <f>+NYS556</f>
        <v>0</v>
      </c>
      <c r="NYT118" s="1845" t="e">
        <f>+NYS118/NYS$16</f>
        <v>#DIV/0!</v>
      </c>
      <c r="NYU118" s="1538">
        <f>+NYU556</f>
        <v>0</v>
      </c>
      <c r="NYV118" s="1845" t="e">
        <f>+NYU118/NYU$16</f>
        <v>#DIV/0!</v>
      </c>
      <c r="NYW118" s="1538">
        <f>+NYW556</f>
        <v>0</v>
      </c>
      <c r="NYX118" s="1845" t="e">
        <f>+NYW118/NYW$16</f>
        <v>#DIV/0!</v>
      </c>
      <c r="NYY118" s="1538">
        <f>+NYY556</f>
        <v>0</v>
      </c>
      <c r="NYZ118" s="1845" t="e">
        <f>+NYY118/NYY$16</f>
        <v>#DIV/0!</v>
      </c>
      <c r="NZA118" s="1538">
        <f>+NZA556</f>
        <v>0</v>
      </c>
      <c r="NZB118" s="1845" t="e">
        <f>+NZA118/NZA$16</f>
        <v>#DIV/0!</v>
      </c>
      <c r="NZC118" s="1538">
        <f>+NZC556</f>
        <v>0</v>
      </c>
      <c r="NZD118" s="1845" t="e">
        <f>+NZC118/NZC$16</f>
        <v>#DIV/0!</v>
      </c>
      <c r="NZE118" s="1538">
        <f>+NZE556</f>
        <v>0</v>
      </c>
      <c r="NZF118" s="1845" t="e">
        <f>+NZE118/NZE$16</f>
        <v>#DIV/0!</v>
      </c>
      <c r="NZG118" s="1538">
        <f>+NZG556</f>
        <v>0</v>
      </c>
      <c r="NZH118" s="1845" t="e">
        <f>+NZG118/NZG$16</f>
        <v>#DIV/0!</v>
      </c>
      <c r="NZI118" s="1538">
        <f>+NZI556</f>
        <v>0</v>
      </c>
      <c r="NZJ118" s="1845" t="e">
        <f>+NZI118/NZI$16</f>
        <v>#DIV/0!</v>
      </c>
      <c r="NZK118" s="1538">
        <f>+NZK556</f>
        <v>0</v>
      </c>
      <c r="NZL118" s="1845" t="e">
        <f>+NZK118/NZK$16</f>
        <v>#DIV/0!</v>
      </c>
      <c r="NZM118" s="1538">
        <f>+NZM556</f>
        <v>0</v>
      </c>
      <c r="NZN118" s="1845" t="e">
        <f>+NZM118/NZM$16</f>
        <v>#DIV/0!</v>
      </c>
      <c r="NZO118" s="1538">
        <f>+NZO556</f>
        <v>0</v>
      </c>
      <c r="NZP118" s="1845" t="e">
        <f>+NZO118/NZO$16</f>
        <v>#DIV/0!</v>
      </c>
      <c r="NZQ118" s="1538">
        <f>+NZQ556</f>
        <v>0</v>
      </c>
      <c r="NZR118" s="1845" t="e">
        <f>+NZQ118/NZQ$16</f>
        <v>#DIV/0!</v>
      </c>
      <c r="NZS118" s="1538">
        <f>+NZS556</f>
        <v>0</v>
      </c>
      <c r="NZT118" s="1845" t="e">
        <f>+NZS118/NZS$16</f>
        <v>#DIV/0!</v>
      </c>
      <c r="NZU118" s="1538">
        <f>+NZU556</f>
        <v>0</v>
      </c>
      <c r="NZV118" s="1845" t="e">
        <f>+NZU118/NZU$16</f>
        <v>#DIV/0!</v>
      </c>
      <c r="NZW118" s="1538">
        <f>+NZW556</f>
        <v>0</v>
      </c>
      <c r="NZX118" s="1845" t="e">
        <f>+NZW118/NZW$16</f>
        <v>#DIV/0!</v>
      </c>
      <c r="NZY118" s="1538">
        <f>+NZY556</f>
        <v>0</v>
      </c>
      <c r="NZZ118" s="1845" t="e">
        <f>+NZY118/NZY$16</f>
        <v>#DIV/0!</v>
      </c>
      <c r="OAA118" s="1538">
        <f>+OAA556</f>
        <v>0</v>
      </c>
      <c r="OAB118" s="1845" t="e">
        <f>+OAA118/OAA$16</f>
        <v>#DIV/0!</v>
      </c>
      <c r="OAC118" s="1538">
        <f>+OAC556</f>
        <v>0</v>
      </c>
      <c r="OAD118" s="1845" t="e">
        <f>+OAC118/OAC$16</f>
        <v>#DIV/0!</v>
      </c>
      <c r="OAE118" s="1538">
        <f>+OAE556</f>
        <v>0</v>
      </c>
      <c r="OAF118" s="1845" t="e">
        <f>+OAE118/OAE$16</f>
        <v>#DIV/0!</v>
      </c>
      <c r="OAG118" s="1538">
        <f>+OAG556</f>
        <v>0</v>
      </c>
      <c r="OAH118" s="1845" t="e">
        <f>+OAG118/OAG$16</f>
        <v>#DIV/0!</v>
      </c>
      <c r="OAI118" s="1538">
        <f>+OAI556</f>
        <v>0</v>
      </c>
      <c r="OAJ118" s="1845" t="e">
        <f>+OAI118/OAI$16</f>
        <v>#DIV/0!</v>
      </c>
      <c r="OAK118" s="1538">
        <f>+OAK556</f>
        <v>0</v>
      </c>
      <c r="OAL118" s="1845" t="e">
        <f>+OAK118/OAK$16</f>
        <v>#DIV/0!</v>
      </c>
      <c r="OAM118" s="1538">
        <f>+OAM556</f>
        <v>0</v>
      </c>
      <c r="OAN118" s="1845" t="e">
        <f>+OAM118/OAM$16</f>
        <v>#DIV/0!</v>
      </c>
      <c r="OAO118" s="1538">
        <f>+OAO556</f>
        <v>0</v>
      </c>
      <c r="OAP118" s="1845" t="e">
        <f>+OAO118/OAO$16</f>
        <v>#DIV/0!</v>
      </c>
      <c r="OAQ118" s="1538">
        <f>+OAQ556</f>
        <v>0</v>
      </c>
      <c r="OAR118" s="1845" t="e">
        <f>+OAQ118/OAQ$16</f>
        <v>#DIV/0!</v>
      </c>
      <c r="OAS118" s="1538">
        <f>+OAS556</f>
        <v>0</v>
      </c>
      <c r="OAT118" s="1845" t="e">
        <f>+OAS118/OAS$16</f>
        <v>#DIV/0!</v>
      </c>
      <c r="OAU118" s="1538">
        <f>+OAU556</f>
        <v>0</v>
      </c>
      <c r="OAV118" s="1845" t="e">
        <f>+OAU118/OAU$16</f>
        <v>#DIV/0!</v>
      </c>
      <c r="OAW118" s="1538">
        <f>+OAW556</f>
        <v>0</v>
      </c>
      <c r="OAX118" s="1845" t="e">
        <f>+OAW118/OAW$16</f>
        <v>#DIV/0!</v>
      </c>
      <c r="OAY118" s="1538">
        <f>+OAY556</f>
        <v>0</v>
      </c>
      <c r="OAZ118" s="1845" t="e">
        <f>+OAY118/OAY$16</f>
        <v>#DIV/0!</v>
      </c>
      <c r="OBA118" s="1538">
        <f>+OBA556</f>
        <v>0</v>
      </c>
      <c r="OBB118" s="1845" t="e">
        <f>+OBA118/OBA$16</f>
        <v>#DIV/0!</v>
      </c>
      <c r="OBC118" s="1538">
        <f>+OBC556</f>
        <v>0</v>
      </c>
      <c r="OBD118" s="1845" t="e">
        <f>+OBC118/OBC$16</f>
        <v>#DIV/0!</v>
      </c>
      <c r="OBE118" s="1538">
        <f>+OBE556</f>
        <v>0</v>
      </c>
      <c r="OBF118" s="1845" t="e">
        <f>+OBE118/OBE$16</f>
        <v>#DIV/0!</v>
      </c>
      <c r="OBG118" s="1538">
        <f>+OBG556</f>
        <v>0</v>
      </c>
      <c r="OBH118" s="1845" t="e">
        <f>+OBG118/OBG$16</f>
        <v>#DIV/0!</v>
      </c>
      <c r="OBI118" s="1538">
        <f>+OBI556</f>
        <v>0</v>
      </c>
      <c r="OBJ118" s="1845" t="e">
        <f>+OBI118/OBI$16</f>
        <v>#DIV/0!</v>
      </c>
      <c r="OBK118" s="1538">
        <f>+OBK556</f>
        <v>0</v>
      </c>
      <c r="OBL118" s="1845" t="e">
        <f>+OBK118/OBK$16</f>
        <v>#DIV/0!</v>
      </c>
      <c r="OBM118" s="1538">
        <f>+OBM556</f>
        <v>0</v>
      </c>
      <c r="OBN118" s="1845" t="e">
        <f>+OBM118/OBM$16</f>
        <v>#DIV/0!</v>
      </c>
      <c r="OBO118" s="1538">
        <f>+OBO556</f>
        <v>0</v>
      </c>
      <c r="OBP118" s="1845" t="e">
        <f>+OBO118/OBO$16</f>
        <v>#DIV/0!</v>
      </c>
      <c r="OBQ118" s="1538">
        <f>+OBQ556</f>
        <v>0</v>
      </c>
      <c r="OBR118" s="1845" t="e">
        <f>+OBQ118/OBQ$16</f>
        <v>#DIV/0!</v>
      </c>
      <c r="OBS118" s="1538">
        <f>+OBS556</f>
        <v>0</v>
      </c>
      <c r="OBT118" s="1845" t="e">
        <f>+OBS118/OBS$16</f>
        <v>#DIV/0!</v>
      </c>
      <c r="OBU118" s="1538">
        <f>+OBU556</f>
        <v>0</v>
      </c>
      <c r="OBV118" s="1845" t="e">
        <f>+OBU118/OBU$16</f>
        <v>#DIV/0!</v>
      </c>
      <c r="OBW118" s="1538">
        <f>+OBW556</f>
        <v>0</v>
      </c>
      <c r="OBX118" s="1845" t="e">
        <f>+OBW118/OBW$16</f>
        <v>#DIV/0!</v>
      </c>
      <c r="OBY118" s="1538">
        <f>+OBY556</f>
        <v>0</v>
      </c>
      <c r="OBZ118" s="1845" t="e">
        <f>+OBY118/OBY$16</f>
        <v>#DIV/0!</v>
      </c>
      <c r="OCA118" s="1538">
        <f>+OCA556</f>
        <v>0</v>
      </c>
      <c r="OCB118" s="1845" t="e">
        <f>+OCA118/OCA$16</f>
        <v>#DIV/0!</v>
      </c>
      <c r="OCC118" s="1538">
        <f>+OCC556</f>
        <v>0</v>
      </c>
      <c r="OCD118" s="1845" t="e">
        <f>+OCC118/OCC$16</f>
        <v>#DIV/0!</v>
      </c>
      <c r="OCE118" s="1538">
        <f>+OCE556</f>
        <v>0</v>
      </c>
      <c r="OCF118" s="1845" t="e">
        <f>+OCE118/OCE$16</f>
        <v>#DIV/0!</v>
      </c>
      <c r="OCG118" s="1538">
        <f>+OCG556</f>
        <v>0</v>
      </c>
      <c r="OCH118" s="1845" t="e">
        <f>+OCG118/OCG$16</f>
        <v>#DIV/0!</v>
      </c>
      <c r="OCI118" s="1538">
        <f>+OCI556</f>
        <v>0</v>
      </c>
      <c r="OCJ118" s="1845" t="e">
        <f>+OCI118/OCI$16</f>
        <v>#DIV/0!</v>
      </c>
      <c r="OCK118" s="1538">
        <f>+OCK556</f>
        <v>0</v>
      </c>
      <c r="OCL118" s="1845" t="e">
        <f>+OCK118/OCK$16</f>
        <v>#DIV/0!</v>
      </c>
      <c r="OCM118" s="1538">
        <f>+OCM556</f>
        <v>0</v>
      </c>
      <c r="OCN118" s="1845" t="e">
        <f>+OCM118/OCM$16</f>
        <v>#DIV/0!</v>
      </c>
      <c r="OCO118" s="1538">
        <f>+OCO556</f>
        <v>0</v>
      </c>
      <c r="OCP118" s="1845" t="e">
        <f>+OCO118/OCO$16</f>
        <v>#DIV/0!</v>
      </c>
      <c r="OCQ118" s="1538">
        <f>+OCQ556</f>
        <v>0</v>
      </c>
      <c r="OCR118" s="1845" t="e">
        <f>+OCQ118/OCQ$16</f>
        <v>#DIV/0!</v>
      </c>
      <c r="OCS118" s="1538">
        <f>+OCS556</f>
        <v>0</v>
      </c>
      <c r="OCT118" s="1845" t="e">
        <f>+OCS118/OCS$16</f>
        <v>#DIV/0!</v>
      </c>
      <c r="OCU118" s="1538">
        <f>+OCU556</f>
        <v>0</v>
      </c>
      <c r="OCV118" s="1845" t="e">
        <f>+OCU118/OCU$16</f>
        <v>#DIV/0!</v>
      </c>
      <c r="OCW118" s="1538">
        <f>+OCW556</f>
        <v>0</v>
      </c>
      <c r="OCX118" s="1845" t="e">
        <f>+OCW118/OCW$16</f>
        <v>#DIV/0!</v>
      </c>
      <c r="OCY118" s="1538">
        <f>+OCY556</f>
        <v>0</v>
      </c>
      <c r="OCZ118" s="1845" t="e">
        <f>+OCY118/OCY$16</f>
        <v>#DIV/0!</v>
      </c>
      <c r="ODA118" s="1538">
        <f>+ODA556</f>
        <v>0</v>
      </c>
      <c r="ODB118" s="1845" t="e">
        <f>+ODA118/ODA$16</f>
        <v>#DIV/0!</v>
      </c>
      <c r="ODC118" s="1538">
        <f>+ODC556</f>
        <v>0</v>
      </c>
      <c r="ODD118" s="1845" t="e">
        <f>+ODC118/ODC$16</f>
        <v>#DIV/0!</v>
      </c>
      <c r="ODE118" s="1538">
        <f>+ODE556</f>
        <v>0</v>
      </c>
      <c r="ODF118" s="1845" t="e">
        <f>+ODE118/ODE$16</f>
        <v>#DIV/0!</v>
      </c>
      <c r="ODG118" s="1538">
        <f>+ODG556</f>
        <v>0</v>
      </c>
      <c r="ODH118" s="1845" t="e">
        <f>+ODG118/ODG$16</f>
        <v>#DIV/0!</v>
      </c>
      <c r="ODI118" s="1538">
        <f>+ODI556</f>
        <v>0</v>
      </c>
      <c r="ODJ118" s="1845" t="e">
        <f>+ODI118/ODI$16</f>
        <v>#DIV/0!</v>
      </c>
      <c r="ODK118" s="1538">
        <f>+ODK556</f>
        <v>0</v>
      </c>
      <c r="ODL118" s="1845" t="e">
        <f>+ODK118/ODK$16</f>
        <v>#DIV/0!</v>
      </c>
      <c r="ODM118" s="1538">
        <f>+ODM556</f>
        <v>0</v>
      </c>
      <c r="ODN118" s="1845" t="e">
        <f>+ODM118/ODM$16</f>
        <v>#DIV/0!</v>
      </c>
      <c r="ODO118" s="1538">
        <f>+ODO556</f>
        <v>0</v>
      </c>
      <c r="ODP118" s="1845" t="e">
        <f>+ODO118/ODO$16</f>
        <v>#DIV/0!</v>
      </c>
      <c r="ODQ118" s="1538">
        <f>+ODQ556</f>
        <v>0</v>
      </c>
      <c r="ODR118" s="1845" t="e">
        <f>+ODQ118/ODQ$16</f>
        <v>#DIV/0!</v>
      </c>
      <c r="ODS118" s="1538">
        <f>+ODS556</f>
        <v>0</v>
      </c>
      <c r="ODT118" s="1845" t="e">
        <f>+ODS118/ODS$16</f>
        <v>#DIV/0!</v>
      </c>
      <c r="ODU118" s="1538">
        <f>+ODU556</f>
        <v>0</v>
      </c>
      <c r="ODV118" s="1845" t="e">
        <f>+ODU118/ODU$16</f>
        <v>#DIV/0!</v>
      </c>
      <c r="ODW118" s="1538">
        <f>+ODW556</f>
        <v>0</v>
      </c>
      <c r="ODX118" s="1845" t="e">
        <f>+ODW118/ODW$16</f>
        <v>#DIV/0!</v>
      </c>
      <c r="ODY118" s="1538">
        <f>+ODY556</f>
        <v>0</v>
      </c>
      <c r="ODZ118" s="1845" t="e">
        <f>+ODY118/ODY$16</f>
        <v>#DIV/0!</v>
      </c>
      <c r="OEA118" s="1538">
        <f>+OEA556</f>
        <v>0</v>
      </c>
      <c r="OEB118" s="1845" t="e">
        <f>+OEA118/OEA$16</f>
        <v>#DIV/0!</v>
      </c>
      <c r="OEC118" s="1538">
        <f>+OEC556</f>
        <v>0</v>
      </c>
      <c r="OED118" s="1845" t="e">
        <f>+OEC118/OEC$16</f>
        <v>#DIV/0!</v>
      </c>
      <c r="OEE118" s="1538">
        <f>+OEE556</f>
        <v>0</v>
      </c>
      <c r="OEF118" s="1845" t="e">
        <f>+OEE118/OEE$16</f>
        <v>#DIV/0!</v>
      </c>
      <c r="OEG118" s="1538">
        <f>+OEG556</f>
        <v>0</v>
      </c>
      <c r="OEH118" s="1845" t="e">
        <f>+OEG118/OEG$16</f>
        <v>#DIV/0!</v>
      </c>
      <c r="OEI118" s="1538">
        <f>+OEI556</f>
        <v>0</v>
      </c>
      <c r="OEJ118" s="1845" t="e">
        <f>+OEI118/OEI$16</f>
        <v>#DIV/0!</v>
      </c>
      <c r="OEK118" s="1538">
        <f>+OEK556</f>
        <v>0</v>
      </c>
      <c r="OEL118" s="1845" t="e">
        <f>+OEK118/OEK$16</f>
        <v>#DIV/0!</v>
      </c>
      <c r="OEM118" s="1538">
        <f>+OEM556</f>
        <v>0</v>
      </c>
      <c r="OEN118" s="1845" t="e">
        <f>+OEM118/OEM$16</f>
        <v>#DIV/0!</v>
      </c>
      <c r="OEO118" s="1538">
        <f>+OEO556</f>
        <v>0</v>
      </c>
      <c r="OEP118" s="1845" t="e">
        <f>+OEO118/OEO$16</f>
        <v>#DIV/0!</v>
      </c>
      <c r="OEQ118" s="1538">
        <f>+OEQ556</f>
        <v>0</v>
      </c>
      <c r="OER118" s="1845" t="e">
        <f>+OEQ118/OEQ$16</f>
        <v>#DIV/0!</v>
      </c>
      <c r="OES118" s="1538">
        <f>+OES556</f>
        <v>0</v>
      </c>
      <c r="OET118" s="1845" t="e">
        <f>+OES118/OES$16</f>
        <v>#DIV/0!</v>
      </c>
      <c r="OEU118" s="1538">
        <f>+OEU556</f>
        <v>0</v>
      </c>
      <c r="OEV118" s="1845" t="e">
        <f>+OEU118/OEU$16</f>
        <v>#DIV/0!</v>
      </c>
      <c r="OEW118" s="1538">
        <f>+OEW556</f>
        <v>0</v>
      </c>
      <c r="OEX118" s="1845" t="e">
        <f>+OEW118/OEW$16</f>
        <v>#DIV/0!</v>
      </c>
      <c r="OEY118" s="1538">
        <f>+OEY556</f>
        <v>0</v>
      </c>
      <c r="OEZ118" s="1845" t="e">
        <f>+OEY118/OEY$16</f>
        <v>#DIV/0!</v>
      </c>
      <c r="OFA118" s="1538">
        <f>+OFA556</f>
        <v>0</v>
      </c>
      <c r="OFB118" s="1845" t="e">
        <f>+OFA118/OFA$16</f>
        <v>#DIV/0!</v>
      </c>
      <c r="OFC118" s="1538">
        <f>+OFC556</f>
        <v>0</v>
      </c>
      <c r="OFD118" s="1845" t="e">
        <f>+OFC118/OFC$16</f>
        <v>#DIV/0!</v>
      </c>
      <c r="OFE118" s="1538">
        <f>+OFE556</f>
        <v>0</v>
      </c>
      <c r="OFF118" s="1845" t="e">
        <f>+OFE118/OFE$16</f>
        <v>#DIV/0!</v>
      </c>
      <c r="OFG118" s="1538">
        <f>+OFG556</f>
        <v>0</v>
      </c>
      <c r="OFH118" s="1845" t="e">
        <f>+OFG118/OFG$16</f>
        <v>#DIV/0!</v>
      </c>
      <c r="OFI118" s="1538">
        <f>+OFI556</f>
        <v>0</v>
      </c>
      <c r="OFJ118" s="1845" t="e">
        <f>+OFI118/OFI$16</f>
        <v>#DIV/0!</v>
      </c>
      <c r="OFK118" s="1538">
        <f>+OFK556</f>
        <v>0</v>
      </c>
      <c r="OFL118" s="1845" t="e">
        <f>+OFK118/OFK$16</f>
        <v>#DIV/0!</v>
      </c>
      <c r="OFM118" s="1538">
        <f>+OFM556</f>
        <v>0</v>
      </c>
      <c r="OFN118" s="1845" t="e">
        <f>+OFM118/OFM$16</f>
        <v>#DIV/0!</v>
      </c>
      <c r="OFO118" s="1538">
        <f>+OFO556</f>
        <v>0</v>
      </c>
      <c r="OFP118" s="1845" t="e">
        <f>+OFO118/OFO$16</f>
        <v>#DIV/0!</v>
      </c>
      <c r="OFQ118" s="1538">
        <f>+OFQ556</f>
        <v>0</v>
      </c>
      <c r="OFR118" s="1845" t="e">
        <f>+OFQ118/OFQ$16</f>
        <v>#DIV/0!</v>
      </c>
      <c r="OFS118" s="1538">
        <f>+OFS556</f>
        <v>0</v>
      </c>
      <c r="OFT118" s="1845" t="e">
        <f>+OFS118/OFS$16</f>
        <v>#DIV/0!</v>
      </c>
      <c r="OFU118" s="1538">
        <f>+OFU556</f>
        <v>0</v>
      </c>
      <c r="OFV118" s="1845" t="e">
        <f>+OFU118/OFU$16</f>
        <v>#DIV/0!</v>
      </c>
      <c r="OFW118" s="1538">
        <f>+OFW556</f>
        <v>0</v>
      </c>
      <c r="OFX118" s="1845" t="e">
        <f>+OFW118/OFW$16</f>
        <v>#DIV/0!</v>
      </c>
      <c r="OFY118" s="1538">
        <f>+OFY556</f>
        <v>0</v>
      </c>
      <c r="OFZ118" s="1845" t="e">
        <f>+OFY118/OFY$16</f>
        <v>#DIV/0!</v>
      </c>
      <c r="OGA118" s="1538">
        <f>+OGA556</f>
        <v>0</v>
      </c>
      <c r="OGB118" s="1845" t="e">
        <f>+OGA118/OGA$16</f>
        <v>#DIV/0!</v>
      </c>
      <c r="OGC118" s="1538">
        <f>+OGC556</f>
        <v>0</v>
      </c>
      <c r="OGD118" s="1845" t="e">
        <f>+OGC118/OGC$16</f>
        <v>#DIV/0!</v>
      </c>
      <c r="OGE118" s="1538">
        <f>+OGE556</f>
        <v>0</v>
      </c>
      <c r="OGF118" s="1845" t="e">
        <f>+OGE118/OGE$16</f>
        <v>#DIV/0!</v>
      </c>
      <c r="OGG118" s="1538">
        <f>+OGG556</f>
        <v>0</v>
      </c>
      <c r="OGH118" s="1845" t="e">
        <f>+OGG118/OGG$16</f>
        <v>#DIV/0!</v>
      </c>
      <c r="OGI118" s="1538">
        <f>+OGI556</f>
        <v>0</v>
      </c>
      <c r="OGJ118" s="1845" t="e">
        <f>+OGI118/OGI$16</f>
        <v>#DIV/0!</v>
      </c>
      <c r="OGK118" s="1538">
        <f>+OGK556</f>
        <v>0</v>
      </c>
      <c r="OGL118" s="1845" t="e">
        <f>+OGK118/OGK$16</f>
        <v>#DIV/0!</v>
      </c>
      <c r="OGM118" s="1538">
        <f>+OGM556</f>
        <v>0</v>
      </c>
      <c r="OGN118" s="1845" t="e">
        <f>+OGM118/OGM$16</f>
        <v>#DIV/0!</v>
      </c>
      <c r="OGO118" s="1538">
        <f>+OGO556</f>
        <v>0</v>
      </c>
      <c r="OGP118" s="1845" t="e">
        <f>+OGO118/OGO$16</f>
        <v>#DIV/0!</v>
      </c>
      <c r="OGQ118" s="1538">
        <f>+OGQ556</f>
        <v>0</v>
      </c>
      <c r="OGR118" s="1845" t="e">
        <f>+OGQ118/OGQ$16</f>
        <v>#DIV/0!</v>
      </c>
      <c r="OGS118" s="1538">
        <f>+OGS556</f>
        <v>0</v>
      </c>
      <c r="OGT118" s="1845" t="e">
        <f>+OGS118/OGS$16</f>
        <v>#DIV/0!</v>
      </c>
      <c r="OGU118" s="1538">
        <f>+OGU556</f>
        <v>0</v>
      </c>
      <c r="OGV118" s="1845" t="e">
        <f>+OGU118/OGU$16</f>
        <v>#DIV/0!</v>
      </c>
      <c r="OGW118" s="1538">
        <f>+OGW556</f>
        <v>0</v>
      </c>
      <c r="OGX118" s="1845" t="e">
        <f>+OGW118/OGW$16</f>
        <v>#DIV/0!</v>
      </c>
      <c r="OGY118" s="1538">
        <f>+OGY556</f>
        <v>0</v>
      </c>
      <c r="OGZ118" s="1845" t="e">
        <f>+OGY118/OGY$16</f>
        <v>#DIV/0!</v>
      </c>
      <c r="OHA118" s="1538">
        <f>+OHA556</f>
        <v>0</v>
      </c>
      <c r="OHB118" s="1845" t="e">
        <f>+OHA118/OHA$16</f>
        <v>#DIV/0!</v>
      </c>
      <c r="OHC118" s="1538">
        <f>+OHC556</f>
        <v>0</v>
      </c>
      <c r="OHD118" s="1845" t="e">
        <f>+OHC118/OHC$16</f>
        <v>#DIV/0!</v>
      </c>
      <c r="OHE118" s="1538">
        <f>+OHE556</f>
        <v>0</v>
      </c>
      <c r="OHF118" s="1845" t="e">
        <f>+OHE118/OHE$16</f>
        <v>#DIV/0!</v>
      </c>
      <c r="OHG118" s="1538">
        <f>+OHG556</f>
        <v>0</v>
      </c>
      <c r="OHH118" s="1845" t="e">
        <f>+OHG118/OHG$16</f>
        <v>#DIV/0!</v>
      </c>
      <c r="OHI118" s="1538">
        <f>+OHI556</f>
        <v>0</v>
      </c>
      <c r="OHJ118" s="1845" t="e">
        <f>+OHI118/OHI$16</f>
        <v>#DIV/0!</v>
      </c>
      <c r="OHK118" s="1538">
        <f>+OHK556</f>
        <v>0</v>
      </c>
      <c r="OHL118" s="1845" t="e">
        <f>+OHK118/OHK$16</f>
        <v>#DIV/0!</v>
      </c>
      <c r="OHM118" s="1538">
        <f>+OHM556</f>
        <v>0</v>
      </c>
      <c r="OHN118" s="1845" t="e">
        <f>+OHM118/OHM$16</f>
        <v>#DIV/0!</v>
      </c>
      <c r="OHO118" s="1538">
        <f>+OHO556</f>
        <v>0</v>
      </c>
      <c r="OHP118" s="1845" t="e">
        <f>+OHO118/OHO$16</f>
        <v>#DIV/0!</v>
      </c>
      <c r="OHQ118" s="1538">
        <f>+OHQ556</f>
        <v>0</v>
      </c>
      <c r="OHR118" s="1845" t="e">
        <f>+OHQ118/OHQ$16</f>
        <v>#DIV/0!</v>
      </c>
      <c r="OHS118" s="1538">
        <f>+OHS556</f>
        <v>0</v>
      </c>
      <c r="OHT118" s="1845" t="e">
        <f>+OHS118/OHS$16</f>
        <v>#DIV/0!</v>
      </c>
      <c r="OHU118" s="1538">
        <f>+OHU556</f>
        <v>0</v>
      </c>
      <c r="OHV118" s="1845" t="e">
        <f>+OHU118/OHU$16</f>
        <v>#DIV/0!</v>
      </c>
      <c r="OHW118" s="1538">
        <f>+OHW556</f>
        <v>0</v>
      </c>
      <c r="OHX118" s="1845" t="e">
        <f>+OHW118/OHW$16</f>
        <v>#DIV/0!</v>
      </c>
      <c r="OHY118" s="1538">
        <f>+OHY556</f>
        <v>0</v>
      </c>
      <c r="OHZ118" s="1845" t="e">
        <f>+OHY118/OHY$16</f>
        <v>#DIV/0!</v>
      </c>
      <c r="OIA118" s="1538">
        <f>+OIA556</f>
        <v>0</v>
      </c>
      <c r="OIB118" s="1845" t="e">
        <f>+OIA118/OIA$16</f>
        <v>#DIV/0!</v>
      </c>
      <c r="OIC118" s="1538">
        <f>+OIC556</f>
        <v>0</v>
      </c>
      <c r="OID118" s="1845" t="e">
        <f>+OIC118/OIC$16</f>
        <v>#DIV/0!</v>
      </c>
      <c r="OIE118" s="1538">
        <f>+OIE556</f>
        <v>0</v>
      </c>
      <c r="OIF118" s="1845" t="e">
        <f>+OIE118/OIE$16</f>
        <v>#DIV/0!</v>
      </c>
      <c r="OIG118" s="1538">
        <f>+OIG556</f>
        <v>0</v>
      </c>
      <c r="OIH118" s="1845" t="e">
        <f>+OIG118/OIG$16</f>
        <v>#DIV/0!</v>
      </c>
      <c r="OII118" s="1538">
        <f>+OII556</f>
        <v>0</v>
      </c>
      <c r="OIJ118" s="1845" t="e">
        <f>+OII118/OII$16</f>
        <v>#DIV/0!</v>
      </c>
      <c r="OIK118" s="1538">
        <f>+OIK556</f>
        <v>0</v>
      </c>
      <c r="OIL118" s="1845" t="e">
        <f>+OIK118/OIK$16</f>
        <v>#DIV/0!</v>
      </c>
      <c r="OIM118" s="1538">
        <f>+OIM556</f>
        <v>0</v>
      </c>
      <c r="OIN118" s="1845" t="e">
        <f>+OIM118/OIM$16</f>
        <v>#DIV/0!</v>
      </c>
      <c r="OIO118" s="1538">
        <f>+OIO556</f>
        <v>0</v>
      </c>
      <c r="OIP118" s="1845" t="e">
        <f>+OIO118/OIO$16</f>
        <v>#DIV/0!</v>
      </c>
      <c r="OIQ118" s="1538">
        <f>+OIQ556</f>
        <v>0</v>
      </c>
      <c r="OIR118" s="1845" t="e">
        <f>+OIQ118/OIQ$16</f>
        <v>#DIV/0!</v>
      </c>
      <c r="OIS118" s="1538">
        <f>+OIS556</f>
        <v>0</v>
      </c>
      <c r="OIT118" s="1845" t="e">
        <f>+OIS118/OIS$16</f>
        <v>#DIV/0!</v>
      </c>
      <c r="OIU118" s="1538">
        <f>+OIU556</f>
        <v>0</v>
      </c>
      <c r="OIV118" s="1845" t="e">
        <f>+OIU118/OIU$16</f>
        <v>#DIV/0!</v>
      </c>
      <c r="OIW118" s="1538">
        <f>+OIW556</f>
        <v>0</v>
      </c>
      <c r="OIX118" s="1845" t="e">
        <f>+OIW118/OIW$16</f>
        <v>#DIV/0!</v>
      </c>
      <c r="OIY118" s="1538">
        <f>+OIY556</f>
        <v>0</v>
      </c>
      <c r="OIZ118" s="1845" t="e">
        <f>+OIY118/OIY$16</f>
        <v>#DIV/0!</v>
      </c>
      <c r="OJA118" s="1538">
        <f>+OJA556</f>
        <v>0</v>
      </c>
      <c r="OJB118" s="1845" t="e">
        <f>+OJA118/OJA$16</f>
        <v>#DIV/0!</v>
      </c>
      <c r="OJC118" s="1538">
        <f>+OJC556</f>
        <v>0</v>
      </c>
      <c r="OJD118" s="1845" t="e">
        <f>+OJC118/OJC$16</f>
        <v>#DIV/0!</v>
      </c>
      <c r="OJE118" s="1538">
        <f>+OJE556</f>
        <v>0</v>
      </c>
      <c r="OJF118" s="1845" t="e">
        <f>+OJE118/OJE$16</f>
        <v>#DIV/0!</v>
      </c>
      <c r="OJG118" s="1538">
        <f>+OJG556</f>
        <v>0</v>
      </c>
      <c r="OJH118" s="1845" t="e">
        <f>+OJG118/OJG$16</f>
        <v>#DIV/0!</v>
      </c>
      <c r="OJI118" s="1538">
        <f>+OJI556</f>
        <v>0</v>
      </c>
      <c r="OJJ118" s="1845" t="e">
        <f>+OJI118/OJI$16</f>
        <v>#DIV/0!</v>
      </c>
      <c r="OJK118" s="1538">
        <f>+OJK556</f>
        <v>0</v>
      </c>
      <c r="OJL118" s="1845" t="e">
        <f>+OJK118/OJK$16</f>
        <v>#DIV/0!</v>
      </c>
      <c r="OJM118" s="1538">
        <f>+OJM556</f>
        <v>0</v>
      </c>
      <c r="OJN118" s="1845" t="e">
        <f>+OJM118/OJM$16</f>
        <v>#DIV/0!</v>
      </c>
      <c r="OJO118" s="1538">
        <f>+OJO556</f>
        <v>0</v>
      </c>
      <c r="OJP118" s="1845" t="e">
        <f>+OJO118/OJO$16</f>
        <v>#DIV/0!</v>
      </c>
      <c r="OJQ118" s="1538">
        <f>+OJQ556</f>
        <v>0</v>
      </c>
      <c r="OJR118" s="1845" t="e">
        <f>+OJQ118/OJQ$16</f>
        <v>#DIV/0!</v>
      </c>
      <c r="OJS118" s="1538">
        <f>+OJS556</f>
        <v>0</v>
      </c>
      <c r="OJT118" s="1845" t="e">
        <f>+OJS118/OJS$16</f>
        <v>#DIV/0!</v>
      </c>
      <c r="OJU118" s="1538">
        <f>+OJU556</f>
        <v>0</v>
      </c>
      <c r="OJV118" s="1845" t="e">
        <f>+OJU118/OJU$16</f>
        <v>#DIV/0!</v>
      </c>
      <c r="OJW118" s="1538">
        <f>+OJW556</f>
        <v>0</v>
      </c>
      <c r="OJX118" s="1845" t="e">
        <f>+OJW118/OJW$16</f>
        <v>#DIV/0!</v>
      </c>
      <c r="OJY118" s="1538">
        <f>+OJY556</f>
        <v>0</v>
      </c>
      <c r="OJZ118" s="1845" t="e">
        <f>+OJY118/OJY$16</f>
        <v>#DIV/0!</v>
      </c>
      <c r="OKA118" s="1538">
        <f>+OKA556</f>
        <v>0</v>
      </c>
      <c r="OKB118" s="1845" t="e">
        <f>+OKA118/OKA$16</f>
        <v>#DIV/0!</v>
      </c>
      <c r="OKC118" s="1538">
        <f>+OKC556</f>
        <v>0</v>
      </c>
      <c r="OKD118" s="1845" t="e">
        <f>+OKC118/OKC$16</f>
        <v>#DIV/0!</v>
      </c>
      <c r="OKE118" s="1538">
        <f>+OKE556</f>
        <v>0</v>
      </c>
      <c r="OKF118" s="1845" t="e">
        <f>+OKE118/OKE$16</f>
        <v>#DIV/0!</v>
      </c>
      <c r="OKG118" s="1538">
        <f>+OKG556</f>
        <v>0</v>
      </c>
      <c r="OKH118" s="1845" t="e">
        <f>+OKG118/OKG$16</f>
        <v>#DIV/0!</v>
      </c>
      <c r="OKI118" s="1538">
        <f>+OKI556</f>
        <v>0</v>
      </c>
      <c r="OKJ118" s="1845" t="e">
        <f>+OKI118/OKI$16</f>
        <v>#DIV/0!</v>
      </c>
      <c r="OKK118" s="1538">
        <f>+OKK556</f>
        <v>0</v>
      </c>
      <c r="OKL118" s="1845" t="e">
        <f>+OKK118/OKK$16</f>
        <v>#DIV/0!</v>
      </c>
      <c r="OKM118" s="1538">
        <f>+OKM556</f>
        <v>0</v>
      </c>
      <c r="OKN118" s="1845" t="e">
        <f>+OKM118/OKM$16</f>
        <v>#DIV/0!</v>
      </c>
      <c r="OKO118" s="1538">
        <f>+OKO556</f>
        <v>0</v>
      </c>
      <c r="OKP118" s="1845" t="e">
        <f>+OKO118/OKO$16</f>
        <v>#DIV/0!</v>
      </c>
      <c r="OKQ118" s="1538">
        <f>+OKQ556</f>
        <v>0</v>
      </c>
      <c r="OKR118" s="1845" t="e">
        <f>+OKQ118/OKQ$16</f>
        <v>#DIV/0!</v>
      </c>
      <c r="OKS118" s="1538">
        <f>+OKS556</f>
        <v>0</v>
      </c>
      <c r="OKT118" s="1845" t="e">
        <f>+OKS118/OKS$16</f>
        <v>#DIV/0!</v>
      </c>
      <c r="OKU118" s="1538">
        <f>+OKU556</f>
        <v>0</v>
      </c>
      <c r="OKV118" s="1845" t="e">
        <f>+OKU118/OKU$16</f>
        <v>#DIV/0!</v>
      </c>
      <c r="OKW118" s="1538">
        <f>+OKW556</f>
        <v>0</v>
      </c>
      <c r="OKX118" s="1845" t="e">
        <f>+OKW118/OKW$16</f>
        <v>#DIV/0!</v>
      </c>
      <c r="OKY118" s="1538">
        <f>+OKY556</f>
        <v>0</v>
      </c>
      <c r="OKZ118" s="1845" t="e">
        <f>+OKY118/OKY$16</f>
        <v>#DIV/0!</v>
      </c>
      <c r="OLA118" s="1538">
        <f>+OLA556</f>
        <v>0</v>
      </c>
      <c r="OLB118" s="1845" t="e">
        <f>+OLA118/OLA$16</f>
        <v>#DIV/0!</v>
      </c>
      <c r="OLC118" s="1538">
        <f>+OLC556</f>
        <v>0</v>
      </c>
      <c r="OLD118" s="1845" t="e">
        <f>+OLC118/OLC$16</f>
        <v>#DIV/0!</v>
      </c>
      <c r="OLE118" s="1538">
        <f>+OLE556</f>
        <v>0</v>
      </c>
      <c r="OLF118" s="1845" t="e">
        <f>+OLE118/OLE$16</f>
        <v>#DIV/0!</v>
      </c>
      <c r="OLG118" s="1538">
        <f>+OLG556</f>
        <v>0</v>
      </c>
      <c r="OLH118" s="1845" t="e">
        <f>+OLG118/OLG$16</f>
        <v>#DIV/0!</v>
      </c>
      <c r="OLI118" s="1538">
        <f>+OLI556</f>
        <v>0</v>
      </c>
      <c r="OLJ118" s="1845" t="e">
        <f>+OLI118/OLI$16</f>
        <v>#DIV/0!</v>
      </c>
      <c r="OLK118" s="1538">
        <f>+OLK556</f>
        <v>0</v>
      </c>
      <c r="OLL118" s="1845" t="e">
        <f>+OLK118/OLK$16</f>
        <v>#DIV/0!</v>
      </c>
      <c r="OLM118" s="1538">
        <f>+OLM556</f>
        <v>0</v>
      </c>
      <c r="OLN118" s="1845" t="e">
        <f>+OLM118/OLM$16</f>
        <v>#DIV/0!</v>
      </c>
      <c r="OLO118" s="1538">
        <f>+OLO556</f>
        <v>0</v>
      </c>
      <c r="OLP118" s="1845" t="e">
        <f>+OLO118/OLO$16</f>
        <v>#DIV/0!</v>
      </c>
      <c r="OLQ118" s="1538">
        <f>+OLQ556</f>
        <v>0</v>
      </c>
      <c r="OLR118" s="1845" t="e">
        <f>+OLQ118/OLQ$16</f>
        <v>#DIV/0!</v>
      </c>
      <c r="OLS118" s="1538">
        <f>+OLS556</f>
        <v>0</v>
      </c>
      <c r="OLT118" s="1845" t="e">
        <f>+OLS118/OLS$16</f>
        <v>#DIV/0!</v>
      </c>
      <c r="OLU118" s="1538">
        <f>+OLU556</f>
        <v>0</v>
      </c>
      <c r="OLV118" s="1845" t="e">
        <f>+OLU118/OLU$16</f>
        <v>#DIV/0!</v>
      </c>
      <c r="OLW118" s="1538">
        <f>+OLW556</f>
        <v>0</v>
      </c>
      <c r="OLX118" s="1845" t="e">
        <f>+OLW118/OLW$16</f>
        <v>#DIV/0!</v>
      </c>
      <c r="OLY118" s="1538">
        <f>+OLY556</f>
        <v>0</v>
      </c>
      <c r="OLZ118" s="1845" t="e">
        <f>+OLY118/OLY$16</f>
        <v>#DIV/0!</v>
      </c>
      <c r="OMA118" s="1538">
        <f>+OMA556</f>
        <v>0</v>
      </c>
      <c r="OMB118" s="1845" t="e">
        <f>+OMA118/OMA$16</f>
        <v>#DIV/0!</v>
      </c>
      <c r="OMC118" s="1538">
        <f>+OMC556</f>
        <v>0</v>
      </c>
      <c r="OMD118" s="1845" t="e">
        <f>+OMC118/OMC$16</f>
        <v>#DIV/0!</v>
      </c>
      <c r="OME118" s="1538">
        <f>+OME556</f>
        <v>0</v>
      </c>
      <c r="OMF118" s="1845" t="e">
        <f>+OME118/OME$16</f>
        <v>#DIV/0!</v>
      </c>
      <c r="OMG118" s="1538">
        <f>+OMG556</f>
        <v>0</v>
      </c>
      <c r="OMH118" s="1845" t="e">
        <f>+OMG118/OMG$16</f>
        <v>#DIV/0!</v>
      </c>
      <c r="OMI118" s="1538">
        <f>+OMI556</f>
        <v>0</v>
      </c>
      <c r="OMJ118" s="1845" t="e">
        <f>+OMI118/OMI$16</f>
        <v>#DIV/0!</v>
      </c>
      <c r="OMK118" s="1538">
        <f>+OMK556</f>
        <v>0</v>
      </c>
      <c r="OML118" s="1845" t="e">
        <f>+OMK118/OMK$16</f>
        <v>#DIV/0!</v>
      </c>
      <c r="OMM118" s="1538">
        <f>+OMM556</f>
        <v>0</v>
      </c>
      <c r="OMN118" s="1845" t="e">
        <f>+OMM118/OMM$16</f>
        <v>#DIV/0!</v>
      </c>
      <c r="OMO118" s="1538">
        <f>+OMO556</f>
        <v>0</v>
      </c>
      <c r="OMP118" s="1845" t="e">
        <f>+OMO118/OMO$16</f>
        <v>#DIV/0!</v>
      </c>
      <c r="OMQ118" s="1538">
        <f>+OMQ556</f>
        <v>0</v>
      </c>
      <c r="OMR118" s="1845" t="e">
        <f>+OMQ118/OMQ$16</f>
        <v>#DIV/0!</v>
      </c>
      <c r="OMS118" s="1538">
        <f>+OMS556</f>
        <v>0</v>
      </c>
      <c r="OMT118" s="1845" t="e">
        <f>+OMS118/OMS$16</f>
        <v>#DIV/0!</v>
      </c>
      <c r="OMU118" s="1538">
        <f>+OMU556</f>
        <v>0</v>
      </c>
      <c r="OMV118" s="1845" t="e">
        <f>+OMU118/OMU$16</f>
        <v>#DIV/0!</v>
      </c>
      <c r="OMW118" s="1538">
        <f>+OMW556</f>
        <v>0</v>
      </c>
      <c r="OMX118" s="1845" t="e">
        <f>+OMW118/OMW$16</f>
        <v>#DIV/0!</v>
      </c>
      <c r="OMY118" s="1538">
        <f>+OMY556</f>
        <v>0</v>
      </c>
      <c r="OMZ118" s="1845" t="e">
        <f>+OMY118/OMY$16</f>
        <v>#DIV/0!</v>
      </c>
      <c r="ONA118" s="1538">
        <f>+ONA556</f>
        <v>0</v>
      </c>
      <c r="ONB118" s="1845" t="e">
        <f>+ONA118/ONA$16</f>
        <v>#DIV/0!</v>
      </c>
      <c r="ONC118" s="1538">
        <f>+ONC556</f>
        <v>0</v>
      </c>
      <c r="OND118" s="1845" t="e">
        <f>+ONC118/ONC$16</f>
        <v>#DIV/0!</v>
      </c>
      <c r="ONE118" s="1538">
        <f>+ONE556</f>
        <v>0</v>
      </c>
      <c r="ONF118" s="1845" t="e">
        <f>+ONE118/ONE$16</f>
        <v>#DIV/0!</v>
      </c>
      <c r="ONG118" s="1538">
        <f>+ONG556</f>
        <v>0</v>
      </c>
      <c r="ONH118" s="1845" t="e">
        <f>+ONG118/ONG$16</f>
        <v>#DIV/0!</v>
      </c>
      <c r="ONI118" s="1538">
        <f>+ONI556</f>
        <v>0</v>
      </c>
      <c r="ONJ118" s="1845" t="e">
        <f>+ONI118/ONI$16</f>
        <v>#DIV/0!</v>
      </c>
      <c r="ONK118" s="1538">
        <f>+ONK556</f>
        <v>0</v>
      </c>
      <c r="ONL118" s="1845" t="e">
        <f>+ONK118/ONK$16</f>
        <v>#DIV/0!</v>
      </c>
      <c r="ONM118" s="1538">
        <f>+ONM556</f>
        <v>0</v>
      </c>
      <c r="ONN118" s="1845" t="e">
        <f>+ONM118/ONM$16</f>
        <v>#DIV/0!</v>
      </c>
      <c r="ONO118" s="1538">
        <f>+ONO556</f>
        <v>0</v>
      </c>
      <c r="ONP118" s="1845" t="e">
        <f>+ONO118/ONO$16</f>
        <v>#DIV/0!</v>
      </c>
      <c r="ONQ118" s="1538">
        <f>+ONQ556</f>
        <v>0</v>
      </c>
      <c r="ONR118" s="1845" t="e">
        <f>+ONQ118/ONQ$16</f>
        <v>#DIV/0!</v>
      </c>
      <c r="ONS118" s="1538">
        <f>+ONS556</f>
        <v>0</v>
      </c>
      <c r="ONT118" s="1845" t="e">
        <f>+ONS118/ONS$16</f>
        <v>#DIV/0!</v>
      </c>
      <c r="ONU118" s="1538">
        <f>+ONU556</f>
        <v>0</v>
      </c>
      <c r="ONV118" s="1845" t="e">
        <f>+ONU118/ONU$16</f>
        <v>#DIV/0!</v>
      </c>
      <c r="ONW118" s="1538">
        <f>+ONW556</f>
        <v>0</v>
      </c>
      <c r="ONX118" s="1845" t="e">
        <f>+ONW118/ONW$16</f>
        <v>#DIV/0!</v>
      </c>
      <c r="ONY118" s="1538">
        <f>+ONY556</f>
        <v>0</v>
      </c>
      <c r="ONZ118" s="1845" t="e">
        <f>+ONY118/ONY$16</f>
        <v>#DIV/0!</v>
      </c>
      <c r="OOA118" s="1538">
        <f>+OOA556</f>
        <v>0</v>
      </c>
      <c r="OOB118" s="1845" t="e">
        <f>+OOA118/OOA$16</f>
        <v>#DIV/0!</v>
      </c>
      <c r="OOC118" s="1538">
        <f>+OOC556</f>
        <v>0</v>
      </c>
      <c r="OOD118" s="1845" t="e">
        <f>+OOC118/OOC$16</f>
        <v>#DIV/0!</v>
      </c>
      <c r="OOE118" s="1538">
        <f>+OOE556</f>
        <v>0</v>
      </c>
      <c r="OOF118" s="1845" t="e">
        <f>+OOE118/OOE$16</f>
        <v>#DIV/0!</v>
      </c>
      <c r="OOG118" s="1538">
        <f>+OOG556</f>
        <v>0</v>
      </c>
      <c r="OOH118" s="1845" t="e">
        <f>+OOG118/OOG$16</f>
        <v>#DIV/0!</v>
      </c>
      <c r="OOI118" s="1538">
        <f>+OOI556</f>
        <v>0</v>
      </c>
      <c r="OOJ118" s="1845" t="e">
        <f>+OOI118/OOI$16</f>
        <v>#DIV/0!</v>
      </c>
      <c r="OOK118" s="1538">
        <f>+OOK556</f>
        <v>0</v>
      </c>
      <c r="OOL118" s="1845" t="e">
        <f>+OOK118/OOK$16</f>
        <v>#DIV/0!</v>
      </c>
      <c r="OOM118" s="1538">
        <f>+OOM556</f>
        <v>0</v>
      </c>
      <c r="OON118" s="1845" t="e">
        <f>+OOM118/OOM$16</f>
        <v>#DIV/0!</v>
      </c>
      <c r="OOO118" s="1538">
        <f>+OOO556</f>
        <v>0</v>
      </c>
      <c r="OOP118" s="1845" t="e">
        <f>+OOO118/OOO$16</f>
        <v>#DIV/0!</v>
      </c>
      <c r="OOQ118" s="1538">
        <f>+OOQ556</f>
        <v>0</v>
      </c>
      <c r="OOR118" s="1845" t="e">
        <f>+OOQ118/OOQ$16</f>
        <v>#DIV/0!</v>
      </c>
      <c r="OOS118" s="1538">
        <f>+OOS556</f>
        <v>0</v>
      </c>
      <c r="OOT118" s="1845" t="e">
        <f>+OOS118/OOS$16</f>
        <v>#DIV/0!</v>
      </c>
      <c r="OOU118" s="1538">
        <f>+OOU556</f>
        <v>0</v>
      </c>
      <c r="OOV118" s="1845" t="e">
        <f>+OOU118/OOU$16</f>
        <v>#DIV/0!</v>
      </c>
      <c r="OOW118" s="1538">
        <f>+OOW556</f>
        <v>0</v>
      </c>
      <c r="OOX118" s="1845" t="e">
        <f>+OOW118/OOW$16</f>
        <v>#DIV/0!</v>
      </c>
      <c r="OOY118" s="1538">
        <f>+OOY556</f>
        <v>0</v>
      </c>
      <c r="OOZ118" s="1845" t="e">
        <f>+OOY118/OOY$16</f>
        <v>#DIV/0!</v>
      </c>
      <c r="OPA118" s="1538">
        <f>+OPA556</f>
        <v>0</v>
      </c>
      <c r="OPB118" s="1845" t="e">
        <f>+OPA118/OPA$16</f>
        <v>#DIV/0!</v>
      </c>
      <c r="OPC118" s="1538">
        <f>+OPC556</f>
        <v>0</v>
      </c>
      <c r="OPD118" s="1845" t="e">
        <f>+OPC118/OPC$16</f>
        <v>#DIV/0!</v>
      </c>
      <c r="OPE118" s="1538">
        <f>+OPE556</f>
        <v>0</v>
      </c>
      <c r="OPF118" s="1845" t="e">
        <f>+OPE118/OPE$16</f>
        <v>#DIV/0!</v>
      </c>
      <c r="OPG118" s="1538">
        <f>+OPG556</f>
        <v>0</v>
      </c>
      <c r="OPH118" s="1845" t="e">
        <f>+OPG118/OPG$16</f>
        <v>#DIV/0!</v>
      </c>
      <c r="OPI118" s="1538">
        <f>+OPI556</f>
        <v>0</v>
      </c>
      <c r="OPJ118" s="1845" t="e">
        <f>+OPI118/OPI$16</f>
        <v>#DIV/0!</v>
      </c>
      <c r="OPK118" s="1538">
        <f>+OPK556</f>
        <v>0</v>
      </c>
      <c r="OPL118" s="1845" t="e">
        <f>+OPK118/OPK$16</f>
        <v>#DIV/0!</v>
      </c>
      <c r="OPM118" s="1538">
        <f>+OPM556</f>
        <v>0</v>
      </c>
      <c r="OPN118" s="1845" t="e">
        <f>+OPM118/OPM$16</f>
        <v>#DIV/0!</v>
      </c>
      <c r="OPO118" s="1538">
        <f>+OPO556</f>
        <v>0</v>
      </c>
      <c r="OPP118" s="1845" t="e">
        <f>+OPO118/OPO$16</f>
        <v>#DIV/0!</v>
      </c>
      <c r="OPQ118" s="1538">
        <f>+OPQ556</f>
        <v>0</v>
      </c>
      <c r="OPR118" s="1845" t="e">
        <f>+OPQ118/OPQ$16</f>
        <v>#DIV/0!</v>
      </c>
      <c r="OPS118" s="1538">
        <f>+OPS556</f>
        <v>0</v>
      </c>
      <c r="OPT118" s="1845" t="e">
        <f>+OPS118/OPS$16</f>
        <v>#DIV/0!</v>
      </c>
      <c r="OPU118" s="1538">
        <f>+OPU556</f>
        <v>0</v>
      </c>
      <c r="OPV118" s="1845" t="e">
        <f>+OPU118/OPU$16</f>
        <v>#DIV/0!</v>
      </c>
      <c r="OPW118" s="1538">
        <f>+OPW556</f>
        <v>0</v>
      </c>
      <c r="OPX118" s="1845" t="e">
        <f>+OPW118/OPW$16</f>
        <v>#DIV/0!</v>
      </c>
      <c r="OPY118" s="1538">
        <f>+OPY556</f>
        <v>0</v>
      </c>
      <c r="OPZ118" s="1845" t="e">
        <f>+OPY118/OPY$16</f>
        <v>#DIV/0!</v>
      </c>
      <c r="OQA118" s="1538">
        <f>+OQA556</f>
        <v>0</v>
      </c>
      <c r="OQB118" s="1845" t="e">
        <f>+OQA118/OQA$16</f>
        <v>#DIV/0!</v>
      </c>
      <c r="OQC118" s="1538">
        <f>+OQC556</f>
        <v>0</v>
      </c>
      <c r="OQD118" s="1845" t="e">
        <f>+OQC118/OQC$16</f>
        <v>#DIV/0!</v>
      </c>
      <c r="OQE118" s="1538">
        <f>+OQE556</f>
        <v>0</v>
      </c>
      <c r="OQF118" s="1845" t="e">
        <f>+OQE118/OQE$16</f>
        <v>#DIV/0!</v>
      </c>
      <c r="OQG118" s="1538">
        <f>+OQG556</f>
        <v>0</v>
      </c>
      <c r="OQH118" s="1845" t="e">
        <f>+OQG118/OQG$16</f>
        <v>#DIV/0!</v>
      </c>
      <c r="OQI118" s="1538">
        <f>+OQI556</f>
        <v>0</v>
      </c>
      <c r="OQJ118" s="1845" t="e">
        <f>+OQI118/OQI$16</f>
        <v>#DIV/0!</v>
      </c>
      <c r="OQK118" s="1538">
        <f>+OQK556</f>
        <v>0</v>
      </c>
      <c r="OQL118" s="1845" t="e">
        <f>+OQK118/OQK$16</f>
        <v>#DIV/0!</v>
      </c>
      <c r="OQM118" s="1538">
        <f>+OQM556</f>
        <v>0</v>
      </c>
      <c r="OQN118" s="1845" t="e">
        <f>+OQM118/OQM$16</f>
        <v>#DIV/0!</v>
      </c>
      <c r="OQO118" s="1538">
        <f>+OQO556</f>
        <v>0</v>
      </c>
      <c r="OQP118" s="1845" t="e">
        <f>+OQO118/OQO$16</f>
        <v>#DIV/0!</v>
      </c>
      <c r="OQQ118" s="1538">
        <f>+OQQ556</f>
        <v>0</v>
      </c>
      <c r="OQR118" s="1845" t="e">
        <f>+OQQ118/OQQ$16</f>
        <v>#DIV/0!</v>
      </c>
      <c r="OQS118" s="1538">
        <f>+OQS556</f>
        <v>0</v>
      </c>
      <c r="OQT118" s="1845" t="e">
        <f>+OQS118/OQS$16</f>
        <v>#DIV/0!</v>
      </c>
      <c r="OQU118" s="1538">
        <f>+OQU556</f>
        <v>0</v>
      </c>
      <c r="OQV118" s="1845" t="e">
        <f>+OQU118/OQU$16</f>
        <v>#DIV/0!</v>
      </c>
      <c r="OQW118" s="1538">
        <f>+OQW556</f>
        <v>0</v>
      </c>
      <c r="OQX118" s="1845" t="e">
        <f>+OQW118/OQW$16</f>
        <v>#DIV/0!</v>
      </c>
      <c r="OQY118" s="1538">
        <f>+OQY556</f>
        <v>0</v>
      </c>
      <c r="OQZ118" s="1845" t="e">
        <f>+OQY118/OQY$16</f>
        <v>#DIV/0!</v>
      </c>
      <c r="ORA118" s="1538">
        <f>+ORA556</f>
        <v>0</v>
      </c>
      <c r="ORB118" s="1845" t="e">
        <f>+ORA118/ORA$16</f>
        <v>#DIV/0!</v>
      </c>
      <c r="ORC118" s="1538">
        <f>+ORC556</f>
        <v>0</v>
      </c>
      <c r="ORD118" s="1845" t="e">
        <f>+ORC118/ORC$16</f>
        <v>#DIV/0!</v>
      </c>
      <c r="ORE118" s="1538">
        <f>+ORE556</f>
        <v>0</v>
      </c>
      <c r="ORF118" s="1845" t="e">
        <f>+ORE118/ORE$16</f>
        <v>#DIV/0!</v>
      </c>
      <c r="ORG118" s="1538">
        <f>+ORG556</f>
        <v>0</v>
      </c>
      <c r="ORH118" s="1845" t="e">
        <f>+ORG118/ORG$16</f>
        <v>#DIV/0!</v>
      </c>
      <c r="ORI118" s="1538">
        <f>+ORI556</f>
        <v>0</v>
      </c>
      <c r="ORJ118" s="1845" t="e">
        <f>+ORI118/ORI$16</f>
        <v>#DIV/0!</v>
      </c>
      <c r="ORK118" s="1538">
        <f>+ORK556</f>
        <v>0</v>
      </c>
      <c r="ORL118" s="1845" t="e">
        <f>+ORK118/ORK$16</f>
        <v>#DIV/0!</v>
      </c>
      <c r="ORM118" s="1538">
        <f>+ORM556</f>
        <v>0</v>
      </c>
      <c r="ORN118" s="1845" t="e">
        <f>+ORM118/ORM$16</f>
        <v>#DIV/0!</v>
      </c>
      <c r="ORO118" s="1538">
        <f>+ORO556</f>
        <v>0</v>
      </c>
      <c r="ORP118" s="1845" t="e">
        <f>+ORO118/ORO$16</f>
        <v>#DIV/0!</v>
      </c>
      <c r="ORQ118" s="1538">
        <f>+ORQ556</f>
        <v>0</v>
      </c>
      <c r="ORR118" s="1845" t="e">
        <f>+ORQ118/ORQ$16</f>
        <v>#DIV/0!</v>
      </c>
      <c r="ORS118" s="1538">
        <f>+ORS556</f>
        <v>0</v>
      </c>
      <c r="ORT118" s="1845" t="e">
        <f>+ORS118/ORS$16</f>
        <v>#DIV/0!</v>
      </c>
      <c r="ORU118" s="1538">
        <f>+ORU556</f>
        <v>0</v>
      </c>
      <c r="ORV118" s="1845" t="e">
        <f>+ORU118/ORU$16</f>
        <v>#DIV/0!</v>
      </c>
      <c r="ORW118" s="1538">
        <f>+ORW556</f>
        <v>0</v>
      </c>
      <c r="ORX118" s="1845" t="e">
        <f>+ORW118/ORW$16</f>
        <v>#DIV/0!</v>
      </c>
      <c r="ORY118" s="1538">
        <f>+ORY556</f>
        <v>0</v>
      </c>
      <c r="ORZ118" s="1845" t="e">
        <f>+ORY118/ORY$16</f>
        <v>#DIV/0!</v>
      </c>
      <c r="OSA118" s="1538">
        <f>+OSA556</f>
        <v>0</v>
      </c>
      <c r="OSB118" s="1845" t="e">
        <f>+OSA118/OSA$16</f>
        <v>#DIV/0!</v>
      </c>
      <c r="OSC118" s="1538">
        <f>+OSC556</f>
        <v>0</v>
      </c>
      <c r="OSD118" s="1845" t="e">
        <f>+OSC118/OSC$16</f>
        <v>#DIV/0!</v>
      </c>
      <c r="OSE118" s="1538">
        <f>+OSE556</f>
        <v>0</v>
      </c>
      <c r="OSF118" s="1845" t="e">
        <f>+OSE118/OSE$16</f>
        <v>#DIV/0!</v>
      </c>
      <c r="OSG118" s="1538">
        <f>+OSG556</f>
        <v>0</v>
      </c>
      <c r="OSH118" s="1845" t="e">
        <f>+OSG118/OSG$16</f>
        <v>#DIV/0!</v>
      </c>
      <c r="OSI118" s="1538">
        <f>+OSI556</f>
        <v>0</v>
      </c>
      <c r="OSJ118" s="1845" t="e">
        <f>+OSI118/OSI$16</f>
        <v>#DIV/0!</v>
      </c>
      <c r="OSK118" s="1538">
        <f>+OSK556</f>
        <v>0</v>
      </c>
      <c r="OSL118" s="1845" t="e">
        <f>+OSK118/OSK$16</f>
        <v>#DIV/0!</v>
      </c>
      <c r="OSM118" s="1538">
        <f>+OSM556</f>
        <v>0</v>
      </c>
      <c r="OSN118" s="1845" t="e">
        <f>+OSM118/OSM$16</f>
        <v>#DIV/0!</v>
      </c>
      <c r="OSO118" s="1538">
        <f>+OSO556</f>
        <v>0</v>
      </c>
      <c r="OSP118" s="1845" t="e">
        <f>+OSO118/OSO$16</f>
        <v>#DIV/0!</v>
      </c>
      <c r="OSQ118" s="1538">
        <f>+OSQ556</f>
        <v>0</v>
      </c>
      <c r="OSR118" s="1845" t="e">
        <f>+OSQ118/OSQ$16</f>
        <v>#DIV/0!</v>
      </c>
      <c r="OSS118" s="1538">
        <f>+OSS556</f>
        <v>0</v>
      </c>
      <c r="OST118" s="1845" t="e">
        <f>+OSS118/OSS$16</f>
        <v>#DIV/0!</v>
      </c>
      <c r="OSU118" s="1538">
        <f>+OSU556</f>
        <v>0</v>
      </c>
      <c r="OSV118" s="1845" t="e">
        <f>+OSU118/OSU$16</f>
        <v>#DIV/0!</v>
      </c>
      <c r="OSW118" s="1538">
        <f>+OSW556</f>
        <v>0</v>
      </c>
      <c r="OSX118" s="1845" t="e">
        <f>+OSW118/OSW$16</f>
        <v>#DIV/0!</v>
      </c>
      <c r="OSY118" s="1538">
        <f>+OSY556</f>
        <v>0</v>
      </c>
      <c r="OSZ118" s="1845" t="e">
        <f>+OSY118/OSY$16</f>
        <v>#DIV/0!</v>
      </c>
      <c r="OTA118" s="1538">
        <f>+OTA556</f>
        <v>0</v>
      </c>
      <c r="OTB118" s="1845" t="e">
        <f>+OTA118/OTA$16</f>
        <v>#DIV/0!</v>
      </c>
      <c r="OTC118" s="1538">
        <f>+OTC556</f>
        <v>0</v>
      </c>
      <c r="OTD118" s="1845" t="e">
        <f>+OTC118/OTC$16</f>
        <v>#DIV/0!</v>
      </c>
      <c r="OTE118" s="1538">
        <f>+OTE556</f>
        <v>0</v>
      </c>
      <c r="OTF118" s="1845" t="e">
        <f>+OTE118/OTE$16</f>
        <v>#DIV/0!</v>
      </c>
      <c r="OTG118" s="1538">
        <f>+OTG556</f>
        <v>0</v>
      </c>
      <c r="OTH118" s="1845" t="e">
        <f>+OTG118/OTG$16</f>
        <v>#DIV/0!</v>
      </c>
      <c r="OTI118" s="1538">
        <f>+OTI556</f>
        <v>0</v>
      </c>
      <c r="OTJ118" s="1845" t="e">
        <f>+OTI118/OTI$16</f>
        <v>#DIV/0!</v>
      </c>
      <c r="OTK118" s="1538">
        <f>+OTK556</f>
        <v>0</v>
      </c>
      <c r="OTL118" s="1845" t="e">
        <f>+OTK118/OTK$16</f>
        <v>#DIV/0!</v>
      </c>
      <c r="OTM118" s="1538">
        <f>+OTM556</f>
        <v>0</v>
      </c>
      <c r="OTN118" s="1845" t="e">
        <f>+OTM118/OTM$16</f>
        <v>#DIV/0!</v>
      </c>
      <c r="OTO118" s="1538">
        <f>+OTO556</f>
        <v>0</v>
      </c>
      <c r="OTP118" s="1845" t="e">
        <f>+OTO118/OTO$16</f>
        <v>#DIV/0!</v>
      </c>
      <c r="OTQ118" s="1538">
        <f>+OTQ556</f>
        <v>0</v>
      </c>
      <c r="OTR118" s="1845" t="e">
        <f>+OTQ118/OTQ$16</f>
        <v>#DIV/0!</v>
      </c>
      <c r="OTS118" s="1538">
        <f>+OTS556</f>
        <v>0</v>
      </c>
      <c r="OTT118" s="1845" t="e">
        <f>+OTS118/OTS$16</f>
        <v>#DIV/0!</v>
      </c>
      <c r="OTU118" s="1538">
        <f>+OTU556</f>
        <v>0</v>
      </c>
      <c r="OTV118" s="1845" t="e">
        <f>+OTU118/OTU$16</f>
        <v>#DIV/0!</v>
      </c>
      <c r="OTW118" s="1538">
        <f>+OTW556</f>
        <v>0</v>
      </c>
      <c r="OTX118" s="1845" t="e">
        <f>+OTW118/OTW$16</f>
        <v>#DIV/0!</v>
      </c>
      <c r="OTY118" s="1538">
        <f>+OTY556</f>
        <v>0</v>
      </c>
      <c r="OTZ118" s="1845" t="e">
        <f>+OTY118/OTY$16</f>
        <v>#DIV/0!</v>
      </c>
      <c r="OUA118" s="1538">
        <f>+OUA556</f>
        <v>0</v>
      </c>
      <c r="OUB118" s="1845" t="e">
        <f>+OUA118/OUA$16</f>
        <v>#DIV/0!</v>
      </c>
      <c r="OUC118" s="1538">
        <f>+OUC556</f>
        <v>0</v>
      </c>
      <c r="OUD118" s="1845" t="e">
        <f>+OUC118/OUC$16</f>
        <v>#DIV/0!</v>
      </c>
      <c r="OUE118" s="1538">
        <f>+OUE556</f>
        <v>0</v>
      </c>
      <c r="OUF118" s="1845" t="e">
        <f>+OUE118/OUE$16</f>
        <v>#DIV/0!</v>
      </c>
      <c r="OUG118" s="1538">
        <f>+OUG556</f>
        <v>0</v>
      </c>
      <c r="OUH118" s="1845" t="e">
        <f>+OUG118/OUG$16</f>
        <v>#DIV/0!</v>
      </c>
      <c r="OUI118" s="1538">
        <f>+OUI556</f>
        <v>0</v>
      </c>
      <c r="OUJ118" s="1845" t="e">
        <f>+OUI118/OUI$16</f>
        <v>#DIV/0!</v>
      </c>
      <c r="OUK118" s="1538">
        <f>+OUK556</f>
        <v>0</v>
      </c>
      <c r="OUL118" s="1845" t="e">
        <f>+OUK118/OUK$16</f>
        <v>#DIV/0!</v>
      </c>
      <c r="OUM118" s="1538">
        <f>+OUM556</f>
        <v>0</v>
      </c>
      <c r="OUN118" s="1845" t="e">
        <f>+OUM118/OUM$16</f>
        <v>#DIV/0!</v>
      </c>
      <c r="OUO118" s="1538">
        <f>+OUO556</f>
        <v>0</v>
      </c>
      <c r="OUP118" s="1845" t="e">
        <f>+OUO118/OUO$16</f>
        <v>#DIV/0!</v>
      </c>
      <c r="OUQ118" s="1538">
        <f>+OUQ556</f>
        <v>0</v>
      </c>
      <c r="OUR118" s="1845" t="e">
        <f>+OUQ118/OUQ$16</f>
        <v>#DIV/0!</v>
      </c>
      <c r="OUS118" s="1538">
        <f>+OUS556</f>
        <v>0</v>
      </c>
      <c r="OUT118" s="1845" t="e">
        <f>+OUS118/OUS$16</f>
        <v>#DIV/0!</v>
      </c>
      <c r="OUU118" s="1538">
        <f>+OUU556</f>
        <v>0</v>
      </c>
      <c r="OUV118" s="1845" t="e">
        <f>+OUU118/OUU$16</f>
        <v>#DIV/0!</v>
      </c>
      <c r="OUW118" s="1538">
        <f>+OUW556</f>
        <v>0</v>
      </c>
      <c r="OUX118" s="1845" t="e">
        <f>+OUW118/OUW$16</f>
        <v>#DIV/0!</v>
      </c>
      <c r="OUY118" s="1538">
        <f>+OUY556</f>
        <v>0</v>
      </c>
      <c r="OUZ118" s="1845" t="e">
        <f>+OUY118/OUY$16</f>
        <v>#DIV/0!</v>
      </c>
      <c r="OVA118" s="1538">
        <f>+OVA556</f>
        <v>0</v>
      </c>
      <c r="OVB118" s="1845" t="e">
        <f>+OVA118/OVA$16</f>
        <v>#DIV/0!</v>
      </c>
      <c r="OVC118" s="1538">
        <f>+OVC556</f>
        <v>0</v>
      </c>
      <c r="OVD118" s="1845" t="e">
        <f>+OVC118/OVC$16</f>
        <v>#DIV/0!</v>
      </c>
      <c r="OVE118" s="1538">
        <f>+OVE556</f>
        <v>0</v>
      </c>
      <c r="OVF118" s="1845" t="e">
        <f>+OVE118/OVE$16</f>
        <v>#DIV/0!</v>
      </c>
      <c r="OVG118" s="1538">
        <f>+OVG556</f>
        <v>0</v>
      </c>
      <c r="OVH118" s="1845" t="e">
        <f>+OVG118/OVG$16</f>
        <v>#DIV/0!</v>
      </c>
      <c r="OVI118" s="1538">
        <f>+OVI556</f>
        <v>0</v>
      </c>
      <c r="OVJ118" s="1845" t="e">
        <f>+OVI118/OVI$16</f>
        <v>#DIV/0!</v>
      </c>
      <c r="OVK118" s="1538">
        <f>+OVK556</f>
        <v>0</v>
      </c>
      <c r="OVL118" s="1845" t="e">
        <f>+OVK118/OVK$16</f>
        <v>#DIV/0!</v>
      </c>
      <c r="OVM118" s="1538">
        <f>+OVM556</f>
        <v>0</v>
      </c>
      <c r="OVN118" s="1845" t="e">
        <f>+OVM118/OVM$16</f>
        <v>#DIV/0!</v>
      </c>
      <c r="OVO118" s="1538">
        <f>+OVO556</f>
        <v>0</v>
      </c>
      <c r="OVP118" s="1845" t="e">
        <f>+OVO118/OVO$16</f>
        <v>#DIV/0!</v>
      </c>
      <c r="OVQ118" s="1538">
        <f>+OVQ556</f>
        <v>0</v>
      </c>
      <c r="OVR118" s="1845" t="e">
        <f>+OVQ118/OVQ$16</f>
        <v>#DIV/0!</v>
      </c>
      <c r="OVS118" s="1538">
        <f>+OVS556</f>
        <v>0</v>
      </c>
      <c r="OVT118" s="1845" t="e">
        <f>+OVS118/OVS$16</f>
        <v>#DIV/0!</v>
      </c>
      <c r="OVU118" s="1538">
        <f>+OVU556</f>
        <v>0</v>
      </c>
      <c r="OVV118" s="1845" t="e">
        <f>+OVU118/OVU$16</f>
        <v>#DIV/0!</v>
      </c>
      <c r="OVW118" s="1538">
        <f>+OVW556</f>
        <v>0</v>
      </c>
      <c r="OVX118" s="1845" t="e">
        <f>+OVW118/OVW$16</f>
        <v>#DIV/0!</v>
      </c>
      <c r="OVY118" s="1538">
        <f>+OVY556</f>
        <v>0</v>
      </c>
      <c r="OVZ118" s="1845" t="e">
        <f>+OVY118/OVY$16</f>
        <v>#DIV/0!</v>
      </c>
      <c r="OWA118" s="1538">
        <f>+OWA556</f>
        <v>0</v>
      </c>
      <c r="OWB118" s="1845" t="e">
        <f>+OWA118/OWA$16</f>
        <v>#DIV/0!</v>
      </c>
      <c r="OWC118" s="1538">
        <f>+OWC556</f>
        <v>0</v>
      </c>
      <c r="OWD118" s="1845" t="e">
        <f>+OWC118/OWC$16</f>
        <v>#DIV/0!</v>
      </c>
      <c r="OWE118" s="1538">
        <f>+OWE556</f>
        <v>0</v>
      </c>
      <c r="OWF118" s="1845" t="e">
        <f>+OWE118/OWE$16</f>
        <v>#DIV/0!</v>
      </c>
      <c r="OWG118" s="1538">
        <f>+OWG556</f>
        <v>0</v>
      </c>
      <c r="OWH118" s="1845" t="e">
        <f>+OWG118/OWG$16</f>
        <v>#DIV/0!</v>
      </c>
      <c r="OWI118" s="1538">
        <f>+OWI556</f>
        <v>0</v>
      </c>
      <c r="OWJ118" s="1845" t="e">
        <f>+OWI118/OWI$16</f>
        <v>#DIV/0!</v>
      </c>
      <c r="OWK118" s="1538">
        <f>+OWK556</f>
        <v>0</v>
      </c>
      <c r="OWL118" s="1845" t="e">
        <f>+OWK118/OWK$16</f>
        <v>#DIV/0!</v>
      </c>
      <c r="OWM118" s="1538">
        <f>+OWM556</f>
        <v>0</v>
      </c>
      <c r="OWN118" s="1845" t="e">
        <f>+OWM118/OWM$16</f>
        <v>#DIV/0!</v>
      </c>
      <c r="OWO118" s="1538">
        <f>+OWO556</f>
        <v>0</v>
      </c>
      <c r="OWP118" s="1845" t="e">
        <f>+OWO118/OWO$16</f>
        <v>#DIV/0!</v>
      </c>
      <c r="OWQ118" s="1538">
        <f>+OWQ556</f>
        <v>0</v>
      </c>
      <c r="OWR118" s="1845" t="e">
        <f>+OWQ118/OWQ$16</f>
        <v>#DIV/0!</v>
      </c>
      <c r="OWS118" s="1538">
        <f>+OWS556</f>
        <v>0</v>
      </c>
      <c r="OWT118" s="1845" t="e">
        <f>+OWS118/OWS$16</f>
        <v>#DIV/0!</v>
      </c>
      <c r="OWU118" s="1538">
        <f>+OWU556</f>
        <v>0</v>
      </c>
      <c r="OWV118" s="1845" t="e">
        <f>+OWU118/OWU$16</f>
        <v>#DIV/0!</v>
      </c>
      <c r="OWW118" s="1538">
        <f>+OWW556</f>
        <v>0</v>
      </c>
      <c r="OWX118" s="1845" t="e">
        <f>+OWW118/OWW$16</f>
        <v>#DIV/0!</v>
      </c>
      <c r="OWY118" s="1538">
        <f>+OWY556</f>
        <v>0</v>
      </c>
      <c r="OWZ118" s="1845" t="e">
        <f>+OWY118/OWY$16</f>
        <v>#DIV/0!</v>
      </c>
      <c r="OXA118" s="1538">
        <f>+OXA556</f>
        <v>0</v>
      </c>
      <c r="OXB118" s="1845" t="e">
        <f>+OXA118/OXA$16</f>
        <v>#DIV/0!</v>
      </c>
      <c r="OXC118" s="1538">
        <f>+OXC556</f>
        <v>0</v>
      </c>
      <c r="OXD118" s="1845" t="e">
        <f>+OXC118/OXC$16</f>
        <v>#DIV/0!</v>
      </c>
      <c r="OXE118" s="1538">
        <f>+OXE556</f>
        <v>0</v>
      </c>
      <c r="OXF118" s="1845" t="e">
        <f>+OXE118/OXE$16</f>
        <v>#DIV/0!</v>
      </c>
      <c r="OXG118" s="1538">
        <f>+OXG556</f>
        <v>0</v>
      </c>
      <c r="OXH118" s="1845" t="e">
        <f>+OXG118/OXG$16</f>
        <v>#DIV/0!</v>
      </c>
      <c r="OXI118" s="1538">
        <f>+OXI556</f>
        <v>0</v>
      </c>
      <c r="OXJ118" s="1845" t="e">
        <f>+OXI118/OXI$16</f>
        <v>#DIV/0!</v>
      </c>
      <c r="OXK118" s="1538">
        <f>+OXK556</f>
        <v>0</v>
      </c>
      <c r="OXL118" s="1845" t="e">
        <f>+OXK118/OXK$16</f>
        <v>#DIV/0!</v>
      </c>
      <c r="OXM118" s="1538">
        <f>+OXM556</f>
        <v>0</v>
      </c>
      <c r="OXN118" s="1845" t="e">
        <f>+OXM118/OXM$16</f>
        <v>#DIV/0!</v>
      </c>
      <c r="OXO118" s="1538">
        <f>+OXO556</f>
        <v>0</v>
      </c>
      <c r="OXP118" s="1845" t="e">
        <f>+OXO118/OXO$16</f>
        <v>#DIV/0!</v>
      </c>
      <c r="OXQ118" s="1538">
        <f>+OXQ556</f>
        <v>0</v>
      </c>
      <c r="OXR118" s="1845" t="e">
        <f>+OXQ118/OXQ$16</f>
        <v>#DIV/0!</v>
      </c>
      <c r="OXS118" s="1538">
        <f>+OXS556</f>
        <v>0</v>
      </c>
      <c r="OXT118" s="1845" t="e">
        <f>+OXS118/OXS$16</f>
        <v>#DIV/0!</v>
      </c>
      <c r="OXU118" s="1538">
        <f>+OXU556</f>
        <v>0</v>
      </c>
      <c r="OXV118" s="1845" t="e">
        <f>+OXU118/OXU$16</f>
        <v>#DIV/0!</v>
      </c>
      <c r="OXW118" s="1538">
        <f>+OXW556</f>
        <v>0</v>
      </c>
      <c r="OXX118" s="1845" t="e">
        <f>+OXW118/OXW$16</f>
        <v>#DIV/0!</v>
      </c>
      <c r="OXY118" s="1538">
        <f>+OXY556</f>
        <v>0</v>
      </c>
      <c r="OXZ118" s="1845" t="e">
        <f>+OXY118/OXY$16</f>
        <v>#DIV/0!</v>
      </c>
      <c r="OYA118" s="1538">
        <f>+OYA556</f>
        <v>0</v>
      </c>
      <c r="OYB118" s="1845" t="e">
        <f>+OYA118/OYA$16</f>
        <v>#DIV/0!</v>
      </c>
      <c r="OYC118" s="1538">
        <f>+OYC556</f>
        <v>0</v>
      </c>
      <c r="OYD118" s="1845" t="e">
        <f>+OYC118/OYC$16</f>
        <v>#DIV/0!</v>
      </c>
      <c r="OYE118" s="1538">
        <f>+OYE556</f>
        <v>0</v>
      </c>
      <c r="OYF118" s="1845" t="e">
        <f>+OYE118/OYE$16</f>
        <v>#DIV/0!</v>
      </c>
      <c r="OYG118" s="1538">
        <f>+OYG556</f>
        <v>0</v>
      </c>
      <c r="OYH118" s="1845" t="e">
        <f>+OYG118/OYG$16</f>
        <v>#DIV/0!</v>
      </c>
      <c r="OYI118" s="1538">
        <f>+OYI556</f>
        <v>0</v>
      </c>
      <c r="OYJ118" s="1845" t="e">
        <f>+OYI118/OYI$16</f>
        <v>#DIV/0!</v>
      </c>
      <c r="OYK118" s="1538">
        <f>+OYK556</f>
        <v>0</v>
      </c>
      <c r="OYL118" s="1845" t="e">
        <f>+OYK118/OYK$16</f>
        <v>#DIV/0!</v>
      </c>
      <c r="OYM118" s="1538">
        <f>+OYM556</f>
        <v>0</v>
      </c>
      <c r="OYN118" s="1845" t="e">
        <f>+OYM118/OYM$16</f>
        <v>#DIV/0!</v>
      </c>
      <c r="OYO118" s="1538">
        <f>+OYO556</f>
        <v>0</v>
      </c>
      <c r="OYP118" s="1845" t="e">
        <f>+OYO118/OYO$16</f>
        <v>#DIV/0!</v>
      </c>
      <c r="OYQ118" s="1538">
        <f>+OYQ556</f>
        <v>0</v>
      </c>
      <c r="OYR118" s="1845" t="e">
        <f>+OYQ118/OYQ$16</f>
        <v>#DIV/0!</v>
      </c>
      <c r="OYS118" s="1538">
        <f>+OYS556</f>
        <v>0</v>
      </c>
      <c r="OYT118" s="1845" t="e">
        <f>+OYS118/OYS$16</f>
        <v>#DIV/0!</v>
      </c>
      <c r="OYU118" s="1538">
        <f>+OYU556</f>
        <v>0</v>
      </c>
      <c r="OYV118" s="1845" t="e">
        <f>+OYU118/OYU$16</f>
        <v>#DIV/0!</v>
      </c>
      <c r="OYW118" s="1538">
        <f>+OYW556</f>
        <v>0</v>
      </c>
      <c r="OYX118" s="1845" t="e">
        <f>+OYW118/OYW$16</f>
        <v>#DIV/0!</v>
      </c>
      <c r="OYY118" s="1538">
        <f>+OYY556</f>
        <v>0</v>
      </c>
      <c r="OYZ118" s="1845" t="e">
        <f>+OYY118/OYY$16</f>
        <v>#DIV/0!</v>
      </c>
      <c r="OZA118" s="1538">
        <f>+OZA556</f>
        <v>0</v>
      </c>
      <c r="OZB118" s="1845" t="e">
        <f>+OZA118/OZA$16</f>
        <v>#DIV/0!</v>
      </c>
      <c r="OZC118" s="1538">
        <f>+OZC556</f>
        <v>0</v>
      </c>
      <c r="OZD118" s="1845" t="e">
        <f>+OZC118/OZC$16</f>
        <v>#DIV/0!</v>
      </c>
      <c r="OZE118" s="1538">
        <f>+OZE556</f>
        <v>0</v>
      </c>
      <c r="OZF118" s="1845" t="e">
        <f>+OZE118/OZE$16</f>
        <v>#DIV/0!</v>
      </c>
      <c r="OZG118" s="1538">
        <f>+OZG556</f>
        <v>0</v>
      </c>
      <c r="OZH118" s="1845" t="e">
        <f>+OZG118/OZG$16</f>
        <v>#DIV/0!</v>
      </c>
      <c r="OZI118" s="1538">
        <f>+OZI556</f>
        <v>0</v>
      </c>
      <c r="OZJ118" s="1845" t="e">
        <f>+OZI118/OZI$16</f>
        <v>#DIV/0!</v>
      </c>
      <c r="OZK118" s="1538">
        <f>+OZK556</f>
        <v>0</v>
      </c>
      <c r="OZL118" s="1845" t="e">
        <f>+OZK118/OZK$16</f>
        <v>#DIV/0!</v>
      </c>
      <c r="OZM118" s="1538">
        <f>+OZM556</f>
        <v>0</v>
      </c>
      <c r="OZN118" s="1845" t="e">
        <f>+OZM118/OZM$16</f>
        <v>#DIV/0!</v>
      </c>
      <c r="OZO118" s="1538">
        <f>+OZO556</f>
        <v>0</v>
      </c>
      <c r="OZP118" s="1845" t="e">
        <f>+OZO118/OZO$16</f>
        <v>#DIV/0!</v>
      </c>
      <c r="OZQ118" s="1538">
        <f>+OZQ556</f>
        <v>0</v>
      </c>
      <c r="OZR118" s="1845" t="e">
        <f>+OZQ118/OZQ$16</f>
        <v>#DIV/0!</v>
      </c>
      <c r="OZS118" s="1538">
        <f>+OZS556</f>
        <v>0</v>
      </c>
      <c r="OZT118" s="1845" t="e">
        <f>+OZS118/OZS$16</f>
        <v>#DIV/0!</v>
      </c>
      <c r="OZU118" s="1538">
        <f>+OZU556</f>
        <v>0</v>
      </c>
      <c r="OZV118" s="1845" t="e">
        <f>+OZU118/OZU$16</f>
        <v>#DIV/0!</v>
      </c>
      <c r="OZW118" s="1538">
        <f>+OZW556</f>
        <v>0</v>
      </c>
      <c r="OZX118" s="1845" t="e">
        <f>+OZW118/OZW$16</f>
        <v>#DIV/0!</v>
      </c>
      <c r="OZY118" s="1538">
        <f>+OZY556</f>
        <v>0</v>
      </c>
      <c r="OZZ118" s="1845" t="e">
        <f>+OZY118/OZY$16</f>
        <v>#DIV/0!</v>
      </c>
      <c r="PAA118" s="1538">
        <f>+PAA556</f>
        <v>0</v>
      </c>
      <c r="PAB118" s="1845" t="e">
        <f>+PAA118/PAA$16</f>
        <v>#DIV/0!</v>
      </c>
      <c r="PAC118" s="1538">
        <f>+PAC556</f>
        <v>0</v>
      </c>
      <c r="PAD118" s="1845" t="e">
        <f>+PAC118/PAC$16</f>
        <v>#DIV/0!</v>
      </c>
      <c r="PAE118" s="1538">
        <f>+PAE556</f>
        <v>0</v>
      </c>
      <c r="PAF118" s="1845" t="e">
        <f>+PAE118/PAE$16</f>
        <v>#DIV/0!</v>
      </c>
      <c r="PAG118" s="1538">
        <f>+PAG556</f>
        <v>0</v>
      </c>
      <c r="PAH118" s="1845" t="e">
        <f>+PAG118/PAG$16</f>
        <v>#DIV/0!</v>
      </c>
      <c r="PAI118" s="1538">
        <f>+PAI556</f>
        <v>0</v>
      </c>
      <c r="PAJ118" s="1845" t="e">
        <f>+PAI118/PAI$16</f>
        <v>#DIV/0!</v>
      </c>
      <c r="PAK118" s="1538">
        <f>+PAK556</f>
        <v>0</v>
      </c>
      <c r="PAL118" s="1845" t="e">
        <f>+PAK118/PAK$16</f>
        <v>#DIV/0!</v>
      </c>
      <c r="PAM118" s="1538">
        <f>+PAM556</f>
        <v>0</v>
      </c>
      <c r="PAN118" s="1845" t="e">
        <f>+PAM118/PAM$16</f>
        <v>#DIV/0!</v>
      </c>
      <c r="PAO118" s="1538">
        <f>+PAO556</f>
        <v>0</v>
      </c>
      <c r="PAP118" s="1845" t="e">
        <f>+PAO118/PAO$16</f>
        <v>#DIV/0!</v>
      </c>
      <c r="PAQ118" s="1538">
        <f>+PAQ556</f>
        <v>0</v>
      </c>
      <c r="PAR118" s="1845" t="e">
        <f>+PAQ118/PAQ$16</f>
        <v>#DIV/0!</v>
      </c>
      <c r="PAS118" s="1538">
        <f>+PAS556</f>
        <v>0</v>
      </c>
      <c r="PAT118" s="1845" t="e">
        <f>+PAS118/PAS$16</f>
        <v>#DIV/0!</v>
      </c>
      <c r="PAU118" s="1538">
        <f>+PAU556</f>
        <v>0</v>
      </c>
      <c r="PAV118" s="1845" t="e">
        <f>+PAU118/PAU$16</f>
        <v>#DIV/0!</v>
      </c>
      <c r="PAW118" s="1538">
        <f>+PAW556</f>
        <v>0</v>
      </c>
      <c r="PAX118" s="1845" t="e">
        <f>+PAW118/PAW$16</f>
        <v>#DIV/0!</v>
      </c>
      <c r="PAY118" s="1538">
        <f>+PAY556</f>
        <v>0</v>
      </c>
      <c r="PAZ118" s="1845" t="e">
        <f>+PAY118/PAY$16</f>
        <v>#DIV/0!</v>
      </c>
      <c r="PBA118" s="1538">
        <f>+PBA556</f>
        <v>0</v>
      </c>
      <c r="PBB118" s="1845" t="e">
        <f>+PBA118/PBA$16</f>
        <v>#DIV/0!</v>
      </c>
      <c r="PBC118" s="1538">
        <f>+PBC556</f>
        <v>0</v>
      </c>
      <c r="PBD118" s="1845" t="e">
        <f>+PBC118/PBC$16</f>
        <v>#DIV/0!</v>
      </c>
      <c r="PBE118" s="1538">
        <f>+PBE556</f>
        <v>0</v>
      </c>
      <c r="PBF118" s="1845" t="e">
        <f>+PBE118/PBE$16</f>
        <v>#DIV/0!</v>
      </c>
      <c r="PBG118" s="1538">
        <f>+PBG556</f>
        <v>0</v>
      </c>
      <c r="PBH118" s="1845" t="e">
        <f>+PBG118/PBG$16</f>
        <v>#DIV/0!</v>
      </c>
      <c r="PBI118" s="1538">
        <f>+PBI556</f>
        <v>0</v>
      </c>
      <c r="PBJ118" s="1845" t="e">
        <f>+PBI118/PBI$16</f>
        <v>#DIV/0!</v>
      </c>
      <c r="PBK118" s="1538">
        <f>+PBK556</f>
        <v>0</v>
      </c>
      <c r="PBL118" s="1845" t="e">
        <f>+PBK118/PBK$16</f>
        <v>#DIV/0!</v>
      </c>
      <c r="PBM118" s="1538">
        <f>+PBM556</f>
        <v>0</v>
      </c>
      <c r="PBN118" s="1845" t="e">
        <f>+PBM118/PBM$16</f>
        <v>#DIV/0!</v>
      </c>
      <c r="PBO118" s="1538">
        <f>+PBO556</f>
        <v>0</v>
      </c>
      <c r="PBP118" s="1845" t="e">
        <f>+PBO118/PBO$16</f>
        <v>#DIV/0!</v>
      </c>
      <c r="PBQ118" s="1538">
        <f>+PBQ556</f>
        <v>0</v>
      </c>
      <c r="PBR118" s="1845" t="e">
        <f>+PBQ118/PBQ$16</f>
        <v>#DIV/0!</v>
      </c>
      <c r="PBS118" s="1538">
        <f>+PBS556</f>
        <v>0</v>
      </c>
      <c r="PBT118" s="1845" t="e">
        <f>+PBS118/PBS$16</f>
        <v>#DIV/0!</v>
      </c>
      <c r="PBU118" s="1538">
        <f>+PBU556</f>
        <v>0</v>
      </c>
      <c r="PBV118" s="1845" t="e">
        <f>+PBU118/PBU$16</f>
        <v>#DIV/0!</v>
      </c>
      <c r="PBW118" s="1538">
        <f>+PBW556</f>
        <v>0</v>
      </c>
      <c r="PBX118" s="1845" t="e">
        <f>+PBW118/PBW$16</f>
        <v>#DIV/0!</v>
      </c>
      <c r="PBY118" s="1538">
        <f>+PBY556</f>
        <v>0</v>
      </c>
      <c r="PBZ118" s="1845" t="e">
        <f>+PBY118/PBY$16</f>
        <v>#DIV/0!</v>
      </c>
      <c r="PCA118" s="1538">
        <f>+PCA556</f>
        <v>0</v>
      </c>
      <c r="PCB118" s="1845" t="e">
        <f>+PCA118/PCA$16</f>
        <v>#DIV/0!</v>
      </c>
      <c r="PCC118" s="1538">
        <f>+PCC556</f>
        <v>0</v>
      </c>
      <c r="PCD118" s="1845" t="e">
        <f>+PCC118/PCC$16</f>
        <v>#DIV/0!</v>
      </c>
      <c r="PCE118" s="1538">
        <f>+PCE556</f>
        <v>0</v>
      </c>
      <c r="PCF118" s="1845" t="e">
        <f>+PCE118/PCE$16</f>
        <v>#DIV/0!</v>
      </c>
      <c r="PCG118" s="1538">
        <f>+PCG556</f>
        <v>0</v>
      </c>
      <c r="PCH118" s="1845" t="e">
        <f>+PCG118/PCG$16</f>
        <v>#DIV/0!</v>
      </c>
      <c r="PCI118" s="1538">
        <f>+PCI556</f>
        <v>0</v>
      </c>
      <c r="PCJ118" s="1845" t="e">
        <f>+PCI118/PCI$16</f>
        <v>#DIV/0!</v>
      </c>
      <c r="PCK118" s="1538">
        <f>+PCK556</f>
        <v>0</v>
      </c>
      <c r="PCL118" s="1845" t="e">
        <f>+PCK118/PCK$16</f>
        <v>#DIV/0!</v>
      </c>
      <c r="PCM118" s="1538">
        <f>+PCM556</f>
        <v>0</v>
      </c>
      <c r="PCN118" s="1845" t="e">
        <f>+PCM118/PCM$16</f>
        <v>#DIV/0!</v>
      </c>
      <c r="PCO118" s="1538">
        <f>+PCO556</f>
        <v>0</v>
      </c>
      <c r="PCP118" s="1845" t="e">
        <f>+PCO118/PCO$16</f>
        <v>#DIV/0!</v>
      </c>
      <c r="PCQ118" s="1538">
        <f>+PCQ556</f>
        <v>0</v>
      </c>
      <c r="PCR118" s="1845" t="e">
        <f>+PCQ118/PCQ$16</f>
        <v>#DIV/0!</v>
      </c>
      <c r="PCS118" s="1538">
        <f>+PCS556</f>
        <v>0</v>
      </c>
      <c r="PCT118" s="1845" t="e">
        <f>+PCS118/PCS$16</f>
        <v>#DIV/0!</v>
      </c>
      <c r="PCU118" s="1538">
        <f>+PCU556</f>
        <v>0</v>
      </c>
      <c r="PCV118" s="1845" t="e">
        <f>+PCU118/PCU$16</f>
        <v>#DIV/0!</v>
      </c>
      <c r="PCW118" s="1538">
        <f>+PCW556</f>
        <v>0</v>
      </c>
      <c r="PCX118" s="1845" t="e">
        <f>+PCW118/PCW$16</f>
        <v>#DIV/0!</v>
      </c>
      <c r="PCY118" s="1538">
        <f>+PCY556</f>
        <v>0</v>
      </c>
      <c r="PCZ118" s="1845" t="e">
        <f>+PCY118/PCY$16</f>
        <v>#DIV/0!</v>
      </c>
      <c r="PDA118" s="1538">
        <f>+PDA556</f>
        <v>0</v>
      </c>
      <c r="PDB118" s="1845" t="e">
        <f>+PDA118/PDA$16</f>
        <v>#DIV/0!</v>
      </c>
      <c r="PDC118" s="1538">
        <f>+PDC556</f>
        <v>0</v>
      </c>
      <c r="PDD118" s="1845" t="e">
        <f>+PDC118/PDC$16</f>
        <v>#DIV/0!</v>
      </c>
      <c r="PDE118" s="1538">
        <f>+PDE556</f>
        <v>0</v>
      </c>
      <c r="PDF118" s="1845" t="e">
        <f>+PDE118/PDE$16</f>
        <v>#DIV/0!</v>
      </c>
      <c r="PDG118" s="1538">
        <f>+PDG556</f>
        <v>0</v>
      </c>
      <c r="PDH118" s="1845" t="e">
        <f>+PDG118/PDG$16</f>
        <v>#DIV/0!</v>
      </c>
      <c r="PDI118" s="1538">
        <f>+PDI556</f>
        <v>0</v>
      </c>
      <c r="PDJ118" s="1845" t="e">
        <f>+PDI118/PDI$16</f>
        <v>#DIV/0!</v>
      </c>
      <c r="PDK118" s="1538">
        <f>+PDK556</f>
        <v>0</v>
      </c>
      <c r="PDL118" s="1845" t="e">
        <f>+PDK118/PDK$16</f>
        <v>#DIV/0!</v>
      </c>
      <c r="PDM118" s="1538">
        <f>+PDM556</f>
        <v>0</v>
      </c>
      <c r="PDN118" s="1845" t="e">
        <f>+PDM118/PDM$16</f>
        <v>#DIV/0!</v>
      </c>
      <c r="PDO118" s="1538">
        <f>+PDO556</f>
        <v>0</v>
      </c>
      <c r="PDP118" s="1845" t="e">
        <f>+PDO118/PDO$16</f>
        <v>#DIV/0!</v>
      </c>
      <c r="PDQ118" s="1538">
        <f>+PDQ556</f>
        <v>0</v>
      </c>
      <c r="PDR118" s="1845" t="e">
        <f>+PDQ118/PDQ$16</f>
        <v>#DIV/0!</v>
      </c>
      <c r="PDS118" s="1538">
        <f>+PDS556</f>
        <v>0</v>
      </c>
      <c r="PDT118" s="1845" t="e">
        <f>+PDS118/PDS$16</f>
        <v>#DIV/0!</v>
      </c>
      <c r="PDU118" s="1538">
        <f>+PDU556</f>
        <v>0</v>
      </c>
      <c r="PDV118" s="1845" t="e">
        <f>+PDU118/PDU$16</f>
        <v>#DIV/0!</v>
      </c>
      <c r="PDW118" s="1538">
        <f>+PDW556</f>
        <v>0</v>
      </c>
      <c r="PDX118" s="1845" t="e">
        <f>+PDW118/PDW$16</f>
        <v>#DIV/0!</v>
      </c>
      <c r="PDY118" s="1538">
        <f>+PDY556</f>
        <v>0</v>
      </c>
      <c r="PDZ118" s="1845" t="e">
        <f>+PDY118/PDY$16</f>
        <v>#DIV/0!</v>
      </c>
      <c r="PEA118" s="1538">
        <f>+PEA556</f>
        <v>0</v>
      </c>
      <c r="PEB118" s="1845" t="e">
        <f>+PEA118/PEA$16</f>
        <v>#DIV/0!</v>
      </c>
      <c r="PEC118" s="1538">
        <f>+PEC556</f>
        <v>0</v>
      </c>
      <c r="PED118" s="1845" t="e">
        <f>+PEC118/PEC$16</f>
        <v>#DIV/0!</v>
      </c>
      <c r="PEE118" s="1538">
        <f>+PEE556</f>
        <v>0</v>
      </c>
      <c r="PEF118" s="1845" t="e">
        <f>+PEE118/PEE$16</f>
        <v>#DIV/0!</v>
      </c>
      <c r="PEG118" s="1538">
        <f>+PEG556</f>
        <v>0</v>
      </c>
      <c r="PEH118" s="1845" t="e">
        <f>+PEG118/PEG$16</f>
        <v>#DIV/0!</v>
      </c>
      <c r="PEI118" s="1538">
        <f>+PEI556</f>
        <v>0</v>
      </c>
      <c r="PEJ118" s="1845" t="e">
        <f>+PEI118/PEI$16</f>
        <v>#DIV/0!</v>
      </c>
      <c r="PEK118" s="1538">
        <f>+PEK556</f>
        <v>0</v>
      </c>
      <c r="PEL118" s="1845" t="e">
        <f>+PEK118/PEK$16</f>
        <v>#DIV/0!</v>
      </c>
      <c r="PEM118" s="1538">
        <f>+PEM556</f>
        <v>0</v>
      </c>
      <c r="PEN118" s="1845" t="e">
        <f>+PEM118/PEM$16</f>
        <v>#DIV/0!</v>
      </c>
      <c r="PEO118" s="1538">
        <f>+PEO556</f>
        <v>0</v>
      </c>
      <c r="PEP118" s="1845" t="e">
        <f>+PEO118/PEO$16</f>
        <v>#DIV/0!</v>
      </c>
      <c r="PEQ118" s="1538">
        <f>+PEQ556</f>
        <v>0</v>
      </c>
      <c r="PER118" s="1845" t="e">
        <f>+PEQ118/PEQ$16</f>
        <v>#DIV/0!</v>
      </c>
      <c r="PES118" s="1538">
        <f>+PES556</f>
        <v>0</v>
      </c>
      <c r="PET118" s="1845" t="e">
        <f>+PES118/PES$16</f>
        <v>#DIV/0!</v>
      </c>
      <c r="PEU118" s="1538">
        <f>+PEU556</f>
        <v>0</v>
      </c>
      <c r="PEV118" s="1845" t="e">
        <f>+PEU118/PEU$16</f>
        <v>#DIV/0!</v>
      </c>
      <c r="PEW118" s="1538">
        <f>+PEW556</f>
        <v>0</v>
      </c>
      <c r="PEX118" s="1845" t="e">
        <f>+PEW118/PEW$16</f>
        <v>#DIV/0!</v>
      </c>
      <c r="PEY118" s="1538">
        <f>+PEY556</f>
        <v>0</v>
      </c>
      <c r="PEZ118" s="1845" t="e">
        <f>+PEY118/PEY$16</f>
        <v>#DIV/0!</v>
      </c>
      <c r="PFA118" s="1538">
        <f>+PFA556</f>
        <v>0</v>
      </c>
      <c r="PFB118" s="1845" t="e">
        <f>+PFA118/PFA$16</f>
        <v>#DIV/0!</v>
      </c>
      <c r="PFC118" s="1538">
        <f>+PFC556</f>
        <v>0</v>
      </c>
      <c r="PFD118" s="1845" t="e">
        <f>+PFC118/PFC$16</f>
        <v>#DIV/0!</v>
      </c>
      <c r="PFE118" s="1538">
        <f>+PFE556</f>
        <v>0</v>
      </c>
      <c r="PFF118" s="1845" t="e">
        <f>+PFE118/PFE$16</f>
        <v>#DIV/0!</v>
      </c>
      <c r="PFG118" s="1538">
        <f>+PFG556</f>
        <v>0</v>
      </c>
      <c r="PFH118" s="1845" t="e">
        <f>+PFG118/PFG$16</f>
        <v>#DIV/0!</v>
      </c>
      <c r="PFI118" s="1538">
        <f>+PFI556</f>
        <v>0</v>
      </c>
      <c r="PFJ118" s="1845" t="e">
        <f>+PFI118/PFI$16</f>
        <v>#DIV/0!</v>
      </c>
      <c r="PFK118" s="1538">
        <f>+PFK556</f>
        <v>0</v>
      </c>
      <c r="PFL118" s="1845" t="e">
        <f>+PFK118/PFK$16</f>
        <v>#DIV/0!</v>
      </c>
      <c r="PFM118" s="1538">
        <f>+PFM556</f>
        <v>0</v>
      </c>
      <c r="PFN118" s="1845" t="e">
        <f>+PFM118/PFM$16</f>
        <v>#DIV/0!</v>
      </c>
      <c r="PFO118" s="1538">
        <f>+PFO556</f>
        <v>0</v>
      </c>
      <c r="PFP118" s="1845" t="e">
        <f>+PFO118/PFO$16</f>
        <v>#DIV/0!</v>
      </c>
      <c r="PFQ118" s="1538">
        <f>+PFQ556</f>
        <v>0</v>
      </c>
      <c r="PFR118" s="1845" t="e">
        <f>+PFQ118/PFQ$16</f>
        <v>#DIV/0!</v>
      </c>
      <c r="PFS118" s="1538">
        <f>+PFS556</f>
        <v>0</v>
      </c>
      <c r="PFT118" s="1845" t="e">
        <f>+PFS118/PFS$16</f>
        <v>#DIV/0!</v>
      </c>
      <c r="PFU118" s="1538">
        <f>+PFU556</f>
        <v>0</v>
      </c>
      <c r="PFV118" s="1845" t="e">
        <f>+PFU118/PFU$16</f>
        <v>#DIV/0!</v>
      </c>
      <c r="PFW118" s="1538">
        <f>+PFW556</f>
        <v>0</v>
      </c>
      <c r="PFX118" s="1845" t="e">
        <f>+PFW118/PFW$16</f>
        <v>#DIV/0!</v>
      </c>
      <c r="PFY118" s="1538">
        <f>+PFY556</f>
        <v>0</v>
      </c>
      <c r="PFZ118" s="1845" t="e">
        <f>+PFY118/PFY$16</f>
        <v>#DIV/0!</v>
      </c>
      <c r="PGA118" s="1538">
        <f>+PGA556</f>
        <v>0</v>
      </c>
      <c r="PGB118" s="1845" t="e">
        <f>+PGA118/PGA$16</f>
        <v>#DIV/0!</v>
      </c>
      <c r="PGC118" s="1538">
        <f>+PGC556</f>
        <v>0</v>
      </c>
      <c r="PGD118" s="1845" t="e">
        <f>+PGC118/PGC$16</f>
        <v>#DIV/0!</v>
      </c>
      <c r="PGE118" s="1538">
        <f>+PGE556</f>
        <v>0</v>
      </c>
      <c r="PGF118" s="1845" t="e">
        <f>+PGE118/PGE$16</f>
        <v>#DIV/0!</v>
      </c>
      <c r="PGG118" s="1538">
        <f>+PGG556</f>
        <v>0</v>
      </c>
      <c r="PGH118" s="1845" t="e">
        <f>+PGG118/PGG$16</f>
        <v>#DIV/0!</v>
      </c>
      <c r="PGI118" s="1538">
        <f>+PGI556</f>
        <v>0</v>
      </c>
      <c r="PGJ118" s="1845" t="e">
        <f>+PGI118/PGI$16</f>
        <v>#DIV/0!</v>
      </c>
      <c r="PGK118" s="1538">
        <f>+PGK556</f>
        <v>0</v>
      </c>
      <c r="PGL118" s="1845" t="e">
        <f>+PGK118/PGK$16</f>
        <v>#DIV/0!</v>
      </c>
      <c r="PGM118" s="1538">
        <f>+PGM556</f>
        <v>0</v>
      </c>
      <c r="PGN118" s="1845" t="e">
        <f>+PGM118/PGM$16</f>
        <v>#DIV/0!</v>
      </c>
      <c r="PGO118" s="1538">
        <f>+PGO556</f>
        <v>0</v>
      </c>
      <c r="PGP118" s="1845" t="e">
        <f>+PGO118/PGO$16</f>
        <v>#DIV/0!</v>
      </c>
      <c r="PGQ118" s="1538">
        <f>+PGQ556</f>
        <v>0</v>
      </c>
      <c r="PGR118" s="1845" t="e">
        <f>+PGQ118/PGQ$16</f>
        <v>#DIV/0!</v>
      </c>
      <c r="PGS118" s="1538">
        <f>+PGS556</f>
        <v>0</v>
      </c>
      <c r="PGT118" s="1845" t="e">
        <f>+PGS118/PGS$16</f>
        <v>#DIV/0!</v>
      </c>
      <c r="PGU118" s="1538">
        <f>+PGU556</f>
        <v>0</v>
      </c>
      <c r="PGV118" s="1845" t="e">
        <f>+PGU118/PGU$16</f>
        <v>#DIV/0!</v>
      </c>
      <c r="PGW118" s="1538">
        <f>+PGW556</f>
        <v>0</v>
      </c>
      <c r="PGX118" s="1845" t="e">
        <f>+PGW118/PGW$16</f>
        <v>#DIV/0!</v>
      </c>
      <c r="PGY118" s="1538">
        <f>+PGY556</f>
        <v>0</v>
      </c>
      <c r="PGZ118" s="1845" t="e">
        <f>+PGY118/PGY$16</f>
        <v>#DIV/0!</v>
      </c>
      <c r="PHA118" s="1538">
        <f>+PHA556</f>
        <v>0</v>
      </c>
      <c r="PHB118" s="1845" t="e">
        <f>+PHA118/PHA$16</f>
        <v>#DIV/0!</v>
      </c>
      <c r="PHC118" s="1538">
        <f>+PHC556</f>
        <v>0</v>
      </c>
      <c r="PHD118" s="1845" t="e">
        <f>+PHC118/PHC$16</f>
        <v>#DIV/0!</v>
      </c>
      <c r="PHE118" s="1538">
        <f>+PHE556</f>
        <v>0</v>
      </c>
      <c r="PHF118" s="1845" t="e">
        <f>+PHE118/PHE$16</f>
        <v>#DIV/0!</v>
      </c>
      <c r="PHG118" s="1538">
        <f>+PHG556</f>
        <v>0</v>
      </c>
      <c r="PHH118" s="1845" t="e">
        <f>+PHG118/PHG$16</f>
        <v>#DIV/0!</v>
      </c>
      <c r="PHI118" s="1538">
        <f>+PHI556</f>
        <v>0</v>
      </c>
      <c r="PHJ118" s="1845" t="e">
        <f>+PHI118/PHI$16</f>
        <v>#DIV/0!</v>
      </c>
      <c r="PHK118" s="1538">
        <f>+PHK556</f>
        <v>0</v>
      </c>
      <c r="PHL118" s="1845" t="e">
        <f>+PHK118/PHK$16</f>
        <v>#DIV/0!</v>
      </c>
      <c r="PHM118" s="1538">
        <f>+PHM556</f>
        <v>0</v>
      </c>
      <c r="PHN118" s="1845" t="e">
        <f>+PHM118/PHM$16</f>
        <v>#DIV/0!</v>
      </c>
      <c r="PHO118" s="1538">
        <f>+PHO556</f>
        <v>0</v>
      </c>
      <c r="PHP118" s="1845" t="e">
        <f>+PHO118/PHO$16</f>
        <v>#DIV/0!</v>
      </c>
      <c r="PHQ118" s="1538">
        <f>+PHQ556</f>
        <v>0</v>
      </c>
      <c r="PHR118" s="1845" t="e">
        <f>+PHQ118/PHQ$16</f>
        <v>#DIV/0!</v>
      </c>
      <c r="PHS118" s="1538">
        <f>+PHS556</f>
        <v>0</v>
      </c>
      <c r="PHT118" s="1845" t="e">
        <f>+PHS118/PHS$16</f>
        <v>#DIV/0!</v>
      </c>
      <c r="PHU118" s="1538">
        <f>+PHU556</f>
        <v>0</v>
      </c>
      <c r="PHV118" s="1845" t="e">
        <f>+PHU118/PHU$16</f>
        <v>#DIV/0!</v>
      </c>
      <c r="PHW118" s="1538">
        <f>+PHW556</f>
        <v>0</v>
      </c>
      <c r="PHX118" s="1845" t="e">
        <f>+PHW118/PHW$16</f>
        <v>#DIV/0!</v>
      </c>
      <c r="PHY118" s="1538">
        <f>+PHY556</f>
        <v>0</v>
      </c>
      <c r="PHZ118" s="1845" t="e">
        <f>+PHY118/PHY$16</f>
        <v>#DIV/0!</v>
      </c>
      <c r="PIA118" s="1538">
        <f>+PIA556</f>
        <v>0</v>
      </c>
      <c r="PIB118" s="1845" t="e">
        <f>+PIA118/PIA$16</f>
        <v>#DIV/0!</v>
      </c>
      <c r="PIC118" s="1538">
        <f>+PIC556</f>
        <v>0</v>
      </c>
      <c r="PID118" s="1845" t="e">
        <f>+PIC118/PIC$16</f>
        <v>#DIV/0!</v>
      </c>
      <c r="PIE118" s="1538">
        <f>+PIE556</f>
        <v>0</v>
      </c>
      <c r="PIF118" s="1845" t="e">
        <f>+PIE118/PIE$16</f>
        <v>#DIV/0!</v>
      </c>
      <c r="PIG118" s="1538">
        <f>+PIG556</f>
        <v>0</v>
      </c>
      <c r="PIH118" s="1845" t="e">
        <f>+PIG118/PIG$16</f>
        <v>#DIV/0!</v>
      </c>
      <c r="PII118" s="1538">
        <f>+PII556</f>
        <v>0</v>
      </c>
      <c r="PIJ118" s="1845" t="e">
        <f>+PII118/PII$16</f>
        <v>#DIV/0!</v>
      </c>
      <c r="PIK118" s="1538">
        <f>+PIK556</f>
        <v>0</v>
      </c>
      <c r="PIL118" s="1845" t="e">
        <f>+PIK118/PIK$16</f>
        <v>#DIV/0!</v>
      </c>
      <c r="PIM118" s="1538">
        <f>+PIM556</f>
        <v>0</v>
      </c>
      <c r="PIN118" s="1845" t="e">
        <f>+PIM118/PIM$16</f>
        <v>#DIV/0!</v>
      </c>
      <c r="PIO118" s="1538">
        <f>+PIO556</f>
        <v>0</v>
      </c>
      <c r="PIP118" s="1845" t="e">
        <f>+PIO118/PIO$16</f>
        <v>#DIV/0!</v>
      </c>
      <c r="PIQ118" s="1538">
        <f>+PIQ556</f>
        <v>0</v>
      </c>
      <c r="PIR118" s="1845" t="e">
        <f>+PIQ118/PIQ$16</f>
        <v>#DIV/0!</v>
      </c>
      <c r="PIS118" s="1538">
        <f>+PIS556</f>
        <v>0</v>
      </c>
      <c r="PIT118" s="1845" t="e">
        <f>+PIS118/PIS$16</f>
        <v>#DIV/0!</v>
      </c>
      <c r="PIU118" s="1538">
        <f>+PIU556</f>
        <v>0</v>
      </c>
      <c r="PIV118" s="1845" t="e">
        <f>+PIU118/PIU$16</f>
        <v>#DIV/0!</v>
      </c>
      <c r="PIW118" s="1538">
        <f>+PIW556</f>
        <v>0</v>
      </c>
      <c r="PIX118" s="1845" t="e">
        <f>+PIW118/PIW$16</f>
        <v>#DIV/0!</v>
      </c>
      <c r="PIY118" s="1538">
        <f>+PIY556</f>
        <v>0</v>
      </c>
      <c r="PIZ118" s="1845" t="e">
        <f>+PIY118/PIY$16</f>
        <v>#DIV/0!</v>
      </c>
      <c r="PJA118" s="1538">
        <f>+PJA556</f>
        <v>0</v>
      </c>
      <c r="PJB118" s="1845" t="e">
        <f>+PJA118/PJA$16</f>
        <v>#DIV/0!</v>
      </c>
      <c r="PJC118" s="1538">
        <f>+PJC556</f>
        <v>0</v>
      </c>
      <c r="PJD118" s="1845" t="e">
        <f>+PJC118/PJC$16</f>
        <v>#DIV/0!</v>
      </c>
      <c r="PJE118" s="1538">
        <f>+PJE556</f>
        <v>0</v>
      </c>
      <c r="PJF118" s="1845" t="e">
        <f>+PJE118/PJE$16</f>
        <v>#DIV/0!</v>
      </c>
      <c r="PJG118" s="1538">
        <f>+PJG556</f>
        <v>0</v>
      </c>
      <c r="PJH118" s="1845" t="e">
        <f>+PJG118/PJG$16</f>
        <v>#DIV/0!</v>
      </c>
      <c r="PJI118" s="1538">
        <f>+PJI556</f>
        <v>0</v>
      </c>
      <c r="PJJ118" s="1845" t="e">
        <f>+PJI118/PJI$16</f>
        <v>#DIV/0!</v>
      </c>
      <c r="PJK118" s="1538">
        <f>+PJK556</f>
        <v>0</v>
      </c>
      <c r="PJL118" s="1845" t="e">
        <f>+PJK118/PJK$16</f>
        <v>#DIV/0!</v>
      </c>
      <c r="PJM118" s="1538">
        <f>+PJM556</f>
        <v>0</v>
      </c>
      <c r="PJN118" s="1845" t="e">
        <f>+PJM118/PJM$16</f>
        <v>#DIV/0!</v>
      </c>
      <c r="PJO118" s="1538">
        <f>+PJO556</f>
        <v>0</v>
      </c>
      <c r="PJP118" s="1845" t="e">
        <f>+PJO118/PJO$16</f>
        <v>#DIV/0!</v>
      </c>
      <c r="PJQ118" s="1538">
        <f>+PJQ556</f>
        <v>0</v>
      </c>
      <c r="PJR118" s="1845" t="e">
        <f>+PJQ118/PJQ$16</f>
        <v>#DIV/0!</v>
      </c>
      <c r="PJS118" s="1538">
        <f>+PJS556</f>
        <v>0</v>
      </c>
      <c r="PJT118" s="1845" t="e">
        <f>+PJS118/PJS$16</f>
        <v>#DIV/0!</v>
      </c>
      <c r="PJU118" s="1538">
        <f>+PJU556</f>
        <v>0</v>
      </c>
      <c r="PJV118" s="1845" t="e">
        <f>+PJU118/PJU$16</f>
        <v>#DIV/0!</v>
      </c>
      <c r="PJW118" s="1538">
        <f>+PJW556</f>
        <v>0</v>
      </c>
      <c r="PJX118" s="1845" t="e">
        <f>+PJW118/PJW$16</f>
        <v>#DIV/0!</v>
      </c>
      <c r="PJY118" s="1538">
        <f>+PJY556</f>
        <v>0</v>
      </c>
      <c r="PJZ118" s="1845" t="e">
        <f>+PJY118/PJY$16</f>
        <v>#DIV/0!</v>
      </c>
      <c r="PKA118" s="1538">
        <f>+PKA556</f>
        <v>0</v>
      </c>
      <c r="PKB118" s="1845" t="e">
        <f>+PKA118/PKA$16</f>
        <v>#DIV/0!</v>
      </c>
      <c r="PKC118" s="1538">
        <f>+PKC556</f>
        <v>0</v>
      </c>
      <c r="PKD118" s="1845" t="e">
        <f>+PKC118/PKC$16</f>
        <v>#DIV/0!</v>
      </c>
      <c r="PKE118" s="1538">
        <f>+PKE556</f>
        <v>0</v>
      </c>
      <c r="PKF118" s="1845" t="e">
        <f>+PKE118/PKE$16</f>
        <v>#DIV/0!</v>
      </c>
      <c r="PKG118" s="1538">
        <f>+PKG556</f>
        <v>0</v>
      </c>
      <c r="PKH118" s="1845" t="e">
        <f>+PKG118/PKG$16</f>
        <v>#DIV/0!</v>
      </c>
      <c r="PKI118" s="1538">
        <f>+PKI556</f>
        <v>0</v>
      </c>
      <c r="PKJ118" s="1845" t="e">
        <f>+PKI118/PKI$16</f>
        <v>#DIV/0!</v>
      </c>
      <c r="PKK118" s="1538">
        <f>+PKK556</f>
        <v>0</v>
      </c>
      <c r="PKL118" s="1845" t="e">
        <f>+PKK118/PKK$16</f>
        <v>#DIV/0!</v>
      </c>
      <c r="PKM118" s="1538">
        <f>+PKM556</f>
        <v>0</v>
      </c>
      <c r="PKN118" s="1845" t="e">
        <f>+PKM118/PKM$16</f>
        <v>#DIV/0!</v>
      </c>
      <c r="PKO118" s="1538">
        <f>+PKO556</f>
        <v>0</v>
      </c>
      <c r="PKP118" s="1845" t="e">
        <f>+PKO118/PKO$16</f>
        <v>#DIV/0!</v>
      </c>
      <c r="PKQ118" s="1538">
        <f>+PKQ556</f>
        <v>0</v>
      </c>
      <c r="PKR118" s="1845" t="e">
        <f>+PKQ118/PKQ$16</f>
        <v>#DIV/0!</v>
      </c>
      <c r="PKS118" s="1538">
        <f>+PKS556</f>
        <v>0</v>
      </c>
      <c r="PKT118" s="1845" t="e">
        <f>+PKS118/PKS$16</f>
        <v>#DIV/0!</v>
      </c>
      <c r="PKU118" s="1538">
        <f>+PKU556</f>
        <v>0</v>
      </c>
      <c r="PKV118" s="1845" t="e">
        <f>+PKU118/PKU$16</f>
        <v>#DIV/0!</v>
      </c>
      <c r="PKW118" s="1538">
        <f>+PKW556</f>
        <v>0</v>
      </c>
      <c r="PKX118" s="1845" t="e">
        <f>+PKW118/PKW$16</f>
        <v>#DIV/0!</v>
      </c>
      <c r="PKY118" s="1538">
        <f>+PKY556</f>
        <v>0</v>
      </c>
      <c r="PKZ118" s="1845" t="e">
        <f>+PKY118/PKY$16</f>
        <v>#DIV/0!</v>
      </c>
      <c r="PLA118" s="1538">
        <f>+PLA556</f>
        <v>0</v>
      </c>
      <c r="PLB118" s="1845" t="e">
        <f>+PLA118/PLA$16</f>
        <v>#DIV/0!</v>
      </c>
      <c r="PLC118" s="1538">
        <f>+PLC556</f>
        <v>0</v>
      </c>
      <c r="PLD118" s="1845" t="e">
        <f>+PLC118/PLC$16</f>
        <v>#DIV/0!</v>
      </c>
      <c r="PLE118" s="1538">
        <f>+PLE556</f>
        <v>0</v>
      </c>
      <c r="PLF118" s="1845" t="e">
        <f>+PLE118/PLE$16</f>
        <v>#DIV/0!</v>
      </c>
      <c r="PLG118" s="1538">
        <f>+PLG556</f>
        <v>0</v>
      </c>
      <c r="PLH118" s="1845" t="e">
        <f>+PLG118/PLG$16</f>
        <v>#DIV/0!</v>
      </c>
      <c r="PLI118" s="1538">
        <f>+PLI556</f>
        <v>0</v>
      </c>
      <c r="PLJ118" s="1845" t="e">
        <f>+PLI118/PLI$16</f>
        <v>#DIV/0!</v>
      </c>
      <c r="PLK118" s="1538">
        <f>+PLK556</f>
        <v>0</v>
      </c>
      <c r="PLL118" s="1845" t="e">
        <f>+PLK118/PLK$16</f>
        <v>#DIV/0!</v>
      </c>
      <c r="PLM118" s="1538">
        <f>+PLM556</f>
        <v>0</v>
      </c>
      <c r="PLN118" s="1845" t="e">
        <f>+PLM118/PLM$16</f>
        <v>#DIV/0!</v>
      </c>
      <c r="PLO118" s="1538">
        <f>+PLO556</f>
        <v>0</v>
      </c>
      <c r="PLP118" s="1845" t="e">
        <f>+PLO118/PLO$16</f>
        <v>#DIV/0!</v>
      </c>
      <c r="PLQ118" s="1538">
        <f>+PLQ556</f>
        <v>0</v>
      </c>
      <c r="PLR118" s="1845" t="e">
        <f>+PLQ118/PLQ$16</f>
        <v>#DIV/0!</v>
      </c>
      <c r="PLS118" s="1538">
        <f>+PLS556</f>
        <v>0</v>
      </c>
      <c r="PLT118" s="1845" t="e">
        <f>+PLS118/PLS$16</f>
        <v>#DIV/0!</v>
      </c>
      <c r="PLU118" s="1538">
        <f>+PLU556</f>
        <v>0</v>
      </c>
      <c r="PLV118" s="1845" t="e">
        <f>+PLU118/PLU$16</f>
        <v>#DIV/0!</v>
      </c>
      <c r="PLW118" s="1538">
        <f>+PLW556</f>
        <v>0</v>
      </c>
      <c r="PLX118" s="1845" t="e">
        <f>+PLW118/PLW$16</f>
        <v>#DIV/0!</v>
      </c>
      <c r="PLY118" s="1538">
        <f>+PLY556</f>
        <v>0</v>
      </c>
      <c r="PLZ118" s="1845" t="e">
        <f>+PLY118/PLY$16</f>
        <v>#DIV/0!</v>
      </c>
      <c r="PMA118" s="1538">
        <f>+PMA556</f>
        <v>0</v>
      </c>
      <c r="PMB118" s="1845" t="e">
        <f>+PMA118/PMA$16</f>
        <v>#DIV/0!</v>
      </c>
      <c r="PMC118" s="1538">
        <f>+PMC556</f>
        <v>0</v>
      </c>
      <c r="PMD118" s="1845" t="e">
        <f>+PMC118/PMC$16</f>
        <v>#DIV/0!</v>
      </c>
      <c r="PME118" s="1538">
        <f>+PME556</f>
        <v>0</v>
      </c>
      <c r="PMF118" s="1845" t="e">
        <f>+PME118/PME$16</f>
        <v>#DIV/0!</v>
      </c>
      <c r="PMG118" s="1538">
        <f>+PMG556</f>
        <v>0</v>
      </c>
      <c r="PMH118" s="1845" t="e">
        <f>+PMG118/PMG$16</f>
        <v>#DIV/0!</v>
      </c>
      <c r="PMI118" s="1538">
        <f>+PMI556</f>
        <v>0</v>
      </c>
      <c r="PMJ118" s="1845" t="e">
        <f>+PMI118/PMI$16</f>
        <v>#DIV/0!</v>
      </c>
      <c r="PMK118" s="1538">
        <f>+PMK556</f>
        <v>0</v>
      </c>
      <c r="PML118" s="1845" t="e">
        <f>+PMK118/PMK$16</f>
        <v>#DIV/0!</v>
      </c>
      <c r="PMM118" s="1538">
        <f>+PMM556</f>
        <v>0</v>
      </c>
      <c r="PMN118" s="1845" t="e">
        <f>+PMM118/PMM$16</f>
        <v>#DIV/0!</v>
      </c>
      <c r="PMO118" s="1538">
        <f>+PMO556</f>
        <v>0</v>
      </c>
      <c r="PMP118" s="1845" t="e">
        <f>+PMO118/PMO$16</f>
        <v>#DIV/0!</v>
      </c>
      <c r="PMQ118" s="1538">
        <f>+PMQ556</f>
        <v>0</v>
      </c>
      <c r="PMR118" s="1845" t="e">
        <f>+PMQ118/PMQ$16</f>
        <v>#DIV/0!</v>
      </c>
      <c r="PMS118" s="1538">
        <f>+PMS556</f>
        <v>0</v>
      </c>
      <c r="PMT118" s="1845" t="e">
        <f>+PMS118/PMS$16</f>
        <v>#DIV/0!</v>
      </c>
      <c r="PMU118" s="1538">
        <f>+PMU556</f>
        <v>0</v>
      </c>
      <c r="PMV118" s="1845" t="e">
        <f>+PMU118/PMU$16</f>
        <v>#DIV/0!</v>
      </c>
      <c r="PMW118" s="1538">
        <f>+PMW556</f>
        <v>0</v>
      </c>
      <c r="PMX118" s="1845" t="e">
        <f>+PMW118/PMW$16</f>
        <v>#DIV/0!</v>
      </c>
      <c r="PMY118" s="1538">
        <f>+PMY556</f>
        <v>0</v>
      </c>
      <c r="PMZ118" s="1845" t="e">
        <f>+PMY118/PMY$16</f>
        <v>#DIV/0!</v>
      </c>
      <c r="PNA118" s="1538">
        <f>+PNA556</f>
        <v>0</v>
      </c>
      <c r="PNB118" s="1845" t="e">
        <f>+PNA118/PNA$16</f>
        <v>#DIV/0!</v>
      </c>
      <c r="PNC118" s="1538">
        <f>+PNC556</f>
        <v>0</v>
      </c>
      <c r="PND118" s="1845" t="e">
        <f>+PNC118/PNC$16</f>
        <v>#DIV/0!</v>
      </c>
      <c r="PNE118" s="1538">
        <f>+PNE556</f>
        <v>0</v>
      </c>
      <c r="PNF118" s="1845" t="e">
        <f>+PNE118/PNE$16</f>
        <v>#DIV/0!</v>
      </c>
      <c r="PNG118" s="1538">
        <f>+PNG556</f>
        <v>0</v>
      </c>
      <c r="PNH118" s="1845" t="e">
        <f>+PNG118/PNG$16</f>
        <v>#DIV/0!</v>
      </c>
      <c r="PNI118" s="1538">
        <f>+PNI556</f>
        <v>0</v>
      </c>
      <c r="PNJ118" s="1845" t="e">
        <f>+PNI118/PNI$16</f>
        <v>#DIV/0!</v>
      </c>
      <c r="PNK118" s="1538">
        <f>+PNK556</f>
        <v>0</v>
      </c>
      <c r="PNL118" s="1845" t="e">
        <f>+PNK118/PNK$16</f>
        <v>#DIV/0!</v>
      </c>
      <c r="PNM118" s="1538">
        <f>+PNM556</f>
        <v>0</v>
      </c>
      <c r="PNN118" s="1845" t="e">
        <f>+PNM118/PNM$16</f>
        <v>#DIV/0!</v>
      </c>
      <c r="PNO118" s="1538">
        <f>+PNO556</f>
        <v>0</v>
      </c>
      <c r="PNP118" s="1845" t="e">
        <f>+PNO118/PNO$16</f>
        <v>#DIV/0!</v>
      </c>
      <c r="PNQ118" s="1538">
        <f>+PNQ556</f>
        <v>0</v>
      </c>
      <c r="PNR118" s="1845" t="e">
        <f>+PNQ118/PNQ$16</f>
        <v>#DIV/0!</v>
      </c>
      <c r="PNS118" s="1538">
        <f>+PNS556</f>
        <v>0</v>
      </c>
      <c r="PNT118" s="1845" t="e">
        <f>+PNS118/PNS$16</f>
        <v>#DIV/0!</v>
      </c>
      <c r="PNU118" s="1538">
        <f>+PNU556</f>
        <v>0</v>
      </c>
      <c r="PNV118" s="1845" t="e">
        <f>+PNU118/PNU$16</f>
        <v>#DIV/0!</v>
      </c>
      <c r="PNW118" s="1538">
        <f>+PNW556</f>
        <v>0</v>
      </c>
      <c r="PNX118" s="1845" t="e">
        <f>+PNW118/PNW$16</f>
        <v>#DIV/0!</v>
      </c>
      <c r="PNY118" s="1538">
        <f>+PNY556</f>
        <v>0</v>
      </c>
      <c r="PNZ118" s="1845" t="e">
        <f>+PNY118/PNY$16</f>
        <v>#DIV/0!</v>
      </c>
      <c r="POA118" s="1538">
        <f>+POA556</f>
        <v>0</v>
      </c>
      <c r="POB118" s="1845" t="e">
        <f>+POA118/POA$16</f>
        <v>#DIV/0!</v>
      </c>
      <c r="POC118" s="1538">
        <f>+POC556</f>
        <v>0</v>
      </c>
      <c r="POD118" s="1845" t="e">
        <f>+POC118/POC$16</f>
        <v>#DIV/0!</v>
      </c>
      <c r="POE118" s="1538">
        <f>+POE556</f>
        <v>0</v>
      </c>
      <c r="POF118" s="1845" t="e">
        <f>+POE118/POE$16</f>
        <v>#DIV/0!</v>
      </c>
      <c r="POG118" s="1538">
        <f>+POG556</f>
        <v>0</v>
      </c>
      <c r="POH118" s="1845" t="e">
        <f>+POG118/POG$16</f>
        <v>#DIV/0!</v>
      </c>
      <c r="POI118" s="1538">
        <f>+POI556</f>
        <v>0</v>
      </c>
      <c r="POJ118" s="1845" t="e">
        <f>+POI118/POI$16</f>
        <v>#DIV/0!</v>
      </c>
      <c r="POK118" s="1538">
        <f>+POK556</f>
        <v>0</v>
      </c>
      <c r="POL118" s="1845" t="e">
        <f>+POK118/POK$16</f>
        <v>#DIV/0!</v>
      </c>
      <c r="POM118" s="1538">
        <f>+POM556</f>
        <v>0</v>
      </c>
      <c r="PON118" s="1845" t="e">
        <f>+POM118/POM$16</f>
        <v>#DIV/0!</v>
      </c>
      <c r="POO118" s="1538">
        <f>+POO556</f>
        <v>0</v>
      </c>
      <c r="POP118" s="1845" t="e">
        <f>+POO118/POO$16</f>
        <v>#DIV/0!</v>
      </c>
      <c r="POQ118" s="1538">
        <f>+POQ556</f>
        <v>0</v>
      </c>
      <c r="POR118" s="1845" t="e">
        <f>+POQ118/POQ$16</f>
        <v>#DIV/0!</v>
      </c>
      <c r="POS118" s="1538">
        <f>+POS556</f>
        <v>0</v>
      </c>
      <c r="POT118" s="1845" t="e">
        <f>+POS118/POS$16</f>
        <v>#DIV/0!</v>
      </c>
      <c r="POU118" s="1538">
        <f>+POU556</f>
        <v>0</v>
      </c>
      <c r="POV118" s="1845" t="e">
        <f>+POU118/POU$16</f>
        <v>#DIV/0!</v>
      </c>
      <c r="POW118" s="1538">
        <f>+POW556</f>
        <v>0</v>
      </c>
      <c r="POX118" s="1845" t="e">
        <f>+POW118/POW$16</f>
        <v>#DIV/0!</v>
      </c>
      <c r="POY118" s="1538">
        <f>+POY556</f>
        <v>0</v>
      </c>
      <c r="POZ118" s="1845" t="e">
        <f>+POY118/POY$16</f>
        <v>#DIV/0!</v>
      </c>
      <c r="PPA118" s="1538">
        <f>+PPA556</f>
        <v>0</v>
      </c>
      <c r="PPB118" s="1845" t="e">
        <f>+PPA118/PPA$16</f>
        <v>#DIV/0!</v>
      </c>
      <c r="PPC118" s="1538">
        <f>+PPC556</f>
        <v>0</v>
      </c>
      <c r="PPD118" s="1845" t="e">
        <f>+PPC118/PPC$16</f>
        <v>#DIV/0!</v>
      </c>
      <c r="PPE118" s="1538">
        <f>+PPE556</f>
        <v>0</v>
      </c>
      <c r="PPF118" s="1845" t="e">
        <f>+PPE118/PPE$16</f>
        <v>#DIV/0!</v>
      </c>
      <c r="PPG118" s="1538">
        <f>+PPG556</f>
        <v>0</v>
      </c>
      <c r="PPH118" s="1845" t="e">
        <f>+PPG118/PPG$16</f>
        <v>#DIV/0!</v>
      </c>
      <c r="PPI118" s="1538">
        <f>+PPI556</f>
        <v>0</v>
      </c>
      <c r="PPJ118" s="1845" t="e">
        <f>+PPI118/PPI$16</f>
        <v>#DIV/0!</v>
      </c>
      <c r="PPK118" s="1538">
        <f>+PPK556</f>
        <v>0</v>
      </c>
      <c r="PPL118" s="1845" t="e">
        <f>+PPK118/PPK$16</f>
        <v>#DIV/0!</v>
      </c>
      <c r="PPM118" s="1538">
        <f>+PPM556</f>
        <v>0</v>
      </c>
      <c r="PPN118" s="1845" t="e">
        <f>+PPM118/PPM$16</f>
        <v>#DIV/0!</v>
      </c>
      <c r="PPO118" s="1538">
        <f>+PPO556</f>
        <v>0</v>
      </c>
      <c r="PPP118" s="1845" t="e">
        <f>+PPO118/PPO$16</f>
        <v>#DIV/0!</v>
      </c>
      <c r="PPQ118" s="1538">
        <f>+PPQ556</f>
        <v>0</v>
      </c>
      <c r="PPR118" s="1845" t="e">
        <f>+PPQ118/PPQ$16</f>
        <v>#DIV/0!</v>
      </c>
      <c r="PPS118" s="1538">
        <f>+PPS556</f>
        <v>0</v>
      </c>
      <c r="PPT118" s="1845" t="e">
        <f>+PPS118/PPS$16</f>
        <v>#DIV/0!</v>
      </c>
      <c r="PPU118" s="1538">
        <f>+PPU556</f>
        <v>0</v>
      </c>
      <c r="PPV118" s="1845" t="e">
        <f>+PPU118/PPU$16</f>
        <v>#DIV/0!</v>
      </c>
      <c r="PPW118" s="1538">
        <f>+PPW556</f>
        <v>0</v>
      </c>
      <c r="PPX118" s="1845" t="e">
        <f>+PPW118/PPW$16</f>
        <v>#DIV/0!</v>
      </c>
      <c r="PPY118" s="1538">
        <f>+PPY556</f>
        <v>0</v>
      </c>
      <c r="PPZ118" s="1845" t="e">
        <f>+PPY118/PPY$16</f>
        <v>#DIV/0!</v>
      </c>
      <c r="PQA118" s="1538">
        <f>+PQA556</f>
        <v>0</v>
      </c>
      <c r="PQB118" s="1845" t="e">
        <f>+PQA118/PQA$16</f>
        <v>#DIV/0!</v>
      </c>
      <c r="PQC118" s="1538">
        <f>+PQC556</f>
        <v>0</v>
      </c>
      <c r="PQD118" s="1845" t="e">
        <f>+PQC118/PQC$16</f>
        <v>#DIV/0!</v>
      </c>
      <c r="PQE118" s="1538">
        <f>+PQE556</f>
        <v>0</v>
      </c>
      <c r="PQF118" s="1845" t="e">
        <f>+PQE118/PQE$16</f>
        <v>#DIV/0!</v>
      </c>
      <c r="PQG118" s="1538">
        <f>+PQG556</f>
        <v>0</v>
      </c>
      <c r="PQH118" s="1845" t="e">
        <f>+PQG118/PQG$16</f>
        <v>#DIV/0!</v>
      </c>
      <c r="PQI118" s="1538">
        <f>+PQI556</f>
        <v>0</v>
      </c>
      <c r="PQJ118" s="1845" t="e">
        <f>+PQI118/PQI$16</f>
        <v>#DIV/0!</v>
      </c>
      <c r="PQK118" s="1538">
        <f>+PQK556</f>
        <v>0</v>
      </c>
      <c r="PQL118" s="1845" t="e">
        <f>+PQK118/PQK$16</f>
        <v>#DIV/0!</v>
      </c>
      <c r="PQM118" s="1538">
        <f>+PQM556</f>
        <v>0</v>
      </c>
      <c r="PQN118" s="1845" t="e">
        <f>+PQM118/PQM$16</f>
        <v>#DIV/0!</v>
      </c>
      <c r="PQO118" s="1538">
        <f>+PQO556</f>
        <v>0</v>
      </c>
      <c r="PQP118" s="1845" t="e">
        <f>+PQO118/PQO$16</f>
        <v>#DIV/0!</v>
      </c>
      <c r="PQQ118" s="1538">
        <f>+PQQ556</f>
        <v>0</v>
      </c>
      <c r="PQR118" s="1845" t="e">
        <f>+PQQ118/PQQ$16</f>
        <v>#DIV/0!</v>
      </c>
      <c r="PQS118" s="1538">
        <f>+PQS556</f>
        <v>0</v>
      </c>
      <c r="PQT118" s="1845" t="e">
        <f>+PQS118/PQS$16</f>
        <v>#DIV/0!</v>
      </c>
      <c r="PQU118" s="1538">
        <f>+PQU556</f>
        <v>0</v>
      </c>
      <c r="PQV118" s="1845" t="e">
        <f>+PQU118/PQU$16</f>
        <v>#DIV/0!</v>
      </c>
      <c r="PQW118" s="1538">
        <f>+PQW556</f>
        <v>0</v>
      </c>
      <c r="PQX118" s="1845" t="e">
        <f>+PQW118/PQW$16</f>
        <v>#DIV/0!</v>
      </c>
      <c r="PQY118" s="1538">
        <f>+PQY556</f>
        <v>0</v>
      </c>
      <c r="PQZ118" s="1845" t="e">
        <f>+PQY118/PQY$16</f>
        <v>#DIV/0!</v>
      </c>
      <c r="PRA118" s="1538">
        <f>+PRA556</f>
        <v>0</v>
      </c>
      <c r="PRB118" s="1845" t="e">
        <f>+PRA118/PRA$16</f>
        <v>#DIV/0!</v>
      </c>
      <c r="PRC118" s="1538">
        <f>+PRC556</f>
        <v>0</v>
      </c>
      <c r="PRD118" s="1845" t="e">
        <f>+PRC118/PRC$16</f>
        <v>#DIV/0!</v>
      </c>
      <c r="PRE118" s="1538">
        <f>+PRE556</f>
        <v>0</v>
      </c>
      <c r="PRF118" s="1845" t="e">
        <f>+PRE118/PRE$16</f>
        <v>#DIV/0!</v>
      </c>
      <c r="PRG118" s="1538">
        <f>+PRG556</f>
        <v>0</v>
      </c>
      <c r="PRH118" s="1845" t="e">
        <f>+PRG118/PRG$16</f>
        <v>#DIV/0!</v>
      </c>
      <c r="PRI118" s="1538">
        <f>+PRI556</f>
        <v>0</v>
      </c>
      <c r="PRJ118" s="1845" t="e">
        <f>+PRI118/PRI$16</f>
        <v>#DIV/0!</v>
      </c>
      <c r="PRK118" s="1538">
        <f>+PRK556</f>
        <v>0</v>
      </c>
      <c r="PRL118" s="1845" t="e">
        <f>+PRK118/PRK$16</f>
        <v>#DIV/0!</v>
      </c>
      <c r="PRM118" s="1538">
        <f>+PRM556</f>
        <v>0</v>
      </c>
      <c r="PRN118" s="1845" t="e">
        <f>+PRM118/PRM$16</f>
        <v>#DIV/0!</v>
      </c>
      <c r="PRO118" s="1538">
        <f>+PRO556</f>
        <v>0</v>
      </c>
      <c r="PRP118" s="1845" t="e">
        <f>+PRO118/PRO$16</f>
        <v>#DIV/0!</v>
      </c>
      <c r="PRQ118" s="1538">
        <f>+PRQ556</f>
        <v>0</v>
      </c>
      <c r="PRR118" s="1845" t="e">
        <f>+PRQ118/PRQ$16</f>
        <v>#DIV/0!</v>
      </c>
      <c r="PRS118" s="1538">
        <f>+PRS556</f>
        <v>0</v>
      </c>
      <c r="PRT118" s="1845" t="e">
        <f>+PRS118/PRS$16</f>
        <v>#DIV/0!</v>
      </c>
      <c r="PRU118" s="1538">
        <f>+PRU556</f>
        <v>0</v>
      </c>
      <c r="PRV118" s="1845" t="e">
        <f>+PRU118/PRU$16</f>
        <v>#DIV/0!</v>
      </c>
      <c r="PRW118" s="1538">
        <f>+PRW556</f>
        <v>0</v>
      </c>
      <c r="PRX118" s="1845" t="e">
        <f>+PRW118/PRW$16</f>
        <v>#DIV/0!</v>
      </c>
      <c r="PRY118" s="1538">
        <f>+PRY556</f>
        <v>0</v>
      </c>
      <c r="PRZ118" s="1845" t="e">
        <f>+PRY118/PRY$16</f>
        <v>#DIV/0!</v>
      </c>
      <c r="PSA118" s="1538">
        <f>+PSA556</f>
        <v>0</v>
      </c>
      <c r="PSB118" s="1845" t="e">
        <f>+PSA118/PSA$16</f>
        <v>#DIV/0!</v>
      </c>
      <c r="PSC118" s="1538">
        <f>+PSC556</f>
        <v>0</v>
      </c>
      <c r="PSD118" s="1845" t="e">
        <f>+PSC118/PSC$16</f>
        <v>#DIV/0!</v>
      </c>
      <c r="PSE118" s="1538">
        <f>+PSE556</f>
        <v>0</v>
      </c>
      <c r="PSF118" s="1845" t="e">
        <f>+PSE118/PSE$16</f>
        <v>#DIV/0!</v>
      </c>
      <c r="PSG118" s="1538">
        <f>+PSG556</f>
        <v>0</v>
      </c>
      <c r="PSH118" s="1845" t="e">
        <f>+PSG118/PSG$16</f>
        <v>#DIV/0!</v>
      </c>
      <c r="PSI118" s="1538">
        <f>+PSI556</f>
        <v>0</v>
      </c>
      <c r="PSJ118" s="1845" t="e">
        <f>+PSI118/PSI$16</f>
        <v>#DIV/0!</v>
      </c>
      <c r="PSK118" s="1538">
        <f>+PSK556</f>
        <v>0</v>
      </c>
      <c r="PSL118" s="1845" t="e">
        <f>+PSK118/PSK$16</f>
        <v>#DIV/0!</v>
      </c>
      <c r="PSM118" s="1538">
        <f>+PSM556</f>
        <v>0</v>
      </c>
      <c r="PSN118" s="1845" t="e">
        <f>+PSM118/PSM$16</f>
        <v>#DIV/0!</v>
      </c>
      <c r="PSO118" s="1538">
        <f>+PSO556</f>
        <v>0</v>
      </c>
      <c r="PSP118" s="1845" t="e">
        <f>+PSO118/PSO$16</f>
        <v>#DIV/0!</v>
      </c>
      <c r="PSQ118" s="1538">
        <f>+PSQ556</f>
        <v>0</v>
      </c>
      <c r="PSR118" s="1845" t="e">
        <f>+PSQ118/PSQ$16</f>
        <v>#DIV/0!</v>
      </c>
      <c r="PSS118" s="1538">
        <f>+PSS556</f>
        <v>0</v>
      </c>
      <c r="PST118" s="1845" t="e">
        <f>+PSS118/PSS$16</f>
        <v>#DIV/0!</v>
      </c>
      <c r="PSU118" s="1538">
        <f>+PSU556</f>
        <v>0</v>
      </c>
      <c r="PSV118" s="1845" t="e">
        <f>+PSU118/PSU$16</f>
        <v>#DIV/0!</v>
      </c>
      <c r="PSW118" s="1538">
        <f>+PSW556</f>
        <v>0</v>
      </c>
      <c r="PSX118" s="1845" t="e">
        <f>+PSW118/PSW$16</f>
        <v>#DIV/0!</v>
      </c>
      <c r="PSY118" s="1538">
        <f>+PSY556</f>
        <v>0</v>
      </c>
      <c r="PSZ118" s="1845" t="e">
        <f>+PSY118/PSY$16</f>
        <v>#DIV/0!</v>
      </c>
      <c r="PTA118" s="1538">
        <f>+PTA556</f>
        <v>0</v>
      </c>
      <c r="PTB118" s="1845" t="e">
        <f>+PTA118/PTA$16</f>
        <v>#DIV/0!</v>
      </c>
      <c r="PTC118" s="1538">
        <f>+PTC556</f>
        <v>0</v>
      </c>
      <c r="PTD118" s="1845" t="e">
        <f>+PTC118/PTC$16</f>
        <v>#DIV/0!</v>
      </c>
      <c r="PTE118" s="1538">
        <f>+PTE556</f>
        <v>0</v>
      </c>
      <c r="PTF118" s="1845" t="e">
        <f>+PTE118/PTE$16</f>
        <v>#DIV/0!</v>
      </c>
      <c r="PTG118" s="1538">
        <f>+PTG556</f>
        <v>0</v>
      </c>
      <c r="PTH118" s="1845" t="e">
        <f>+PTG118/PTG$16</f>
        <v>#DIV/0!</v>
      </c>
      <c r="PTI118" s="1538">
        <f>+PTI556</f>
        <v>0</v>
      </c>
      <c r="PTJ118" s="1845" t="e">
        <f>+PTI118/PTI$16</f>
        <v>#DIV/0!</v>
      </c>
      <c r="PTK118" s="1538">
        <f>+PTK556</f>
        <v>0</v>
      </c>
      <c r="PTL118" s="1845" t="e">
        <f>+PTK118/PTK$16</f>
        <v>#DIV/0!</v>
      </c>
      <c r="PTM118" s="1538">
        <f>+PTM556</f>
        <v>0</v>
      </c>
      <c r="PTN118" s="1845" t="e">
        <f>+PTM118/PTM$16</f>
        <v>#DIV/0!</v>
      </c>
      <c r="PTO118" s="1538">
        <f>+PTO556</f>
        <v>0</v>
      </c>
      <c r="PTP118" s="1845" t="e">
        <f>+PTO118/PTO$16</f>
        <v>#DIV/0!</v>
      </c>
      <c r="PTQ118" s="1538">
        <f>+PTQ556</f>
        <v>0</v>
      </c>
      <c r="PTR118" s="1845" t="e">
        <f>+PTQ118/PTQ$16</f>
        <v>#DIV/0!</v>
      </c>
      <c r="PTS118" s="1538">
        <f>+PTS556</f>
        <v>0</v>
      </c>
      <c r="PTT118" s="1845" t="e">
        <f>+PTS118/PTS$16</f>
        <v>#DIV/0!</v>
      </c>
      <c r="PTU118" s="1538">
        <f>+PTU556</f>
        <v>0</v>
      </c>
      <c r="PTV118" s="1845" t="e">
        <f>+PTU118/PTU$16</f>
        <v>#DIV/0!</v>
      </c>
      <c r="PTW118" s="1538">
        <f>+PTW556</f>
        <v>0</v>
      </c>
      <c r="PTX118" s="1845" t="e">
        <f>+PTW118/PTW$16</f>
        <v>#DIV/0!</v>
      </c>
      <c r="PTY118" s="1538">
        <f>+PTY556</f>
        <v>0</v>
      </c>
      <c r="PTZ118" s="1845" t="e">
        <f>+PTY118/PTY$16</f>
        <v>#DIV/0!</v>
      </c>
      <c r="PUA118" s="1538">
        <f>+PUA556</f>
        <v>0</v>
      </c>
      <c r="PUB118" s="1845" t="e">
        <f>+PUA118/PUA$16</f>
        <v>#DIV/0!</v>
      </c>
      <c r="PUC118" s="1538">
        <f>+PUC556</f>
        <v>0</v>
      </c>
      <c r="PUD118" s="1845" t="e">
        <f>+PUC118/PUC$16</f>
        <v>#DIV/0!</v>
      </c>
      <c r="PUE118" s="1538">
        <f>+PUE556</f>
        <v>0</v>
      </c>
      <c r="PUF118" s="1845" t="e">
        <f>+PUE118/PUE$16</f>
        <v>#DIV/0!</v>
      </c>
      <c r="PUG118" s="1538">
        <f>+PUG556</f>
        <v>0</v>
      </c>
      <c r="PUH118" s="1845" t="e">
        <f>+PUG118/PUG$16</f>
        <v>#DIV/0!</v>
      </c>
      <c r="PUI118" s="1538">
        <f>+PUI556</f>
        <v>0</v>
      </c>
      <c r="PUJ118" s="1845" t="e">
        <f>+PUI118/PUI$16</f>
        <v>#DIV/0!</v>
      </c>
      <c r="PUK118" s="1538">
        <f>+PUK556</f>
        <v>0</v>
      </c>
      <c r="PUL118" s="1845" t="e">
        <f>+PUK118/PUK$16</f>
        <v>#DIV/0!</v>
      </c>
      <c r="PUM118" s="1538">
        <f>+PUM556</f>
        <v>0</v>
      </c>
      <c r="PUN118" s="1845" t="e">
        <f>+PUM118/PUM$16</f>
        <v>#DIV/0!</v>
      </c>
      <c r="PUO118" s="1538">
        <f>+PUO556</f>
        <v>0</v>
      </c>
      <c r="PUP118" s="1845" t="e">
        <f>+PUO118/PUO$16</f>
        <v>#DIV/0!</v>
      </c>
      <c r="PUQ118" s="1538">
        <f>+PUQ556</f>
        <v>0</v>
      </c>
      <c r="PUR118" s="1845" t="e">
        <f>+PUQ118/PUQ$16</f>
        <v>#DIV/0!</v>
      </c>
      <c r="PUS118" s="1538">
        <f>+PUS556</f>
        <v>0</v>
      </c>
      <c r="PUT118" s="1845" t="e">
        <f>+PUS118/PUS$16</f>
        <v>#DIV/0!</v>
      </c>
      <c r="PUU118" s="1538">
        <f>+PUU556</f>
        <v>0</v>
      </c>
      <c r="PUV118" s="1845" t="e">
        <f>+PUU118/PUU$16</f>
        <v>#DIV/0!</v>
      </c>
      <c r="PUW118" s="1538">
        <f>+PUW556</f>
        <v>0</v>
      </c>
      <c r="PUX118" s="1845" t="e">
        <f>+PUW118/PUW$16</f>
        <v>#DIV/0!</v>
      </c>
      <c r="PUY118" s="1538">
        <f>+PUY556</f>
        <v>0</v>
      </c>
      <c r="PUZ118" s="1845" t="e">
        <f>+PUY118/PUY$16</f>
        <v>#DIV/0!</v>
      </c>
      <c r="PVA118" s="1538">
        <f>+PVA556</f>
        <v>0</v>
      </c>
      <c r="PVB118" s="1845" t="e">
        <f>+PVA118/PVA$16</f>
        <v>#DIV/0!</v>
      </c>
      <c r="PVC118" s="1538">
        <f>+PVC556</f>
        <v>0</v>
      </c>
      <c r="PVD118" s="1845" t="e">
        <f>+PVC118/PVC$16</f>
        <v>#DIV/0!</v>
      </c>
      <c r="PVE118" s="1538">
        <f>+PVE556</f>
        <v>0</v>
      </c>
      <c r="PVF118" s="1845" t="e">
        <f>+PVE118/PVE$16</f>
        <v>#DIV/0!</v>
      </c>
      <c r="PVG118" s="1538">
        <f>+PVG556</f>
        <v>0</v>
      </c>
      <c r="PVH118" s="1845" t="e">
        <f>+PVG118/PVG$16</f>
        <v>#DIV/0!</v>
      </c>
      <c r="PVI118" s="1538">
        <f>+PVI556</f>
        <v>0</v>
      </c>
      <c r="PVJ118" s="1845" t="e">
        <f>+PVI118/PVI$16</f>
        <v>#DIV/0!</v>
      </c>
      <c r="PVK118" s="1538">
        <f>+PVK556</f>
        <v>0</v>
      </c>
      <c r="PVL118" s="1845" t="e">
        <f>+PVK118/PVK$16</f>
        <v>#DIV/0!</v>
      </c>
      <c r="PVM118" s="1538">
        <f>+PVM556</f>
        <v>0</v>
      </c>
      <c r="PVN118" s="1845" t="e">
        <f>+PVM118/PVM$16</f>
        <v>#DIV/0!</v>
      </c>
      <c r="PVO118" s="1538">
        <f>+PVO556</f>
        <v>0</v>
      </c>
      <c r="PVP118" s="1845" t="e">
        <f>+PVO118/PVO$16</f>
        <v>#DIV/0!</v>
      </c>
      <c r="PVQ118" s="1538">
        <f>+PVQ556</f>
        <v>0</v>
      </c>
      <c r="PVR118" s="1845" t="e">
        <f>+PVQ118/PVQ$16</f>
        <v>#DIV/0!</v>
      </c>
      <c r="PVS118" s="1538">
        <f>+PVS556</f>
        <v>0</v>
      </c>
      <c r="PVT118" s="1845" t="e">
        <f>+PVS118/PVS$16</f>
        <v>#DIV/0!</v>
      </c>
      <c r="PVU118" s="1538">
        <f>+PVU556</f>
        <v>0</v>
      </c>
      <c r="PVV118" s="1845" t="e">
        <f>+PVU118/PVU$16</f>
        <v>#DIV/0!</v>
      </c>
      <c r="PVW118" s="1538">
        <f>+PVW556</f>
        <v>0</v>
      </c>
      <c r="PVX118" s="1845" t="e">
        <f>+PVW118/PVW$16</f>
        <v>#DIV/0!</v>
      </c>
      <c r="PVY118" s="1538">
        <f>+PVY556</f>
        <v>0</v>
      </c>
      <c r="PVZ118" s="1845" t="e">
        <f>+PVY118/PVY$16</f>
        <v>#DIV/0!</v>
      </c>
      <c r="PWA118" s="1538">
        <f>+PWA556</f>
        <v>0</v>
      </c>
      <c r="PWB118" s="1845" t="e">
        <f>+PWA118/PWA$16</f>
        <v>#DIV/0!</v>
      </c>
      <c r="PWC118" s="1538">
        <f>+PWC556</f>
        <v>0</v>
      </c>
      <c r="PWD118" s="1845" t="e">
        <f>+PWC118/PWC$16</f>
        <v>#DIV/0!</v>
      </c>
      <c r="PWE118" s="1538">
        <f>+PWE556</f>
        <v>0</v>
      </c>
      <c r="PWF118" s="1845" t="e">
        <f>+PWE118/PWE$16</f>
        <v>#DIV/0!</v>
      </c>
      <c r="PWG118" s="1538">
        <f>+PWG556</f>
        <v>0</v>
      </c>
      <c r="PWH118" s="1845" t="e">
        <f>+PWG118/PWG$16</f>
        <v>#DIV/0!</v>
      </c>
      <c r="PWI118" s="1538">
        <f>+PWI556</f>
        <v>0</v>
      </c>
      <c r="PWJ118" s="1845" t="e">
        <f>+PWI118/PWI$16</f>
        <v>#DIV/0!</v>
      </c>
      <c r="PWK118" s="1538">
        <f>+PWK556</f>
        <v>0</v>
      </c>
      <c r="PWL118" s="1845" t="e">
        <f>+PWK118/PWK$16</f>
        <v>#DIV/0!</v>
      </c>
      <c r="PWM118" s="1538">
        <f>+PWM556</f>
        <v>0</v>
      </c>
      <c r="PWN118" s="1845" t="e">
        <f>+PWM118/PWM$16</f>
        <v>#DIV/0!</v>
      </c>
      <c r="PWO118" s="1538">
        <f>+PWO556</f>
        <v>0</v>
      </c>
      <c r="PWP118" s="1845" t="e">
        <f>+PWO118/PWO$16</f>
        <v>#DIV/0!</v>
      </c>
      <c r="PWQ118" s="1538">
        <f>+PWQ556</f>
        <v>0</v>
      </c>
      <c r="PWR118" s="1845" t="e">
        <f>+PWQ118/PWQ$16</f>
        <v>#DIV/0!</v>
      </c>
      <c r="PWS118" s="1538">
        <f>+PWS556</f>
        <v>0</v>
      </c>
      <c r="PWT118" s="1845" t="e">
        <f>+PWS118/PWS$16</f>
        <v>#DIV/0!</v>
      </c>
      <c r="PWU118" s="1538">
        <f>+PWU556</f>
        <v>0</v>
      </c>
      <c r="PWV118" s="1845" t="e">
        <f>+PWU118/PWU$16</f>
        <v>#DIV/0!</v>
      </c>
      <c r="PWW118" s="1538">
        <f>+PWW556</f>
        <v>0</v>
      </c>
      <c r="PWX118" s="1845" t="e">
        <f>+PWW118/PWW$16</f>
        <v>#DIV/0!</v>
      </c>
      <c r="PWY118" s="1538">
        <f>+PWY556</f>
        <v>0</v>
      </c>
      <c r="PWZ118" s="1845" t="e">
        <f>+PWY118/PWY$16</f>
        <v>#DIV/0!</v>
      </c>
      <c r="PXA118" s="1538">
        <f>+PXA556</f>
        <v>0</v>
      </c>
      <c r="PXB118" s="1845" t="e">
        <f>+PXA118/PXA$16</f>
        <v>#DIV/0!</v>
      </c>
      <c r="PXC118" s="1538">
        <f>+PXC556</f>
        <v>0</v>
      </c>
      <c r="PXD118" s="1845" t="e">
        <f>+PXC118/PXC$16</f>
        <v>#DIV/0!</v>
      </c>
      <c r="PXE118" s="1538">
        <f>+PXE556</f>
        <v>0</v>
      </c>
      <c r="PXF118" s="1845" t="e">
        <f>+PXE118/PXE$16</f>
        <v>#DIV/0!</v>
      </c>
      <c r="PXG118" s="1538">
        <f>+PXG556</f>
        <v>0</v>
      </c>
      <c r="PXH118" s="1845" t="e">
        <f>+PXG118/PXG$16</f>
        <v>#DIV/0!</v>
      </c>
      <c r="PXI118" s="1538">
        <f>+PXI556</f>
        <v>0</v>
      </c>
      <c r="PXJ118" s="1845" t="e">
        <f>+PXI118/PXI$16</f>
        <v>#DIV/0!</v>
      </c>
      <c r="PXK118" s="1538">
        <f>+PXK556</f>
        <v>0</v>
      </c>
      <c r="PXL118" s="1845" t="e">
        <f>+PXK118/PXK$16</f>
        <v>#DIV/0!</v>
      </c>
      <c r="PXM118" s="1538">
        <f>+PXM556</f>
        <v>0</v>
      </c>
      <c r="PXN118" s="1845" t="e">
        <f>+PXM118/PXM$16</f>
        <v>#DIV/0!</v>
      </c>
      <c r="PXO118" s="1538">
        <f>+PXO556</f>
        <v>0</v>
      </c>
      <c r="PXP118" s="1845" t="e">
        <f>+PXO118/PXO$16</f>
        <v>#DIV/0!</v>
      </c>
      <c r="PXQ118" s="1538">
        <f>+PXQ556</f>
        <v>0</v>
      </c>
      <c r="PXR118" s="1845" t="e">
        <f>+PXQ118/PXQ$16</f>
        <v>#DIV/0!</v>
      </c>
      <c r="PXS118" s="1538">
        <f>+PXS556</f>
        <v>0</v>
      </c>
      <c r="PXT118" s="1845" t="e">
        <f>+PXS118/PXS$16</f>
        <v>#DIV/0!</v>
      </c>
      <c r="PXU118" s="1538">
        <f>+PXU556</f>
        <v>0</v>
      </c>
      <c r="PXV118" s="1845" t="e">
        <f>+PXU118/PXU$16</f>
        <v>#DIV/0!</v>
      </c>
      <c r="PXW118" s="1538">
        <f>+PXW556</f>
        <v>0</v>
      </c>
      <c r="PXX118" s="1845" t="e">
        <f>+PXW118/PXW$16</f>
        <v>#DIV/0!</v>
      </c>
      <c r="PXY118" s="1538">
        <f>+PXY556</f>
        <v>0</v>
      </c>
      <c r="PXZ118" s="1845" t="e">
        <f>+PXY118/PXY$16</f>
        <v>#DIV/0!</v>
      </c>
      <c r="PYA118" s="1538">
        <f>+PYA556</f>
        <v>0</v>
      </c>
      <c r="PYB118" s="1845" t="e">
        <f>+PYA118/PYA$16</f>
        <v>#DIV/0!</v>
      </c>
      <c r="PYC118" s="1538">
        <f>+PYC556</f>
        <v>0</v>
      </c>
      <c r="PYD118" s="1845" t="e">
        <f>+PYC118/PYC$16</f>
        <v>#DIV/0!</v>
      </c>
      <c r="PYE118" s="1538">
        <f>+PYE556</f>
        <v>0</v>
      </c>
      <c r="PYF118" s="1845" t="e">
        <f>+PYE118/PYE$16</f>
        <v>#DIV/0!</v>
      </c>
      <c r="PYG118" s="1538">
        <f>+PYG556</f>
        <v>0</v>
      </c>
      <c r="PYH118" s="1845" t="e">
        <f>+PYG118/PYG$16</f>
        <v>#DIV/0!</v>
      </c>
      <c r="PYI118" s="1538">
        <f>+PYI556</f>
        <v>0</v>
      </c>
      <c r="PYJ118" s="1845" t="e">
        <f>+PYI118/PYI$16</f>
        <v>#DIV/0!</v>
      </c>
      <c r="PYK118" s="1538">
        <f>+PYK556</f>
        <v>0</v>
      </c>
      <c r="PYL118" s="1845" t="e">
        <f>+PYK118/PYK$16</f>
        <v>#DIV/0!</v>
      </c>
      <c r="PYM118" s="1538">
        <f>+PYM556</f>
        <v>0</v>
      </c>
      <c r="PYN118" s="1845" t="e">
        <f>+PYM118/PYM$16</f>
        <v>#DIV/0!</v>
      </c>
      <c r="PYO118" s="1538">
        <f>+PYO556</f>
        <v>0</v>
      </c>
      <c r="PYP118" s="1845" t="e">
        <f>+PYO118/PYO$16</f>
        <v>#DIV/0!</v>
      </c>
      <c r="PYQ118" s="1538">
        <f>+PYQ556</f>
        <v>0</v>
      </c>
      <c r="PYR118" s="1845" t="e">
        <f>+PYQ118/PYQ$16</f>
        <v>#DIV/0!</v>
      </c>
      <c r="PYS118" s="1538">
        <f>+PYS556</f>
        <v>0</v>
      </c>
      <c r="PYT118" s="1845" t="e">
        <f>+PYS118/PYS$16</f>
        <v>#DIV/0!</v>
      </c>
      <c r="PYU118" s="1538">
        <f>+PYU556</f>
        <v>0</v>
      </c>
      <c r="PYV118" s="1845" t="e">
        <f>+PYU118/PYU$16</f>
        <v>#DIV/0!</v>
      </c>
      <c r="PYW118" s="1538">
        <f>+PYW556</f>
        <v>0</v>
      </c>
      <c r="PYX118" s="1845" t="e">
        <f>+PYW118/PYW$16</f>
        <v>#DIV/0!</v>
      </c>
      <c r="PYY118" s="1538">
        <f>+PYY556</f>
        <v>0</v>
      </c>
      <c r="PYZ118" s="1845" t="e">
        <f>+PYY118/PYY$16</f>
        <v>#DIV/0!</v>
      </c>
      <c r="PZA118" s="1538">
        <f>+PZA556</f>
        <v>0</v>
      </c>
      <c r="PZB118" s="1845" t="e">
        <f>+PZA118/PZA$16</f>
        <v>#DIV/0!</v>
      </c>
      <c r="PZC118" s="1538">
        <f>+PZC556</f>
        <v>0</v>
      </c>
      <c r="PZD118" s="1845" t="e">
        <f>+PZC118/PZC$16</f>
        <v>#DIV/0!</v>
      </c>
      <c r="PZE118" s="1538">
        <f>+PZE556</f>
        <v>0</v>
      </c>
      <c r="PZF118" s="1845" t="e">
        <f>+PZE118/PZE$16</f>
        <v>#DIV/0!</v>
      </c>
      <c r="PZG118" s="1538">
        <f>+PZG556</f>
        <v>0</v>
      </c>
      <c r="PZH118" s="1845" t="e">
        <f>+PZG118/PZG$16</f>
        <v>#DIV/0!</v>
      </c>
      <c r="PZI118" s="1538">
        <f>+PZI556</f>
        <v>0</v>
      </c>
      <c r="PZJ118" s="1845" t="e">
        <f>+PZI118/PZI$16</f>
        <v>#DIV/0!</v>
      </c>
      <c r="PZK118" s="1538">
        <f>+PZK556</f>
        <v>0</v>
      </c>
      <c r="PZL118" s="1845" t="e">
        <f>+PZK118/PZK$16</f>
        <v>#DIV/0!</v>
      </c>
      <c r="PZM118" s="1538">
        <f>+PZM556</f>
        <v>0</v>
      </c>
      <c r="PZN118" s="1845" t="e">
        <f>+PZM118/PZM$16</f>
        <v>#DIV/0!</v>
      </c>
      <c r="PZO118" s="1538">
        <f>+PZO556</f>
        <v>0</v>
      </c>
      <c r="PZP118" s="1845" t="e">
        <f>+PZO118/PZO$16</f>
        <v>#DIV/0!</v>
      </c>
      <c r="PZQ118" s="1538">
        <f>+PZQ556</f>
        <v>0</v>
      </c>
      <c r="PZR118" s="1845" t="e">
        <f>+PZQ118/PZQ$16</f>
        <v>#DIV/0!</v>
      </c>
      <c r="PZS118" s="1538">
        <f>+PZS556</f>
        <v>0</v>
      </c>
      <c r="PZT118" s="1845" t="e">
        <f>+PZS118/PZS$16</f>
        <v>#DIV/0!</v>
      </c>
      <c r="PZU118" s="1538">
        <f>+PZU556</f>
        <v>0</v>
      </c>
      <c r="PZV118" s="1845" t="e">
        <f>+PZU118/PZU$16</f>
        <v>#DIV/0!</v>
      </c>
      <c r="PZW118" s="1538">
        <f>+PZW556</f>
        <v>0</v>
      </c>
      <c r="PZX118" s="1845" t="e">
        <f>+PZW118/PZW$16</f>
        <v>#DIV/0!</v>
      </c>
      <c r="PZY118" s="1538">
        <f>+PZY556</f>
        <v>0</v>
      </c>
      <c r="PZZ118" s="1845" t="e">
        <f>+PZY118/PZY$16</f>
        <v>#DIV/0!</v>
      </c>
      <c r="QAA118" s="1538">
        <f>+QAA556</f>
        <v>0</v>
      </c>
      <c r="QAB118" s="1845" t="e">
        <f>+QAA118/QAA$16</f>
        <v>#DIV/0!</v>
      </c>
      <c r="QAC118" s="1538">
        <f>+QAC556</f>
        <v>0</v>
      </c>
      <c r="QAD118" s="1845" t="e">
        <f>+QAC118/QAC$16</f>
        <v>#DIV/0!</v>
      </c>
      <c r="QAE118" s="1538">
        <f>+QAE556</f>
        <v>0</v>
      </c>
      <c r="QAF118" s="1845" t="e">
        <f>+QAE118/QAE$16</f>
        <v>#DIV/0!</v>
      </c>
      <c r="QAG118" s="1538">
        <f>+QAG556</f>
        <v>0</v>
      </c>
      <c r="QAH118" s="1845" t="e">
        <f>+QAG118/QAG$16</f>
        <v>#DIV/0!</v>
      </c>
      <c r="QAI118" s="1538">
        <f>+QAI556</f>
        <v>0</v>
      </c>
      <c r="QAJ118" s="1845" t="e">
        <f>+QAI118/QAI$16</f>
        <v>#DIV/0!</v>
      </c>
      <c r="QAK118" s="1538">
        <f>+QAK556</f>
        <v>0</v>
      </c>
      <c r="QAL118" s="1845" t="e">
        <f>+QAK118/QAK$16</f>
        <v>#DIV/0!</v>
      </c>
      <c r="QAM118" s="1538">
        <f>+QAM556</f>
        <v>0</v>
      </c>
      <c r="QAN118" s="1845" t="e">
        <f>+QAM118/QAM$16</f>
        <v>#DIV/0!</v>
      </c>
      <c r="QAO118" s="1538">
        <f>+QAO556</f>
        <v>0</v>
      </c>
      <c r="QAP118" s="1845" t="e">
        <f>+QAO118/QAO$16</f>
        <v>#DIV/0!</v>
      </c>
      <c r="QAQ118" s="1538">
        <f>+QAQ556</f>
        <v>0</v>
      </c>
      <c r="QAR118" s="1845" t="e">
        <f>+QAQ118/QAQ$16</f>
        <v>#DIV/0!</v>
      </c>
      <c r="QAS118" s="1538">
        <f>+QAS556</f>
        <v>0</v>
      </c>
      <c r="QAT118" s="1845" t="e">
        <f>+QAS118/QAS$16</f>
        <v>#DIV/0!</v>
      </c>
      <c r="QAU118" s="1538">
        <f>+QAU556</f>
        <v>0</v>
      </c>
      <c r="QAV118" s="1845" t="e">
        <f>+QAU118/QAU$16</f>
        <v>#DIV/0!</v>
      </c>
      <c r="QAW118" s="1538">
        <f>+QAW556</f>
        <v>0</v>
      </c>
      <c r="QAX118" s="1845" t="e">
        <f>+QAW118/QAW$16</f>
        <v>#DIV/0!</v>
      </c>
      <c r="QAY118" s="1538">
        <f>+QAY556</f>
        <v>0</v>
      </c>
      <c r="QAZ118" s="1845" t="e">
        <f>+QAY118/QAY$16</f>
        <v>#DIV/0!</v>
      </c>
      <c r="QBA118" s="1538">
        <f>+QBA556</f>
        <v>0</v>
      </c>
      <c r="QBB118" s="1845" t="e">
        <f>+QBA118/QBA$16</f>
        <v>#DIV/0!</v>
      </c>
      <c r="QBC118" s="1538">
        <f>+QBC556</f>
        <v>0</v>
      </c>
      <c r="QBD118" s="1845" t="e">
        <f>+QBC118/QBC$16</f>
        <v>#DIV/0!</v>
      </c>
      <c r="QBE118" s="1538">
        <f>+QBE556</f>
        <v>0</v>
      </c>
      <c r="QBF118" s="1845" t="e">
        <f>+QBE118/QBE$16</f>
        <v>#DIV/0!</v>
      </c>
      <c r="QBG118" s="1538">
        <f>+QBG556</f>
        <v>0</v>
      </c>
      <c r="QBH118" s="1845" t="e">
        <f>+QBG118/QBG$16</f>
        <v>#DIV/0!</v>
      </c>
      <c r="QBI118" s="1538">
        <f>+QBI556</f>
        <v>0</v>
      </c>
      <c r="QBJ118" s="1845" t="e">
        <f>+QBI118/QBI$16</f>
        <v>#DIV/0!</v>
      </c>
      <c r="QBK118" s="1538">
        <f>+QBK556</f>
        <v>0</v>
      </c>
      <c r="QBL118" s="1845" t="e">
        <f>+QBK118/QBK$16</f>
        <v>#DIV/0!</v>
      </c>
      <c r="QBM118" s="1538">
        <f>+QBM556</f>
        <v>0</v>
      </c>
      <c r="QBN118" s="1845" t="e">
        <f>+QBM118/QBM$16</f>
        <v>#DIV/0!</v>
      </c>
      <c r="QBO118" s="1538">
        <f>+QBO556</f>
        <v>0</v>
      </c>
      <c r="QBP118" s="1845" t="e">
        <f>+QBO118/QBO$16</f>
        <v>#DIV/0!</v>
      </c>
      <c r="QBQ118" s="1538">
        <f>+QBQ556</f>
        <v>0</v>
      </c>
      <c r="QBR118" s="1845" t="e">
        <f>+QBQ118/QBQ$16</f>
        <v>#DIV/0!</v>
      </c>
      <c r="QBS118" s="1538">
        <f>+QBS556</f>
        <v>0</v>
      </c>
      <c r="QBT118" s="1845" t="e">
        <f>+QBS118/QBS$16</f>
        <v>#DIV/0!</v>
      </c>
      <c r="QBU118" s="1538">
        <f>+QBU556</f>
        <v>0</v>
      </c>
      <c r="QBV118" s="1845" t="e">
        <f>+QBU118/QBU$16</f>
        <v>#DIV/0!</v>
      </c>
      <c r="QBW118" s="1538">
        <f>+QBW556</f>
        <v>0</v>
      </c>
      <c r="QBX118" s="1845" t="e">
        <f>+QBW118/QBW$16</f>
        <v>#DIV/0!</v>
      </c>
      <c r="QBY118" s="1538">
        <f>+QBY556</f>
        <v>0</v>
      </c>
      <c r="QBZ118" s="1845" t="e">
        <f>+QBY118/QBY$16</f>
        <v>#DIV/0!</v>
      </c>
      <c r="QCA118" s="1538">
        <f>+QCA556</f>
        <v>0</v>
      </c>
      <c r="QCB118" s="1845" t="e">
        <f>+QCA118/QCA$16</f>
        <v>#DIV/0!</v>
      </c>
      <c r="QCC118" s="1538">
        <f>+QCC556</f>
        <v>0</v>
      </c>
      <c r="QCD118" s="1845" t="e">
        <f>+QCC118/QCC$16</f>
        <v>#DIV/0!</v>
      </c>
      <c r="QCE118" s="1538">
        <f>+QCE556</f>
        <v>0</v>
      </c>
      <c r="QCF118" s="1845" t="e">
        <f>+QCE118/QCE$16</f>
        <v>#DIV/0!</v>
      </c>
      <c r="QCG118" s="1538">
        <f>+QCG556</f>
        <v>0</v>
      </c>
      <c r="QCH118" s="1845" t="e">
        <f>+QCG118/QCG$16</f>
        <v>#DIV/0!</v>
      </c>
      <c r="QCI118" s="1538">
        <f>+QCI556</f>
        <v>0</v>
      </c>
      <c r="QCJ118" s="1845" t="e">
        <f>+QCI118/QCI$16</f>
        <v>#DIV/0!</v>
      </c>
      <c r="QCK118" s="1538">
        <f>+QCK556</f>
        <v>0</v>
      </c>
      <c r="QCL118" s="1845" t="e">
        <f>+QCK118/QCK$16</f>
        <v>#DIV/0!</v>
      </c>
      <c r="QCM118" s="1538">
        <f>+QCM556</f>
        <v>0</v>
      </c>
      <c r="QCN118" s="1845" t="e">
        <f>+QCM118/QCM$16</f>
        <v>#DIV/0!</v>
      </c>
      <c r="QCO118" s="1538">
        <f>+QCO556</f>
        <v>0</v>
      </c>
      <c r="QCP118" s="1845" t="e">
        <f>+QCO118/QCO$16</f>
        <v>#DIV/0!</v>
      </c>
      <c r="QCQ118" s="1538">
        <f>+QCQ556</f>
        <v>0</v>
      </c>
      <c r="QCR118" s="1845" t="e">
        <f>+QCQ118/QCQ$16</f>
        <v>#DIV/0!</v>
      </c>
      <c r="QCS118" s="1538">
        <f>+QCS556</f>
        <v>0</v>
      </c>
      <c r="QCT118" s="1845" t="e">
        <f>+QCS118/QCS$16</f>
        <v>#DIV/0!</v>
      </c>
      <c r="QCU118" s="1538">
        <f>+QCU556</f>
        <v>0</v>
      </c>
      <c r="QCV118" s="1845" t="e">
        <f>+QCU118/QCU$16</f>
        <v>#DIV/0!</v>
      </c>
      <c r="QCW118" s="1538">
        <f>+QCW556</f>
        <v>0</v>
      </c>
      <c r="QCX118" s="1845" t="e">
        <f>+QCW118/QCW$16</f>
        <v>#DIV/0!</v>
      </c>
      <c r="QCY118" s="1538">
        <f>+QCY556</f>
        <v>0</v>
      </c>
      <c r="QCZ118" s="1845" t="e">
        <f>+QCY118/QCY$16</f>
        <v>#DIV/0!</v>
      </c>
      <c r="QDA118" s="1538">
        <f>+QDA556</f>
        <v>0</v>
      </c>
      <c r="QDB118" s="1845" t="e">
        <f>+QDA118/QDA$16</f>
        <v>#DIV/0!</v>
      </c>
      <c r="QDC118" s="1538">
        <f>+QDC556</f>
        <v>0</v>
      </c>
      <c r="QDD118" s="1845" t="e">
        <f>+QDC118/QDC$16</f>
        <v>#DIV/0!</v>
      </c>
      <c r="QDE118" s="1538">
        <f>+QDE556</f>
        <v>0</v>
      </c>
      <c r="QDF118" s="1845" t="e">
        <f>+QDE118/QDE$16</f>
        <v>#DIV/0!</v>
      </c>
      <c r="QDG118" s="1538">
        <f>+QDG556</f>
        <v>0</v>
      </c>
      <c r="QDH118" s="1845" t="e">
        <f>+QDG118/QDG$16</f>
        <v>#DIV/0!</v>
      </c>
      <c r="QDI118" s="1538">
        <f>+QDI556</f>
        <v>0</v>
      </c>
      <c r="QDJ118" s="1845" t="e">
        <f>+QDI118/QDI$16</f>
        <v>#DIV/0!</v>
      </c>
      <c r="QDK118" s="1538">
        <f>+QDK556</f>
        <v>0</v>
      </c>
      <c r="QDL118" s="1845" t="e">
        <f>+QDK118/QDK$16</f>
        <v>#DIV/0!</v>
      </c>
      <c r="QDM118" s="1538">
        <f>+QDM556</f>
        <v>0</v>
      </c>
      <c r="QDN118" s="1845" t="e">
        <f>+QDM118/QDM$16</f>
        <v>#DIV/0!</v>
      </c>
      <c r="QDO118" s="1538">
        <f>+QDO556</f>
        <v>0</v>
      </c>
      <c r="QDP118" s="1845" t="e">
        <f>+QDO118/QDO$16</f>
        <v>#DIV/0!</v>
      </c>
      <c r="QDQ118" s="1538">
        <f>+QDQ556</f>
        <v>0</v>
      </c>
      <c r="QDR118" s="1845" t="e">
        <f>+QDQ118/QDQ$16</f>
        <v>#DIV/0!</v>
      </c>
      <c r="QDS118" s="1538">
        <f>+QDS556</f>
        <v>0</v>
      </c>
      <c r="QDT118" s="1845" t="e">
        <f>+QDS118/QDS$16</f>
        <v>#DIV/0!</v>
      </c>
      <c r="QDU118" s="1538">
        <f>+QDU556</f>
        <v>0</v>
      </c>
      <c r="QDV118" s="1845" t="e">
        <f>+QDU118/QDU$16</f>
        <v>#DIV/0!</v>
      </c>
      <c r="QDW118" s="1538">
        <f>+QDW556</f>
        <v>0</v>
      </c>
      <c r="QDX118" s="1845" t="e">
        <f>+QDW118/QDW$16</f>
        <v>#DIV/0!</v>
      </c>
      <c r="QDY118" s="1538">
        <f>+QDY556</f>
        <v>0</v>
      </c>
      <c r="QDZ118" s="1845" t="e">
        <f>+QDY118/QDY$16</f>
        <v>#DIV/0!</v>
      </c>
      <c r="QEA118" s="1538">
        <f>+QEA556</f>
        <v>0</v>
      </c>
      <c r="QEB118" s="1845" t="e">
        <f>+QEA118/QEA$16</f>
        <v>#DIV/0!</v>
      </c>
      <c r="QEC118" s="1538">
        <f>+QEC556</f>
        <v>0</v>
      </c>
      <c r="QED118" s="1845" t="e">
        <f>+QEC118/QEC$16</f>
        <v>#DIV/0!</v>
      </c>
      <c r="QEE118" s="1538">
        <f>+QEE556</f>
        <v>0</v>
      </c>
      <c r="QEF118" s="1845" t="e">
        <f>+QEE118/QEE$16</f>
        <v>#DIV/0!</v>
      </c>
      <c r="QEG118" s="1538">
        <f>+QEG556</f>
        <v>0</v>
      </c>
      <c r="QEH118" s="1845" t="e">
        <f>+QEG118/QEG$16</f>
        <v>#DIV/0!</v>
      </c>
      <c r="QEI118" s="1538">
        <f>+QEI556</f>
        <v>0</v>
      </c>
      <c r="QEJ118" s="1845" t="e">
        <f>+QEI118/QEI$16</f>
        <v>#DIV/0!</v>
      </c>
      <c r="QEK118" s="1538">
        <f>+QEK556</f>
        <v>0</v>
      </c>
      <c r="QEL118" s="1845" t="e">
        <f>+QEK118/QEK$16</f>
        <v>#DIV/0!</v>
      </c>
      <c r="QEM118" s="1538">
        <f>+QEM556</f>
        <v>0</v>
      </c>
      <c r="QEN118" s="1845" t="e">
        <f>+QEM118/QEM$16</f>
        <v>#DIV/0!</v>
      </c>
      <c r="QEO118" s="1538">
        <f>+QEO556</f>
        <v>0</v>
      </c>
      <c r="QEP118" s="1845" t="e">
        <f>+QEO118/QEO$16</f>
        <v>#DIV/0!</v>
      </c>
      <c r="QEQ118" s="1538">
        <f>+QEQ556</f>
        <v>0</v>
      </c>
      <c r="QER118" s="1845" t="e">
        <f>+QEQ118/QEQ$16</f>
        <v>#DIV/0!</v>
      </c>
      <c r="QES118" s="1538">
        <f>+QES556</f>
        <v>0</v>
      </c>
      <c r="QET118" s="1845" t="e">
        <f>+QES118/QES$16</f>
        <v>#DIV/0!</v>
      </c>
      <c r="QEU118" s="1538">
        <f>+QEU556</f>
        <v>0</v>
      </c>
      <c r="QEV118" s="1845" t="e">
        <f>+QEU118/QEU$16</f>
        <v>#DIV/0!</v>
      </c>
      <c r="QEW118" s="1538">
        <f>+QEW556</f>
        <v>0</v>
      </c>
      <c r="QEX118" s="1845" t="e">
        <f>+QEW118/QEW$16</f>
        <v>#DIV/0!</v>
      </c>
      <c r="QEY118" s="1538">
        <f>+QEY556</f>
        <v>0</v>
      </c>
      <c r="QEZ118" s="1845" t="e">
        <f>+QEY118/QEY$16</f>
        <v>#DIV/0!</v>
      </c>
      <c r="QFA118" s="1538">
        <f>+QFA556</f>
        <v>0</v>
      </c>
      <c r="QFB118" s="1845" t="e">
        <f>+QFA118/QFA$16</f>
        <v>#DIV/0!</v>
      </c>
      <c r="QFC118" s="1538">
        <f>+QFC556</f>
        <v>0</v>
      </c>
      <c r="QFD118" s="1845" t="e">
        <f>+QFC118/QFC$16</f>
        <v>#DIV/0!</v>
      </c>
      <c r="QFE118" s="1538">
        <f>+QFE556</f>
        <v>0</v>
      </c>
      <c r="QFF118" s="1845" t="e">
        <f>+QFE118/QFE$16</f>
        <v>#DIV/0!</v>
      </c>
      <c r="QFG118" s="1538">
        <f>+QFG556</f>
        <v>0</v>
      </c>
      <c r="QFH118" s="1845" t="e">
        <f>+QFG118/QFG$16</f>
        <v>#DIV/0!</v>
      </c>
      <c r="QFI118" s="1538">
        <f>+QFI556</f>
        <v>0</v>
      </c>
      <c r="QFJ118" s="1845" t="e">
        <f>+QFI118/QFI$16</f>
        <v>#DIV/0!</v>
      </c>
      <c r="QFK118" s="1538">
        <f>+QFK556</f>
        <v>0</v>
      </c>
      <c r="QFL118" s="1845" t="e">
        <f>+QFK118/QFK$16</f>
        <v>#DIV/0!</v>
      </c>
      <c r="QFM118" s="1538">
        <f>+QFM556</f>
        <v>0</v>
      </c>
      <c r="QFN118" s="1845" t="e">
        <f>+QFM118/QFM$16</f>
        <v>#DIV/0!</v>
      </c>
      <c r="QFO118" s="1538">
        <f>+QFO556</f>
        <v>0</v>
      </c>
      <c r="QFP118" s="1845" t="e">
        <f>+QFO118/QFO$16</f>
        <v>#DIV/0!</v>
      </c>
      <c r="QFQ118" s="1538">
        <f>+QFQ556</f>
        <v>0</v>
      </c>
      <c r="QFR118" s="1845" t="e">
        <f>+QFQ118/QFQ$16</f>
        <v>#DIV/0!</v>
      </c>
      <c r="QFS118" s="1538">
        <f>+QFS556</f>
        <v>0</v>
      </c>
      <c r="QFT118" s="1845" t="e">
        <f>+QFS118/QFS$16</f>
        <v>#DIV/0!</v>
      </c>
      <c r="QFU118" s="1538">
        <f>+QFU556</f>
        <v>0</v>
      </c>
      <c r="QFV118" s="1845" t="e">
        <f>+QFU118/QFU$16</f>
        <v>#DIV/0!</v>
      </c>
      <c r="QFW118" s="1538">
        <f>+QFW556</f>
        <v>0</v>
      </c>
      <c r="QFX118" s="1845" t="e">
        <f>+QFW118/QFW$16</f>
        <v>#DIV/0!</v>
      </c>
      <c r="QFY118" s="1538">
        <f>+QFY556</f>
        <v>0</v>
      </c>
      <c r="QFZ118" s="1845" t="e">
        <f>+QFY118/QFY$16</f>
        <v>#DIV/0!</v>
      </c>
      <c r="QGA118" s="1538">
        <f>+QGA556</f>
        <v>0</v>
      </c>
      <c r="QGB118" s="1845" t="e">
        <f>+QGA118/QGA$16</f>
        <v>#DIV/0!</v>
      </c>
      <c r="QGC118" s="1538">
        <f>+QGC556</f>
        <v>0</v>
      </c>
      <c r="QGD118" s="1845" t="e">
        <f>+QGC118/QGC$16</f>
        <v>#DIV/0!</v>
      </c>
      <c r="QGE118" s="1538">
        <f>+QGE556</f>
        <v>0</v>
      </c>
      <c r="QGF118" s="1845" t="e">
        <f>+QGE118/QGE$16</f>
        <v>#DIV/0!</v>
      </c>
      <c r="QGG118" s="1538">
        <f>+QGG556</f>
        <v>0</v>
      </c>
      <c r="QGH118" s="1845" t="e">
        <f>+QGG118/QGG$16</f>
        <v>#DIV/0!</v>
      </c>
      <c r="QGI118" s="1538">
        <f>+QGI556</f>
        <v>0</v>
      </c>
      <c r="QGJ118" s="1845" t="e">
        <f>+QGI118/QGI$16</f>
        <v>#DIV/0!</v>
      </c>
      <c r="QGK118" s="1538">
        <f>+QGK556</f>
        <v>0</v>
      </c>
      <c r="QGL118" s="1845" t="e">
        <f>+QGK118/QGK$16</f>
        <v>#DIV/0!</v>
      </c>
      <c r="QGM118" s="1538">
        <f>+QGM556</f>
        <v>0</v>
      </c>
      <c r="QGN118" s="1845" t="e">
        <f>+QGM118/QGM$16</f>
        <v>#DIV/0!</v>
      </c>
      <c r="QGO118" s="1538">
        <f>+QGO556</f>
        <v>0</v>
      </c>
      <c r="QGP118" s="1845" t="e">
        <f>+QGO118/QGO$16</f>
        <v>#DIV/0!</v>
      </c>
      <c r="QGQ118" s="1538">
        <f>+QGQ556</f>
        <v>0</v>
      </c>
      <c r="QGR118" s="1845" t="e">
        <f>+QGQ118/QGQ$16</f>
        <v>#DIV/0!</v>
      </c>
      <c r="QGS118" s="1538">
        <f>+QGS556</f>
        <v>0</v>
      </c>
      <c r="QGT118" s="1845" t="e">
        <f>+QGS118/QGS$16</f>
        <v>#DIV/0!</v>
      </c>
      <c r="QGU118" s="1538">
        <f>+QGU556</f>
        <v>0</v>
      </c>
      <c r="QGV118" s="1845" t="e">
        <f>+QGU118/QGU$16</f>
        <v>#DIV/0!</v>
      </c>
      <c r="QGW118" s="1538">
        <f>+QGW556</f>
        <v>0</v>
      </c>
      <c r="QGX118" s="1845" t="e">
        <f>+QGW118/QGW$16</f>
        <v>#DIV/0!</v>
      </c>
      <c r="QGY118" s="1538">
        <f>+QGY556</f>
        <v>0</v>
      </c>
      <c r="QGZ118" s="1845" t="e">
        <f>+QGY118/QGY$16</f>
        <v>#DIV/0!</v>
      </c>
      <c r="QHA118" s="1538">
        <f>+QHA556</f>
        <v>0</v>
      </c>
      <c r="QHB118" s="1845" t="e">
        <f>+QHA118/QHA$16</f>
        <v>#DIV/0!</v>
      </c>
      <c r="QHC118" s="1538">
        <f>+QHC556</f>
        <v>0</v>
      </c>
      <c r="QHD118" s="1845" t="e">
        <f>+QHC118/QHC$16</f>
        <v>#DIV/0!</v>
      </c>
      <c r="QHE118" s="1538">
        <f>+QHE556</f>
        <v>0</v>
      </c>
      <c r="QHF118" s="1845" t="e">
        <f>+QHE118/QHE$16</f>
        <v>#DIV/0!</v>
      </c>
      <c r="QHG118" s="1538">
        <f>+QHG556</f>
        <v>0</v>
      </c>
      <c r="QHH118" s="1845" t="e">
        <f>+QHG118/QHG$16</f>
        <v>#DIV/0!</v>
      </c>
      <c r="QHI118" s="1538">
        <f>+QHI556</f>
        <v>0</v>
      </c>
      <c r="QHJ118" s="1845" t="e">
        <f>+QHI118/QHI$16</f>
        <v>#DIV/0!</v>
      </c>
      <c r="QHK118" s="1538">
        <f>+QHK556</f>
        <v>0</v>
      </c>
      <c r="QHL118" s="1845" t="e">
        <f>+QHK118/QHK$16</f>
        <v>#DIV/0!</v>
      </c>
      <c r="QHM118" s="1538">
        <f>+QHM556</f>
        <v>0</v>
      </c>
      <c r="QHN118" s="1845" t="e">
        <f>+QHM118/QHM$16</f>
        <v>#DIV/0!</v>
      </c>
      <c r="QHO118" s="1538">
        <f>+QHO556</f>
        <v>0</v>
      </c>
      <c r="QHP118" s="1845" t="e">
        <f>+QHO118/QHO$16</f>
        <v>#DIV/0!</v>
      </c>
      <c r="QHQ118" s="1538">
        <f>+QHQ556</f>
        <v>0</v>
      </c>
      <c r="QHR118" s="1845" t="e">
        <f>+QHQ118/QHQ$16</f>
        <v>#DIV/0!</v>
      </c>
      <c r="QHS118" s="1538">
        <f>+QHS556</f>
        <v>0</v>
      </c>
      <c r="QHT118" s="1845" t="e">
        <f>+QHS118/QHS$16</f>
        <v>#DIV/0!</v>
      </c>
      <c r="QHU118" s="1538">
        <f>+QHU556</f>
        <v>0</v>
      </c>
      <c r="QHV118" s="1845" t="e">
        <f>+QHU118/QHU$16</f>
        <v>#DIV/0!</v>
      </c>
      <c r="QHW118" s="1538">
        <f>+QHW556</f>
        <v>0</v>
      </c>
      <c r="QHX118" s="1845" t="e">
        <f>+QHW118/QHW$16</f>
        <v>#DIV/0!</v>
      </c>
      <c r="QHY118" s="1538">
        <f>+QHY556</f>
        <v>0</v>
      </c>
      <c r="QHZ118" s="1845" t="e">
        <f>+QHY118/QHY$16</f>
        <v>#DIV/0!</v>
      </c>
      <c r="QIA118" s="1538">
        <f>+QIA556</f>
        <v>0</v>
      </c>
      <c r="QIB118" s="1845" t="e">
        <f>+QIA118/QIA$16</f>
        <v>#DIV/0!</v>
      </c>
      <c r="QIC118" s="1538">
        <f>+QIC556</f>
        <v>0</v>
      </c>
      <c r="QID118" s="1845" t="e">
        <f>+QIC118/QIC$16</f>
        <v>#DIV/0!</v>
      </c>
      <c r="QIE118" s="1538">
        <f>+QIE556</f>
        <v>0</v>
      </c>
      <c r="QIF118" s="1845" t="e">
        <f>+QIE118/QIE$16</f>
        <v>#DIV/0!</v>
      </c>
      <c r="QIG118" s="1538">
        <f>+QIG556</f>
        <v>0</v>
      </c>
      <c r="QIH118" s="1845" t="e">
        <f>+QIG118/QIG$16</f>
        <v>#DIV/0!</v>
      </c>
      <c r="QII118" s="1538">
        <f>+QII556</f>
        <v>0</v>
      </c>
      <c r="QIJ118" s="1845" t="e">
        <f>+QII118/QII$16</f>
        <v>#DIV/0!</v>
      </c>
      <c r="QIK118" s="1538">
        <f>+QIK556</f>
        <v>0</v>
      </c>
      <c r="QIL118" s="1845" t="e">
        <f>+QIK118/QIK$16</f>
        <v>#DIV/0!</v>
      </c>
      <c r="QIM118" s="1538">
        <f>+QIM556</f>
        <v>0</v>
      </c>
      <c r="QIN118" s="1845" t="e">
        <f>+QIM118/QIM$16</f>
        <v>#DIV/0!</v>
      </c>
      <c r="QIO118" s="1538">
        <f>+QIO556</f>
        <v>0</v>
      </c>
      <c r="QIP118" s="1845" t="e">
        <f>+QIO118/QIO$16</f>
        <v>#DIV/0!</v>
      </c>
      <c r="QIQ118" s="1538">
        <f>+QIQ556</f>
        <v>0</v>
      </c>
      <c r="QIR118" s="1845" t="e">
        <f>+QIQ118/QIQ$16</f>
        <v>#DIV/0!</v>
      </c>
      <c r="QIS118" s="1538">
        <f>+QIS556</f>
        <v>0</v>
      </c>
      <c r="QIT118" s="1845" t="e">
        <f>+QIS118/QIS$16</f>
        <v>#DIV/0!</v>
      </c>
      <c r="QIU118" s="1538">
        <f>+QIU556</f>
        <v>0</v>
      </c>
      <c r="QIV118" s="1845" t="e">
        <f>+QIU118/QIU$16</f>
        <v>#DIV/0!</v>
      </c>
      <c r="QIW118" s="1538">
        <f>+QIW556</f>
        <v>0</v>
      </c>
      <c r="QIX118" s="1845" t="e">
        <f>+QIW118/QIW$16</f>
        <v>#DIV/0!</v>
      </c>
      <c r="QIY118" s="1538">
        <f>+QIY556</f>
        <v>0</v>
      </c>
      <c r="QIZ118" s="1845" t="e">
        <f>+QIY118/QIY$16</f>
        <v>#DIV/0!</v>
      </c>
      <c r="QJA118" s="1538">
        <f>+QJA556</f>
        <v>0</v>
      </c>
      <c r="QJB118" s="1845" t="e">
        <f>+QJA118/QJA$16</f>
        <v>#DIV/0!</v>
      </c>
      <c r="QJC118" s="1538">
        <f>+QJC556</f>
        <v>0</v>
      </c>
      <c r="QJD118" s="1845" t="e">
        <f>+QJC118/QJC$16</f>
        <v>#DIV/0!</v>
      </c>
      <c r="QJE118" s="1538">
        <f>+QJE556</f>
        <v>0</v>
      </c>
      <c r="QJF118" s="1845" t="e">
        <f>+QJE118/QJE$16</f>
        <v>#DIV/0!</v>
      </c>
      <c r="QJG118" s="1538">
        <f>+QJG556</f>
        <v>0</v>
      </c>
      <c r="QJH118" s="1845" t="e">
        <f>+QJG118/QJG$16</f>
        <v>#DIV/0!</v>
      </c>
      <c r="QJI118" s="1538">
        <f>+QJI556</f>
        <v>0</v>
      </c>
      <c r="QJJ118" s="1845" t="e">
        <f>+QJI118/QJI$16</f>
        <v>#DIV/0!</v>
      </c>
      <c r="QJK118" s="1538">
        <f>+QJK556</f>
        <v>0</v>
      </c>
      <c r="QJL118" s="1845" t="e">
        <f>+QJK118/QJK$16</f>
        <v>#DIV/0!</v>
      </c>
      <c r="QJM118" s="1538">
        <f>+QJM556</f>
        <v>0</v>
      </c>
      <c r="QJN118" s="1845" t="e">
        <f>+QJM118/QJM$16</f>
        <v>#DIV/0!</v>
      </c>
      <c r="QJO118" s="1538">
        <f>+QJO556</f>
        <v>0</v>
      </c>
      <c r="QJP118" s="1845" t="e">
        <f>+QJO118/QJO$16</f>
        <v>#DIV/0!</v>
      </c>
      <c r="QJQ118" s="1538">
        <f>+QJQ556</f>
        <v>0</v>
      </c>
      <c r="QJR118" s="1845" t="e">
        <f>+QJQ118/QJQ$16</f>
        <v>#DIV/0!</v>
      </c>
      <c r="QJS118" s="1538">
        <f>+QJS556</f>
        <v>0</v>
      </c>
      <c r="QJT118" s="1845" t="e">
        <f>+QJS118/QJS$16</f>
        <v>#DIV/0!</v>
      </c>
      <c r="QJU118" s="1538">
        <f>+QJU556</f>
        <v>0</v>
      </c>
      <c r="QJV118" s="1845" t="e">
        <f>+QJU118/QJU$16</f>
        <v>#DIV/0!</v>
      </c>
      <c r="QJW118" s="1538">
        <f>+QJW556</f>
        <v>0</v>
      </c>
      <c r="QJX118" s="1845" t="e">
        <f>+QJW118/QJW$16</f>
        <v>#DIV/0!</v>
      </c>
      <c r="QJY118" s="1538">
        <f>+QJY556</f>
        <v>0</v>
      </c>
      <c r="QJZ118" s="1845" t="e">
        <f>+QJY118/QJY$16</f>
        <v>#DIV/0!</v>
      </c>
      <c r="QKA118" s="1538">
        <f>+QKA556</f>
        <v>0</v>
      </c>
      <c r="QKB118" s="1845" t="e">
        <f>+QKA118/QKA$16</f>
        <v>#DIV/0!</v>
      </c>
      <c r="QKC118" s="1538">
        <f>+QKC556</f>
        <v>0</v>
      </c>
      <c r="QKD118" s="1845" t="e">
        <f>+QKC118/QKC$16</f>
        <v>#DIV/0!</v>
      </c>
      <c r="QKE118" s="1538">
        <f>+QKE556</f>
        <v>0</v>
      </c>
      <c r="QKF118" s="1845" t="e">
        <f>+QKE118/QKE$16</f>
        <v>#DIV/0!</v>
      </c>
      <c r="QKG118" s="1538">
        <f>+QKG556</f>
        <v>0</v>
      </c>
      <c r="QKH118" s="1845" t="e">
        <f>+QKG118/QKG$16</f>
        <v>#DIV/0!</v>
      </c>
      <c r="QKI118" s="1538">
        <f>+QKI556</f>
        <v>0</v>
      </c>
      <c r="QKJ118" s="1845" t="e">
        <f>+QKI118/QKI$16</f>
        <v>#DIV/0!</v>
      </c>
      <c r="QKK118" s="1538">
        <f>+QKK556</f>
        <v>0</v>
      </c>
      <c r="QKL118" s="1845" t="e">
        <f>+QKK118/QKK$16</f>
        <v>#DIV/0!</v>
      </c>
      <c r="QKM118" s="1538">
        <f>+QKM556</f>
        <v>0</v>
      </c>
      <c r="QKN118" s="1845" t="e">
        <f>+QKM118/QKM$16</f>
        <v>#DIV/0!</v>
      </c>
      <c r="QKO118" s="1538">
        <f>+QKO556</f>
        <v>0</v>
      </c>
      <c r="QKP118" s="1845" t="e">
        <f>+QKO118/QKO$16</f>
        <v>#DIV/0!</v>
      </c>
      <c r="QKQ118" s="1538">
        <f>+QKQ556</f>
        <v>0</v>
      </c>
      <c r="QKR118" s="1845" t="e">
        <f>+QKQ118/QKQ$16</f>
        <v>#DIV/0!</v>
      </c>
      <c r="QKS118" s="1538">
        <f>+QKS556</f>
        <v>0</v>
      </c>
      <c r="QKT118" s="1845" t="e">
        <f>+QKS118/QKS$16</f>
        <v>#DIV/0!</v>
      </c>
      <c r="QKU118" s="1538">
        <f>+QKU556</f>
        <v>0</v>
      </c>
      <c r="QKV118" s="1845" t="e">
        <f>+QKU118/QKU$16</f>
        <v>#DIV/0!</v>
      </c>
      <c r="QKW118" s="1538">
        <f>+QKW556</f>
        <v>0</v>
      </c>
      <c r="QKX118" s="1845" t="e">
        <f>+QKW118/QKW$16</f>
        <v>#DIV/0!</v>
      </c>
      <c r="QKY118" s="1538">
        <f>+QKY556</f>
        <v>0</v>
      </c>
      <c r="QKZ118" s="1845" t="e">
        <f>+QKY118/QKY$16</f>
        <v>#DIV/0!</v>
      </c>
      <c r="QLA118" s="1538">
        <f>+QLA556</f>
        <v>0</v>
      </c>
      <c r="QLB118" s="1845" t="e">
        <f>+QLA118/QLA$16</f>
        <v>#DIV/0!</v>
      </c>
      <c r="QLC118" s="1538">
        <f>+QLC556</f>
        <v>0</v>
      </c>
      <c r="QLD118" s="1845" t="e">
        <f>+QLC118/QLC$16</f>
        <v>#DIV/0!</v>
      </c>
      <c r="QLE118" s="1538">
        <f>+QLE556</f>
        <v>0</v>
      </c>
      <c r="QLF118" s="1845" t="e">
        <f>+QLE118/QLE$16</f>
        <v>#DIV/0!</v>
      </c>
      <c r="QLG118" s="1538">
        <f>+QLG556</f>
        <v>0</v>
      </c>
      <c r="QLH118" s="1845" t="e">
        <f>+QLG118/QLG$16</f>
        <v>#DIV/0!</v>
      </c>
      <c r="QLI118" s="1538">
        <f>+QLI556</f>
        <v>0</v>
      </c>
      <c r="QLJ118" s="1845" t="e">
        <f>+QLI118/QLI$16</f>
        <v>#DIV/0!</v>
      </c>
      <c r="QLK118" s="1538">
        <f>+QLK556</f>
        <v>0</v>
      </c>
      <c r="QLL118" s="1845" t="e">
        <f>+QLK118/QLK$16</f>
        <v>#DIV/0!</v>
      </c>
      <c r="QLM118" s="1538">
        <f>+QLM556</f>
        <v>0</v>
      </c>
      <c r="QLN118" s="1845" t="e">
        <f>+QLM118/QLM$16</f>
        <v>#DIV/0!</v>
      </c>
      <c r="QLO118" s="1538">
        <f>+QLO556</f>
        <v>0</v>
      </c>
      <c r="QLP118" s="1845" t="e">
        <f>+QLO118/QLO$16</f>
        <v>#DIV/0!</v>
      </c>
      <c r="QLQ118" s="1538">
        <f>+QLQ556</f>
        <v>0</v>
      </c>
      <c r="QLR118" s="1845" t="e">
        <f>+QLQ118/QLQ$16</f>
        <v>#DIV/0!</v>
      </c>
      <c r="QLS118" s="1538">
        <f>+QLS556</f>
        <v>0</v>
      </c>
      <c r="QLT118" s="1845" t="e">
        <f>+QLS118/QLS$16</f>
        <v>#DIV/0!</v>
      </c>
      <c r="QLU118" s="1538">
        <f>+QLU556</f>
        <v>0</v>
      </c>
      <c r="QLV118" s="1845" t="e">
        <f>+QLU118/QLU$16</f>
        <v>#DIV/0!</v>
      </c>
      <c r="QLW118" s="1538">
        <f>+QLW556</f>
        <v>0</v>
      </c>
      <c r="QLX118" s="1845" t="e">
        <f>+QLW118/QLW$16</f>
        <v>#DIV/0!</v>
      </c>
      <c r="QLY118" s="1538">
        <f>+QLY556</f>
        <v>0</v>
      </c>
      <c r="QLZ118" s="1845" t="e">
        <f>+QLY118/QLY$16</f>
        <v>#DIV/0!</v>
      </c>
      <c r="QMA118" s="1538">
        <f>+QMA556</f>
        <v>0</v>
      </c>
      <c r="QMB118" s="1845" t="e">
        <f>+QMA118/QMA$16</f>
        <v>#DIV/0!</v>
      </c>
      <c r="QMC118" s="1538">
        <f>+QMC556</f>
        <v>0</v>
      </c>
      <c r="QMD118" s="1845" t="e">
        <f>+QMC118/QMC$16</f>
        <v>#DIV/0!</v>
      </c>
      <c r="QME118" s="1538">
        <f>+QME556</f>
        <v>0</v>
      </c>
      <c r="QMF118" s="1845" t="e">
        <f>+QME118/QME$16</f>
        <v>#DIV/0!</v>
      </c>
      <c r="QMG118" s="1538">
        <f>+QMG556</f>
        <v>0</v>
      </c>
      <c r="QMH118" s="1845" t="e">
        <f>+QMG118/QMG$16</f>
        <v>#DIV/0!</v>
      </c>
      <c r="QMI118" s="1538">
        <f>+QMI556</f>
        <v>0</v>
      </c>
      <c r="QMJ118" s="1845" t="e">
        <f>+QMI118/QMI$16</f>
        <v>#DIV/0!</v>
      </c>
      <c r="QMK118" s="1538">
        <f>+QMK556</f>
        <v>0</v>
      </c>
      <c r="QML118" s="1845" t="e">
        <f>+QMK118/QMK$16</f>
        <v>#DIV/0!</v>
      </c>
      <c r="QMM118" s="1538">
        <f>+QMM556</f>
        <v>0</v>
      </c>
      <c r="QMN118" s="1845" t="e">
        <f>+QMM118/QMM$16</f>
        <v>#DIV/0!</v>
      </c>
      <c r="QMO118" s="1538">
        <f>+QMO556</f>
        <v>0</v>
      </c>
      <c r="QMP118" s="1845" t="e">
        <f>+QMO118/QMO$16</f>
        <v>#DIV/0!</v>
      </c>
      <c r="QMQ118" s="1538">
        <f>+QMQ556</f>
        <v>0</v>
      </c>
      <c r="QMR118" s="1845" t="e">
        <f>+QMQ118/QMQ$16</f>
        <v>#DIV/0!</v>
      </c>
      <c r="QMS118" s="1538">
        <f>+QMS556</f>
        <v>0</v>
      </c>
      <c r="QMT118" s="1845" t="e">
        <f>+QMS118/QMS$16</f>
        <v>#DIV/0!</v>
      </c>
      <c r="QMU118" s="1538">
        <f>+QMU556</f>
        <v>0</v>
      </c>
      <c r="QMV118" s="1845" t="e">
        <f>+QMU118/QMU$16</f>
        <v>#DIV/0!</v>
      </c>
      <c r="QMW118" s="1538">
        <f>+QMW556</f>
        <v>0</v>
      </c>
      <c r="QMX118" s="1845" t="e">
        <f>+QMW118/QMW$16</f>
        <v>#DIV/0!</v>
      </c>
      <c r="QMY118" s="1538">
        <f>+QMY556</f>
        <v>0</v>
      </c>
      <c r="QMZ118" s="1845" t="e">
        <f>+QMY118/QMY$16</f>
        <v>#DIV/0!</v>
      </c>
      <c r="QNA118" s="1538">
        <f>+QNA556</f>
        <v>0</v>
      </c>
      <c r="QNB118" s="1845" t="e">
        <f>+QNA118/QNA$16</f>
        <v>#DIV/0!</v>
      </c>
      <c r="QNC118" s="1538">
        <f>+QNC556</f>
        <v>0</v>
      </c>
      <c r="QND118" s="1845" t="e">
        <f>+QNC118/QNC$16</f>
        <v>#DIV/0!</v>
      </c>
      <c r="QNE118" s="1538">
        <f>+QNE556</f>
        <v>0</v>
      </c>
      <c r="QNF118" s="1845" t="e">
        <f>+QNE118/QNE$16</f>
        <v>#DIV/0!</v>
      </c>
      <c r="QNG118" s="1538">
        <f>+QNG556</f>
        <v>0</v>
      </c>
      <c r="QNH118" s="1845" t="e">
        <f>+QNG118/QNG$16</f>
        <v>#DIV/0!</v>
      </c>
      <c r="QNI118" s="1538">
        <f>+QNI556</f>
        <v>0</v>
      </c>
      <c r="QNJ118" s="1845" t="e">
        <f>+QNI118/QNI$16</f>
        <v>#DIV/0!</v>
      </c>
      <c r="QNK118" s="1538">
        <f>+QNK556</f>
        <v>0</v>
      </c>
      <c r="QNL118" s="1845" t="e">
        <f>+QNK118/QNK$16</f>
        <v>#DIV/0!</v>
      </c>
      <c r="QNM118" s="1538">
        <f>+QNM556</f>
        <v>0</v>
      </c>
      <c r="QNN118" s="1845" t="e">
        <f>+QNM118/QNM$16</f>
        <v>#DIV/0!</v>
      </c>
      <c r="QNO118" s="1538">
        <f>+QNO556</f>
        <v>0</v>
      </c>
      <c r="QNP118" s="1845" t="e">
        <f>+QNO118/QNO$16</f>
        <v>#DIV/0!</v>
      </c>
      <c r="QNQ118" s="1538">
        <f>+QNQ556</f>
        <v>0</v>
      </c>
      <c r="QNR118" s="1845" t="e">
        <f>+QNQ118/QNQ$16</f>
        <v>#DIV/0!</v>
      </c>
      <c r="QNS118" s="1538">
        <f>+QNS556</f>
        <v>0</v>
      </c>
      <c r="QNT118" s="1845" t="e">
        <f>+QNS118/QNS$16</f>
        <v>#DIV/0!</v>
      </c>
      <c r="QNU118" s="1538">
        <f>+QNU556</f>
        <v>0</v>
      </c>
      <c r="QNV118" s="1845" t="e">
        <f>+QNU118/QNU$16</f>
        <v>#DIV/0!</v>
      </c>
      <c r="QNW118" s="1538">
        <f>+QNW556</f>
        <v>0</v>
      </c>
      <c r="QNX118" s="1845" t="e">
        <f>+QNW118/QNW$16</f>
        <v>#DIV/0!</v>
      </c>
      <c r="QNY118" s="1538">
        <f>+QNY556</f>
        <v>0</v>
      </c>
      <c r="QNZ118" s="1845" t="e">
        <f>+QNY118/QNY$16</f>
        <v>#DIV/0!</v>
      </c>
      <c r="QOA118" s="1538">
        <f>+QOA556</f>
        <v>0</v>
      </c>
      <c r="QOB118" s="1845" t="e">
        <f>+QOA118/QOA$16</f>
        <v>#DIV/0!</v>
      </c>
      <c r="QOC118" s="1538">
        <f>+QOC556</f>
        <v>0</v>
      </c>
      <c r="QOD118" s="1845" t="e">
        <f>+QOC118/QOC$16</f>
        <v>#DIV/0!</v>
      </c>
      <c r="QOE118" s="1538">
        <f>+QOE556</f>
        <v>0</v>
      </c>
      <c r="QOF118" s="1845" t="e">
        <f>+QOE118/QOE$16</f>
        <v>#DIV/0!</v>
      </c>
      <c r="QOG118" s="1538">
        <f>+QOG556</f>
        <v>0</v>
      </c>
      <c r="QOH118" s="1845" t="e">
        <f>+QOG118/QOG$16</f>
        <v>#DIV/0!</v>
      </c>
      <c r="QOI118" s="1538">
        <f>+QOI556</f>
        <v>0</v>
      </c>
      <c r="QOJ118" s="1845" t="e">
        <f>+QOI118/QOI$16</f>
        <v>#DIV/0!</v>
      </c>
      <c r="QOK118" s="1538">
        <f>+QOK556</f>
        <v>0</v>
      </c>
      <c r="QOL118" s="1845" t="e">
        <f>+QOK118/QOK$16</f>
        <v>#DIV/0!</v>
      </c>
      <c r="QOM118" s="1538">
        <f>+QOM556</f>
        <v>0</v>
      </c>
      <c r="QON118" s="1845" t="e">
        <f>+QOM118/QOM$16</f>
        <v>#DIV/0!</v>
      </c>
      <c r="QOO118" s="1538">
        <f>+QOO556</f>
        <v>0</v>
      </c>
      <c r="QOP118" s="1845" t="e">
        <f>+QOO118/QOO$16</f>
        <v>#DIV/0!</v>
      </c>
      <c r="QOQ118" s="1538">
        <f>+QOQ556</f>
        <v>0</v>
      </c>
      <c r="QOR118" s="1845" t="e">
        <f>+QOQ118/QOQ$16</f>
        <v>#DIV/0!</v>
      </c>
      <c r="QOS118" s="1538">
        <f>+QOS556</f>
        <v>0</v>
      </c>
      <c r="QOT118" s="1845" t="e">
        <f>+QOS118/QOS$16</f>
        <v>#DIV/0!</v>
      </c>
      <c r="QOU118" s="1538">
        <f>+QOU556</f>
        <v>0</v>
      </c>
      <c r="QOV118" s="1845" t="e">
        <f>+QOU118/QOU$16</f>
        <v>#DIV/0!</v>
      </c>
      <c r="QOW118" s="1538">
        <f>+QOW556</f>
        <v>0</v>
      </c>
      <c r="QOX118" s="1845" t="e">
        <f>+QOW118/QOW$16</f>
        <v>#DIV/0!</v>
      </c>
      <c r="QOY118" s="1538">
        <f>+QOY556</f>
        <v>0</v>
      </c>
      <c r="QOZ118" s="1845" t="e">
        <f>+QOY118/QOY$16</f>
        <v>#DIV/0!</v>
      </c>
      <c r="QPA118" s="1538">
        <f>+QPA556</f>
        <v>0</v>
      </c>
      <c r="QPB118" s="1845" t="e">
        <f>+QPA118/QPA$16</f>
        <v>#DIV/0!</v>
      </c>
      <c r="QPC118" s="1538">
        <f>+QPC556</f>
        <v>0</v>
      </c>
      <c r="QPD118" s="1845" t="e">
        <f>+QPC118/QPC$16</f>
        <v>#DIV/0!</v>
      </c>
      <c r="QPE118" s="1538">
        <f>+QPE556</f>
        <v>0</v>
      </c>
      <c r="QPF118" s="1845" t="e">
        <f>+QPE118/QPE$16</f>
        <v>#DIV/0!</v>
      </c>
      <c r="QPG118" s="1538">
        <f>+QPG556</f>
        <v>0</v>
      </c>
      <c r="QPH118" s="1845" t="e">
        <f>+QPG118/QPG$16</f>
        <v>#DIV/0!</v>
      </c>
      <c r="QPI118" s="1538">
        <f>+QPI556</f>
        <v>0</v>
      </c>
      <c r="QPJ118" s="1845" t="e">
        <f>+QPI118/QPI$16</f>
        <v>#DIV/0!</v>
      </c>
      <c r="QPK118" s="1538">
        <f>+QPK556</f>
        <v>0</v>
      </c>
      <c r="QPL118" s="1845" t="e">
        <f>+QPK118/QPK$16</f>
        <v>#DIV/0!</v>
      </c>
      <c r="QPM118" s="1538">
        <f>+QPM556</f>
        <v>0</v>
      </c>
      <c r="QPN118" s="1845" t="e">
        <f>+QPM118/QPM$16</f>
        <v>#DIV/0!</v>
      </c>
      <c r="QPO118" s="1538">
        <f>+QPO556</f>
        <v>0</v>
      </c>
      <c r="QPP118" s="1845" t="e">
        <f>+QPO118/QPO$16</f>
        <v>#DIV/0!</v>
      </c>
      <c r="QPQ118" s="1538">
        <f>+QPQ556</f>
        <v>0</v>
      </c>
      <c r="QPR118" s="1845" t="e">
        <f>+QPQ118/QPQ$16</f>
        <v>#DIV/0!</v>
      </c>
      <c r="QPS118" s="1538">
        <f>+QPS556</f>
        <v>0</v>
      </c>
      <c r="QPT118" s="1845" t="e">
        <f>+QPS118/QPS$16</f>
        <v>#DIV/0!</v>
      </c>
      <c r="QPU118" s="1538">
        <f>+QPU556</f>
        <v>0</v>
      </c>
      <c r="QPV118" s="1845" t="e">
        <f>+QPU118/QPU$16</f>
        <v>#DIV/0!</v>
      </c>
      <c r="QPW118" s="1538">
        <f>+QPW556</f>
        <v>0</v>
      </c>
      <c r="QPX118" s="1845" t="e">
        <f>+QPW118/QPW$16</f>
        <v>#DIV/0!</v>
      </c>
      <c r="QPY118" s="1538">
        <f>+QPY556</f>
        <v>0</v>
      </c>
      <c r="QPZ118" s="1845" t="e">
        <f>+QPY118/QPY$16</f>
        <v>#DIV/0!</v>
      </c>
      <c r="QQA118" s="1538">
        <f>+QQA556</f>
        <v>0</v>
      </c>
      <c r="QQB118" s="1845" t="e">
        <f>+QQA118/QQA$16</f>
        <v>#DIV/0!</v>
      </c>
      <c r="QQC118" s="1538">
        <f>+QQC556</f>
        <v>0</v>
      </c>
      <c r="QQD118" s="1845" t="e">
        <f>+QQC118/QQC$16</f>
        <v>#DIV/0!</v>
      </c>
      <c r="QQE118" s="1538">
        <f>+QQE556</f>
        <v>0</v>
      </c>
      <c r="QQF118" s="1845" t="e">
        <f>+QQE118/QQE$16</f>
        <v>#DIV/0!</v>
      </c>
      <c r="QQG118" s="1538">
        <f>+QQG556</f>
        <v>0</v>
      </c>
      <c r="QQH118" s="1845" t="e">
        <f>+QQG118/QQG$16</f>
        <v>#DIV/0!</v>
      </c>
      <c r="QQI118" s="1538">
        <f>+QQI556</f>
        <v>0</v>
      </c>
      <c r="QQJ118" s="1845" t="e">
        <f>+QQI118/QQI$16</f>
        <v>#DIV/0!</v>
      </c>
      <c r="QQK118" s="1538">
        <f>+QQK556</f>
        <v>0</v>
      </c>
      <c r="QQL118" s="1845" t="e">
        <f>+QQK118/QQK$16</f>
        <v>#DIV/0!</v>
      </c>
      <c r="QQM118" s="1538">
        <f>+QQM556</f>
        <v>0</v>
      </c>
      <c r="QQN118" s="1845" t="e">
        <f>+QQM118/QQM$16</f>
        <v>#DIV/0!</v>
      </c>
      <c r="QQO118" s="1538">
        <f>+QQO556</f>
        <v>0</v>
      </c>
      <c r="QQP118" s="1845" t="e">
        <f>+QQO118/QQO$16</f>
        <v>#DIV/0!</v>
      </c>
      <c r="QQQ118" s="1538">
        <f>+QQQ556</f>
        <v>0</v>
      </c>
      <c r="QQR118" s="1845" t="e">
        <f>+QQQ118/QQQ$16</f>
        <v>#DIV/0!</v>
      </c>
      <c r="QQS118" s="1538">
        <f>+QQS556</f>
        <v>0</v>
      </c>
      <c r="QQT118" s="1845" t="e">
        <f>+QQS118/QQS$16</f>
        <v>#DIV/0!</v>
      </c>
      <c r="QQU118" s="1538">
        <f>+QQU556</f>
        <v>0</v>
      </c>
      <c r="QQV118" s="1845" t="e">
        <f>+QQU118/QQU$16</f>
        <v>#DIV/0!</v>
      </c>
      <c r="QQW118" s="1538">
        <f>+QQW556</f>
        <v>0</v>
      </c>
      <c r="QQX118" s="1845" t="e">
        <f>+QQW118/QQW$16</f>
        <v>#DIV/0!</v>
      </c>
      <c r="QQY118" s="1538">
        <f>+QQY556</f>
        <v>0</v>
      </c>
      <c r="QQZ118" s="1845" t="e">
        <f>+QQY118/QQY$16</f>
        <v>#DIV/0!</v>
      </c>
      <c r="QRA118" s="1538">
        <f>+QRA556</f>
        <v>0</v>
      </c>
      <c r="QRB118" s="1845" t="e">
        <f>+QRA118/QRA$16</f>
        <v>#DIV/0!</v>
      </c>
      <c r="QRC118" s="1538">
        <f>+QRC556</f>
        <v>0</v>
      </c>
      <c r="QRD118" s="1845" t="e">
        <f>+QRC118/QRC$16</f>
        <v>#DIV/0!</v>
      </c>
      <c r="QRE118" s="1538">
        <f>+QRE556</f>
        <v>0</v>
      </c>
      <c r="QRF118" s="1845" t="e">
        <f>+QRE118/QRE$16</f>
        <v>#DIV/0!</v>
      </c>
      <c r="QRG118" s="1538">
        <f>+QRG556</f>
        <v>0</v>
      </c>
      <c r="QRH118" s="1845" t="e">
        <f>+QRG118/QRG$16</f>
        <v>#DIV/0!</v>
      </c>
      <c r="QRI118" s="1538">
        <f>+QRI556</f>
        <v>0</v>
      </c>
      <c r="QRJ118" s="1845" t="e">
        <f>+QRI118/QRI$16</f>
        <v>#DIV/0!</v>
      </c>
      <c r="QRK118" s="1538">
        <f>+QRK556</f>
        <v>0</v>
      </c>
      <c r="QRL118" s="1845" t="e">
        <f>+QRK118/QRK$16</f>
        <v>#DIV/0!</v>
      </c>
      <c r="QRM118" s="1538">
        <f>+QRM556</f>
        <v>0</v>
      </c>
      <c r="QRN118" s="1845" t="e">
        <f>+QRM118/QRM$16</f>
        <v>#DIV/0!</v>
      </c>
      <c r="QRO118" s="1538">
        <f>+QRO556</f>
        <v>0</v>
      </c>
      <c r="QRP118" s="1845" t="e">
        <f>+QRO118/QRO$16</f>
        <v>#DIV/0!</v>
      </c>
      <c r="QRQ118" s="1538">
        <f>+QRQ556</f>
        <v>0</v>
      </c>
      <c r="QRR118" s="1845" t="e">
        <f>+QRQ118/QRQ$16</f>
        <v>#DIV/0!</v>
      </c>
      <c r="QRS118" s="1538">
        <f>+QRS556</f>
        <v>0</v>
      </c>
      <c r="QRT118" s="1845" t="e">
        <f>+QRS118/QRS$16</f>
        <v>#DIV/0!</v>
      </c>
      <c r="QRU118" s="1538">
        <f>+QRU556</f>
        <v>0</v>
      </c>
      <c r="QRV118" s="1845" t="e">
        <f>+QRU118/QRU$16</f>
        <v>#DIV/0!</v>
      </c>
      <c r="QRW118" s="1538">
        <f>+QRW556</f>
        <v>0</v>
      </c>
      <c r="QRX118" s="1845" t="e">
        <f>+QRW118/QRW$16</f>
        <v>#DIV/0!</v>
      </c>
      <c r="QRY118" s="1538">
        <f>+QRY556</f>
        <v>0</v>
      </c>
      <c r="QRZ118" s="1845" t="e">
        <f>+QRY118/QRY$16</f>
        <v>#DIV/0!</v>
      </c>
      <c r="QSA118" s="1538">
        <f>+QSA556</f>
        <v>0</v>
      </c>
      <c r="QSB118" s="1845" t="e">
        <f>+QSA118/QSA$16</f>
        <v>#DIV/0!</v>
      </c>
      <c r="QSC118" s="1538">
        <f>+QSC556</f>
        <v>0</v>
      </c>
      <c r="QSD118" s="1845" t="e">
        <f>+QSC118/QSC$16</f>
        <v>#DIV/0!</v>
      </c>
      <c r="QSE118" s="1538">
        <f>+QSE556</f>
        <v>0</v>
      </c>
      <c r="QSF118" s="1845" t="e">
        <f>+QSE118/QSE$16</f>
        <v>#DIV/0!</v>
      </c>
      <c r="QSG118" s="1538">
        <f>+QSG556</f>
        <v>0</v>
      </c>
      <c r="QSH118" s="1845" t="e">
        <f>+QSG118/QSG$16</f>
        <v>#DIV/0!</v>
      </c>
      <c r="QSI118" s="1538">
        <f>+QSI556</f>
        <v>0</v>
      </c>
      <c r="QSJ118" s="1845" t="e">
        <f>+QSI118/QSI$16</f>
        <v>#DIV/0!</v>
      </c>
      <c r="QSK118" s="1538">
        <f>+QSK556</f>
        <v>0</v>
      </c>
      <c r="QSL118" s="1845" t="e">
        <f>+QSK118/QSK$16</f>
        <v>#DIV/0!</v>
      </c>
      <c r="QSM118" s="1538">
        <f>+QSM556</f>
        <v>0</v>
      </c>
      <c r="QSN118" s="1845" t="e">
        <f>+QSM118/QSM$16</f>
        <v>#DIV/0!</v>
      </c>
      <c r="QSO118" s="1538">
        <f>+QSO556</f>
        <v>0</v>
      </c>
      <c r="QSP118" s="1845" t="e">
        <f>+QSO118/QSO$16</f>
        <v>#DIV/0!</v>
      </c>
      <c r="QSQ118" s="1538">
        <f>+QSQ556</f>
        <v>0</v>
      </c>
      <c r="QSR118" s="1845" t="e">
        <f>+QSQ118/QSQ$16</f>
        <v>#DIV/0!</v>
      </c>
      <c r="QSS118" s="1538">
        <f>+QSS556</f>
        <v>0</v>
      </c>
      <c r="QST118" s="1845" t="e">
        <f>+QSS118/QSS$16</f>
        <v>#DIV/0!</v>
      </c>
      <c r="QSU118" s="1538">
        <f>+QSU556</f>
        <v>0</v>
      </c>
      <c r="QSV118" s="1845" t="e">
        <f>+QSU118/QSU$16</f>
        <v>#DIV/0!</v>
      </c>
      <c r="QSW118" s="1538">
        <f>+QSW556</f>
        <v>0</v>
      </c>
      <c r="QSX118" s="1845" t="e">
        <f>+QSW118/QSW$16</f>
        <v>#DIV/0!</v>
      </c>
      <c r="QSY118" s="1538">
        <f>+QSY556</f>
        <v>0</v>
      </c>
      <c r="QSZ118" s="1845" t="e">
        <f>+QSY118/QSY$16</f>
        <v>#DIV/0!</v>
      </c>
      <c r="QTA118" s="1538">
        <f>+QTA556</f>
        <v>0</v>
      </c>
      <c r="QTB118" s="1845" t="e">
        <f>+QTA118/QTA$16</f>
        <v>#DIV/0!</v>
      </c>
      <c r="QTC118" s="1538">
        <f>+QTC556</f>
        <v>0</v>
      </c>
      <c r="QTD118" s="1845" t="e">
        <f>+QTC118/QTC$16</f>
        <v>#DIV/0!</v>
      </c>
      <c r="QTE118" s="1538">
        <f>+QTE556</f>
        <v>0</v>
      </c>
      <c r="QTF118" s="1845" t="e">
        <f>+QTE118/QTE$16</f>
        <v>#DIV/0!</v>
      </c>
      <c r="QTG118" s="1538">
        <f>+QTG556</f>
        <v>0</v>
      </c>
      <c r="QTH118" s="1845" t="e">
        <f>+QTG118/QTG$16</f>
        <v>#DIV/0!</v>
      </c>
      <c r="QTI118" s="1538">
        <f>+QTI556</f>
        <v>0</v>
      </c>
      <c r="QTJ118" s="1845" t="e">
        <f>+QTI118/QTI$16</f>
        <v>#DIV/0!</v>
      </c>
      <c r="QTK118" s="1538">
        <f>+QTK556</f>
        <v>0</v>
      </c>
      <c r="QTL118" s="1845" t="e">
        <f>+QTK118/QTK$16</f>
        <v>#DIV/0!</v>
      </c>
      <c r="QTM118" s="1538">
        <f>+QTM556</f>
        <v>0</v>
      </c>
      <c r="QTN118" s="1845" t="e">
        <f>+QTM118/QTM$16</f>
        <v>#DIV/0!</v>
      </c>
      <c r="QTO118" s="1538">
        <f>+QTO556</f>
        <v>0</v>
      </c>
      <c r="QTP118" s="1845" t="e">
        <f>+QTO118/QTO$16</f>
        <v>#DIV/0!</v>
      </c>
      <c r="QTQ118" s="1538">
        <f>+QTQ556</f>
        <v>0</v>
      </c>
      <c r="QTR118" s="1845" t="e">
        <f>+QTQ118/QTQ$16</f>
        <v>#DIV/0!</v>
      </c>
      <c r="QTS118" s="1538">
        <f>+QTS556</f>
        <v>0</v>
      </c>
      <c r="QTT118" s="1845" t="e">
        <f>+QTS118/QTS$16</f>
        <v>#DIV/0!</v>
      </c>
      <c r="QTU118" s="1538">
        <f>+QTU556</f>
        <v>0</v>
      </c>
      <c r="QTV118" s="1845" t="e">
        <f>+QTU118/QTU$16</f>
        <v>#DIV/0!</v>
      </c>
      <c r="QTW118" s="1538">
        <f>+QTW556</f>
        <v>0</v>
      </c>
      <c r="QTX118" s="1845" t="e">
        <f>+QTW118/QTW$16</f>
        <v>#DIV/0!</v>
      </c>
      <c r="QTY118" s="1538">
        <f>+QTY556</f>
        <v>0</v>
      </c>
      <c r="QTZ118" s="1845" t="e">
        <f>+QTY118/QTY$16</f>
        <v>#DIV/0!</v>
      </c>
      <c r="QUA118" s="1538">
        <f>+QUA556</f>
        <v>0</v>
      </c>
      <c r="QUB118" s="1845" t="e">
        <f>+QUA118/QUA$16</f>
        <v>#DIV/0!</v>
      </c>
      <c r="QUC118" s="1538">
        <f>+QUC556</f>
        <v>0</v>
      </c>
      <c r="QUD118" s="1845" t="e">
        <f>+QUC118/QUC$16</f>
        <v>#DIV/0!</v>
      </c>
      <c r="QUE118" s="1538">
        <f>+QUE556</f>
        <v>0</v>
      </c>
      <c r="QUF118" s="1845" t="e">
        <f>+QUE118/QUE$16</f>
        <v>#DIV/0!</v>
      </c>
      <c r="QUG118" s="1538">
        <f>+QUG556</f>
        <v>0</v>
      </c>
      <c r="QUH118" s="1845" t="e">
        <f>+QUG118/QUG$16</f>
        <v>#DIV/0!</v>
      </c>
      <c r="QUI118" s="1538">
        <f>+QUI556</f>
        <v>0</v>
      </c>
      <c r="QUJ118" s="1845" t="e">
        <f>+QUI118/QUI$16</f>
        <v>#DIV/0!</v>
      </c>
      <c r="QUK118" s="1538">
        <f>+QUK556</f>
        <v>0</v>
      </c>
      <c r="QUL118" s="1845" t="e">
        <f>+QUK118/QUK$16</f>
        <v>#DIV/0!</v>
      </c>
      <c r="QUM118" s="1538">
        <f>+QUM556</f>
        <v>0</v>
      </c>
      <c r="QUN118" s="1845" t="e">
        <f>+QUM118/QUM$16</f>
        <v>#DIV/0!</v>
      </c>
      <c r="QUO118" s="1538">
        <f>+QUO556</f>
        <v>0</v>
      </c>
      <c r="QUP118" s="1845" t="e">
        <f>+QUO118/QUO$16</f>
        <v>#DIV/0!</v>
      </c>
      <c r="QUQ118" s="1538">
        <f>+QUQ556</f>
        <v>0</v>
      </c>
      <c r="QUR118" s="1845" t="e">
        <f>+QUQ118/QUQ$16</f>
        <v>#DIV/0!</v>
      </c>
      <c r="QUS118" s="1538">
        <f>+QUS556</f>
        <v>0</v>
      </c>
      <c r="QUT118" s="1845" t="e">
        <f>+QUS118/QUS$16</f>
        <v>#DIV/0!</v>
      </c>
      <c r="QUU118" s="1538">
        <f>+QUU556</f>
        <v>0</v>
      </c>
      <c r="QUV118" s="1845" t="e">
        <f>+QUU118/QUU$16</f>
        <v>#DIV/0!</v>
      </c>
      <c r="QUW118" s="1538">
        <f>+QUW556</f>
        <v>0</v>
      </c>
      <c r="QUX118" s="1845" t="e">
        <f>+QUW118/QUW$16</f>
        <v>#DIV/0!</v>
      </c>
      <c r="QUY118" s="1538">
        <f>+QUY556</f>
        <v>0</v>
      </c>
      <c r="QUZ118" s="1845" t="e">
        <f>+QUY118/QUY$16</f>
        <v>#DIV/0!</v>
      </c>
      <c r="QVA118" s="1538">
        <f>+QVA556</f>
        <v>0</v>
      </c>
      <c r="QVB118" s="1845" t="e">
        <f>+QVA118/QVA$16</f>
        <v>#DIV/0!</v>
      </c>
      <c r="QVC118" s="1538">
        <f>+QVC556</f>
        <v>0</v>
      </c>
      <c r="QVD118" s="1845" t="e">
        <f>+QVC118/QVC$16</f>
        <v>#DIV/0!</v>
      </c>
      <c r="QVE118" s="1538">
        <f>+QVE556</f>
        <v>0</v>
      </c>
      <c r="QVF118" s="1845" t="e">
        <f>+QVE118/QVE$16</f>
        <v>#DIV/0!</v>
      </c>
      <c r="QVG118" s="1538">
        <f>+QVG556</f>
        <v>0</v>
      </c>
      <c r="QVH118" s="1845" t="e">
        <f>+QVG118/QVG$16</f>
        <v>#DIV/0!</v>
      </c>
      <c r="QVI118" s="1538">
        <f>+QVI556</f>
        <v>0</v>
      </c>
      <c r="QVJ118" s="1845" t="e">
        <f>+QVI118/QVI$16</f>
        <v>#DIV/0!</v>
      </c>
      <c r="QVK118" s="1538">
        <f>+QVK556</f>
        <v>0</v>
      </c>
      <c r="QVL118" s="1845" t="e">
        <f>+QVK118/QVK$16</f>
        <v>#DIV/0!</v>
      </c>
      <c r="QVM118" s="1538">
        <f>+QVM556</f>
        <v>0</v>
      </c>
      <c r="QVN118" s="1845" t="e">
        <f>+QVM118/QVM$16</f>
        <v>#DIV/0!</v>
      </c>
      <c r="QVO118" s="1538">
        <f>+QVO556</f>
        <v>0</v>
      </c>
      <c r="QVP118" s="1845" t="e">
        <f>+QVO118/QVO$16</f>
        <v>#DIV/0!</v>
      </c>
      <c r="QVQ118" s="1538">
        <f>+QVQ556</f>
        <v>0</v>
      </c>
      <c r="QVR118" s="1845" t="e">
        <f>+QVQ118/QVQ$16</f>
        <v>#DIV/0!</v>
      </c>
      <c r="QVS118" s="1538">
        <f>+QVS556</f>
        <v>0</v>
      </c>
      <c r="QVT118" s="1845" t="e">
        <f>+QVS118/QVS$16</f>
        <v>#DIV/0!</v>
      </c>
      <c r="QVU118" s="1538">
        <f>+QVU556</f>
        <v>0</v>
      </c>
      <c r="QVV118" s="1845" t="e">
        <f>+QVU118/QVU$16</f>
        <v>#DIV/0!</v>
      </c>
      <c r="QVW118" s="1538">
        <f>+QVW556</f>
        <v>0</v>
      </c>
      <c r="QVX118" s="1845" t="e">
        <f>+QVW118/QVW$16</f>
        <v>#DIV/0!</v>
      </c>
      <c r="QVY118" s="1538">
        <f>+QVY556</f>
        <v>0</v>
      </c>
      <c r="QVZ118" s="1845" t="e">
        <f>+QVY118/QVY$16</f>
        <v>#DIV/0!</v>
      </c>
      <c r="QWA118" s="1538">
        <f>+QWA556</f>
        <v>0</v>
      </c>
      <c r="QWB118" s="1845" t="e">
        <f>+QWA118/QWA$16</f>
        <v>#DIV/0!</v>
      </c>
      <c r="QWC118" s="1538">
        <f>+QWC556</f>
        <v>0</v>
      </c>
      <c r="QWD118" s="1845" t="e">
        <f>+QWC118/QWC$16</f>
        <v>#DIV/0!</v>
      </c>
      <c r="QWE118" s="1538">
        <f>+QWE556</f>
        <v>0</v>
      </c>
      <c r="QWF118" s="1845" t="e">
        <f>+QWE118/QWE$16</f>
        <v>#DIV/0!</v>
      </c>
      <c r="QWG118" s="1538">
        <f>+QWG556</f>
        <v>0</v>
      </c>
      <c r="QWH118" s="1845" t="e">
        <f>+QWG118/QWG$16</f>
        <v>#DIV/0!</v>
      </c>
      <c r="QWI118" s="1538">
        <f>+QWI556</f>
        <v>0</v>
      </c>
      <c r="QWJ118" s="1845" t="e">
        <f>+QWI118/QWI$16</f>
        <v>#DIV/0!</v>
      </c>
      <c r="QWK118" s="1538">
        <f>+QWK556</f>
        <v>0</v>
      </c>
      <c r="QWL118" s="1845" t="e">
        <f>+QWK118/QWK$16</f>
        <v>#DIV/0!</v>
      </c>
      <c r="QWM118" s="1538">
        <f>+QWM556</f>
        <v>0</v>
      </c>
      <c r="QWN118" s="1845" t="e">
        <f>+QWM118/QWM$16</f>
        <v>#DIV/0!</v>
      </c>
      <c r="QWO118" s="1538">
        <f>+QWO556</f>
        <v>0</v>
      </c>
      <c r="QWP118" s="1845" t="e">
        <f>+QWO118/QWO$16</f>
        <v>#DIV/0!</v>
      </c>
      <c r="QWQ118" s="1538">
        <f>+QWQ556</f>
        <v>0</v>
      </c>
      <c r="QWR118" s="1845" t="e">
        <f>+QWQ118/QWQ$16</f>
        <v>#DIV/0!</v>
      </c>
      <c r="QWS118" s="1538">
        <f>+QWS556</f>
        <v>0</v>
      </c>
      <c r="QWT118" s="1845" t="e">
        <f>+QWS118/QWS$16</f>
        <v>#DIV/0!</v>
      </c>
      <c r="QWU118" s="1538">
        <f>+QWU556</f>
        <v>0</v>
      </c>
      <c r="QWV118" s="1845" t="e">
        <f>+QWU118/QWU$16</f>
        <v>#DIV/0!</v>
      </c>
      <c r="QWW118" s="1538">
        <f>+QWW556</f>
        <v>0</v>
      </c>
      <c r="QWX118" s="1845" t="e">
        <f>+QWW118/QWW$16</f>
        <v>#DIV/0!</v>
      </c>
      <c r="QWY118" s="1538">
        <f>+QWY556</f>
        <v>0</v>
      </c>
      <c r="QWZ118" s="1845" t="e">
        <f>+QWY118/QWY$16</f>
        <v>#DIV/0!</v>
      </c>
      <c r="QXA118" s="1538">
        <f>+QXA556</f>
        <v>0</v>
      </c>
      <c r="QXB118" s="1845" t="e">
        <f>+QXA118/QXA$16</f>
        <v>#DIV/0!</v>
      </c>
      <c r="QXC118" s="1538">
        <f>+QXC556</f>
        <v>0</v>
      </c>
      <c r="QXD118" s="1845" t="e">
        <f>+QXC118/QXC$16</f>
        <v>#DIV/0!</v>
      </c>
      <c r="QXE118" s="1538">
        <f>+QXE556</f>
        <v>0</v>
      </c>
      <c r="QXF118" s="1845" t="e">
        <f>+QXE118/QXE$16</f>
        <v>#DIV/0!</v>
      </c>
      <c r="QXG118" s="1538">
        <f>+QXG556</f>
        <v>0</v>
      </c>
      <c r="QXH118" s="1845" t="e">
        <f>+QXG118/QXG$16</f>
        <v>#DIV/0!</v>
      </c>
      <c r="QXI118" s="1538">
        <f>+QXI556</f>
        <v>0</v>
      </c>
      <c r="QXJ118" s="1845" t="e">
        <f>+QXI118/QXI$16</f>
        <v>#DIV/0!</v>
      </c>
      <c r="QXK118" s="1538">
        <f>+QXK556</f>
        <v>0</v>
      </c>
      <c r="QXL118" s="1845" t="e">
        <f>+QXK118/QXK$16</f>
        <v>#DIV/0!</v>
      </c>
      <c r="QXM118" s="1538">
        <f>+QXM556</f>
        <v>0</v>
      </c>
      <c r="QXN118" s="1845" t="e">
        <f>+QXM118/QXM$16</f>
        <v>#DIV/0!</v>
      </c>
      <c r="QXO118" s="1538">
        <f>+QXO556</f>
        <v>0</v>
      </c>
      <c r="QXP118" s="1845" t="e">
        <f>+QXO118/QXO$16</f>
        <v>#DIV/0!</v>
      </c>
      <c r="QXQ118" s="1538">
        <f>+QXQ556</f>
        <v>0</v>
      </c>
      <c r="QXR118" s="1845" t="e">
        <f>+QXQ118/QXQ$16</f>
        <v>#DIV/0!</v>
      </c>
      <c r="QXS118" s="1538">
        <f>+QXS556</f>
        <v>0</v>
      </c>
      <c r="QXT118" s="1845" t="e">
        <f>+QXS118/QXS$16</f>
        <v>#DIV/0!</v>
      </c>
      <c r="QXU118" s="1538">
        <f>+QXU556</f>
        <v>0</v>
      </c>
      <c r="QXV118" s="1845" t="e">
        <f>+QXU118/QXU$16</f>
        <v>#DIV/0!</v>
      </c>
      <c r="QXW118" s="1538">
        <f>+QXW556</f>
        <v>0</v>
      </c>
      <c r="QXX118" s="1845" t="e">
        <f>+QXW118/QXW$16</f>
        <v>#DIV/0!</v>
      </c>
      <c r="QXY118" s="1538">
        <f>+QXY556</f>
        <v>0</v>
      </c>
      <c r="QXZ118" s="1845" t="e">
        <f>+QXY118/QXY$16</f>
        <v>#DIV/0!</v>
      </c>
      <c r="QYA118" s="1538">
        <f>+QYA556</f>
        <v>0</v>
      </c>
      <c r="QYB118" s="1845" t="e">
        <f>+QYA118/QYA$16</f>
        <v>#DIV/0!</v>
      </c>
      <c r="QYC118" s="1538">
        <f>+QYC556</f>
        <v>0</v>
      </c>
      <c r="QYD118" s="1845" t="e">
        <f>+QYC118/QYC$16</f>
        <v>#DIV/0!</v>
      </c>
      <c r="QYE118" s="1538">
        <f>+QYE556</f>
        <v>0</v>
      </c>
      <c r="QYF118" s="1845" t="e">
        <f>+QYE118/QYE$16</f>
        <v>#DIV/0!</v>
      </c>
      <c r="QYG118" s="1538">
        <f>+QYG556</f>
        <v>0</v>
      </c>
      <c r="QYH118" s="1845" t="e">
        <f>+QYG118/QYG$16</f>
        <v>#DIV/0!</v>
      </c>
      <c r="QYI118" s="1538">
        <f>+QYI556</f>
        <v>0</v>
      </c>
      <c r="QYJ118" s="1845" t="e">
        <f>+QYI118/QYI$16</f>
        <v>#DIV/0!</v>
      </c>
      <c r="QYK118" s="1538">
        <f>+QYK556</f>
        <v>0</v>
      </c>
      <c r="QYL118" s="1845" t="e">
        <f>+QYK118/QYK$16</f>
        <v>#DIV/0!</v>
      </c>
      <c r="QYM118" s="1538">
        <f>+QYM556</f>
        <v>0</v>
      </c>
      <c r="QYN118" s="1845" t="e">
        <f>+QYM118/QYM$16</f>
        <v>#DIV/0!</v>
      </c>
      <c r="QYO118" s="1538">
        <f>+QYO556</f>
        <v>0</v>
      </c>
      <c r="QYP118" s="1845" t="e">
        <f>+QYO118/QYO$16</f>
        <v>#DIV/0!</v>
      </c>
      <c r="QYQ118" s="1538">
        <f>+QYQ556</f>
        <v>0</v>
      </c>
      <c r="QYR118" s="1845" t="e">
        <f>+QYQ118/QYQ$16</f>
        <v>#DIV/0!</v>
      </c>
      <c r="QYS118" s="1538">
        <f>+QYS556</f>
        <v>0</v>
      </c>
      <c r="QYT118" s="1845" t="e">
        <f>+QYS118/QYS$16</f>
        <v>#DIV/0!</v>
      </c>
      <c r="QYU118" s="1538">
        <f>+QYU556</f>
        <v>0</v>
      </c>
      <c r="QYV118" s="1845" t="e">
        <f>+QYU118/QYU$16</f>
        <v>#DIV/0!</v>
      </c>
      <c r="QYW118" s="1538">
        <f>+QYW556</f>
        <v>0</v>
      </c>
      <c r="QYX118" s="1845" t="e">
        <f>+QYW118/QYW$16</f>
        <v>#DIV/0!</v>
      </c>
      <c r="QYY118" s="1538">
        <f>+QYY556</f>
        <v>0</v>
      </c>
      <c r="QYZ118" s="1845" t="e">
        <f>+QYY118/QYY$16</f>
        <v>#DIV/0!</v>
      </c>
      <c r="QZA118" s="1538">
        <f>+QZA556</f>
        <v>0</v>
      </c>
      <c r="QZB118" s="1845" t="e">
        <f>+QZA118/QZA$16</f>
        <v>#DIV/0!</v>
      </c>
      <c r="QZC118" s="1538">
        <f>+QZC556</f>
        <v>0</v>
      </c>
      <c r="QZD118" s="1845" t="e">
        <f>+QZC118/QZC$16</f>
        <v>#DIV/0!</v>
      </c>
      <c r="QZE118" s="1538">
        <f>+QZE556</f>
        <v>0</v>
      </c>
      <c r="QZF118" s="1845" t="e">
        <f>+QZE118/QZE$16</f>
        <v>#DIV/0!</v>
      </c>
      <c r="QZG118" s="1538">
        <f>+QZG556</f>
        <v>0</v>
      </c>
      <c r="QZH118" s="1845" t="e">
        <f>+QZG118/QZG$16</f>
        <v>#DIV/0!</v>
      </c>
      <c r="QZI118" s="1538">
        <f>+QZI556</f>
        <v>0</v>
      </c>
      <c r="QZJ118" s="1845" t="e">
        <f>+QZI118/QZI$16</f>
        <v>#DIV/0!</v>
      </c>
      <c r="QZK118" s="1538">
        <f>+QZK556</f>
        <v>0</v>
      </c>
      <c r="QZL118" s="1845" t="e">
        <f>+QZK118/QZK$16</f>
        <v>#DIV/0!</v>
      </c>
      <c r="QZM118" s="1538">
        <f>+QZM556</f>
        <v>0</v>
      </c>
      <c r="QZN118" s="1845" t="e">
        <f>+QZM118/QZM$16</f>
        <v>#DIV/0!</v>
      </c>
      <c r="QZO118" s="1538">
        <f>+QZO556</f>
        <v>0</v>
      </c>
      <c r="QZP118" s="1845" t="e">
        <f>+QZO118/QZO$16</f>
        <v>#DIV/0!</v>
      </c>
      <c r="QZQ118" s="1538">
        <f>+QZQ556</f>
        <v>0</v>
      </c>
      <c r="QZR118" s="1845" t="e">
        <f>+QZQ118/QZQ$16</f>
        <v>#DIV/0!</v>
      </c>
      <c r="QZS118" s="1538">
        <f>+QZS556</f>
        <v>0</v>
      </c>
      <c r="QZT118" s="1845" t="e">
        <f>+QZS118/QZS$16</f>
        <v>#DIV/0!</v>
      </c>
      <c r="QZU118" s="1538">
        <f>+QZU556</f>
        <v>0</v>
      </c>
      <c r="QZV118" s="1845" t="e">
        <f>+QZU118/QZU$16</f>
        <v>#DIV/0!</v>
      </c>
      <c r="QZW118" s="1538">
        <f>+QZW556</f>
        <v>0</v>
      </c>
      <c r="QZX118" s="1845" t="e">
        <f>+QZW118/QZW$16</f>
        <v>#DIV/0!</v>
      </c>
      <c r="QZY118" s="1538">
        <f>+QZY556</f>
        <v>0</v>
      </c>
      <c r="QZZ118" s="1845" t="e">
        <f>+QZY118/QZY$16</f>
        <v>#DIV/0!</v>
      </c>
      <c r="RAA118" s="1538">
        <f>+RAA556</f>
        <v>0</v>
      </c>
      <c r="RAB118" s="1845" t="e">
        <f>+RAA118/RAA$16</f>
        <v>#DIV/0!</v>
      </c>
      <c r="RAC118" s="1538">
        <f>+RAC556</f>
        <v>0</v>
      </c>
      <c r="RAD118" s="1845" t="e">
        <f>+RAC118/RAC$16</f>
        <v>#DIV/0!</v>
      </c>
      <c r="RAE118" s="1538">
        <f>+RAE556</f>
        <v>0</v>
      </c>
      <c r="RAF118" s="1845" t="e">
        <f>+RAE118/RAE$16</f>
        <v>#DIV/0!</v>
      </c>
      <c r="RAG118" s="1538">
        <f>+RAG556</f>
        <v>0</v>
      </c>
      <c r="RAH118" s="1845" t="e">
        <f>+RAG118/RAG$16</f>
        <v>#DIV/0!</v>
      </c>
      <c r="RAI118" s="1538">
        <f>+RAI556</f>
        <v>0</v>
      </c>
      <c r="RAJ118" s="1845" t="e">
        <f>+RAI118/RAI$16</f>
        <v>#DIV/0!</v>
      </c>
      <c r="RAK118" s="1538">
        <f>+RAK556</f>
        <v>0</v>
      </c>
      <c r="RAL118" s="1845" t="e">
        <f>+RAK118/RAK$16</f>
        <v>#DIV/0!</v>
      </c>
      <c r="RAM118" s="1538">
        <f>+RAM556</f>
        <v>0</v>
      </c>
      <c r="RAN118" s="1845" t="e">
        <f>+RAM118/RAM$16</f>
        <v>#DIV/0!</v>
      </c>
      <c r="RAO118" s="1538">
        <f>+RAO556</f>
        <v>0</v>
      </c>
      <c r="RAP118" s="1845" t="e">
        <f>+RAO118/RAO$16</f>
        <v>#DIV/0!</v>
      </c>
      <c r="RAQ118" s="1538">
        <f>+RAQ556</f>
        <v>0</v>
      </c>
      <c r="RAR118" s="1845" t="e">
        <f>+RAQ118/RAQ$16</f>
        <v>#DIV/0!</v>
      </c>
      <c r="RAS118" s="1538">
        <f>+RAS556</f>
        <v>0</v>
      </c>
      <c r="RAT118" s="1845" t="e">
        <f>+RAS118/RAS$16</f>
        <v>#DIV/0!</v>
      </c>
      <c r="RAU118" s="1538">
        <f>+RAU556</f>
        <v>0</v>
      </c>
      <c r="RAV118" s="1845" t="e">
        <f>+RAU118/RAU$16</f>
        <v>#DIV/0!</v>
      </c>
      <c r="RAW118" s="1538">
        <f>+RAW556</f>
        <v>0</v>
      </c>
      <c r="RAX118" s="1845" t="e">
        <f>+RAW118/RAW$16</f>
        <v>#DIV/0!</v>
      </c>
      <c r="RAY118" s="1538">
        <f>+RAY556</f>
        <v>0</v>
      </c>
      <c r="RAZ118" s="1845" t="e">
        <f>+RAY118/RAY$16</f>
        <v>#DIV/0!</v>
      </c>
      <c r="RBA118" s="1538">
        <f>+RBA556</f>
        <v>0</v>
      </c>
      <c r="RBB118" s="1845" t="e">
        <f>+RBA118/RBA$16</f>
        <v>#DIV/0!</v>
      </c>
      <c r="RBC118" s="1538">
        <f>+RBC556</f>
        <v>0</v>
      </c>
      <c r="RBD118" s="1845" t="e">
        <f>+RBC118/RBC$16</f>
        <v>#DIV/0!</v>
      </c>
      <c r="RBE118" s="1538">
        <f>+RBE556</f>
        <v>0</v>
      </c>
      <c r="RBF118" s="1845" t="e">
        <f>+RBE118/RBE$16</f>
        <v>#DIV/0!</v>
      </c>
      <c r="RBG118" s="1538">
        <f>+RBG556</f>
        <v>0</v>
      </c>
      <c r="RBH118" s="1845" t="e">
        <f>+RBG118/RBG$16</f>
        <v>#DIV/0!</v>
      </c>
      <c r="RBI118" s="1538">
        <f>+RBI556</f>
        <v>0</v>
      </c>
      <c r="RBJ118" s="1845" t="e">
        <f>+RBI118/RBI$16</f>
        <v>#DIV/0!</v>
      </c>
      <c r="RBK118" s="1538">
        <f>+RBK556</f>
        <v>0</v>
      </c>
      <c r="RBL118" s="1845" t="e">
        <f>+RBK118/RBK$16</f>
        <v>#DIV/0!</v>
      </c>
      <c r="RBM118" s="1538">
        <f>+RBM556</f>
        <v>0</v>
      </c>
      <c r="RBN118" s="1845" t="e">
        <f>+RBM118/RBM$16</f>
        <v>#DIV/0!</v>
      </c>
      <c r="RBO118" s="1538">
        <f>+RBO556</f>
        <v>0</v>
      </c>
      <c r="RBP118" s="1845" t="e">
        <f>+RBO118/RBO$16</f>
        <v>#DIV/0!</v>
      </c>
      <c r="RBQ118" s="1538">
        <f>+RBQ556</f>
        <v>0</v>
      </c>
      <c r="RBR118" s="1845" t="e">
        <f>+RBQ118/RBQ$16</f>
        <v>#DIV/0!</v>
      </c>
      <c r="RBS118" s="1538">
        <f>+RBS556</f>
        <v>0</v>
      </c>
      <c r="RBT118" s="1845" t="e">
        <f>+RBS118/RBS$16</f>
        <v>#DIV/0!</v>
      </c>
      <c r="RBU118" s="1538">
        <f>+RBU556</f>
        <v>0</v>
      </c>
      <c r="RBV118" s="1845" t="e">
        <f>+RBU118/RBU$16</f>
        <v>#DIV/0!</v>
      </c>
      <c r="RBW118" s="1538">
        <f>+RBW556</f>
        <v>0</v>
      </c>
      <c r="RBX118" s="1845" t="e">
        <f>+RBW118/RBW$16</f>
        <v>#DIV/0!</v>
      </c>
      <c r="RBY118" s="1538">
        <f>+RBY556</f>
        <v>0</v>
      </c>
      <c r="RBZ118" s="1845" t="e">
        <f>+RBY118/RBY$16</f>
        <v>#DIV/0!</v>
      </c>
      <c r="RCA118" s="1538">
        <f>+RCA556</f>
        <v>0</v>
      </c>
      <c r="RCB118" s="1845" t="e">
        <f>+RCA118/RCA$16</f>
        <v>#DIV/0!</v>
      </c>
      <c r="RCC118" s="1538">
        <f>+RCC556</f>
        <v>0</v>
      </c>
      <c r="RCD118" s="1845" t="e">
        <f>+RCC118/RCC$16</f>
        <v>#DIV/0!</v>
      </c>
      <c r="RCE118" s="1538">
        <f>+RCE556</f>
        <v>0</v>
      </c>
      <c r="RCF118" s="1845" t="e">
        <f>+RCE118/RCE$16</f>
        <v>#DIV/0!</v>
      </c>
      <c r="RCG118" s="1538">
        <f>+RCG556</f>
        <v>0</v>
      </c>
      <c r="RCH118" s="1845" t="e">
        <f>+RCG118/RCG$16</f>
        <v>#DIV/0!</v>
      </c>
      <c r="RCI118" s="1538">
        <f>+RCI556</f>
        <v>0</v>
      </c>
      <c r="RCJ118" s="1845" t="e">
        <f>+RCI118/RCI$16</f>
        <v>#DIV/0!</v>
      </c>
      <c r="RCK118" s="1538">
        <f>+RCK556</f>
        <v>0</v>
      </c>
      <c r="RCL118" s="1845" t="e">
        <f>+RCK118/RCK$16</f>
        <v>#DIV/0!</v>
      </c>
      <c r="RCM118" s="1538">
        <f>+RCM556</f>
        <v>0</v>
      </c>
      <c r="RCN118" s="1845" t="e">
        <f>+RCM118/RCM$16</f>
        <v>#DIV/0!</v>
      </c>
      <c r="RCO118" s="1538">
        <f>+RCO556</f>
        <v>0</v>
      </c>
      <c r="RCP118" s="1845" t="e">
        <f>+RCO118/RCO$16</f>
        <v>#DIV/0!</v>
      </c>
      <c r="RCQ118" s="1538">
        <f>+RCQ556</f>
        <v>0</v>
      </c>
      <c r="RCR118" s="1845" t="e">
        <f>+RCQ118/RCQ$16</f>
        <v>#DIV/0!</v>
      </c>
      <c r="RCS118" s="1538">
        <f>+RCS556</f>
        <v>0</v>
      </c>
      <c r="RCT118" s="1845" t="e">
        <f>+RCS118/RCS$16</f>
        <v>#DIV/0!</v>
      </c>
      <c r="RCU118" s="1538">
        <f>+RCU556</f>
        <v>0</v>
      </c>
      <c r="RCV118" s="1845" t="e">
        <f>+RCU118/RCU$16</f>
        <v>#DIV/0!</v>
      </c>
      <c r="RCW118" s="1538">
        <f>+RCW556</f>
        <v>0</v>
      </c>
      <c r="RCX118" s="1845" t="e">
        <f>+RCW118/RCW$16</f>
        <v>#DIV/0!</v>
      </c>
      <c r="RCY118" s="1538">
        <f>+RCY556</f>
        <v>0</v>
      </c>
      <c r="RCZ118" s="1845" t="e">
        <f>+RCY118/RCY$16</f>
        <v>#DIV/0!</v>
      </c>
      <c r="RDA118" s="1538">
        <f>+RDA556</f>
        <v>0</v>
      </c>
      <c r="RDB118" s="1845" t="e">
        <f>+RDA118/RDA$16</f>
        <v>#DIV/0!</v>
      </c>
      <c r="RDC118" s="1538">
        <f>+RDC556</f>
        <v>0</v>
      </c>
      <c r="RDD118" s="1845" t="e">
        <f>+RDC118/RDC$16</f>
        <v>#DIV/0!</v>
      </c>
      <c r="RDE118" s="1538">
        <f>+RDE556</f>
        <v>0</v>
      </c>
      <c r="RDF118" s="1845" t="e">
        <f>+RDE118/RDE$16</f>
        <v>#DIV/0!</v>
      </c>
      <c r="RDG118" s="1538">
        <f>+RDG556</f>
        <v>0</v>
      </c>
      <c r="RDH118" s="1845" t="e">
        <f>+RDG118/RDG$16</f>
        <v>#DIV/0!</v>
      </c>
      <c r="RDI118" s="1538">
        <f>+RDI556</f>
        <v>0</v>
      </c>
      <c r="RDJ118" s="1845" t="e">
        <f>+RDI118/RDI$16</f>
        <v>#DIV/0!</v>
      </c>
      <c r="RDK118" s="1538">
        <f>+RDK556</f>
        <v>0</v>
      </c>
      <c r="RDL118" s="1845" t="e">
        <f>+RDK118/RDK$16</f>
        <v>#DIV/0!</v>
      </c>
      <c r="RDM118" s="1538">
        <f>+RDM556</f>
        <v>0</v>
      </c>
      <c r="RDN118" s="1845" t="e">
        <f>+RDM118/RDM$16</f>
        <v>#DIV/0!</v>
      </c>
      <c r="RDO118" s="1538">
        <f>+RDO556</f>
        <v>0</v>
      </c>
      <c r="RDP118" s="1845" t="e">
        <f>+RDO118/RDO$16</f>
        <v>#DIV/0!</v>
      </c>
      <c r="RDQ118" s="1538">
        <f>+RDQ556</f>
        <v>0</v>
      </c>
      <c r="RDR118" s="1845" t="e">
        <f>+RDQ118/RDQ$16</f>
        <v>#DIV/0!</v>
      </c>
      <c r="RDS118" s="1538">
        <f>+RDS556</f>
        <v>0</v>
      </c>
      <c r="RDT118" s="1845" t="e">
        <f>+RDS118/RDS$16</f>
        <v>#DIV/0!</v>
      </c>
      <c r="RDU118" s="1538">
        <f>+RDU556</f>
        <v>0</v>
      </c>
      <c r="RDV118" s="1845" t="e">
        <f>+RDU118/RDU$16</f>
        <v>#DIV/0!</v>
      </c>
      <c r="RDW118" s="1538">
        <f>+RDW556</f>
        <v>0</v>
      </c>
      <c r="RDX118" s="1845" t="e">
        <f>+RDW118/RDW$16</f>
        <v>#DIV/0!</v>
      </c>
      <c r="RDY118" s="1538">
        <f>+RDY556</f>
        <v>0</v>
      </c>
      <c r="RDZ118" s="1845" t="e">
        <f>+RDY118/RDY$16</f>
        <v>#DIV/0!</v>
      </c>
      <c r="REA118" s="1538">
        <f>+REA556</f>
        <v>0</v>
      </c>
      <c r="REB118" s="1845" t="e">
        <f>+REA118/REA$16</f>
        <v>#DIV/0!</v>
      </c>
      <c r="REC118" s="1538">
        <f>+REC556</f>
        <v>0</v>
      </c>
      <c r="RED118" s="1845" t="e">
        <f>+REC118/REC$16</f>
        <v>#DIV/0!</v>
      </c>
      <c r="REE118" s="1538">
        <f>+REE556</f>
        <v>0</v>
      </c>
      <c r="REF118" s="1845" t="e">
        <f>+REE118/REE$16</f>
        <v>#DIV/0!</v>
      </c>
      <c r="REG118" s="1538">
        <f>+REG556</f>
        <v>0</v>
      </c>
      <c r="REH118" s="1845" t="e">
        <f>+REG118/REG$16</f>
        <v>#DIV/0!</v>
      </c>
      <c r="REI118" s="1538">
        <f>+REI556</f>
        <v>0</v>
      </c>
      <c r="REJ118" s="1845" t="e">
        <f>+REI118/REI$16</f>
        <v>#DIV/0!</v>
      </c>
      <c r="REK118" s="1538">
        <f>+REK556</f>
        <v>0</v>
      </c>
      <c r="REL118" s="1845" t="e">
        <f>+REK118/REK$16</f>
        <v>#DIV/0!</v>
      </c>
      <c r="REM118" s="1538">
        <f>+REM556</f>
        <v>0</v>
      </c>
      <c r="REN118" s="1845" t="e">
        <f>+REM118/REM$16</f>
        <v>#DIV/0!</v>
      </c>
      <c r="REO118" s="1538">
        <f>+REO556</f>
        <v>0</v>
      </c>
      <c r="REP118" s="1845" t="e">
        <f>+REO118/REO$16</f>
        <v>#DIV/0!</v>
      </c>
      <c r="REQ118" s="1538">
        <f>+REQ556</f>
        <v>0</v>
      </c>
      <c r="RER118" s="1845" t="e">
        <f>+REQ118/REQ$16</f>
        <v>#DIV/0!</v>
      </c>
      <c r="RES118" s="1538">
        <f>+RES556</f>
        <v>0</v>
      </c>
      <c r="RET118" s="1845" t="e">
        <f>+RES118/RES$16</f>
        <v>#DIV/0!</v>
      </c>
      <c r="REU118" s="1538">
        <f>+REU556</f>
        <v>0</v>
      </c>
      <c r="REV118" s="1845" t="e">
        <f>+REU118/REU$16</f>
        <v>#DIV/0!</v>
      </c>
      <c r="REW118" s="1538">
        <f>+REW556</f>
        <v>0</v>
      </c>
      <c r="REX118" s="1845" t="e">
        <f>+REW118/REW$16</f>
        <v>#DIV/0!</v>
      </c>
      <c r="REY118" s="1538">
        <f>+REY556</f>
        <v>0</v>
      </c>
      <c r="REZ118" s="1845" t="e">
        <f>+REY118/REY$16</f>
        <v>#DIV/0!</v>
      </c>
      <c r="RFA118" s="1538">
        <f>+RFA556</f>
        <v>0</v>
      </c>
      <c r="RFB118" s="1845" t="e">
        <f>+RFA118/RFA$16</f>
        <v>#DIV/0!</v>
      </c>
      <c r="RFC118" s="1538">
        <f>+RFC556</f>
        <v>0</v>
      </c>
      <c r="RFD118" s="1845" t="e">
        <f>+RFC118/RFC$16</f>
        <v>#DIV/0!</v>
      </c>
      <c r="RFE118" s="1538">
        <f>+RFE556</f>
        <v>0</v>
      </c>
      <c r="RFF118" s="1845" t="e">
        <f>+RFE118/RFE$16</f>
        <v>#DIV/0!</v>
      </c>
      <c r="RFG118" s="1538">
        <f>+RFG556</f>
        <v>0</v>
      </c>
      <c r="RFH118" s="1845" t="e">
        <f>+RFG118/RFG$16</f>
        <v>#DIV/0!</v>
      </c>
      <c r="RFI118" s="1538">
        <f>+RFI556</f>
        <v>0</v>
      </c>
      <c r="RFJ118" s="1845" t="e">
        <f>+RFI118/RFI$16</f>
        <v>#DIV/0!</v>
      </c>
      <c r="RFK118" s="1538">
        <f>+RFK556</f>
        <v>0</v>
      </c>
      <c r="RFL118" s="1845" t="e">
        <f>+RFK118/RFK$16</f>
        <v>#DIV/0!</v>
      </c>
      <c r="RFM118" s="1538">
        <f>+RFM556</f>
        <v>0</v>
      </c>
      <c r="RFN118" s="1845" t="e">
        <f>+RFM118/RFM$16</f>
        <v>#DIV/0!</v>
      </c>
      <c r="RFO118" s="1538">
        <f>+RFO556</f>
        <v>0</v>
      </c>
      <c r="RFP118" s="1845" t="e">
        <f>+RFO118/RFO$16</f>
        <v>#DIV/0!</v>
      </c>
      <c r="RFQ118" s="1538">
        <f>+RFQ556</f>
        <v>0</v>
      </c>
      <c r="RFR118" s="1845" t="e">
        <f>+RFQ118/RFQ$16</f>
        <v>#DIV/0!</v>
      </c>
      <c r="RFS118" s="1538">
        <f>+RFS556</f>
        <v>0</v>
      </c>
      <c r="RFT118" s="1845" t="e">
        <f>+RFS118/RFS$16</f>
        <v>#DIV/0!</v>
      </c>
      <c r="RFU118" s="1538">
        <f>+RFU556</f>
        <v>0</v>
      </c>
      <c r="RFV118" s="1845" t="e">
        <f>+RFU118/RFU$16</f>
        <v>#DIV/0!</v>
      </c>
      <c r="RFW118" s="1538">
        <f>+RFW556</f>
        <v>0</v>
      </c>
      <c r="RFX118" s="1845" t="e">
        <f>+RFW118/RFW$16</f>
        <v>#DIV/0!</v>
      </c>
      <c r="RFY118" s="1538">
        <f>+RFY556</f>
        <v>0</v>
      </c>
      <c r="RFZ118" s="1845" t="e">
        <f>+RFY118/RFY$16</f>
        <v>#DIV/0!</v>
      </c>
      <c r="RGA118" s="1538">
        <f>+RGA556</f>
        <v>0</v>
      </c>
      <c r="RGB118" s="1845" t="e">
        <f>+RGA118/RGA$16</f>
        <v>#DIV/0!</v>
      </c>
      <c r="RGC118" s="1538">
        <f>+RGC556</f>
        <v>0</v>
      </c>
      <c r="RGD118" s="1845" t="e">
        <f>+RGC118/RGC$16</f>
        <v>#DIV/0!</v>
      </c>
      <c r="RGE118" s="1538">
        <f>+RGE556</f>
        <v>0</v>
      </c>
      <c r="RGF118" s="1845" t="e">
        <f>+RGE118/RGE$16</f>
        <v>#DIV/0!</v>
      </c>
      <c r="RGG118" s="1538">
        <f>+RGG556</f>
        <v>0</v>
      </c>
      <c r="RGH118" s="1845" t="e">
        <f>+RGG118/RGG$16</f>
        <v>#DIV/0!</v>
      </c>
      <c r="RGI118" s="1538">
        <f>+RGI556</f>
        <v>0</v>
      </c>
      <c r="RGJ118" s="1845" t="e">
        <f>+RGI118/RGI$16</f>
        <v>#DIV/0!</v>
      </c>
      <c r="RGK118" s="1538">
        <f>+RGK556</f>
        <v>0</v>
      </c>
      <c r="RGL118" s="1845" t="e">
        <f>+RGK118/RGK$16</f>
        <v>#DIV/0!</v>
      </c>
      <c r="RGM118" s="1538">
        <f>+RGM556</f>
        <v>0</v>
      </c>
      <c r="RGN118" s="1845" t="e">
        <f>+RGM118/RGM$16</f>
        <v>#DIV/0!</v>
      </c>
      <c r="RGO118" s="1538">
        <f>+RGO556</f>
        <v>0</v>
      </c>
      <c r="RGP118" s="1845" t="e">
        <f>+RGO118/RGO$16</f>
        <v>#DIV/0!</v>
      </c>
      <c r="RGQ118" s="1538">
        <f>+RGQ556</f>
        <v>0</v>
      </c>
      <c r="RGR118" s="1845" t="e">
        <f>+RGQ118/RGQ$16</f>
        <v>#DIV/0!</v>
      </c>
      <c r="RGS118" s="1538">
        <f>+RGS556</f>
        <v>0</v>
      </c>
      <c r="RGT118" s="1845" t="e">
        <f>+RGS118/RGS$16</f>
        <v>#DIV/0!</v>
      </c>
      <c r="RGU118" s="1538">
        <f>+RGU556</f>
        <v>0</v>
      </c>
      <c r="RGV118" s="1845" t="e">
        <f>+RGU118/RGU$16</f>
        <v>#DIV/0!</v>
      </c>
      <c r="RGW118" s="1538">
        <f>+RGW556</f>
        <v>0</v>
      </c>
      <c r="RGX118" s="1845" t="e">
        <f>+RGW118/RGW$16</f>
        <v>#DIV/0!</v>
      </c>
      <c r="RGY118" s="1538">
        <f>+RGY556</f>
        <v>0</v>
      </c>
      <c r="RGZ118" s="1845" t="e">
        <f>+RGY118/RGY$16</f>
        <v>#DIV/0!</v>
      </c>
      <c r="RHA118" s="1538">
        <f>+RHA556</f>
        <v>0</v>
      </c>
      <c r="RHB118" s="1845" t="e">
        <f>+RHA118/RHA$16</f>
        <v>#DIV/0!</v>
      </c>
      <c r="RHC118" s="1538">
        <f>+RHC556</f>
        <v>0</v>
      </c>
      <c r="RHD118" s="1845" t="e">
        <f>+RHC118/RHC$16</f>
        <v>#DIV/0!</v>
      </c>
      <c r="RHE118" s="1538">
        <f>+RHE556</f>
        <v>0</v>
      </c>
      <c r="RHF118" s="1845" t="e">
        <f>+RHE118/RHE$16</f>
        <v>#DIV/0!</v>
      </c>
      <c r="RHG118" s="1538">
        <f>+RHG556</f>
        <v>0</v>
      </c>
      <c r="RHH118" s="1845" t="e">
        <f>+RHG118/RHG$16</f>
        <v>#DIV/0!</v>
      </c>
      <c r="RHI118" s="1538">
        <f>+RHI556</f>
        <v>0</v>
      </c>
      <c r="RHJ118" s="1845" t="e">
        <f>+RHI118/RHI$16</f>
        <v>#DIV/0!</v>
      </c>
      <c r="RHK118" s="1538">
        <f>+RHK556</f>
        <v>0</v>
      </c>
      <c r="RHL118" s="1845" t="e">
        <f>+RHK118/RHK$16</f>
        <v>#DIV/0!</v>
      </c>
      <c r="RHM118" s="1538">
        <f>+RHM556</f>
        <v>0</v>
      </c>
      <c r="RHN118" s="1845" t="e">
        <f>+RHM118/RHM$16</f>
        <v>#DIV/0!</v>
      </c>
      <c r="RHO118" s="1538">
        <f>+RHO556</f>
        <v>0</v>
      </c>
      <c r="RHP118" s="1845" t="e">
        <f>+RHO118/RHO$16</f>
        <v>#DIV/0!</v>
      </c>
      <c r="RHQ118" s="1538">
        <f>+RHQ556</f>
        <v>0</v>
      </c>
      <c r="RHR118" s="1845" t="e">
        <f>+RHQ118/RHQ$16</f>
        <v>#DIV/0!</v>
      </c>
      <c r="RHS118" s="1538">
        <f>+RHS556</f>
        <v>0</v>
      </c>
      <c r="RHT118" s="1845" t="e">
        <f>+RHS118/RHS$16</f>
        <v>#DIV/0!</v>
      </c>
      <c r="RHU118" s="1538">
        <f>+RHU556</f>
        <v>0</v>
      </c>
      <c r="RHV118" s="1845" t="e">
        <f>+RHU118/RHU$16</f>
        <v>#DIV/0!</v>
      </c>
      <c r="RHW118" s="1538">
        <f>+RHW556</f>
        <v>0</v>
      </c>
      <c r="RHX118" s="1845" t="e">
        <f>+RHW118/RHW$16</f>
        <v>#DIV/0!</v>
      </c>
      <c r="RHY118" s="1538">
        <f>+RHY556</f>
        <v>0</v>
      </c>
      <c r="RHZ118" s="1845" t="e">
        <f>+RHY118/RHY$16</f>
        <v>#DIV/0!</v>
      </c>
      <c r="RIA118" s="1538">
        <f>+RIA556</f>
        <v>0</v>
      </c>
      <c r="RIB118" s="1845" t="e">
        <f>+RIA118/RIA$16</f>
        <v>#DIV/0!</v>
      </c>
      <c r="RIC118" s="1538">
        <f>+RIC556</f>
        <v>0</v>
      </c>
      <c r="RID118" s="1845" t="e">
        <f>+RIC118/RIC$16</f>
        <v>#DIV/0!</v>
      </c>
      <c r="RIE118" s="1538">
        <f>+RIE556</f>
        <v>0</v>
      </c>
      <c r="RIF118" s="1845" t="e">
        <f>+RIE118/RIE$16</f>
        <v>#DIV/0!</v>
      </c>
      <c r="RIG118" s="1538">
        <f>+RIG556</f>
        <v>0</v>
      </c>
      <c r="RIH118" s="1845" t="e">
        <f>+RIG118/RIG$16</f>
        <v>#DIV/0!</v>
      </c>
      <c r="RII118" s="1538">
        <f>+RII556</f>
        <v>0</v>
      </c>
      <c r="RIJ118" s="1845" t="e">
        <f>+RII118/RII$16</f>
        <v>#DIV/0!</v>
      </c>
      <c r="RIK118" s="1538">
        <f>+RIK556</f>
        <v>0</v>
      </c>
      <c r="RIL118" s="1845" t="e">
        <f>+RIK118/RIK$16</f>
        <v>#DIV/0!</v>
      </c>
      <c r="RIM118" s="1538">
        <f>+RIM556</f>
        <v>0</v>
      </c>
      <c r="RIN118" s="1845" t="e">
        <f>+RIM118/RIM$16</f>
        <v>#DIV/0!</v>
      </c>
      <c r="RIO118" s="1538">
        <f>+RIO556</f>
        <v>0</v>
      </c>
      <c r="RIP118" s="1845" t="e">
        <f>+RIO118/RIO$16</f>
        <v>#DIV/0!</v>
      </c>
      <c r="RIQ118" s="1538">
        <f>+RIQ556</f>
        <v>0</v>
      </c>
      <c r="RIR118" s="1845" t="e">
        <f>+RIQ118/RIQ$16</f>
        <v>#DIV/0!</v>
      </c>
      <c r="RIS118" s="1538">
        <f>+RIS556</f>
        <v>0</v>
      </c>
      <c r="RIT118" s="1845" t="e">
        <f>+RIS118/RIS$16</f>
        <v>#DIV/0!</v>
      </c>
      <c r="RIU118" s="1538">
        <f>+RIU556</f>
        <v>0</v>
      </c>
      <c r="RIV118" s="1845" t="e">
        <f>+RIU118/RIU$16</f>
        <v>#DIV/0!</v>
      </c>
      <c r="RIW118" s="1538">
        <f>+RIW556</f>
        <v>0</v>
      </c>
      <c r="RIX118" s="1845" t="e">
        <f>+RIW118/RIW$16</f>
        <v>#DIV/0!</v>
      </c>
      <c r="RIY118" s="1538">
        <f>+RIY556</f>
        <v>0</v>
      </c>
      <c r="RIZ118" s="1845" t="e">
        <f>+RIY118/RIY$16</f>
        <v>#DIV/0!</v>
      </c>
      <c r="RJA118" s="1538">
        <f>+RJA556</f>
        <v>0</v>
      </c>
      <c r="RJB118" s="1845" t="e">
        <f>+RJA118/RJA$16</f>
        <v>#DIV/0!</v>
      </c>
      <c r="RJC118" s="1538">
        <f>+RJC556</f>
        <v>0</v>
      </c>
      <c r="RJD118" s="1845" t="e">
        <f>+RJC118/RJC$16</f>
        <v>#DIV/0!</v>
      </c>
      <c r="RJE118" s="1538">
        <f>+RJE556</f>
        <v>0</v>
      </c>
      <c r="RJF118" s="1845" t="e">
        <f>+RJE118/RJE$16</f>
        <v>#DIV/0!</v>
      </c>
      <c r="RJG118" s="1538">
        <f>+RJG556</f>
        <v>0</v>
      </c>
      <c r="RJH118" s="1845" t="e">
        <f>+RJG118/RJG$16</f>
        <v>#DIV/0!</v>
      </c>
      <c r="RJI118" s="1538">
        <f>+RJI556</f>
        <v>0</v>
      </c>
      <c r="RJJ118" s="1845" t="e">
        <f>+RJI118/RJI$16</f>
        <v>#DIV/0!</v>
      </c>
      <c r="RJK118" s="1538">
        <f>+RJK556</f>
        <v>0</v>
      </c>
      <c r="RJL118" s="1845" t="e">
        <f>+RJK118/RJK$16</f>
        <v>#DIV/0!</v>
      </c>
      <c r="RJM118" s="1538">
        <f>+RJM556</f>
        <v>0</v>
      </c>
      <c r="RJN118" s="1845" t="e">
        <f>+RJM118/RJM$16</f>
        <v>#DIV/0!</v>
      </c>
      <c r="RJO118" s="1538">
        <f>+RJO556</f>
        <v>0</v>
      </c>
      <c r="RJP118" s="1845" t="e">
        <f>+RJO118/RJO$16</f>
        <v>#DIV/0!</v>
      </c>
      <c r="RJQ118" s="1538">
        <f>+RJQ556</f>
        <v>0</v>
      </c>
      <c r="RJR118" s="1845" t="e">
        <f>+RJQ118/RJQ$16</f>
        <v>#DIV/0!</v>
      </c>
      <c r="RJS118" s="1538">
        <f>+RJS556</f>
        <v>0</v>
      </c>
      <c r="RJT118" s="1845" t="e">
        <f>+RJS118/RJS$16</f>
        <v>#DIV/0!</v>
      </c>
      <c r="RJU118" s="1538">
        <f>+RJU556</f>
        <v>0</v>
      </c>
      <c r="RJV118" s="1845" t="e">
        <f>+RJU118/RJU$16</f>
        <v>#DIV/0!</v>
      </c>
      <c r="RJW118" s="1538">
        <f>+RJW556</f>
        <v>0</v>
      </c>
      <c r="RJX118" s="1845" t="e">
        <f>+RJW118/RJW$16</f>
        <v>#DIV/0!</v>
      </c>
      <c r="RJY118" s="1538">
        <f>+RJY556</f>
        <v>0</v>
      </c>
      <c r="RJZ118" s="1845" t="e">
        <f>+RJY118/RJY$16</f>
        <v>#DIV/0!</v>
      </c>
      <c r="RKA118" s="1538">
        <f>+RKA556</f>
        <v>0</v>
      </c>
      <c r="RKB118" s="1845" t="e">
        <f>+RKA118/RKA$16</f>
        <v>#DIV/0!</v>
      </c>
      <c r="RKC118" s="1538">
        <f>+RKC556</f>
        <v>0</v>
      </c>
      <c r="RKD118" s="1845" t="e">
        <f>+RKC118/RKC$16</f>
        <v>#DIV/0!</v>
      </c>
      <c r="RKE118" s="1538">
        <f>+RKE556</f>
        <v>0</v>
      </c>
      <c r="RKF118" s="1845" t="e">
        <f>+RKE118/RKE$16</f>
        <v>#DIV/0!</v>
      </c>
      <c r="RKG118" s="1538">
        <f>+RKG556</f>
        <v>0</v>
      </c>
      <c r="RKH118" s="1845" t="e">
        <f>+RKG118/RKG$16</f>
        <v>#DIV/0!</v>
      </c>
      <c r="RKI118" s="1538">
        <f>+RKI556</f>
        <v>0</v>
      </c>
      <c r="RKJ118" s="1845" t="e">
        <f>+RKI118/RKI$16</f>
        <v>#DIV/0!</v>
      </c>
      <c r="RKK118" s="1538">
        <f>+RKK556</f>
        <v>0</v>
      </c>
      <c r="RKL118" s="1845" t="e">
        <f>+RKK118/RKK$16</f>
        <v>#DIV/0!</v>
      </c>
      <c r="RKM118" s="1538">
        <f>+RKM556</f>
        <v>0</v>
      </c>
      <c r="RKN118" s="1845" t="e">
        <f>+RKM118/RKM$16</f>
        <v>#DIV/0!</v>
      </c>
      <c r="RKO118" s="1538">
        <f>+RKO556</f>
        <v>0</v>
      </c>
      <c r="RKP118" s="1845" t="e">
        <f>+RKO118/RKO$16</f>
        <v>#DIV/0!</v>
      </c>
      <c r="RKQ118" s="1538">
        <f>+RKQ556</f>
        <v>0</v>
      </c>
      <c r="RKR118" s="1845" t="e">
        <f>+RKQ118/RKQ$16</f>
        <v>#DIV/0!</v>
      </c>
      <c r="RKS118" s="1538">
        <f>+RKS556</f>
        <v>0</v>
      </c>
      <c r="RKT118" s="1845" t="e">
        <f>+RKS118/RKS$16</f>
        <v>#DIV/0!</v>
      </c>
      <c r="RKU118" s="1538">
        <f>+RKU556</f>
        <v>0</v>
      </c>
      <c r="RKV118" s="1845" t="e">
        <f>+RKU118/RKU$16</f>
        <v>#DIV/0!</v>
      </c>
      <c r="RKW118" s="1538">
        <f>+RKW556</f>
        <v>0</v>
      </c>
      <c r="RKX118" s="1845" t="e">
        <f>+RKW118/RKW$16</f>
        <v>#DIV/0!</v>
      </c>
      <c r="RKY118" s="1538">
        <f>+RKY556</f>
        <v>0</v>
      </c>
      <c r="RKZ118" s="1845" t="e">
        <f>+RKY118/RKY$16</f>
        <v>#DIV/0!</v>
      </c>
      <c r="RLA118" s="1538">
        <f>+RLA556</f>
        <v>0</v>
      </c>
      <c r="RLB118" s="1845" t="e">
        <f>+RLA118/RLA$16</f>
        <v>#DIV/0!</v>
      </c>
      <c r="RLC118" s="1538">
        <f>+RLC556</f>
        <v>0</v>
      </c>
      <c r="RLD118" s="1845" t="e">
        <f>+RLC118/RLC$16</f>
        <v>#DIV/0!</v>
      </c>
      <c r="RLE118" s="1538">
        <f>+RLE556</f>
        <v>0</v>
      </c>
      <c r="RLF118" s="1845" t="e">
        <f>+RLE118/RLE$16</f>
        <v>#DIV/0!</v>
      </c>
      <c r="RLG118" s="1538">
        <f>+RLG556</f>
        <v>0</v>
      </c>
      <c r="RLH118" s="1845" t="e">
        <f>+RLG118/RLG$16</f>
        <v>#DIV/0!</v>
      </c>
      <c r="RLI118" s="1538">
        <f>+RLI556</f>
        <v>0</v>
      </c>
      <c r="RLJ118" s="1845" t="e">
        <f>+RLI118/RLI$16</f>
        <v>#DIV/0!</v>
      </c>
      <c r="RLK118" s="1538">
        <f>+RLK556</f>
        <v>0</v>
      </c>
      <c r="RLL118" s="1845" t="e">
        <f>+RLK118/RLK$16</f>
        <v>#DIV/0!</v>
      </c>
      <c r="RLM118" s="1538">
        <f>+RLM556</f>
        <v>0</v>
      </c>
      <c r="RLN118" s="1845" t="e">
        <f>+RLM118/RLM$16</f>
        <v>#DIV/0!</v>
      </c>
      <c r="RLO118" s="1538">
        <f>+RLO556</f>
        <v>0</v>
      </c>
      <c r="RLP118" s="1845" t="e">
        <f>+RLO118/RLO$16</f>
        <v>#DIV/0!</v>
      </c>
      <c r="RLQ118" s="1538">
        <f>+RLQ556</f>
        <v>0</v>
      </c>
      <c r="RLR118" s="1845" t="e">
        <f>+RLQ118/RLQ$16</f>
        <v>#DIV/0!</v>
      </c>
      <c r="RLS118" s="1538">
        <f>+RLS556</f>
        <v>0</v>
      </c>
      <c r="RLT118" s="1845" t="e">
        <f>+RLS118/RLS$16</f>
        <v>#DIV/0!</v>
      </c>
      <c r="RLU118" s="1538">
        <f>+RLU556</f>
        <v>0</v>
      </c>
      <c r="RLV118" s="1845" t="e">
        <f>+RLU118/RLU$16</f>
        <v>#DIV/0!</v>
      </c>
      <c r="RLW118" s="1538">
        <f>+RLW556</f>
        <v>0</v>
      </c>
      <c r="RLX118" s="1845" t="e">
        <f>+RLW118/RLW$16</f>
        <v>#DIV/0!</v>
      </c>
      <c r="RLY118" s="1538">
        <f>+RLY556</f>
        <v>0</v>
      </c>
      <c r="RLZ118" s="1845" t="e">
        <f>+RLY118/RLY$16</f>
        <v>#DIV/0!</v>
      </c>
      <c r="RMA118" s="1538">
        <f>+RMA556</f>
        <v>0</v>
      </c>
      <c r="RMB118" s="1845" t="e">
        <f>+RMA118/RMA$16</f>
        <v>#DIV/0!</v>
      </c>
      <c r="RMC118" s="1538">
        <f>+RMC556</f>
        <v>0</v>
      </c>
      <c r="RMD118" s="1845" t="e">
        <f>+RMC118/RMC$16</f>
        <v>#DIV/0!</v>
      </c>
      <c r="RME118" s="1538">
        <f>+RME556</f>
        <v>0</v>
      </c>
      <c r="RMF118" s="1845" t="e">
        <f>+RME118/RME$16</f>
        <v>#DIV/0!</v>
      </c>
      <c r="RMG118" s="1538">
        <f>+RMG556</f>
        <v>0</v>
      </c>
      <c r="RMH118" s="1845" t="e">
        <f>+RMG118/RMG$16</f>
        <v>#DIV/0!</v>
      </c>
      <c r="RMI118" s="1538">
        <f>+RMI556</f>
        <v>0</v>
      </c>
      <c r="RMJ118" s="1845" t="e">
        <f>+RMI118/RMI$16</f>
        <v>#DIV/0!</v>
      </c>
      <c r="RMK118" s="1538">
        <f>+RMK556</f>
        <v>0</v>
      </c>
      <c r="RML118" s="1845" t="e">
        <f>+RMK118/RMK$16</f>
        <v>#DIV/0!</v>
      </c>
      <c r="RMM118" s="1538">
        <f>+RMM556</f>
        <v>0</v>
      </c>
      <c r="RMN118" s="1845" t="e">
        <f>+RMM118/RMM$16</f>
        <v>#DIV/0!</v>
      </c>
      <c r="RMO118" s="1538">
        <f>+RMO556</f>
        <v>0</v>
      </c>
      <c r="RMP118" s="1845" t="e">
        <f>+RMO118/RMO$16</f>
        <v>#DIV/0!</v>
      </c>
      <c r="RMQ118" s="1538">
        <f>+RMQ556</f>
        <v>0</v>
      </c>
      <c r="RMR118" s="1845" t="e">
        <f>+RMQ118/RMQ$16</f>
        <v>#DIV/0!</v>
      </c>
      <c r="RMS118" s="1538">
        <f>+RMS556</f>
        <v>0</v>
      </c>
      <c r="RMT118" s="1845" t="e">
        <f>+RMS118/RMS$16</f>
        <v>#DIV/0!</v>
      </c>
      <c r="RMU118" s="1538">
        <f>+RMU556</f>
        <v>0</v>
      </c>
      <c r="RMV118" s="1845" t="e">
        <f>+RMU118/RMU$16</f>
        <v>#DIV/0!</v>
      </c>
      <c r="RMW118" s="1538">
        <f>+RMW556</f>
        <v>0</v>
      </c>
      <c r="RMX118" s="1845" t="e">
        <f>+RMW118/RMW$16</f>
        <v>#DIV/0!</v>
      </c>
      <c r="RMY118" s="1538">
        <f>+RMY556</f>
        <v>0</v>
      </c>
      <c r="RMZ118" s="1845" t="e">
        <f>+RMY118/RMY$16</f>
        <v>#DIV/0!</v>
      </c>
      <c r="RNA118" s="1538">
        <f>+RNA556</f>
        <v>0</v>
      </c>
      <c r="RNB118" s="1845" t="e">
        <f>+RNA118/RNA$16</f>
        <v>#DIV/0!</v>
      </c>
      <c r="RNC118" s="1538">
        <f>+RNC556</f>
        <v>0</v>
      </c>
      <c r="RND118" s="1845" t="e">
        <f>+RNC118/RNC$16</f>
        <v>#DIV/0!</v>
      </c>
      <c r="RNE118" s="1538">
        <f>+RNE556</f>
        <v>0</v>
      </c>
      <c r="RNF118" s="1845" t="e">
        <f>+RNE118/RNE$16</f>
        <v>#DIV/0!</v>
      </c>
      <c r="RNG118" s="1538">
        <f>+RNG556</f>
        <v>0</v>
      </c>
      <c r="RNH118" s="1845" t="e">
        <f>+RNG118/RNG$16</f>
        <v>#DIV/0!</v>
      </c>
      <c r="RNI118" s="1538">
        <f>+RNI556</f>
        <v>0</v>
      </c>
      <c r="RNJ118" s="1845" t="e">
        <f>+RNI118/RNI$16</f>
        <v>#DIV/0!</v>
      </c>
      <c r="RNK118" s="1538">
        <f>+RNK556</f>
        <v>0</v>
      </c>
      <c r="RNL118" s="1845" t="e">
        <f>+RNK118/RNK$16</f>
        <v>#DIV/0!</v>
      </c>
      <c r="RNM118" s="1538">
        <f>+RNM556</f>
        <v>0</v>
      </c>
      <c r="RNN118" s="1845" t="e">
        <f>+RNM118/RNM$16</f>
        <v>#DIV/0!</v>
      </c>
      <c r="RNO118" s="1538">
        <f>+RNO556</f>
        <v>0</v>
      </c>
      <c r="RNP118" s="1845" t="e">
        <f>+RNO118/RNO$16</f>
        <v>#DIV/0!</v>
      </c>
      <c r="RNQ118" s="1538">
        <f>+RNQ556</f>
        <v>0</v>
      </c>
      <c r="RNR118" s="1845" t="e">
        <f>+RNQ118/RNQ$16</f>
        <v>#DIV/0!</v>
      </c>
      <c r="RNS118" s="1538">
        <f>+RNS556</f>
        <v>0</v>
      </c>
      <c r="RNT118" s="1845" t="e">
        <f>+RNS118/RNS$16</f>
        <v>#DIV/0!</v>
      </c>
      <c r="RNU118" s="1538">
        <f>+RNU556</f>
        <v>0</v>
      </c>
      <c r="RNV118" s="1845" t="e">
        <f>+RNU118/RNU$16</f>
        <v>#DIV/0!</v>
      </c>
      <c r="RNW118" s="1538">
        <f>+RNW556</f>
        <v>0</v>
      </c>
      <c r="RNX118" s="1845" t="e">
        <f>+RNW118/RNW$16</f>
        <v>#DIV/0!</v>
      </c>
      <c r="RNY118" s="1538">
        <f>+RNY556</f>
        <v>0</v>
      </c>
      <c r="RNZ118" s="1845" t="e">
        <f>+RNY118/RNY$16</f>
        <v>#DIV/0!</v>
      </c>
      <c r="ROA118" s="1538">
        <f>+ROA556</f>
        <v>0</v>
      </c>
      <c r="ROB118" s="1845" t="e">
        <f>+ROA118/ROA$16</f>
        <v>#DIV/0!</v>
      </c>
      <c r="ROC118" s="1538">
        <f>+ROC556</f>
        <v>0</v>
      </c>
      <c r="ROD118" s="1845" t="e">
        <f>+ROC118/ROC$16</f>
        <v>#DIV/0!</v>
      </c>
      <c r="ROE118" s="1538">
        <f>+ROE556</f>
        <v>0</v>
      </c>
      <c r="ROF118" s="1845" t="e">
        <f>+ROE118/ROE$16</f>
        <v>#DIV/0!</v>
      </c>
      <c r="ROG118" s="1538">
        <f>+ROG556</f>
        <v>0</v>
      </c>
      <c r="ROH118" s="1845" t="e">
        <f>+ROG118/ROG$16</f>
        <v>#DIV/0!</v>
      </c>
      <c r="ROI118" s="1538">
        <f>+ROI556</f>
        <v>0</v>
      </c>
      <c r="ROJ118" s="1845" t="e">
        <f>+ROI118/ROI$16</f>
        <v>#DIV/0!</v>
      </c>
      <c r="ROK118" s="1538">
        <f>+ROK556</f>
        <v>0</v>
      </c>
      <c r="ROL118" s="1845" t="e">
        <f>+ROK118/ROK$16</f>
        <v>#DIV/0!</v>
      </c>
      <c r="ROM118" s="1538">
        <f>+ROM556</f>
        <v>0</v>
      </c>
      <c r="RON118" s="1845" t="e">
        <f>+ROM118/ROM$16</f>
        <v>#DIV/0!</v>
      </c>
      <c r="ROO118" s="1538">
        <f>+ROO556</f>
        <v>0</v>
      </c>
      <c r="ROP118" s="1845" t="e">
        <f>+ROO118/ROO$16</f>
        <v>#DIV/0!</v>
      </c>
      <c r="ROQ118" s="1538">
        <f>+ROQ556</f>
        <v>0</v>
      </c>
      <c r="ROR118" s="1845" t="e">
        <f>+ROQ118/ROQ$16</f>
        <v>#DIV/0!</v>
      </c>
      <c r="ROS118" s="1538">
        <f>+ROS556</f>
        <v>0</v>
      </c>
      <c r="ROT118" s="1845" t="e">
        <f>+ROS118/ROS$16</f>
        <v>#DIV/0!</v>
      </c>
      <c r="ROU118" s="1538">
        <f>+ROU556</f>
        <v>0</v>
      </c>
      <c r="ROV118" s="1845" t="e">
        <f>+ROU118/ROU$16</f>
        <v>#DIV/0!</v>
      </c>
      <c r="ROW118" s="1538">
        <f>+ROW556</f>
        <v>0</v>
      </c>
      <c r="ROX118" s="1845" t="e">
        <f>+ROW118/ROW$16</f>
        <v>#DIV/0!</v>
      </c>
      <c r="ROY118" s="1538">
        <f>+ROY556</f>
        <v>0</v>
      </c>
      <c r="ROZ118" s="1845" t="e">
        <f>+ROY118/ROY$16</f>
        <v>#DIV/0!</v>
      </c>
      <c r="RPA118" s="1538">
        <f>+RPA556</f>
        <v>0</v>
      </c>
      <c r="RPB118" s="1845" t="e">
        <f>+RPA118/RPA$16</f>
        <v>#DIV/0!</v>
      </c>
      <c r="RPC118" s="1538">
        <f>+RPC556</f>
        <v>0</v>
      </c>
      <c r="RPD118" s="1845" t="e">
        <f>+RPC118/RPC$16</f>
        <v>#DIV/0!</v>
      </c>
      <c r="RPE118" s="1538">
        <f>+RPE556</f>
        <v>0</v>
      </c>
      <c r="RPF118" s="1845" t="e">
        <f>+RPE118/RPE$16</f>
        <v>#DIV/0!</v>
      </c>
      <c r="RPG118" s="1538">
        <f>+RPG556</f>
        <v>0</v>
      </c>
      <c r="RPH118" s="1845" t="e">
        <f>+RPG118/RPG$16</f>
        <v>#DIV/0!</v>
      </c>
      <c r="RPI118" s="1538">
        <f>+RPI556</f>
        <v>0</v>
      </c>
      <c r="RPJ118" s="1845" t="e">
        <f>+RPI118/RPI$16</f>
        <v>#DIV/0!</v>
      </c>
      <c r="RPK118" s="1538">
        <f>+RPK556</f>
        <v>0</v>
      </c>
      <c r="RPL118" s="1845" t="e">
        <f>+RPK118/RPK$16</f>
        <v>#DIV/0!</v>
      </c>
      <c r="RPM118" s="1538">
        <f>+RPM556</f>
        <v>0</v>
      </c>
      <c r="RPN118" s="1845" t="e">
        <f>+RPM118/RPM$16</f>
        <v>#DIV/0!</v>
      </c>
      <c r="RPO118" s="1538">
        <f>+RPO556</f>
        <v>0</v>
      </c>
      <c r="RPP118" s="1845" t="e">
        <f>+RPO118/RPO$16</f>
        <v>#DIV/0!</v>
      </c>
      <c r="RPQ118" s="1538">
        <f>+RPQ556</f>
        <v>0</v>
      </c>
      <c r="RPR118" s="1845" t="e">
        <f>+RPQ118/RPQ$16</f>
        <v>#DIV/0!</v>
      </c>
      <c r="RPS118" s="1538">
        <f>+RPS556</f>
        <v>0</v>
      </c>
      <c r="RPT118" s="1845" t="e">
        <f>+RPS118/RPS$16</f>
        <v>#DIV/0!</v>
      </c>
      <c r="RPU118" s="1538">
        <f>+RPU556</f>
        <v>0</v>
      </c>
      <c r="RPV118" s="1845" t="e">
        <f>+RPU118/RPU$16</f>
        <v>#DIV/0!</v>
      </c>
      <c r="RPW118" s="1538">
        <f>+RPW556</f>
        <v>0</v>
      </c>
      <c r="RPX118" s="1845" t="e">
        <f>+RPW118/RPW$16</f>
        <v>#DIV/0!</v>
      </c>
      <c r="RPY118" s="1538">
        <f>+RPY556</f>
        <v>0</v>
      </c>
      <c r="RPZ118" s="1845" t="e">
        <f>+RPY118/RPY$16</f>
        <v>#DIV/0!</v>
      </c>
      <c r="RQA118" s="1538">
        <f>+RQA556</f>
        <v>0</v>
      </c>
      <c r="RQB118" s="1845" t="e">
        <f>+RQA118/RQA$16</f>
        <v>#DIV/0!</v>
      </c>
      <c r="RQC118" s="1538">
        <f>+RQC556</f>
        <v>0</v>
      </c>
      <c r="RQD118" s="1845" t="e">
        <f>+RQC118/RQC$16</f>
        <v>#DIV/0!</v>
      </c>
      <c r="RQE118" s="1538">
        <f>+RQE556</f>
        <v>0</v>
      </c>
      <c r="RQF118" s="1845" t="e">
        <f>+RQE118/RQE$16</f>
        <v>#DIV/0!</v>
      </c>
      <c r="RQG118" s="1538">
        <f>+RQG556</f>
        <v>0</v>
      </c>
      <c r="RQH118" s="1845" t="e">
        <f>+RQG118/RQG$16</f>
        <v>#DIV/0!</v>
      </c>
      <c r="RQI118" s="1538">
        <f>+RQI556</f>
        <v>0</v>
      </c>
      <c r="RQJ118" s="1845" t="e">
        <f>+RQI118/RQI$16</f>
        <v>#DIV/0!</v>
      </c>
      <c r="RQK118" s="1538">
        <f>+RQK556</f>
        <v>0</v>
      </c>
      <c r="RQL118" s="1845" t="e">
        <f>+RQK118/RQK$16</f>
        <v>#DIV/0!</v>
      </c>
      <c r="RQM118" s="1538">
        <f>+RQM556</f>
        <v>0</v>
      </c>
      <c r="RQN118" s="1845" t="e">
        <f>+RQM118/RQM$16</f>
        <v>#DIV/0!</v>
      </c>
      <c r="RQO118" s="1538">
        <f>+RQO556</f>
        <v>0</v>
      </c>
      <c r="RQP118" s="1845" t="e">
        <f>+RQO118/RQO$16</f>
        <v>#DIV/0!</v>
      </c>
      <c r="RQQ118" s="1538">
        <f>+RQQ556</f>
        <v>0</v>
      </c>
      <c r="RQR118" s="1845" t="e">
        <f>+RQQ118/RQQ$16</f>
        <v>#DIV/0!</v>
      </c>
      <c r="RQS118" s="1538">
        <f>+RQS556</f>
        <v>0</v>
      </c>
      <c r="RQT118" s="1845" t="e">
        <f>+RQS118/RQS$16</f>
        <v>#DIV/0!</v>
      </c>
      <c r="RQU118" s="1538">
        <f>+RQU556</f>
        <v>0</v>
      </c>
      <c r="RQV118" s="1845" t="e">
        <f>+RQU118/RQU$16</f>
        <v>#DIV/0!</v>
      </c>
      <c r="RQW118" s="1538">
        <f>+RQW556</f>
        <v>0</v>
      </c>
      <c r="RQX118" s="1845" t="e">
        <f>+RQW118/RQW$16</f>
        <v>#DIV/0!</v>
      </c>
      <c r="RQY118" s="1538">
        <f>+RQY556</f>
        <v>0</v>
      </c>
      <c r="RQZ118" s="1845" t="e">
        <f>+RQY118/RQY$16</f>
        <v>#DIV/0!</v>
      </c>
      <c r="RRA118" s="1538">
        <f>+RRA556</f>
        <v>0</v>
      </c>
      <c r="RRB118" s="1845" t="e">
        <f>+RRA118/RRA$16</f>
        <v>#DIV/0!</v>
      </c>
      <c r="RRC118" s="1538">
        <f>+RRC556</f>
        <v>0</v>
      </c>
      <c r="RRD118" s="1845" t="e">
        <f>+RRC118/RRC$16</f>
        <v>#DIV/0!</v>
      </c>
      <c r="RRE118" s="1538">
        <f>+RRE556</f>
        <v>0</v>
      </c>
      <c r="RRF118" s="1845" t="e">
        <f>+RRE118/RRE$16</f>
        <v>#DIV/0!</v>
      </c>
      <c r="RRG118" s="1538">
        <f>+RRG556</f>
        <v>0</v>
      </c>
      <c r="RRH118" s="1845" t="e">
        <f>+RRG118/RRG$16</f>
        <v>#DIV/0!</v>
      </c>
      <c r="RRI118" s="1538">
        <f>+RRI556</f>
        <v>0</v>
      </c>
      <c r="RRJ118" s="1845" t="e">
        <f>+RRI118/RRI$16</f>
        <v>#DIV/0!</v>
      </c>
      <c r="RRK118" s="1538">
        <f>+RRK556</f>
        <v>0</v>
      </c>
      <c r="RRL118" s="1845" t="e">
        <f>+RRK118/RRK$16</f>
        <v>#DIV/0!</v>
      </c>
      <c r="RRM118" s="1538">
        <f>+RRM556</f>
        <v>0</v>
      </c>
      <c r="RRN118" s="1845" t="e">
        <f>+RRM118/RRM$16</f>
        <v>#DIV/0!</v>
      </c>
      <c r="RRO118" s="1538">
        <f>+RRO556</f>
        <v>0</v>
      </c>
      <c r="RRP118" s="1845" t="e">
        <f>+RRO118/RRO$16</f>
        <v>#DIV/0!</v>
      </c>
      <c r="RRQ118" s="1538">
        <f>+RRQ556</f>
        <v>0</v>
      </c>
      <c r="RRR118" s="1845" t="e">
        <f>+RRQ118/RRQ$16</f>
        <v>#DIV/0!</v>
      </c>
      <c r="RRS118" s="1538">
        <f>+RRS556</f>
        <v>0</v>
      </c>
      <c r="RRT118" s="1845" t="e">
        <f>+RRS118/RRS$16</f>
        <v>#DIV/0!</v>
      </c>
      <c r="RRU118" s="1538">
        <f>+RRU556</f>
        <v>0</v>
      </c>
      <c r="RRV118" s="1845" t="e">
        <f>+RRU118/RRU$16</f>
        <v>#DIV/0!</v>
      </c>
      <c r="RRW118" s="1538">
        <f>+RRW556</f>
        <v>0</v>
      </c>
      <c r="RRX118" s="1845" t="e">
        <f>+RRW118/RRW$16</f>
        <v>#DIV/0!</v>
      </c>
      <c r="RRY118" s="1538">
        <f>+RRY556</f>
        <v>0</v>
      </c>
      <c r="RRZ118" s="1845" t="e">
        <f>+RRY118/RRY$16</f>
        <v>#DIV/0!</v>
      </c>
      <c r="RSA118" s="1538">
        <f>+RSA556</f>
        <v>0</v>
      </c>
      <c r="RSB118" s="1845" t="e">
        <f>+RSA118/RSA$16</f>
        <v>#DIV/0!</v>
      </c>
      <c r="RSC118" s="1538">
        <f>+RSC556</f>
        <v>0</v>
      </c>
      <c r="RSD118" s="1845" t="e">
        <f>+RSC118/RSC$16</f>
        <v>#DIV/0!</v>
      </c>
      <c r="RSE118" s="1538">
        <f>+RSE556</f>
        <v>0</v>
      </c>
      <c r="RSF118" s="1845" t="e">
        <f>+RSE118/RSE$16</f>
        <v>#DIV/0!</v>
      </c>
      <c r="RSG118" s="1538">
        <f>+RSG556</f>
        <v>0</v>
      </c>
      <c r="RSH118" s="1845" t="e">
        <f>+RSG118/RSG$16</f>
        <v>#DIV/0!</v>
      </c>
      <c r="RSI118" s="1538">
        <f>+RSI556</f>
        <v>0</v>
      </c>
      <c r="RSJ118" s="1845" t="e">
        <f>+RSI118/RSI$16</f>
        <v>#DIV/0!</v>
      </c>
      <c r="RSK118" s="1538">
        <f>+RSK556</f>
        <v>0</v>
      </c>
      <c r="RSL118" s="1845" t="e">
        <f>+RSK118/RSK$16</f>
        <v>#DIV/0!</v>
      </c>
      <c r="RSM118" s="1538">
        <f>+RSM556</f>
        <v>0</v>
      </c>
      <c r="RSN118" s="1845" t="e">
        <f>+RSM118/RSM$16</f>
        <v>#DIV/0!</v>
      </c>
      <c r="RSO118" s="1538">
        <f>+RSO556</f>
        <v>0</v>
      </c>
      <c r="RSP118" s="1845" t="e">
        <f>+RSO118/RSO$16</f>
        <v>#DIV/0!</v>
      </c>
      <c r="RSQ118" s="1538">
        <f>+RSQ556</f>
        <v>0</v>
      </c>
      <c r="RSR118" s="1845" t="e">
        <f>+RSQ118/RSQ$16</f>
        <v>#DIV/0!</v>
      </c>
      <c r="RSS118" s="1538">
        <f>+RSS556</f>
        <v>0</v>
      </c>
      <c r="RST118" s="1845" t="e">
        <f>+RSS118/RSS$16</f>
        <v>#DIV/0!</v>
      </c>
      <c r="RSU118" s="1538">
        <f>+RSU556</f>
        <v>0</v>
      </c>
      <c r="RSV118" s="1845" t="e">
        <f>+RSU118/RSU$16</f>
        <v>#DIV/0!</v>
      </c>
      <c r="RSW118" s="1538">
        <f>+RSW556</f>
        <v>0</v>
      </c>
      <c r="RSX118" s="1845" t="e">
        <f>+RSW118/RSW$16</f>
        <v>#DIV/0!</v>
      </c>
      <c r="RSY118" s="1538">
        <f>+RSY556</f>
        <v>0</v>
      </c>
      <c r="RSZ118" s="1845" t="e">
        <f>+RSY118/RSY$16</f>
        <v>#DIV/0!</v>
      </c>
      <c r="RTA118" s="1538">
        <f>+RTA556</f>
        <v>0</v>
      </c>
      <c r="RTB118" s="1845" t="e">
        <f>+RTA118/RTA$16</f>
        <v>#DIV/0!</v>
      </c>
      <c r="RTC118" s="1538">
        <f>+RTC556</f>
        <v>0</v>
      </c>
      <c r="RTD118" s="1845" t="e">
        <f>+RTC118/RTC$16</f>
        <v>#DIV/0!</v>
      </c>
      <c r="RTE118" s="1538">
        <f>+RTE556</f>
        <v>0</v>
      </c>
      <c r="RTF118" s="1845" t="e">
        <f>+RTE118/RTE$16</f>
        <v>#DIV/0!</v>
      </c>
      <c r="RTG118" s="1538">
        <f>+RTG556</f>
        <v>0</v>
      </c>
      <c r="RTH118" s="1845" t="e">
        <f>+RTG118/RTG$16</f>
        <v>#DIV/0!</v>
      </c>
      <c r="RTI118" s="1538">
        <f>+RTI556</f>
        <v>0</v>
      </c>
      <c r="RTJ118" s="1845" t="e">
        <f>+RTI118/RTI$16</f>
        <v>#DIV/0!</v>
      </c>
      <c r="RTK118" s="1538">
        <f>+RTK556</f>
        <v>0</v>
      </c>
      <c r="RTL118" s="1845" t="e">
        <f>+RTK118/RTK$16</f>
        <v>#DIV/0!</v>
      </c>
      <c r="RTM118" s="1538">
        <f>+RTM556</f>
        <v>0</v>
      </c>
      <c r="RTN118" s="1845" t="e">
        <f>+RTM118/RTM$16</f>
        <v>#DIV/0!</v>
      </c>
      <c r="RTO118" s="1538">
        <f>+RTO556</f>
        <v>0</v>
      </c>
      <c r="RTP118" s="1845" t="e">
        <f>+RTO118/RTO$16</f>
        <v>#DIV/0!</v>
      </c>
      <c r="RTQ118" s="1538">
        <f>+RTQ556</f>
        <v>0</v>
      </c>
      <c r="RTR118" s="1845" t="e">
        <f>+RTQ118/RTQ$16</f>
        <v>#DIV/0!</v>
      </c>
      <c r="RTS118" s="1538">
        <f>+RTS556</f>
        <v>0</v>
      </c>
      <c r="RTT118" s="1845" t="e">
        <f>+RTS118/RTS$16</f>
        <v>#DIV/0!</v>
      </c>
      <c r="RTU118" s="1538">
        <f>+RTU556</f>
        <v>0</v>
      </c>
      <c r="RTV118" s="1845" t="e">
        <f>+RTU118/RTU$16</f>
        <v>#DIV/0!</v>
      </c>
      <c r="RTW118" s="1538">
        <f>+RTW556</f>
        <v>0</v>
      </c>
      <c r="RTX118" s="1845" t="e">
        <f>+RTW118/RTW$16</f>
        <v>#DIV/0!</v>
      </c>
      <c r="RTY118" s="1538">
        <f>+RTY556</f>
        <v>0</v>
      </c>
      <c r="RTZ118" s="1845" t="e">
        <f>+RTY118/RTY$16</f>
        <v>#DIV/0!</v>
      </c>
      <c r="RUA118" s="1538">
        <f>+RUA556</f>
        <v>0</v>
      </c>
      <c r="RUB118" s="1845" t="e">
        <f>+RUA118/RUA$16</f>
        <v>#DIV/0!</v>
      </c>
      <c r="RUC118" s="1538">
        <f>+RUC556</f>
        <v>0</v>
      </c>
      <c r="RUD118" s="1845" t="e">
        <f>+RUC118/RUC$16</f>
        <v>#DIV/0!</v>
      </c>
      <c r="RUE118" s="1538">
        <f>+RUE556</f>
        <v>0</v>
      </c>
      <c r="RUF118" s="1845" t="e">
        <f>+RUE118/RUE$16</f>
        <v>#DIV/0!</v>
      </c>
      <c r="RUG118" s="1538">
        <f>+RUG556</f>
        <v>0</v>
      </c>
      <c r="RUH118" s="1845" t="e">
        <f>+RUG118/RUG$16</f>
        <v>#DIV/0!</v>
      </c>
      <c r="RUI118" s="1538">
        <f>+RUI556</f>
        <v>0</v>
      </c>
      <c r="RUJ118" s="1845" t="e">
        <f>+RUI118/RUI$16</f>
        <v>#DIV/0!</v>
      </c>
      <c r="RUK118" s="1538">
        <f>+RUK556</f>
        <v>0</v>
      </c>
      <c r="RUL118" s="1845" t="e">
        <f>+RUK118/RUK$16</f>
        <v>#DIV/0!</v>
      </c>
      <c r="RUM118" s="1538">
        <f>+RUM556</f>
        <v>0</v>
      </c>
      <c r="RUN118" s="1845" t="e">
        <f>+RUM118/RUM$16</f>
        <v>#DIV/0!</v>
      </c>
      <c r="RUO118" s="1538">
        <f>+RUO556</f>
        <v>0</v>
      </c>
      <c r="RUP118" s="1845" t="e">
        <f>+RUO118/RUO$16</f>
        <v>#DIV/0!</v>
      </c>
      <c r="RUQ118" s="1538">
        <f>+RUQ556</f>
        <v>0</v>
      </c>
      <c r="RUR118" s="1845" t="e">
        <f>+RUQ118/RUQ$16</f>
        <v>#DIV/0!</v>
      </c>
      <c r="RUS118" s="1538">
        <f>+RUS556</f>
        <v>0</v>
      </c>
      <c r="RUT118" s="1845" t="e">
        <f>+RUS118/RUS$16</f>
        <v>#DIV/0!</v>
      </c>
      <c r="RUU118" s="1538">
        <f>+RUU556</f>
        <v>0</v>
      </c>
      <c r="RUV118" s="1845" t="e">
        <f>+RUU118/RUU$16</f>
        <v>#DIV/0!</v>
      </c>
      <c r="RUW118" s="1538">
        <f>+RUW556</f>
        <v>0</v>
      </c>
      <c r="RUX118" s="1845" t="e">
        <f>+RUW118/RUW$16</f>
        <v>#DIV/0!</v>
      </c>
      <c r="RUY118" s="1538">
        <f>+RUY556</f>
        <v>0</v>
      </c>
      <c r="RUZ118" s="1845" t="e">
        <f>+RUY118/RUY$16</f>
        <v>#DIV/0!</v>
      </c>
      <c r="RVA118" s="1538">
        <f>+RVA556</f>
        <v>0</v>
      </c>
      <c r="RVB118" s="1845" t="e">
        <f>+RVA118/RVA$16</f>
        <v>#DIV/0!</v>
      </c>
      <c r="RVC118" s="1538">
        <f>+RVC556</f>
        <v>0</v>
      </c>
      <c r="RVD118" s="1845" t="e">
        <f>+RVC118/RVC$16</f>
        <v>#DIV/0!</v>
      </c>
      <c r="RVE118" s="1538">
        <f>+RVE556</f>
        <v>0</v>
      </c>
      <c r="RVF118" s="1845" t="e">
        <f>+RVE118/RVE$16</f>
        <v>#DIV/0!</v>
      </c>
      <c r="RVG118" s="1538">
        <f>+RVG556</f>
        <v>0</v>
      </c>
      <c r="RVH118" s="1845" t="e">
        <f>+RVG118/RVG$16</f>
        <v>#DIV/0!</v>
      </c>
      <c r="RVI118" s="1538">
        <f>+RVI556</f>
        <v>0</v>
      </c>
      <c r="RVJ118" s="1845" t="e">
        <f>+RVI118/RVI$16</f>
        <v>#DIV/0!</v>
      </c>
      <c r="RVK118" s="1538">
        <f>+RVK556</f>
        <v>0</v>
      </c>
      <c r="RVL118" s="1845" t="e">
        <f>+RVK118/RVK$16</f>
        <v>#DIV/0!</v>
      </c>
      <c r="RVM118" s="1538">
        <f>+RVM556</f>
        <v>0</v>
      </c>
      <c r="RVN118" s="1845" t="e">
        <f>+RVM118/RVM$16</f>
        <v>#DIV/0!</v>
      </c>
      <c r="RVO118" s="1538">
        <f>+RVO556</f>
        <v>0</v>
      </c>
      <c r="RVP118" s="1845" t="e">
        <f>+RVO118/RVO$16</f>
        <v>#DIV/0!</v>
      </c>
      <c r="RVQ118" s="1538">
        <f>+RVQ556</f>
        <v>0</v>
      </c>
      <c r="RVR118" s="1845" t="e">
        <f>+RVQ118/RVQ$16</f>
        <v>#DIV/0!</v>
      </c>
      <c r="RVS118" s="1538">
        <f>+RVS556</f>
        <v>0</v>
      </c>
      <c r="RVT118" s="1845" t="e">
        <f>+RVS118/RVS$16</f>
        <v>#DIV/0!</v>
      </c>
      <c r="RVU118" s="1538">
        <f>+RVU556</f>
        <v>0</v>
      </c>
      <c r="RVV118" s="1845" t="e">
        <f>+RVU118/RVU$16</f>
        <v>#DIV/0!</v>
      </c>
      <c r="RVW118" s="1538">
        <f>+RVW556</f>
        <v>0</v>
      </c>
      <c r="RVX118" s="1845" t="e">
        <f>+RVW118/RVW$16</f>
        <v>#DIV/0!</v>
      </c>
      <c r="RVY118" s="1538">
        <f>+RVY556</f>
        <v>0</v>
      </c>
      <c r="RVZ118" s="1845" t="e">
        <f>+RVY118/RVY$16</f>
        <v>#DIV/0!</v>
      </c>
      <c r="RWA118" s="1538">
        <f>+RWA556</f>
        <v>0</v>
      </c>
      <c r="RWB118" s="1845" t="e">
        <f>+RWA118/RWA$16</f>
        <v>#DIV/0!</v>
      </c>
      <c r="RWC118" s="1538">
        <f>+RWC556</f>
        <v>0</v>
      </c>
      <c r="RWD118" s="1845" t="e">
        <f>+RWC118/RWC$16</f>
        <v>#DIV/0!</v>
      </c>
      <c r="RWE118" s="1538">
        <f>+RWE556</f>
        <v>0</v>
      </c>
      <c r="RWF118" s="1845" t="e">
        <f>+RWE118/RWE$16</f>
        <v>#DIV/0!</v>
      </c>
      <c r="RWG118" s="1538">
        <f>+RWG556</f>
        <v>0</v>
      </c>
      <c r="RWH118" s="1845" t="e">
        <f>+RWG118/RWG$16</f>
        <v>#DIV/0!</v>
      </c>
      <c r="RWI118" s="1538">
        <f>+RWI556</f>
        <v>0</v>
      </c>
      <c r="RWJ118" s="1845" t="e">
        <f>+RWI118/RWI$16</f>
        <v>#DIV/0!</v>
      </c>
      <c r="RWK118" s="1538">
        <f>+RWK556</f>
        <v>0</v>
      </c>
      <c r="RWL118" s="1845" t="e">
        <f>+RWK118/RWK$16</f>
        <v>#DIV/0!</v>
      </c>
      <c r="RWM118" s="1538">
        <f>+RWM556</f>
        <v>0</v>
      </c>
      <c r="RWN118" s="1845" t="e">
        <f>+RWM118/RWM$16</f>
        <v>#DIV/0!</v>
      </c>
      <c r="RWO118" s="1538">
        <f>+RWO556</f>
        <v>0</v>
      </c>
      <c r="RWP118" s="1845" t="e">
        <f>+RWO118/RWO$16</f>
        <v>#DIV/0!</v>
      </c>
      <c r="RWQ118" s="1538">
        <f>+RWQ556</f>
        <v>0</v>
      </c>
      <c r="RWR118" s="1845" t="e">
        <f>+RWQ118/RWQ$16</f>
        <v>#DIV/0!</v>
      </c>
      <c r="RWS118" s="1538">
        <f>+RWS556</f>
        <v>0</v>
      </c>
      <c r="RWT118" s="1845" t="e">
        <f>+RWS118/RWS$16</f>
        <v>#DIV/0!</v>
      </c>
      <c r="RWU118" s="1538">
        <f>+RWU556</f>
        <v>0</v>
      </c>
      <c r="RWV118" s="1845" t="e">
        <f>+RWU118/RWU$16</f>
        <v>#DIV/0!</v>
      </c>
      <c r="RWW118" s="1538">
        <f>+RWW556</f>
        <v>0</v>
      </c>
      <c r="RWX118" s="1845" t="e">
        <f>+RWW118/RWW$16</f>
        <v>#DIV/0!</v>
      </c>
      <c r="RWY118" s="1538">
        <f>+RWY556</f>
        <v>0</v>
      </c>
      <c r="RWZ118" s="1845" t="e">
        <f>+RWY118/RWY$16</f>
        <v>#DIV/0!</v>
      </c>
      <c r="RXA118" s="1538">
        <f>+RXA556</f>
        <v>0</v>
      </c>
      <c r="RXB118" s="1845" t="e">
        <f>+RXA118/RXA$16</f>
        <v>#DIV/0!</v>
      </c>
      <c r="RXC118" s="1538">
        <f>+RXC556</f>
        <v>0</v>
      </c>
      <c r="RXD118" s="1845" t="e">
        <f>+RXC118/RXC$16</f>
        <v>#DIV/0!</v>
      </c>
      <c r="RXE118" s="1538">
        <f>+RXE556</f>
        <v>0</v>
      </c>
      <c r="RXF118" s="1845" t="e">
        <f>+RXE118/RXE$16</f>
        <v>#DIV/0!</v>
      </c>
      <c r="RXG118" s="1538">
        <f>+RXG556</f>
        <v>0</v>
      </c>
      <c r="RXH118" s="1845" t="e">
        <f>+RXG118/RXG$16</f>
        <v>#DIV/0!</v>
      </c>
      <c r="RXI118" s="1538">
        <f>+RXI556</f>
        <v>0</v>
      </c>
      <c r="RXJ118" s="1845" t="e">
        <f>+RXI118/RXI$16</f>
        <v>#DIV/0!</v>
      </c>
      <c r="RXK118" s="1538">
        <f>+RXK556</f>
        <v>0</v>
      </c>
      <c r="RXL118" s="1845" t="e">
        <f>+RXK118/RXK$16</f>
        <v>#DIV/0!</v>
      </c>
      <c r="RXM118" s="1538">
        <f>+RXM556</f>
        <v>0</v>
      </c>
      <c r="RXN118" s="1845" t="e">
        <f>+RXM118/RXM$16</f>
        <v>#DIV/0!</v>
      </c>
      <c r="RXO118" s="1538">
        <f>+RXO556</f>
        <v>0</v>
      </c>
      <c r="RXP118" s="1845" t="e">
        <f>+RXO118/RXO$16</f>
        <v>#DIV/0!</v>
      </c>
      <c r="RXQ118" s="1538">
        <f>+RXQ556</f>
        <v>0</v>
      </c>
      <c r="RXR118" s="1845" t="e">
        <f>+RXQ118/RXQ$16</f>
        <v>#DIV/0!</v>
      </c>
      <c r="RXS118" s="1538">
        <f>+RXS556</f>
        <v>0</v>
      </c>
      <c r="RXT118" s="1845" t="e">
        <f>+RXS118/RXS$16</f>
        <v>#DIV/0!</v>
      </c>
      <c r="RXU118" s="1538">
        <f>+RXU556</f>
        <v>0</v>
      </c>
      <c r="RXV118" s="1845" t="e">
        <f>+RXU118/RXU$16</f>
        <v>#DIV/0!</v>
      </c>
      <c r="RXW118" s="1538">
        <f>+RXW556</f>
        <v>0</v>
      </c>
      <c r="RXX118" s="1845" t="e">
        <f>+RXW118/RXW$16</f>
        <v>#DIV/0!</v>
      </c>
      <c r="RXY118" s="1538">
        <f>+RXY556</f>
        <v>0</v>
      </c>
      <c r="RXZ118" s="1845" t="e">
        <f>+RXY118/RXY$16</f>
        <v>#DIV/0!</v>
      </c>
      <c r="RYA118" s="1538">
        <f>+RYA556</f>
        <v>0</v>
      </c>
      <c r="RYB118" s="1845" t="e">
        <f>+RYA118/RYA$16</f>
        <v>#DIV/0!</v>
      </c>
      <c r="RYC118" s="1538">
        <f>+RYC556</f>
        <v>0</v>
      </c>
      <c r="RYD118" s="1845" t="e">
        <f>+RYC118/RYC$16</f>
        <v>#DIV/0!</v>
      </c>
      <c r="RYE118" s="1538">
        <f>+RYE556</f>
        <v>0</v>
      </c>
      <c r="RYF118" s="1845" t="e">
        <f>+RYE118/RYE$16</f>
        <v>#DIV/0!</v>
      </c>
      <c r="RYG118" s="1538">
        <f>+RYG556</f>
        <v>0</v>
      </c>
      <c r="RYH118" s="1845" t="e">
        <f>+RYG118/RYG$16</f>
        <v>#DIV/0!</v>
      </c>
      <c r="RYI118" s="1538">
        <f>+RYI556</f>
        <v>0</v>
      </c>
      <c r="RYJ118" s="1845" t="e">
        <f>+RYI118/RYI$16</f>
        <v>#DIV/0!</v>
      </c>
      <c r="RYK118" s="1538">
        <f>+RYK556</f>
        <v>0</v>
      </c>
      <c r="RYL118" s="1845" t="e">
        <f>+RYK118/RYK$16</f>
        <v>#DIV/0!</v>
      </c>
      <c r="RYM118" s="1538">
        <f>+RYM556</f>
        <v>0</v>
      </c>
      <c r="RYN118" s="1845" t="e">
        <f>+RYM118/RYM$16</f>
        <v>#DIV/0!</v>
      </c>
      <c r="RYO118" s="1538">
        <f>+RYO556</f>
        <v>0</v>
      </c>
      <c r="RYP118" s="1845" t="e">
        <f>+RYO118/RYO$16</f>
        <v>#DIV/0!</v>
      </c>
      <c r="RYQ118" s="1538">
        <f>+RYQ556</f>
        <v>0</v>
      </c>
      <c r="RYR118" s="1845" t="e">
        <f>+RYQ118/RYQ$16</f>
        <v>#DIV/0!</v>
      </c>
      <c r="RYS118" s="1538">
        <f>+RYS556</f>
        <v>0</v>
      </c>
      <c r="RYT118" s="1845" t="e">
        <f>+RYS118/RYS$16</f>
        <v>#DIV/0!</v>
      </c>
      <c r="RYU118" s="1538">
        <f>+RYU556</f>
        <v>0</v>
      </c>
      <c r="RYV118" s="1845" t="e">
        <f>+RYU118/RYU$16</f>
        <v>#DIV/0!</v>
      </c>
      <c r="RYW118" s="1538">
        <f>+RYW556</f>
        <v>0</v>
      </c>
      <c r="RYX118" s="1845" t="e">
        <f>+RYW118/RYW$16</f>
        <v>#DIV/0!</v>
      </c>
      <c r="RYY118" s="1538">
        <f>+RYY556</f>
        <v>0</v>
      </c>
      <c r="RYZ118" s="1845" t="e">
        <f>+RYY118/RYY$16</f>
        <v>#DIV/0!</v>
      </c>
      <c r="RZA118" s="1538">
        <f>+RZA556</f>
        <v>0</v>
      </c>
      <c r="RZB118" s="1845" t="e">
        <f>+RZA118/RZA$16</f>
        <v>#DIV/0!</v>
      </c>
      <c r="RZC118" s="1538">
        <f>+RZC556</f>
        <v>0</v>
      </c>
      <c r="RZD118" s="1845" t="e">
        <f>+RZC118/RZC$16</f>
        <v>#DIV/0!</v>
      </c>
      <c r="RZE118" s="1538">
        <f>+RZE556</f>
        <v>0</v>
      </c>
      <c r="RZF118" s="1845" t="e">
        <f>+RZE118/RZE$16</f>
        <v>#DIV/0!</v>
      </c>
      <c r="RZG118" s="1538">
        <f>+RZG556</f>
        <v>0</v>
      </c>
      <c r="RZH118" s="1845" t="e">
        <f>+RZG118/RZG$16</f>
        <v>#DIV/0!</v>
      </c>
      <c r="RZI118" s="1538">
        <f>+RZI556</f>
        <v>0</v>
      </c>
      <c r="RZJ118" s="1845" t="e">
        <f>+RZI118/RZI$16</f>
        <v>#DIV/0!</v>
      </c>
      <c r="RZK118" s="1538">
        <f>+RZK556</f>
        <v>0</v>
      </c>
      <c r="RZL118" s="1845" t="e">
        <f>+RZK118/RZK$16</f>
        <v>#DIV/0!</v>
      </c>
      <c r="RZM118" s="1538">
        <f>+RZM556</f>
        <v>0</v>
      </c>
      <c r="RZN118" s="1845" t="e">
        <f>+RZM118/RZM$16</f>
        <v>#DIV/0!</v>
      </c>
      <c r="RZO118" s="1538">
        <f>+RZO556</f>
        <v>0</v>
      </c>
      <c r="RZP118" s="1845" t="e">
        <f>+RZO118/RZO$16</f>
        <v>#DIV/0!</v>
      </c>
      <c r="RZQ118" s="1538">
        <f>+RZQ556</f>
        <v>0</v>
      </c>
      <c r="RZR118" s="1845" t="e">
        <f>+RZQ118/RZQ$16</f>
        <v>#DIV/0!</v>
      </c>
      <c r="RZS118" s="1538">
        <f>+RZS556</f>
        <v>0</v>
      </c>
      <c r="RZT118" s="1845" t="e">
        <f>+RZS118/RZS$16</f>
        <v>#DIV/0!</v>
      </c>
      <c r="RZU118" s="1538">
        <f>+RZU556</f>
        <v>0</v>
      </c>
      <c r="RZV118" s="1845" t="e">
        <f>+RZU118/RZU$16</f>
        <v>#DIV/0!</v>
      </c>
      <c r="RZW118" s="1538">
        <f>+RZW556</f>
        <v>0</v>
      </c>
      <c r="RZX118" s="1845" t="e">
        <f>+RZW118/RZW$16</f>
        <v>#DIV/0!</v>
      </c>
      <c r="RZY118" s="1538">
        <f>+RZY556</f>
        <v>0</v>
      </c>
      <c r="RZZ118" s="1845" t="e">
        <f>+RZY118/RZY$16</f>
        <v>#DIV/0!</v>
      </c>
      <c r="SAA118" s="1538">
        <f>+SAA556</f>
        <v>0</v>
      </c>
      <c r="SAB118" s="1845" t="e">
        <f>+SAA118/SAA$16</f>
        <v>#DIV/0!</v>
      </c>
      <c r="SAC118" s="1538">
        <f>+SAC556</f>
        <v>0</v>
      </c>
      <c r="SAD118" s="1845" t="e">
        <f>+SAC118/SAC$16</f>
        <v>#DIV/0!</v>
      </c>
      <c r="SAE118" s="1538">
        <f>+SAE556</f>
        <v>0</v>
      </c>
      <c r="SAF118" s="1845" t="e">
        <f>+SAE118/SAE$16</f>
        <v>#DIV/0!</v>
      </c>
      <c r="SAG118" s="1538">
        <f>+SAG556</f>
        <v>0</v>
      </c>
      <c r="SAH118" s="1845" t="e">
        <f>+SAG118/SAG$16</f>
        <v>#DIV/0!</v>
      </c>
      <c r="SAI118" s="1538">
        <f>+SAI556</f>
        <v>0</v>
      </c>
      <c r="SAJ118" s="1845" t="e">
        <f>+SAI118/SAI$16</f>
        <v>#DIV/0!</v>
      </c>
      <c r="SAK118" s="1538">
        <f>+SAK556</f>
        <v>0</v>
      </c>
      <c r="SAL118" s="1845" t="e">
        <f>+SAK118/SAK$16</f>
        <v>#DIV/0!</v>
      </c>
      <c r="SAM118" s="1538">
        <f>+SAM556</f>
        <v>0</v>
      </c>
      <c r="SAN118" s="1845" t="e">
        <f>+SAM118/SAM$16</f>
        <v>#DIV/0!</v>
      </c>
      <c r="SAO118" s="1538">
        <f>+SAO556</f>
        <v>0</v>
      </c>
      <c r="SAP118" s="1845" t="e">
        <f>+SAO118/SAO$16</f>
        <v>#DIV/0!</v>
      </c>
      <c r="SAQ118" s="1538">
        <f>+SAQ556</f>
        <v>0</v>
      </c>
      <c r="SAR118" s="1845" t="e">
        <f>+SAQ118/SAQ$16</f>
        <v>#DIV/0!</v>
      </c>
      <c r="SAS118" s="1538">
        <f>+SAS556</f>
        <v>0</v>
      </c>
      <c r="SAT118" s="1845" t="e">
        <f>+SAS118/SAS$16</f>
        <v>#DIV/0!</v>
      </c>
      <c r="SAU118" s="1538">
        <f>+SAU556</f>
        <v>0</v>
      </c>
      <c r="SAV118" s="1845" t="e">
        <f>+SAU118/SAU$16</f>
        <v>#DIV/0!</v>
      </c>
      <c r="SAW118" s="1538">
        <f>+SAW556</f>
        <v>0</v>
      </c>
      <c r="SAX118" s="1845" t="e">
        <f>+SAW118/SAW$16</f>
        <v>#DIV/0!</v>
      </c>
      <c r="SAY118" s="1538">
        <f>+SAY556</f>
        <v>0</v>
      </c>
      <c r="SAZ118" s="1845" t="e">
        <f>+SAY118/SAY$16</f>
        <v>#DIV/0!</v>
      </c>
      <c r="SBA118" s="1538">
        <f>+SBA556</f>
        <v>0</v>
      </c>
      <c r="SBB118" s="1845" t="e">
        <f>+SBA118/SBA$16</f>
        <v>#DIV/0!</v>
      </c>
      <c r="SBC118" s="1538">
        <f>+SBC556</f>
        <v>0</v>
      </c>
      <c r="SBD118" s="1845" t="e">
        <f>+SBC118/SBC$16</f>
        <v>#DIV/0!</v>
      </c>
      <c r="SBE118" s="1538">
        <f>+SBE556</f>
        <v>0</v>
      </c>
      <c r="SBF118" s="1845" t="e">
        <f>+SBE118/SBE$16</f>
        <v>#DIV/0!</v>
      </c>
      <c r="SBG118" s="1538">
        <f>+SBG556</f>
        <v>0</v>
      </c>
      <c r="SBH118" s="1845" t="e">
        <f>+SBG118/SBG$16</f>
        <v>#DIV/0!</v>
      </c>
      <c r="SBI118" s="1538">
        <f>+SBI556</f>
        <v>0</v>
      </c>
      <c r="SBJ118" s="1845" t="e">
        <f>+SBI118/SBI$16</f>
        <v>#DIV/0!</v>
      </c>
      <c r="SBK118" s="1538">
        <f>+SBK556</f>
        <v>0</v>
      </c>
      <c r="SBL118" s="1845" t="e">
        <f>+SBK118/SBK$16</f>
        <v>#DIV/0!</v>
      </c>
      <c r="SBM118" s="1538">
        <f>+SBM556</f>
        <v>0</v>
      </c>
      <c r="SBN118" s="1845" t="e">
        <f>+SBM118/SBM$16</f>
        <v>#DIV/0!</v>
      </c>
      <c r="SBO118" s="1538">
        <f>+SBO556</f>
        <v>0</v>
      </c>
      <c r="SBP118" s="1845" t="e">
        <f>+SBO118/SBO$16</f>
        <v>#DIV/0!</v>
      </c>
      <c r="SBQ118" s="1538">
        <f>+SBQ556</f>
        <v>0</v>
      </c>
      <c r="SBR118" s="1845" t="e">
        <f>+SBQ118/SBQ$16</f>
        <v>#DIV/0!</v>
      </c>
      <c r="SBS118" s="1538">
        <f>+SBS556</f>
        <v>0</v>
      </c>
      <c r="SBT118" s="1845" t="e">
        <f>+SBS118/SBS$16</f>
        <v>#DIV/0!</v>
      </c>
      <c r="SBU118" s="1538">
        <f>+SBU556</f>
        <v>0</v>
      </c>
      <c r="SBV118" s="1845" t="e">
        <f>+SBU118/SBU$16</f>
        <v>#DIV/0!</v>
      </c>
      <c r="SBW118" s="1538">
        <f>+SBW556</f>
        <v>0</v>
      </c>
      <c r="SBX118" s="1845" t="e">
        <f>+SBW118/SBW$16</f>
        <v>#DIV/0!</v>
      </c>
      <c r="SBY118" s="1538">
        <f>+SBY556</f>
        <v>0</v>
      </c>
      <c r="SBZ118" s="1845" t="e">
        <f>+SBY118/SBY$16</f>
        <v>#DIV/0!</v>
      </c>
      <c r="SCA118" s="1538">
        <f>+SCA556</f>
        <v>0</v>
      </c>
      <c r="SCB118" s="1845" t="e">
        <f>+SCA118/SCA$16</f>
        <v>#DIV/0!</v>
      </c>
      <c r="SCC118" s="1538">
        <f>+SCC556</f>
        <v>0</v>
      </c>
      <c r="SCD118" s="1845" t="e">
        <f>+SCC118/SCC$16</f>
        <v>#DIV/0!</v>
      </c>
      <c r="SCE118" s="1538">
        <f>+SCE556</f>
        <v>0</v>
      </c>
      <c r="SCF118" s="1845" t="e">
        <f>+SCE118/SCE$16</f>
        <v>#DIV/0!</v>
      </c>
      <c r="SCG118" s="1538">
        <f>+SCG556</f>
        <v>0</v>
      </c>
      <c r="SCH118" s="1845" t="e">
        <f>+SCG118/SCG$16</f>
        <v>#DIV/0!</v>
      </c>
      <c r="SCI118" s="1538">
        <f>+SCI556</f>
        <v>0</v>
      </c>
      <c r="SCJ118" s="1845" t="e">
        <f>+SCI118/SCI$16</f>
        <v>#DIV/0!</v>
      </c>
      <c r="SCK118" s="1538">
        <f>+SCK556</f>
        <v>0</v>
      </c>
      <c r="SCL118" s="1845" t="e">
        <f>+SCK118/SCK$16</f>
        <v>#DIV/0!</v>
      </c>
      <c r="SCM118" s="1538">
        <f>+SCM556</f>
        <v>0</v>
      </c>
      <c r="SCN118" s="1845" t="e">
        <f>+SCM118/SCM$16</f>
        <v>#DIV/0!</v>
      </c>
      <c r="SCO118" s="1538">
        <f>+SCO556</f>
        <v>0</v>
      </c>
      <c r="SCP118" s="1845" t="e">
        <f>+SCO118/SCO$16</f>
        <v>#DIV/0!</v>
      </c>
      <c r="SCQ118" s="1538">
        <f>+SCQ556</f>
        <v>0</v>
      </c>
      <c r="SCR118" s="1845" t="e">
        <f>+SCQ118/SCQ$16</f>
        <v>#DIV/0!</v>
      </c>
      <c r="SCS118" s="1538">
        <f>+SCS556</f>
        <v>0</v>
      </c>
      <c r="SCT118" s="1845" t="e">
        <f>+SCS118/SCS$16</f>
        <v>#DIV/0!</v>
      </c>
      <c r="SCU118" s="1538">
        <f>+SCU556</f>
        <v>0</v>
      </c>
      <c r="SCV118" s="1845" t="e">
        <f>+SCU118/SCU$16</f>
        <v>#DIV/0!</v>
      </c>
      <c r="SCW118" s="1538">
        <f>+SCW556</f>
        <v>0</v>
      </c>
      <c r="SCX118" s="1845" t="e">
        <f>+SCW118/SCW$16</f>
        <v>#DIV/0!</v>
      </c>
      <c r="SCY118" s="1538">
        <f>+SCY556</f>
        <v>0</v>
      </c>
      <c r="SCZ118" s="1845" t="e">
        <f>+SCY118/SCY$16</f>
        <v>#DIV/0!</v>
      </c>
      <c r="SDA118" s="1538">
        <f>+SDA556</f>
        <v>0</v>
      </c>
      <c r="SDB118" s="1845" t="e">
        <f>+SDA118/SDA$16</f>
        <v>#DIV/0!</v>
      </c>
      <c r="SDC118" s="1538">
        <f>+SDC556</f>
        <v>0</v>
      </c>
      <c r="SDD118" s="1845" t="e">
        <f>+SDC118/SDC$16</f>
        <v>#DIV/0!</v>
      </c>
      <c r="SDE118" s="1538">
        <f>+SDE556</f>
        <v>0</v>
      </c>
      <c r="SDF118" s="1845" t="e">
        <f>+SDE118/SDE$16</f>
        <v>#DIV/0!</v>
      </c>
      <c r="SDG118" s="1538">
        <f>+SDG556</f>
        <v>0</v>
      </c>
      <c r="SDH118" s="1845" t="e">
        <f>+SDG118/SDG$16</f>
        <v>#DIV/0!</v>
      </c>
      <c r="SDI118" s="1538">
        <f>+SDI556</f>
        <v>0</v>
      </c>
      <c r="SDJ118" s="1845" t="e">
        <f>+SDI118/SDI$16</f>
        <v>#DIV/0!</v>
      </c>
      <c r="SDK118" s="1538">
        <f>+SDK556</f>
        <v>0</v>
      </c>
      <c r="SDL118" s="1845" t="e">
        <f>+SDK118/SDK$16</f>
        <v>#DIV/0!</v>
      </c>
      <c r="SDM118" s="1538">
        <f>+SDM556</f>
        <v>0</v>
      </c>
      <c r="SDN118" s="1845" t="e">
        <f>+SDM118/SDM$16</f>
        <v>#DIV/0!</v>
      </c>
      <c r="SDO118" s="1538">
        <f>+SDO556</f>
        <v>0</v>
      </c>
      <c r="SDP118" s="1845" t="e">
        <f>+SDO118/SDO$16</f>
        <v>#DIV/0!</v>
      </c>
      <c r="SDQ118" s="1538">
        <f>+SDQ556</f>
        <v>0</v>
      </c>
      <c r="SDR118" s="1845" t="e">
        <f>+SDQ118/SDQ$16</f>
        <v>#DIV/0!</v>
      </c>
      <c r="SDS118" s="1538">
        <f>+SDS556</f>
        <v>0</v>
      </c>
      <c r="SDT118" s="1845" t="e">
        <f>+SDS118/SDS$16</f>
        <v>#DIV/0!</v>
      </c>
      <c r="SDU118" s="1538">
        <f>+SDU556</f>
        <v>0</v>
      </c>
      <c r="SDV118" s="1845" t="e">
        <f>+SDU118/SDU$16</f>
        <v>#DIV/0!</v>
      </c>
      <c r="SDW118" s="1538">
        <f>+SDW556</f>
        <v>0</v>
      </c>
      <c r="SDX118" s="1845" t="e">
        <f>+SDW118/SDW$16</f>
        <v>#DIV/0!</v>
      </c>
      <c r="SDY118" s="1538">
        <f>+SDY556</f>
        <v>0</v>
      </c>
      <c r="SDZ118" s="1845" t="e">
        <f>+SDY118/SDY$16</f>
        <v>#DIV/0!</v>
      </c>
      <c r="SEA118" s="1538">
        <f>+SEA556</f>
        <v>0</v>
      </c>
      <c r="SEB118" s="1845" t="e">
        <f>+SEA118/SEA$16</f>
        <v>#DIV/0!</v>
      </c>
      <c r="SEC118" s="1538">
        <f>+SEC556</f>
        <v>0</v>
      </c>
      <c r="SED118" s="1845" t="e">
        <f>+SEC118/SEC$16</f>
        <v>#DIV/0!</v>
      </c>
      <c r="SEE118" s="1538">
        <f>+SEE556</f>
        <v>0</v>
      </c>
      <c r="SEF118" s="1845" t="e">
        <f>+SEE118/SEE$16</f>
        <v>#DIV/0!</v>
      </c>
      <c r="SEG118" s="1538">
        <f>+SEG556</f>
        <v>0</v>
      </c>
      <c r="SEH118" s="1845" t="e">
        <f>+SEG118/SEG$16</f>
        <v>#DIV/0!</v>
      </c>
      <c r="SEI118" s="1538">
        <f>+SEI556</f>
        <v>0</v>
      </c>
      <c r="SEJ118" s="1845" t="e">
        <f>+SEI118/SEI$16</f>
        <v>#DIV/0!</v>
      </c>
      <c r="SEK118" s="1538">
        <f>+SEK556</f>
        <v>0</v>
      </c>
      <c r="SEL118" s="1845" t="e">
        <f>+SEK118/SEK$16</f>
        <v>#DIV/0!</v>
      </c>
      <c r="SEM118" s="1538">
        <f>+SEM556</f>
        <v>0</v>
      </c>
      <c r="SEN118" s="1845" t="e">
        <f>+SEM118/SEM$16</f>
        <v>#DIV/0!</v>
      </c>
      <c r="SEO118" s="1538">
        <f>+SEO556</f>
        <v>0</v>
      </c>
      <c r="SEP118" s="1845" t="e">
        <f>+SEO118/SEO$16</f>
        <v>#DIV/0!</v>
      </c>
      <c r="SEQ118" s="1538">
        <f>+SEQ556</f>
        <v>0</v>
      </c>
      <c r="SER118" s="1845" t="e">
        <f>+SEQ118/SEQ$16</f>
        <v>#DIV/0!</v>
      </c>
      <c r="SES118" s="1538">
        <f>+SES556</f>
        <v>0</v>
      </c>
      <c r="SET118" s="1845" t="e">
        <f>+SES118/SES$16</f>
        <v>#DIV/0!</v>
      </c>
      <c r="SEU118" s="1538">
        <f>+SEU556</f>
        <v>0</v>
      </c>
      <c r="SEV118" s="1845" t="e">
        <f>+SEU118/SEU$16</f>
        <v>#DIV/0!</v>
      </c>
      <c r="SEW118" s="1538">
        <f>+SEW556</f>
        <v>0</v>
      </c>
      <c r="SEX118" s="1845" t="e">
        <f>+SEW118/SEW$16</f>
        <v>#DIV/0!</v>
      </c>
      <c r="SEY118" s="1538">
        <f>+SEY556</f>
        <v>0</v>
      </c>
      <c r="SEZ118" s="1845" t="e">
        <f>+SEY118/SEY$16</f>
        <v>#DIV/0!</v>
      </c>
      <c r="SFA118" s="1538">
        <f>+SFA556</f>
        <v>0</v>
      </c>
      <c r="SFB118" s="1845" t="e">
        <f>+SFA118/SFA$16</f>
        <v>#DIV/0!</v>
      </c>
      <c r="SFC118" s="1538">
        <f>+SFC556</f>
        <v>0</v>
      </c>
      <c r="SFD118" s="1845" t="e">
        <f>+SFC118/SFC$16</f>
        <v>#DIV/0!</v>
      </c>
      <c r="SFE118" s="1538">
        <f>+SFE556</f>
        <v>0</v>
      </c>
      <c r="SFF118" s="1845" t="e">
        <f>+SFE118/SFE$16</f>
        <v>#DIV/0!</v>
      </c>
      <c r="SFG118" s="1538">
        <f>+SFG556</f>
        <v>0</v>
      </c>
      <c r="SFH118" s="1845" t="e">
        <f>+SFG118/SFG$16</f>
        <v>#DIV/0!</v>
      </c>
      <c r="SFI118" s="1538">
        <f>+SFI556</f>
        <v>0</v>
      </c>
      <c r="SFJ118" s="1845" t="e">
        <f>+SFI118/SFI$16</f>
        <v>#DIV/0!</v>
      </c>
      <c r="SFK118" s="1538">
        <f>+SFK556</f>
        <v>0</v>
      </c>
      <c r="SFL118" s="1845" t="e">
        <f>+SFK118/SFK$16</f>
        <v>#DIV/0!</v>
      </c>
      <c r="SFM118" s="1538">
        <f>+SFM556</f>
        <v>0</v>
      </c>
      <c r="SFN118" s="1845" t="e">
        <f>+SFM118/SFM$16</f>
        <v>#DIV/0!</v>
      </c>
      <c r="SFO118" s="1538">
        <f>+SFO556</f>
        <v>0</v>
      </c>
      <c r="SFP118" s="1845" t="e">
        <f>+SFO118/SFO$16</f>
        <v>#DIV/0!</v>
      </c>
      <c r="SFQ118" s="1538">
        <f>+SFQ556</f>
        <v>0</v>
      </c>
      <c r="SFR118" s="1845" t="e">
        <f>+SFQ118/SFQ$16</f>
        <v>#DIV/0!</v>
      </c>
      <c r="SFS118" s="1538">
        <f>+SFS556</f>
        <v>0</v>
      </c>
      <c r="SFT118" s="1845" t="e">
        <f>+SFS118/SFS$16</f>
        <v>#DIV/0!</v>
      </c>
      <c r="SFU118" s="1538">
        <f>+SFU556</f>
        <v>0</v>
      </c>
      <c r="SFV118" s="1845" t="e">
        <f>+SFU118/SFU$16</f>
        <v>#DIV/0!</v>
      </c>
      <c r="SFW118" s="1538">
        <f>+SFW556</f>
        <v>0</v>
      </c>
      <c r="SFX118" s="1845" t="e">
        <f>+SFW118/SFW$16</f>
        <v>#DIV/0!</v>
      </c>
      <c r="SFY118" s="1538">
        <f>+SFY556</f>
        <v>0</v>
      </c>
      <c r="SFZ118" s="1845" t="e">
        <f>+SFY118/SFY$16</f>
        <v>#DIV/0!</v>
      </c>
      <c r="SGA118" s="1538">
        <f>+SGA556</f>
        <v>0</v>
      </c>
      <c r="SGB118" s="1845" t="e">
        <f>+SGA118/SGA$16</f>
        <v>#DIV/0!</v>
      </c>
      <c r="SGC118" s="1538">
        <f>+SGC556</f>
        <v>0</v>
      </c>
      <c r="SGD118" s="1845" t="e">
        <f>+SGC118/SGC$16</f>
        <v>#DIV/0!</v>
      </c>
      <c r="SGE118" s="1538">
        <f>+SGE556</f>
        <v>0</v>
      </c>
      <c r="SGF118" s="1845" t="e">
        <f>+SGE118/SGE$16</f>
        <v>#DIV/0!</v>
      </c>
      <c r="SGG118" s="1538">
        <f>+SGG556</f>
        <v>0</v>
      </c>
      <c r="SGH118" s="1845" t="e">
        <f>+SGG118/SGG$16</f>
        <v>#DIV/0!</v>
      </c>
      <c r="SGI118" s="1538">
        <f>+SGI556</f>
        <v>0</v>
      </c>
      <c r="SGJ118" s="1845" t="e">
        <f>+SGI118/SGI$16</f>
        <v>#DIV/0!</v>
      </c>
      <c r="SGK118" s="1538">
        <f>+SGK556</f>
        <v>0</v>
      </c>
      <c r="SGL118" s="1845" t="e">
        <f>+SGK118/SGK$16</f>
        <v>#DIV/0!</v>
      </c>
      <c r="SGM118" s="1538">
        <f>+SGM556</f>
        <v>0</v>
      </c>
      <c r="SGN118" s="1845" t="e">
        <f>+SGM118/SGM$16</f>
        <v>#DIV/0!</v>
      </c>
      <c r="SGO118" s="1538">
        <f>+SGO556</f>
        <v>0</v>
      </c>
      <c r="SGP118" s="1845" t="e">
        <f>+SGO118/SGO$16</f>
        <v>#DIV/0!</v>
      </c>
      <c r="SGQ118" s="1538">
        <f>+SGQ556</f>
        <v>0</v>
      </c>
      <c r="SGR118" s="1845" t="e">
        <f>+SGQ118/SGQ$16</f>
        <v>#DIV/0!</v>
      </c>
      <c r="SGS118" s="1538">
        <f>+SGS556</f>
        <v>0</v>
      </c>
      <c r="SGT118" s="1845" t="e">
        <f>+SGS118/SGS$16</f>
        <v>#DIV/0!</v>
      </c>
      <c r="SGU118" s="1538">
        <f>+SGU556</f>
        <v>0</v>
      </c>
      <c r="SGV118" s="1845" t="e">
        <f>+SGU118/SGU$16</f>
        <v>#DIV/0!</v>
      </c>
      <c r="SGW118" s="1538">
        <f>+SGW556</f>
        <v>0</v>
      </c>
      <c r="SGX118" s="1845" t="e">
        <f>+SGW118/SGW$16</f>
        <v>#DIV/0!</v>
      </c>
      <c r="SGY118" s="1538">
        <f>+SGY556</f>
        <v>0</v>
      </c>
      <c r="SGZ118" s="1845" t="e">
        <f>+SGY118/SGY$16</f>
        <v>#DIV/0!</v>
      </c>
      <c r="SHA118" s="1538">
        <f>+SHA556</f>
        <v>0</v>
      </c>
      <c r="SHB118" s="1845" t="e">
        <f>+SHA118/SHA$16</f>
        <v>#DIV/0!</v>
      </c>
      <c r="SHC118" s="1538">
        <f>+SHC556</f>
        <v>0</v>
      </c>
      <c r="SHD118" s="1845" t="e">
        <f>+SHC118/SHC$16</f>
        <v>#DIV/0!</v>
      </c>
      <c r="SHE118" s="1538">
        <f>+SHE556</f>
        <v>0</v>
      </c>
      <c r="SHF118" s="1845" t="e">
        <f>+SHE118/SHE$16</f>
        <v>#DIV/0!</v>
      </c>
      <c r="SHG118" s="1538">
        <f>+SHG556</f>
        <v>0</v>
      </c>
      <c r="SHH118" s="1845" t="e">
        <f>+SHG118/SHG$16</f>
        <v>#DIV/0!</v>
      </c>
      <c r="SHI118" s="1538">
        <f>+SHI556</f>
        <v>0</v>
      </c>
      <c r="SHJ118" s="1845" t="e">
        <f>+SHI118/SHI$16</f>
        <v>#DIV/0!</v>
      </c>
      <c r="SHK118" s="1538">
        <f>+SHK556</f>
        <v>0</v>
      </c>
      <c r="SHL118" s="1845" t="e">
        <f>+SHK118/SHK$16</f>
        <v>#DIV/0!</v>
      </c>
      <c r="SHM118" s="1538">
        <f>+SHM556</f>
        <v>0</v>
      </c>
      <c r="SHN118" s="1845" t="e">
        <f>+SHM118/SHM$16</f>
        <v>#DIV/0!</v>
      </c>
      <c r="SHO118" s="1538">
        <f>+SHO556</f>
        <v>0</v>
      </c>
      <c r="SHP118" s="1845" t="e">
        <f>+SHO118/SHO$16</f>
        <v>#DIV/0!</v>
      </c>
      <c r="SHQ118" s="1538">
        <f>+SHQ556</f>
        <v>0</v>
      </c>
      <c r="SHR118" s="1845" t="e">
        <f>+SHQ118/SHQ$16</f>
        <v>#DIV/0!</v>
      </c>
      <c r="SHS118" s="1538">
        <f>+SHS556</f>
        <v>0</v>
      </c>
      <c r="SHT118" s="1845" t="e">
        <f>+SHS118/SHS$16</f>
        <v>#DIV/0!</v>
      </c>
      <c r="SHU118" s="1538">
        <f>+SHU556</f>
        <v>0</v>
      </c>
      <c r="SHV118" s="1845" t="e">
        <f>+SHU118/SHU$16</f>
        <v>#DIV/0!</v>
      </c>
      <c r="SHW118" s="1538">
        <f>+SHW556</f>
        <v>0</v>
      </c>
      <c r="SHX118" s="1845" t="e">
        <f>+SHW118/SHW$16</f>
        <v>#DIV/0!</v>
      </c>
      <c r="SHY118" s="1538">
        <f>+SHY556</f>
        <v>0</v>
      </c>
      <c r="SHZ118" s="1845" t="e">
        <f>+SHY118/SHY$16</f>
        <v>#DIV/0!</v>
      </c>
      <c r="SIA118" s="1538">
        <f>+SIA556</f>
        <v>0</v>
      </c>
      <c r="SIB118" s="1845" t="e">
        <f>+SIA118/SIA$16</f>
        <v>#DIV/0!</v>
      </c>
      <c r="SIC118" s="1538">
        <f>+SIC556</f>
        <v>0</v>
      </c>
      <c r="SID118" s="1845" t="e">
        <f>+SIC118/SIC$16</f>
        <v>#DIV/0!</v>
      </c>
      <c r="SIE118" s="1538">
        <f>+SIE556</f>
        <v>0</v>
      </c>
      <c r="SIF118" s="1845" t="e">
        <f>+SIE118/SIE$16</f>
        <v>#DIV/0!</v>
      </c>
      <c r="SIG118" s="1538">
        <f>+SIG556</f>
        <v>0</v>
      </c>
      <c r="SIH118" s="1845" t="e">
        <f>+SIG118/SIG$16</f>
        <v>#DIV/0!</v>
      </c>
      <c r="SII118" s="1538">
        <f>+SII556</f>
        <v>0</v>
      </c>
      <c r="SIJ118" s="1845" t="e">
        <f>+SII118/SII$16</f>
        <v>#DIV/0!</v>
      </c>
      <c r="SIK118" s="1538">
        <f>+SIK556</f>
        <v>0</v>
      </c>
      <c r="SIL118" s="1845" t="e">
        <f>+SIK118/SIK$16</f>
        <v>#DIV/0!</v>
      </c>
      <c r="SIM118" s="1538">
        <f>+SIM556</f>
        <v>0</v>
      </c>
      <c r="SIN118" s="1845" t="e">
        <f>+SIM118/SIM$16</f>
        <v>#DIV/0!</v>
      </c>
      <c r="SIO118" s="1538">
        <f>+SIO556</f>
        <v>0</v>
      </c>
      <c r="SIP118" s="1845" t="e">
        <f>+SIO118/SIO$16</f>
        <v>#DIV/0!</v>
      </c>
      <c r="SIQ118" s="1538">
        <f>+SIQ556</f>
        <v>0</v>
      </c>
      <c r="SIR118" s="1845" t="e">
        <f>+SIQ118/SIQ$16</f>
        <v>#DIV/0!</v>
      </c>
      <c r="SIS118" s="1538">
        <f>+SIS556</f>
        <v>0</v>
      </c>
      <c r="SIT118" s="1845" t="e">
        <f>+SIS118/SIS$16</f>
        <v>#DIV/0!</v>
      </c>
      <c r="SIU118" s="1538">
        <f>+SIU556</f>
        <v>0</v>
      </c>
      <c r="SIV118" s="1845" t="e">
        <f>+SIU118/SIU$16</f>
        <v>#DIV/0!</v>
      </c>
      <c r="SIW118" s="1538">
        <f>+SIW556</f>
        <v>0</v>
      </c>
      <c r="SIX118" s="1845" t="e">
        <f>+SIW118/SIW$16</f>
        <v>#DIV/0!</v>
      </c>
      <c r="SIY118" s="1538">
        <f>+SIY556</f>
        <v>0</v>
      </c>
      <c r="SIZ118" s="1845" t="e">
        <f>+SIY118/SIY$16</f>
        <v>#DIV/0!</v>
      </c>
      <c r="SJA118" s="1538">
        <f>+SJA556</f>
        <v>0</v>
      </c>
      <c r="SJB118" s="1845" t="e">
        <f>+SJA118/SJA$16</f>
        <v>#DIV/0!</v>
      </c>
      <c r="SJC118" s="1538">
        <f>+SJC556</f>
        <v>0</v>
      </c>
      <c r="SJD118" s="1845" t="e">
        <f>+SJC118/SJC$16</f>
        <v>#DIV/0!</v>
      </c>
      <c r="SJE118" s="1538">
        <f>+SJE556</f>
        <v>0</v>
      </c>
      <c r="SJF118" s="1845" t="e">
        <f>+SJE118/SJE$16</f>
        <v>#DIV/0!</v>
      </c>
      <c r="SJG118" s="1538">
        <f>+SJG556</f>
        <v>0</v>
      </c>
      <c r="SJH118" s="1845" t="e">
        <f>+SJG118/SJG$16</f>
        <v>#DIV/0!</v>
      </c>
      <c r="SJI118" s="1538">
        <f>+SJI556</f>
        <v>0</v>
      </c>
      <c r="SJJ118" s="1845" t="e">
        <f>+SJI118/SJI$16</f>
        <v>#DIV/0!</v>
      </c>
      <c r="SJK118" s="1538">
        <f>+SJK556</f>
        <v>0</v>
      </c>
      <c r="SJL118" s="1845" t="e">
        <f>+SJK118/SJK$16</f>
        <v>#DIV/0!</v>
      </c>
      <c r="SJM118" s="1538">
        <f>+SJM556</f>
        <v>0</v>
      </c>
      <c r="SJN118" s="1845" t="e">
        <f>+SJM118/SJM$16</f>
        <v>#DIV/0!</v>
      </c>
      <c r="SJO118" s="1538">
        <f>+SJO556</f>
        <v>0</v>
      </c>
      <c r="SJP118" s="1845" t="e">
        <f>+SJO118/SJO$16</f>
        <v>#DIV/0!</v>
      </c>
      <c r="SJQ118" s="1538">
        <f>+SJQ556</f>
        <v>0</v>
      </c>
      <c r="SJR118" s="1845" t="e">
        <f>+SJQ118/SJQ$16</f>
        <v>#DIV/0!</v>
      </c>
      <c r="SJS118" s="1538">
        <f>+SJS556</f>
        <v>0</v>
      </c>
      <c r="SJT118" s="1845" t="e">
        <f>+SJS118/SJS$16</f>
        <v>#DIV/0!</v>
      </c>
      <c r="SJU118" s="1538">
        <f>+SJU556</f>
        <v>0</v>
      </c>
      <c r="SJV118" s="1845" t="e">
        <f>+SJU118/SJU$16</f>
        <v>#DIV/0!</v>
      </c>
      <c r="SJW118" s="1538">
        <f>+SJW556</f>
        <v>0</v>
      </c>
      <c r="SJX118" s="1845" t="e">
        <f>+SJW118/SJW$16</f>
        <v>#DIV/0!</v>
      </c>
      <c r="SJY118" s="1538">
        <f>+SJY556</f>
        <v>0</v>
      </c>
      <c r="SJZ118" s="1845" t="e">
        <f>+SJY118/SJY$16</f>
        <v>#DIV/0!</v>
      </c>
      <c r="SKA118" s="1538">
        <f>+SKA556</f>
        <v>0</v>
      </c>
      <c r="SKB118" s="1845" t="e">
        <f>+SKA118/SKA$16</f>
        <v>#DIV/0!</v>
      </c>
      <c r="SKC118" s="1538">
        <f>+SKC556</f>
        <v>0</v>
      </c>
      <c r="SKD118" s="1845" t="e">
        <f>+SKC118/SKC$16</f>
        <v>#DIV/0!</v>
      </c>
      <c r="SKE118" s="1538">
        <f>+SKE556</f>
        <v>0</v>
      </c>
      <c r="SKF118" s="1845" t="e">
        <f>+SKE118/SKE$16</f>
        <v>#DIV/0!</v>
      </c>
      <c r="SKG118" s="1538">
        <f>+SKG556</f>
        <v>0</v>
      </c>
      <c r="SKH118" s="1845" t="e">
        <f>+SKG118/SKG$16</f>
        <v>#DIV/0!</v>
      </c>
      <c r="SKI118" s="1538">
        <f>+SKI556</f>
        <v>0</v>
      </c>
      <c r="SKJ118" s="1845" t="e">
        <f>+SKI118/SKI$16</f>
        <v>#DIV/0!</v>
      </c>
      <c r="SKK118" s="1538">
        <f>+SKK556</f>
        <v>0</v>
      </c>
      <c r="SKL118" s="1845" t="e">
        <f>+SKK118/SKK$16</f>
        <v>#DIV/0!</v>
      </c>
      <c r="SKM118" s="1538">
        <f>+SKM556</f>
        <v>0</v>
      </c>
      <c r="SKN118" s="1845" t="e">
        <f>+SKM118/SKM$16</f>
        <v>#DIV/0!</v>
      </c>
      <c r="SKO118" s="1538">
        <f>+SKO556</f>
        <v>0</v>
      </c>
      <c r="SKP118" s="1845" t="e">
        <f>+SKO118/SKO$16</f>
        <v>#DIV/0!</v>
      </c>
      <c r="SKQ118" s="1538">
        <f>+SKQ556</f>
        <v>0</v>
      </c>
      <c r="SKR118" s="1845" t="e">
        <f>+SKQ118/SKQ$16</f>
        <v>#DIV/0!</v>
      </c>
      <c r="SKS118" s="1538">
        <f>+SKS556</f>
        <v>0</v>
      </c>
      <c r="SKT118" s="1845" t="e">
        <f>+SKS118/SKS$16</f>
        <v>#DIV/0!</v>
      </c>
      <c r="SKU118" s="1538">
        <f>+SKU556</f>
        <v>0</v>
      </c>
      <c r="SKV118" s="1845" t="e">
        <f>+SKU118/SKU$16</f>
        <v>#DIV/0!</v>
      </c>
      <c r="SKW118" s="1538">
        <f>+SKW556</f>
        <v>0</v>
      </c>
      <c r="SKX118" s="1845" t="e">
        <f>+SKW118/SKW$16</f>
        <v>#DIV/0!</v>
      </c>
      <c r="SKY118" s="1538">
        <f>+SKY556</f>
        <v>0</v>
      </c>
      <c r="SKZ118" s="1845" t="e">
        <f>+SKY118/SKY$16</f>
        <v>#DIV/0!</v>
      </c>
      <c r="SLA118" s="1538">
        <f>+SLA556</f>
        <v>0</v>
      </c>
      <c r="SLB118" s="1845" t="e">
        <f>+SLA118/SLA$16</f>
        <v>#DIV/0!</v>
      </c>
      <c r="SLC118" s="1538">
        <f>+SLC556</f>
        <v>0</v>
      </c>
      <c r="SLD118" s="1845" t="e">
        <f>+SLC118/SLC$16</f>
        <v>#DIV/0!</v>
      </c>
      <c r="SLE118" s="1538">
        <f>+SLE556</f>
        <v>0</v>
      </c>
      <c r="SLF118" s="1845" t="e">
        <f>+SLE118/SLE$16</f>
        <v>#DIV/0!</v>
      </c>
      <c r="SLG118" s="1538">
        <f>+SLG556</f>
        <v>0</v>
      </c>
      <c r="SLH118" s="1845" t="e">
        <f>+SLG118/SLG$16</f>
        <v>#DIV/0!</v>
      </c>
      <c r="SLI118" s="1538">
        <f>+SLI556</f>
        <v>0</v>
      </c>
      <c r="SLJ118" s="1845" t="e">
        <f>+SLI118/SLI$16</f>
        <v>#DIV/0!</v>
      </c>
      <c r="SLK118" s="1538">
        <f>+SLK556</f>
        <v>0</v>
      </c>
      <c r="SLL118" s="1845" t="e">
        <f>+SLK118/SLK$16</f>
        <v>#DIV/0!</v>
      </c>
      <c r="SLM118" s="1538">
        <f>+SLM556</f>
        <v>0</v>
      </c>
      <c r="SLN118" s="1845" t="e">
        <f>+SLM118/SLM$16</f>
        <v>#DIV/0!</v>
      </c>
      <c r="SLO118" s="1538">
        <f>+SLO556</f>
        <v>0</v>
      </c>
      <c r="SLP118" s="1845" t="e">
        <f>+SLO118/SLO$16</f>
        <v>#DIV/0!</v>
      </c>
      <c r="SLQ118" s="1538">
        <f>+SLQ556</f>
        <v>0</v>
      </c>
      <c r="SLR118" s="1845" t="e">
        <f>+SLQ118/SLQ$16</f>
        <v>#DIV/0!</v>
      </c>
      <c r="SLS118" s="1538">
        <f>+SLS556</f>
        <v>0</v>
      </c>
      <c r="SLT118" s="1845" t="e">
        <f>+SLS118/SLS$16</f>
        <v>#DIV/0!</v>
      </c>
      <c r="SLU118" s="1538">
        <f>+SLU556</f>
        <v>0</v>
      </c>
      <c r="SLV118" s="1845" t="e">
        <f>+SLU118/SLU$16</f>
        <v>#DIV/0!</v>
      </c>
      <c r="SLW118" s="1538">
        <f>+SLW556</f>
        <v>0</v>
      </c>
      <c r="SLX118" s="1845" t="e">
        <f>+SLW118/SLW$16</f>
        <v>#DIV/0!</v>
      </c>
      <c r="SLY118" s="1538">
        <f>+SLY556</f>
        <v>0</v>
      </c>
      <c r="SLZ118" s="1845" t="e">
        <f>+SLY118/SLY$16</f>
        <v>#DIV/0!</v>
      </c>
      <c r="SMA118" s="1538">
        <f>+SMA556</f>
        <v>0</v>
      </c>
      <c r="SMB118" s="1845" t="e">
        <f>+SMA118/SMA$16</f>
        <v>#DIV/0!</v>
      </c>
      <c r="SMC118" s="1538">
        <f>+SMC556</f>
        <v>0</v>
      </c>
      <c r="SMD118" s="1845" t="e">
        <f>+SMC118/SMC$16</f>
        <v>#DIV/0!</v>
      </c>
      <c r="SME118" s="1538">
        <f>+SME556</f>
        <v>0</v>
      </c>
      <c r="SMF118" s="1845" t="e">
        <f>+SME118/SME$16</f>
        <v>#DIV/0!</v>
      </c>
      <c r="SMG118" s="1538">
        <f>+SMG556</f>
        <v>0</v>
      </c>
      <c r="SMH118" s="1845" t="e">
        <f>+SMG118/SMG$16</f>
        <v>#DIV/0!</v>
      </c>
      <c r="SMI118" s="1538">
        <f>+SMI556</f>
        <v>0</v>
      </c>
      <c r="SMJ118" s="1845" t="e">
        <f>+SMI118/SMI$16</f>
        <v>#DIV/0!</v>
      </c>
      <c r="SMK118" s="1538">
        <f>+SMK556</f>
        <v>0</v>
      </c>
      <c r="SML118" s="1845" t="e">
        <f>+SMK118/SMK$16</f>
        <v>#DIV/0!</v>
      </c>
      <c r="SMM118" s="1538">
        <f>+SMM556</f>
        <v>0</v>
      </c>
      <c r="SMN118" s="1845" t="e">
        <f>+SMM118/SMM$16</f>
        <v>#DIV/0!</v>
      </c>
      <c r="SMO118" s="1538">
        <f>+SMO556</f>
        <v>0</v>
      </c>
      <c r="SMP118" s="1845" t="e">
        <f>+SMO118/SMO$16</f>
        <v>#DIV/0!</v>
      </c>
      <c r="SMQ118" s="1538">
        <f>+SMQ556</f>
        <v>0</v>
      </c>
      <c r="SMR118" s="1845" t="e">
        <f>+SMQ118/SMQ$16</f>
        <v>#DIV/0!</v>
      </c>
      <c r="SMS118" s="1538">
        <f>+SMS556</f>
        <v>0</v>
      </c>
      <c r="SMT118" s="1845" t="e">
        <f>+SMS118/SMS$16</f>
        <v>#DIV/0!</v>
      </c>
      <c r="SMU118" s="1538">
        <f>+SMU556</f>
        <v>0</v>
      </c>
      <c r="SMV118" s="1845" t="e">
        <f>+SMU118/SMU$16</f>
        <v>#DIV/0!</v>
      </c>
      <c r="SMW118" s="1538">
        <f>+SMW556</f>
        <v>0</v>
      </c>
      <c r="SMX118" s="1845" t="e">
        <f>+SMW118/SMW$16</f>
        <v>#DIV/0!</v>
      </c>
      <c r="SMY118" s="1538">
        <f>+SMY556</f>
        <v>0</v>
      </c>
      <c r="SMZ118" s="1845" t="e">
        <f>+SMY118/SMY$16</f>
        <v>#DIV/0!</v>
      </c>
      <c r="SNA118" s="1538">
        <f>+SNA556</f>
        <v>0</v>
      </c>
      <c r="SNB118" s="1845" t="e">
        <f>+SNA118/SNA$16</f>
        <v>#DIV/0!</v>
      </c>
      <c r="SNC118" s="1538">
        <f>+SNC556</f>
        <v>0</v>
      </c>
      <c r="SND118" s="1845" t="e">
        <f>+SNC118/SNC$16</f>
        <v>#DIV/0!</v>
      </c>
      <c r="SNE118" s="1538">
        <f>+SNE556</f>
        <v>0</v>
      </c>
      <c r="SNF118" s="1845" t="e">
        <f>+SNE118/SNE$16</f>
        <v>#DIV/0!</v>
      </c>
      <c r="SNG118" s="1538">
        <f>+SNG556</f>
        <v>0</v>
      </c>
      <c r="SNH118" s="1845" t="e">
        <f>+SNG118/SNG$16</f>
        <v>#DIV/0!</v>
      </c>
      <c r="SNI118" s="1538">
        <f>+SNI556</f>
        <v>0</v>
      </c>
      <c r="SNJ118" s="1845" t="e">
        <f>+SNI118/SNI$16</f>
        <v>#DIV/0!</v>
      </c>
      <c r="SNK118" s="1538">
        <f>+SNK556</f>
        <v>0</v>
      </c>
      <c r="SNL118" s="1845" t="e">
        <f>+SNK118/SNK$16</f>
        <v>#DIV/0!</v>
      </c>
      <c r="SNM118" s="1538">
        <f>+SNM556</f>
        <v>0</v>
      </c>
      <c r="SNN118" s="1845" t="e">
        <f>+SNM118/SNM$16</f>
        <v>#DIV/0!</v>
      </c>
      <c r="SNO118" s="1538">
        <f>+SNO556</f>
        <v>0</v>
      </c>
      <c r="SNP118" s="1845" t="e">
        <f>+SNO118/SNO$16</f>
        <v>#DIV/0!</v>
      </c>
      <c r="SNQ118" s="1538">
        <f>+SNQ556</f>
        <v>0</v>
      </c>
      <c r="SNR118" s="1845" t="e">
        <f>+SNQ118/SNQ$16</f>
        <v>#DIV/0!</v>
      </c>
      <c r="SNS118" s="1538">
        <f>+SNS556</f>
        <v>0</v>
      </c>
      <c r="SNT118" s="1845" t="e">
        <f>+SNS118/SNS$16</f>
        <v>#DIV/0!</v>
      </c>
      <c r="SNU118" s="1538">
        <f>+SNU556</f>
        <v>0</v>
      </c>
      <c r="SNV118" s="1845" t="e">
        <f>+SNU118/SNU$16</f>
        <v>#DIV/0!</v>
      </c>
      <c r="SNW118" s="1538">
        <f>+SNW556</f>
        <v>0</v>
      </c>
      <c r="SNX118" s="1845" t="e">
        <f>+SNW118/SNW$16</f>
        <v>#DIV/0!</v>
      </c>
      <c r="SNY118" s="1538">
        <f>+SNY556</f>
        <v>0</v>
      </c>
      <c r="SNZ118" s="1845" t="e">
        <f>+SNY118/SNY$16</f>
        <v>#DIV/0!</v>
      </c>
      <c r="SOA118" s="1538">
        <f>+SOA556</f>
        <v>0</v>
      </c>
      <c r="SOB118" s="1845" t="e">
        <f>+SOA118/SOA$16</f>
        <v>#DIV/0!</v>
      </c>
      <c r="SOC118" s="1538">
        <f>+SOC556</f>
        <v>0</v>
      </c>
      <c r="SOD118" s="1845" t="e">
        <f>+SOC118/SOC$16</f>
        <v>#DIV/0!</v>
      </c>
      <c r="SOE118" s="1538">
        <f>+SOE556</f>
        <v>0</v>
      </c>
      <c r="SOF118" s="1845" t="e">
        <f>+SOE118/SOE$16</f>
        <v>#DIV/0!</v>
      </c>
      <c r="SOG118" s="1538">
        <f>+SOG556</f>
        <v>0</v>
      </c>
      <c r="SOH118" s="1845" t="e">
        <f>+SOG118/SOG$16</f>
        <v>#DIV/0!</v>
      </c>
      <c r="SOI118" s="1538">
        <f>+SOI556</f>
        <v>0</v>
      </c>
      <c r="SOJ118" s="1845" t="e">
        <f>+SOI118/SOI$16</f>
        <v>#DIV/0!</v>
      </c>
      <c r="SOK118" s="1538">
        <f>+SOK556</f>
        <v>0</v>
      </c>
      <c r="SOL118" s="1845" t="e">
        <f>+SOK118/SOK$16</f>
        <v>#DIV/0!</v>
      </c>
      <c r="SOM118" s="1538">
        <f>+SOM556</f>
        <v>0</v>
      </c>
      <c r="SON118" s="1845" t="e">
        <f>+SOM118/SOM$16</f>
        <v>#DIV/0!</v>
      </c>
      <c r="SOO118" s="1538">
        <f>+SOO556</f>
        <v>0</v>
      </c>
      <c r="SOP118" s="1845" t="e">
        <f>+SOO118/SOO$16</f>
        <v>#DIV/0!</v>
      </c>
      <c r="SOQ118" s="1538">
        <f>+SOQ556</f>
        <v>0</v>
      </c>
      <c r="SOR118" s="1845" t="e">
        <f>+SOQ118/SOQ$16</f>
        <v>#DIV/0!</v>
      </c>
      <c r="SOS118" s="1538">
        <f>+SOS556</f>
        <v>0</v>
      </c>
      <c r="SOT118" s="1845" t="e">
        <f>+SOS118/SOS$16</f>
        <v>#DIV/0!</v>
      </c>
      <c r="SOU118" s="1538">
        <f>+SOU556</f>
        <v>0</v>
      </c>
      <c r="SOV118" s="1845" t="e">
        <f>+SOU118/SOU$16</f>
        <v>#DIV/0!</v>
      </c>
      <c r="SOW118" s="1538">
        <f>+SOW556</f>
        <v>0</v>
      </c>
      <c r="SOX118" s="1845" t="e">
        <f>+SOW118/SOW$16</f>
        <v>#DIV/0!</v>
      </c>
      <c r="SOY118" s="1538">
        <f>+SOY556</f>
        <v>0</v>
      </c>
      <c r="SOZ118" s="1845" t="e">
        <f>+SOY118/SOY$16</f>
        <v>#DIV/0!</v>
      </c>
      <c r="SPA118" s="1538">
        <f>+SPA556</f>
        <v>0</v>
      </c>
      <c r="SPB118" s="1845" t="e">
        <f>+SPA118/SPA$16</f>
        <v>#DIV/0!</v>
      </c>
      <c r="SPC118" s="1538">
        <f>+SPC556</f>
        <v>0</v>
      </c>
      <c r="SPD118" s="1845" t="e">
        <f>+SPC118/SPC$16</f>
        <v>#DIV/0!</v>
      </c>
      <c r="SPE118" s="1538">
        <f>+SPE556</f>
        <v>0</v>
      </c>
      <c r="SPF118" s="1845" t="e">
        <f>+SPE118/SPE$16</f>
        <v>#DIV/0!</v>
      </c>
      <c r="SPG118" s="1538">
        <f>+SPG556</f>
        <v>0</v>
      </c>
      <c r="SPH118" s="1845" t="e">
        <f>+SPG118/SPG$16</f>
        <v>#DIV/0!</v>
      </c>
      <c r="SPI118" s="1538">
        <f>+SPI556</f>
        <v>0</v>
      </c>
      <c r="SPJ118" s="1845" t="e">
        <f>+SPI118/SPI$16</f>
        <v>#DIV/0!</v>
      </c>
      <c r="SPK118" s="1538">
        <f>+SPK556</f>
        <v>0</v>
      </c>
      <c r="SPL118" s="1845" t="e">
        <f>+SPK118/SPK$16</f>
        <v>#DIV/0!</v>
      </c>
      <c r="SPM118" s="1538">
        <f>+SPM556</f>
        <v>0</v>
      </c>
      <c r="SPN118" s="1845" t="e">
        <f>+SPM118/SPM$16</f>
        <v>#DIV/0!</v>
      </c>
      <c r="SPO118" s="1538">
        <f>+SPO556</f>
        <v>0</v>
      </c>
      <c r="SPP118" s="1845" t="e">
        <f>+SPO118/SPO$16</f>
        <v>#DIV/0!</v>
      </c>
      <c r="SPQ118" s="1538">
        <f>+SPQ556</f>
        <v>0</v>
      </c>
      <c r="SPR118" s="1845" t="e">
        <f>+SPQ118/SPQ$16</f>
        <v>#DIV/0!</v>
      </c>
      <c r="SPS118" s="1538">
        <f>+SPS556</f>
        <v>0</v>
      </c>
      <c r="SPT118" s="1845" t="e">
        <f>+SPS118/SPS$16</f>
        <v>#DIV/0!</v>
      </c>
      <c r="SPU118" s="1538">
        <f>+SPU556</f>
        <v>0</v>
      </c>
      <c r="SPV118" s="1845" t="e">
        <f>+SPU118/SPU$16</f>
        <v>#DIV/0!</v>
      </c>
      <c r="SPW118" s="1538">
        <f>+SPW556</f>
        <v>0</v>
      </c>
      <c r="SPX118" s="1845" t="e">
        <f>+SPW118/SPW$16</f>
        <v>#DIV/0!</v>
      </c>
      <c r="SPY118" s="1538">
        <f>+SPY556</f>
        <v>0</v>
      </c>
      <c r="SPZ118" s="1845" t="e">
        <f>+SPY118/SPY$16</f>
        <v>#DIV/0!</v>
      </c>
      <c r="SQA118" s="1538">
        <f>+SQA556</f>
        <v>0</v>
      </c>
      <c r="SQB118" s="1845" t="e">
        <f>+SQA118/SQA$16</f>
        <v>#DIV/0!</v>
      </c>
      <c r="SQC118" s="1538">
        <f>+SQC556</f>
        <v>0</v>
      </c>
      <c r="SQD118" s="1845" t="e">
        <f>+SQC118/SQC$16</f>
        <v>#DIV/0!</v>
      </c>
      <c r="SQE118" s="1538">
        <f>+SQE556</f>
        <v>0</v>
      </c>
      <c r="SQF118" s="1845" t="e">
        <f>+SQE118/SQE$16</f>
        <v>#DIV/0!</v>
      </c>
      <c r="SQG118" s="1538">
        <f>+SQG556</f>
        <v>0</v>
      </c>
      <c r="SQH118" s="1845" t="e">
        <f>+SQG118/SQG$16</f>
        <v>#DIV/0!</v>
      </c>
      <c r="SQI118" s="1538">
        <f>+SQI556</f>
        <v>0</v>
      </c>
      <c r="SQJ118" s="1845" t="e">
        <f>+SQI118/SQI$16</f>
        <v>#DIV/0!</v>
      </c>
      <c r="SQK118" s="1538">
        <f>+SQK556</f>
        <v>0</v>
      </c>
      <c r="SQL118" s="1845" t="e">
        <f>+SQK118/SQK$16</f>
        <v>#DIV/0!</v>
      </c>
      <c r="SQM118" s="1538">
        <f>+SQM556</f>
        <v>0</v>
      </c>
      <c r="SQN118" s="1845" t="e">
        <f>+SQM118/SQM$16</f>
        <v>#DIV/0!</v>
      </c>
      <c r="SQO118" s="1538">
        <f>+SQO556</f>
        <v>0</v>
      </c>
      <c r="SQP118" s="1845" t="e">
        <f>+SQO118/SQO$16</f>
        <v>#DIV/0!</v>
      </c>
      <c r="SQQ118" s="1538">
        <f>+SQQ556</f>
        <v>0</v>
      </c>
      <c r="SQR118" s="1845" t="e">
        <f>+SQQ118/SQQ$16</f>
        <v>#DIV/0!</v>
      </c>
      <c r="SQS118" s="1538">
        <f>+SQS556</f>
        <v>0</v>
      </c>
      <c r="SQT118" s="1845" t="e">
        <f>+SQS118/SQS$16</f>
        <v>#DIV/0!</v>
      </c>
      <c r="SQU118" s="1538">
        <f>+SQU556</f>
        <v>0</v>
      </c>
      <c r="SQV118" s="1845" t="e">
        <f>+SQU118/SQU$16</f>
        <v>#DIV/0!</v>
      </c>
      <c r="SQW118" s="1538">
        <f>+SQW556</f>
        <v>0</v>
      </c>
      <c r="SQX118" s="1845" t="e">
        <f>+SQW118/SQW$16</f>
        <v>#DIV/0!</v>
      </c>
      <c r="SQY118" s="1538">
        <f>+SQY556</f>
        <v>0</v>
      </c>
      <c r="SQZ118" s="1845" t="e">
        <f>+SQY118/SQY$16</f>
        <v>#DIV/0!</v>
      </c>
      <c r="SRA118" s="1538">
        <f>+SRA556</f>
        <v>0</v>
      </c>
      <c r="SRB118" s="1845" t="e">
        <f>+SRA118/SRA$16</f>
        <v>#DIV/0!</v>
      </c>
      <c r="SRC118" s="1538">
        <f>+SRC556</f>
        <v>0</v>
      </c>
      <c r="SRD118" s="1845" t="e">
        <f>+SRC118/SRC$16</f>
        <v>#DIV/0!</v>
      </c>
      <c r="SRE118" s="1538">
        <f>+SRE556</f>
        <v>0</v>
      </c>
      <c r="SRF118" s="1845" t="e">
        <f>+SRE118/SRE$16</f>
        <v>#DIV/0!</v>
      </c>
      <c r="SRG118" s="1538">
        <f>+SRG556</f>
        <v>0</v>
      </c>
      <c r="SRH118" s="1845" t="e">
        <f>+SRG118/SRG$16</f>
        <v>#DIV/0!</v>
      </c>
      <c r="SRI118" s="1538">
        <f>+SRI556</f>
        <v>0</v>
      </c>
      <c r="SRJ118" s="1845" t="e">
        <f>+SRI118/SRI$16</f>
        <v>#DIV/0!</v>
      </c>
      <c r="SRK118" s="1538">
        <f>+SRK556</f>
        <v>0</v>
      </c>
      <c r="SRL118" s="1845" t="e">
        <f>+SRK118/SRK$16</f>
        <v>#DIV/0!</v>
      </c>
      <c r="SRM118" s="1538">
        <f>+SRM556</f>
        <v>0</v>
      </c>
      <c r="SRN118" s="1845" t="e">
        <f>+SRM118/SRM$16</f>
        <v>#DIV/0!</v>
      </c>
      <c r="SRO118" s="1538">
        <f>+SRO556</f>
        <v>0</v>
      </c>
      <c r="SRP118" s="1845" t="e">
        <f>+SRO118/SRO$16</f>
        <v>#DIV/0!</v>
      </c>
      <c r="SRQ118" s="1538">
        <f>+SRQ556</f>
        <v>0</v>
      </c>
      <c r="SRR118" s="1845" t="e">
        <f>+SRQ118/SRQ$16</f>
        <v>#DIV/0!</v>
      </c>
      <c r="SRS118" s="1538">
        <f>+SRS556</f>
        <v>0</v>
      </c>
      <c r="SRT118" s="1845" t="e">
        <f>+SRS118/SRS$16</f>
        <v>#DIV/0!</v>
      </c>
      <c r="SRU118" s="1538">
        <f>+SRU556</f>
        <v>0</v>
      </c>
      <c r="SRV118" s="1845" t="e">
        <f>+SRU118/SRU$16</f>
        <v>#DIV/0!</v>
      </c>
      <c r="SRW118" s="1538">
        <f>+SRW556</f>
        <v>0</v>
      </c>
      <c r="SRX118" s="1845" t="e">
        <f>+SRW118/SRW$16</f>
        <v>#DIV/0!</v>
      </c>
      <c r="SRY118" s="1538">
        <f>+SRY556</f>
        <v>0</v>
      </c>
      <c r="SRZ118" s="1845" t="e">
        <f>+SRY118/SRY$16</f>
        <v>#DIV/0!</v>
      </c>
      <c r="SSA118" s="1538">
        <f>+SSA556</f>
        <v>0</v>
      </c>
      <c r="SSB118" s="1845" t="e">
        <f>+SSA118/SSA$16</f>
        <v>#DIV/0!</v>
      </c>
      <c r="SSC118" s="1538">
        <f>+SSC556</f>
        <v>0</v>
      </c>
      <c r="SSD118" s="1845" t="e">
        <f>+SSC118/SSC$16</f>
        <v>#DIV/0!</v>
      </c>
      <c r="SSE118" s="1538">
        <f>+SSE556</f>
        <v>0</v>
      </c>
      <c r="SSF118" s="1845" t="e">
        <f>+SSE118/SSE$16</f>
        <v>#DIV/0!</v>
      </c>
      <c r="SSG118" s="1538">
        <f>+SSG556</f>
        <v>0</v>
      </c>
      <c r="SSH118" s="1845" t="e">
        <f>+SSG118/SSG$16</f>
        <v>#DIV/0!</v>
      </c>
      <c r="SSI118" s="1538">
        <f>+SSI556</f>
        <v>0</v>
      </c>
      <c r="SSJ118" s="1845" t="e">
        <f>+SSI118/SSI$16</f>
        <v>#DIV/0!</v>
      </c>
      <c r="SSK118" s="1538">
        <f>+SSK556</f>
        <v>0</v>
      </c>
      <c r="SSL118" s="1845" t="e">
        <f>+SSK118/SSK$16</f>
        <v>#DIV/0!</v>
      </c>
      <c r="SSM118" s="1538">
        <f>+SSM556</f>
        <v>0</v>
      </c>
      <c r="SSN118" s="1845" t="e">
        <f>+SSM118/SSM$16</f>
        <v>#DIV/0!</v>
      </c>
      <c r="SSO118" s="1538">
        <f>+SSO556</f>
        <v>0</v>
      </c>
      <c r="SSP118" s="1845" t="e">
        <f>+SSO118/SSO$16</f>
        <v>#DIV/0!</v>
      </c>
      <c r="SSQ118" s="1538">
        <f>+SSQ556</f>
        <v>0</v>
      </c>
      <c r="SSR118" s="1845" t="e">
        <f>+SSQ118/SSQ$16</f>
        <v>#DIV/0!</v>
      </c>
      <c r="SSS118" s="1538">
        <f>+SSS556</f>
        <v>0</v>
      </c>
      <c r="SST118" s="1845" t="e">
        <f>+SSS118/SSS$16</f>
        <v>#DIV/0!</v>
      </c>
      <c r="SSU118" s="1538">
        <f>+SSU556</f>
        <v>0</v>
      </c>
      <c r="SSV118" s="1845" t="e">
        <f>+SSU118/SSU$16</f>
        <v>#DIV/0!</v>
      </c>
      <c r="SSW118" s="1538">
        <f>+SSW556</f>
        <v>0</v>
      </c>
      <c r="SSX118" s="1845" t="e">
        <f>+SSW118/SSW$16</f>
        <v>#DIV/0!</v>
      </c>
      <c r="SSY118" s="1538">
        <f>+SSY556</f>
        <v>0</v>
      </c>
      <c r="SSZ118" s="1845" t="e">
        <f>+SSY118/SSY$16</f>
        <v>#DIV/0!</v>
      </c>
      <c r="STA118" s="1538">
        <f>+STA556</f>
        <v>0</v>
      </c>
      <c r="STB118" s="1845" t="e">
        <f>+STA118/STA$16</f>
        <v>#DIV/0!</v>
      </c>
      <c r="STC118" s="1538">
        <f>+STC556</f>
        <v>0</v>
      </c>
      <c r="STD118" s="1845" t="e">
        <f>+STC118/STC$16</f>
        <v>#DIV/0!</v>
      </c>
      <c r="STE118" s="1538">
        <f>+STE556</f>
        <v>0</v>
      </c>
      <c r="STF118" s="1845" t="e">
        <f>+STE118/STE$16</f>
        <v>#DIV/0!</v>
      </c>
      <c r="STG118" s="1538">
        <f>+STG556</f>
        <v>0</v>
      </c>
      <c r="STH118" s="1845" t="e">
        <f>+STG118/STG$16</f>
        <v>#DIV/0!</v>
      </c>
      <c r="STI118" s="1538">
        <f>+STI556</f>
        <v>0</v>
      </c>
      <c r="STJ118" s="1845" t="e">
        <f>+STI118/STI$16</f>
        <v>#DIV/0!</v>
      </c>
      <c r="STK118" s="1538">
        <f>+STK556</f>
        <v>0</v>
      </c>
      <c r="STL118" s="1845" t="e">
        <f>+STK118/STK$16</f>
        <v>#DIV/0!</v>
      </c>
      <c r="STM118" s="1538">
        <f>+STM556</f>
        <v>0</v>
      </c>
      <c r="STN118" s="1845" t="e">
        <f>+STM118/STM$16</f>
        <v>#DIV/0!</v>
      </c>
      <c r="STO118" s="1538">
        <f>+STO556</f>
        <v>0</v>
      </c>
      <c r="STP118" s="1845" t="e">
        <f>+STO118/STO$16</f>
        <v>#DIV/0!</v>
      </c>
      <c r="STQ118" s="1538">
        <f>+STQ556</f>
        <v>0</v>
      </c>
      <c r="STR118" s="1845" t="e">
        <f>+STQ118/STQ$16</f>
        <v>#DIV/0!</v>
      </c>
      <c r="STS118" s="1538">
        <f>+STS556</f>
        <v>0</v>
      </c>
      <c r="STT118" s="1845" t="e">
        <f>+STS118/STS$16</f>
        <v>#DIV/0!</v>
      </c>
      <c r="STU118" s="1538">
        <f>+STU556</f>
        <v>0</v>
      </c>
      <c r="STV118" s="1845" t="e">
        <f>+STU118/STU$16</f>
        <v>#DIV/0!</v>
      </c>
      <c r="STW118" s="1538">
        <f>+STW556</f>
        <v>0</v>
      </c>
      <c r="STX118" s="1845" t="e">
        <f>+STW118/STW$16</f>
        <v>#DIV/0!</v>
      </c>
      <c r="STY118" s="1538">
        <f>+STY556</f>
        <v>0</v>
      </c>
      <c r="STZ118" s="1845" t="e">
        <f>+STY118/STY$16</f>
        <v>#DIV/0!</v>
      </c>
      <c r="SUA118" s="1538">
        <f>+SUA556</f>
        <v>0</v>
      </c>
      <c r="SUB118" s="1845" t="e">
        <f>+SUA118/SUA$16</f>
        <v>#DIV/0!</v>
      </c>
      <c r="SUC118" s="1538">
        <f>+SUC556</f>
        <v>0</v>
      </c>
      <c r="SUD118" s="1845" t="e">
        <f>+SUC118/SUC$16</f>
        <v>#DIV/0!</v>
      </c>
      <c r="SUE118" s="1538">
        <f>+SUE556</f>
        <v>0</v>
      </c>
      <c r="SUF118" s="1845" t="e">
        <f>+SUE118/SUE$16</f>
        <v>#DIV/0!</v>
      </c>
      <c r="SUG118" s="1538">
        <f>+SUG556</f>
        <v>0</v>
      </c>
      <c r="SUH118" s="1845" t="e">
        <f>+SUG118/SUG$16</f>
        <v>#DIV/0!</v>
      </c>
      <c r="SUI118" s="1538">
        <f>+SUI556</f>
        <v>0</v>
      </c>
      <c r="SUJ118" s="1845" t="e">
        <f>+SUI118/SUI$16</f>
        <v>#DIV/0!</v>
      </c>
      <c r="SUK118" s="1538">
        <f>+SUK556</f>
        <v>0</v>
      </c>
      <c r="SUL118" s="1845" t="e">
        <f>+SUK118/SUK$16</f>
        <v>#DIV/0!</v>
      </c>
      <c r="SUM118" s="1538">
        <f>+SUM556</f>
        <v>0</v>
      </c>
      <c r="SUN118" s="1845" t="e">
        <f>+SUM118/SUM$16</f>
        <v>#DIV/0!</v>
      </c>
      <c r="SUO118" s="1538">
        <f>+SUO556</f>
        <v>0</v>
      </c>
      <c r="SUP118" s="1845" t="e">
        <f>+SUO118/SUO$16</f>
        <v>#DIV/0!</v>
      </c>
      <c r="SUQ118" s="1538">
        <f>+SUQ556</f>
        <v>0</v>
      </c>
      <c r="SUR118" s="1845" t="e">
        <f>+SUQ118/SUQ$16</f>
        <v>#DIV/0!</v>
      </c>
      <c r="SUS118" s="1538">
        <f>+SUS556</f>
        <v>0</v>
      </c>
      <c r="SUT118" s="1845" t="e">
        <f>+SUS118/SUS$16</f>
        <v>#DIV/0!</v>
      </c>
      <c r="SUU118" s="1538">
        <f>+SUU556</f>
        <v>0</v>
      </c>
      <c r="SUV118" s="1845" t="e">
        <f>+SUU118/SUU$16</f>
        <v>#DIV/0!</v>
      </c>
      <c r="SUW118" s="1538">
        <f>+SUW556</f>
        <v>0</v>
      </c>
      <c r="SUX118" s="1845" t="e">
        <f>+SUW118/SUW$16</f>
        <v>#DIV/0!</v>
      </c>
      <c r="SUY118" s="1538">
        <f>+SUY556</f>
        <v>0</v>
      </c>
      <c r="SUZ118" s="1845" t="e">
        <f>+SUY118/SUY$16</f>
        <v>#DIV/0!</v>
      </c>
      <c r="SVA118" s="1538">
        <f>+SVA556</f>
        <v>0</v>
      </c>
      <c r="SVB118" s="1845" t="e">
        <f>+SVA118/SVA$16</f>
        <v>#DIV/0!</v>
      </c>
      <c r="SVC118" s="1538">
        <f>+SVC556</f>
        <v>0</v>
      </c>
      <c r="SVD118" s="1845" t="e">
        <f>+SVC118/SVC$16</f>
        <v>#DIV/0!</v>
      </c>
      <c r="SVE118" s="1538">
        <f>+SVE556</f>
        <v>0</v>
      </c>
      <c r="SVF118" s="1845" t="e">
        <f>+SVE118/SVE$16</f>
        <v>#DIV/0!</v>
      </c>
      <c r="SVG118" s="1538">
        <f>+SVG556</f>
        <v>0</v>
      </c>
      <c r="SVH118" s="1845" t="e">
        <f>+SVG118/SVG$16</f>
        <v>#DIV/0!</v>
      </c>
      <c r="SVI118" s="1538">
        <f>+SVI556</f>
        <v>0</v>
      </c>
      <c r="SVJ118" s="1845" t="e">
        <f>+SVI118/SVI$16</f>
        <v>#DIV/0!</v>
      </c>
      <c r="SVK118" s="1538">
        <f>+SVK556</f>
        <v>0</v>
      </c>
      <c r="SVL118" s="1845" t="e">
        <f>+SVK118/SVK$16</f>
        <v>#DIV/0!</v>
      </c>
      <c r="SVM118" s="1538">
        <f>+SVM556</f>
        <v>0</v>
      </c>
      <c r="SVN118" s="1845" t="e">
        <f>+SVM118/SVM$16</f>
        <v>#DIV/0!</v>
      </c>
      <c r="SVO118" s="1538">
        <f>+SVO556</f>
        <v>0</v>
      </c>
      <c r="SVP118" s="1845" t="e">
        <f>+SVO118/SVO$16</f>
        <v>#DIV/0!</v>
      </c>
      <c r="SVQ118" s="1538">
        <f>+SVQ556</f>
        <v>0</v>
      </c>
      <c r="SVR118" s="1845" t="e">
        <f>+SVQ118/SVQ$16</f>
        <v>#DIV/0!</v>
      </c>
      <c r="SVS118" s="1538">
        <f>+SVS556</f>
        <v>0</v>
      </c>
      <c r="SVT118" s="1845" t="e">
        <f>+SVS118/SVS$16</f>
        <v>#DIV/0!</v>
      </c>
      <c r="SVU118" s="1538">
        <f>+SVU556</f>
        <v>0</v>
      </c>
      <c r="SVV118" s="1845" t="e">
        <f>+SVU118/SVU$16</f>
        <v>#DIV/0!</v>
      </c>
      <c r="SVW118" s="1538">
        <f>+SVW556</f>
        <v>0</v>
      </c>
      <c r="SVX118" s="1845" t="e">
        <f>+SVW118/SVW$16</f>
        <v>#DIV/0!</v>
      </c>
      <c r="SVY118" s="1538">
        <f>+SVY556</f>
        <v>0</v>
      </c>
      <c r="SVZ118" s="1845" t="e">
        <f>+SVY118/SVY$16</f>
        <v>#DIV/0!</v>
      </c>
      <c r="SWA118" s="1538">
        <f>+SWA556</f>
        <v>0</v>
      </c>
      <c r="SWB118" s="1845" t="e">
        <f>+SWA118/SWA$16</f>
        <v>#DIV/0!</v>
      </c>
      <c r="SWC118" s="1538">
        <f>+SWC556</f>
        <v>0</v>
      </c>
      <c r="SWD118" s="1845" t="e">
        <f>+SWC118/SWC$16</f>
        <v>#DIV/0!</v>
      </c>
      <c r="SWE118" s="1538">
        <f>+SWE556</f>
        <v>0</v>
      </c>
      <c r="SWF118" s="1845" t="e">
        <f>+SWE118/SWE$16</f>
        <v>#DIV/0!</v>
      </c>
      <c r="SWG118" s="1538">
        <f>+SWG556</f>
        <v>0</v>
      </c>
      <c r="SWH118" s="1845" t="e">
        <f>+SWG118/SWG$16</f>
        <v>#DIV/0!</v>
      </c>
      <c r="SWI118" s="1538">
        <f>+SWI556</f>
        <v>0</v>
      </c>
      <c r="SWJ118" s="1845" t="e">
        <f>+SWI118/SWI$16</f>
        <v>#DIV/0!</v>
      </c>
      <c r="SWK118" s="1538">
        <f>+SWK556</f>
        <v>0</v>
      </c>
      <c r="SWL118" s="1845" t="e">
        <f>+SWK118/SWK$16</f>
        <v>#DIV/0!</v>
      </c>
      <c r="SWM118" s="1538">
        <f>+SWM556</f>
        <v>0</v>
      </c>
      <c r="SWN118" s="1845" t="e">
        <f>+SWM118/SWM$16</f>
        <v>#DIV/0!</v>
      </c>
      <c r="SWO118" s="1538">
        <f>+SWO556</f>
        <v>0</v>
      </c>
      <c r="SWP118" s="1845" t="e">
        <f>+SWO118/SWO$16</f>
        <v>#DIV/0!</v>
      </c>
      <c r="SWQ118" s="1538">
        <f>+SWQ556</f>
        <v>0</v>
      </c>
      <c r="SWR118" s="1845" t="e">
        <f>+SWQ118/SWQ$16</f>
        <v>#DIV/0!</v>
      </c>
      <c r="SWS118" s="1538">
        <f>+SWS556</f>
        <v>0</v>
      </c>
      <c r="SWT118" s="1845" t="e">
        <f>+SWS118/SWS$16</f>
        <v>#DIV/0!</v>
      </c>
      <c r="SWU118" s="1538">
        <f>+SWU556</f>
        <v>0</v>
      </c>
      <c r="SWV118" s="1845" t="e">
        <f>+SWU118/SWU$16</f>
        <v>#DIV/0!</v>
      </c>
      <c r="SWW118" s="1538">
        <f>+SWW556</f>
        <v>0</v>
      </c>
      <c r="SWX118" s="1845" t="e">
        <f>+SWW118/SWW$16</f>
        <v>#DIV/0!</v>
      </c>
      <c r="SWY118" s="1538">
        <f>+SWY556</f>
        <v>0</v>
      </c>
      <c r="SWZ118" s="1845" t="e">
        <f>+SWY118/SWY$16</f>
        <v>#DIV/0!</v>
      </c>
      <c r="SXA118" s="1538">
        <f>+SXA556</f>
        <v>0</v>
      </c>
      <c r="SXB118" s="1845" t="e">
        <f>+SXA118/SXA$16</f>
        <v>#DIV/0!</v>
      </c>
      <c r="SXC118" s="1538">
        <f>+SXC556</f>
        <v>0</v>
      </c>
      <c r="SXD118" s="1845" t="e">
        <f>+SXC118/SXC$16</f>
        <v>#DIV/0!</v>
      </c>
      <c r="SXE118" s="1538">
        <f>+SXE556</f>
        <v>0</v>
      </c>
      <c r="SXF118" s="1845" t="e">
        <f>+SXE118/SXE$16</f>
        <v>#DIV/0!</v>
      </c>
      <c r="SXG118" s="1538">
        <f>+SXG556</f>
        <v>0</v>
      </c>
      <c r="SXH118" s="1845" t="e">
        <f>+SXG118/SXG$16</f>
        <v>#DIV/0!</v>
      </c>
      <c r="SXI118" s="1538">
        <f>+SXI556</f>
        <v>0</v>
      </c>
      <c r="SXJ118" s="1845" t="e">
        <f>+SXI118/SXI$16</f>
        <v>#DIV/0!</v>
      </c>
      <c r="SXK118" s="1538">
        <f>+SXK556</f>
        <v>0</v>
      </c>
      <c r="SXL118" s="1845" t="e">
        <f>+SXK118/SXK$16</f>
        <v>#DIV/0!</v>
      </c>
      <c r="SXM118" s="1538">
        <f>+SXM556</f>
        <v>0</v>
      </c>
      <c r="SXN118" s="1845" t="e">
        <f>+SXM118/SXM$16</f>
        <v>#DIV/0!</v>
      </c>
      <c r="SXO118" s="1538">
        <f>+SXO556</f>
        <v>0</v>
      </c>
      <c r="SXP118" s="1845" t="e">
        <f>+SXO118/SXO$16</f>
        <v>#DIV/0!</v>
      </c>
      <c r="SXQ118" s="1538">
        <f>+SXQ556</f>
        <v>0</v>
      </c>
      <c r="SXR118" s="1845" t="e">
        <f>+SXQ118/SXQ$16</f>
        <v>#DIV/0!</v>
      </c>
      <c r="SXS118" s="1538">
        <f>+SXS556</f>
        <v>0</v>
      </c>
      <c r="SXT118" s="1845" t="e">
        <f>+SXS118/SXS$16</f>
        <v>#DIV/0!</v>
      </c>
      <c r="SXU118" s="1538">
        <f>+SXU556</f>
        <v>0</v>
      </c>
      <c r="SXV118" s="1845" t="e">
        <f>+SXU118/SXU$16</f>
        <v>#DIV/0!</v>
      </c>
      <c r="SXW118" s="1538">
        <f>+SXW556</f>
        <v>0</v>
      </c>
      <c r="SXX118" s="1845" t="e">
        <f>+SXW118/SXW$16</f>
        <v>#DIV/0!</v>
      </c>
      <c r="SXY118" s="1538">
        <f>+SXY556</f>
        <v>0</v>
      </c>
      <c r="SXZ118" s="1845" t="e">
        <f>+SXY118/SXY$16</f>
        <v>#DIV/0!</v>
      </c>
      <c r="SYA118" s="1538">
        <f>+SYA556</f>
        <v>0</v>
      </c>
      <c r="SYB118" s="1845" t="e">
        <f>+SYA118/SYA$16</f>
        <v>#DIV/0!</v>
      </c>
      <c r="SYC118" s="1538">
        <f>+SYC556</f>
        <v>0</v>
      </c>
      <c r="SYD118" s="1845" t="e">
        <f>+SYC118/SYC$16</f>
        <v>#DIV/0!</v>
      </c>
      <c r="SYE118" s="1538">
        <f>+SYE556</f>
        <v>0</v>
      </c>
      <c r="SYF118" s="1845" t="e">
        <f>+SYE118/SYE$16</f>
        <v>#DIV/0!</v>
      </c>
      <c r="SYG118" s="1538">
        <f>+SYG556</f>
        <v>0</v>
      </c>
      <c r="SYH118" s="1845" t="e">
        <f>+SYG118/SYG$16</f>
        <v>#DIV/0!</v>
      </c>
      <c r="SYI118" s="1538">
        <f>+SYI556</f>
        <v>0</v>
      </c>
      <c r="SYJ118" s="1845" t="e">
        <f>+SYI118/SYI$16</f>
        <v>#DIV/0!</v>
      </c>
      <c r="SYK118" s="1538">
        <f>+SYK556</f>
        <v>0</v>
      </c>
      <c r="SYL118" s="1845" t="e">
        <f>+SYK118/SYK$16</f>
        <v>#DIV/0!</v>
      </c>
      <c r="SYM118" s="1538">
        <f>+SYM556</f>
        <v>0</v>
      </c>
      <c r="SYN118" s="1845" t="e">
        <f>+SYM118/SYM$16</f>
        <v>#DIV/0!</v>
      </c>
      <c r="SYO118" s="1538">
        <f>+SYO556</f>
        <v>0</v>
      </c>
      <c r="SYP118" s="1845" t="e">
        <f>+SYO118/SYO$16</f>
        <v>#DIV/0!</v>
      </c>
      <c r="SYQ118" s="1538">
        <f>+SYQ556</f>
        <v>0</v>
      </c>
      <c r="SYR118" s="1845" t="e">
        <f>+SYQ118/SYQ$16</f>
        <v>#DIV/0!</v>
      </c>
      <c r="SYS118" s="1538">
        <f>+SYS556</f>
        <v>0</v>
      </c>
      <c r="SYT118" s="1845" t="e">
        <f>+SYS118/SYS$16</f>
        <v>#DIV/0!</v>
      </c>
      <c r="SYU118" s="1538">
        <f>+SYU556</f>
        <v>0</v>
      </c>
      <c r="SYV118" s="1845" t="e">
        <f>+SYU118/SYU$16</f>
        <v>#DIV/0!</v>
      </c>
      <c r="SYW118" s="1538">
        <f>+SYW556</f>
        <v>0</v>
      </c>
      <c r="SYX118" s="1845" t="e">
        <f>+SYW118/SYW$16</f>
        <v>#DIV/0!</v>
      </c>
      <c r="SYY118" s="1538">
        <f>+SYY556</f>
        <v>0</v>
      </c>
      <c r="SYZ118" s="1845" t="e">
        <f>+SYY118/SYY$16</f>
        <v>#DIV/0!</v>
      </c>
      <c r="SZA118" s="1538">
        <f>+SZA556</f>
        <v>0</v>
      </c>
      <c r="SZB118" s="1845" t="e">
        <f>+SZA118/SZA$16</f>
        <v>#DIV/0!</v>
      </c>
      <c r="SZC118" s="1538">
        <f>+SZC556</f>
        <v>0</v>
      </c>
      <c r="SZD118" s="1845" t="e">
        <f>+SZC118/SZC$16</f>
        <v>#DIV/0!</v>
      </c>
      <c r="SZE118" s="1538">
        <f>+SZE556</f>
        <v>0</v>
      </c>
      <c r="SZF118" s="1845" t="e">
        <f>+SZE118/SZE$16</f>
        <v>#DIV/0!</v>
      </c>
      <c r="SZG118" s="1538">
        <f>+SZG556</f>
        <v>0</v>
      </c>
      <c r="SZH118" s="1845" t="e">
        <f>+SZG118/SZG$16</f>
        <v>#DIV/0!</v>
      </c>
      <c r="SZI118" s="1538">
        <f>+SZI556</f>
        <v>0</v>
      </c>
      <c r="SZJ118" s="1845" t="e">
        <f>+SZI118/SZI$16</f>
        <v>#DIV/0!</v>
      </c>
      <c r="SZK118" s="1538">
        <f>+SZK556</f>
        <v>0</v>
      </c>
      <c r="SZL118" s="1845" t="e">
        <f>+SZK118/SZK$16</f>
        <v>#DIV/0!</v>
      </c>
      <c r="SZM118" s="1538">
        <f>+SZM556</f>
        <v>0</v>
      </c>
      <c r="SZN118" s="1845" t="e">
        <f>+SZM118/SZM$16</f>
        <v>#DIV/0!</v>
      </c>
      <c r="SZO118" s="1538">
        <f>+SZO556</f>
        <v>0</v>
      </c>
      <c r="SZP118" s="1845" t="e">
        <f>+SZO118/SZO$16</f>
        <v>#DIV/0!</v>
      </c>
      <c r="SZQ118" s="1538">
        <f>+SZQ556</f>
        <v>0</v>
      </c>
      <c r="SZR118" s="1845" t="e">
        <f>+SZQ118/SZQ$16</f>
        <v>#DIV/0!</v>
      </c>
      <c r="SZS118" s="1538">
        <f>+SZS556</f>
        <v>0</v>
      </c>
      <c r="SZT118" s="1845" t="e">
        <f>+SZS118/SZS$16</f>
        <v>#DIV/0!</v>
      </c>
      <c r="SZU118" s="1538">
        <f>+SZU556</f>
        <v>0</v>
      </c>
      <c r="SZV118" s="1845" t="e">
        <f>+SZU118/SZU$16</f>
        <v>#DIV/0!</v>
      </c>
      <c r="SZW118" s="1538">
        <f>+SZW556</f>
        <v>0</v>
      </c>
      <c r="SZX118" s="1845" t="e">
        <f>+SZW118/SZW$16</f>
        <v>#DIV/0!</v>
      </c>
      <c r="SZY118" s="1538">
        <f>+SZY556</f>
        <v>0</v>
      </c>
      <c r="SZZ118" s="1845" t="e">
        <f>+SZY118/SZY$16</f>
        <v>#DIV/0!</v>
      </c>
      <c r="TAA118" s="1538">
        <f>+TAA556</f>
        <v>0</v>
      </c>
      <c r="TAB118" s="1845" t="e">
        <f>+TAA118/TAA$16</f>
        <v>#DIV/0!</v>
      </c>
      <c r="TAC118" s="1538">
        <f>+TAC556</f>
        <v>0</v>
      </c>
      <c r="TAD118" s="1845" t="e">
        <f>+TAC118/TAC$16</f>
        <v>#DIV/0!</v>
      </c>
      <c r="TAE118" s="1538">
        <f>+TAE556</f>
        <v>0</v>
      </c>
      <c r="TAF118" s="1845" t="e">
        <f>+TAE118/TAE$16</f>
        <v>#DIV/0!</v>
      </c>
      <c r="TAG118" s="1538">
        <f>+TAG556</f>
        <v>0</v>
      </c>
      <c r="TAH118" s="1845" t="e">
        <f>+TAG118/TAG$16</f>
        <v>#DIV/0!</v>
      </c>
      <c r="TAI118" s="1538">
        <f>+TAI556</f>
        <v>0</v>
      </c>
      <c r="TAJ118" s="1845" t="e">
        <f>+TAI118/TAI$16</f>
        <v>#DIV/0!</v>
      </c>
      <c r="TAK118" s="1538">
        <f>+TAK556</f>
        <v>0</v>
      </c>
      <c r="TAL118" s="1845" t="e">
        <f>+TAK118/TAK$16</f>
        <v>#DIV/0!</v>
      </c>
      <c r="TAM118" s="1538">
        <f>+TAM556</f>
        <v>0</v>
      </c>
      <c r="TAN118" s="1845" t="e">
        <f>+TAM118/TAM$16</f>
        <v>#DIV/0!</v>
      </c>
      <c r="TAO118" s="1538">
        <f>+TAO556</f>
        <v>0</v>
      </c>
      <c r="TAP118" s="1845" t="e">
        <f>+TAO118/TAO$16</f>
        <v>#DIV/0!</v>
      </c>
      <c r="TAQ118" s="1538">
        <f>+TAQ556</f>
        <v>0</v>
      </c>
      <c r="TAR118" s="1845" t="e">
        <f>+TAQ118/TAQ$16</f>
        <v>#DIV/0!</v>
      </c>
      <c r="TAS118" s="1538">
        <f>+TAS556</f>
        <v>0</v>
      </c>
      <c r="TAT118" s="1845" t="e">
        <f>+TAS118/TAS$16</f>
        <v>#DIV/0!</v>
      </c>
      <c r="TAU118" s="1538">
        <f>+TAU556</f>
        <v>0</v>
      </c>
      <c r="TAV118" s="1845" t="e">
        <f>+TAU118/TAU$16</f>
        <v>#DIV/0!</v>
      </c>
      <c r="TAW118" s="1538">
        <f>+TAW556</f>
        <v>0</v>
      </c>
      <c r="TAX118" s="1845" t="e">
        <f>+TAW118/TAW$16</f>
        <v>#DIV/0!</v>
      </c>
      <c r="TAY118" s="1538">
        <f>+TAY556</f>
        <v>0</v>
      </c>
      <c r="TAZ118" s="1845" t="e">
        <f>+TAY118/TAY$16</f>
        <v>#DIV/0!</v>
      </c>
      <c r="TBA118" s="1538">
        <f>+TBA556</f>
        <v>0</v>
      </c>
      <c r="TBB118" s="1845" t="e">
        <f>+TBA118/TBA$16</f>
        <v>#DIV/0!</v>
      </c>
      <c r="TBC118" s="1538">
        <f>+TBC556</f>
        <v>0</v>
      </c>
      <c r="TBD118" s="1845" t="e">
        <f>+TBC118/TBC$16</f>
        <v>#DIV/0!</v>
      </c>
      <c r="TBE118" s="1538">
        <f>+TBE556</f>
        <v>0</v>
      </c>
      <c r="TBF118" s="1845" t="e">
        <f>+TBE118/TBE$16</f>
        <v>#DIV/0!</v>
      </c>
      <c r="TBG118" s="1538">
        <f>+TBG556</f>
        <v>0</v>
      </c>
      <c r="TBH118" s="1845" t="e">
        <f>+TBG118/TBG$16</f>
        <v>#DIV/0!</v>
      </c>
      <c r="TBI118" s="1538">
        <f>+TBI556</f>
        <v>0</v>
      </c>
      <c r="TBJ118" s="1845" t="e">
        <f>+TBI118/TBI$16</f>
        <v>#DIV/0!</v>
      </c>
      <c r="TBK118" s="1538">
        <f>+TBK556</f>
        <v>0</v>
      </c>
      <c r="TBL118" s="1845" t="e">
        <f>+TBK118/TBK$16</f>
        <v>#DIV/0!</v>
      </c>
      <c r="TBM118" s="1538">
        <f>+TBM556</f>
        <v>0</v>
      </c>
      <c r="TBN118" s="1845" t="e">
        <f>+TBM118/TBM$16</f>
        <v>#DIV/0!</v>
      </c>
      <c r="TBO118" s="1538">
        <f>+TBO556</f>
        <v>0</v>
      </c>
      <c r="TBP118" s="1845" t="e">
        <f>+TBO118/TBO$16</f>
        <v>#DIV/0!</v>
      </c>
      <c r="TBQ118" s="1538">
        <f>+TBQ556</f>
        <v>0</v>
      </c>
      <c r="TBR118" s="1845" t="e">
        <f>+TBQ118/TBQ$16</f>
        <v>#DIV/0!</v>
      </c>
      <c r="TBS118" s="1538">
        <f>+TBS556</f>
        <v>0</v>
      </c>
      <c r="TBT118" s="1845" t="e">
        <f>+TBS118/TBS$16</f>
        <v>#DIV/0!</v>
      </c>
      <c r="TBU118" s="1538">
        <f>+TBU556</f>
        <v>0</v>
      </c>
      <c r="TBV118" s="1845" t="e">
        <f>+TBU118/TBU$16</f>
        <v>#DIV/0!</v>
      </c>
      <c r="TBW118" s="1538">
        <f>+TBW556</f>
        <v>0</v>
      </c>
      <c r="TBX118" s="1845" t="e">
        <f>+TBW118/TBW$16</f>
        <v>#DIV/0!</v>
      </c>
      <c r="TBY118" s="1538">
        <f>+TBY556</f>
        <v>0</v>
      </c>
      <c r="TBZ118" s="1845" t="e">
        <f>+TBY118/TBY$16</f>
        <v>#DIV/0!</v>
      </c>
      <c r="TCA118" s="1538">
        <f>+TCA556</f>
        <v>0</v>
      </c>
      <c r="TCB118" s="1845" t="e">
        <f>+TCA118/TCA$16</f>
        <v>#DIV/0!</v>
      </c>
      <c r="TCC118" s="1538">
        <f>+TCC556</f>
        <v>0</v>
      </c>
      <c r="TCD118" s="1845" t="e">
        <f>+TCC118/TCC$16</f>
        <v>#DIV/0!</v>
      </c>
      <c r="TCE118" s="1538">
        <f>+TCE556</f>
        <v>0</v>
      </c>
      <c r="TCF118" s="1845" t="e">
        <f>+TCE118/TCE$16</f>
        <v>#DIV/0!</v>
      </c>
      <c r="TCG118" s="1538">
        <f>+TCG556</f>
        <v>0</v>
      </c>
      <c r="TCH118" s="1845" t="e">
        <f>+TCG118/TCG$16</f>
        <v>#DIV/0!</v>
      </c>
      <c r="TCI118" s="1538">
        <f>+TCI556</f>
        <v>0</v>
      </c>
      <c r="TCJ118" s="1845" t="e">
        <f>+TCI118/TCI$16</f>
        <v>#DIV/0!</v>
      </c>
      <c r="TCK118" s="1538">
        <f>+TCK556</f>
        <v>0</v>
      </c>
      <c r="TCL118" s="1845" t="e">
        <f>+TCK118/TCK$16</f>
        <v>#DIV/0!</v>
      </c>
      <c r="TCM118" s="1538">
        <f>+TCM556</f>
        <v>0</v>
      </c>
      <c r="TCN118" s="1845" t="e">
        <f>+TCM118/TCM$16</f>
        <v>#DIV/0!</v>
      </c>
      <c r="TCO118" s="1538">
        <f>+TCO556</f>
        <v>0</v>
      </c>
      <c r="TCP118" s="1845" t="e">
        <f>+TCO118/TCO$16</f>
        <v>#DIV/0!</v>
      </c>
      <c r="TCQ118" s="1538">
        <f>+TCQ556</f>
        <v>0</v>
      </c>
      <c r="TCR118" s="1845" t="e">
        <f>+TCQ118/TCQ$16</f>
        <v>#DIV/0!</v>
      </c>
      <c r="TCS118" s="1538">
        <f>+TCS556</f>
        <v>0</v>
      </c>
      <c r="TCT118" s="1845" t="e">
        <f>+TCS118/TCS$16</f>
        <v>#DIV/0!</v>
      </c>
      <c r="TCU118" s="1538">
        <f>+TCU556</f>
        <v>0</v>
      </c>
      <c r="TCV118" s="1845" t="e">
        <f>+TCU118/TCU$16</f>
        <v>#DIV/0!</v>
      </c>
      <c r="TCW118" s="1538">
        <f>+TCW556</f>
        <v>0</v>
      </c>
      <c r="TCX118" s="1845" t="e">
        <f>+TCW118/TCW$16</f>
        <v>#DIV/0!</v>
      </c>
      <c r="TCY118" s="1538">
        <f>+TCY556</f>
        <v>0</v>
      </c>
      <c r="TCZ118" s="1845" t="e">
        <f>+TCY118/TCY$16</f>
        <v>#DIV/0!</v>
      </c>
      <c r="TDA118" s="1538">
        <f>+TDA556</f>
        <v>0</v>
      </c>
      <c r="TDB118" s="1845" t="e">
        <f>+TDA118/TDA$16</f>
        <v>#DIV/0!</v>
      </c>
      <c r="TDC118" s="1538">
        <f>+TDC556</f>
        <v>0</v>
      </c>
      <c r="TDD118" s="1845" t="e">
        <f>+TDC118/TDC$16</f>
        <v>#DIV/0!</v>
      </c>
      <c r="TDE118" s="1538">
        <f>+TDE556</f>
        <v>0</v>
      </c>
      <c r="TDF118" s="1845" t="e">
        <f>+TDE118/TDE$16</f>
        <v>#DIV/0!</v>
      </c>
      <c r="TDG118" s="1538">
        <f>+TDG556</f>
        <v>0</v>
      </c>
      <c r="TDH118" s="1845" t="e">
        <f>+TDG118/TDG$16</f>
        <v>#DIV/0!</v>
      </c>
      <c r="TDI118" s="1538">
        <f>+TDI556</f>
        <v>0</v>
      </c>
      <c r="TDJ118" s="1845" t="e">
        <f>+TDI118/TDI$16</f>
        <v>#DIV/0!</v>
      </c>
      <c r="TDK118" s="1538">
        <f>+TDK556</f>
        <v>0</v>
      </c>
      <c r="TDL118" s="1845" t="e">
        <f>+TDK118/TDK$16</f>
        <v>#DIV/0!</v>
      </c>
      <c r="TDM118" s="1538">
        <f>+TDM556</f>
        <v>0</v>
      </c>
      <c r="TDN118" s="1845" t="e">
        <f>+TDM118/TDM$16</f>
        <v>#DIV/0!</v>
      </c>
      <c r="TDO118" s="1538">
        <f>+TDO556</f>
        <v>0</v>
      </c>
      <c r="TDP118" s="1845" t="e">
        <f>+TDO118/TDO$16</f>
        <v>#DIV/0!</v>
      </c>
      <c r="TDQ118" s="1538">
        <f>+TDQ556</f>
        <v>0</v>
      </c>
      <c r="TDR118" s="1845" t="e">
        <f>+TDQ118/TDQ$16</f>
        <v>#DIV/0!</v>
      </c>
      <c r="TDS118" s="1538">
        <f>+TDS556</f>
        <v>0</v>
      </c>
      <c r="TDT118" s="1845" t="e">
        <f>+TDS118/TDS$16</f>
        <v>#DIV/0!</v>
      </c>
      <c r="TDU118" s="1538">
        <f>+TDU556</f>
        <v>0</v>
      </c>
      <c r="TDV118" s="1845" t="e">
        <f>+TDU118/TDU$16</f>
        <v>#DIV/0!</v>
      </c>
      <c r="TDW118" s="1538">
        <f>+TDW556</f>
        <v>0</v>
      </c>
      <c r="TDX118" s="1845" t="e">
        <f>+TDW118/TDW$16</f>
        <v>#DIV/0!</v>
      </c>
      <c r="TDY118" s="1538">
        <f>+TDY556</f>
        <v>0</v>
      </c>
      <c r="TDZ118" s="1845" t="e">
        <f>+TDY118/TDY$16</f>
        <v>#DIV/0!</v>
      </c>
      <c r="TEA118" s="1538">
        <f>+TEA556</f>
        <v>0</v>
      </c>
      <c r="TEB118" s="1845" t="e">
        <f>+TEA118/TEA$16</f>
        <v>#DIV/0!</v>
      </c>
      <c r="TEC118" s="1538">
        <f>+TEC556</f>
        <v>0</v>
      </c>
      <c r="TED118" s="1845" t="e">
        <f>+TEC118/TEC$16</f>
        <v>#DIV/0!</v>
      </c>
      <c r="TEE118" s="1538">
        <f>+TEE556</f>
        <v>0</v>
      </c>
      <c r="TEF118" s="1845" t="e">
        <f>+TEE118/TEE$16</f>
        <v>#DIV/0!</v>
      </c>
      <c r="TEG118" s="1538">
        <f>+TEG556</f>
        <v>0</v>
      </c>
      <c r="TEH118" s="1845" t="e">
        <f>+TEG118/TEG$16</f>
        <v>#DIV/0!</v>
      </c>
      <c r="TEI118" s="1538">
        <f>+TEI556</f>
        <v>0</v>
      </c>
      <c r="TEJ118" s="1845" t="e">
        <f>+TEI118/TEI$16</f>
        <v>#DIV/0!</v>
      </c>
      <c r="TEK118" s="1538">
        <f>+TEK556</f>
        <v>0</v>
      </c>
      <c r="TEL118" s="1845" t="e">
        <f>+TEK118/TEK$16</f>
        <v>#DIV/0!</v>
      </c>
      <c r="TEM118" s="1538">
        <f>+TEM556</f>
        <v>0</v>
      </c>
      <c r="TEN118" s="1845" t="e">
        <f>+TEM118/TEM$16</f>
        <v>#DIV/0!</v>
      </c>
      <c r="TEO118" s="1538">
        <f>+TEO556</f>
        <v>0</v>
      </c>
      <c r="TEP118" s="1845" t="e">
        <f>+TEO118/TEO$16</f>
        <v>#DIV/0!</v>
      </c>
      <c r="TEQ118" s="1538">
        <f>+TEQ556</f>
        <v>0</v>
      </c>
      <c r="TER118" s="1845" t="e">
        <f>+TEQ118/TEQ$16</f>
        <v>#DIV/0!</v>
      </c>
      <c r="TES118" s="1538">
        <f>+TES556</f>
        <v>0</v>
      </c>
      <c r="TET118" s="1845" t="e">
        <f>+TES118/TES$16</f>
        <v>#DIV/0!</v>
      </c>
      <c r="TEU118" s="1538">
        <f>+TEU556</f>
        <v>0</v>
      </c>
      <c r="TEV118" s="1845" t="e">
        <f>+TEU118/TEU$16</f>
        <v>#DIV/0!</v>
      </c>
      <c r="TEW118" s="1538">
        <f>+TEW556</f>
        <v>0</v>
      </c>
      <c r="TEX118" s="1845" t="e">
        <f>+TEW118/TEW$16</f>
        <v>#DIV/0!</v>
      </c>
      <c r="TEY118" s="1538">
        <f>+TEY556</f>
        <v>0</v>
      </c>
      <c r="TEZ118" s="1845" t="e">
        <f>+TEY118/TEY$16</f>
        <v>#DIV/0!</v>
      </c>
      <c r="TFA118" s="1538">
        <f>+TFA556</f>
        <v>0</v>
      </c>
      <c r="TFB118" s="1845" t="e">
        <f>+TFA118/TFA$16</f>
        <v>#DIV/0!</v>
      </c>
      <c r="TFC118" s="1538">
        <f>+TFC556</f>
        <v>0</v>
      </c>
      <c r="TFD118" s="1845" t="e">
        <f>+TFC118/TFC$16</f>
        <v>#DIV/0!</v>
      </c>
      <c r="TFE118" s="1538">
        <f>+TFE556</f>
        <v>0</v>
      </c>
      <c r="TFF118" s="1845" t="e">
        <f>+TFE118/TFE$16</f>
        <v>#DIV/0!</v>
      </c>
      <c r="TFG118" s="1538">
        <f>+TFG556</f>
        <v>0</v>
      </c>
      <c r="TFH118" s="1845" t="e">
        <f>+TFG118/TFG$16</f>
        <v>#DIV/0!</v>
      </c>
      <c r="TFI118" s="1538">
        <f>+TFI556</f>
        <v>0</v>
      </c>
      <c r="TFJ118" s="1845" t="e">
        <f>+TFI118/TFI$16</f>
        <v>#DIV/0!</v>
      </c>
      <c r="TFK118" s="1538">
        <f>+TFK556</f>
        <v>0</v>
      </c>
      <c r="TFL118" s="1845" t="e">
        <f>+TFK118/TFK$16</f>
        <v>#DIV/0!</v>
      </c>
      <c r="TFM118" s="1538">
        <f>+TFM556</f>
        <v>0</v>
      </c>
      <c r="TFN118" s="1845" t="e">
        <f>+TFM118/TFM$16</f>
        <v>#DIV/0!</v>
      </c>
      <c r="TFO118" s="1538">
        <f>+TFO556</f>
        <v>0</v>
      </c>
      <c r="TFP118" s="1845" t="e">
        <f>+TFO118/TFO$16</f>
        <v>#DIV/0!</v>
      </c>
      <c r="TFQ118" s="1538">
        <f>+TFQ556</f>
        <v>0</v>
      </c>
      <c r="TFR118" s="1845" t="e">
        <f>+TFQ118/TFQ$16</f>
        <v>#DIV/0!</v>
      </c>
      <c r="TFS118" s="1538">
        <f>+TFS556</f>
        <v>0</v>
      </c>
      <c r="TFT118" s="1845" t="e">
        <f>+TFS118/TFS$16</f>
        <v>#DIV/0!</v>
      </c>
      <c r="TFU118" s="1538">
        <f>+TFU556</f>
        <v>0</v>
      </c>
      <c r="TFV118" s="1845" t="e">
        <f>+TFU118/TFU$16</f>
        <v>#DIV/0!</v>
      </c>
      <c r="TFW118" s="1538">
        <f>+TFW556</f>
        <v>0</v>
      </c>
      <c r="TFX118" s="1845" t="e">
        <f>+TFW118/TFW$16</f>
        <v>#DIV/0!</v>
      </c>
      <c r="TFY118" s="1538">
        <f>+TFY556</f>
        <v>0</v>
      </c>
      <c r="TFZ118" s="1845" t="e">
        <f>+TFY118/TFY$16</f>
        <v>#DIV/0!</v>
      </c>
      <c r="TGA118" s="1538">
        <f>+TGA556</f>
        <v>0</v>
      </c>
      <c r="TGB118" s="1845" t="e">
        <f>+TGA118/TGA$16</f>
        <v>#DIV/0!</v>
      </c>
      <c r="TGC118" s="1538">
        <f>+TGC556</f>
        <v>0</v>
      </c>
      <c r="TGD118" s="1845" t="e">
        <f>+TGC118/TGC$16</f>
        <v>#DIV/0!</v>
      </c>
      <c r="TGE118" s="1538">
        <f>+TGE556</f>
        <v>0</v>
      </c>
      <c r="TGF118" s="1845" t="e">
        <f>+TGE118/TGE$16</f>
        <v>#DIV/0!</v>
      </c>
      <c r="TGG118" s="1538">
        <f>+TGG556</f>
        <v>0</v>
      </c>
      <c r="TGH118" s="1845" t="e">
        <f>+TGG118/TGG$16</f>
        <v>#DIV/0!</v>
      </c>
      <c r="TGI118" s="1538">
        <f>+TGI556</f>
        <v>0</v>
      </c>
      <c r="TGJ118" s="1845" t="e">
        <f>+TGI118/TGI$16</f>
        <v>#DIV/0!</v>
      </c>
      <c r="TGK118" s="1538">
        <f>+TGK556</f>
        <v>0</v>
      </c>
      <c r="TGL118" s="1845" t="e">
        <f>+TGK118/TGK$16</f>
        <v>#DIV/0!</v>
      </c>
      <c r="TGM118" s="1538">
        <f>+TGM556</f>
        <v>0</v>
      </c>
      <c r="TGN118" s="1845" t="e">
        <f>+TGM118/TGM$16</f>
        <v>#DIV/0!</v>
      </c>
      <c r="TGO118" s="1538">
        <f>+TGO556</f>
        <v>0</v>
      </c>
      <c r="TGP118" s="1845" t="e">
        <f>+TGO118/TGO$16</f>
        <v>#DIV/0!</v>
      </c>
      <c r="TGQ118" s="1538">
        <f>+TGQ556</f>
        <v>0</v>
      </c>
      <c r="TGR118" s="1845" t="e">
        <f>+TGQ118/TGQ$16</f>
        <v>#DIV/0!</v>
      </c>
      <c r="TGS118" s="1538">
        <f>+TGS556</f>
        <v>0</v>
      </c>
      <c r="TGT118" s="1845" t="e">
        <f>+TGS118/TGS$16</f>
        <v>#DIV/0!</v>
      </c>
      <c r="TGU118" s="1538">
        <f>+TGU556</f>
        <v>0</v>
      </c>
      <c r="TGV118" s="1845" t="e">
        <f>+TGU118/TGU$16</f>
        <v>#DIV/0!</v>
      </c>
      <c r="TGW118" s="1538">
        <f>+TGW556</f>
        <v>0</v>
      </c>
      <c r="TGX118" s="1845" t="e">
        <f>+TGW118/TGW$16</f>
        <v>#DIV/0!</v>
      </c>
      <c r="TGY118" s="1538">
        <f>+TGY556</f>
        <v>0</v>
      </c>
      <c r="TGZ118" s="1845" t="e">
        <f>+TGY118/TGY$16</f>
        <v>#DIV/0!</v>
      </c>
      <c r="THA118" s="1538">
        <f>+THA556</f>
        <v>0</v>
      </c>
      <c r="THB118" s="1845" t="e">
        <f>+THA118/THA$16</f>
        <v>#DIV/0!</v>
      </c>
      <c r="THC118" s="1538">
        <f>+THC556</f>
        <v>0</v>
      </c>
      <c r="THD118" s="1845" t="e">
        <f>+THC118/THC$16</f>
        <v>#DIV/0!</v>
      </c>
      <c r="THE118" s="1538">
        <f>+THE556</f>
        <v>0</v>
      </c>
      <c r="THF118" s="1845" t="e">
        <f>+THE118/THE$16</f>
        <v>#DIV/0!</v>
      </c>
      <c r="THG118" s="1538">
        <f>+THG556</f>
        <v>0</v>
      </c>
      <c r="THH118" s="1845" t="e">
        <f>+THG118/THG$16</f>
        <v>#DIV/0!</v>
      </c>
      <c r="THI118" s="1538">
        <f>+THI556</f>
        <v>0</v>
      </c>
      <c r="THJ118" s="1845" t="e">
        <f>+THI118/THI$16</f>
        <v>#DIV/0!</v>
      </c>
      <c r="THK118" s="1538">
        <f>+THK556</f>
        <v>0</v>
      </c>
      <c r="THL118" s="1845" t="e">
        <f>+THK118/THK$16</f>
        <v>#DIV/0!</v>
      </c>
      <c r="THM118" s="1538">
        <f>+THM556</f>
        <v>0</v>
      </c>
      <c r="THN118" s="1845" t="e">
        <f>+THM118/THM$16</f>
        <v>#DIV/0!</v>
      </c>
      <c r="THO118" s="1538">
        <f>+THO556</f>
        <v>0</v>
      </c>
      <c r="THP118" s="1845" t="e">
        <f>+THO118/THO$16</f>
        <v>#DIV/0!</v>
      </c>
      <c r="THQ118" s="1538">
        <f>+THQ556</f>
        <v>0</v>
      </c>
      <c r="THR118" s="1845" t="e">
        <f>+THQ118/THQ$16</f>
        <v>#DIV/0!</v>
      </c>
      <c r="THS118" s="1538">
        <f>+THS556</f>
        <v>0</v>
      </c>
      <c r="THT118" s="1845" t="e">
        <f>+THS118/THS$16</f>
        <v>#DIV/0!</v>
      </c>
      <c r="THU118" s="1538">
        <f>+THU556</f>
        <v>0</v>
      </c>
      <c r="THV118" s="1845" t="e">
        <f>+THU118/THU$16</f>
        <v>#DIV/0!</v>
      </c>
      <c r="THW118" s="1538">
        <f>+THW556</f>
        <v>0</v>
      </c>
      <c r="THX118" s="1845" t="e">
        <f>+THW118/THW$16</f>
        <v>#DIV/0!</v>
      </c>
      <c r="THY118" s="1538">
        <f>+THY556</f>
        <v>0</v>
      </c>
      <c r="THZ118" s="1845" t="e">
        <f>+THY118/THY$16</f>
        <v>#DIV/0!</v>
      </c>
      <c r="TIA118" s="1538">
        <f>+TIA556</f>
        <v>0</v>
      </c>
      <c r="TIB118" s="1845" t="e">
        <f>+TIA118/TIA$16</f>
        <v>#DIV/0!</v>
      </c>
      <c r="TIC118" s="1538">
        <f>+TIC556</f>
        <v>0</v>
      </c>
      <c r="TID118" s="1845" t="e">
        <f>+TIC118/TIC$16</f>
        <v>#DIV/0!</v>
      </c>
      <c r="TIE118" s="1538">
        <f>+TIE556</f>
        <v>0</v>
      </c>
      <c r="TIF118" s="1845" t="e">
        <f>+TIE118/TIE$16</f>
        <v>#DIV/0!</v>
      </c>
      <c r="TIG118" s="1538">
        <f>+TIG556</f>
        <v>0</v>
      </c>
      <c r="TIH118" s="1845" t="e">
        <f>+TIG118/TIG$16</f>
        <v>#DIV/0!</v>
      </c>
      <c r="TII118" s="1538">
        <f>+TII556</f>
        <v>0</v>
      </c>
      <c r="TIJ118" s="1845" t="e">
        <f>+TII118/TII$16</f>
        <v>#DIV/0!</v>
      </c>
      <c r="TIK118" s="1538">
        <f>+TIK556</f>
        <v>0</v>
      </c>
      <c r="TIL118" s="1845" t="e">
        <f>+TIK118/TIK$16</f>
        <v>#DIV/0!</v>
      </c>
      <c r="TIM118" s="1538">
        <f>+TIM556</f>
        <v>0</v>
      </c>
      <c r="TIN118" s="1845" t="e">
        <f>+TIM118/TIM$16</f>
        <v>#DIV/0!</v>
      </c>
      <c r="TIO118" s="1538">
        <f>+TIO556</f>
        <v>0</v>
      </c>
      <c r="TIP118" s="1845" t="e">
        <f>+TIO118/TIO$16</f>
        <v>#DIV/0!</v>
      </c>
      <c r="TIQ118" s="1538">
        <f>+TIQ556</f>
        <v>0</v>
      </c>
      <c r="TIR118" s="1845" t="e">
        <f>+TIQ118/TIQ$16</f>
        <v>#DIV/0!</v>
      </c>
      <c r="TIS118" s="1538">
        <f>+TIS556</f>
        <v>0</v>
      </c>
      <c r="TIT118" s="1845" t="e">
        <f>+TIS118/TIS$16</f>
        <v>#DIV/0!</v>
      </c>
      <c r="TIU118" s="1538">
        <f>+TIU556</f>
        <v>0</v>
      </c>
      <c r="TIV118" s="1845" t="e">
        <f>+TIU118/TIU$16</f>
        <v>#DIV/0!</v>
      </c>
      <c r="TIW118" s="1538">
        <f>+TIW556</f>
        <v>0</v>
      </c>
      <c r="TIX118" s="1845" t="e">
        <f>+TIW118/TIW$16</f>
        <v>#DIV/0!</v>
      </c>
      <c r="TIY118" s="1538">
        <f>+TIY556</f>
        <v>0</v>
      </c>
      <c r="TIZ118" s="1845" t="e">
        <f>+TIY118/TIY$16</f>
        <v>#DIV/0!</v>
      </c>
      <c r="TJA118" s="1538">
        <f>+TJA556</f>
        <v>0</v>
      </c>
      <c r="TJB118" s="1845" t="e">
        <f>+TJA118/TJA$16</f>
        <v>#DIV/0!</v>
      </c>
      <c r="TJC118" s="1538">
        <f>+TJC556</f>
        <v>0</v>
      </c>
      <c r="TJD118" s="1845" t="e">
        <f>+TJC118/TJC$16</f>
        <v>#DIV/0!</v>
      </c>
      <c r="TJE118" s="1538">
        <f>+TJE556</f>
        <v>0</v>
      </c>
      <c r="TJF118" s="1845" t="e">
        <f>+TJE118/TJE$16</f>
        <v>#DIV/0!</v>
      </c>
      <c r="TJG118" s="1538">
        <f>+TJG556</f>
        <v>0</v>
      </c>
      <c r="TJH118" s="1845" t="e">
        <f>+TJG118/TJG$16</f>
        <v>#DIV/0!</v>
      </c>
      <c r="TJI118" s="1538">
        <f>+TJI556</f>
        <v>0</v>
      </c>
      <c r="TJJ118" s="1845" t="e">
        <f>+TJI118/TJI$16</f>
        <v>#DIV/0!</v>
      </c>
      <c r="TJK118" s="1538">
        <f>+TJK556</f>
        <v>0</v>
      </c>
      <c r="TJL118" s="1845" t="e">
        <f>+TJK118/TJK$16</f>
        <v>#DIV/0!</v>
      </c>
      <c r="TJM118" s="1538">
        <f>+TJM556</f>
        <v>0</v>
      </c>
      <c r="TJN118" s="1845" t="e">
        <f>+TJM118/TJM$16</f>
        <v>#DIV/0!</v>
      </c>
      <c r="TJO118" s="1538">
        <f>+TJO556</f>
        <v>0</v>
      </c>
      <c r="TJP118" s="1845" t="e">
        <f>+TJO118/TJO$16</f>
        <v>#DIV/0!</v>
      </c>
      <c r="TJQ118" s="1538">
        <f>+TJQ556</f>
        <v>0</v>
      </c>
      <c r="TJR118" s="1845" t="e">
        <f>+TJQ118/TJQ$16</f>
        <v>#DIV/0!</v>
      </c>
      <c r="TJS118" s="1538">
        <f>+TJS556</f>
        <v>0</v>
      </c>
      <c r="TJT118" s="1845" t="e">
        <f>+TJS118/TJS$16</f>
        <v>#DIV/0!</v>
      </c>
      <c r="TJU118" s="1538">
        <f>+TJU556</f>
        <v>0</v>
      </c>
      <c r="TJV118" s="1845" t="e">
        <f>+TJU118/TJU$16</f>
        <v>#DIV/0!</v>
      </c>
      <c r="TJW118" s="1538">
        <f>+TJW556</f>
        <v>0</v>
      </c>
      <c r="TJX118" s="1845" t="e">
        <f>+TJW118/TJW$16</f>
        <v>#DIV/0!</v>
      </c>
      <c r="TJY118" s="1538">
        <f>+TJY556</f>
        <v>0</v>
      </c>
      <c r="TJZ118" s="1845" t="e">
        <f>+TJY118/TJY$16</f>
        <v>#DIV/0!</v>
      </c>
      <c r="TKA118" s="1538">
        <f>+TKA556</f>
        <v>0</v>
      </c>
      <c r="TKB118" s="1845" t="e">
        <f>+TKA118/TKA$16</f>
        <v>#DIV/0!</v>
      </c>
      <c r="TKC118" s="1538">
        <f>+TKC556</f>
        <v>0</v>
      </c>
      <c r="TKD118" s="1845" t="e">
        <f>+TKC118/TKC$16</f>
        <v>#DIV/0!</v>
      </c>
      <c r="TKE118" s="1538">
        <f>+TKE556</f>
        <v>0</v>
      </c>
      <c r="TKF118" s="1845" t="e">
        <f>+TKE118/TKE$16</f>
        <v>#DIV/0!</v>
      </c>
      <c r="TKG118" s="1538">
        <f>+TKG556</f>
        <v>0</v>
      </c>
      <c r="TKH118" s="1845" t="e">
        <f>+TKG118/TKG$16</f>
        <v>#DIV/0!</v>
      </c>
      <c r="TKI118" s="1538">
        <f>+TKI556</f>
        <v>0</v>
      </c>
      <c r="TKJ118" s="1845" t="e">
        <f>+TKI118/TKI$16</f>
        <v>#DIV/0!</v>
      </c>
      <c r="TKK118" s="1538">
        <f>+TKK556</f>
        <v>0</v>
      </c>
      <c r="TKL118" s="1845" t="e">
        <f>+TKK118/TKK$16</f>
        <v>#DIV/0!</v>
      </c>
      <c r="TKM118" s="1538">
        <f>+TKM556</f>
        <v>0</v>
      </c>
      <c r="TKN118" s="1845" t="e">
        <f>+TKM118/TKM$16</f>
        <v>#DIV/0!</v>
      </c>
      <c r="TKO118" s="1538">
        <f>+TKO556</f>
        <v>0</v>
      </c>
      <c r="TKP118" s="1845" t="e">
        <f>+TKO118/TKO$16</f>
        <v>#DIV/0!</v>
      </c>
      <c r="TKQ118" s="1538">
        <f>+TKQ556</f>
        <v>0</v>
      </c>
      <c r="TKR118" s="1845" t="e">
        <f>+TKQ118/TKQ$16</f>
        <v>#DIV/0!</v>
      </c>
      <c r="TKS118" s="1538">
        <f>+TKS556</f>
        <v>0</v>
      </c>
      <c r="TKT118" s="1845" t="e">
        <f>+TKS118/TKS$16</f>
        <v>#DIV/0!</v>
      </c>
      <c r="TKU118" s="1538">
        <f>+TKU556</f>
        <v>0</v>
      </c>
      <c r="TKV118" s="1845" t="e">
        <f>+TKU118/TKU$16</f>
        <v>#DIV/0!</v>
      </c>
      <c r="TKW118" s="1538">
        <f>+TKW556</f>
        <v>0</v>
      </c>
      <c r="TKX118" s="1845" t="e">
        <f>+TKW118/TKW$16</f>
        <v>#DIV/0!</v>
      </c>
      <c r="TKY118" s="1538">
        <f>+TKY556</f>
        <v>0</v>
      </c>
      <c r="TKZ118" s="1845" t="e">
        <f>+TKY118/TKY$16</f>
        <v>#DIV/0!</v>
      </c>
      <c r="TLA118" s="1538">
        <f>+TLA556</f>
        <v>0</v>
      </c>
      <c r="TLB118" s="1845" t="e">
        <f>+TLA118/TLA$16</f>
        <v>#DIV/0!</v>
      </c>
      <c r="TLC118" s="1538">
        <f>+TLC556</f>
        <v>0</v>
      </c>
      <c r="TLD118" s="1845" t="e">
        <f>+TLC118/TLC$16</f>
        <v>#DIV/0!</v>
      </c>
      <c r="TLE118" s="1538">
        <f>+TLE556</f>
        <v>0</v>
      </c>
      <c r="TLF118" s="1845" t="e">
        <f>+TLE118/TLE$16</f>
        <v>#DIV/0!</v>
      </c>
      <c r="TLG118" s="1538">
        <f>+TLG556</f>
        <v>0</v>
      </c>
      <c r="TLH118" s="1845" t="e">
        <f>+TLG118/TLG$16</f>
        <v>#DIV/0!</v>
      </c>
      <c r="TLI118" s="1538">
        <f>+TLI556</f>
        <v>0</v>
      </c>
      <c r="TLJ118" s="1845" t="e">
        <f>+TLI118/TLI$16</f>
        <v>#DIV/0!</v>
      </c>
      <c r="TLK118" s="1538">
        <f>+TLK556</f>
        <v>0</v>
      </c>
      <c r="TLL118" s="1845" t="e">
        <f>+TLK118/TLK$16</f>
        <v>#DIV/0!</v>
      </c>
      <c r="TLM118" s="1538">
        <f>+TLM556</f>
        <v>0</v>
      </c>
      <c r="TLN118" s="1845" t="e">
        <f>+TLM118/TLM$16</f>
        <v>#DIV/0!</v>
      </c>
      <c r="TLO118" s="1538">
        <f>+TLO556</f>
        <v>0</v>
      </c>
      <c r="TLP118" s="1845" t="e">
        <f>+TLO118/TLO$16</f>
        <v>#DIV/0!</v>
      </c>
      <c r="TLQ118" s="1538">
        <f>+TLQ556</f>
        <v>0</v>
      </c>
      <c r="TLR118" s="1845" t="e">
        <f>+TLQ118/TLQ$16</f>
        <v>#DIV/0!</v>
      </c>
      <c r="TLS118" s="1538">
        <f>+TLS556</f>
        <v>0</v>
      </c>
      <c r="TLT118" s="1845" t="e">
        <f>+TLS118/TLS$16</f>
        <v>#DIV/0!</v>
      </c>
      <c r="TLU118" s="1538">
        <f>+TLU556</f>
        <v>0</v>
      </c>
      <c r="TLV118" s="1845" t="e">
        <f>+TLU118/TLU$16</f>
        <v>#DIV/0!</v>
      </c>
      <c r="TLW118" s="1538">
        <f>+TLW556</f>
        <v>0</v>
      </c>
      <c r="TLX118" s="1845" t="e">
        <f>+TLW118/TLW$16</f>
        <v>#DIV/0!</v>
      </c>
      <c r="TLY118" s="1538">
        <f>+TLY556</f>
        <v>0</v>
      </c>
      <c r="TLZ118" s="1845" t="e">
        <f>+TLY118/TLY$16</f>
        <v>#DIV/0!</v>
      </c>
      <c r="TMA118" s="1538">
        <f>+TMA556</f>
        <v>0</v>
      </c>
      <c r="TMB118" s="1845" t="e">
        <f>+TMA118/TMA$16</f>
        <v>#DIV/0!</v>
      </c>
      <c r="TMC118" s="1538">
        <f>+TMC556</f>
        <v>0</v>
      </c>
      <c r="TMD118" s="1845" t="e">
        <f>+TMC118/TMC$16</f>
        <v>#DIV/0!</v>
      </c>
      <c r="TME118" s="1538">
        <f>+TME556</f>
        <v>0</v>
      </c>
      <c r="TMF118" s="1845" t="e">
        <f>+TME118/TME$16</f>
        <v>#DIV/0!</v>
      </c>
      <c r="TMG118" s="1538">
        <f>+TMG556</f>
        <v>0</v>
      </c>
      <c r="TMH118" s="1845" t="e">
        <f>+TMG118/TMG$16</f>
        <v>#DIV/0!</v>
      </c>
      <c r="TMI118" s="1538">
        <f>+TMI556</f>
        <v>0</v>
      </c>
      <c r="TMJ118" s="1845" t="e">
        <f>+TMI118/TMI$16</f>
        <v>#DIV/0!</v>
      </c>
      <c r="TMK118" s="1538">
        <f>+TMK556</f>
        <v>0</v>
      </c>
      <c r="TML118" s="1845" t="e">
        <f>+TMK118/TMK$16</f>
        <v>#DIV/0!</v>
      </c>
      <c r="TMM118" s="1538">
        <f>+TMM556</f>
        <v>0</v>
      </c>
      <c r="TMN118" s="1845" t="e">
        <f>+TMM118/TMM$16</f>
        <v>#DIV/0!</v>
      </c>
      <c r="TMO118" s="1538">
        <f>+TMO556</f>
        <v>0</v>
      </c>
      <c r="TMP118" s="1845" t="e">
        <f>+TMO118/TMO$16</f>
        <v>#DIV/0!</v>
      </c>
      <c r="TMQ118" s="1538">
        <f>+TMQ556</f>
        <v>0</v>
      </c>
      <c r="TMR118" s="1845" t="e">
        <f>+TMQ118/TMQ$16</f>
        <v>#DIV/0!</v>
      </c>
      <c r="TMS118" s="1538">
        <f>+TMS556</f>
        <v>0</v>
      </c>
      <c r="TMT118" s="1845" t="e">
        <f>+TMS118/TMS$16</f>
        <v>#DIV/0!</v>
      </c>
      <c r="TMU118" s="1538">
        <f>+TMU556</f>
        <v>0</v>
      </c>
      <c r="TMV118" s="1845" t="e">
        <f>+TMU118/TMU$16</f>
        <v>#DIV/0!</v>
      </c>
      <c r="TMW118" s="1538">
        <f>+TMW556</f>
        <v>0</v>
      </c>
      <c r="TMX118" s="1845" t="e">
        <f>+TMW118/TMW$16</f>
        <v>#DIV/0!</v>
      </c>
      <c r="TMY118" s="1538">
        <f>+TMY556</f>
        <v>0</v>
      </c>
      <c r="TMZ118" s="1845" t="e">
        <f>+TMY118/TMY$16</f>
        <v>#DIV/0!</v>
      </c>
      <c r="TNA118" s="1538">
        <f>+TNA556</f>
        <v>0</v>
      </c>
      <c r="TNB118" s="1845" t="e">
        <f>+TNA118/TNA$16</f>
        <v>#DIV/0!</v>
      </c>
      <c r="TNC118" s="1538">
        <f>+TNC556</f>
        <v>0</v>
      </c>
      <c r="TND118" s="1845" t="e">
        <f>+TNC118/TNC$16</f>
        <v>#DIV/0!</v>
      </c>
      <c r="TNE118" s="1538">
        <f>+TNE556</f>
        <v>0</v>
      </c>
      <c r="TNF118" s="1845" t="e">
        <f>+TNE118/TNE$16</f>
        <v>#DIV/0!</v>
      </c>
      <c r="TNG118" s="1538">
        <f>+TNG556</f>
        <v>0</v>
      </c>
      <c r="TNH118" s="1845" t="e">
        <f>+TNG118/TNG$16</f>
        <v>#DIV/0!</v>
      </c>
      <c r="TNI118" s="1538">
        <f>+TNI556</f>
        <v>0</v>
      </c>
      <c r="TNJ118" s="1845" t="e">
        <f>+TNI118/TNI$16</f>
        <v>#DIV/0!</v>
      </c>
      <c r="TNK118" s="1538">
        <f>+TNK556</f>
        <v>0</v>
      </c>
      <c r="TNL118" s="1845" t="e">
        <f>+TNK118/TNK$16</f>
        <v>#DIV/0!</v>
      </c>
      <c r="TNM118" s="1538">
        <f>+TNM556</f>
        <v>0</v>
      </c>
      <c r="TNN118" s="1845" t="e">
        <f>+TNM118/TNM$16</f>
        <v>#DIV/0!</v>
      </c>
      <c r="TNO118" s="1538">
        <f>+TNO556</f>
        <v>0</v>
      </c>
      <c r="TNP118" s="1845" t="e">
        <f>+TNO118/TNO$16</f>
        <v>#DIV/0!</v>
      </c>
      <c r="TNQ118" s="1538">
        <f>+TNQ556</f>
        <v>0</v>
      </c>
      <c r="TNR118" s="1845" t="e">
        <f>+TNQ118/TNQ$16</f>
        <v>#DIV/0!</v>
      </c>
      <c r="TNS118" s="1538">
        <f>+TNS556</f>
        <v>0</v>
      </c>
      <c r="TNT118" s="1845" t="e">
        <f>+TNS118/TNS$16</f>
        <v>#DIV/0!</v>
      </c>
      <c r="TNU118" s="1538">
        <f>+TNU556</f>
        <v>0</v>
      </c>
      <c r="TNV118" s="1845" t="e">
        <f>+TNU118/TNU$16</f>
        <v>#DIV/0!</v>
      </c>
      <c r="TNW118" s="1538">
        <f>+TNW556</f>
        <v>0</v>
      </c>
      <c r="TNX118" s="1845" t="e">
        <f>+TNW118/TNW$16</f>
        <v>#DIV/0!</v>
      </c>
      <c r="TNY118" s="1538">
        <f>+TNY556</f>
        <v>0</v>
      </c>
      <c r="TNZ118" s="1845" t="e">
        <f>+TNY118/TNY$16</f>
        <v>#DIV/0!</v>
      </c>
      <c r="TOA118" s="1538">
        <f>+TOA556</f>
        <v>0</v>
      </c>
      <c r="TOB118" s="1845" t="e">
        <f>+TOA118/TOA$16</f>
        <v>#DIV/0!</v>
      </c>
      <c r="TOC118" s="1538">
        <f>+TOC556</f>
        <v>0</v>
      </c>
      <c r="TOD118" s="1845" t="e">
        <f>+TOC118/TOC$16</f>
        <v>#DIV/0!</v>
      </c>
      <c r="TOE118" s="1538">
        <f>+TOE556</f>
        <v>0</v>
      </c>
      <c r="TOF118" s="1845" t="e">
        <f>+TOE118/TOE$16</f>
        <v>#DIV/0!</v>
      </c>
      <c r="TOG118" s="1538">
        <f>+TOG556</f>
        <v>0</v>
      </c>
      <c r="TOH118" s="1845" t="e">
        <f>+TOG118/TOG$16</f>
        <v>#DIV/0!</v>
      </c>
      <c r="TOI118" s="1538">
        <f>+TOI556</f>
        <v>0</v>
      </c>
      <c r="TOJ118" s="1845" t="e">
        <f>+TOI118/TOI$16</f>
        <v>#DIV/0!</v>
      </c>
      <c r="TOK118" s="1538">
        <f>+TOK556</f>
        <v>0</v>
      </c>
      <c r="TOL118" s="1845" t="e">
        <f>+TOK118/TOK$16</f>
        <v>#DIV/0!</v>
      </c>
      <c r="TOM118" s="1538">
        <f>+TOM556</f>
        <v>0</v>
      </c>
      <c r="TON118" s="1845" t="e">
        <f>+TOM118/TOM$16</f>
        <v>#DIV/0!</v>
      </c>
      <c r="TOO118" s="1538">
        <f>+TOO556</f>
        <v>0</v>
      </c>
      <c r="TOP118" s="1845" t="e">
        <f>+TOO118/TOO$16</f>
        <v>#DIV/0!</v>
      </c>
      <c r="TOQ118" s="1538">
        <f>+TOQ556</f>
        <v>0</v>
      </c>
      <c r="TOR118" s="1845" t="e">
        <f>+TOQ118/TOQ$16</f>
        <v>#DIV/0!</v>
      </c>
      <c r="TOS118" s="1538">
        <f>+TOS556</f>
        <v>0</v>
      </c>
      <c r="TOT118" s="1845" t="e">
        <f>+TOS118/TOS$16</f>
        <v>#DIV/0!</v>
      </c>
      <c r="TOU118" s="1538">
        <f>+TOU556</f>
        <v>0</v>
      </c>
      <c r="TOV118" s="1845" t="e">
        <f>+TOU118/TOU$16</f>
        <v>#DIV/0!</v>
      </c>
      <c r="TOW118" s="1538">
        <f>+TOW556</f>
        <v>0</v>
      </c>
      <c r="TOX118" s="1845" t="e">
        <f>+TOW118/TOW$16</f>
        <v>#DIV/0!</v>
      </c>
      <c r="TOY118" s="1538">
        <f>+TOY556</f>
        <v>0</v>
      </c>
      <c r="TOZ118" s="1845" t="e">
        <f>+TOY118/TOY$16</f>
        <v>#DIV/0!</v>
      </c>
      <c r="TPA118" s="1538">
        <f>+TPA556</f>
        <v>0</v>
      </c>
      <c r="TPB118" s="1845" t="e">
        <f>+TPA118/TPA$16</f>
        <v>#DIV/0!</v>
      </c>
      <c r="TPC118" s="1538">
        <f>+TPC556</f>
        <v>0</v>
      </c>
      <c r="TPD118" s="1845" t="e">
        <f>+TPC118/TPC$16</f>
        <v>#DIV/0!</v>
      </c>
      <c r="TPE118" s="1538">
        <f>+TPE556</f>
        <v>0</v>
      </c>
      <c r="TPF118" s="1845" t="e">
        <f>+TPE118/TPE$16</f>
        <v>#DIV/0!</v>
      </c>
      <c r="TPG118" s="1538">
        <f>+TPG556</f>
        <v>0</v>
      </c>
      <c r="TPH118" s="1845" t="e">
        <f>+TPG118/TPG$16</f>
        <v>#DIV/0!</v>
      </c>
      <c r="TPI118" s="1538">
        <f>+TPI556</f>
        <v>0</v>
      </c>
      <c r="TPJ118" s="1845" t="e">
        <f>+TPI118/TPI$16</f>
        <v>#DIV/0!</v>
      </c>
      <c r="TPK118" s="1538">
        <f>+TPK556</f>
        <v>0</v>
      </c>
      <c r="TPL118" s="1845" t="e">
        <f>+TPK118/TPK$16</f>
        <v>#DIV/0!</v>
      </c>
      <c r="TPM118" s="1538">
        <f>+TPM556</f>
        <v>0</v>
      </c>
      <c r="TPN118" s="1845" t="e">
        <f>+TPM118/TPM$16</f>
        <v>#DIV/0!</v>
      </c>
      <c r="TPO118" s="1538">
        <f>+TPO556</f>
        <v>0</v>
      </c>
      <c r="TPP118" s="1845" t="e">
        <f>+TPO118/TPO$16</f>
        <v>#DIV/0!</v>
      </c>
      <c r="TPQ118" s="1538">
        <f>+TPQ556</f>
        <v>0</v>
      </c>
      <c r="TPR118" s="1845" t="e">
        <f>+TPQ118/TPQ$16</f>
        <v>#DIV/0!</v>
      </c>
      <c r="TPS118" s="1538">
        <f>+TPS556</f>
        <v>0</v>
      </c>
      <c r="TPT118" s="1845" t="e">
        <f>+TPS118/TPS$16</f>
        <v>#DIV/0!</v>
      </c>
      <c r="TPU118" s="1538">
        <f>+TPU556</f>
        <v>0</v>
      </c>
      <c r="TPV118" s="1845" t="e">
        <f>+TPU118/TPU$16</f>
        <v>#DIV/0!</v>
      </c>
      <c r="TPW118" s="1538">
        <f>+TPW556</f>
        <v>0</v>
      </c>
      <c r="TPX118" s="1845" t="e">
        <f>+TPW118/TPW$16</f>
        <v>#DIV/0!</v>
      </c>
      <c r="TPY118" s="1538">
        <f>+TPY556</f>
        <v>0</v>
      </c>
      <c r="TPZ118" s="1845" t="e">
        <f>+TPY118/TPY$16</f>
        <v>#DIV/0!</v>
      </c>
      <c r="TQA118" s="1538">
        <f>+TQA556</f>
        <v>0</v>
      </c>
      <c r="TQB118" s="1845" t="e">
        <f>+TQA118/TQA$16</f>
        <v>#DIV/0!</v>
      </c>
      <c r="TQC118" s="1538">
        <f>+TQC556</f>
        <v>0</v>
      </c>
      <c r="TQD118" s="1845" t="e">
        <f>+TQC118/TQC$16</f>
        <v>#DIV/0!</v>
      </c>
      <c r="TQE118" s="1538">
        <f>+TQE556</f>
        <v>0</v>
      </c>
      <c r="TQF118" s="1845" t="e">
        <f>+TQE118/TQE$16</f>
        <v>#DIV/0!</v>
      </c>
      <c r="TQG118" s="1538">
        <f>+TQG556</f>
        <v>0</v>
      </c>
      <c r="TQH118" s="1845" t="e">
        <f>+TQG118/TQG$16</f>
        <v>#DIV/0!</v>
      </c>
      <c r="TQI118" s="1538">
        <f>+TQI556</f>
        <v>0</v>
      </c>
      <c r="TQJ118" s="1845" t="e">
        <f>+TQI118/TQI$16</f>
        <v>#DIV/0!</v>
      </c>
      <c r="TQK118" s="1538">
        <f>+TQK556</f>
        <v>0</v>
      </c>
      <c r="TQL118" s="1845" t="e">
        <f>+TQK118/TQK$16</f>
        <v>#DIV/0!</v>
      </c>
      <c r="TQM118" s="1538">
        <f>+TQM556</f>
        <v>0</v>
      </c>
      <c r="TQN118" s="1845" t="e">
        <f>+TQM118/TQM$16</f>
        <v>#DIV/0!</v>
      </c>
      <c r="TQO118" s="1538">
        <f>+TQO556</f>
        <v>0</v>
      </c>
      <c r="TQP118" s="1845" t="e">
        <f>+TQO118/TQO$16</f>
        <v>#DIV/0!</v>
      </c>
      <c r="TQQ118" s="1538">
        <f>+TQQ556</f>
        <v>0</v>
      </c>
      <c r="TQR118" s="1845" t="e">
        <f>+TQQ118/TQQ$16</f>
        <v>#DIV/0!</v>
      </c>
      <c r="TQS118" s="1538">
        <f>+TQS556</f>
        <v>0</v>
      </c>
      <c r="TQT118" s="1845" t="e">
        <f>+TQS118/TQS$16</f>
        <v>#DIV/0!</v>
      </c>
      <c r="TQU118" s="1538">
        <f>+TQU556</f>
        <v>0</v>
      </c>
      <c r="TQV118" s="1845" t="e">
        <f>+TQU118/TQU$16</f>
        <v>#DIV/0!</v>
      </c>
      <c r="TQW118" s="1538">
        <f>+TQW556</f>
        <v>0</v>
      </c>
      <c r="TQX118" s="1845" t="e">
        <f>+TQW118/TQW$16</f>
        <v>#DIV/0!</v>
      </c>
      <c r="TQY118" s="1538">
        <f>+TQY556</f>
        <v>0</v>
      </c>
      <c r="TQZ118" s="1845" t="e">
        <f>+TQY118/TQY$16</f>
        <v>#DIV/0!</v>
      </c>
      <c r="TRA118" s="1538">
        <f>+TRA556</f>
        <v>0</v>
      </c>
      <c r="TRB118" s="1845" t="e">
        <f>+TRA118/TRA$16</f>
        <v>#DIV/0!</v>
      </c>
      <c r="TRC118" s="1538">
        <f>+TRC556</f>
        <v>0</v>
      </c>
      <c r="TRD118" s="1845" t="e">
        <f>+TRC118/TRC$16</f>
        <v>#DIV/0!</v>
      </c>
      <c r="TRE118" s="1538">
        <f>+TRE556</f>
        <v>0</v>
      </c>
      <c r="TRF118" s="1845" t="e">
        <f>+TRE118/TRE$16</f>
        <v>#DIV/0!</v>
      </c>
      <c r="TRG118" s="1538">
        <f>+TRG556</f>
        <v>0</v>
      </c>
      <c r="TRH118" s="1845" t="e">
        <f>+TRG118/TRG$16</f>
        <v>#DIV/0!</v>
      </c>
      <c r="TRI118" s="1538">
        <f>+TRI556</f>
        <v>0</v>
      </c>
      <c r="TRJ118" s="1845" t="e">
        <f>+TRI118/TRI$16</f>
        <v>#DIV/0!</v>
      </c>
      <c r="TRK118" s="1538">
        <f>+TRK556</f>
        <v>0</v>
      </c>
      <c r="TRL118" s="1845" t="e">
        <f>+TRK118/TRK$16</f>
        <v>#DIV/0!</v>
      </c>
      <c r="TRM118" s="1538">
        <f>+TRM556</f>
        <v>0</v>
      </c>
      <c r="TRN118" s="1845" t="e">
        <f>+TRM118/TRM$16</f>
        <v>#DIV/0!</v>
      </c>
      <c r="TRO118" s="1538">
        <f>+TRO556</f>
        <v>0</v>
      </c>
      <c r="TRP118" s="1845" t="e">
        <f>+TRO118/TRO$16</f>
        <v>#DIV/0!</v>
      </c>
      <c r="TRQ118" s="1538">
        <f>+TRQ556</f>
        <v>0</v>
      </c>
      <c r="TRR118" s="1845" t="e">
        <f>+TRQ118/TRQ$16</f>
        <v>#DIV/0!</v>
      </c>
      <c r="TRS118" s="1538">
        <f>+TRS556</f>
        <v>0</v>
      </c>
      <c r="TRT118" s="1845" t="e">
        <f>+TRS118/TRS$16</f>
        <v>#DIV/0!</v>
      </c>
      <c r="TRU118" s="1538">
        <f>+TRU556</f>
        <v>0</v>
      </c>
      <c r="TRV118" s="1845" t="e">
        <f>+TRU118/TRU$16</f>
        <v>#DIV/0!</v>
      </c>
      <c r="TRW118" s="1538">
        <f>+TRW556</f>
        <v>0</v>
      </c>
      <c r="TRX118" s="1845" t="e">
        <f>+TRW118/TRW$16</f>
        <v>#DIV/0!</v>
      </c>
      <c r="TRY118" s="1538">
        <f>+TRY556</f>
        <v>0</v>
      </c>
      <c r="TRZ118" s="1845" t="e">
        <f>+TRY118/TRY$16</f>
        <v>#DIV/0!</v>
      </c>
      <c r="TSA118" s="1538">
        <f>+TSA556</f>
        <v>0</v>
      </c>
      <c r="TSB118" s="1845" t="e">
        <f>+TSA118/TSA$16</f>
        <v>#DIV/0!</v>
      </c>
      <c r="TSC118" s="1538">
        <f>+TSC556</f>
        <v>0</v>
      </c>
      <c r="TSD118" s="1845" t="e">
        <f>+TSC118/TSC$16</f>
        <v>#DIV/0!</v>
      </c>
      <c r="TSE118" s="1538">
        <f>+TSE556</f>
        <v>0</v>
      </c>
      <c r="TSF118" s="1845" t="e">
        <f>+TSE118/TSE$16</f>
        <v>#DIV/0!</v>
      </c>
      <c r="TSG118" s="1538">
        <f>+TSG556</f>
        <v>0</v>
      </c>
      <c r="TSH118" s="1845" t="e">
        <f>+TSG118/TSG$16</f>
        <v>#DIV/0!</v>
      </c>
      <c r="TSI118" s="1538">
        <f>+TSI556</f>
        <v>0</v>
      </c>
      <c r="TSJ118" s="1845" t="e">
        <f>+TSI118/TSI$16</f>
        <v>#DIV/0!</v>
      </c>
      <c r="TSK118" s="1538">
        <f>+TSK556</f>
        <v>0</v>
      </c>
      <c r="TSL118" s="1845" t="e">
        <f>+TSK118/TSK$16</f>
        <v>#DIV/0!</v>
      </c>
      <c r="TSM118" s="1538">
        <f>+TSM556</f>
        <v>0</v>
      </c>
      <c r="TSN118" s="1845" t="e">
        <f>+TSM118/TSM$16</f>
        <v>#DIV/0!</v>
      </c>
      <c r="TSO118" s="1538">
        <f>+TSO556</f>
        <v>0</v>
      </c>
      <c r="TSP118" s="1845" t="e">
        <f>+TSO118/TSO$16</f>
        <v>#DIV/0!</v>
      </c>
      <c r="TSQ118" s="1538">
        <f>+TSQ556</f>
        <v>0</v>
      </c>
      <c r="TSR118" s="1845" t="e">
        <f>+TSQ118/TSQ$16</f>
        <v>#DIV/0!</v>
      </c>
      <c r="TSS118" s="1538">
        <f>+TSS556</f>
        <v>0</v>
      </c>
      <c r="TST118" s="1845" t="e">
        <f>+TSS118/TSS$16</f>
        <v>#DIV/0!</v>
      </c>
      <c r="TSU118" s="1538">
        <f>+TSU556</f>
        <v>0</v>
      </c>
      <c r="TSV118" s="1845" t="e">
        <f>+TSU118/TSU$16</f>
        <v>#DIV/0!</v>
      </c>
      <c r="TSW118" s="1538">
        <f>+TSW556</f>
        <v>0</v>
      </c>
      <c r="TSX118" s="1845" t="e">
        <f>+TSW118/TSW$16</f>
        <v>#DIV/0!</v>
      </c>
      <c r="TSY118" s="1538">
        <f>+TSY556</f>
        <v>0</v>
      </c>
      <c r="TSZ118" s="1845" t="e">
        <f>+TSY118/TSY$16</f>
        <v>#DIV/0!</v>
      </c>
      <c r="TTA118" s="1538">
        <f>+TTA556</f>
        <v>0</v>
      </c>
      <c r="TTB118" s="1845" t="e">
        <f>+TTA118/TTA$16</f>
        <v>#DIV/0!</v>
      </c>
      <c r="TTC118" s="1538">
        <f>+TTC556</f>
        <v>0</v>
      </c>
      <c r="TTD118" s="1845" t="e">
        <f>+TTC118/TTC$16</f>
        <v>#DIV/0!</v>
      </c>
      <c r="TTE118" s="1538">
        <f>+TTE556</f>
        <v>0</v>
      </c>
      <c r="TTF118" s="1845" t="e">
        <f>+TTE118/TTE$16</f>
        <v>#DIV/0!</v>
      </c>
      <c r="TTG118" s="1538">
        <f>+TTG556</f>
        <v>0</v>
      </c>
      <c r="TTH118" s="1845" t="e">
        <f>+TTG118/TTG$16</f>
        <v>#DIV/0!</v>
      </c>
      <c r="TTI118" s="1538">
        <f>+TTI556</f>
        <v>0</v>
      </c>
      <c r="TTJ118" s="1845" t="e">
        <f>+TTI118/TTI$16</f>
        <v>#DIV/0!</v>
      </c>
      <c r="TTK118" s="1538">
        <f>+TTK556</f>
        <v>0</v>
      </c>
      <c r="TTL118" s="1845" t="e">
        <f>+TTK118/TTK$16</f>
        <v>#DIV/0!</v>
      </c>
      <c r="TTM118" s="1538">
        <f>+TTM556</f>
        <v>0</v>
      </c>
      <c r="TTN118" s="1845" t="e">
        <f>+TTM118/TTM$16</f>
        <v>#DIV/0!</v>
      </c>
      <c r="TTO118" s="1538">
        <f>+TTO556</f>
        <v>0</v>
      </c>
      <c r="TTP118" s="1845" t="e">
        <f>+TTO118/TTO$16</f>
        <v>#DIV/0!</v>
      </c>
      <c r="TTQ118" s="1538">
        <f>+TTQ556</f>
        <v>0</v>
      </c>
      <c r="TTR118" s="1845" t="e">
        <f>+TTQ118/TTQ$16</f>
        <v>#DIV/0!</v>
      </c>
      <c r="TTS118" s="1538">
        <f>+TTS556</f>
        <v>0</v>
      </c>
      <c r="TTT118" s="1845" t="e">
        <f>+TTS118/TTS$16</f>
        <v>#DIV/0!</v>
      </c>
      <c r="TTU118" s="1538">
        <f>+TTU556</f>
        <v>0</v>
      </c>
      <c r="TTV118" s="1845" t="e">
        <f>+TTU118/TTU$16</f>
        <v>#DIV/0!</v>
      </c>
      <c r="TTW118" s="1538">
        <f>+TTW556</f>
        <v>0</v>
      </c>
      <c r="TTX118" s="1845" t="e">
        <f>+TTW118/TTW$16</f>
        <v>#DIV/0!</v>
      </c>
      <c r="TTY118" s="1538">
        <f>+TTY556</f>
        <v>0</v>
      </c>
      <c r="TTZ118" s="1845" t="e">
        <f>+TTY118/TTY$16</f>
        <v>#DIV/0!</v>
      </c>
      <c r="TUA118" s="1538">
        <f>+TUA556</f>
        <v>0</v>
      </c>
      <c r="TUB118" s="1845" t="e">
        <f>+TUA118/TUA$16</f>
        <v>#DIV/0!</v>
      </c>
      <c r="TUC118" s="1538">
        <f>+TUC556</f>
        <v>0</v>
      </c>
      <c r="TUD118" s="1845" t="e">
        <f>+TUC118/TUC$16</f>
        <v>#DIV/0!</v>
      </c>
      <c r="TUE118" s="1538">
        <f>+TUE556</f>
        <v>0</v>
      </c>
      <c r="TUF118" s="1845" t="e">
        <f>+TUE118/TUE$16</f>
        <v>#DIV/0!</v>
      </c>
      <c r="TUG118" s="1538">
        <f>+TUG556</f>
        <v>0</v>
      </c>
      <c r="TUH118" s="1845" t="e">
        <f>+TUG118/TUG$16</f>
        <v>#DIV/0!</v>
      </c>
      <c r="TUI118" s="1538">
        <f>+TUI556</f>
        <v>0</v>
      </c>
      <c r="TUJ118" s="1845" t="e">
        <f>+TUI118/TUI$16</f>
        <v>#DIV/0!</v>
      </c>
      <c r="TUK118" s="1538">
        <f>+TUK556</f>
        <v>0</v>
      </c>
      <c r="TUL118" s="1845" t="e">
        <f>+TUK118/TUK$16</f>
        <v>#DIV/0!</v>
      </c>
      <c r="TUM118" s="1538">
        <f>+TUM556</f>
        <v>0</v>
      </c>
      <c r="TUN118" s="1845" t="e">
        <f>+TUM118/TUM$16</f>
        <v>#DIV/0!</v>
      </c>
      <c r="TUO118" s="1538">
        <f>+TUO556</f>
        <v>0</v>
      </c>
      <c r="TUP118" s="1845" t="e">
        <f>+TUO118/TUO$16</f>
        <v>#DIV/0!</v>
      </c>
      <c r="TUQ118" s="1538">
        <f>+TUQ556</f>
        <v>0</v>
      </c>
      <c r="TUR118" s="1845" t="e">
        <f>+TUQ118/TUQ$16</f>
        <v>#DIV/0!</v>
      </c>
      <c r="TUS118" s="1538">
        <f>+TUS556</f>
        <v>0</v>
      </c>
      <c r="TUT118" s="1845" t="e">
        <f>+TUS118/TUS$16</f>
        <v>#DIV/0!</v>
      </c>
      <c r="TUU118" s="1538">
        <f>+TUU556</f>
        <v>0</v>
      </c>
      <c r="TUV118" s="1845" t="e">
        <f>+TUU118/TUU$16</f>
        <v>#DIV/0!</v>
      </c>
      <c r="TUW118" s="1538">
        <f>+TUW556</f>
        <v>0</v>
      </c>
      <c r="TUX118" s="1845" t="e">
        <f>+TUW118/TUW$16</f>
        <v>#DIV/0!</v>
      </c>
      <c r="TUY118" s="1538">
        <f>+TUY556</f>
        <v>0</v>
      </c>
      <c r="TUZ118" s="1845" t="e">
        <f>+TUY118/TUY$16</f>
        <v>#DIV/0!</v>
      </c>
      <c r="TVA118" s="1538">
        <f>+TVA556</f>
        <v>0</v>
      </c>
      <c r="TVB118" s="1845" t="e">
        <f>+TVA118/TVA$16</f>
        <v>#DIV/0!</v>
      </c>
      <c r="TVC118" s="1538">
        <f>+TVC556</f>
        <v>0</v>
      </c>
      <c r="TVD118" s="1845" t="e">
        <f>+TVC118/TVC$16</f>
        <v>#DIV/0!</v>
      </c>
      <c r="TVE118" s="1538">
        <f>+TVE556</f>
        <v>0</v>
      </c>
      <c r="TVF118" s="1845" t="e">
        <f>+TVE118/TVE$16</f>
        <v>#DIV/0!</v>
      </c>
      <c r="TVG118" s="1538">
        <f>+TVG556</f>
        <v>0</v>
      </c>
      <c r="TVH118" s="1845" t="e">
        <f>+TVG118/TVG$16</f>
        <v>#DIV/0!</v>
      </c>
      <c r="TVI118" s="1538">
        <f>+TVI556</f>
        <v>0</v>
      </c>
      <c r="TVJ118" s="1845" t="e">
        <f>+TVI118/TVI$16</f>
        <v>#DIV/0!</v>
      </c>
      <c r="TVK118" s="1538">
        <f>+TVK556</f>
        <v>0</v>
      </c>
      <c r="TVL118" s="1845" t="e">
        <f>+TVK118/TVK$16</f>
        <v>#DIV/0!</v>
      </c>
      <c r="TVM118" s="1538">
        <f>+TVM556</f>
        <v>0</v>
      </c>
      <c r="TVN118" s="1845" t="e">
        <f>+TVM118/TVM$16</f>
        <v>#DIV/0!</v>
      </c>
      <c r="TVO118" s="1538">
        <f>+TVO556</f>
        <v>0</v>
      </c>
      <c r="TVP118" s="1845" t="e">
        <f>+TVO118/TVO$16</f>
        <v>#DIV/0!</v>
      </c>
      <c r="TVQ118" s="1538">
        <f>+TVQ556</f>
        <v>0</v>
      </c>
      <c r="TVR118" s="1845" t="e">
        <f>+TVQ118/TVQ$16</f>
        <v>#DIV/0!</v>
      </c>
      <c r="TVS118" s="1538">
        <f>+TVS556</f>
        <v>0</v>
      </c>
      <c r="TVT118" s="1845" t="e">
        <f>+TVS118/TVS$16</f>
        <v>#DIV/0!</v>
      </c>
      <c r="TVU118" s="1538">
        <f>+TVU556</f>
        <v>0</v>
      </c>
      <c r="TVV118" s="1845" t="e">
        <f>+TVU118/TVU$16</f>
        <v>#DIV/0!</v>
      </c>
      <c r="TVW118" s="1538">
        <f>+TVW556</f>
        <v>0</v>
      </c>
      <c r="TVX118" s="1845" t="e">
        <f>+TVW118/TVW$16</f>
        <v>#DIV/0!</v>
      </c>
      <c r="TVY118" s="1538">
        <f>+TVY556</f>
        <v>0</v>
      </c>
      <c r="TVZ118" s="1845" t="e">
        <f>+TVY118/TVY$16</f>
        <v>#DIV/0!</v>
      </c>
      <c r="TWA118" s="1538">
        <f>+TWA556</f>
        <v>0</v>
      </c>
      <c r="TWB118" s="1845" t="e">
        <f>+TWA118/TWA$16</f>
        <v>#DIV/0!</v>
      </c>
      <c r="TWC118" s="1538">
        <f>+TWC556</f>
        <v>0</v>
      </c>
      <c r="TWD118" s="1845" t="e">
        <f>+TWC118/TWC$16</f>
        <v>#DIV/0!</v>
      </c>
      <c r="TWE118" s="1538">
        <f>+TWE556</f>
        <v>0</v>
      </c>
      <c r="TWF118" s="1845" t="e">
        <f>+TWE118/TWE$16</f>
        <v>#DIV/0!</v>
      </c>
      <c r="TWG118" s="1538">
        <f>+TWG556</f>
        <v>0</v>
      </c>
      <c r="TWH118" s="1845" t="e">
        <f>+TWG118/TWG$16</f>
        <v>#DIV/0!</v>
      </c>
      <c r="TWI118" s="1538">
        <f>+TWI556</f>
        <v>0</v>
      </c>
      <c r="TWJ118" s="1845" t="e">
        <f>+TWI118/TWI$16</f>
        <v>#DIV/0!</v>
      </c>
      <c r="TWK118" s="1538">
        <f>+TWK556</f>
        <v>0</v>
      </c>
      <c r="TWL118" s="1845" t="e">
        <f>+TWK118/TWK$16</f>
        <v>#DIV/0!</v>
      </c>
      <c r="TWM118" s="1538">
        <f>+TWM556</f>
        <v>0</v>
      </c>
      <c r="TWN118" s="1845" t="e">
        <f>+TWM118/TWM$16</f>
        <v>#DIV/0!</v>
      </c>
      <c r="TWO118" s="1538">
        <f>+TWO556</f>
        <v>0</v>
      </c>
      <c r="TWP118" s="1845" t="e">
        <f>+TWO118/TWO$16</f>
        <v>#DIV/0!</v>
      </c>
      <c r="TWQ118" s="1538">
        <f>+TWQ556</f>
        <v>0</v>
      </c>
      <c r="TWR118" s="1845" t="e">
        <f>+TWQ118/TWQ$16</f>
        <v>#DIV/0!</v>
      </c>
      <c r="TWS118" s="1538">
        <f>+TWS556</f>
        <v>0</v>
      </c>
      <c r="TWT118" s="1845" t="e">
        <f>+TWS118/TWS$16</f>
        <v>#DIV/0!</v>
      </c>
      <c r="TWU118" s="1538">
        <f>+TWU556</f>
        <v>0</v>
      </c>
      <c r="TWV118" s="1845" t="e">
        <f>+TWU118/TWU$16</f>
        <v>#DIV/0!</v>
      </c>
      <c r="TWW118" s="1538">
        <f>+TWW556</f>
        <v>0</v>
      </c>
      <c r="TWX118" s="1845" t="e">
        <f>+TWW118/TWW$16</f>
        <v>#DIV/0!</v>
      </c>
      <c r="TWY118" s="1538">
        <f>+TWY556</f>
        <v>0</v>
      </c>
      <c r="TWZ118" s="1845" t="e">
        <f>+TWY118/TWY$16</f>
        <v>#DIV/0!</v>
      </c>
      <c r="TXA118" s="1538">
        <f>+TXA556</f>
        <v>0</v>
      </c>
      <c r="TXB118" s="1845" t="e">
        <f>+TXA118/TXA$16</f>
        <v>#DIV/0!</v>
      </c>
      <c r="TXC118" s="1538">
        <f>+TXC556</f>
        <v>0</v>
      </c>
      <c r="TXD118" s="1845" t="e">
        <f>+TXC118/TXC$16</f>
        <v>#DIV/0!</v>
      </c>
      <c r="TXE118" s="1538">
        <f>+TXE556</f>
        <v>0</v>
      </c>
      <c r="TXF118" s="1845" t="e">
        <f>+TXE118/TXE$16</f>
        <v>#DIV/0!</v>
      </c>
      <c r="TXG118" s="1538">
        <f>+TXG556</f>
        <v>0</v>
      </c>
      <c r="TXH118" s="1845" t="e">
        <f>+TXG118/TXG$16</f>
        <v>#DIV/0!</v>
      </c>
      <c r="TXI118" s="1538">
        <f>+TXI556</f>
        <v>0</v>
      </c>
      <c r="TXJ118" s="1845" t="e">
        <f>+TXI118/TXI$16</f>
        <v>#DIV/0!</v>
      </c>
      <c r="TXK118" s="1538">
        <f>+TXK556</f>
        <v>0</v>
      </c>
      <c r="TXL118" s="1845" t="e">
        <f>+TXK118/TXK$16</f>
        <v>#DIV/0!</v>
      </c>
      <c r="TXM118" s="1538">
        <f>+TXM556</f>
        <v>0</v>
      </c>
      <c r="TXN118" s="1845" t="e">
        <f>+TXM118/TXM$16</f>
        <v>#DIV/0!</v>
      </c>
      <c r="TXO118" s="1538">
        <f>+TXO556</f>
        <v>0</v>
      </c>
      <c r="TXP118" s="1845" t="e">
        <f>+TXO118/TXO$16</f>
        <v>#DIV/0!</v>
      </c>
      <c r="TXQ118" s="1538">
        <f>+TXQ556</f>
        <v>0</v>
      </c>
      <c r="TXR118" s="1845" t="e">
        <f>+TXQ118/TXQ$16</f>
        <v>#DIV/0!</v>
      </c>
      <c r="TXS118" s="1538">
        <f>+TXS556</f>
        <v>0</v>
      </c>
      <c r="TXT118" s="1845" t="e">
        <f>+TXS118/TXS$16</f>
        <v>#DIV/0!</v>
      </c>
      <c r="TXU118" s="1538">
        <f>+TXU556</f>
        <v>0</v>
      </c>
      <c r="TXV118" s="1845" t="e">
        <f>+TXU118/TXU$16</f>
        <v>#DIV/0!</v>
      </c>
      <c r="TXW118" s="1538">
        <f>+TXW556</f>
        <v>0</v>
      </c>
      <c r="TXX118" s="1845" t="e">
        <f>+TXW118/TXW$16</f>
        <v>#DIV/0!</v>
      </c>
      <c r="TXY118" s="1538">
        <f>+TXY556</f>
        <v>0</v>
      </c>
      <c r="TXZ118" s="1845" t="e">
        <f>+TXY118/TXY$16</f>
        <v>#DIV/0!</v>
      </c>
      <c r="TYA118" s="1538">
        <f>+TYA556</f>
        <v>0</v>
      </c>
      <c r="TYB118" s="1845" t="e">
        <f>+TYA118/TYA$16</f>
        <v>#DIV/0!</v>
      </c>
      <c r="TYC118" s="1538">
        <f>+TYC556</f>
        <v>0</v>
      </c>
      <c r="TYD118" s="1845" t="e">
        <f>+TYC118/TYC$16</f>
        <v>#DIV/0!</v>
      </c>
      <c r="TYE118" s="1538">
        <f>+TYE556</f>
        <v>0</v>
      </c>
      <c r="TYF118" s="1845" t="e">
        <f>+TYE118/TYE$16</f>
        <v>#DIV/0!</v>
      </c>
      <c r="TYG118" s="1538">
        <f>+TYG556</f>
        <v>0</v>
      </c>
      <c r="TYH118" s="1845" t="e">
        <f>+TYG118/TYG$16</f>
        <v>#DIV/0!</v>
      </c>
      <c r="TYI118" s="1538">
        <f>+TYI556</f>
        <v>0</v>
      </c>
      <c r="TYJ118" s="1845" t="e">
        <f>+TYI118/TYI$16</f>
        <v>#DIV/0!</v>
      </c>
      <c r="TYK118" s="1538">
        <f>+TYK556</f>
        <v>0</v>
      </c>
      <c r="TYL118" s="1845" t="e">
        <f>+TYK118/TYK$16</f>
        <v>#DIV/0!</v>
      </c>
      <c r="TYM118" s="1538">
        <f>+TYM556</f>
        <v>0</v>
      </c>
      <c r="TYN118" s="1845" t="e">
        <f>+TYM118/TYM$16</f>
        <v>#DIV/0!</v>
      </c>
      <c r="TYO118" s="1538">
        <f>+TYO556</f>
        <v>0</v>
      </c>
      <c r="TYP118" s="1845" t="e">
        <f>+TYO118/TYO$16</f>
        <v>#DIV/0!</v>
      </c>
      <c r="TYQ118" s="1538">
        <f>+TYQ556</f>
        <v>0</v>
      </c>
      <c r="TYR118" s="1845" t="e">
        <f>+TYQ118/TYQ$16</f>
        <v>#DIV/0!</v>
      </c>
      <c r="TYS118" s="1538">
        <f>+TYS556</f>
        <v>0</v>
      </c>
      <c r="TYT118" s="1845" t="e">
        <f>+TYS118/TYS$16</f>
        <v>#DIV/0!</v>
      </c>
      <c r="TYU118" s="1538">
        <f>+TYU556</f>
        <v>0</v>
      </c>
      <c r="TYV118" s="1845" t="e">
        <f>+TYU118/TYU$16</f>
        <v>#DIV/0!</v>
      </c>
      <c r="TYW118" s="1538">
        <f>+TYW556</f>
        <v>0</v>
      </c>
      <c r="TYX118" s="1845" t="e">
        <f>+TYW118/TYW$16</f>
        <v>#DIV/0!</v>
      </c>
      <c r="TYY118" s="1538">
        <f>+TYY556</f>
        <v>0</v>
      </c>
      <c r="TYZ118" s="1845" t="e">
        <f>+TYY118/TYY$16</f>
        <v>#DIV/0!</v>
      </c>
      <c r="TZA118" s="1538">
        <f>+TZA556</f>
        <v>0</v>
      </c>
      <c r="TZB118" s="1845" t="e">
        <f>+TZA118/TZA$16</f>
        <v>#DIV/0!</v>
      </c>
      <c r="TZC118" s="1538">
        <f>+TZC556</f>
        <v>0</v>
      </c>
      <c r="TZD118" s="1845" t="e">
        <f>+TZC118/TZC$16</f>
        <v>#DIV/0!</v>
      </c>
      <c r="TZE118" s="1538">
        <f>+TZE556</f>
        <v>0</v>
      </c>
      <c r="TZF118" s="1845" t="e">
        <f>+TZE118/TZE$16</f>
        <v>#DIV/0!</v>
      </c>
      <c r="TZG118" s="1538">
        <f>+TZG556</f>
        <v>0</v>
      </c>
      <c r="TZH118" s="1845" t="e">
        <f>+TZG118/TZG$16</f>
        <v>#DIV/0!</v>
      </c>
      <c r="TZI118" s="1538">
        <f>+TZI556</f>
        <v>0</v>
      </c>
      <c r="TZJ118" s="1845" t="e">
        <f>+TZI118/TZI$16</f>
        <v>#DIV/0!</v>
      </c>
      <c r="TZK118" s="1538">
        <f>+TZK556</f>
        <v>0</v>
      </c>
      <c r="TZL118" s="1845" t="e">
        <f>+TZK118/TZK$16</f>
        <v>#DIV/0!</v>
      </c>
      <c r="TZM118" s="1538">
        <f>+TZM556</f>
        <v>0</v>
      </c>
      <c r="TZN118" s="1845" t="e">
        <f>+TZM118/TZM$16</f>
        <v>#DIV/0!</v>
      </c>
      <c r="TZO118" s="1538">
        <f>+TZO556</f>
        <v>0</v>
      </c>
      <c r="TZP118" s="1845" t="e">
        <f>+TZO118/TZO$16</f>
        <v>#DIV/0!</v>
      </c>
      <c r="TZQ118" s="1538">
        <f>+TZQ556</f>
        <v>0</v>
      </c>
      <c r="TZR118" s="1845" t="e">
        <f>+TZQ118/TZQ$16</f>
        <v>#DIV/0!</v>
      </c>
      <c r="TZS118" s="1538">
        <f>+TZS556</f>
        <v>0</v>
      </c>
      <c r="TZT118" s="1845" t="e">
        <f>+TZS118/TZS$16</f>
        <v>#DIV/0!</v>
      </c>
      <c r="TZU118" s="1538">
        <f>+TZU556</f>
        <v>0</v>
      </c>
      <c r="TZV118" s="1845" t="e">
        <f>+TZU118/TZU$16</f>
        <v>#DIV/0!</v>
      </c>
      <c r="TZW118" s="1538">
        <f>+TZW556</f>
        <v>0</v>
      </c>
      <c r="TZX118" s="1845" t="e">
        <f>+TZW118/TZW$16</f>
        <v>#DIV/0!</v>
      </c>
      <c r="TZY118" s="1538">
        <f>+TZY556</f>
        <v>0</v>
      </c>
      <c r="TZZ118" s="1845" t="e">
        <f>+TZY118/TZY$16</f>
        <v>#DIV/0!</v>
      </c>
      <c r="UAA118" s="1538">
        <f>+UAA556</f>
        <v>0</v>
      </c>
      <c r="UAB118" s="1845" t="e">
        <f>+UAA118/UAA$16</f>
        <v>#DIV/0!</v>
      </c>
      <c r="UAC118" s="1538">
        <f>+UAC556</f>
        <v>0</v>
      </c>
      <c r="UAD118" s="1845" t="e">
        <f>+UAC118/UAC$16</f>
        <v>#DIV/0!</v>
      </c>
      <c r="UAE118" s="1538">
        <f>+UAE556</f>
        <v>0</v>
      </c>
      <c r="UAF118" s="1845" t="e">
        <f>+UAE118/UAE$16</f>
        <v>#DIV/0!</v>
      </c>
      <c r="UAG118" s="1538">
        <f>+UAG556</f>
        <v>0</v>
      </c>
      <c r="UAH118" s="1845" t="e">
        <f>+UAG118/UAG$16</f>
        <v>#DIV/0!</v>
      </c>
      <c r="UAI118" s="1538">
        <f>+UAI556</f>
        <v>0</v>
      </c>
      <c r="UAJ118" s="1845" t="e">
        <f>+UAI118/UAI$16</f>
        <v>#DIV/0!</v>
      </c>
      <c r="UAK118" s="1538">
        <f>+UAK556</f>
        <v>0</v>
      </c>
      <c r="UAL118" s="1845" t="e">
        <f>+UAK118/UAK$16</f>
        <v>#DIV/0!</v>
      </c>
      <c r="UAM118" s="1538">
        <f>+UAM556</f>
        <v>0</v>
      </c>
      <c r="UAN118" s="1845" t="e">
        <f>+UAM118/UAM$16</f>
        <v>#DIV/0!</v>
      </c>
      <c r="UAO118" s="1538">
        <f>+UAO556</f>
        <v>0</v>
      </c>
      <c r="UAP118" s="1845" t="e">
        <f>+UAO118/UAO$16</f>
        <v>#DIV/0!</v>
      </c>
      <c r="UAQ118" s="1538">
        <f>+UAQ556</f>
        <v>0</v>
      </c>
      <c r="UAR118" s="1845" t="e">
        <f>+UAQ118/UAQ$16</f>
        <v>#DIV/0!</v>
      </c>
      <c r="UAS118" s="1538">
        <f>+UAS556</f>
        <v>0</v>
      </c>
      <c r="UAT118" s="1845" t="e">
        <f>+UAS118/UAS$16</f>
        <v>#DIV/0!</v>
      </c>
      <c r="UAU118" s="1538">
        <f>+UAU556</f>
        <v>0</v>
      </c>
      <c r="UAV118" s="1845" t="e">
        <f>+UAU118/UAU$16</f>
        <v>#DIV/0!</v>
      </c>
      <c r="UAW118" s="1538">
        <f>+UAW556</f>
        <v>0</v>
      </c>
      <c r="UAX118" s="1845" t="e">
        <f>+UAW118/UAW$16</f>
        <v>#DIV/0!</v>
      </c>
      <c r="UAY118" s="1538">
        <f>+UAY556</f>
        <v>0</v>
      </c>
      <c r="UAZ118" s="1845" t="e">
        <f>+UAY118/UAY$16</f>
        <v>#DIV/0!</v>
      </c>
      <c r="UBA118" s="1538">
        <f>+UBA556</f>
        <v>0</v>
      </c>
      <c r="UBB118" s="1845" t="e">
        <f>+UBA118/UBA$16</f>
        <v>#DIV/0!</v>
      </c>
      <c r="UBC118" s="1538">
        <f>+UBC556</f>
        <v>0</v>
      </c>
      <c r="UBD118" s="1845" t="e">
        <f>+UBC118/UBC$16</f>
        <v>#DIV/0!</v>
      </c>
      <c r="UBE118" s="1538">
        <f>+UBE556</f>
        <v>0</v>
      </c>
      <c r="UBF118" s="1845" t="e">
        <f>+UBE118/UBE$16</f>
        <v>#DIV/0!</v>
      </c>
      <c r="UBG118" s="1538">
        <f>+UBG556</f>
        <v>0</v>
      </c>
      <c r="UBH118" s="1845" t="e">
        <f>+UBG118/UBG$16</f>
        <v>#DIV/0!</v>
      </c>
      <c r="UBI118" s="1538">
        <f>+UBI556</f>
        <v>0</v>
      </c>
      <c r="UBJ118" s="1845" t="e">
        <f>+UBI118/UBI$16</f>
        <v>#DIV/0!</v>
      </c>
      <c r="UBK118" s="1538">
        <f>+UBK556</f>
        <v>0</v>
      </c>
      <c r="UBL118" s="1845" t="e">
        <f>+UBK118/UBK$16</f>
        <v>#DIV/0!</v>
      </c>
      <c r="UBM118" s="1538">
        <f>+UBM556</f>
        <v>0</v>
      </c>
      <c r="UBN118" s="1845" t="e">
        <f>+UBM118/UBM$16</f>
        <v>#DIV/0!</v>
      </c>
      <c r="UBO118" s="1538">
        <f>+UBO556</f>
        <v>0</v>
      </c>
      <c r="UBP118" s="1845" t="e">
        <f>+UBO118/UBO$16</f>
        <v>#DIV/0!</v>
      </c>
      <c r="UBQ118" s="1538">
        <f>+UBQ556</f>
        <v>0</v>
      </c>
      <c r="UBR118" s="1845" t="e">
        <f>+UBQ118/UBQ$16</f>
        <v>#DIV/0!</v>
      </c>
      <c r="UBS118" s="1538">
        <f>+UBS556</f>
        <v>0</v>
      </c>
      <c r="UBT118" s="1845" t="e">
        <f>+UBS118/UBS$16</f>
        <v>#DIV/0!</v>
      </c>
      <c r="UBU118" s="1538">
        <f>+UBU556</f>
        <v>0</v>
      </c>
      <c r="UBV118" s="1845" t="e">
        <f>+UBU118/UBU$16</f>
        <v>#DIV/0!</v>
      </c>
      <c r="UBW118" s="1538">
        <f>+UBW556</f>
        <v>0</v>
      </c>
      <c r="UBX118" s="1845" t="e">
        <f>+UBW118/UBW$16</f>
        <v>#DIV/0!</v>
      </c>
      <c r="UBY118" s="1538">
        <f>+UBY556</f>
        <v>0</v>
      </c>
      <c r="UBZ118" s="1845" t="e">
        <f>+UBY118/UBY$16</f>
        <v>#DIV/0!</v>
      </c>
      <c r="UCA118" s="1538">
        <f>+UCA556</f>
        <v>0</v>
      </c>
      <c r="UCB118" s="1845" t="e">
        <f>+UCA118/UCA$16</f>
        <v>#DIV/0!</v>
      </c>
      <c r="UCC118" s="1538">
        <f>+UCC556</f>
        <v>0</v>
      </c>
      <c r="UCD118" s="1845" t="e">
        <f>+UCC118/UCC$16</f>
        <v>#DIV/0!</v>
      </c>
      <c r="UCE118" s="1538">
        <f>+UCE556</f>
        <v>0</v>
      </c>
      <c r="UCF118" s="1845" t="e">
        <f>+UCE118/UCE$16</f>
        <v>#DIV/0!</v>
      </c>
      <c r="UCG118" s="1538">
        <f>+UCG556</f>
        <v>0</v>
      </c>
      <c r="UCH118" s="1845" t="e">
        <f>+UCG118/UCG$16</f>
        <v>#DIV/0!</v>
      </c>
      <c r="UCI118" s="1538">
        <f>+UCI556</f>
        <v>0</v>
      </c>
      <c r="UCJ118" s="1845" t="e">
        <f>+UCI118/UCI$16</f>
        <v>#DIV/0!</v>
      </c>
      <c r="UCK118" s="1538">
        <f>+UCK556</f>
        <v>0</v>
      </c>
      <c r="UCL118" s="1845" t="e">
        <f>+UCK118/UCK$16</f>
        <v>#DIV/0!</v>
      </c>
      <c r="UCM118" s="1538">
        <f>+UCM556</f>
        <v>0</v>
      </c>
      <c r="UCN118" s="1845" t="e">
        <f>+UCM118/UCM$16</f>
        <v>#DIV/0!</v>
      </c>
      <c r="UCO118" s="1538">
        <f>+UCO556</f>
        <v>0</v>
      </c>
      <c r="UCP118" s="1845" t="e">
        <f>+UCO118/UCO$16</f>
        <v>#DIV/0!</v>
      </c>
      <c r="UCQ118" s="1538">
        <f>+UCQ556</f>
        <v>0</v>
      </c>
      <c r="UCR118" s="1845" t="e">
        <f>+UCQ118/UCQ$16</f>
        <v>#DIV/0!</v>
      </c>
      <c r="UCS118" s="1538">
        <f>+UCS556</f>
        <v>0</v>
      </c>
      <c r="UCT118" s="1845" t="e">
        <f>+UCS118/UCS$16</f>
        <v>#DIV/0!</v>
      </c>
      <c r="UCU118" s="1538">
        <f>+UCU556</f>
        <v>0</v>
      </c>
      <c r="UCV118" s="1845" t="e">
        <f>+UCU118/UCU$16</f>
        <v>#DIV/0!</v>
      </c>
      <c r="UCW118" s="1538">
        <f>+UCW556</f>
        <v>0</v>
      </c>
      <c r="UCX118" s="1845" t="e">
        <f>+UCW118/UCW$16</f>
        <v>#DIV/0!</v>
      </c>
      <c r="UCY118" s="1538">
        <f>+UCY556</f>
        <v>0</v>
      </c>
      <c r="UCZ118" s="1845" t="e">
        <f>+UCY118/UCY$16</f>
        <v>#DIV/0!</v>
      </c>
      <c r="UDA118" s="1538">
        <f>+UDA556</f>
        <v>0</v>
      </c>
      <c r="UDB118" s="1845" t="e">
        <f>+UDA118/UDA$16</f>
        <v>#DIV/0!</v>
      </c>
      <c r="UDC118" s="1538">
        <f>+UDC556</f>
        <v>0</v>
      </c>
      <c r="UDD118" s="1845" t="e">
        <f>+UDC118/UDC$16</f>
        <v>#DIV/0!</v>
      </c>
      <c r="UDE118" s="1538">
        <f>+UDE556</f>
        <v>0</v>
      </c>
      <c r="UDF118" s="1845" t="e">
        <f>+UDE118/UDE$16</f>
        <v>#DIV/0!</v>
      </c>
      <c r="UDG118" s="1538">
        <f>+UDG556</f>
        <v>0</v>
      </c>
      <c r="UDH118" s="1845" t="e">
        <f>+UDG118/UDG$16</f>
        <v>#DIV/0!</v>
      </c>
      <c r="UDI118" s="1538">
        <f>+UDI556</f>
        <v>0</v>
      </c>
      <c r="UDJ118" s="1845" t="e">
        <f>+UDI118/UDI$16</f>
        <v>#DIV/0!</v>
      </c>
      <c r="UDK118" s="1538">
        <f>+UDK556</f>
        <v>0</v>
      </c>
      <c r="UDL118" s="1845" t="e">
        <f>+UDK118/UDK$16</f>
        <v>#DIV/0!</v>
      </c>
      <c r="UDM118" s="1538">
        <f>+UDM556</f>
        <v>0</v>
      </c>
      <c r="UDN118" s="1845" t="e">
        <f>+UDM118/UDM$16</f>
        <v>#DIV/0!</v>
      </c>
      <c r="UDO118" s="1538">
        <f>+UDO556</f>
        <v>0</v>
      </c>
      <c r="UDP118" s="1845" t="e">
        <f>+UDO118/UDO$16</f>
        <v>#DIV/0!</v>
      </c>
      <c r="UDQ118" s="1538">
        <f>+UDQ556</f>
        <v>0</v>
      </c>
      <c r="UDR118" s="1845" t="e">
        <f>+UDQ118/UDQ$16</f>
        <v>#DIV/0!</v>
      </c>
      <c r="UDS118" s="1538">
        <f>+UDS556</f>
        <v>0</v>
      </c>
      <c r="UDT118" s="1845" t="e">
        <f>+UDS118/UDS$16</f>
        <v>#DIV/0!</v>
      </c>
      <c r="UDU118" s="1538">
        <f>+UDU556</f>
        <v>0</v>
      </c>
      <c r="UDV118" s="1845" t="e">
        <f>+UDU118/UDU$16</f>
        <v>#DIV/0!</v>
      </c>
      <c r="UDW118" s="1538">
        <f>+UDW556</f>
        <v>0</v>
      </c>
      <c r="UDX118" s="1845" t="e">
        <f>+UDW118/UDW$16</f>
        <v>#DIV/0!</v>
      </c>
      <c r="UDY118" s="1538">
        <f>+UDY556</f>
        <v>0</v>
      </c>
      <c r="UDZ118" s="1845" t="e">
        <f>+UDY118/UDY$16</f>
        <v>#DIV/0!</v>
      </c>
      <c r="UEA118" s="1538">
        <f>+UEA556</f>
        <v>0</v>
      </c>
      <c r="UEB118" s="1845" t="e">
        <f>+UEA118/UEA$16</f>
        <v>#DIV/0!</v>
      </c>
      <c r="UEC118" s="1538">
        <f>+UEC556</f>
        <v>0</v>
      </c>
      <c r="UED118" s="1845" t="e">
        <f>+UEC118/UEC$16</f>
        <v>#DIV/0!</v>
      </c>
      <c r="UEE118" s="1538">
        <f>+UEE556</f>
        <v>0</v>
      </c>
      <c r="UEF118" s="1845" t="e">
        <f>+UEE118/UEE$16</f>
        <v>#DIV/0!</v>
      </c>
      <c r="UEG118" s="1538">
        <f>+UEG556</f>
        <v>0</v>
      </c>
      <c r="UEH118" s="1845" t="e">
        <f>+UEG118/UEG$16</f>
        <v>#DIV/0!</v>
      </c>
      <c r="UEI118" s="1538">
        <f>+UEI556</f>
        <v>0</v>
      </c>
      <c r="UEJ118" s="1845" t="e">
        <f>+UEI118/UEI$16</f>
        <v>#DIV/0!</v>
      </c>
      <c r="UEK118" s="1538">
        <f>+UEK556</f>
        <v>0</v>
      </c>
      <c r="UEL118" s="1845" t="e">
        <f>+UEK118/UEK$16</f>
        <v>#DIV/0!</v>
      </c>
      <c r="UEM118" s="1538">
        <f>+UEM556</f>
        <v>0</v>
      </c>
      <c r="UEN118" s="1845" t="e">
        <f>+UEM118/UEM$16</f>
        <v>#DIV/0!</v>
      </c>
      <c r="UEO118" s="1538">
        <f>+UEO556</f>
        <v>0</v>
      </c>
      <c r="UEP118" s="1845" t="e">
        <f>+UEO118/UEO$16</f>
        <v>#DIV/0!</v>
      </c>
      <c r="UEQ118" s="1538">
        <f>+UEQ556</f>
        <v>0</v>
      </c>
      <c r="UER118" s="1845" t="e">
        <f>+UEQ118/UEQ$16</f>
        <v>#DIV/0!</v>
      </c>
      <c r="UES118" s="1538">
        <f>+UES556</f>
        <v>0</v>
      </c>
      <c r="UET118" s="1845" t="e">
        <f>+UES118/UES$16</f>
        <v>#DIV/0!</v>
      </c>
      <c r="UEU118" s="1538">
        <f>+UEU556</f>
        <v>0</v>
      </c>
      <c r="UEV118" s="1845" t="e">
        <f>+UEU118/UEU$16</f>
        <v>#DIV/0!</v>
      </c>
      <c r="UEW118" s="1538">
        <f>+UEW556</f>
        <v>0</v>
      </c>
      <c r="UEX118" s="1845" t="e">
        <f>+UEW118/UEW$16</f>
        <v>#DIV/0!</v>
      </c>
      <c r="UEY118" s="1538">
        <f>+UEY556</f>
        <v>0</v>
      </c>
      <c r="UEZ118" s="1845" t="e">
        <f>+UEY118/UEY$16</f>
        <v>#DIV/0!</v>
      </c>
      <c r="UFA118" s="1538">
        <f>+UFA556</f>
        <v>0</v>
      </c>
      <c r="UFB118" s="1845" t="e">
        <f>+UFA118/UFA$16</f>
        <v>#DIV/0!</v>
      </c>
      <c r="UFC118" s="1538">
        <f>+UFC556</f>
        <v>0</v>
      </c>
      <c r="UFD118" s="1845" t="e">
        <f>+UFC118/UFC$16</f>
        <v>#DIV/0!</v>
      </c>
      <c r="UFE118" s="1538">
        <f>+UFE556</f>
        <v>0</v>
      </c>
      <c r="UFF118" s="1845" t="e">
        <f>+UFE118/UFE$16</f>
        <v>#DIV/0!</v>
      </c>
      <c r="UFG118" s="1538">
        <f>+UFG556</f>
        <v>0</v>
      </c>
      <c r="UFH118" s="1845" t="e">
        <f>+UFG118/UFG$16</f>
        <v>#DIV/0!</v>
      </c>
      <c r="UFI118" s="1538">
        <f>+UFI556</f>
        <v>0</v>
      </c>
      <c r="UFJ118" s="1845" t="e">
        <f>+UFI118/UFI$16</f>
        <v>#DIV/0!</v>
      </c>
      <c r="UFK118" s="1538">
        <f>+UFK556</f>
        <v>0</v>
      </c>
      <c r="UFL118" s="1845" t="e">
        <f>+UFK118/UFK$16</f>
        <v>#DIV/0!</v>
      </c>
      <c r="UFM118" s="1538">
        <f>+UFM556</f>
        <v>0</v>
      </c>
      <c r="UFN118" s="1845" t="e">
        <f>+UFM118/UFM$16</f>
        <v>#DIV/0!</v>
      </c>
      <c r="UFO118" s="1538">
        <f>+UFO556</f>
        <v>0</v>
      </c>
      <c r="UFP118" s="1845" t="e">
        <f>+UFO118/UFO$16</f>
        <v>#DIV/0!</v>
      </c>
      <c r="UFQ118" s="1538">
        <f>+UFQ556</f>
        <v>0</v>
      </c>
      <c r="UFR118" s="1845" t="e">
        <f>+UFQ118/UFQ$16</f>
        <v>#DIV/0!</v>
      </c>
      <c r="UFS118" s="1538">
        <f>+UFS556</f>
        <v>0</v>
      </c>
      <c r="UFT118" s="1845" t="e">
        <f>+UFS118/UFS$16</f>
        <v>#DIV/0!</v>
      </c>
      <c r="UFU118" s="1538">
        <f>+UFU556</f>
        <v>0</v>
      </c>
      <c r="UFV118" s="1845" t="e">
        <f>+UFU118/UFU$16</f>
        <v>#DIV/0!</v>
      </c>
      <c r="UFW118" s="1538">
        <f>+UFW556</f>
        <v>0</v>
      </c>
      <c r="UFX118" s="1845" t="e">
        <f>+UFW118/UFW$16</f>
        <v>#DIV/0!</v>
      </c>
      <c r="UFY118" s="1538">
        <f>+UFY556</f>
        <v>0</v>
      </c>
      <c r="UFZ118" s="1845" t="e">
        <f>+UFY118/UFY$16</f>
        <v>#DIV/0!</v>
      </c>
      <c r="UGA118" s="1538">
        <f>+UGA556</f>
        <v>0</v>
      </c>
      <c r="UGB118" s="1845" t="e">
        <f>+UGA118/UGA$16</f>
        <v>#DIV/0!</v>
      </c>
      <c r="UGC118" s="1538">
        <f>+UGC556</f>
        <v>0</v>
      </c>
      <c r="UGD118" s="1845" t="e">
        <f>+UGC118/UGC$16</f>
        <v>#DIV/0!</v>
      </c>
      <c r="UGE118" s="1538">
        <f>+UGE556</f>
        <v>0</v>
      </c>
      <c r="UGF118" s="1845" t="e">
        <f>+UGE118/UGE$16</f>
        <v>#DIV/0!</v>
      </c>
      <c r="UGG118" s="1538">
        <f>+UGG556</f>
        <v>0</v>
      </c>
      <c r="UGH118" s="1845" t="e">
        <f>+UGG118/UGG$16</f>
        <v>#DIV/0!</v>
      </c>
      <c r="UGI118" s="1538">
        <f>+UGI556</f>
        <v>0</v>
      </c>
      <c r="UGJ118" s="1845" t="e">
        <f>+UGI118/UGI$16</f>
        <v>#DIV/0!</v>
      </c>
      <c r="UGK118" s="1538">
        <f>+UGK556</f>
        <v>0</v>
      </c>
      <c r="UGL118" s="1845" t="e">
        <f>+UGK118/UGK$16</f>
        <v>#DIV/0!</v>
      </c>
      <c r="UGM118" s="1538">
        <f>+UGM556</f>
        <v>0</v>
      </c>
      <c r="UGN118" s="1845" t="e">
        <f>+UGM118/UGM$16</f>
        <v>#DIV/0!</v>
      </c>
      <c r="UGO118" s="1538">
        <f>+UGO556</f>
        <v>0</v>
      </c>
      <c r="UGP118" s="1845" t="e">
        <f>+UGO118/UGO$16</f>
        <v>#DIV/0!</v>
      </c>
      <c r="UGQ118" s="1538">
        <f>+UGQ556</f>
        <v>0</v>
      </c>
      <c r="UGR118" s="1845" t="e">
        <f>+UGQ118/UGQ$16</f>
        <v>#DIV/0!</v>
      </c>
      <c r="UGS118" s="1538">
        <f>+UGS556</f>
        <v>0</v>
      </c>
      <c r="UGT118" s="1845" t="e">
        <f>+UGS118/UGS$16</f>
        <v>#DIV/0!</v>
      </c>
      <c r="UGU118" s="1538">
        <f>+UGU556</f>
        <v>0</v>
      </c>
      <c r="UGV118" s="1845" t="e">
        <f>+UGU118/UGU$16</f>
        <v>#DIV/0!</v>
      </c>
      <c r="UGW118" s="1538">
        <f>+UGW556</f>
        <v>0</v>
      </c>
      <c r="UGX118" s="1845" t="e">
        <f>+UGW118/UGW$16</f>
        <v>#DIV/0!</v>
      </c>
      <c r="UGY118" s="1538">
        <f>+UGY556</f>
        <v>0</v>
      </c>
      <c r="UGZ118" s="1845" t="e">
        <f>+UGY118/UGY$16</f>
        <v>#DIV/0!</v>
      </c>
      <c r="UHA118" s="1538">
        <f>+UHA556</f>
        <v>0</v>
      </c>
      <c r="UHB118" s="1845" t="e">
        <f>+UHA118/UHA$16</f>
        <v>#DIV/0!</v>
      </c>
      <c r="UHC118" s="1538">
        <f>+UHC556</f>
        <v>0</v>
      </c>
      <c r="UHD118" s="1845" t="e">
        <f>+UHC118/UHC$16</f>
        <v>#DIV/0!</v>
      </c>
      <c r="UHE118" s="1538">
        <f>+UHE556</f>
        <v>0</v>
      </c>
      <c r="UHF118" s="1845" t="e">
        <f>+UHE118/UHE$16</f>
        <v>#DIV/0!</v>
      </c>
      <c r="UHG118" s="1538">
        <f>+UHG556</f>
        <v>0</v>
      </c>
      <c r="UHH118" s="1845" t="e">
        <f>+UHG118/UHG$16</f>
        <v>#DIV/0!</v>
      </c>
      <c r="UHI118" s="1538">
        <f>+UHI556</f>
        <v>0</v>
      </c>
      <c r="UHJ118" s="1845" t="e">
        <f>+UHI118/UHI$16</f>
        <v>#DIV/0!</v>
      </c>
      <c r="UHK118" s="1538">
        <f>+UHK556</f>
        <v>0</v>
      </c>
      <c r="UHL118" s="1845" t="e">
        <f>+UHK118/UHK$16</f>
        <v>#DIV/0!</v>
      </c>
      <c r="UHM118" s="1538">
        <f>+UHM556</f>
        <v>0</v>
      </c>
      <c r="UHN118" s="1845" t="e">
        <f>+UHM118/UHM$16</f>
        <v>#DIV/0!</v>
      </c>
      <c r="UHO118" s="1538">
        <f>+UHO556</f>
        <v>0</v>
      </c>
      <c r="UHP118" s="1845" t="e">
        <f>+UHO118/UHO$16</f>
        <v>#DIV/0!</v>
      </c>
      <c r="UHQ118" s="1538">
        <f>+UHQ556</f>
        <v>0</v>
      </c>
      <c r="UHR118" s="1845" t="e">
        <f>+UHQ118/UHQ$16</f>
        <v>#DIV/0!</v>
      </c>
      <c r="UHS118" s="1538">
        <f>+UHS556</f>
        <v>0</v>
      </c>
      <c r="UHT118" s="1845" t="e">
        <f>+UHS118/UHS$16</f>
        <v>#DIV/0!</v>
      </c>
      <c r="UHU118" s="1538">
        <f>+UHU556</f>
        <v>0</v>
      </c>
      <c r="UHV118" s="1845" t="e">
        <f>+UHU118/UHU$16</f>
        <v>#DIV/0!</v>
      </c>
      <c r="UHW118" s="1538">
        <f>+UHW556</f>
        <v>0</v>
      </c>
      <c r="UHX118" s="1845" t="e">
        <f>+UHW118/UHW$16</f>
        <v>#DIV/0!</v>
      </c>
      <c r="UHY118" s="1538">
        <f>+UHY556</f>
        <v>0</v>
      </c>
      <c r="UHZ118" s="1845" t="e">
        <f>+UHY118/UHY$16</f>
        <v>#DIV/0!</v>
      </c>
      <c r="UIA118" s="1538">
        <f>+UIA556</f>
        <v>0</v>
      </c>
      <c r="UIB118" s="1845" t="e">
        <f>+UIA118/UIA$16</f>
        <v>#DIV/0!</v>
      </c>
      <c r="UIC118" s="1538">
        <f>+UIC556</f>
        <v>0</v>
      </c>
      <c r="UID118" s="1845" t="e">
        <f>+UIC118/UIC$16</f>
        <v>#DIV/0!</v>
      </c>
      <c r="UIE118" s="1538">
        <f>+UIE556</f>
        <v>0</v>
      </c>
      <c r="UIF118" s="1845" t="e">
        <f>+UIE118/UIE$16</f>
        <v>#DIV/0!</v>
      </c>
      <c r="UIG118" s="1538">
        <f>+UIG556</f>
        <v>0</v>
      </c>
      <c r="UIH118" s="1845" t="e">
        <f>+UIG118/UIG$16</f>
        <v>#DIV/0!</v>
      </c>
      <c r="UII118" s="1538">
        <f>+UII556</f>
        <v>0</v>
      </c>
      <c r="UIJ118" s="1845" t="e">
        <f>+UII118/UII$16</f>
        <v>#DIV/0!</v>
      </c>
      <c r="UIK118" s="1538">
        <f>+UIK556</f>
        <v>0</v>
      </c>
      <c r="UIL118" s="1845" t="e">
        <f>+UIK118/UIK$16</f>
        <v>#DIV/0!</v>
      </c>
      <c r="UIM118" s="1538">
        <f>+UIM556</f>
        <v>0</v>
      </c>
      <c r="UIN118" s="1845" t="e">
        <f>+UIM118/UIM$16</f>
        <v>#DIV/0!</v>
      </c>
      <c r="UIO118" s="1538">
        <f>+UIO556</f>
        <v>0</v>
      </c>
      <c r="UIP118" s="1845" t="e">
        <f>+UIO118/UIO$16</f>
        <v>#DIV/0!</v>
      </c>
      <c r="UIQ118" s="1538">
        <f>+UIQ556</f>
        <v>0</v>
      </c>
      <c r="UIR118" s="1845" t="e">
        <f>+UIQ118/UIQ$16</f>
        <v>#DIV/0!</v>
      </c>
      <c r="UIS118" s="1538">
        <f>+UIS556</f>
        <v>0</v>
      </c>
      <c r="UIT118" s="1845" t="e">
        <f>+UIS118/UIS$16</f>
        <v>#DIV/0!</v>
      </c>
      <c r="UIU118" s="1538">
        <f>+UIU556</f>
        <v>0</v>
      </c>
      <c r="UIV118" s="1845" t="e">
        <f>+UIU118/UIU$16</f>
        <v>#DIV/0!</v>
      </c>
      <c r="UIW118" s="1538">
        <f>+UIW556</f>
        <v>0</v>
      </c>
      <c r="UIX118" s="1845" t="e">
        <f>+UIW118/UIW$16</f>
        <v>#DIV/0!</v>
      </c>
      <c r="UIY118" s="1538">
        <f>+UIY556</f>
        <v>0</v>
      </c>
      <c r="UIZ118" s="1845" t="e">
        <f>+UIY118/UIY$16</f>
        <v>#DIV/0!</v>
      </c>
      <c r="UJA118" s="1538">
        <f>+UJA556</f>
        <v>0</v>
      </c>
      <c r="UJB118" s="1845" t="e">
        <f>+UJA118/UJA$16</f>
        <v>#DIV/0!</v>
      </c>
      <c r="UJC118" s="1538">
        <f>+UJC556</f>
        <v>0</v>
      </c>
      <c r="UJD118" s="1845" t="e">
        <f>+UJC118/UJC$16</f>
        <v>#DIV/0!</v>
      </c>
      <c r="UJE118" s="1538">
        <f>+UJE556</f>
        <v>0</v>
      </c>
      <c r="UJF118" s="1845" t="e">
        <f>+UJE118/UJE$16</f>
        <v>#DIV/0!</v>
      </c>
      <c r="UJG118" s="1538">
        <f>+UJG556</f>
        <v>0</v>
      </c>
      <c r="UJH118" s="1845" t="e">
        <f>+UJG118/UJG$16</f>
        <v>#DIV/0!</v>
      </c>
      <c r="UJI118" s="1538">
        <f>+UJI556</f>
        <v>0</v>
      </c>
      <c r="UJJ118" s="1845" t="e">
        <f>+UJI118/UJI$16</f>
        <v>#DIV/0!</v>
      </c>
      <c r="UJK118" s="1538">
        <f>+UJK556</f>
        <v>0</v>
      </c>
      <c r="UJL118" s="1845" t="e">
        <f>+UJK118/UJK$16</f>
        <v>#DIV/0!</v>
      </c>
      <c r="UJM118" s="1538">
        <f>+UJM556</f>
        <v>0</v>
      </c>
      <c r="UJN118" s="1845" t="e">
        <f>+UJM118/UJM$16</f>
        <v>#DIV/0!</v>
      </c>
      <c r="UJO118" s="1538">
        <f>+UJO556</f>
        <v>0</v>
      </c>
      <c r="UJP118" s="1845" t="e">
        <f>+UJO118/UJO$16</f>
        <v>#DIV/0!</v>
      </c>
      <c r="UJQ118" s="1538">
        <f>+UJQ556</f>
        <v>0</v>
      </c>
      <c r="UJR118" s="1845" t="e">
        <f>+UJQ118/UJQ$16</f>
        <v>#DIV/0!</v>
      </c>
      <c r="UJS118" s="1538">
        <f>+UJS556</f>
        <v>0</v>
      </c>
      <c r="UJT118" s="1845" t="e">
        <f>+UJS118/UJS$16</f>
        <v>#DIV/0!</v>
      </c>
      <c r="UJU118" s="1538">
        <f>+UJU556</f>
        <v>0</v>
      </c>
      <c r="UJV118" s="1845" t="e">
        <f>+UJU118/UJU$16</f>
        <v>#DIV/0!</v>
      </c>
      <c r="UJW118" s="1538">
        <f>+UJW556</f>
        <v>0</v>
      </c>
      <c r="UJX118" s="1845" t="e">
        <f>+UJW118/UJW$16</f>
        <v>#DIV/0!</v>
      </c>
      <c r="UJY118" s="1538">
        <f>+UJY556</f>
        <v>0</v>
      </c>
      <c r="UJZ118" s="1845" t="e">
        <f>+UJY118/UJY$16</f>
        <v>#DIV/0!</v>
      </c>
      <c r="UKA118" s="1538">
        <f>+UKA556</f>
        <v>0</v>
      </c>
      <c r="UKB118" s="1845" t="e">
        <f>+UKA118/UKA$16</f>
        <v>#DIV/0!</v>
      </c>
      <c r="UKC118" s="1538">
        <f>+UKC556</f>
        <v>0</v>
      </c>
      <c r="UKD118" s="1845" t="e">
        <f>+UKC118/UKC$16</f>
        <v>#DIV/0!</v>
      </c>
      <c r="UKE118" s="1538">
        <f>+UKE556</f>
        <v>0</v>
      </c>
      <c r="UKF118" s="1845" t="e">
        <f>+UKE118/UKE$16</f>
        <v>#DIV/0!</v>
      </c>
      <c r="UKG118" s="1538">
        <f>+UKG556</f>
        <v>0</v>
      </c>
      <c r="UKH118" s="1845" t="e">
        <f>+UKG118/UKG$16</f>
        <v>#DIV/0!</v>
      </c>
      <c r="UKI118" s="1538">
        <f>+UKI556</f>
        <v>0</v>
      </c>
      <c r="UKJ118" s="1845" t="e">
        <f>+UKI118/UKI$16</f>
        <v>#DIV/0!</v>
      </c>
      <c r="UKK118" s="1538">
        <f>+UKK556</f>
        <v>0</v>
      </c>
      <c r="UKL118" s="1845" t="e">
        <f>+UKK118/UKK$16</f>
        <v>#DIV/0!</v>
      </c>
      <c r="UKM118" s="1538">
        <f>+UKM556</f>
        <v>0</v>
      </c>
      <c r="UKN118" s="1845" t="e">
        <f>+UKM118/UKM$16</f>
        <v>#DIV/0!</v>
      </c>
      <c r="UKO118" s="1538">
        <f>+UKO556</f>
        <v>0</v>
      </c>
      <c r="UKP118" s="1845" t="e">
        <f>+UKO118/UKO$16</f>
        <v>#DIV/0!</v>
      </c>
      <c r="UKQ118" s="1538">
        <f>+UKQ556</f>
        <v>0</v>
      </c>
      <c r="UKR118" s="1845" t="e">
        <f>+UKQ118/UKQ$16</f>
        <v>#DIV/0!</v>
      </c>
      <c r="UKS118" s="1538">
        <f>+UKS556</f>
        <v>0</v>
      </c>
      <c r="UKT118" s="1845" t="e">
        <f>+UKS118/UKS$16</f>
        <v>#DIV/0!</v>
      </c>
      <c r="UKU118" s="1538">
        <f>+UKU556</f>
        <v>0</v>
      </c>
      <c r="UKV118" s="1845" t="e">
        <f>+UKU118/UKU$16</f>
        <v>#DIV/0!</v>
      </c>
      <c r="UKW118" s="1538">
        <f>+UKW556</f>
        <v>0</v>
      </c>
      <c r="UKX118" s="1845" t="e">
        <f>+UKW118/UKW$16</f>
        <v>#DIV/0!</v>
      </c>
      <c r="UKY118" s="1538">
        <f>+UKY556</f>
        <v>0</v>
      </c>
      <c r="UKZ118" s="1845" t="e">
        <f>+UKY118/UKY$16</f>
        <v>#DIV/0!</v>
      </c>
      <c r="ULA118" s="1538">
        <f>+ULA556</f>
        <v>0</v>
      </c>
      <c r="ULB118" s="1845" t="e">
        <f>+ULA118/ULA$16</f>
        <v>#DIV/0!</v>
      </c>
      <c r="ULC118" s="1538">
        <f>+ULC556</f>
        <v>0</v>
      </c>
      <c r="ULD118" s="1845" t="e">
        <f>+ULC118/ULC$16</f>
        <v>#DIV/0!</v>
      </c>
      <c r="ULE118" s="1538">
        <f>+ULE556</f>
        <v>0</v>
      </c>
      <c r="ULF118" s="1845" t="e">
        <f>+ULE118/ULE$16</f>
        <v>#DIV/0!</v>
      </c>
      <c r="ULG118" s="1538">
        <f>+ULG556</f>
        <v>0</v>
      </c>
      <c r="ULH118" s="1845" t="e">
        <f>+ULG118/ULG$16</f>
        <v>#DIV/0!</v>
      </c>
      <c r="ULI118" s="1538">
        <f>+ULI556</f>
        <v>0</v>
      </c>
      <c r="ULJ118" s="1845" t="e">
        <f>+ULI118/ULI$16</f>
        <v>#DIV/0!</v>
      </c>
      <c r="ULK118" s="1538">
        <f>+ULK556</f>
        <v>0</v>
      </c>
      <c r="ULL118" s="1845" t="e">
        <f>+ULK118/ULK$16</f>
        <v>#DIV/0!</v>
      </c>
      <c r="ULM118" s="1538">
        <f>+ULM556</f>
        <v>0</v>
      </c>
      <c r="ULN118" s="1845" t="e">
        <f>+ULM118/ULM$16</f>
        <v>#DIV/0!</v>
      </c>
      <c r="ULO118" s="1538">
        <f>+ULO556</f>
        <v>0</v>
      </c>
      <c r="ULP118" s="1845" t="e">
        <f>+ULO118/ULO$16</f>
        <v>#DIV/0!</v>
      </c>
      <c r="ULQ118" s="1538">
        <f>+ULQ556</f>
        <v>0</v>
      </c>
      <c r="ULR118" s="1845" t="e">
        <f>+ULQ118/ULQ$16</f>
        <v>#DIV/0!</v>
      </c>
      <c r="ULS118" s="1538">
        <f>+ULS556</f>
        <v>0</v>
      </c>
      <c r="ULT118" s="1845" t="e">
        <f>+ULS118/ULS$16</f>
        <v>#DIV/0!</v>
      </c>
      <c r="ULU118" s="1538">
        <f>+ULU556</f>
        <v>0</v>
      </c>
      <c r="ULV118" s="1845" t="e">
        <f>+ULU118/ULU$16</f>
        <v>#DIV/0!</v>
      </c>
      <c r="ULW118" s="1538">
        <f>+ULW556</f>
        <v>0</v>
      </c>
      <c r="ULX118" s="1845" t="e">
        <f>+ULW118/ULW$16</f>
        <v>#DIV/0!</v>
      </c>
      <c r="ULY118" s="1538">
        <f>+ULY556</f>
        <v>0</v>
      </c>
      <c r="ULZ118" s="1845" t="e">
        <f>+ULY118/ULY$16</f>
        <v>#DIV/0!</v>
      </c>
      <c r="UMA118" s="1538">
        <f>+UMA556</f>
        <v>0</v>
      </c>
      <c r="UMB118" s="1845" t="e">
        <f>+UMA118/UMA$16</f>
        <v>#DIV/0!</v>
      </c>
      <c r="UMC118" s="1538">
        <f>+UMC556</f>
        <v>0</v>
      </c>
      <c r="UMD118" s="1845" t="e">
        <f>+UMC118/UMC$16</f>
        <v>#DIV/0!</v>
      </c>
      <c r="UME118" s="1538">
        <f>+UME556</f>
        <v>0</v>
      </c>
      <c r="UMF118" s="1845" t="e">
        <f>+UME118/UME$16</f>
        <v>#DIV/0!</v>
      </c>
      <c r="UMG118" s="1538">
        <f>+UMG556</f>
        <v>0</v>
      </c>
      <c r="UMH118" s="1845" t="e">
        <f>+UMG118/UMG$16</f>
        <v>#DIV/0!</v>
      </c>
      <c r="UMI118" s="1538">
        <f>+UMI556</f>
        <v>0</v>
      </c>
      <c r="UMJ118" s="1845" t="e">
        <f>+UMI118/UMI$16</f>
        <v>#DIV/0!</v>
      </c>
      <c r="UMK118" s="1538">
        <f>+UMK556</f>
        <v>0</v>
      </c>
      <c r="UML118" s="1845" t="e">
        <f>+UMK118/UMK$16</f>
        <v>#DIV/0!</v>
      </c>
      <c r="UMM118" s="1538">
        <f>+UMM556</f>
        <v>0</v>
      </c>
      <c r="UMN118" s="1845" t="e">
        <f>+UMM118/UMM$16</f>
        <v>#DIV/0!</v>
      </c>
      <c r="UMO118" s="1538">
        <f>+UMO556</f>
        <v>0</v>
      </c>
      <c r="UMP118" s="1845" t="e">
        <f>+UMO118/UMO$16</f>
        <v>#DIV/0!</v>
      </c>
      <c r="UMQ118" s="1538">
        <f>+UMQ556</f>
        <v>0</v>
      </c>
      <c r="UMR118" s="1845" t="e">
        <f>+UMQ118/UMQ$16</f>
        <v>#DIV/0!</v>
      </c>
      <c r="UMS118" s="1538">
        <f>+UMS556</f>
        <v>0</v>
      </c>
      <c r="UMT118" s="1845" t="e">
        <f>+UMS118/UMS$16</f>
        <v>#DIV/0!</v>
      </c>
      <c r="UMU118" s="1538">
        <f>+UMU556</f>
        <v>0</v>
      </c>
      <c r="UMV118" s="1845" t="e">
        <f>+UMU118/UMU$16</f>
        <v>#DIV/0!</v>
      </c>
      <c r="UMW118" s="1538">
        <f>+UMW556</f>
        <v>0</v>
      </c>
      <c r="UMX118" s="1845" t="e">
        <f>+UMW118/UMW$16</f>
        <v>#DIV/0!</v>
      </c>
      <c r="UMY118" s="1538">
        <f>+UMY556</f>
        <v>0</v>
      </c>
      <c r="UMZ118" s="1845" t="e">
        <f>+UMY118/UMY$16</f>
        <v>#DIV/0!</v>
      </c>
      <c r="UNA118" s="1538">
        <f>+UNA556</f>
        <v>0</v>
      </c>
      <c r="UNB118" s="1845" t="e">
        <f>+UNA118/UNA$16</f>
        <v>#DIV/0!</v>
      </c>
      <c r="UNC118" s="1538">
        <f>+UNC556</f>
        <v>0</v>
      </c>
      <c r="UND118" s="1845" t="e">
        <f>+UNC118/UNC$16</f>
        <v>#DIV/0!</v>
      </c>
      <c r="UNE118" s="1538">
        <f>+UNE556</f>
        <v>0</v>
      </c>
      <c r="UNF118" s="1845" t="e">
        <f>+UNE118/UNE$16</f>
        <v>#DIV/0!</v>
      </c>
      <c r="UNG118" s="1538">
        <f>+UNG556</f>
        <v>0</v>
      </c>
      <c r="UNH118" s="1845" t="e">
        <f>+UNG118/UNG$16</f>
        <v>#DIV/0!</v>
      </c>
      <c r="UNI118" s="1538">
        <f>+UNI556</f>
        <v>0</v>
      </c>
      <c r="UNJ118" s="1845" t="e">
        <f>+UNI118/UNI$16</f>
        <v>#DIV/0!</v>
      </c>
      <c r="UNK118" s="1538">
        <f>+UNK556</f>
        <v>0</v>
      </c>
      <c r="UNL118" s="1845" t="e">
        <f>+UNK118/UNK$16</f>
        <v>#DIV/0!</v>
      </c>
      <c r="UNM118" s="1538">
        <f>+UNM556</f>
        <v>0</v>
      </c>
      <c r="UNN118" s="1845" t="e">
        <f>+UNM118/UNM$16</f>
        <v>#DIV/0!</v>
      </c>
      <c r="UNO118" s="1538">
        <f>+UNO556</f>
        <v>0</v>
      </c>
      <c r="UNP118" s="1845" t="e">
        <f>+UNO118/UNO$16</f>
        <v>#DIV/0!</v>
      </c>
      <c r="UNQ118" s="1538">
        <f>+UNQ556</f>
        <v>0</v>
      </c>
      <c r="UNR118" s="1845" t="e">
        <f>+UNQ118/UNQ$16</f>
        <v>#DIV/0!</v>
      </c>
      <c r="UNS118" s="1538">
        <f>+UNS556</f>
        <v>0</v>
      </c>
      <c r="UNT118" s="1845" t="e">
        <f>+UNS118/UNS$16</f>
        <v>#DIV/0!</v>
      </c>
      <c r="UNU118" s="1538">
        <f>+UNU556</f>
        <v>0</v>
      </c>
      <c r="UNV118" s="1845" t="e">
        <f>+UNU118/UNU$16</f>
        <v>#DIV/0!</v>
      </c>
      <c r="UNW118" s="1538">
        <f>+UNW556</f>
        <v>0</v>
      </c>
      <c r="UNX118" s="1845" t="e">
        <f>+UNW118/UNW$16</f>
        <v>#DIV/0!</v>
      </c>
      <c r="UNY118" s="1538">
        <f>+UNY556</f>
        <v>0</v>
      </c>
      <c r="UNZ118" s="1845" t="e">
        <f>+UNY118/UNY$16</f>
        <v>#DIV/0!</v>
      </c>
      <c r="UOA118" s="1538">
        <f>+UOA556</f>
        <v>0</v>
      </c>
      <c r="UOB118" s="1845" t="e">
        <f>+UOA118/UOA$16</f>
        <v>#DIV/0!</v>
      </c>
      <c r="UOC118" s="1538">
        <f>+UOC556</f>
        <v>0</v>
      </c>
      <c r="UOD118" s="1845" t="e">
        <f>+UOC118/UOC$16</f>
        <v>#DIV/0!</v>
      </c>
      <c r="UOE118" s="1538">
        <f>+UOE556</f>
        <v>0</v>
      </c>
      <c r="UOF118" s="1845" t="e">
        <f>+UOE118/UOE$16</f>
        <v>#DIV/0!</v>
      </c>
      <c r="UOG118" s="1538">
        <f>+UOG556</f>
        <v>0</v>
      </c>
      <c r="UOH118" s="1845" t="e">
        <f>+UOG118/UOG$16</f>
        <v>#DIV/0!</v>
      </c>
      <c r="UOI118" s="1538">
        <f>+UOI556</f>
        <v>0</v>
      </c>
      <c r="UOJ118" s="1845" t="e">
        <f>+UOI118/UOI$16</f>
        <v>#DIV/0!</v>
      </c>
      <c r="UOK118" s="1538">
        <f>+UOK556</f>
        <v>0</v>
      </c>
      <c r="UOL118" s="1845" t="e">
        <f>+UOK118/UOK$16</f>
        <v>#DIV/0!</v>
      </c>
      <c r="UOM118" s="1538">
        <f>+UOM556</f>
        <v>0</v>
      </c>
      <c r="UON118" s="1845" t="e">
        <f>+UOM118/UOM$16</f>
        <v>#DIV/0!</v>
      </c>
      <c r="UOO118" s="1538">
        <f>+UOO556</f>
        <v>0</v>
      </c>
      <c r="UOP118" s="1845" t="e">
        <f>+UOO118/UOO$16</f>
        <v>#DIV/0!</v>
      </c>
      <c r="UOQ118" s="1538">
        <f>+UOQ556</f>
        <v>0</v>
      </c>
      <c r="UOR118" s="1845" t="e">
        <f>+UOQ118/UOQ$16</f>
        <v>#DIV/0!</v>
      </c>
      <c r="UOS118" s="1538">
        <f>+UOS556</f>
        <v>0</v>
      </c>
      <c r="UOT118" s="1845" t="e">
        <f>+UOS118/UOS$16</f>
        <v>#DIV/0!</v>
      </c>
      <c r="UOU118" s="1538">
        <f>+UOU556</f>
        <v>0</v>
      </c>
      <c r="UOV118" s="1845" t="e">
        <f>+UOU118/UOU$16</f>
        <v>#DIV/0!</v>
      </c>
      <c r="UOW118" s="1538">
        <f>+UOW556</f>
        <v>0</v>
      </c>
      <c r="UOX118" s="1845" t="e">
        <f>+UOW118/UOW$16</f>
        <v>#DIV/0!</v>
      </c>
      <c r="UOY118" s="1538">
        <f>+UOY556</f>
        <v>0</v>
      </c>
      <c r="UOZ118" s="1845" t="e">
        <f>+UOY118/UOY$16</f>
        <v>#DIV/0!</v>
      </c>
      <c r="UPA118" s="1538">
        <f>+UPA556</f>
        <v>0</v>
      </c>
      <c r="UPB118" s="1845" t="e">
        <f>+UPA118/UPA$16</f>
        <v>#DIV/0!</v>
      </c>
      <c r="UPC118" s="1538">
        <f>+UPC556</f>
        <v>0</v>
      </c>
      <c r="UPD118" s="1845" t="e">
        <f>+UPC118/UPC$16</f>
        <v>#DIV/0!</v>
      </c>
      <c r="UPE118" s="1538">
        <f>+UPE556</f>
        <v>0</v>
      </c>
      <c r="UPF118" s="1845" t="e">
        <f>+UPE118/UPE$16</f>
        <v>#DIV/0!</v>
      </c>
      <c r="UPG118" s="1538">
        <f>+UPG556</f>
        <v>0</v>
      </c>
      <c r="UPH118" s="1845" t="e">
        <f>+UPG118/UPG$16</f>
        <v>#DIV/0!</v>
      </c>
      <c r="UPI118" s="1538">
        <f>+UPI556</f>
        <v>0</v>
      </c>
      <c r="UPJ118" s="1845" t="e">
        <f>+UPI118/UPI$16</f>
        <v>#DIV/0!</v>
      </c>
      <c r="UPK118" s="1538">
        <f>+UPK556</f>
        <v>0</v>
      </c>
      <c r="UPL118" s="1845" t="e">
        <f>+UPK118/UPK$16</f>
        <v>#DIV/0!</v>
      </c>
      <c r="UPM118" s="1538">
        <f>+UPM556</f>
        <v>0</v>
      </c>
      <c r="UPN118" s="1845" t="e">
        <f>+UPM118/UPM$16</f>
        <v>#DIV/0!</v>
      </c>
      <c r="UPO118" s="1538">
        <f>+UPO556</f>
        <v>0</v>
      </c>
      <c r="UPP118" s="1845" t="e">
        <f>+UPO118/UPO$16</f>
        <v>#DIV/0!</v>
      </c>
      <c r="UPQ118" s="1538">
        <f>+UPQ556</f>
        <v>0</v>
      </c>
      <c r="UPR118" s="1845" t="e">
        <f>+UPQ118/UPQ$16</f>
        <v>#DIV/0!</v>
      </c>
      <c r="UPS118" s="1538">
        <f>+UPS556</f>
        <v>0</v>
      </c>
      <c r="UPT118" s="1845" t="e">
        <f>+UPS118/UPS$16</f>
        <v>#DIV/0!</v>
      </c>
      <c r="UPU118" s="1538">
        <f>+UPU556</f>
        <v>0</v>
      </c>
      <c r="UPV118" s="1845" t="e">
        <f>+UPU118/UPU$16</f>
        <v>#DIV/0!</v>
      </c>
      <c r="UPW118" s="1538">
        <f>+UPW556</f>
        <v>0</v>
      </c>
      <c r="UPX118" s="1845" t="e">
        <f>+UPW118/UPW$16</f>
        <v>#DIV/0!</v>
      </c>
      <c r="UPY118" s="1538">
        <f>+UPY556</f>
        <v>0</v>
      </c>
      <c r="UPZ118" s="1845" t="e">
        <f>+UPY118/UPY$16</f>
        <v>#DIV/0!</v>
      </c>
      <c r="UQA118" s="1538">
        <f>+UQA556</f>
        <v>0</v>
      </c>
      <c r="UQB118" s="1845" t="e">
        <f>+UQA118/UQA$16</f>
        <v>#DIV/0!</v>
      </c>
      <c r="UQC118" s="1538">
        <f>+UQC556</f>
        <v>0</v>
      </c>
      <c r="UQD118" s="1845" t="e">
        <f>+UQC118/UQC$16</f>
        <v>#DIV/0!</v>
      </c>
      <c r="UQE118" s="1538">
        <f>+UQE556</f>
        <v>0</v>
      </c>
      <c r="UQF118" s="1845" t="e">
        <f>+UQE118/UQE$16</f>
        <v>#DIV/0!</v>
      </c>
      <c r="UQG118" s="1538">
        <f>+UQG556</f>
        <v>0</v>
      </c>
      <c r="UQH118" s="1845" t="e">
        <f>+UQG118/UQG$16</f>
        <v>#DIV/0!</v>
      </c>
      <c r="UQI118" s="1538">
        <f>+UQI556</f>
        <v>0</v>
      </c>
      <c r="UQJ118" s="1845" t="e">
        <f>+UQI118/UQI$16</f>
        <v>#DIV/0!</v>
      </c>
      <c r="UQK118" s="1538">
        <f>+UQK556</f>
        <v>0</v>
      </c>
      <c r="UQL118" s="1845" t="e">
        <f>+UQK118/UQK$16</f>
        <v>#DIV/0!</v>
      </c>
      <c r="UQM118" s="1538">
        <f>+UQM556</f>
        <v>0</v>
      </c>
      <c r="UQN118" s="1845" t="e">
        <f>+UQM118/UQM$16</f>
        <v>#DIV/0!</v>
      </c>
      <c r="UQO118" s="1538">
        <f>+UQO556</f>
        <v>0</v>
      </c>
      <c r="UQP118" s="1845" t="e">
        <f>+UQO118/UQO$16</f>
        <v>#DIV/0!</v>
      </c>
      <c r="UQQ118" s="1538">
        <f>+UQQ556</f>
        <v>0</v>
      </c>
      <c r="UQR118" s="1845" t="e">
        <f>+UQQ118/UQQ$16</f>
        <v>#DIV/0!</v>
      </c>
      <c r="UQS118" s="1538">
        <f>+UQS556</f>
        <v>0</v>
      </c>
      <c r="UQT118" s="1845" t="e">
        <f>+UQS118/UQS$16</f>
        <v>#DIV/0!</v>
      </c>
      <c r="UQU118" s="1538">
        <f>+UQU556</f>
        <v>0</v>
      </c>
      <c r="UQV118" s="1845" t="e">
        <f>+UQU118/UQU$16</f>
        <v>#DIV/0!</v>
      </c>
      <c r="UQW118" s="1538">
        <f>+UQW556</f>
        <v>0</v>
      </c>
      <c r="UQX118" s="1845" t="e">
        <f>+UQW118/UQW$16</f>
        <v>#DIV/0!</v>
      </c>
      <c r="UQY118" s="1538">
        <f>+UQY556</f>
        <v>0</v>
      </c>
      <c r="UQZ118" s="1845" t="e">
        <f>+UQY118/UQY$16</f>
        <v>#DIV/0!</v>
      </c>
      <c r="URA118" s="1538">
        <f>+URA556</f>
        <v>0</v>
      </c>
      <c r="URB118" s="1845" t="e">
        <f>+URA118/URA$16</f>
        <v>#DIV/0!</v>
      </c>
      <c r="URC118" s="1538">
        <f>+URC556</f>
        <v>0</v>
      </c>
      <c r="URD118" s="1845" t="e">
        <f>+URC118/URC$16</f>
        <v>#DIV/0!</v>
      </c>
      <c r="URE118" s="1538">
        <f>+URE556</f>
        <v>0</v>
      </c>
      <c r="URF118" s="1845" t="e">
        <f>+URE118/URE$16</f>
        <v>#DIV/0!</v>
      </c>
      <c r="URG118" s="1538">
        <f>+URG556</f>
        <v>0</v>
      </c>
      <c r="URH118" s="1845" t="e">
        <f>+URG118/URG$16</f>
        <v>#DIV/0!</v>
      </c>
      <c r="URI118" s="1538">
        <f>+URI556</f>
        <v>0</v>
      </c>
      <c r="URJ118" s="1845" t="e">
        <f>+URI118/URI$16</f>
        <v>#DIV/0!</v>
      </c>
      <c r="URK118" s="1538">
        <f>+URK556</f>
        <v>0</v>
      </c>
      <c r="URL118" s="1845" t="e">
        <f>+URK118/URK$16</f>
        <v>#DIV/0!</v>
      </c>
      <c r="URM118" s="1538">
        <f>+URM556</f>
        <v>0</v>
      </c>
      <c r="URN118" s="1845" t="e">
        <f>+URM118/URM$16</f>
        <v>#DIV/0!</v>
      </c>
      <c r="URO118" s="1538">
        <f>+URO556</f>
        <v>0</v>
      </c>
      <c r="URP118" s="1845" t="e">
        <f>+URO118/URO$16</f>
        <v>#DIV/0!</v>
      </c>
      <c r="URQ118" s="1538">
        <f>+URQ556</f>
        <v>0</v>
      </c>
      <c r="URR118" s="1845" t="e">
        <f>+URQ118/URQ$16</f>
        <v>#DIV/0!</v>
      </c>
      <c r="URS118" s="1538">
        <f>+URS556</f>
        <v>0</v>
      </c>
      <c r="URT118" s="1845" t="e">
        <f>+URS118/URS$16</f>
        <v>#DIV/0!</v>
      </c>
      <c r="URU118" s="1538">
        <f>+URU556</f>
        <v>0</v>
      </c>
      <c r="URV118" s="1845" t="e">
        <f>+URU118/URU$16</f>
        <v>#DIV/0!</v>
      </c>
      <c r="URW118" s="1538">
        <f>+URW556</f>
        <v>0</v>
      </c>
      <c r="URX118" s="1845" t="e">
        <f>+URW118/URW$16</f>
        <v>#DIV/0!</v>
      </c>
      <c r="URY118" s="1538">
        <f>+URY556</f>
        <v>0</v>
      </c>
      <c r="URZ118" s="1845" t="e">
        <f>+URY118/URY$16</f>
        <v>#DIV/0!</v>
      </c>
      <c r="USA118" s="1538">
        <f>+USA556</f>
        <v>0</v>
      </c>
      <c r="USB118" s="1845" t="e">
        <f>+USA118/USA$16</f>
        <v>#DIV/0!</v>
      </c>
      <c r="USC118" s="1538">
        <f>+USC556</f>
        <v>0</v>
      </c>
      <c r="USD118" s="1845" t="e">
        <f>+USC118/USC$16</f>
        <v>#DIV/0!</v>
      </c>
      <c r="USE118" s="1538">
        <f>+USE556</f>
        <v>0</v>
      </c>
      <c r="USF118" s="1845" t="e">
        <f>+USE118/USE$16</f>
        <v>#DIV/0!</v>
      </c>
      <c r="USG118" s="1538">
        <f>+USG556</f>
        <v>0</v>
      </c>
      <c r="USH118" s="1845" t="e">
        <f>+USG118/USG$16</f>
        <v>#DIV/0!</v>
      </c>
      <c r="USI118" s="1538">
        <f>+USI556</f>
        <v>0</v>
      </c>
      <c r="USJ118" s="1845" t="e">
        <f>+USI118/USI$16</f>
        <v>#DIV/0!</v>
      </c>
      <c r="USK118" s="1538">
        <f>+USK556</f>
        <v>0</v>
      </c>
      <c r="USL118" s="1845" t="e">
        <f>+USK118/USK$16</f>
        <v>#DIV/0!</v>
      </c>
      <c r="USM118" s="1538">
        <f>+USM556</f>
        <v>0</v>
      </c>
      <c r="USN118" s="1845" t="e">
        <f>+USM118/USM$16</f>
        <v>#DIV/0!</v>
      </c>
      <c r="USO118" s="1538">
        <f>+USO556</f>
        <v>0</v>
      </c>
      <c r="USP118" s="1845" t="e">
        <f>+USO118/USO$16</f>
        <v>#DIV/0!</v>
      </c>
      <c r="USQ118" s="1538">
        <f>+USQ556</f>
        <v>0</v>
      </c>
      <c r="USR118" s="1845" t="e">
        <f>+USQ118/USQ$16</f>
        <v>#DIV/0!</v>
      </c>
      <c r="USS118" s="1538">
        <f>+USS556</f>
        <v>0</v>
      </c>
      <c r="UST118" s="1845" t="e">
        <f>+USS118/USS$16</f>
        <v>#DIV/0!</v>
      </c>
      <c r="USU118" s="1538">
        <f>+USU556</f>
        <v>0</v>
      </c>
      <c r="USV118" s="1845" t="e">
        <f>+USU118/USU$16</f>
        <v>#DIV/0!</v>
      </c>
      <c r="USW118" s="1538">
        <f>+USW556</f>
        <v>0</v>
      </c>
      <c r="USX118" s="1845" t="e">
        <f>+USW118/USW$16</f>
        <v>#DIV/0!</v>
      </c>
      <c r="USY118" s="1538">
        <f>+USY556</f>
        <v>0</v>
      </c>
      <c r="USZ118" s="1845" t="e">
        <f>+USY118/USY$16</f>
        <v>#DIV/0!</v>
      </c>
      <c r="UTA118" s="1538">
        <f>+UTA556</f>
        <v>0</v>
      </c>
      <c r="UTB118" s="1845" t="e">
        <f>+UTA118/UTA$16</f>
        <v>#DIV/0!</v>
      </c>
      <c r="UTC118" s="1538">
        <f>+UTC556</f>
        <v>0</v>
      </c>
      <c r="UTD118" s="1845" t="e">
        <f>+UTC118/UTC$16</f>
        <v>#DIV/0!</v>
      </c>
      <c r="UTE118" s="1538">
        <f>+UTE556</f>
        <v>0</v>
      </c>
      <c r="UTF118" s="1845" t="e">
        <f>+UTE118/UTE$16</f>
        <v>#DIV/0!</v>
      </c>
      <c r="UTG118" s="1538">
        <f>+UTG556</f>
        <v>0</v>
      </c>
      <c r="UTH118" s="1845" t="e">
        <f>+UTG118/UTG$16</f>
        <v>#DIV/0!</v>
      </c>
      <c r="UTI118" s="1538">
        <f>+UTI556</f>
        <v>0</v>
      </c>
      <c r="UTJ118" s="1845" t="e">
        <f>+UTI118/UTI$16</f>
        <v>#DIV/0!</v>
      </c>
      <c r="UTK118" s="1538">
        <f>+UTK556</f>
        <v>0</v>
      </c>
      <c r="UTL118" s="1845" t="e">
        <f>+UTK118/UTK$16</f>
        <v>#DIV/0!</v>
      </c>
      <c r="UTM118" s="1538">
        <f>+UTM556</f>
        <v>0</v>
      </c>
      <c r="UTN118" s="1845" t="e">
        <f>+UTM118/UTM$16</f>
        <v>#DIV/0!</v>
      </c>
      <c r="UTO118" s="1538">
        <f>+UTO556</f>
        <v>0</v>
      </c>
      <c r="UTP118" s="1845" t="e">
        <f>+UTO118/UTO$16</f>
        <v>#DIV/0!</v>
      </c>
      <c r="UTQ118" s="1538">
        <f>+UTQ556</f>
        <v>0</v>
      </c>
      <c r="UTR118" s="1845" t="e">
        <f>+UTQ118/UTQ$16</f>
        <v>#DIV/0!</v>
      </c>
      <c r="UTS118" s="1538">
        <f>+UTS556</f>
        <v>0</v>
      </c>
      <c r="UTT118" s="1845" t="e">
        <f>+UTS118/UTS$16</f>
        <v>#DIV/0!</v>
      </c>
      <c r="UTU118" s="1538">
        <f>+UTU556</f>
        <v>0</v>
      </c>
      <c r="UTV118" s="1845" t="e">
        <f>+UTU118/UTU$16</f>
        <v>#DIV/0!</v>
      </c>
      <c r="UTW118" s="1538">
        <f>+UTW556</f>
        <v>0</v>
      </c>
      <c r="UTX118" s="1845" t="e">
        <f>+UTW118/UTW$16</f>
        <v>#DIV/0!</v>
      </c>
      <c r="UTY118" s="1538">
        <f>+UTY556</f>
        <v>0</v>
      </c>
      <c r="UTZ118" s="1845" t="e">
        <f>+UTY118/UTY$16</f>
        <v>#DIV/0!</v>
      </c>
      <c r="UUA118" s="1538">
        <f>+UUA556</f>
        <v>0</v>
      </c>
      <c r="UUB118" s="1845" t="e">
        <f>+UUA118/UUA$16</f>
        <v>#DIV/0!</v>
      </c>
      <c r="UUC118" s="1538">
        <f>+UUC556</f>
        <v>0</v>
      </c>
      <c r="UUD118" s="1845" t="e">
        <f>+UUC118/UUC$16</f>
        <v>#DIV/0!</v>
      </c>
      <c r="UUE118" s="1538">
        <f>+UUE556</f>
        <v>0</v>
      </c>
      <c r="UUF118" s="1845" t="e">
        <f>+UUE118/UUE$16</f>
        <v>#DIV/0!</v>
      </c>
      <c r="UUG118" s="1538">
        <f>+UUG556</f>
        <v>0</v>
      </c>
      <c r="UUH118" s="1845" t="e">
        <f>+UUG118/UUG$16</f>
        <v>#DIV/0!</v>
      </c>
      <c r="UUI118" s="1538">
        <f>+UUI556</f>
        <v>0</v>
      </c>
      <c r="UUJ118" s="1845" t="e">
        <f>+UUI118/UUI$16</f>
        <v>#DIV/0!</v>
      </c>
      <c r="UUK118" s="1538">
        <f>+UUK556</f>
        <v>0</v>
      </c>
      <c r="UUL118" s="1845" t="e">
        <f>+UUK118/UUK$16</f>
        <v>#DIV/0!</v>
      </c>
      <c r="UUM118" s="1538">
        <f>+UUM556</f>
        <v>0</v>
      </c>
      <c r="UUN118" s="1845" t="e">
        <f>+UUM118/UUM$16</f>
        <v>#DIV/0!</v>
      </c>
      <c r="UUO118" s="1538">
        <f>+UUO556</f>
        <v>0</v>
      </c>
      <c r="UUP118" s="1845" t="e">
        <f>+UUO118/UUO$16</f>
        <v>#DIV/0!</v>
      </c>
      <c r="UUQ118" s="1538">
        <f>+UUQ556</f>
        <v>0</v>
      </c>
      <c r="UUR118" s="1845" t="e">
        <f>+UUQ118/UUQ$16</f>
        <v>#DIV/0!</v>
      </c>
      <c r="UUS118" s="1538">
        <f>+UUS556</f>
        <v>0</v>
      </c>
      <c r="UUT118" s="1845" t="e">
        <f>+UUS118/UUS$16</f>
        <v>#DIV/0!</v>
      </c>
      <c r="UUU118" s="1538">
        <f>+UUU556</f>
        <v>0</v>
      </c>
      <c r="UUV118" s="1845" t="e">
        <f>+UUU118/UUU$16</f>
        <v>#DIV/0!</v>
      </c>
      <c r="UUW118" s="1538">
        <f>+UUW556</f>
        <v>0</v>
      </c>
      <c r="UUX118" s="1845" t="e">
        <f>+UUW118/UUW$16</f>
        <v>#DIV/0!</v>
      </c>
      <c r="UUY118" s="1538">
        <f>+UUY556</f>
        <v>0</v>
      </c>
      <c r="UUZ118" s="1845" t="e">
        <f>+UUY118/UUY$16</f>
        <v>#DIV/0!</v>
      </c>
      <c r="UVA118" s="1538">
        <f>+UVA556</f>
        <v>0</v>
      </c>
      <c r="UVB118" s="1845" t="e">
        <f>+UVA118/UVA$16</f>
        <v>#DIV/0!</v>
      </c>
      <c r="UVC118" s="1538">
        <f>+UVC556</f>
        <v>0</v>
      </c>
      <c r="UVD118" s="1845" t="e">
        <f>+UVC118/UVC$16</f>
        <v>#DIV/0!</v>
      </c>
      <c r="UVE118" s="1538">
        <f>+UVE556</f>
        <v>0</v>
      </c>
      <c r="UVF118" s="1845" t="e">
        <f>+UVE118/UVE$16</f>
        <v>#DIV/0!</v>
      </c>
      <c r="UVG118" s="1538">
        <f>+UVG556</f>
        <v>0</v>
      </c>
      <c r="UVH118" s="1845" t="e">
        <f>+UVG118/UVG$16</f>
        <v>#DIV/0!</v>
      </c>
      <c r="UVI118" s="1538">
        <f>+UVI556</f>
        <v>0</v>
      </c>
      <c r="UVJ118" s="1845" t="e">
        <f>+UVI118/UVI$16</f>
        <v>#DIV/0!</v>
      </c>
      <c r="UVK118" s="1538">
        <f>+UVK556</f>
        <v>0</v>
      </c>
      <c r="UVL118" s="1845" t="e">
        <f>+UVK118/UVK$16</f>
        <v>#DIV/0!</v>
      </c>
      <c r="UVM118" s="1538">
        <f>+UVM556</f>
        <v>0</v>
      </c>
      <c r="UVN118" s="1845" t="e">
        <f>+UVM118/UVM$16</f>
        <v>#DIV/0!</v>
      </c>
      <c r="UVO118" s="1538">
        <f>+UVO556</f>
        <v>0</v>
      </c>
      <c r="UVP118" s="1845" t="e">
        <f>+UVO118/UVO$16</f>
        <v>#DIV/0!</v>
      </c>
      <c r="UVQ118" s="1538">
        <f>+UVQ556</f>
        <v>0</v>
      </c>
      <c r="UVR118" s="1845" t="e">
        <f>+UVQ118/UVQ$16</f>
        <v>#DIV/0!</v>
      </c>
      <c r="UVS118" s="1538">
        <f>+UVS556</f>
        <v>0</v>
      </c>
      <c r="UVT118" s="1845" t="e">
        <f>+UVS118/UVS$16</f>
        <v>#DIV/0!</v>
      </c>
      <c r="UVU118" s="1538">
        <f>+UVU556</f>
        <v>0</v>
      </c>
      <c r="UVV118" s="1845" t="e">
        <f>+UVU118/UVU$16</f>
        <v>#DIV/0!</v>
      </c>
      <c r="UVW118" s="1538">
        <f>+UVW556</f>
        <v>0</v>
      </c>
      <c r="UVX118" s="1845" t="e">
        <f>+UVW118/UVW$16</f>
        <v>#DIV/0!</v>
      </c>
      <c r="UVY118" s="1538">
        <f>+UVY556</f>
        <v>0</v>
      </c>
      <c r="UVZ118" s="1845" t="e">
        <f>+UVY118/UVY$16</f>
        <v>#DIV/0!</v>
      </c>
      <c r="UWA118" s="1538">
        <f>+UWA556</f>
        <v>0</v>
      </c>
      <c r="UWB118" s="1845" t="e">
        <f>+UWA118/UWA$16</f>
        <v>#DIV/0!</v>
      </c>
      <c r="UWC118" s="1538">
        <f>+UWC556</f>
        <v>0</v>
      </c>
      <c r="UWD118" s="1845" t="e">
        <f>+UWC118/UWC$16</f>
        <v>#DIV/0!</v>
      </c>
      <c r="UWE118" s="1538">
        <f>+UWE556</f>
        <v>0</v>
      </c>
      <c r="UWF118" s="1845" t="e">
        <f>+UWE118/UWE$16</f>
        <v>#DIV/0!</v>
      </c>
      <c r="UWG118" s="1538">
        <f>+UWG556</f>
        <v>0</v>
      </c>
      <c r="UWH118" s="1845" t="e">
        <f>+UWG118/UWG$16</f>
        <v>#DIV/0!</v>
      </c>
      <c r="UWI118" s="1538">
        <f>+UWI556</f>
        <v>0</v>
      </c>
      <c r="UWJ118" s="1845" t="e">
        <f>+UWI118/UWI$16</f>
        <v>#DIV/0!</v>
      </c>
      <c r="UWK118" s="1538">
        <f>+UWK556</f>
        <v>0</v>
      </c>
      <c r="UWL118" s="1845" t="e">
        <f>+UWK118/UWK$16</f>
        <v>#DIV/0!</v>
      </c>
      <c r="UWM118" s="1538">
        <f>+UWM556</f>
        <v>0</v>
      </c>
      <c r="UWN118" s="1845" t="e">
        <f>+UWM118/UWM$16</f>
        <v>#DIV/0!</v>
      </c>
      <c r="UWO118" s="1538">
        <f>+UWO556</f>
        <v>0</v>
      </c>
      <c r="UWP118" s="1845" t="e">
        <f>+UWO118/UWO$16</f>
        <v>#DIV/0!</v>
      </c>
      <c r="UWQ118" s="1538">
        <f>+UWQ556</f>
        <v>0</v>
      </c>
      <c r="UWR118" s="1845" t="e">
        <f>+UWQ118/UWQ$16</f>
        <v>#DIV/0!</v>
      </c>
      <c r="UWS118" s="1538">
        <f>+UWS556</f>
        <v>0</v>
      </c>
      <c r="UWT118" s="1845" t="e">
        <f>+UWS118/UWS$16</f>
        <v>#DIV/0!</v>
      </c>
      <c r="UWU118" s="1538">
        <f>+UWU556</f>
        <v>0</v>
      </c>
      <c r="UWV118" s="1845" t="e">
        <f>+UWU118/UWU$16</f>
        <v>#DIV/0!</v>
      </c>
      <c r="UWW118" s="1538">
        <f>+UWW556</f>
        <v>0</v>
      </c>
      <c r="UWX118" s="1845" t="e">
        <f>+UWW118/UWW$16</f>
        <v>#DIV/0!</v>
      </c>
      <c r="UWY118" s="1538">
        <f>+UWY556</f>
        <v>0</v>
      </c>
      <c r="UWZ118" s="1845" t="e">
        <f>+UWY118/UWY$16</f>
        <v>#DIV/0!</v>
      </c>
      <c r="UXA118" s="1538">
        <f>+UXA556</f>
        <v>0</v>
      </c>
      <c r="UXB118" s="1845" t="e">
        <f>+UXA118/UXA$16</f>
        <v>#DIV/0!</v>
      </c>
      <c r="UXC118" s="1538">
        <f>+UXC556</f>
        <v>0</v>
      </c>
      <c r="UXD118" s="1845" t="e">
        <f>+UXC118/UXC$16</f>
        <v>#DIV/0!</v>
      </c>
      <c r="UXE118" s="1538">
        <f>+UXE556</f>
        <v>0</v>
      </c>
      <c r="UXF118" s="1845" t="e">
        <f>+UXE118/UXE$16</f>
        <v>#DIV/0!</v>
      </c>
      <c r="UXG118" s="1538">
        <f>+UXG556</f>
        <v>0</v>
      </c>
      <c r="UXH118" s="1845" t="e">
        <f>+UXG118/UXG$16</f>
        <v>#DIV/0!</v>
      </c>
      <c r="UXI118" s="1538">
        <f>+UXI556</f>
        <v>0</v>
      </c>
      <c r="UXJ118" s="1845" t="e">
        <f>+UXI118/UXI$16</f>
        <v>#DIV/0!</v>
      </c>
      <c r="UXK118" s="1538">
        <f>+UXK556</f>
        <v>0</v>
      </c>
      <c r="UXL118" s="1845" t="e">
        <f>+UXK118/UXK$16</f>
        <v>#DIV/0!</v>
      </c>
      <c r="UXM118" s="1538">
        <f>+UXM556</f>
        <v>0</v>
      </c>
      <c r="UXN118" s="1845" t="e">
        <f>+UXM118/UXM$16</f>
        <v>#DIV/0!</v>
      </c>
      <c r="UXO118" s="1538">
        <f>+UXO556</f>
        <v>0</v>
      </c>
      <c r="UXP118" s="1845" t="e">
        <f>+UXO118/UXO$16</f>
        <v>#DIV/0!</v>
      </c>
      <c r="UXQ118" s="1538">
        <f>+UXQ556</f>
        <v>0</v>
      </c>
      <c r="UXR118" s="1845" t="e">
        <f>+UXQ118/UXQ$16</f>
        <v>#DIV/0!</v>
      </c>
      <c r="UXS118" s="1538">
        <f>+UXS556</f>
        <v>0</v>
      </c>
      <c r="UXT118" s="1845" t="e">
        <f>+UXS118/UXS$16</f>
        <v>#DIV/0!</v>
      </c>
      <c r="UXU118" s="1538">
        <f>+UXU556</f>
        <v>0</v>
      </c>
      <c r="UXV118" s="1845" t="e">
        <f>+UXU118/UXU$16</f>
        <v>#DIV/0!</v>
      </c>
      <c r="UXW118" s="1538">
        <f>+UXW556</f>
        <v>0</v>
      </c>
      <c r="UXX118" s="1845" t="e">
        <f>+UXW118/UXW$16</f>
        <v>#DIV/0!</v>
      </c>
      <c r="UXY118" s="1538">
        <f>+UXY556</f>
        <v>0</v>
      </c>
      <c r="UXZ118" s="1845" t="e">
        <f>+UXY118/UXY$16</f>
        <v>#DIV/0!</v>
      </c>
      <c r="UYA118" s="1538">
        <f>+UYA556</f>
        <v>0</v>
      </c>
      <c r="UYB118" s="1845" t="e">
        <f>+UYA118/UYA$16</f>
        <v>#DIV/0!</v>
      </c>
      <c r="UYC118" s="1538">
        <f>+UYC556</f>
        <v>0</v>
      </c>
      <c r="UYD118" s="1845" t="e">
        <f>+UYC118/UYC$16</f>
        <v>#DIV/0!</v>
      </c>
      <c r="UYE118" s="1538">
        <f>+UYE556</f>
        <v>0</v>
      </c>
      <c r="UYF118" s="1845" t="e">
        <f>+UYE118/UYE$16</f>
        <v>#DIV/0!</v>
      </c>
      <c r="UYG118" s="1538">
        <f>+UYG556</f>
        <v>0</v>
      </c>
      <c r="UYH118" s="1845" t="e">
        <f>+UYG118/UYG$16</f>
        <v>#DIV/0!</v>
      </c>
      <c r="UYI118" s="1538">
        <f>+UYI556</f>
        <v>0</v>
      </c>
      <c r="UYJ118" s="1845" t="e">
        <f>+UYI118/UYI$16</f>
        <v>#DIV/0!</v>
      </c>
      <c r="UYK118" s="1538">
        <f>+UYK556</f>
        <v>0</v>
      </c>
      <c r="UYL118" s="1845" t="e">
        <f>+UYK118/UYK$16</f>
        <v>#DIV/0!</v>
      </c>
      <c r="UYM118" s="1538">
        <f>+UYM556</f>
        <v>0</v>
      </c>
      <c r="UYN118" s="1845" t="e">
        <f>+UYM118/UYM$16</f>
        <v>#DIV/0!</v>
      </c>
      <c r="UYO118" s="1538">
        <f>+UYO556</f>
        <v>0</v>
      </c>
      <c r="UYP118" s="1845" t="e">
        <f>+UYO118/UYO$16</f>
        <v>#DIV/0!</v>
      </c>
      <c r="UYQ118" s="1538">
        <f>+UYQ556</f>
        <v>0</v>
      </c>
      <c r="UYR118" s="1845" t="e">
        <f>+UYQ118/UYQ$16</f>
        <v>#DIV/0!</v>
      </c>
      <c r="UYS118" s="1538">
        <f>+UYS556</f>
        <v>0</v>
      </c>
      <c r="UYT118" s="1845" t="e">
        <f>+UYS118/UYS$16</f>
        <v>#DIV/0!</v>
      </c>
      <c r="UYU118" s="1538">
        <f>+UYU556</f>
        <v>0</v>
      </c>
      <c r="UYV118" s="1845" t="e">
        <f>+UYU118/UYU$16</f>
        <v>#DIV/0!</v>
      </c>
      <c r="UYW118" s="1538">
        <f>+UYW556</f>
        <v>0</v>
      </c>
      <c r="UYX118" s="1845" t="e">
        <f>+UYW118/UYW$16</f>
        <v>#DIV/0!</v>
      </c>
      <c r="UYY118" s="1538">
        <f>+UYY556</f>
        <v>0</v>
      </c>
      <c r="UYZ118" s="1845" t="e">
        <f>+UYY118/UYY$16</f>
        <v>#DIV/0!</v>
      </c>
      <c r="UZA118" s="1538">
        <f>+UZA556</f>
        <v>0</v>
      </c>
      <c r="UZB118" s="1845" t="e">
        <f>+UZA118/UZA$16</f>
        <v>#DIV/0!</v>
      </c>
      <c r="UZC118" s="1538">
        <f>+UZC556</f>
        <v>0</v>
      </c>
      <c r="UZD118" s="1845" t="e">
        <f>+UZC118/UZC$16</f>
        <v>#DIV/0!</v>
      </c>
      <c r="UZE118" s="1538">
        <f>+UZE556</f>
        <v>0</v>
      </c>
      <c r="UZF118" s="1845" t="e">
        <f>+UZE118/UZE$16</f>
        <v>#DIV/0!</v>
      </c>
      <c r="UZG118" s="1538">
        <f>+UZG556</f>
        <v>0</v>
      </c>
      <c r="UZH118" s="1845" t="e">
        <f>+UZG118/UZG$16</f>
        <v>#DIV/0!</v>
      </c>
      <c r="UZI118" s="1538">
        <f>+UZI556</f>
        <v>0</v>
      </c>
      <c r="UZJ118" s="1845" t="e">
        <f>+UZI118/UZI$16</f>
        <v>#DIV/0!</v>
      </c>
      <c r="UZK118" s="1538">
        <f>+UZK556</f>
        <v>0</v>
      </c>
      <c r="UZL118" s="1845" t="e">
        <f>+UZK118/UZK$16</f>
        <v>#DIV/0!</v>
      </c>
      <c r="UZM118" s="1538">
        <f>+UZM556</f>
        <v>0</v>
      </c>
      <c r="UZN118" s="1845" t="e">
        <f>+UZM118/UZM$16</f>
        <v>#DIV/0!</v>
      </c>
      <c r="UZO118" s="1538">
        <f>+UZO556</f>
        <v>0</v>
      </c>
      <c r="UZP118" s="1845" t="e">
        <f>+UZO118/UZO$16</f>
        <v>#DIV/0!</v>
      </c>
      <c r="UZQ118" s="1538">
        <f>+UZQ556</f>
        <v>0</v>
      </c>
      <c r="UZR118" s="1845" t="e">
        <f>+UZQ118/UZQ$16</f>
        <v>#DIV/0!</v>
      </c>
      <c r="UZS118" s="1538">
        <f>+UZS556</f>
        <v>0</v>
      </c>
      <c r="UZT118" s="1845" t="e">
        <f>+UZS118/UZS$16</f>
        <v>#DIV/0!</v>
      </c>
      <c r="UZU118" s="1538">
        <f>+UZU556</f>
        <v>0</v>
      </c>
      <c r="UZV118" s="1845" t="e">
        <f>+UZU118/UZU$16</f>
        <v>#DIV/0!</v>
      </c>
      <c r="UZW118" s="1538">
        <f>+UZW556</f>
        <v>0</v>
      </c>
      <c r="UZX118" s="1845" t="e">
        <f>+UZW118/UZW$16</f>
        <v>#DIV/0!</v>
      </c>
      <c r="UZY118" s="1538">
        <f>+UZY556</f>
        <v>0</v>
      </c>
      <c r="UZZ118" s="1845" t="e">
        <f>+UZY118/UZY$16</f>
        <v>#DIV/0!</v>
      </c>
      <c r="VAA118" s="1538">
        <f>+VAA556</f>
        <v>0</v>
      </c>
      <c r="VAB118" s="1845" t="e">
        <f>+VAA118/VAA$16</f>
        <v>#DIV/0!</v>
      </c>
      <c r="VAC118" s="1538">
        <f>+VAC556</f>
        <v>0</v>
      </c>
      <c r="VAD118" s="1845" t="e">
        <f>+VAC118/VAC$16</f>
        <v>#DIV/0!</v>
      </c>
      <c r="VAE118" s="1538">
        <f>+VAE556</f>
        <v>0</v>
      </c>
      <c r="VAF118" s="1845" t="e">
        <f>+VAE118/VAE$16</f>
        <v>#DIV/0!</v>
      </c>
      <c r="VAG118" s="1538">
        <f>+VAG556</f>
        <v>0</v>
      </c>
      <c r="VAH118" s="1845" t="e">
        <f>+VAG118/VAG$16</f>
        <v>#DIV/0!</v>
      </c>
      <c r="VAI118" s="1538">
        <f>+VAI556</f>
        <v>0</v>
      </c>
      <c r="VAJ118" s="1845" t="e">
        <f>+VAI118/VAI$16</f>
        <v>#DIV/0!</v>
      </c>
      <c r="VAK118" s="1538">
        <f>+VAK556</f>
        <v>0</v>
      </c>
      <c r="VAL118" s="1845" t="e">
        <f>+VAK118/VAK$16</f>
        <v>#DIV/0!</v>
      </c>
      <c r="VAM118" s="1538">
        <f>+VAM556</f>
        <v>0</v>
      </c>
      <c r="VAN118" s="1845" t="e">
        <f>+VAM118/VAM$16</f>
        <v>#DIV/0!</v>
      </c>
      <c r="VAO118" s="1538">
        <f>+VAO556</f>
        <v>0</v>
      </c>
      <c r="VAP118" s="1845" t="e">
        <f>+VAO118/VAO$16</f>
        <v>#DIV/0!</v>
      </c>
      <c r="VAQ118" s="1538">
        <f>+VAQ556</f>
        <v>0</v>
      </c>
      <c r="VAR118" s="1845" t="e">
        <f>+VAQ118/VAQ$16</f>
        <v>#DIV/0!</v>
      </c>
      <c r="VAS118" s="1538">
        <f>+VAS556</f>
        <v>0</v>
      </c>
      <c r="VAT118" s="1845" t="e">
        <f>+VAS118/VAS$16</f>
        <v>#DIV/0!</v>
      </c>
      <c r="VAU118" s="1538">
        <f>+VAU556</f>
        <v>0</v>
      </c>
      <c r="VAV118" s="1845" t="e">
        <f>+VAU118/VAU$16</f>
        <v>#DIV/0!</v>
      </c>
      <c r="VAW118" s="1538">
        <f>+VAW556</f>
        <v>0</v>
      </c>
      <c r="VAX118" s="1845" t="e">
        <f>+VAW118/VAW$16</f>
        <v>#DIV/0!</v>
      </c>
      <c r="VAY118" s="1538">
        <f>+VAY556</f>
        <v>0</v>
      </c>
      <c r="VAZ118" s="1845" t="e">
        <f>+VAY118/VAY$16</f>
        <v>#DIV/0!</v>
      </c>
      <c r="VBA118" s="1538">
        <f>+VBA556</f>
        <v>0</v>
      </c>
      <c r="VBB118" s="1845" t="e">
        <f>+VBA118/VBA$16</f>
        <v>#DIV/0!</v>
      </c>
      <c r="VBC118" s="1538">
        <f>+VBC556</f>
        <v>0</v>
      </c>
      <c r="VBD118" s="1845" t="e">
        <f>+VBC118/VBC$16</f>
        <v>#DIV/0!</v>
      </c>
      <c r="VBE118" s="1538">
        <f>+VBE556</f>
        <v>0</v>
      </c>
      <c r="VBF118" s="1845" t="e">
        <f>+VBE118/VBE$16</f>
        <v>#DIV/0!</v>
      </c>
      <c r="VBG118" s="1538">
        <f>+VBG556</f>
        <v>0</v>
      </c>
      <c r="VBH118" s="1845" t="e">
        <f>+VBG118/VBG$16</f>
        <v>#DIV/0!</v>
      </c>
      <c r="VBI118" s="1538">
        <f>+VBI556</f>
        <v>0</v>
      </c>
      <c r="VBJ118" s="1845" t="e">
        <f>+VBI118/VBI$16</f>
        <v>#DIV/0!</v>
      </c>
      <c r="VBK118" s="1538">
        <f>+VBK556</f>
        <v>0</v>
      </c>
      <c r="VBL118" s="1845" t="e">
        <f>+VBK118/VBK$16</f>
        <v>#DIV/0!</v>
      </c>
      <c r="VBM118" s="1538">
        <f>+VBM556</f>
        <v>0</v>
      </c>
      <c r="VBN118" s="1845" t="e">
        <f>+VBM118/VBM$16</f>
        <v>#DIV/0!</v>
      </c>
      <c r="VBO118" s="1538">
        <f>+VBO556</f>
        <v>0</v>
      </c>
      <c r="VBP118" s="1845" t="e">
        <f>+VBO118/VBO$16</f>
        <v>#DIV/0!</v>
      </c>
      <c r="VBQ118" s="1538">
        <f>+VBQ556</f>
        <v>0</v>
      </c>
      <c r="VBR118" s="1845" t="e">
        <f>+VBQ118/VBQ$16</f>
        <v>#DIV/0!</v>
      </c>
      <c r="VBS118" s="1538">
        <f>+VBS556</f>
        <v>0</v>
      </c>
      <c r="VBT118" s="1845" t="e">
        <f>+VBS118/VBS$16</f>
        <v>#DIV/0!</v>
      </c>
      <c r="VBU118" s="1538">
        <f>+VBU556</f>
        <v>0</v>
      </c>
      <c r="VBV118" s="1845" t="e">
        <f>+VBU118/VBU$16</f>
        <v>#DIV/0!</v>
      </c>
      <c r="VBW118" s="1538">
        <f>+VBW556</f>
        <v>0</v>
      </c>
      <c r="VBX118" s="1845" t="e">
        <f>+VBW118/VBW$16</f>
        <v>#DIV/0!</v>
      </c>
      <c r="VBY118" s="1538">
        <f>+VBY556</f>
        <v>0</v>
      </c>
      <c r="VBZ118" s="1845" t="e">
        <f>+VBY118/VBY$16</f>
        <v>#DIV/0!</v>
      </c>
      <c r="VCA118" s="1538">
        <f>+VCA556</f>
        <v>0</v>
      </c>
      <c r="VCB118" s="1845" t="e">
        <f>+VCA118/VCA$16</f>
        <v>#DIV/0!</v>
      </c>
      <c r="VCC118" s="1538">
        <f>+VCC556</f>
        <v>0</v>
      </c>
      <c r="VCD118" s="1845" t="e">
        <f>+VCC118/VCC$16</f>
        <v>#DIV/0!</v>
      </c>
      <c r="VCE118" s="1538">
        <f>+VCE556</f>
        <v>0</v>
      </c>
      <c r="VCF118" s="1845" t="e">
        <f>+VCE118/VCE$16</f>
        <v>#DIV/0!</v>
      </c>
      <c r="VCG118" s="1538">
        <f>+VCG556</f>
        <v>0</v>
      </c>
      <c r="VCH118" s="1845" t="e">
        <f>+VCG118/VCG$16</f>
        <v>#DIV/0!</v>
      </c>
      <c r="VCI118" s="1538">
        <f>+VCI556</f>
        <v>0</v>
      </c>
      <c r="VCJ118" s="1845" t="e">
        <f>+VCI118/VCI$16</f>
        <v>#DIV/0!</v>
      </c>
      <c r="VCK118" s="1538">
        <f>+VCK556</f>
        <v>0</v>
      </c>
      <c r="VCL118" s="1845" t="e">
        <f>+VCK118/VCK$16</f>
        <v>#DIV/0!</v>
      </c>
      <c r="VCM118" s="1538">
        <f>+VCM556</f>
        <v>0</v>
      </c>
      <c r="VCN118" s="1845" t="e">
        <f>+VCM118/VCM$16</f>
        <v>#DIV/0!</v>
      </c>
      <c r="VCO118" s="1538">
        <f>+VCO556</f>
        <v>0</v>
      </c>
      <c r="VCP118" s="1845" t="e">
        <f>+VCO118/VCO$16</f>
        <v>#DIV/0!</v>
      </c>
      <c r="VCQ118" s="1538">
        <f>+VCQ556</f>
        <v>0</v>
      </c>
      <c r="VCR118" s="1845" t="e">
        <f>+VCQ118/VCQ$16</f>
        <v>#DIV/0!</v>
      </c>
      <c r="VCS118" s="1538">
        <f>+VCS556</f>
        <v>0</v>
      </c>
      <c r="VCT118" s="1845" t="e">
        <f>+VCS118/VCS$16</f>
        <v>#DIV/0!</v>
      </c>
      <c r="VCU118" s="1538">
        <f>+VCU556</f>
        <v>0</v>
      </c>
      <c r="VCV118" s="1845" t="e">
        <f>+VCU118/VCU$16</f>
        <v>#DIV/0!</v>
      </c>
      <c r="VCW118" s="1538">
        <f>+VCW556</f>
        <v>0</v>
      </c>
      <c r="VCX118" s="1845" t="e">
        <f>+VCW118/VCW$16</f>
        <v>#DIV/0!</v>
      </c>
      <c r="VCY118" s="1538">
        <f>+VCY556</f>
        <v>0</v>
      </c>
      <c r="VCZ118" s="1845" t="e">
        <f>+VCY118/VCY$16</f>
        <v>#DIV/0!</v>
      </c>
      <c r="VDA118" s="1538">
        <f>+VDA556</f>
        <v>0</v>
      </c>
      <c r="VDB118" s="1845" t="e">
        <f>+VDA118/VDA$16</f>
        <v>#DIV/0!</v>
      </c>
      <c r="VDC118" s="1538">
        <f>+VDC556</f>
        <v>0</v>
      </c>
      <c r="VDD118" s="1845" t="e">
        <f>+VDC118/VDC$16</f>
        <v>#DIV/0!</v>
      </c>
      <c r="VDE118" s="1538">
        <f>+VDE556</f>
        <v>0</v>
      </c>
      <c r="VDF118" s="1845" t="e">
        <f>+VDE118/VDE$16</f>
        <v>#DIV/0!</v>
      </c>
      <c r="VDG118" s="1538">
        <f>+VDG556</f>
        <v>0</v>
      </c>
      <c r="VDH118" s="1845" t="e">
        <f>+VDG118/VDG$16</f>
        <v>#DIV/0!</v>
      </c>
      <c r="VDI118" s="1538">
        <f>+VDI556</f>
        <v>0</v>
      </c>
      <c r="VDJ118" s="1845" t="e">
        <f>+VDI118/VDI$16</f>
        <v>#DIV/0!</v>
      </c>
      <c r="VDK118" s="1538">
        <f>+VDK556</f>
        <v>0</v>
      </c>
      <c r="VDL118" s="1845" t="e">
        <f>+VDK118/VDK$16</f>
        <v>#DIV/0!</v>
      </c>
      <c r="VDM118" s="1538">
        <f>+VDM556</f>
        <v>0</v>
      </c>
      <c r="VDN118" s="1845" t="e">
        <f>+VDM118/VDM$16</f>
        <v>#DIV/0!</v>
      </c>
      <c r="VDO118" s="1538">
        <f>+VDO556</f>
        <v>0</v>
      </c>
      <c r="VDP118" s="1845" t="e">
        <f>+VDO118/VDO$16</f>
        <v>#DIV/0!</v>
      </c>
      <c r="VDQ118" s="1538">
        <f>+VDQ556</f>
        <v>0</v>
      </c>
      <c r="VDR118" s="1845" t="e">
        <f>+VDQ118/VDQ$16</f>
        <v>#DIV/0!</v>
      </c>
      <c r="VDS118" s="1538">
        <f>+VDS556</f>
        <v>0</v>
      </c>
      <c r="VDT118" s="1845" t="e">
        <f>+VDS118/VDS$16</f>
        <v>#DIV/0!</v>
      </c>
      <c r="VDU118" s="1538">
        <f>+VDU556</f>
        <v>0</v>
      </c>
      <c r="VDV118" s="1845" t="e">
        <f>+VDU118/VDU$16</f>
        <v>#DIV/0!</v>
      </c>
      <c r="VDW118" s="1538">
        <f>+VDW556</f>
        <v>0</v>
      </c>
      <c r="VDX118" s="1845" t="e">
        <f>+VDW118/VDW$16</f>
        <v>#DIV/0!</v>
      </c>
      <c r="VDY118" s="1538">
        <f>+VDY556</f>
        <v>0</v>
      </c>
      <c r="VDZ118" s="1845" t="e">
        <f>+VDY118/VDY$16</f>
        <v>#DIV/0!</v>
      </c>
      <c r="VEA118" s="1538">
        <f>+VEA556</f>
        <v>0</v>
      </c>
      <c r="VEB118" s="1845" t="e">
        <f>+VEA118/VEA$16</f>
        <v>#DIV/0!</v>
      </c>
      <c r="VEC118" s="1538">
        <f>+VEC556</f>
        <v>0</v>
      </c>
      <c r="VED118" s="1845" t="e">
        <f>+VEC118/VEC$16</f>
        <v>#DIV/0!</v>
      </c>
      <c r="VEE118" s="1538">
        <f>+VEE556</f>
        <v>0</v>
      </c>
      <c r="VEF118" s="1845" t="e">
        <f>+VEE118/VEE$16</f>
        <v>#DIV/0!</v>
      </c>
      <c r="VEG118" s="1538">
        <f>+VEG556</f>
        <v>0</v>
      </c>
      <c r="VEH118" s="1845" t="e">
        <f>+VEG118/VEG$16</f>
        <v>#DIV/0!</v>
      </c>
      <c r="VEI118" s="1538">
        <f>+VEI556</f>
        <v>0</v>
      </c>
      <c r="VEJ118" s="1845" t="e">
        <f>+VEI118/VEI$16</f>
        <v>#DIV/0!</v>
      </c>
      <c r="VEK118" s="1538">
        <f>+VEK556</f>
        <v>0</v>
      </c>
      <c r="VEL118" s="1845" t="e">
        <f>+VEK118/VEK$16</f>
        <v>#DIV/0!</v>
      </c>
      <c r="VEM118" s="1538">
        <f>+VEM556</f>
        <v>0</v>
      </c>
      <c r="VEN118" s="1845" t="e">
        <f>+VEM118/VEM$16</f>
        <v>#DIV/0!</v>
      </c>
      <c r="VEO118" s="1538">
        <f>+VEO556</f>
        <v>0</v>
      </c>
      <c r="VEP118" s="1845" t="e">
        <f>+VEO118/VEO$16</f>
        <v>#DIV/0!</v>
      </c>
      <c r="VEQ118" s="1538">
        <f>+VEQ556</f>
        <v>0</v>
      </c>
      <c r="VER118" s="1845" t="e">
        <f>+VEQ118/VEQ$16</f>
        <v>#DIV/0!</v>
      </c>
      <c r="VES118" s="1538">
        <f>+VES556</f>
        <v>0</v>
      </c>
      <c r="VET118" s="1845" t="e">
        <f>+VES118/VES$16</f>
        <v>#DIV/0!</v>
      </c>
      <c r="VEU118" s="1538">
        <f>+VEU556</f>
        <v>0</v>
      </c>
      <c r="VEV118" s="1845" t="e">
        <f>+VEU118/VEU$16</f>
        <v>#DIV/0!</v>
      </c>
      <c r="VEW118" s="1538">
        <f>+VEW556</f>
        <v>0</v>
      </c>
      <c r="VEX118" s="1845" t="e">
        <f>+VEW118/VEW$16</f>
        <v>#DIV/0!</v>
      </c>
      <c r="VEY118" s="1538">
        <f>+VEY556</f>
        <v>0</v>
      </c>
      <c r="VEZ118" s="1845" t="e">
        <f>+VEY118/VEY$16</f>
        <v>#DIV/0!</v>
      </c>
      <c r="VFA118" s="1538">
        <f>+VFA556</f>
        <v>0</v>
      </c>
      <c r="VFB118" s="1845" t="e">
        <f>+VFA118/VFA$16</f>
        <v>#DIV/0!</v>
      </c>
      <c r="VFC118" s="1538">
        <f>+VFC556</f>
        <v>0</v>
      </c>
      <c r="VFD118" s="1845" t="e">
        <f>+VFC118/VFC$16</f>
        <v>#DIV/0!</v>
      </c>
      <c r="VFE118" s="1538">
        <f>+VFE556</f>
        <v>0</v>
      </c>
      <c r="VFF118" s="1845" t="e">
        <f>+VFE118/VFE$16</f>
        <v>#DIV/0!</v>
      </c>
      <c r="VFG118" s="1538">
        <f>+VFG556</f>
        <v>0</v>
      </c>
      <c r="VFH118" s="1845" t="e">
        <f>+VFG118/VFG$16</f>
        <v>#DIV/0!</v>
      </c>
      <c r="VFI118" s="1538">
        <f>+VFI556</f>
        <v>0</v>
      </c>
      <c r="VFJ118" s="1845" t="e">
        <f>+VFI118/VFI$16</f>
        <v>#DIV/0!</v>
      </c>
      <c r="VFK118" s="1538">
        <f>+VFK556</f>
        <v>0</v>
      </c>
      <c r="VFL118" s="1845" t="e">
        <f>+VFK118/VFK$16</f>
        <v>#DIV/0!</v>
      </c>
      <c r="VFM118" s="1538">
        <f>+VFM556</f>
        <v>0</v>
      </c>
      <c r="VFN118" s="1845" t="e">
        <f>+VFM118/VFM$16</f>
        <v>#DIV/0!</v>
      </c>
      <c r="VFO118" s="1538">
        <f>+VFO556</f>
        <v>0</v>
      </c>
      <c r="VFP118" s="1845" t="e">
        <f>+VFO118/VFO$16</f>
        <v>#DIV/0!</v>
      </c>
      <c r="VFQ118" s="1538">
        <f>+VFQ556</f>
        <v>0</v>
      </c>
      <c r="VFR118" s="1845" t="e">
        <f>+VFQ118/VFQ$16</f>
        <v>#DIV/0!</v>
      </c>
      <c r="VFS118" s="1538">
        <f>+VFS556</f>
        <v>0</v>
      </c>
      <c r="VFT118" s="1845" t="e">
        <f>+VFS118/VFS$16</f>
        <v>#DIV/0!</v>
      </c>
      <c r="VFU118" s="1538">
        <f>+VFU556</f>
        <v>0</v>
      </c>
      <c r="VFV118" s="1845" t="e">
        <f>+VFU118/VFU$16</f>
        <v>#DIV/0!</v>
      </c>
      <c r="VFW118" s="1538">
        <f>+VFW556</f>
        <v>0</v>
      </c>
      <c r="VFX118" s="1845" t="e">
        <f>+VFW118/VFW$16</f>
        <v>#DIV/0!</v>
      </c>
      <c r="VFY118" s="1538">
        <f>+VFY556</f>
        <v>0</v>
      </c>
      <c r="VFZ118" s="1845" t="e">
        <f>+VFY118/VFY$16</f>
        <v>#DIV/0!</v>
      </c>
      <c r="VGA118" s="1538">
        <f>+VGA556</f>
        <v>0</v>
      </c>
      <c r="VGB118" s="1845" t="e">
        <f>+VGA118/VGA$16</f>
        <v>#DIV/0!</v>
      </c>
      <c r="VGC118" s="1538">
        <f>+VGC556</f>
        <v>0</v>
      </c>
      <c r="VGD118" s="1845" t="e">
        <f>+VGC118/VGC$16</f>
        <v>#DIV/0!</v>
      </c>
      <c r="VGE118" s="1538">
        <f>+VGE556</f>
        <v>0</v>
      </c>
      <c r="VGF118" s="1845" t="e">
        <f>+VGE118/VGE$16</f>
        <v>#DIV/0!</v>
      </c>
      <c r="VGG118" s="1538">
        <f>+VGG556</f>
        <v>0</v>
      </c>
      <c r="VGH118" s="1845" t="e">
        <f>+VGG118/VGG$16</f>
        <v>#DIV/0!</v>
      </c>
      <c r="VGI118" s="1538">
        <f>+VGI556</f>
        <v>0</v>
      </c>
      <c r="VGJ118" s="1845" t="e">
        <f>+VGI118/VGI$16</f>
        <v>#DIV/0!</v>
      </c>
      <c r="VGK118" s="1538">
        <f>+VGK556</f>
        <v>0</v>
      </c>
      <c r="VGL118" s="1845" t="e">
        <f>+VGK118/VGK$16</f>
        <v>#DIV/0!</v>
      </c>
      <c r="VGM118" s="1538">
        <f>+VGM556</f>
        <v>0</v>
      </c>
      <c r="VGN118" s="1845" t="e">
        <f>+VGM118/VGM$16</f>
        <v>#DIV/0!</v>
      </c>
      <c r="VGO118" s="1538">
        <f>+VGO556</f>
        <v>0</v>
      </c>
      <c r="VGP118" s="1845" t="e">
        <f>+VGO118/VGO$16</f>
        <v>#DIV/0!</v>
      </c>
      <c r="VGQ118" s="1538">
        <f>+VGQ556</f>
        <v>0</v>
      </c>
      <c r="VGR118" s="1845" t="e">
        <f>+VGQ118/VGQ$16</f>
        <v>#DIV/0!</v>
      </c>
      <c r="VGS118" s="1538">
        <f>+VGS556</f>
        <v>0</v>
      </c>
      <c r="VGT118" s="1845" t="e">
        <f>+VGS118/VGS$16</f>
        <v>#DIV/0!</v>
      </c>
      <c r="VGU118" s="1538">
        <f>+VGU556</f>
        <v>0</v>
      </c>
      <c r="VGV118" s="1845" t="e">
        <f>+VGU118/VGU$16</f>
        <v>#DIV/0!</v>
      </c>
      <c r="VGW118" s="1538">
        <f>+VGW556</f>
        <v>0</v>
      </c>
      <c r="VGX118" s="1845" t="e">
        <f>+VGW118/VGW$16</f>
        <v>#DIV/0!</v>
      </c>
      <c r="VGY118" s="1538">
        <f>+VGY556</f>
        <v>0</v>
      </c>
      <c r="VGZ118" s="1845" t="e">
        <f>+VGY118/VGY$16</f>
        <v>#DIV/0!</v>
      </c>
      <c r="VHA118" s="1538">
        <f>+VHA556</f>
        <v>0</v>
      </c>
      <c r="VHB118" s="1845" t="e">
        <f>+VHA118/VHA$16</f>
        <v>#DIV/0!</v>
      </c>
      <c r="VHC118" s="1538">
        <f>+VHC556</f>
        <v>0</v>
      </c>
      <c r="VHD118" s="1845" t="e">
        <f>+VHC118/VHC$16</f>
        <v>#DIV/0!</v>
      </c>
      <c r="VHE118" s="1538">
        <f>+VHE556</f>
        <v>0</v>
      </c>
      <c r="VHF118" s="1845" t="e">
        <f>+VHE118/VHE$16</f>
        <v>#DIV/0!</v>
      </c>
      <c r="VHG118" s="1538">
        <f>+VHG556</f>
        <v>0</v>
      </c>
      <c r="VHH118" s="1845" t="e">
        <f>+VHG118/VHG$16</f>
        <v>#DIV/0!</v>
      </c>
      <c r="VHI118" s="1538">
        <f>+VHI556</f>
        <v>0</v>
      </c>
      <c r="VHJ118" s="1845" t="e">
        <f>+VHI118/VHI$16</f>
        <v>#DIV/0!</v>
      </c>
      <c r="VHK118" s="1538">
        <f>+VHK556</f>
        <v>0</v>
      </c>
      <c r="VHL118" s="1845" t="e">
        <f>+VHK118/VHK$16</f>
        <v>#DIV/0!</v>
      </c>
      <c r="VHM118" s="1538">
        <f>+VHM556</f>
        <v>0</v>
      </c>
      <c r="VHN118" s="1845" t="e">
        <f>+VHM118/VHM$16</f>
        <v>#DIV/0!</v>
      </c>
      <c r="VHO118" s="1538">
        <f>+VHO556</f>
        <v>0</v>
      </c>
      <c r="VHP118" s="1845" t="e">
        <f>+VHO118/VHO$16</f>
        <v>#DIV/0!</v>
      </c>
      <c r="VHQ118" s="1538">
        <f>+VHQ556</f>
        <v>0</v>
      </c>
      <c r="VHR118" s="1845" t="e">
        <f>+VHQ118/VHQ$16</f>
        <v>#DIV/0!</v>
      </c>
      <c r="VHS118" s="1538">
        <f>+VHS556</f>
        <v>0</v>
      </c>
      <c r="VHT118" s="1845" t="e">
        <f>+VHS118/VHS$16</f>
        <v>#DIV/0!</v>
      </c>
      <c r="VHU118" s="1538">
        <f>+VHU556</f>
        <v>0</v>
      </c>
      <c r="VHV118" s="1845" t="e">
        <f>+VHU118/VHU$16</f>
        <v>#DIV/0!</v>
      </c>
      <c r="VHW118" s="1538">
        <f>+VHW556</f>
        <v>0</v>
      </c>
      <c r="VHX118" s="1845" t="e">
        <f>+VHW118/VHW$16</f>
        <v>#DIV/0!</v>
      </c>
      <c r="VHY118" s="1538">
        <f>+VHY556</f>
        <v>0</v>
      </c>
      <c r="VHZ118" s="1845" t="e">
        <f>+VHY118/VHY$16</f>
        <v>#DIV/0!</v>
      </c>
      <c r="VIA118" s="1538">
        <f>+VIA556</f>
        <v>0</v>
      </c>
      <c r="VIB118" s="1845" t="e">
        <f>+VIA118/VIA$16</f>
        <v>#DIV/0!</v>
      </c>
      <c r="VIC118" s="1538">
        <f>+VIC556</f>
        <v>0</v>
      </c>
      <c r="VID118" s="1845" t="e">
        <f>+VIC118/VIC$16</f>
        <v>#DIV/0!</v>
      </c>
      <c r="VIE118" s="1538">
        <f>+VIE556</f>
        <v>0</v>
      </c>
      <c r="VIF118" s="1845" t="e">
        <f>+VIE118/VIE$16</f>
        <v>#DIV/0!</v>
      </c>
      <c r="VIG118" s="1538">
        <f>+VIG556</f>
        <v>0</v>
      </c>
      <c r="VIH118" s="1845" t="e">
        <f>+VIG118/VIG$16</f>
        <v>#DIV/0!</v>
      </c>
      <c r="VII118" s="1538">
        <f>+VII556</f>
        <v>0</v>
      </c>
      <c r="VIJ118" s="1845" t="e">
        <f>+VII118/VII$16</f>
        <v>#DIV/0!</v>
      </c>
      <c r="VIK118" s="1538">
        <f>+VIK556</f>
        <v>0</v>
      </c>
      <c r="VIL118" s="1845" t="e">
        <f>+VIK118/VIK$16</f>
        <v>#DIV/0!</v>
      </c>
      <c r="VIM118" s="1538">
        <f>+VIM556</f>
        <v>0</v>
      </c>
      <c r="VIN118" s="1845" t="e">
        <f>+VIM118/VIM$16</f>
        <v>#DIV/0!</v>
      </c>
      <c r="VIO118" s="1538">
        <f>+VIO556</f>
        <v>0</v>
      </c>
      <c r="VIP118" s="1845" t="e">
        <f>+VIO118/VIO$16</f>
        <v>#DIV/0!</v>
      </c>
      <c r="VIQ118" s="1538">
        <f>+VIQ556</f>
        <v>0</v>
      </c>
      <c r="VIR118" s="1845" t="e">
        <f>+VIQ118/VIQ$16</f>
        <v>#DIV/0!</v>
      </c>
      <c r="VIS118" s="1538">
        <f>+VIS556</f>
        <v>0</v>
      </c>
      <c r="VIT118" s="1845" t="e">
        <f>+VIS118/VIS$16</f>
        <v>#DIV/0!</v>
      </c>
      <c r="VIU118" s="1538">
        <f>+VIU556</f>
        <v>0</v>
      </c>
      <c r="VIV118" s="1845" t="e">
        <f>+VIU118/VIU$16</f>
        <v>#DIV/0!</v>
      </c>
      <c r="VIW118" s="1538">
        <f>+VIW556</f>
        <v>0</v>
      </c>
      <c r="VIX118" s="1845" t="e">
        <f>+VIW118/VIW$16</f>
        <v>#DIV/0!</v>
      </c>
      <c r="VIY118" s="1538">
        <f>+VIY556</f>
        <v>0</v>
      </c>
      <c r="VIZ118" s="1845" t="e">
        <f>+VIY118/VIY$16</f>
        <v>#DIV/0!</v>
      </c>
      <c r="VJA118" s="1538">
        <f>+VJA556</f>
        <v>0</v>
      </c>
      <c r="VJB118" s="1845" t="e">
        <f>+VJA118/VJA$16</f>
        <v>#DIV/0!</v>
      </c>
      <c r="VJC118" s="1538">
        <f>+VJC556</f>
        <v>0</v>
      </c>
      <c r="VJD118" s="1845" t="e">
        <f>+VJC118/VJC$16</f>
        <v>#DIV/0!</v>
      </c>
      <c r="VJE118" s="1538">
        <f>+VJE556</f>
        <v>0</v>
      </c>
      <c r="VJF118" s="1845" t="e">
        <f>+VJE118/VJE$16</f>
        <v>#DIV/0!</v>
      </c>
      <c r="VJG118" s="1538">
        <f>+VJG556</f>
        <v>0</v>
      </c>
      <c r="VJH118" s="1845" t="e">
        <f>+VJG118/VJG$16</f>
        <v>#DIV/0!</v>
      </c>
      <c r="VJI118" s="1538">
        <f>+VJI556</f>
        <v>0</v>
      </c>
      <c r="VJJ118" s="1845" t="e">
        <f>+VJI118/VJI$16</f>
        <v>#DIV/0!</v>
      </c>
      <c r="VJK118" s="1538">
        <f>+VJK556</f>
        <v>0</v>
      </c>
      <c r="VJL118" s="1845" t="e">
        <f>+VJK118/VJK$16</f>
        <v>#DIV/0!</v>
      </c>
      <c r="VJM118" s="1538">
        <f>+VJM556</f>
        <v>0</v>
      </c>
      <c r="VJN118" s="1845" t="e">
        <f>+VJM118/VJM$16</f>
        <v>#DIV/0!</v>
      </c>
      <c r="VJO118" s="1538">
        <f>+VJO556</f>
        <v>0</v>
      </c>
      <c r="VJP118" s="1845" t="e">
        <f>+VJO118/VJO$16</f>
        <v>#DIV/0!</v>
      </c>
      <c r="VJQ118" s="1538">
        <f>+VJQ556</f>
        <v>0</v>
      </c>
      <c r="VJR118" s="1845" t="e">
        <f>+VJQ118/VJQ$16</f>
        <v>#DIV/0!</v>
      </c>
      <c r="VJS118" s="1538">
        <f>+VJS556</f>
        <v>0</v>
      </c>
      <c r="VJT118" s="1845" t="e">
        <f>+VJS118/VJS$16</f>
        <v>#DIV/0!</v>
      </c>
      <c r="VJU118" s="1538">
        <f>+VJU556</f>
        <v>0</v>
      </c>
      <c r="VJV118" s="1845" t="e">
        <f>+VJU118/VJU$16</f>
        <v>#DIV/0!</v>
      </c>
      <c r="VJW118" s="1538">
        <f>+VJW556</f>
        <v>0</v>
      </c>
      <c r="VJX118" s="1845" t="e">
        <f>+VJW118/VJW$16</f>
        <v>#DIV/0!</v>
      </c>
      <c r="VJY118" s="1538">
        <f>+VJY556</f>
        <v>0</v>
      </c>
      <c r="VJZ118" s="1845" t="e">
        <f>+VJY118/VJY$16</f>
        <v>#DIV/0!</v>
      </c>
      <c r="VKA118" s="1538">
        <f>+VKA556</f>
        <v>0</v>
      </c>
      <c r="VKB118" s="1845" t="e">
        <f>+VKA118/VKA$16</f>
        <v>#DIV/0!</v>
      </c>
      <c r="VKC118" s="1538">
        <f>+VKC556</f>
        <v>0</v>
      </c>
      <c r="VKD118" s="1845" t="e">
        <f>+VKC118/VKC$16</f>
        <v>#DIV/0!</v>
      </c>
      <c r="VKE118" s="1538">
        <f>+VKE556</f>
        <v>0</v>
      </c>
      <c r="VKF118" s="1845" t="e">
        <f>+VKE118/VKE$16</f>
        <v>#DIV/0!</v>
      </c>
      <c r="VKG118" s="1538">
        <f>+VKG556</f>
        <v>0</v>
      </c>
      <c r="VKH118" s="1845" t="e">
        <f>+VKG118/VKG$16</f>
        <v>#DIV/0!</v>
      </c>
      <c r="VKI118" s="1538">
        <f>+VKI556</f>
        <v>0</v>
      </c>
      <c r="VKJ118" s="1845" t="e">
        <f>+VKI118/VKI$16</f>
        <v>#DIV/0!</v>
      </c>
      <c r="VKK118" s="1538">
        <f>+VKK556</f>
        <v>0</v>
      </c>
      <c r="VKL118" s="1845" t="e">
        <f>+VKK118/VKK$16</f>
        <v>#DIV/0!</v>
      </c>
      <c r="VKM118" s="1538">
        <f>+VKM556</f>
        <v>0</v>
      </c>
      <c r="VKN118" s="1845" t="e">
        <f>+VKM118/VKM$16</f>
        <v>#DIV/0!</v>
      </c>
      <c r="VKO118" s="1538">
        <f>+VKO556</f>
        <v>0</v>
      </c>
      <c r="VKP118" s="1845" t="e">
        <f>+VKO118/VKO$16</f>
        <v>#DIV/0!</v>
      </c>
      <c r="VKQ118" s="1538">
        <f>+VKQ556</f>
        <v>0</v>
      </c>
      <c r="VKR118" s="1845" t="e">
        <f>+VKQ118/VKQ$16</f>
        <v>#DIV/0!</v>
      </c>
      <c r="VKS118" s="1538">
        <f>+VKS556</f>
        <v>0</v>
      </c>
      <c r="VKT118" s="1845" t="e">
        <f>+VKS118/VKS$16</f>
        <v>#DIV/0!</v>
      </c>
      <c r="VKU118" s="1538">
        <f>+VKU556</f>
        <v>0</v>
      </c>
      <c r="VKV118" s="1845" t="e">
        <f>+VKU118/VKU$16</f>
        <v>#DIV/0!</v>
      </c>
      <c r="VKW118" s="1538">
        <f>+VKW556</f>
        <v>0</v>
      </c>
      <c r="VKX118" s="1845" t="e">
        <f>+VKW118/VKW$16</f>
        <v>#DIV/0!</v>
      </c>
      <c r="VKY118" s="1538">
        <f>+VKY556</f>
        <v>0</v>
      </c>
      <c r="VKZ118" s="1845" t="e">
        <f>+VKY118/VKY$16</f>
        <v>#DIV/0!</v>
      </c>
      <c r="VLA118" s="1538">
        <f>+VLA556</f>
        <v>0</v>
      </c>
      <c r="VLB118" s="1845" t="e">
        <f>+VLA118/VLA$16</f>
        <v>#DIV/0!</v>
      </c>
      <c r="VLC118" s="1538">
        <f>+VLC556</f>
        <v>0</v>
      </c>
      <c r="VLD118" s="1845" t="e">
        <f>+VLC118/VLC$16</f>
        <v>#DIV/0!</v>
      </c>
      <c r="VLE118" s="1538">
        <f>+VLE556</f>
        <v>0</v>
      </c>
      <c r="VLF118" s="1845" t="e">
        <f>+VLE118/VLE$16</f>
        <v>#DIV/0!</v>
      </c>
      <c r="VLG118" s="1538">
        <f>+VLG556</f>
        <v>0</v>
      </c>
      <c r="VLH118" s="1845" t="e">
        <f>+VLG118/VLG$16</f>
        <v>#DIV/0!</v>
      </c>
      <c r="VLI118" s="1538">
        <f>+VLI556</f>
        <v>0</v>
      </c>
      <c r="VLJ118" s="1845" t="e">
        <f>+VLI118/VLI$16</f>
        <v>#DIV/0!</v>
      </c>
      <c r="VLK118" s="1538">
        <f>+VLK556</f>
        <v>0</v>
      </c>
      <c r="VLL118" s="1845" t="e">
        <f>+VLK118/VLK$16</f>
        <v>#DIV/0!</v>
      </c>
      <c r="VLM118" s="1538">
        <f>+VLM556</f>
        <v>0</v>
      </c>
      <c r="VLN118" s="1845" t="e">
        <f>+VLM118/VLM$16</f>
        <v>#DIV/0!</v>
      </c>
      <c r="VLO118" s="1538">
        <f>+VLO556</f>
        <v>0</v>
      </c>
      <c r="VLP118" s="1845" t="e">
        <f>+VLO118/VLO$16</f>
        <v>#DIV/0!</v>
      </c>
      <c r="VLQ118" s="1538">
        <f>+VLQ556</f>
        <v>0</v>
      </c>
      <c r="VLR118" s="1845" t="e">
        <f>+VLQ118/VLQ$16</f>
        <v>#DIV/0!</v>
      </c>
      <c r="VLS118" s="1538">
        <f>+VLS556</f>
        <v>0</v>
      </c>
      <c r="VLT118" s="1845" t="e">
        <f>+VLS118/VLS$16</f>
        <v>#DIV/0!</v>
      </c>
      <c r="VLU118" s="1538">
        <f>+VLU556</f>
        <v>0</v>
      </c>
      <c r="VLV118" s="1845" t="e">
        <f>+VLU118/VLU$16</f>
        <v>#DIV/0!</v>
      </c>
      <c r="VLW118" s="1538">
        <f>+VLW556</f>
        <v>0</v>
      </c>
      <c r="VLX118" s="1845" t="e">
        <f>+VLW118/VLW$16</f>
        <v>#DIV/0!</v>
      </c>
      <c r="VLY118" s="1538">
        <f>+VLY556</f>
        <v>0</v>
      </c>
      <c r="VLZ118" s="1845" t="e">
        <f>+VLY118/VLY$16</f>
        <v>#DIV/0!</v>
      </c>
      <c r="VMA118" s="1538">
        <f>+VMA556</f>
        <v>0</v>
      </c>
      <c r="VMB118" s="1845" t="e">
        <f>+VMA118/VMA$16</f>
        <v>#DIV/0!</v>
      </c>
      <c r="VMC118" s="1538">
        <f>+VMC556</f>
        <v>0</v>
      </c>
      <c r="VMD118" s="1845" t="e">
        <f>+VMC118/VMC$16</f>
        <v>#DIV/0!</v>
      </c>
      <c r="VME118" s="1538">
        <f>+VME556</f>
        <v>0</v>
      </c>
      <c r="VMF118" s="1845" t="e">
        <f>+VME118/VME$16</f>
        <v>#DIV/0!</v>
      </c>
      <c r="VMG118" s="1538">
        <f>+VMG556</f>
        <v>0</v>
      </c>
      <c r="VMH118" s="1845" t="e">
        <f>+VMG118/VMG$16</f>
        <v>#DIV/0!</v>
      </c>
      <c r="VMI118" s="1538">
        <f>+VMI556</f>
        <v>0</v>
      </c>
      <c r="VMJ118" s="1845" t="e">
        <f>+VMI118/VMI$16</f>
        <v>#DIV/0!</v>
      </c>
      <c r="VMK118" s="1538">
        <f>+VMK556</f>
        <v>0</v>
      </c>
      <c r="VML118" s="1845" t="e">
        <f>+VMK118/VMK$16</f>
        <v>#DIV/0!</v>
      </c>
      <c r="VMM118" s="1538">
        <f>+VMM556</f>
        <v>0</v>
      </c>
      <c r="VMN118" s="1845" t="e">
        <f>+VMM118/VMM$16</f>
        <v>#DIV/0!</v>
      </c>
      <c r="VMO118" s="1538">
        <f>+VMO556</f>
        <v>0</v>
      </c>
      <c r="VMP118" s="1845" t="e">
        <f>+VMO118/VMO$16</f>
        <v>#DIV/0!</v>
      </c>
      <c r="VMQ118" s="1538">
        <f>+VMQ556</f>
        <v>0</v>
      </c>
      <c r="VMR118" s="1845" t="e">
        <f>+VMQ118/VMQ$16</f>
        <v>#DIV/0!</v>
      </c>
      <c r="VMS118" s="1538">
        <f>+VMS556</f>
        <v>0</v>
      </c>
      <c r="VMT118" s="1845" t="e">
        <f>+VMS118/VMS$16</f>
        <v>#DIV/0!</v>
      </c>
      <c r="VMU118" s="1538">
        <f>+VMU556</f>
        <v>0</v>
      </c>
      <c r="VMV118" s="1845" t="e">
        <f>+VMU118/VMU$16</f>
        <v>#DIV/0!</v>
      </c>
      <c r="VMW118" s="1538">
        <f>+VMW556</f>
        <v>0</v>
      </c>
      <c r="VMX118" s="1845" t="e">
        <f>+VMW118/VMW$16</f>
        <v>#DIV/0!</v>
      </c>
      <c r="VMY118" s="1538">
        <f>+VMY556</f>
        <v>0</v>
      </c>
      <c r="VMZ118" s="1845" t="e">
        <f>+VMY118/VMY$16</f>
        <v>#DIV/0!</v>
      </c>
      <c r="VNA118" s="1538">
        <f>+VNA556</f>
        <v>0</v>
      </c>
      <c r="VNB118" s="1845" t="e">
        <f>+VNA118/VNA$16</f>
        <v>#DIV/0!</v>
      </c>
      <c r="VNC118" s="1538">
        <f>+VNC556</f>
        <v>0</v>
      </c>
      <c r="VND118" s="1845" t="e">
        <f>+VNC118/VNC$16</f>
        <v>#DIV/0!</v>
      </c>
      <c r="VNE118" s="1538">
        <f>+VNE556</f>
        <v>0</v>
      </c>
      <c r="VNF118" s="1845" t="e">
        <f>+VNE118/VNE$16</f>
        <v>#DIV/0!</v>
      </c>
      <c r="VNG118" s="1538">
        <f>+VNG556</f>
        <v>0</v>
      </c>
      <c r="VNH118" s="1845" t="e">
        <f>+VNG118/VNG$16</f>
        <v>#DIV/0!</v>
      </c>
      <c r="VNI118" s="1538">
        <f>+VNI556</f>
        <v>0</v>
      </c>
      <c r="VNJ118" s="1845" t="e">
        <f>+VNI118/VNI$16</f>
        <v>#DIV/0!</v>
      </c>
      <c r="VNK118" s="1538">
        <f>+VNK556</f>
        <v>0</v>
      </c>
      <c r="VNL118" s="1845" t="e">
        <f>+VNK118/VNK$16</f>
        <v>#DIV/0!</v>
      </c>
      <c r="VNM118" s="1538">
        <f>+VNM556</f>
        <v>0</v>
      </c>
      <c r="VNN118" s="1845" t="e">
        <f>+VNM118/VNM$16</f>
        <v>#DIV/0!</v>
      </c>
      <c r="VNO118" s="1538">
        <f>+VNO556</f>
        <v>0</v>
      </c>
      <c r="VNP118" s="1845" t="e">
        <f>+VNO118/VNO$16</f>
        <v>#DIV/0!</v>
      </c>
      <c r="VNQ118" s="1538">
        <f>+VNQ556</f>
        <v>0</v>
      </c>
      <c r="VNR118" s="1845" t="e">
        <f>+VNQ118/VNQ$16</f>
        <v>#DIV/0!</v>
      </c>
      <c r="VNS118" s="1538">
        <f>+VNS556</f>
        <v>0</v>
      </c>
      <c r="VNT118" s="1845" t="e">
        <f>+VNS118/VNS$16</f>
        <v>#DIV/0!</v>
      </c>
      <c r="VNU118" s="1538">
        <f>+VNU556</f>
        <v>0</v>
      </c>
      <c r="VNV118" s="1845" t="e">
        <f>+VNU118/VNU$16</f>
        <v>#DIV/0!</v>
      </c>
      <c r="VNW118" s="1538">
        <f>+VNW556</f>
        <v>0</v>
      </c>
      <c r="VNX118" s="1845" t="e">
        <f>+VNW118/VNW$16</f>
        <v>#DIV/0!</v>
      </c>
      <c r="VNY118" s="1538">
        <f>+VNY556</f>
        <v>0</v>
      </c>
      <c r="VNZ118" s="1845" t="e">
        <f>+VNY118/VNY$16</f>
        <v>#DIV/0!</v>
      </c>
      <c r="VOA118" s="1538">
        <f>+VOA556</f>
        <v>0</v>
      </c>
      <c r="VOB118" s="1845" t="e">
        <f>+VOA118/VOA$16</f>
        <v>#DIV/0!</v>
      </c>
      <c r="VOC118" s="1538">
        <f>+VOC556</f>
        <v>0</v>
      </c>
      <c r="VOD118" s="1845" t="e">
        <f>+VOC118/VOC$16</f>
        <v>#DIV/0!</v>
      </c>
      <c r="VOE118" s="1538">
        <f>+VOE556</f>
        <v>0</v>
      </c>
      <c r="VOF118" s="1845" t="e">
        <f>+VOE118/VOE$16</f>
        <v>#DIV/0!</v>
      </c>
      <c r="VOG118" s="1538">
        <f>+VOG556</f>
        <v>0</v>
      </c>
      <c r="VOH118" s="1845" t="e">
        <f>+VOG118/VOG$16</f>
        <v>#DIV/0!</v>
      </c>
      <c r="VOI118" s="1538">
        <f>+VOI556</f>
        <v>0</v>
      </c>
      <c r="VOJ118" s="1845" t="e">
        <f>+VOI118/VOI$16</f>
        <v>#DIV/0!</v>
      </c>
      <c r="VOK118" s="1538">
        <f>+VOK556</f>
        <v>0</v>
      </c>
      <c r="VOL118" s="1845" t="e">
        <f>+VOK118/VOK$16</f>
        <v>#DIV/0!</v>
      </c>
      <c r="VOM118" s="1538">
        <f>+VOM556</f>
        <v>0</v>
      </c>
      <c r="VON118" s="1845" t="e">
        <f>+VOM118/VOM$16</f>
        <v>#DIV/0!</v>
      </c>
      <c r="VOO118" s="1538">
        <f>+VOO556</f>
        <v>0</v>
      </c>
      <c r="VOP118" s="1845" t="e">
        <f>+VOO118/VOO$16</f>
        <v>#DIV/0!</v>
      </c>
      <c r="VOQ118" s="1538">
        <f>+VOQ556</f>
        <v>0</v>
      </c>
      <c r="VOR118" s="1845" t="e">
        <f>+VOQ118/VOQ$16</f>
        <v>#DIV/0!</v>
      </c>
      <c r="VOS118" s="1538">
        <f>+VOS556</f>
        <v>0</v>
      </c>
      <c r="VOT118" s="1845" t="e">
        <f>+VOS118/VOS$16</f>
        <v>#DIV/0!</v>
      </c>
      <c r="VOU118" s="1538">
        <f>+VOU556</f>
        <v>0</v>
      </c>
      <c r="VOV118" s="1845" t="e">
        <f>+VOU118/VOU$16</f>
        <v>#DIV/0!</v>
      </c>
      <c r="VOW118" s="1538">
        <f>+VOW556</f>
        <v>0</v>
      </c>
      <c r="VOX118" s="1845" t="e">
        <f>+VOW118/VOW$16</f>
        <v>#DIV/0!</v>
      </c>
      <c r="VOY118" s="1538">
        <f>+VOY556</f>
        <v>0</v>
      </c>
      <c r="VOZ118" s="1845" t="e">
        <f>+VOY118/VOY$16</f>
        <v>#DIV/0!</v>
      </c>
      <c r="VPA118" s="1538">
        <f>+VPA556</f>
        <v>0</v>
      </c>
      <c r="VPB118" s="1845" t="e">
        <f>+VPA118/VPA$16</f>
        <v>#DIV/0!</v>
      </c>
      <c r="VPC118" s="1538">
        <f>+VPC556</f>
        <v>0</v>
      </c>
      <c r="VPD118" s="1845" t="e">
        <f>+VPC118/VPC$16</f>
        <v>#DIV/0!</v>
      </c>
      <c r="VPE118" s="1538">
        <f>+VPE556</f>
        <v>0</v>
      </c>
      <c r="VPF118" s="1845" t="e">
        <f>+VPE118/VPE$16</f>
        <v>#DIV/0!</v>
      </c>
      <c r="VPG118" s="1538">
        <f>+VPG556</f>
        <v>0</v>
      </c>
      <c r="VPH118" s="1845" t="e">
        <f>+VPG118/VPG$16</f>
        <v>#DIV/0!</v>
      </c>
      <c r="VPI118" s="1538">
        <f>+VPI556</f>
        <v>0</v>
      </c>
      <c r="VPJ118" s="1845" t="e">
        <f>+VPI118/VPI$16</f>
        <v>#DIV/0!</v>
      </c>
      <c r="VPK118" s="1538">
        <f>+VPK556</f>
        <v>0</v>
      </c>
      <c r="VPL118" s="1845" t="e">
        <f>+VPK118/VPK$16</f>
        <v>#DIV/0!</v>
      </c>
      <c r="VPM118" s="1538">
        <f>+VPM556</f>
        <v>0</v>
      </c>
      <c r="VPN118" s="1845" t="e">
        <f>+VPM118/VPM$16</f>
        <v>#DIV/0!</v>
      </c>
      <c r="VPO118" s="1538">
        <f>+VPO556</f>
        <v>0</v>
      </c>
      <c r="VPP118" s="1845" t="e">
        <f>+VPO118/VPO$16</f>
        <v>#DIV/0!</v>
      </c>
      <c r="VPQ118" s="1538">
        <f>+VPQ556</f>
        <v>0</v>
      </c>
      <c r="VPR118" s="1845" t="e">
        <f>+VPQ118/VPQ$16</f>
        <v>#DIV/0!</v>
      </c>
      <c r="VPS118" s="1538">
        <f>+VPS556</f>
        <v>0</v>
      </c>
      <c r="VPT118" s="1845" t="e">
        <f>+VPS118/VPS$16</f>
        <v>#DIV/0!</v>
      </c>
      <c r="VPU118" s="1538">
        <f>+VPU556</f>
        <v>0</v>
      </c>
      <c r="VPV118" s="1845" t="e">
        <f>+VPU118/VPU$16</f>
        <v>#DIV/0!</v>
      </c>
      <c r="VPW118" s="1538">
        <f>+VPW556</f>
        <v>0</v>
      </c>
      <c r="VPX118" s="1845" t="e">
        <f>+VPW118/VPW$16</f>
        <v>#DIV/0!</v>
      </c>
      <c r="VPY118" s="1538">
        <f>+VPY556</f>
        <v>0</v>
      </c>
      <c r="VPZ118" s="1845" t="e">
        <f>+VPY118/VPY$16</f>
        <v>#DIV/0!</v>
      </c>
      <c r="VQA118" s="1538">
        <f>+VQA556</f>
        <v>0</v>
      </c>
      <c r="VQB118" s="1845" t="e">
        <f>+VQA118/VQA$16</f>
        <v>#DIV/0!</v>
      </c>
      <c r="VQC118" s="1538">
        <f>+VQC556</f>
        <v>0</v>
      </c>
      <c r="VQD118" s="1845" t="e">
        <f>+VQC118/VQC$16</f>
        <v>#DIV/0!</v>
      </c>
      <c r="VQE118" s="1538">
        <f>+VQE556</f>
        <v>0</v>
      </c>
      <c r="VQF118" s="1845" t="e">
        <f>+VQE118/VQE$16</f>
        <v>#DIV/0!</v>
      </c>
      <c r="VQG118" s="1538">
        <f>+VQG556</f>
        <v>0</v>
      </c>
      <c r="VQH118" s="1845" t="e">
        <f>+VQG118/VQG$16</f>
        <v>#DIV/0!</v>
      </c>
      <c r="VQI118" s="1538">
        <f>+VQI556</f>
        <v>0</v>
      </c>
      <c r="VQJ118" s="1845" t="e">
        <f>+VQI118/VQI$16</f>
        <v>#DIV/0!</v>
      </c>
      <c r="VQK118" s="1538">
        <f>+VQK556</f>
        <v>0</v>
      </c>
      <c r="VQL118" s="1845" t="e">
        <f>+VQK118/VQK$16</f>
        <v>#DIV/0!</v>
      </c>
      <c r="VQM118" s="1538">
        <f>+VQM556</f>
        <v>0</v>
      </c>
      <c r="VQN118" s="1845" t="e">
        <f>+VQM118/VQM$16</f>
        <v>#DIV/0!</v>
      </c>
      <c r="VQO118" s="1538">
        <f>+VQO556</f>
        <v>0</v>
      </c>
      <c r="VQP118" s="1845" t="e">
        <f>+VQO118/VQO$16</f>
        <v>#DIV/0!</v>
      </c>
      <c r="VQQ118" s="1538">
        <f>+VQQ556</f>
        <v>0</v>
      </c>
      <c r="VQR118" s="1845" t="e">
        <f>+VQQ118/VQQ$16</f>
        <v>#DIV/0!</v>
      </c>
      <c r="VQS118" s="1538">
        <f>+VQS556</f>
        <v>0</v>
      </c>
      <c r="VQT118" s="1845" t="e">
        <f>+VQS118/VQS$16</f>
        <v>#DIV/0!</v>
      </c>
      <c r="VQU118" s="1538">
        <f>+VQU556</f>
        <v>0</v>
      </c>
      <c r="VQV118" s="1845" t="e">
        <f>+VQU118/VQU$16</f>
        <v>#DIV/0!</v>
      </c>
      <c r="VQW118" s="1538">
        <f>+VQW556</f>
        <v>0</v>
      </c>
      <c r="VQX118" s="1845" t="e">
        <f>+VQW118/VQW$16</f>
        <v>#DIV/0!</v>
      </c>
      <c r="VQY118" s="1538">
        <f>+VQY556</f>
        <v>0</v>
      </c>
      <c r="VQZ118" s="1845" t="e">
        <f>+VQY118/VQY$16</f>
        <v>#DIV/0!</v>
      </c>
      <c r="VRA118" s="1538">
        <f>+VRA556</f>
        <v>0</v>
      </c>
      <c r="VRB118" s="1845" t="e">
        <f>+VRA118/VRA$16</f>
        <v>#DIV/0!</v>
      </c>
      <c r="VRC118" s="1538">
        <f>+VRC556</f>
        <v>0</v>
      </c>
      <c r="VRD118" s="1845" t="e">
        <f>+VRC118/VRC$16</f>
        <v>#DIV/0!</v>
      </c>
      <c r="VRE118" s="1538">
        <f>+VRE556</f>
        <v>0</v>
      </c>
      <c r="VRF118" s="1845" t="e">
        <f>+VRE118/VRE$16</f>
        <v>#DIV/0!</v>
      </c>
      <c r="VRG118" s="1538">
        <f>+VRG556</f>
        <v>0</v>
      </c>
      <c r="VRH118" s="1845" t="e">
        <f>+VRG118/VRG$16</f>
        <v>#DIV/0!</v>
      </c>
      <c r="VRI118" s="1538">
        <f>+VRI556</f>
        <v>0</v>
      </c>
      <c r="VRJ118" s="1845" t="e">
        <f>+VRI118/VRI$16</f>
        <v>#DIV/0!</v>
      </c>
      <c r="VRK118" s="1538">
        <f>+VRK556</f>
        <v>0</v>
      </c>
      <c r="VRL118" s="1845" t="e">
        <f>+VRK118/VRK$16</f>
        <v>#DIV/0!</v>
      </c>
      <c r="VRM118" s="1538">
        <f>+VRM556</f>
        <v>0</v>
      </c>
      <c r="VRN118" s="1845" t="e">
        <f>+VRM118/VRM$16</f>
        <v>#DIV/0!</v>
      </c>
      <c r="VRO118" s="1538">
        <f>+VRO556</f>
        <v>0</v>
      </c>
      <c r="VRP118" s="1845" t="e">
        <f>+VRO118/VRO$16</f>
        <v>#DIV/0!</v>
      </c>
      <c r="VRQ118" s="1538">
        <f>+VRQ556</f>
        <v>0</v>
      </c>
      <c r="VRR118" s="1845" t="e">
        <f>+VRQ118/VRQ$16</f>
        <v>#DIV/0!</v>
      </c>
      <c r="VRS118" s="1538">
        <f>+VRS556</f>
        <v>0</v>
      </c>
      <c r="VRT118" s="1845" t="e">
        <f>+VRS118/VRS$16</f>
        <v>#DIV/0!</v>
      </c>
      <c r="VRU118" s="1538">
        <f>+VRU556</f>
        <v>0</v>
      </c>
      <c r="VRV118" s="1845" t="e">
        <f>+VRU118/VRU$16</f>
        <v>#DIV/0!</v>
      </c>
      <c r="VRW118" s="1538">
        <f>+VRW556</f>
        <v>0</v>
      </c>
      <c r="VRX118" s="1845" t="e">
        <f>+VRW118/VRW$16</f>
        <v>#DIV/0!</v>
      </c>
      <c r="VRY118" s="1538">
        <f>+VRY556</f>
        <v>0</v>
      </c>
      <c r="VRZ118" s="1845" t="e">
        <f>+VRY118/VRY$16</f>
        <v>#DIV/0!</v>
      </c>
      <c r="VSA118" s="1538">
        <f>+VSA556</f>
        <v>0</v>
      </c>
      <c r="VSB118" s="1845" t="e">
        <f>+VSA118/VSA$16</f>
        <v>#DIV/0!</v>
      </c>
      <c r="VSC118" s="1538">
        <f>+VSC556</f>
        <v>0</v>
      </c>
      <c r="VSD118" s="1845" t="e">
        <f>+VSC118/VSC$16</f>
        <v>#DIV/0!</v>
      </c>
      <c r="VSE118" s="1538">
        <f>+VSE556</f>
        <v>0</v>
      </c>
      <c r="VSF118" s="1845" t="e">
        <f>+VSE118/VSE$16</f>
        <v>#DIV/0!</v>
      </c>
      <c r="VSG118" s="1538">
        <f>+VSG556</f>
        <v>0</v>
      </c>
      <c r="VSH118" s="1845" t="e">
        <f>+VSG118/VSG$16</f>
        <v>#DIV/0!</v>
      </c>
      <c r="VSI118" s="1538">
        <f>+VSI556</f>
        <v>0</v>
      </c>
      <c r="VSJ118" s="1845" t="e">
        <f>+VSI118/VSI$16</f>
        <v>#DIV/0!</v>
      </c>
      <c r="VSK118" s="1538">
        <f>+VSK556</f>
        <v>0</v>
      </c>
      <c r="VSL118" s="1845" t="e">
        <f>+VSK118/VSK$16</f>
        <v>#DIV/0!</v>
      </c>
      <c r="VSM118" s="1538">
        <f>+VSM556</f>
        <v>0</v>
      </c>
      <c r="VSN118" s="1845" t="e">
        <f>+VSM118/VSM$16</f>
        <v>#DIV/0!</v>
      </c>
      <c r="VSO118" s="1538">
        <f>+VSO556</f>
        <v>0</v>
      </c>
      <c r="VSP118" s="1845" t="e">
        <f>+VSO118/VSO$16</f>
        <v>#DIV/0!</v>
      </c>
      <c r="VSQ118" s="1538">
        <f>+VSQ556</f>
        <v>0</v>
      </c>
      <c r="VSR118" s="1845" t="e">
        <f>+VSQ118/VSQ$16</f>
        <v>#DIV/0!</v>
      </c>
      <c r="VSS118" s="1538">
        <f>+VSS556</f>
        <v>0</v>
      </c>
      <c r="VST118" s="1845" t="e">
        <f>+VSS118/VSS$16</f>
        <v>#DIV/0!</v>
      </c>
      <c r="VSU118" s="1538">
        <f>+VSU556</f>
        <v>0</v>
      </c>
      <c r="VSV118" s="1845" t="e">
        <f>+VSU118/VSU$16</f>
        <v>#DIV/0!</v>
      </c>
      <c r="VSW118" s="1538">
        <f>+VSW556</f>
        <v>0</v>
      </c>
      <c r="VSX118" s="1845" t="e">
        <f>+VSW118/VSW$16</f>
        <v>#DIV/0!</v>
      </c>
      <c r="VSY118" s="1538">
        <f>+VSY556</f>
        <v>0</v>
      </c>
      <c r="VSZ118" s="1845" t="e">
        <f>+VSY118/VSY$16</f>
        <v>#DIV/0!</v>
      </c>
      <c r="VTA118" s="1538">
        <f>+VTA556</f>
        <v>0</v>
      </c>
      <c r="VTB118" s="1845" t="e">
        <f>+VTA118/VTA$16</f>
        <v>#DIV/0!</v>
      </c>
      <c r="VTC118" s="1538">
        <f>+VTC556</f>
        <v>0</v>
      </c>
      <c r="VTD118" s="1845" t="e">
        <f>+VTC118/VTC$16</f>
        <v>#DIV/0!</v>
      </c>
      <c r="VTE118" s="1538">
        <f>+VTE556</f>
        <v>0</v>
      </c>
      <c r="VTF118" s="1845" t="e">
        <f>+VTE118/VTE$16</f>
        <v>#DIV/0!</v>
      </c>
      <c r="VTG118" s="1538">
        <f>+VTG556</f>
        <v>0</v>
      </c>
      <c r="VTH118" s="1845" t="e">
        <f>+VTG118/VTG$16</f>
        <v>#DIV/0!</v>
      </c>
      <c r="VTI118" s="1538">
        <f>+VTI556</f>
        <v>0</v>
      </c>
      <c r="VTJ118" s="1845" t="e">
        <f>+VTI118/VTI$16</f>
        <v>#DIV/0!</v>
      </c>
      <c r="VTK118" s="1538">
        <f>+VTK556</f>
        <v>0</v>
      </c>
      <c r="VTL118" s="1845" t="e">
        <f>+VTK118/VTK$16</f>
        <v>#DIV/0!</v>
      </c>
      <c r="VTM118" s="1538">
        <f>+VTM556</f>
        <v>0</v>
      </c>
      <c r="VTN118" s="1845" t="e">
        <f>+VTM118/VTM$16</f>
        <v>#DIV/0!</v>
      </c>
      <c r="VTO118" s="1538">
        <f>+VTO556</f>
        <v>0</v>
      </c>
      <c r="VTP118" s="1845" t="e">
        <f>+VTO118/VTO$16</f>
        <v>#DIV/0!</v>
      </c>
      <c r="VTQ118" s="1538">
        <f>+VTQ556</f>
        <v>0</v>
      </c>
      <c r="VTR118" s="1845" t="e">
        <f>+VTQ118/VTQ$16</f>
        <v>#DIV/0!</v>
      </c>
      <c r="VTS118" s="1538">
        <f>+VTS556</f>
        <v>0</v>
      </c>
      <c r="VTT118" s="1845" t="e">
        <f>+VTS118/VTS$16</f>
        <v>#DIV/0!</v>
      </c>
      <c r="VTU118" s="1538">
        <f>+VTU556</f>
        <v>0</v>
      </c>
      <c r="VTV118" s="1845" t="e">
        <f>+VTU118/VTU$16</f>
        <v>#DIV/0!</v>
      </c>
      <c r="VTW118" s="1538">
        <f>+VTW556</f>
        <v>0</v>
      </c>
      <c r="VTX118" s="1845" t="e">
        <f>+VTW118/VTW$16</f>
        <v>#DIV/0!</v>
      </c>
      <c r="VTY118" s="1538">
        <f>+VTY556</f>
        <v>0</v>
      </c>
      <c r="VTZ118" s="1845" t="e">
        <f>+VTY118/VTY$16</f>
        <v>#DIV/0!</v>
      </c>
      <c r="VUA118" s="1538">
        <f>+VUA556</f>
        <v>0</v>
      </c>
      <c r="VUB118" s="1845" t="e">
        <f>+VUA118/VUA$16</f>
        <v>#DIV/0!</v>
      </c>
      <c r="VUC118" s="1538">
        <f>+VUC556</f>
        <v>0</v>
      </c>
      <c r="VUD118" s="1845" t="e">
        <f>+VUC118/VUC$16</f>
        <v>#DIV/0!</v>
      </c>
      <c r="VUE118" s="1538">
        <f>+VUE556</f>
        <v>0</v>
      </c>
      <c r="VUF118" s="1845" t="e">
        <f>+VUE118/VUE$16</f>
        <v>#DIV/0!</v>
      </c>
      <c r="VUG118" s="1538">
        <f>+VUG556</f>
        <v>0</v>
      </c>
      <c r="VUH118" s="1845" t="e">
        <f>+VUG118/VUG$16</f>
        <v>#DIV/0!</v>
      </c>
      <c r="VUI118" s="1538">
        <f>+VUI556</f>
        <v>0</v>
      </c>
      <c r="VUJ118" s="1845" t="e">
        <f>+VUI118/VUI$16</f>
        <v>#DIV/0!</v>
      </c>
      <c r="VUK118" s="1538">
        <f>+VUK556</f>
        <v>0</v>
      </c>
      <c r="VUL118" s="1845" t="e">
        <f>+VUK118/VUK$16</f>
        <v>#DIV/0!</v>
      </c>
      <c r="VUM118" s="1538">
        <f>+VUM556</f>
        <v>0</v>
      </c>
      <c r="VUN118" s="1845" t="e">
        <f>+VUM118/VUM$16</f>
        <v>#DIV/0!</v>
      </c>
      <c r="VUO118" s="1538">
        <f>+VUO556</f>
        <v>0</v>
      </c>
      <c r="VUP118" s="1845" t="e">
        <f>+VUO118/VUO$16</f>
        <v>#DIV/0!</v>
      </c>
      <c r="VUQ118" s="1538">
        <f>+VUQ556</f>
        <v>0</v>
      </c>
      <c r="VUR118" s="1845" t="e">
        <f>+VUQ118/VUQ$16</f>
        <v>#DIV/0!</v>
      </c>
      <c r="VUS118" s="1538">
        <f>+VUS556</f>
        <v>0</v>
      </c>
      <c r="VUT118" s="1845" t="e">
        <f>+VUS118/VUS$16</f>
        <v>#DIV/0!</v>
      </c>
      <c r="VUU118" s="1538">
        <f>+VUU556</f>
        <v>0</v>
      </c>
      <c r="VUV118" s="1845" t="e">
        <f>+VUU118/VUU$16</f>
        <v>#DIV/0!</v>
      </c>
      <c r="VUW118" s="1538">
        <f>+VUW556</f>
        <v>0</v>
      </c>
      <c r="VUX118" s="1845" t="e">
        <f>+VUW118/VUW$16</f>
        <v>#DIV/0!</v>
      </c>
      <c r="VUY118" s="1538">
        <f>+VUY556</f>
        <v>0</v>
      </c>
      <c r="VUZ118" s="1845" t="e">
        <f>+VUY118/VUY$16</f>
        <v>#DIV/0!</v>
      </c>
      <c r="VVA118" s="1538">
        <f>+VVA556</f>
        <v>0</v>
      </c>
      <c r="VVB118" s="1845" t="e">
        <f>+VVA118/VVA$16</f>
        <v>#DIV/0!</v>
      </c>
      <c r="VVC118" s="1538">
        <f>+VVC556</f>
        <v>0</v>
      </c>
      <c r="VVD118" s="1845" t="e">
        <f>+VVC118/VVC$16</f>
        <v>#DIV/0!</v>
      </c>
      <c r="VVE118" s="1538">
        <f>+VVE556</f>
        <v>0</v>
      </c>
      <c r="VVF118" s="1845" t="e">
        <f>+VVE118/VVE$16</f>
        <v>#DIV/0!</v>
      </c>
      <c r="VVG118" s="1538">
        <f>+VVG556</f>
        <v>0</v>
      </c>
      <c r="VVH118" s="1845" t="e">
        <f>+VVG118/VVG$16</f>
        <v>#DIV/0!</v>
      </c>
      <c r="VVI118" s="1538">
        <f>+VVI556</f>
        <v>0</v>
      </c>
      <c r="VVJ118" s="1845" t="e">
        <f>+VVI118/VVI$16</f>
        <v>#DIV/0!</v>
      </c>
      <c r="VVK118" s="1538">
        <f>+VVK556</f>
        <v>0</v>
      </c>
      <c r="VVL118" s="1845" t="e">
        <f>+VVK118/VVK$16</f>
        <v>#DIV/0!</v>
      </c>
      <c r="VVM118" s="1538">
        <f>+VVM556</f>
        <v>0</v>
      </c>
      <c r="VVN118" s="1845" t="e">
        <f>+VVM118/VVM$16</f>
        <v>#DIV/0!</v>
      </c>
      <c r="VVO118" s="1538">
        <f>+VVO556</f>
        <v>0</v>
      </c>
      <c r="VVP118" s="1845" t="e">
        <f>+VVO118/VVO$16</f>
        <v>#DIV/0!</v>
      </c>
      <c r="VVQ118" s="1538">
        <f>+VVQ556</f>
        <v>0</v>
      </c>
      <c r="VVR118" s="1845" t="e">
        <f>+VVQ118/VVQ$16</f>
        <v>#DIV/0!</v>
      </c>
      <c r="VVS118" s="1538">
        <f>+VVS556</f>
        <v>0</v>
      </c>
      <c r="VVT118" s="1845" t="e">
        <f>+VVS118/VVS$16</f>
        <v>#DIV/0!</v>
      </c>
      <c r="VVU118" s="1538">
        <f>+VVU556</f>
        <v>0</v>
      </c>
      <c r="VVV118" s="1845" t="e">
        <f>+VVU118/VVU$16</f>
        <v>#DIV/0!</v>
      </c>
      <c r="VVW118" s="1538">
        <f>+VVW556</f>
        <v>0</v>
      </c>
      <c r="VVX118" s="1845" t="e">
        <f>+VVW118/VVW$16</f>
        <v>#DIV/0!</v>
      </c>
      <c r="VVY118" s="1538">
        <f>+VVY556</f>
        <v>0</v>
      </c>
      <c r="VVZ118" s="1845" t="e">
        <f>+VVY118/VVY$16</f>
        <v>#DIV/0!</v>
      </c>
      <c r="VWA118" s="1538">
        <f>+VWA556</f>
        <v>0</v>
      </c>
      <c r="VWB118" s="1845" t="e">
        <f>+VWA118/VWA$16</f>
        <v>#DIV/0!</v>
      </c>
      <c r="VWC118" s="1538">
        <f>+VWC556</f>
        <v>0</v>
      </c>
      <c r="VWD118" s="1845" t="e">
        <f>+VWC118/VWC$16</f>
        <v>#DIV/0!</v>
      </c>
      <c r="VWE118" s="1538">
        <f>+VWE556</f>
        <v>0</v>
      </c>
      <c r="VWF118" s="1845" t="e">
        <f>+VWE118/VWE$16</f>
        <v>#DIV/0!</v>
      </c>
      <c r="VWG118" s="1538">
        <f>+VWG556</f>
        <v>0</v>
      </c>
      <c r="VWH118" s="1845" t="e">
        <f>+VWG118/VWG$16</f>
        <v>#DIV/0!</v>
      </c>
      <c r="VWI118" s="1538">
        <f>+VWI556</f>
        <v>0</v>
      </c>
      <c r="VWJ118" s="1845" t="e">
        <f>+VWI118/VWI$16</f>
        <v>#DIV/0!</v>
      </c>
      <c r="VWK118" s="1538">
        <f>+VWK556</f>
        <v>0</v>
      </c>
      <c r="VWL118" s="1845" t="e">
        <f>+VWK118/VWK$16</f>
        <v>#DIV/0!</v>
      </c>
      <c r="VWM118" s="1538">
        <f>+VWM556</f>
        <v>0</v>
      </c>
      <c r="VWN118" s="1845" t="e">
        <f>+VWM118/VWM$16</f>
        <v>#DIV/0!</v>
      </c>
      <c r="VWO118" s="1538">
        <f>+VWO556</f>
        <v>0</v>
      </c>
      <c r="VWP118" s="1845" t="e">
        <f>+VWO118/VWO$16</f>
        <v>#DIV/0!</v>
      </c>
      <c r="VWQ118" s="1538">
        <f>+VWQ556</f>
        <v>0</v>
      </c>
      <c r="VWR118" s="1845" t="e">
        <f>+VWQ118/VWQ$16</f>
        <v>#DIV/0!</v>
      </c>
      <c r="VWS118" s="1538">
        <f>+VWS556</f>
        <v>0</v>
      </c>
      <c r="VWT118" s="1845" t="e">
        <f>+VWS118/VWS$16</f>
        <v>#DIV/0!</v>
      </c>
      <c r="VWU118" s="1538">
        <f>+VWU556</f>
        <v>0</v>
      </c>
      <c r="VWV118" s="1845" t="e">
        <f>+VWU118/VWU$16</f>
        <v>#DIV/0!</v>
      </c>
      <c r="VWW118" s="1538">
        <f>+VWW556</f>
        <v>0</v>
      </c>
      <c r="VWX118" s="1845" t="e">
        <f>+VWW118/VWW$16</f>
        <v>#DIV/0!</v>
      </c>
      <c r="VWY118" s="1538">
        <f>+VWY556</f>
        <v>0</v>
      </c>
      <c r="VWZ118" s="1845" t="e">
        <f>+VWY118/VWY$16</f>
        <v>#DIV/0!</v>
      </c>
      <c r="VXA118" s="1538">
        <f>+VXA556</f>
        <v>0</v>
      </c>
      <c r="VXB118" s="1845" t="e">
        <f>+VXA118/VXA$16</f>
        <v>#DIV/0!</v>
      </c>
      <c r="VXC118" s="1538">
        <f>+VXC556</f>
        <v>0</v>
      </c>
      <c r="VXD118" s="1845" t="e">
        <f>+VXC118/VXC$16</f>
        <v>#DIV/0!</v>
      </c>
      <c r="VXE118" s="1538">
        <f>+VXE556</f>
        <v>0</v>
      </c>
      <c r="VXF118" s="1845" t="e">
        <f>+VXE118/VXE$16</f>
        <v>#DIV/0!</v>
      </c>
      <c r="VXG118" s="1538">
        <f>+VXG556</f>
        <v>0</v>
      </c>
      <c r="VXH118" s="1845" t="e">
        <f>+VXG118/VXG$16</f>
        <v>#DIV/0!</v>
      </c>
      <c r="VXI118" s="1538">
        <f>+VXI556</f>
        <v>0</v>
      </c>
      <c r="VXJ118" s="1845" t="e">
        <f>+VXI118/VXI$16</f>
        <v>#DIV/0!</v>
      </c>
      <c r="VXK118" s="1538">
        <f>+VXK556</f>
        <v>0</v>
      </c>
      <c r="VXL118" s="1845" t="e">
        <f>+VXK118/VXK$16</f>
        <v>#DIV/0!</v>
      </c>
      <c r="VXM118" s="1538">
        <f>+VXM556</f>
        <v>0</v>
      </c>
      <c r="VXN118" s="1845" t="e">
        <f>+VXM118/VXM$16</f>
        <v>#DIV/0!</v>
      </c>
      <c r="VXO118" s="1538">
        <f>+VXO556</f>
        <v>0</v>
      </c>
      <c r="VXP118" s="1845" t="e">
        <f>+VXO118/VXO$16</f>
        <v>#DIV/0!</v>
      </c>
      <c r="VXQ118" s="1538">
        <f>+VXQ556</f>
        <v>0</v>
      </c>
      <c r="VXR118" s="1845" t="e">
        <f>+VXQ118/VXQ$16</f>
        <v>#DIV/0!</v>
      </c>
      <c r="VXS118" s="1538">
        <f>+VXS556</f>
        <v>0</v>
      </c>
      <c r="VXT118" s="1845" t="e">
        <f>+VXS118/VXS$16</f>
        <v>#DIV/0!</v>
      </c>
      <c r="VXU118" s="1538">
        <f>+VXU556</f>
        <v>0</v>
      </c>
      <c r="VXV118" s="1845" t="e">
        <f>+VXU118/VXU$16</f>
        <v>#DIV/0!</v>
      </c>
      <c r="VXW118" s="1538">
        <f>+VXW556</f>
        <v>0</v>
      </c>
      <c r="VXX118" s="1845" t="e">
        <f>+VXW118/VXW$16</f>
        <v>#DIV/0!</v>
      </c>
      <c r="VXY118" s="1538">
        <f>+VXY556</f>
        <v>0</v>
      </c>
      <c r="VXZ118" s="1845" t="e">
        <f>+VXY118/VXY$16</f>
        <v>#DIV/0!</v>
      </c>
      <c r="VYA118" s="1538">
        <f>+VYA556</f>
        <v>0</v>
      </c>
      <c r="VYB118" s="1845" t="e">
        <f>+VYA118/VYA$16</f>
        <v>#DIV/0!</v>
      </c>
      <c r="VYC118" s="1538">
        <f>+VYC556</f>
        <v>0</v>
      </c>
      <c r="VYD118" s="1845" t="e">
        <f>+VYC118/VYC$16</f>
        <v>#DIV/0!</v>
      </c>
      <c r="VYE118" s="1538">
        <f>+VYE556</f>
        <v>0</v>
      </c>
      <c r="VYF118" s="1845" t="e">
        <f>+VYE118/VYE$16</f>
        <v>#DIV/0!</v>
      </c>
      <c r="VYG118" s="1538">
        <f>+VYG556</f>
        <v>0</v>
      </c>
      <c r="VYH118" s="1845" t="e">
        <f>+VYG118/VYG$16</f>
        <v>#DIV/0!</v>
      </c>
      <c r="VYI118" s="1538">
        <f>+VYI556</f>
        <v>0</v>
      </c>
      <c r="VYJ118" s="1845" t="e">
        <f>+VYI118/VYI$16</f>
        <v>#DIV/0!</v>
      </c>
      <c r="VYK118" s="1538">
        <f>+VYK556</f>
        <v>0</v>
      </c>
      <c r="VYL118" s="1845" t="e">
        <f>+VYK118/VYK$16</f>
        <v>#DIV/0!</v>
      </c>
      <c r="VYM118" s="1538">
        <f>+VYM556</f>
        <v>0</v>
      </c>
      <c r="VYN118" s="1845" t="e">
        <f>+VYM118/VYM$16</f>
        <v>#DIV/0!</v>
      </c>
      <c r="VYO118" s="1538">
        <f>+VYO556</f>
        <v>0</v>
      </c>
      <c r="VYP118" s="1845" t="e">
        <f>+VYO118/VYO$16</f>
        <v>#DIV/0!</v>
      </c>
      <c r="VYQ118" s="1538">
        <f>+VYQ556</f>
        <v>0</v>
      </c>
      <c r="VYR118" s="1845" t="e">
        <f>+VYQ118/VYQ$16</f>
        <v>#DIV/0!</v>
      </c>
      <c r="VYS118" s="1538">
        <f>+VYS556</f>
        <v>0</v>
      </c>
      <c r="VYT118" s="1845" t="e">
        <f>+VYS118/VYS$16</f>
        <v>#DIV/0!</v>
      </c>
      <c r="VYU118" s="1538">
        <f>+VYU556</f>
        <v>0</v>
      </c>
      <c r="VYV118" s="1845" t="e">
        <f>+VYU118/VYU$16</f>
        <v>#DIV/0!</v>
      </c>
      <c r="VYW118" s="1538">
        <f>+VYW556</f>
        <v>0</v>
      </c>
      <c r="VYX118" s="1845" t="e">
        <f>+VYW118/VYW$16</f>
        <v>#DIV/0!</v>
      </c>
      <c r="VYY118" s="1538">
        <f>+VYY556</f>
        <v>0</v>
      </c>
      <c r="VYZ118" s="1845" t="e">
        <f>+VYY118/VYY$16</f>
        <v>#DIV/0!</v>
      </c>
      <c r="VZA118" s="1538">
        <f>+VZA556</f>
        <v>0</v>
      </c>
      <c r="VZB118" s="1845" t="e">
        <f>+VZA118/VZA$16</f>
        <v>#DIV/0!</v>
      </c>
      <c r="VZC118" s="1538">
        <f>+VZC556</f>
        <v>0</v>
      </c>
      <c r="VZD118" s="1845" t="e">
        <f>+VZC118/VZC$16</f>
        <v>#DIV/0!</v>
      </c>
      <c r="VZE118" s="1538">
        <f>+VZE556</f>
        <v>0</v>
      </c>
      <c r="VZF118" s="1845" t="e">
        <f>+VZE118/VZE$16</f>
        <v>#DIV/0!</v>
      </c>
      <c r="VZG118" s="1538">
        <f>+VZG556</f>
        <v>0</v>
      </c>
      <c r="VZH118" s="1845" t="e">
        <f>+VZG118/VZG$16</f>
        <v>#DIV/0!</v>
      </c>
      <c r="VZI118" s="1538">
        <f>+VZI556</f>
        <v>0</v>
      </c>
      <c r="VZJ118" s="1845" t="e">
        <f>+VZI118/VZI$16</f>
        <v>#DIV/0!</v>
      </c>
      <c r="VZK118" s="1538">
        <f>+VZK556</f>
        <v>0</v>
      </c>
      <c r="VZL118" s="1845" t="e">
        <f>+VZK118/VZK$16</f>
        <v>#DIV/0!</v>
      </c>
      <c r="VZM118" s="1538">
        <f>+VZM556</f>
        <v>0</v>
      </c>
      <c r="VZN118" s="1845" t="e">
        <f>+VZM118/VZM$16</f>
        <v>#DIV/0!</v>
      </c>
      <c r="VZO118" s="1538">
        <f>+VZO556</f>
        <v>0</v>
      </c>
      <c r="VZP118" s="1845" t="e">
        <f>+VZO118/VZO$16</f>
        <v>#DIV/0!</v>
      </c>
      <c r="VZQ118" s="1538">
        <f>+VZQ556</f>
        <v>0</v>
      </c>
      <c r="VZR118" s="1845" t="e">
        <f>+VZQ118/VZQ$16</f>
        <v>#DIV/0!</v>
      </c>
      <c r="VZS118" s="1538">
        <f>+VZS556</f>
        <v>0</v>
      </c>
      <c r="VZT118" s="1845" t="e">
        <f>+VZS118/VZS$16</f>
        <v>#DIV/0!</v>
      </c>
      <c r="VZU118" s="1538">
        <f>+VZU556</f>
        <v>0</v>
      </c>
      <c r="VZV118" s="1845" t="e">
        <f>+VZU118/VZU$16</f>
        <v>#DIV/0!</v>
      </c>
      <c r="VZW118" s="1538">
        <f>+VZW556</f>
        <v>0</v>
      </c>
      <c r="VZX118" s="1845" t="e">
        <f>+VZW118/VZW$16</f>
        <v>#DIV/0!</v>
      </c>
      <c r="VZY118" s="1538">
        <f>+VZY556</f>
        <v>0</v>
      </c>
      <c r="VZZ118" s="1845" t="e">
        <f>+VZY118/VZY$16</f>
        <v>#DIV/0!</v>
      </c>
      <c r="WAA118" s="1538">
        <f>+WAA556</f>
        <v>0</v>
      </c>
      <c r="WAB118" s="1845" t="e">
        <f>+WAA118/WAA$16</f>
        <v>#DIV/0!</v>
      </c>
      <c r="WAC118" s="1538">
        <f>+WAC556</f>
        <v>0</v>
      </c>
      <c r="WAD118" s="1845" t="e">
        <f>+WAC118/WAC$16</f>
        <v>#DIV/0!</v>
      </c>
      <c r="WAE118" s="1538">
        <f>+WAE556</f>
        <v>0</v>
      </c>
      <c r="WAF118" s="1845" t="e">
        <f>+WAE118/WAE$16</f>
        <v>#DIV/0!</v>
      </c>
      <c r="WAG118" s="1538">
        <f>+WAG556</f>
        <v>0</v>
      </c>
      <c r="WAH118" s="1845" t="e">
        <f>+WAG118/WAG$16</f>
        <v>#DIV/0!</v>
      </c>
      <c r="WAI118" s="1538">
        <f>+WAI556</f>
        <v>0</v>
      </c>
      <c r="WAJ118" s="1845" t="e">
        <f>+WAI118/WAI$16</f>
        <v>#DIV/0!</v>
      </c>
      <c r="WAK118" s="1538">
        <f>+WAK556</f>
        <v>0</v>
      </c>
      <c r="WAL118" s="1845" t="e">
        <f>+WAK118/WAK$16</f>
        <v>#DIV/0!</v>
      </c>
      <c r="WAM118" s="1538">
        <f>+WAM556</f>
        <v>0</v>
      </c>
      <c r="WAN118" s="1845" t="e">
        <f>+WAM118/WAM$16</f>
        <v>#DIV/0!</v>
      </c>
      <c r="WAO118" s="1538">
        <f>+WAO556</f>
        <v>0</v>
      </c>
      <c r="WAP118" s="1845" t="e">
        <f>+WAO118/WAO$16</f>
        <v>#DIV/0!</v>
      </c>
      <c r="WAQ118" s="1538">
        <f>+WAQ556</f>
        <v>0</v>
      </c>
      <c r="WAR118" s="1845" t="e">
        <f>+WAQ118/WAQ$16</f>
        <v>#DIV/0!</v>
      </c>
      <c r="WAS118" s="1538">
        <f>+WAS556</f>
        <v>0</v>
      </c>
      <c r="WAT118" s="1845" t="e">
        <f>+WAS118/WAS$16</f>
        <v>#DIV/0!</v>
      </c>
      <c r="WAU118" s="1538">
        <f>+WAU556</f>
        <v>0</v>
      </c>
      <c r="WAV118" s="1845" t="e">
        <f>+WAU118/WAU$16</f>
        <v>#DIV/0!</v>
      </c>
      <c r="WAW118" s="1538">
        <f>+WAW556</f>
        <v>0</v>
      </c>
      <c r="WAX118" s="1845" t="e">
        <f>+WAW118/WAW$16</f>
        <v>#DIV/0!</v>
      </c>
      <c r="WAY118" s="1538">
        <f>+WAY556</f>
        <v>0</v>
      </c>
      <c r="WAZ118" s="1845" t="e">
        <f>+WAY118/WAY$16</f>
        <v>#DIV/0!</v>
      </c>
      <c r="WBA118" s="1538">
        <f>+WBA556</f>
        <v>0</v>
      </c>
      <c r="WBB118" s="1845" t="e">
        <f>+WBA118/WBA$16</f>
        <v>#DIV/0!</v>
      </c>
      <c r="WBC118" s="1538">
        <f>+WBC556</f>
        <v>0</v>
      </c>
      <c r="WBD118" s="1845" t="e">
        <f>+WBC118/WBC$16</f>
        <v>#DIV/0!</v>
      </c>
      <c r="WBE118" s="1538">
        <f>+WBE556</f>
        <v>0</v>
      </c>
      <c r="WBF118" s="1845" t="e">
        <f>+WBE118/WBE$16</f>
        <v>#DIV/0!</v>
      </c>
      <c r="WBG118" s="1538">
        <f>+WBG556</f>
        <v>0</v>
      </c>
      <c r="WBH118" s="1845" t="e">
        <f>+WBG118/WBG$16</f>
        <v>#DIV/0!</v>
      </c>
      <c r="WBI118" s="1538">
        <f>+WBI556</f>
        <v>0</v>
      </c>
      <c r="WBJ118" s="1845" t="e">
        <f>+WBI118/WBI$16</f>
        <v>#DIV/0!</v>
      </c>
      <c r="WBK118" s="1538">
        <f>+WBK556</f>
        <v>0</v>
      </c>
      <c r="WBL118" s="1845" t="e">
        <f>+WBK118/WBK$16</f>
        <v>#DIV/0!</v>
      </c>
      <c r="WBM118" s="1538">
        <f>+WBM556</f>
        <v>0</v>
      </c>
      <c r="WBN118" s="1845" t="e">
        <f>+WBM118/WBM$16</f>
        <v>#DIV/0!</v>
      </c>
      <c r="WBO118" s="1538">
        <f>+WBO556</f>
        <v>0</v>
      </c>
      <c r="WBP118" s="1845" t="e">
        <f>+WBO118/WBO$16</f>
        <v>#DIV/0!</v>
      </c>
      <c r="WBQ118" s="1538">
        <f>+WBQ556</f>
        <v>0</v>
      </c>
      <c r="WBR118" s="1845" t="e">
        <f>+WBQ118/WBQ$16</f>
        <v>#DIV/0!</v>
      </c>
      <c r="WBS118" s="1538">
        <f>+WBS556</f>
        <v>0</v>
      </c>
      <c r="WBT118" s="1845" t="e">
        <f>+WBS118/WBS$16</f>
        <v>#DIV/0!</v>
      </c>
      <c r="WBU118" s="1538">
        <f>+WBU556</f>
        <v>0</v>
      </c>
      <c r="WBV118" s="1845" t="e">
        <f>+WBU118/WBU$16</f>
        <v>#DIV/0!</v>
      </c>
      <c r="WBW118" s="1538">
        <f>+WBW556</f>
        <v>0</v>
      </c>
      <c r="WBX118" s="1845" t="e">
        <f>+WBW118/WBW$16</f>
        <v>#DIV/0!</v>
      </c>
      <c r="WBY118" s="1538">
        <f>+WBY556</f>
        <v>0</v>
      </c>
      <c r="WBZ118" s="1845" t="e">
        <f>+WBY118/WBY$16</f>
        <v>#DIV/0!</v>
      </c>
      <c r="WCA118" s="1538">
        <f>+WCA556</f>
        <v>0</v>
      </c>
      <c r="WCB118" s="1845" t="e">
        <f>+WCA118/WCA$16</f>
        <v>#DIV/0!</v>
      </c>
      <c r="WCC118" s="1538">
        <f>+WCC556</f>
        <v>0</v>
      </c>
      <c r="WCD118" s="1845" t="e">
        <f>+WCC118/WCC$16</f>
        <v>#DIV/0!</v>
      </c>
      <c r="WCE118" s="1538">
        <f>+WCE556</f>
        <v>0</v>
      </c>
      <c r="WCF118" s="1845" t="e">
        <f>+WCE118/WCE$16</f>
        <v>#DIV/0!</v>
      </c>
      <c r="WCG118" s="1538">
        <f>+WCG556</f>
        <v>0</v>
      </c>
      <c r="WCH118" s="1845" t="e">
        <f>+WCG118/WCG$16</f>
        <v>#DIV/0!</v>
      </c>
      <c r="WCI118" s="1538">
        <f>+WCI556</f>
        <v>0</v>
      </c>
      <c r="WCJ118" s="1845" t="e">
        <f>+WCI118/WCI$16</f>
        <v>#DIV/0!</v>
      </c>
      <c r="WCK118" s="1538">
        <f>+WCK556</f>
        <v>0</v>
      </c>
      <c r="WCL118" s="1845" t="e">
        <f>+WCK118/WCK$16</f>
        <v>#DIV/0!</v>
      </c>
      <c r="WCM118" s="1538">
        <f>+WCM556</f>
        <v>0</v>
      </c>
      <c r="WCN118" s="1845" t="e">
        <f>+WCM118/WCM$16</f>
        <v>#DIV/0!</v>
      </c>
      <c r="WCO118" s="1538">
        <f>+WCO556</f>
        <v>0</v>
      </c>
      <c r="WCP118" s="1845" t="e">
        <f>+WCO118/WCO$16</f>
        <v>#DIV/0!</v>
      </c>
      <c r="WCQ118" s="1538">
        <f>+WCQ556</f>
        <v>0</v>
      </c>
      <c r="WCR118" s="1845" t="e">
        <f>+WCQ118/WCQ$16</f>
        <v>#DIV/0!</v>
      </c>
      <c r="WCS118" s="1538">
        <f>+WCS556</f>
        <v>0</v>
      </c>
      <c r="WCT118" s="1845" t="e">
        <f>+WCS118/WCS$16</f>
        <v>#DIV/0!</v>
      </c>
      <c r="WCU118" s="1538">
        <f>+WCU556</f>
        <v>0</v>
      </c>
      <c r="WCV118" s="1845" t="e">
        <f>+WCU118/WCU$16</f>
        <v>#DIV/0!</v>
      </c>
      <c r="WCW118" s="1538">
        <f>+WCW556</f>
        <v>0</v>
      </c>
      <c r="WCX118" s="1845" t="e">
        <f>+WCW118/WCW$16</f>
        <v>#DIV/0!</v>
      </c>
      <c r="WCY118" s="1538">
        <f>+WCY556</f>
        <v>0</v>
      </c>
      <c r="WCZ118" s="1845" t="e">
        <f>+WCY118/WCY$16</f>
        <v>#DIV/0!</v>
      </c>
      <c r="WDA118" s="1538">
        <f>+WDA556</f>
        <v>0</v>
      </c>
      <c r="WDB118" s="1845" t="e">
        <f>+WDA118/WDA$16</f>
        <v>#DIV/0!</v>
      </c>
      <c r="WDC118" s="1538">
        <f>+WDC556</f>
        <v>0</v>
      </c>
      <c r="WDD118" s="1845" t="e">
        <f>+WDC118/WDC$16</f>
        <v>#DIV/0!</v>
      </c>
      <c r="WDE118" s="1538">
        <f>+WDE556</f>
        <v>0</v>
      </c>
      <c r="WDF118" s="1845" t="e">
        <f>+WDE118/WDE$16</f>
        <v>#DIV/0!</v>
      </c>
      <c r="WDG118" s="1538">
        <f>+WDG556</f>
        <v>0</v>
      </c>
      <c r="WDH118" s="1845" t="e">
        <f>+WDG118/WDG$16</f>
        <v>#DIV/0!</v>
      </c>
      <c r="WDI118" s="1538">
        <f>+WDI556</f>
        <v>0</v>
      </c>
      <c r="WDJ118" s="1845" t="e">
        <f>+WDI118/WDI$16</f>
        <v>#DIV/0!</v>
      </c>
      <c r="WDK118" s="1538">
        <f>+WDK556</f>
        <v>0</v>
      </c>
      <c r="WDL118" s="1845" t="e">
        <f>+WDK118/WDK$16</f>
        <v>#DIV/0!</v>
      </c>
      <c r="WDM118" s="1538">
        <f>+WDM556</f>
        <v>0</v>
      </c>
      <c r="WDN118" s="1845" t="e">
        <f>+WDM118/WDM$16</f>
        <v>#DIV/0!</v>
      </c>
      <c r="WDO118" s="1538">
        <f>+WDO556</f>
        <v>0</v>
      </c>
      <c r="WDP118" s="1845" t="e">
        <f>+WDO118/WDO$16</f>
        <v>#DIV/0!</v>
      </c>
      <c r="WDQ118" s="1538">
        <f>+WDQ556</f>
        <v>0</v>
      </c>
      <c r="WDR118" s="1845" t="e">
        <f>+WDQ118/WDQ$16</f>
        <v>#DIV/0!</v>
      </c>
      <c r="WDS118" s="1538">
        <f>+WDS556</f>
        <v>0</v>
      </c>
      <c r="WDT118" s="1845" t="e">
        <f>+WDS118/WDS$16</f>
        <v>#DIV/0!</v>
      </c>
      <c r="WDU118" s="1538">
        <f>+WDU556</f>
        <v>0</v>
      </c>
      <c r="WDV118" s="1845" t="e">
        <f>+WDU118/WDU$16</f>
        <v>#DIV/0!</v>
      </c>
      <c r="WDW118" s="1538">
        <f>+WDW556</f>
        <v>0</v>
      </c>
      <c r="WDX118" s="1845" t="e">
        <f>+WDW118/WDW$16</f>
        <v>#DIV/0!</v>
      </c>
      <c r="WDY118" s="1538">
        <f>+WDY556</f>
        <v>0</v>
      </c>
      <c r="WDZ118" s="1845" t="e">
        <f>+WDY118/WDY$16</f>
        <v>#DIV/0!</v>
      </c>
      <c r="WEA118" s="1538">
        <f>+WEA556</f>
        <v>0</v>
      </c>
      <c r="WEB118" s="1845" t="e">
        <f>+WEA118/WEA$16</f>
        <v>#DIV/0!</v>
      </c>
      <c r="WEC118" s="1538">
        <f>+WEC556</f>
        <v>0</v>
      </c>
      <c r="WED118" s="1845" t="e">
        <f>+WEC118/WEC$16</f>
        <v>#DIV/0!</v>
      </c>
      <c r="WEE118" s="1538">
        <f>+WEE556</f>
        <v>0</v>
      </c>
      <c r="WEF118" s="1845" t="e">
        <f>+WEE118/WEE$16</f>
        <v>#DIV/0!</v>
      </c>
      <c r="WEG118" s="1538">
        <f>+WEG556</f>
        <v>0</v>
      </c>
      <c r="WEH118" s="1845" t="e">
        <f>+WEG118/WEG$16</f>
        <v>#DIV/0!</v>
      </c>
      <c r="WEI118" s="1538">
        <f>+WEI556</f>
        <v>0</v>
      </c>
      <c r="WEJ118" s="1845" t="e">
        <f>+WEI118/WEI$16</f>
        <v>#DIV/0!</v>
      </c>
      <c r="WEK118" s="1538">
        <f>+WEK556</f>
        <v>0</v>
      </c>
      <c r="WEL118" s="1845" t="e">
        <f>+WEK118/WEK$16</f>
        <v>#DIV/0!</v>
      </c>
      <c r="WEM118" s="1538">
        <f>+WEM556</f>
        <v>0</v>
      </c>
      <c r="WEN118" s="1845" t="e">
        <f>+WEM118/WEM$16</f>
        <v>#DIV/0!</v>
      </c>
      <c r="WEO118" s="1538">
        <f>+WEO556</f>
        <v>0</v>
      </c>
      <c r="WEP118" s="1845" t="e">
        <f>+WEO118/WEO$16</f>
        <v>#DIV/0!</v>
      </c>
      <c r="WEQ118" s="1538">
        <f>+WEQ556</f>
        <v>0</v>
      </c>
      <c r="WER118" s="1845" t="e">
        <f>+WEQ118/WEQ$16</f>
        <v>#DIV/0!</v>
      </c>
      <c r="WES118" s="1538">
        <f>+WES556</f>
        <v>0</v>
      </c>
      <c r="WET118" s="1845" t="e">
        <f>+WES118/WES$16</f>
        <v>#DIV/0!</v>
      </c>
      <c r="WEU118" s="1538">
        <f>+WEU556</f>
        <v>0</v>
      </c>
      <c r="WEV118" s="1845" t="e">
        <f>+WEU118/WEU$16</f>
        <v>#DIV/0!</v>
      </c>
      <c r="WEW118" s="1538">
        <f>+WEW556</f>
        <v>0</v>
      </c>
      <c r="WEX118" s="1845" t="e">
        <f>+WEW118/WEW$16</f>
        <v>#DIV/0!</v>
      </c>
      <c r="WEY118" s="1538">
        <f>+WEY556</f>
        <v>0</v>
      </c>
      <c r="WEZ118" s="1845" t="e">
        <f>+WEY118/WEY$16</f>
        <v>#DIV/0!</v>
      </c>
      <c r="WFA118" s="1538">
        <f>+WFA556</f>
        <v>0</v>
      </c>
      <c r="WFB118" s="1845" t="e">
        <f>+WFA118/WFA$16</f>
        <v>#DIV/0!</v>
      </c>
      <c r="WFC118" s="1538">
        <f>+WFC556</f>
        <v>0</v>
      </c>
      <c r="WFD118" s="1845" t="e">
        <f>+WFC118/WFC$16</f>
        <v>#DIV/0!</v>
      </c>
      <c r="WFE118" s="1538">
        <f>+WFE556</f>
        <v>0</v>
      </c>
      <c r="WFF118" s="1845" t="e">
        <f>+WFE118/WFE$16</f>
        <v>#DIV/0!</v>
      </c>
      <c r="WFG118" s="1538">
        <f>+WFG556</f>
        <v>0</v>
      </c>
      <c r="WFH118" s="1845" t="e">
        <f>+WFG118/WFG$16</f>
        <v>#DIV/0!</v>
      </c>
      <c r="WFI118" s="1538">
        <f>+WFI556</f>
        <v>0</v>
      </c>
      <c r="WFJ118" s="1845" t="e">
        <f>+WFI118/WFI$16</f>
        <v>#DIV/0!</v>
      </c>
      <c r="WFK118" s="1538">
        <f>+WFK556</f>
        <v>0</v>
      </c>
      <c r="WFL118" s="1845" t="e">
        <f>+WFK118/WFK$16</f>
        <v>#DIV/0!</v>
      </c>
      <c r="WFM118" s="1538">
        <f>+WFM556</f>
        <v>0</v>
      </c>
      <c r="WFN118" s="1845" t="e">
        <f>+WFM118/WFM$16</f>
        <v>#DIV/0!</v>
      </c>
      <c r="WFO118" s="1538">
        <f>+WFO556</f>
        <v>0</v>
      </c>
      <c r="WFP118" s="1845" t="e">
        <f>+WFO118/WFO$16</f>
        <v>#DIV/0!</v>
      </c>
      <c r="WFQ118" s="1538">
        <f>+WFQ556</f>
        <v>0</v>
      </c>
      <c r="WFR118" s="1845" t="e">
        <f>+WFQ118/WFQ$16</f>
        <v>#DIV/0!</v>
      </c>
      <c r="WFS118" s="1538">
        <f>+WFS556</f>
        <v>0</v>
      </c>
      <c r="WFT118" s="1845" t="e">
        <f>+WFS118/WFS$16</f>
        <v>#DIV/0!</v>
      </c>
      <c r="WFU118" s="1538">
        <f>+WFU556</f>
        <v>0</v>
      </c>
      <c r="WFV118" s="1845" t="e">
        <f>+WFU118/WFU$16</f>
        <v>#DIV/0!</v>
      </c>
      <c r="WFW118" s="1538">
        <f>+WFW556</f>
        <v>0</v>
      </c>
      <c r="WFX118" s="1845" t="e">
        <f>+WFW118/WFW$16</f>
        <v>#DIV/0!</v>
      </c>
      <c r="WFY118" s="1538">
        <f>+WFY556</f>
        <v>0</v>
      </c>
      <c r="WFZ118" s="1845" t="e">
        <f>+WFY118/WFY$16</f>
        <v>#DIV/0!</v>
      </c>
      <c r="WGA118" s="1538">
        <f>+WGA556</f>
        <v>0</v>
      </c>
      <c r="WGB118" s="1845" t="e">
        <f>+WGA118/WGA$16</f>
        <v>#DIV/0!</v>
      </c>
      <c r="WGC118" s="1538">
        <f>+WGC556</f>
        <v>0</v>
      </c>
      <c r="WGD118" s="1845" t="e">
        <f>+WGC118/WGC$16</f>
        <v>#DIV/0!</v>
      </c>
      <c r="WGE118" s="1538">
        <f>+WGE556</f>
        <v>0</v>
      </c>
      <c r="WGF118" s="1845" t="e">
        <f>+WGE118/WGE$16</f>
        <v>#DIV/0!</v>
      </c>
      <c r="WGG118" s="1538">
        <f>+WGG556</f>
        <v>0</v>
      </c>
      <c r="WGH118" s="1845" t="e">
        <f>+WGG118/WGG$16</f>
        <v>#DIV/0!</v>
      </c>
      <c r="WGI118" s="1538">
        <f>+WGI556</f>
        <v>0</v>
      </c>
      <c r="WGJ118" s="1845" t="e">
        <f>+WGI118/WGI$16</f>
        <v>#DIV/0!</v>
      </c>
      <c r="WGK118" s="1538">
        <f>+WGK556</f>
        <v>0</v>
      </c>
      <c r="WGL118" s="1845" t="e">
        <f>+WGK118/WGK$16</f>
        <v>#DIV/0!</v>
      </c>
      <c r="WGM118" s="1538">
        <f>+WGM556</f>
        <v>0</v>
      </c>
      <c r="WGN118" s="1845" t="e">
        <f>+WGM118/WGM$16</f>
        <v>#DIV/0!</v>
      </c>
      <c r="WGO118" s="1538">
        <f>+WGO556</f>
        <v>0</v>
      </c>
      <c r="WGP118" s="1845" t="e">
        <f>+WGO118/WGO$16</f>
        <v>#DIV/0!</v>
      </c>
      <c r="WGQ118" s="1538">
        <f>+WGQ556</f>
        <v>0</v>
      </c>
      <c r="WGR118" s="1845" t="e">
        <f>+WGQ118/WGQ$16</f>
        <v>#DIV/0!</v>
      </c>
      <c r="WGS118" s="1538">
        <f>+WGS556</f>
        <v>0</v>
      </c>
      <c r="WGT118" s="1845" t="e">
        <f>+WGS118/WGS$16</f>
        <v>#DIV/0!</v>
      </c>
      <c r="WGU118" s="1538">
        <f>+WGU556</f>
        <v>0</v>
      </c>
      <c r="WGV118" s="1845" t="e">
        <f>+WGU118/WGU$16</f>
        <v>#DIV/0!</v>
      </c>
      <c r="WGW118" s="1538">
        <f>+WGW556</f>
        <v>0</v>
      </c>
      <c r="WGX118" s="1845" t="e">
        <f>+WGW118/WGW$16</f>
        <v>#DIV/0!</v>
      </c>
      <c r="WGY118" s="1538">
        <f>+WGY556</f>
        <v>0</v>
      </c>
      <c r="WGZ118" s="1845" t="e">
        <f>+WGY118/WGY$16</f>
        <v>#DIV/0!</v>
      </c>
      <c r="WHA118" s="1538">
        <f>+WHA556</f>
        <v>0</v>
      </c>
      <c r="WHB118" s="1845" t="e">
        <f>+WHA118/WHA$16</f>
        <v>#DIV/0!</v>
      </c>
      <c r="WHC118" s="1538">
        <f>+WHC556</f>
        <v>0</v>
      </c>
      <c r="WHD118" s="1845" t="e">
        <f>+WHC118/WHC$16</f>
        <v>#DIV/0!</v>
      </c>
      <c r="WHE118" s="1538">
        <f>+WHE556</f>
        <v>0</v>
      </c>
      <c r="WHF118" s="1845" t="e">
        <f>+WHE118/WHE$16</f>
        <v>#DIV/0!</v>
      </c>
      <c r="WHG118" s="1538">
        <f>+WHG556</f>
        <v>0</v>
      </c>
      <c r="WHH118" s="1845" t="e">
        <f>+WHG118/WHG$16</f>
        <v>#DIV/0!</v>
      </c>
      <c r="WHI118" s="1538">
        <f>+WHI556</f>
        <v>0</v>
      </c>
      <c r="WHJ118" s="1845" t="e">
        <f>+WHI118/WHI$16</f>
        <v>#DIV/0!</v>
      </c>
      <c r="WHK118" s="1538">
        <f>+WHK556</f>
        <v>0</v>
      </c>
      <c r="WHL118" s="1845" t="e">
        <f>+WHK118/WHK$16</f>
        <v>#DIV/0!</v>
      </c>
      <c r="WHM118" s="1538">
        <f>+WHM556</f>
        <v>0</v>
      </c>
      <c r="WHN118" s="1845" t="e">
        <f>+WHM118/WHM$16</f>
        <v>#DIV/0!</v>
      </c>
      <c r="WHO118" s="1538">
        <f>+WHO556</f>
        <v>0</v>
      </c>
      <c r="WHP118" s="1845" t="e">
        <f>+WHO118/WHO$16</f>
        <v>#DIV/0!</v>
      </c>
      <c r="WHQ118" s="1538">
        <f>+WHQ556</f>
        <v>0</v>
      </c>
      <c r="WHR118" s="1845" t="e">
        <f>+WHQ118/WHQ$16</f>
        <v>#DIV/0!</v>
      </c>
      <c r="WHS118" s="1538">
        <f>+WHS556</f>
        <v>0</v>
      </c>
      <c r="WHT118" s="1845" t="e">
        <f>+WHS118/WHS$16</f>
        <v>#DIV/0!</v>
      </c>
      <c r="WHU118" s="1538">
        <f>+WHU556</f>
        <v>0</v>
      </c>
      <c r="WHV118" s="1845" t="e">
        <f>+WHU118/WHU$16</f>
        <v>#DIV/0!</v>
      </c>
      <c r="WHW118" s="1538">
        <f>+WHW556</f>
        <v>0</v>
      </c>
      <c r="WHX118" s="1845" t="e">
        <f>+WHW118/WHW$16</f>
        <v>#DIV/0!</v>
      </c>
      <c r="WHY118" s="1538">
        <f>+WHY556</f>
        <v>0</v>
      </c>
      <c r="WHZ118" s="1845" t="e">
        <f>+WHY118/WHY$16</f>
        <v>#DIV/0!</v>
      </c>
      <c r="WIA118" s="1538">
        <f>+WIA556</f>
        <v>0</v>
      </c>
      <c r="WIB118" s="1845" t="e">
        <f>+WIA118/WIA$16</f>
        <v>#DIV/0!</v>
      </c>
      <c r="WIC118" s="1538">
        <f>+WIC556</f>
        <v>0</v>
      </c>
      <c r="WID118" s="1845" t="e">
        <f>+WIC118/WIC$16</f>
        <v>#DIV/0!</v>
      </c>
      <c r="WIE118" s="1538">
        <f>+WIE556</f>
        <v>0</v>
      </c>
      <c r="WIF118" s="1845" t="e">
        <f>+WIE118/WIE$16</f>
        <v>#DIV/0!</v>
      </c>
      <c r="WIG118" s="1538">
        <f>+WIG556</f>
        <v>0</v>
      </c>
      <c r="WIH118" s="1845" t="e">
        <f>+WIG118/WIG$16</f>
        <v>#DIV/0!</v>
      </c>
      <c r="WII118" s="1538">
        <f>+WII556</f>
        <v>0</v>
      </c>
      <c r="WIJ118" s="1845" t="e">
        <f>+WII118/WII$16</f>
        <v>#DIV/0!</v>
      </c>
      <c r="WIK118" s="1538">
        <f>+WIK556</f>
        <v>0</v>
      </c>
      <c r="WIL118" s="1845" t="e">
        <f>+WIK118/WIK$16</f>
        <v>#DIV/0!</v>
      </c>
      <c r="WIM118" s="1538">
        <f>+WIM556</f>
        <v>0</v>
      </c>
      <c r="WIN118" s="1845" t="e">
        <f>+WIM118/WIM$16</f>
        <v>#DIV/0!</v>
      </c>
      <c r="WIO118" s="1538">
        <f>+WIO556</f>
        <v>0</v>
      </c>
      <c r="WIP118" s="1845" t="e">
        <f>+WIO118/WIO$16</f>
        <v>#DIV/0!</v>
      </c>
      <c r="WIQ118" s="1538">
        <f>+WIQ556</f>
        <v>0</v>
      </c>
      <c r="WIR118" s="1845" t="e">
        <f>+WIQ118/WIQ$16</f>
        <v>#DIV/0!</v>
      </c>
      <c r="WIS118" s="1538">
        <f>+WIS556</f>
        <v>0</v>
      </c>
      <c r="WIT118" s="1845" t="e">
        <f>+WIS118/WIS$16</f>
        <v>#DIV/0!</v>
      </c>
      <c r="WIU118" s="1538">
        <f>+WIU556</f>
        <v>0</v>
      </c>
      <c r="WIV118" s="1845" t="e">
        <f>+WIU118/WIU$16</f>
        <v>#DIV/0!</v>
      </c>
      <c r="WIW118" s="1538">
        <f>+WIW556</f>
        <v>0</v>
      </c>
      <c r="WIX118" s="1845" t="e">
        <f>+WIW118/WIW$16</f>
        <v>#DIV/0!</v>
      </c>
      <c r="WIY118" s="1538">
        <f>+WIY556</f>
        <v>0</v>
      </c>
      <c r="WIZ118" s="1845" t="e">
        <f>+WIY118/WIY$16</f>
        <v>#DIV/0!</v>
      </c>
      <c r="WJA118" s="1538">
        <f>+WJA556</f>
        <v>0</v>
      </c>
      <c r="WJB118" s="1845" t="e">
        <f>+WJA118/WJA$16</f>
        <v>#DIV/0!</v>
      </c>
      <c r="WJC118" s="1538">
        <f>+WJC556</f>
        <v>0</v>
      </c>
      <c r="WJD118" s="1845" t="e">
        <f>+WJC118/WJC$16</f>
        <v>#DIV/0!</v>
      </c>
      <c r="WJE118" s="1538">
        <f>+WJE556</f>
        <v>0</v>
      </c>
      <c r="WJF118" s="1845" t="e">
        <f>+WJE118/WJE$16</f>
        <v>#DIV/0!</v>
      </c>
      <c r="WJG118" s="1538">
        <f>+WJG556</f>
        <v>0</v>
      </c>
      <c r="WJH118" s="1845" t="e">
        <f>+WJG118/WJG$16</f>
        <v>#DIV/0!</v>
      </c>
      <c r="WJI118" s="1538">
        <f>+WJI556</f>
        <v>0</v>
      </c>
      <c r="WJJ118" s="1845" t="e">
        <f>+WJI118/WJI$16</f>
        <v>#DIV/0!</v>
      </c>
      <c r="WJK118" s="1538">
        <f>+WJK556</f>
        <v>0</v>
      </c>
      <c r="WJL118" s="1845" t="e">
        <f>+WJK118/WJK$16</f>
        <v>#DIV/0!</v>
      </c>
      <c r="WJM118" s="1538">
        <f>+WJM556</f>
        <v>0</v>
      </c>
      <c r="WJN118" s="1845" t="e">
        <f>+WJM118/WJM$16</f>
        <v>#DIV/0!</v>
      </c>
      <c r="WJO118" s="1538">
        <f>+WJO556</f>
        <v>0</v>
      </c>
      <c r="WJP118" s="1845" t="e">
        <f>+WJO118/WJO$16</f>
        <v>#DIV/0!</v>
      </c>
      <c r="WJQ118" s="1538">
        <f>+WJQ556</f>
        <v>0</v>
      </c>
      <c r="WJR118" s="1845" t="e">
        <f>+WJQ118/WJQ$16</f>
        <v>#DIV/0!</v>
      </c>
      <c r="WJS118" s="1538">
        <f>+WJS556</f>
        <v>0</v>
      </c>
      <c r="WJT118" s="1845" t="e">
        <f>+WJS118/WJS$16</f>
        <v>#DIV/0!</v>
      </c>
      <c r="WJU118" s="1538">
        <f>+WJU556</f>
        <v>0</v>
      </c>
      <c r="WJV118" s="1845" t="e">
        <f>+WJU118/WJU$16</f>
        <v>#DIV/0!</v>
      </c>
      <c r="WJW118" s="1538">
        <f>+WJW556</f>
        <v>0</v>
      </c>
      <c r="WJX118" s="1845" t="e">
        <f>+WJW118/WJW$16</f>
        <v>#DIV/0!</v>
      </c>
      <c r="WJY118" s="1538">
        <f>+WJY556</f>
        <v>0</v>
      </c>
      <c r="WJZ118" s="1845" t="e">
        <f>+WJY118/WJY$16</f>
        <v>#DIV/0!</v>
      </c>
      <c r="WKA118" s="1538">
        <f>+WKA556</f>
        <v>0</v>
      </c>
      <c r="WKB118" s="1845" t="e">
        <f>+WKA118/WKA$16</f>
        <v>#DIV/0!</v>
      </c>
      <c r="WKC118" s="1538">
        <f>+WKC556</f>
        <v>0</v>
      </c>
      <c r="WKD118" s="1845" t="e">
        <f>+WKC118/WKC$16</f>
        <v>#DIV/0!</v>
      </c>
      <c r="WKE118" s="1538">
        <f>+WKE556</f>
        <v>0</v>
      </c>
      <c r="WKF118" s="1845" t="e">
        <f>+WKE118/WKE$16</f>
        <v>#DIV/0!</v>
      </c>
      <c r="WKG118" s="1538">
        <f>+WKG556</f>
        <v>0</v>
      </c>
      <c r="WKH118" s="1845" t="e">
        <f>+WKG118/WKG$16</f>
        <v>#DIV/0!</v>
      </c>
      <c r="WKI118" s="1538">
        <f>+WKI556</f>
        <v>0</v>
      </c>
      <c r="WKJ118" s="1845" t="e">
        <f>+WKI118/WKI$16</f>
        <v>#DIV/0!</v>
      </c>
      <c r="WKK118" s="1538">
        <f>+WKK556</f>
        <v>0</v>
      </c>
      <c r="WKL118" s="1845" t="e">
        <f>+WKK118/WKK$16</f>
        <v>#DIV/0!</v>
      </c>
      <c r="WKM118" s="1538">
        <f>+WKM556</f>
        <v>0</v>
      </c>
      <c r="WKN118" s="1845" t="e">
        <f>+WKM118/WKM$16</f>
        <v>#DIV/0!</v>
      </c>
      <c r="WKO118" s="1538">
        <f>+WKO556</f>
        <v>0</v>
      </c>
      <c r="WKP118" s="1845" t="e">
        <f>+WKO118/WKO$16</f>
        <v>#DIV/0!</v>
      </c>
      <c r="WKQ118" s="1538">
        <f>+WKQ556</f>
        <v>0</v>
      </c>
      <c r="WKR118" s="1845" t="e">
        <f>+WKQ118/WKQ$16</f>
        <v>#DIV/0!</v>
      </c>
      <c r="WKS118" s="1538">
        <f>+WKS556</f>
        <v>0</v>
      </c>
      <c r="WKT118" s="1845" t="e">
        <f>+WKS118/WKS$16</f>
        <v>#DIV/0!</v>
      </c>
      <c r="WKU118" s="1538">
        <f>+WKU556</f>
        <v>0</v>
      </c>
      <c r="WKV118" s="1845" t="e">
        <f>+WKU118/WKU$16</f>
        <v>#DIV/0!</v>
      </c>
      <c r="WKW118" s="1538">
        <f>+WKW556</f>
        <v>0</v>
      </c>
      <c r="WKX118" s="1845" t="e">
        <f>+WKW118/WKW$16</f>
        <v>#DIV/0!</v>
      </c>
      <c r="WKY118" s="1538">
        <f>+WKY556</f>
        <v>0</v>
      </c>
      <c r="WKZ118" s="1845" t="e">
        <f>+WKY118/WKY$16</f>
        <v>#DIV/0!</v>
      </c>
      <c r="WLA118" s="1538">
        <f>+WLA556</f>
        <v>0</v>
      </c>
      <c r="WLB118" s="1845" t="e">
        <f>+WLA118/WLA$16</f>
        <v>#DIV/0!</v>
      </c>
      <c r="WLC118" s="1538">
        <f>+WLC556</f>
        <v>0</v>
      </c>
      <c r="WLD118" s="1845" t="e">
        <f>+WLC118/WLC$16</f>
        <v>#DIV/0!</v>
      </c>
      <c r="WLE118" s="1538">
        <f>+WLE556</f>
        <v>0</v>
      </c>
      <c r="WLF118" s="1845" t="e">
        <f>+WLE118/WLE$16</f>
        <v>#DIV/0!</v>
      </c>
      <c r="WLG118" s="1538">
        <f>+WLG556</f>
        <v>0</v>
      </c>
      <c r="WLH118" s="1845" t="e">
        <f>+WLG118/WLG$16</f>
        <v>#DIV/0!</v>
      </c>
      <c r="WLI118" s="1538">
        <f>+WLI556</f>
        <v>0</v>
      </c>
      <c r="WLJ118" s="1845" t="e">
        <f>+WLI118/WLI$16</f>
        <v>#DIV/0!</v>
      </c>
      <c r="WLK118" s="1538">
        <f>+WLK556</f>
        <v>0</v>
      </c>
      <c r="WLL118" s="1845" t="e">
        <f>+WLK118/WLK$16</f>
        <v>#DIV/0!</v>
      </c>
      <c r="WLM118" s="1538">
        <f>+WLM556</f>
        <v>0</v>
      </c>
      <c r="WLN118" s="1845" t="e">
        <f>+WLM118/WLM$16</f>
        <v>#DIV/0!</v>
      </c>
      <c r="WLO118" s="1538">
        <f>+WLO556</f>
        <v>0</v>
      </c>
      <c r="WLP118" s="1845" t="e">
        <f>+WLO118/WLO$16</f>
        <v>#DIV/0!</v>
      </c>
      <c r="WLQ118" s="1538">
        <f>+WLQ556</f>
        <v>0</v>
      </c>
      <c r="WLR118" s="1845" t="e">
        <f>+WLQ118/WLQ$16</f>
        <v>#DIV/0!</v>
      </c>
      <c r="WLS118" s="1538">
        <f>+WLS556</f>
        <v>0</v>
      </c>
      <c r="WLT118" s="1845" t="e">
        <f>+WLS118/WLS$16</f>
        <v>#DIV/0!</v>
      </c>
      <c r="WLU118" s="1538">
        <f>+WLU556</f>
        <v>0</v>
      </c>
      <c r="WLV118" s="1845" t="e">
        <f>+WLU118/WLU$16</f>
        <v>#DIV/0!</v>
      </c>
      <c r="WLW118" s="1538">
        <f>+WLW556</f>
        <v>0</v>
      </c>
      <c r="WLX118" s="1845" t="e">
        <f>+WLW118/WLW$16</f>
        <v>#DIV/0!</v>
      </c>
      <c r="WLY118" s="1538">
        <f>+WLY556</f>
        <v>0</v>
      </c>
      <c r="WLZ118" s="1845" t="e">
        <f>+WLY118/WLY$16</f>
        <v>#DIV/0!</v>
      </c>
      <c r="WMA118" s="1538">
        <f>+WMA556</f>
        <v>0</v>
      </c>
      <c r="WMB118" s="1845" t="e">
        <f>+WMA118/WMA$16</f>
        <v>#DIV/0!</v>
      </c>
      <c r="WMC118" s="1538">
        <f>+WMC556</f>
        <v>0</v>
      </c>
      <c r="WMD118" s="1845" t="e">
        <f>+WMC118/WMC$16</f>
        <v>#DIV/0!</v>
      </c>
      <c r="WME118" s="1538">
        <f>+WME556</f>
        <v>0</v>
      </c>
      <c r="WMF118" s="1845" t="e">
        <f>+WME118/WME$16</f>
        <v>#DIV/0!</v>
      </c>
      <c r="WMG118" s="1538">
        <f>+WMG556</f>
        <v>0</v>
      </c>
      <c r="WMH118" s="1845" t="e">
        <f>+WMG118/WMG$16</f>
        <v>#DIV/0!</v>
      </c>
      <c r="WMI118" s="1538">
        <f>+WMI556</f>
        <v>0</v>
      </c>
      <c r="WMJ118" s="1845" t="e">
        <f>+WMI118/WMI$16</f>
        <v>#DIV/0!</v>
      </c>
      <c r="WMK118" s="1538">
        <f>+WMK556</f>
        <v>0</v>
      </c>
      <c r="WML118" s="1845" t="e">
        <f>+WMK118/WMK$16</f>
        <v>#DIV/0!</v>
      </c>
      <c r="WMM118" s="1538">
        <f>+WMM556</f>
        <v>0</v>
      </c>
      <c r="WMN118" s="1845" t="e">
        <f>+WMM118/WMM$16</f>
        <v>#DIV/0!</v>
      </c>
      <c r="WMO118" s="1538">
        <f>+WMO556</f>
        <v>0</v>
      </c>
      <c r="WMP118" s="1845" t="e">
        <f>+WMO118/WMO$16</f>
        <v>#DIV/0!</v>
      </c>
      <c r="WMQ118" s="1538">
        <f>+WMQ556</f>
        <v>0</v>
      </c>
      <c r="WMR118" s="1845" t="e">
        <f>+WMQ118/WMQ$16</f>
        <v>#DIV/0!</v>
      </c>
      <c r="WMS118" s="1538">
        <f>+WMS556</f>
        <v>0</v>
      </c>
      <c r="WMT118" s="1845" t="e">
        <f>+WMS118/WMS$16</f>
        <v>#DIV/0!</v>
      </c>
      <c r="WMU118" s="1538">
        <f>+WMU556</f>
        <v>0</v>
      </c>
      <c r="WMV118" s="1845" t="e">
        <f>+WMU118/WMU$16</f>
        <v>#DIV/0!</v>
      </c>
      <c r="WMW118" s="1538">
        <f>+WMW556</f>
        <v>0</v>
      </c>
      <c r="WMX118" s="1845" t="e">
        <f>+WMW118/WMW$16</f>
        <v>#DIV/0!</v>
      </c>
      <c r="WMY118" s="1538">
        <f>+WMY556</f>
        <v>0</v>
      </c>
      <c r="WMZ118" s="1845" t="e">
        <f>+WMY118/WMY$16</f>
        <v>#DIV/0!</v>
      </c>
      <c r="WNA118" s="1538">
        <f>+WNA556</f>
        <v>0</v>
      </c>
      <c r="WNB118" s="1845" t="e">
        <f>+WNA118/WNA$16</f>
        <v>#DIV/0!</v>
      </c>
      <c r="WNC118" s="1538">
        <f>+WNC556</f>
        <v>0</v>
      </c>
      <c r="WND118" s="1845" t="e">
        <f>+WNC118/WNC$16</f>
        <v>#DIV/0!</v>
      </c>
      <c r="WNE118" s="1538">
        <f>+WNE556</f>
        <v>0</v>
      </c>
      <c r="WNF118" s="1845" t="e">
        <f>+WNE118/WNE$16</f>
        <v>#DIV/0!</v>
      </c>
      <c r="WNG118" s="1538">
        <f>+WNG556</f>
        <v>0</v>
      </c>
      <c r="WNH118" s="1845" t="e">
        <f>+WNG118/WNG$16</f>
        <v>#DIV/0!</v>
      </c>
      <c r="WNI118" s="1538">
        <f>+WNI556</f>
        <v>0</v>
      </c>
      <c r="WNJ118" s="1845" t="e">
        <f>+WNI118/WNI$16</f>
        <v>#DIV/0!</v>
      </c>
      <c r="WNK118" s="1538">
        <f>+WNK556</f>
        <v>0</v>
      </c>
      <c r="WNL118" s="1845" t="e">
        <f>+WNK118/WNK$16</f>
        <v>#DIV/0!</v>
      </c>
      <c r="WNM118" s="1538">
        <f>+WNM556</f>
        <v>0</v>
      </c>
      <c r="WNN118" s="1845" t="e">
        <f>+WNM118/WNM$16</f>
        <v>#DIV/0!</v>
      </c>
      <c r="WNO118" s="1538">
        <f>+WNO556</f>
        <v>0</v>
      </c>
      <c r="WNP118" s="1845" t="e">
        <f>+WNO118/WNO$16</f>
        <v>#DIV/0!</v>
      </c>
      <c r="WNQ118" s="1538">
        <f>+WNQ556</f>
        <v>0</v>
      </c>
      <c r="WNR118" s="1845" t="e">
        <f>+WNQ118/WNQ$16</f>
        <v>#DIV/0!</v>
      </c>
      <c r="WNS118" s="1538">
        <f>+WNS556</f>
        <v>0</v>
      </c>
      <c r="WNT118" s="1845" t="e">
        <f>+WNS118/WNS$16</f>
        <v>#DIV/0!</v>
      </c>
      <c r="WNU118" s="1538">
        <f>+WNU556</f>
        <v>0</v>
      </c>
      <c r="WNV118" s="1845" t="e">
        <f>+WNU118/WNU$16</f>
        <v>#DIV/0!</v>
      </c>
      <c r="WNW118" s="1538">
        <f>+WNW556</f>
        <v>0</v>
      </c>
      <c r="WNX118" s="1845" t="e">
        <f>+WNW118/WNW$16</f>
        <v>#DIV/0!</v>
      </c>
      <c r="WNY118" s="1538">
        <f>+WNY556</f>
        <v>0</v>
      </c>
      <c r="WNZ118" s="1845" t="e">
        <f>+WNY118/WNY$16</f>
        <v>#DIV/0!</v>
      </c>
      <c r="WOA118" s="1538">
        <f>+WOA556</f>
        <v>0</v>
      </c>
      <c r="WOB118" s="1845" t="e">
        <f>+WOA118/WOA$16</f>
        <v>#DIV/0!</v>
      </c>
      <c r="WOC118" s="1538">
        <f>+WOC556</f>
        <v>0</v>
      </c>
      <c r="WOD118" s="1845" t="e">
        <f>+WOC118/WOC$16</f>
        <v>#DIV/0!</v>
      </c>
      <c r="WOE118" s="1538">
        <f>+WOE556</f>
        <v>0</v>
      </c>
      <c r="WOF118" s="1845" t="e">
        <f>+WOE118/WOE$16</f>
        <v>#DIV/0!</v>
      </c>
      <c r="WOG118" s="1538">
        <f>+WOG556</f>
        <v>0</v>
      </c>
      <c r="WOH118" s="1845" t="e">
        <f>+WOG118/WOG$16</f>
        <v>#DIV/0!</v>
      </c>
      <c r="WOI118" s="1538">
        <f>+WOI556</f>
        <v>0</v>
      </c>
      <c r="WOJ118" s="1845" t="e">
        <f>+WOI118/WOI$16</f>
        <v>#DIV/0!</v>
      </c>
      <c r="WOK118" s="1538">
        <f>+WOK556</f>
        <v>0</v>
      </c>
      <c r="WOL118" s="1845" t="e">
        <f>+WOK118/WOK$16</f>
        <v>#DIV/0!</v>
      </c>
      <c r="WOM118" s="1538">
        <f>+WOM556</f>
        <v>0</v>
      </c>
      <c r="WON118" s="1845" t="e">
        <f>+WOM118/WOM$16</f>
        <v>#DIV/0!</v>
      </c>
      <c r="WOO118" s="1538">
        <f>+WOO556</f>
        <v>0</v>
      </c>
      <c r="WOP118" s="1845" t="e">
        <f>+WOO118/WOO$16</f>
        <v>#DIV/0!</v>
      </c>
      <c r="WOQ118" s="1538">
        <f>+WOQ556</f>
        <v>0</v>
      </c>
      <c r="WOR118" s="1845" t="e">
        <f>+WOQ118/WOQ$16</f>
        <v>#DIV/0!</v>
      </c>
      <c r="WOS118" s="1538">
        <f>+WOS556</f>
        <v>0</v>
      </c>
      <c r="WOT118" s="1845" t="e">
        <f>+WOS118/WOS$16</f>
        <v>#DIV/0!</v>
      </c>
      <c r="WOU118" s="1538">
        <f>+WOU556</f>
        <v>0</v>
      </c>
      <c r="WOV118" s="1845" t="e">
        <f>+WOU118/WOU$16</f>
        <v>#DIV/0!</v>
      </c>
      <c r="WOW118" s="1538">
        <f>+WOW556</f>
        <v>0</v>
      </c>
      <c r="WOX118" s="1845" t="e">
        <f>+WOW118/WOW$16</f>
        <v>#DIV/0!</v>
      </c>
      <c r="WOY118" s="1538">
        <f>+WOY556</f>
        <v>0</v>
      </c>
      <c r="WOZ118" s="1845" t="e">
        <f>+WOY118/WOY$16</f>
        <v>#DIV/0!</v>
      </c>
      <c r="WPA118" s="1538">
        <f>+WPA556</f>
        <v>0</v>
      </c>
      <c r="WPB118" s="1845" t="e">
        <f>+WPA118/WPA$16</f>
        <v>#DIV/0!</v>
      </c>
      <c r="WPC118" s="1538">
        <f>+WPC556</f>
        <v>0</v>
      </c>
      <c r="WPD118" s="1845" t="e">
        <f>+WPC118/WPC$16</f>
        <v>#DIV/0!</v>
      </c>
      <c r="WPE118" s="1538">
        <f>+WPE556</f>
        <v>0</v>
      </c>
      <c r="WPF118" s="1845" t="e">
        <f>+WPE118/WPE$16</f>
        <v>#DIV/0!</v>
      </c>
      <c r="WPG118" s="1538">
        <f>+WPG556</f>
        <v>0</v>
      </c>
      <c r="WPH118" s="1845" t="e">
        <f>+WPG118/WPG$16</f>
        <v>#DIV/0!</v>
      </c>
      <c r="WPI118" s="1538">
        <f>+WPI556</f>
        <v>0</v>
      </c>
      <c r="WPJ118" s="1845" t="e">
        <f>+WPI118/WPI$16</f>
        <v>#DIV/0!</v>
      </c>
      <c r="WPK118" s="1538">
        <f>+WPK556</f>
        <v>0</v>
      </c>
      <c r="WPL118" s="1845" t="e">
        <f>+WPK118/WPK$16</f>
        <v>#DIV/0!</v>
      </c>
      <c r="WPM118" s="1538">
        <f>+WPM556</f>
        <v>0</v>
      </c>
      <c r="WPN118" s="1845" t="e">
        <f>+WPM118/WPM$16</f>
        <v>#DIV/0!</v>
      </c>
      <c r="WPO118" s="1538">
        <f>+WPO556</f>
        <v>0</v>
      </c>
      <c r="WPP118" s="1845" t="e">
        <f>+WPO118/WPO$16</f>
        <v>#DIV/0!</v>
      </c>
      <c r="WPQ118" s="1538">
        <f>+WPQ556</f>
        <v>0</v>
      </c>
      <c r="WPR118" s="1845" t="e">
        <f>+WPQ118/WPQ$16</f>
        <v>#DIV/0!</v>
      </c>
      <c r="WPS118" s="1538">
        <f>+WPS556</f>
        <v>0</v>
      </c>
      <c r="WPT118" s="1845" t="e">
        <f>+WPS118/WPS$16</f>
        <v>#DIV/0!</v>
      </c>
      <c r="WPU118" s="1538">
        <f>+WPU556</f>
        <v>0</v>
      </c>
      <c r="WPV118" s="1845" t="e">
        <f>+WPU118/WPU$16</f>
        <v>#DIV/0!</v>
      </c>
      <c r="WPW118" s="1538">
        <f>+WPW556</f>
        <v>0</v>
      </c>
      <c r="WPX118" s="1845" t="e">
        <f>+WPW118/WPW$16</f>
        <v>#DIV/0!</v>
      </c>
      <c r="WPY118" s="1538">
        <f>+WPY556</f>
        <v>0</v>
      </c>
      <c r="WPZ118" s="1845" t="e">
        <f>+WPY118/WPY$16</f>
        <v>#DIV/0!</v>
      </c>
      <c r="WQA118" s="1538">
        <f>+WQA556</f>
        <v>0</v>
      </c>
      <c r="WQB118" s="1845" t="e">
        <f>+WQA118/WQA$16</f>
        <v>#DIV/0!</v>
      </c>
      <c r="WQC118" s="1538">
        <f>+WQC556</f>
        <v>0</v>
      </c>
      <c r="WQD118" s="1845" t="e">
        <f>+WQC118/WQC$16</f>
        <v>#DIV/0!</v>
      </c>
      <c r="WQE118" s="1538">
        <f>+WQE556</f>
        <v>0</v>
      </c>
      <c r="WQF118" s="1845" t="e">
        <f>+WQE118/WQE$16</f>
        <v>#DIV/0!</v>
      </c>
      <c r="WQG118" s="1538">
        <f>+WQG556</f>
        <v>0</v>
      </c>
      <c r="WQH118" s="1845" t="e">
        <f>+WQG118/WQG$16</f>
        <v>#DIV/0!</v>
      </c>
      <c r="WQI118" s="1538">
        <f>+WQI556</f>
        <v>0</v>
      </c>
      <c r="WQJ118" s="1845" t="e">
        <f>+WQI118/WQI$16</f>
        <v>#DIV/0!</v>
      </c>
      <c r="WQK118" s="1538">
        <f>+WQK556</f>
        <v>0</v>
      </c>
      <c r="WQL118" s="1845" t="e">
        <f>+WQK118/WQK$16</f>
        <v>#DIV/0!</v>
      </c>
      <c r="WQM118" s="1538">
        <f>+WQM556</f>
        <v>0</v>
      </c>
      <c r="WQN118" s="1845" t="e">
        <f>+WQM118/WQM$16</f>
        <v>#DIV/0!</v>
      </c>
      <c r="WQO118" s="1538">
        <f>+WQO556</f>
        <v>0</v>
      </c>
      <c r="WQP118" s="1845" t="e">
        <f>+WQO118/WQO$16</f>
        <v>#DIV/0!</v>
      </c>
      <c r="WQQ118" s="1538">
        <f>+WQQ556</f>
        <v>0</v>
      </c>
      <c r="WQR118" s="1845" t="e">
        <f>+WQQ118/WQQ$16</f>
        <v>#DIV/0!</v>
      </c>
      <c r="WQS118" s="1538">
        <f>+WQS556</f>
        <v>0</v>
      </c>
      <c r="WQT118" s="1845" t="e">
        <f>+WQS118/WQS$16</f>
        <v>#DIV/0!</v>
      </c>
      <c r="WQU118" s="1538">
        <f>+WQU556</f>
        <v>0</v>
      </c>
      <c r="WQV118" s="1845" t="e">
        <f>+WQU118/WQU$16</f>
        <v>#DIV/0!</v>
      </c>
      <c r="WQW118" s="1538">
        <f>+WQW556</f>
        <v>0</v>
      </c>
      <c r="WQX118" s="1845" t="e">
        <f>+WQW118/WQW$16</f>
        <v>#DIV/0!</v>
      </c>
      <c r="WQY118" s="1538">
        <f>+WQY556</f>
        <v>0</v>
      </c>
      <c r="WQZ118" s="1845" t="e">
        <f>+WQY118/WQY$16</f>
        <v>#DIV/0!</v>
      </c>
      <c r="WRA118" s="1538">
        <f>+WRA556</f>
        <v>0</v>
      </c>
      <c r="WRB118" s="1845" t="e">
        <f>+WRA118/WRA$16</f>
        <v>#DIV/0!</v>
      </c>
      <c r="WRC118" s="1538">
        <f>+WRC556</f>
        <v>0</v>
      </c>
      <c r="WRD118" s="1845" t="e">
        <f>+WRC118/WRC$16</f>
        <v>#DIV/0!</v>
      </c>
      <c r="WRE118" s="1538">
        <f>+WRE556</f>
        <v>0</v>
      </c>
      <c r="WRF118" s="1845" t="e">
        <f>+WRE118/WRE$16</f>
        <v>#DIV/0!</v>
      </c>
      <c r="WRG118" s="1538">
        <f>+WRG556</f>
        <v>0</v>
      </c>
      <c r="WRH118" s="1845" t="e">
        <f>+WRG118/WRG$16</f>
        <v>#DIV/0!</v>
      </c>
      <c r="WRI118" s="1538">
        <f>+WRI556</f>
        <v>0</v>
      </c>
      <c r="WRJ118" s="1845" t="e">
        <f>+WRI118/WRI$16</f>
        <v>#DIV/0!</v>
      </c>
      <c r="WRK118" s="1538">
        <f>+WRK556</f>
        <v>0</v>
      </c>
      <c r="WRL118" s="1845" t="e">
        <f>+WRK118/WRK$16</f>
        <v>#DIV/0!</v>
      </c>
      <c r="WRM118" s="1538">
        <f>+WRM556</f>
        <v>0</v>
      </c>
      <c r="WRN118" s="1845" t="e">
        <f>+WRM118/WRM$16</f>
        <v>#DIV/0!</v>
      </c>
      <c r="WRO118" s="1538">
        <f>+WRO556</f>
        <v>0</v>
      </c>
      <c r="WRP118" s="1845" t="e">
        <f>+WRO118/WRO$16</f>
        <v>#DIV/0!</v>
      </c>
      <c r="WRQ118" s="1538">
        <f>+WRQ556</f>
        <v>0</v>
      </c>
      <c r="WRR118" s="1845" t="e">
        <f>+WRQ118/WRQ$16</f>
        <v>#DIV/0!</v>
      </c>
      <c r="WRS118" s="1538">
        <f>+WRS556</f>
        <v>0</v>
      </c>
      <c r="WRT118" s="1845" t="e">
        <f>+WRS118/WRS$16</f>
        <v>#DIV/0!</v>
      </c>
      <c r="WRU118" s="1538">
        <f>+WRU556</f>
        <v>0</v>
      </c>
      <c r="WRV118" s="1845" t="e">
        <f>+WRU118/WRU$16</f>
        <v>#DIV/0!</v>
      </c>
      <c r="WRW118" s="1538">
        <f>+WRW556</f>
        <v>0</v>
      </c>
      <c r="WRX118" s="1845" t="e">
        <f>+WRW118/WRW$16</f>
        <v>#DIV/0!</v>
      </c>
      <c r="WRY118" s="1538">
        <f>+WRY556</f>
        <v>0</v>
      </c>
      <c r="WRZ118" s="1845" t="e">
        <f>+WRY118/WRY$16</f>
        <v>#DIV/0!</v>
      </c>
      <c r="WSA118" s="1538">
        <f>+WSA556</f>
        <v>0</v>
      </c>
      <c r="WSB118" s="1845" t="e">
        <f>+WSA118/WSA$16</f>
        <v>#DIV/0!</v>
      </c>
      <c r="WSC118" s="1538">
        <f>+WSC556</f>
        <v>0</v>
      </c>
      <c r="WSD118" s="1845" t="e">
        <f>+WSC118/WSC$16</f>
        <v>#DIV/0!</v>
      </c>
      <c r="WSE118" s="1538">
        <f>+WSE556</f>
        <v>0</v>
      </c>
      <c r="WSF118" s="1845" t="e">
        <f>+WSE118/WSE$16</f>
        <v>#DIV/0!</v>
      </c>
      <c r="WSG118" s="1538">
        <f>+WSG556</f>
        <v>0</v>
      </c>
      <c r="WSH118" s="1845" t="e">
        <f>+WSG118/WSG$16</f>
        <v>#DIV/0!</v>
      </c>
      <c r="WSI118" s="1538">
        <f>+WSI556</f>
        <v>0</v>
      </c>
      <c r="WSJ118" s="1845" t="e">
        <f>+WSI118/WSI$16</f>
        <v>#DIV/0!</v>
      </c>
      <c r="WSK118" s="1538">
        <f>+WSK556</f>
        <v>0</v>
      </c>
      <c r="WSL118" s="1845" t="e">
        <f>+WSK118/WSK$16</f>
        <v>#DIV/0!</v>
      </c>
      <c r="WSM118" s="1538">
        <f>+WSM556</f>
        <v>0</v>
      </c>
      <c r="WSN118" s="1845" t="e">
        <f>+WSM118/WSM$16</f>
        <v>#DIV/0!</v>
      </c>
      <c r="WSO118" s="1538">
        <f>+WSO556</f>
        <v>0</v>
      </c>
      <c r="WSP118" s="1845" t="e">
        <f>+WSO118/WSO$16</f>
        <v>#DIV/0!</v>
      </c>
      <c r="WSQ118" s="1538">
        <f>+WSQ556</f>
        <v>0</v>
      </c>
      <c r="WSR118" s="1845" t="e">
        <f>+WSQ118/WSQ$16</f>
        <v>#DIV/0!</v>
      </c>
      <c r="WSS118" s="1538">
        <f>+WSS556</f>
        <v>0</v>
      </c>
      <c r="WST118" s="1845" t="e">
        <f>+WSS118/WSS$16</f>
        <v>#DIV/0!</v>
      </c>
      <c r="WSU118" s="1538">
        <f>+WSU556</f>
        <v>0</v>
      </c>
      <c r="WSV118" s="1845" t="e">
        <f>+WSU118/WSU$16</f>
        <v>#DIV/0!</v>
      </c>
      <c r="WSW118" s="1538">
        <f>+WSW556</f>
        <v>0</v>
      </c>
      <c r="WSX118" s="1845" t="e">
        <f>+WSW118/WSW$16</f>
        <v>#DIV/0!</v>
      </c>
      <c r="WSY118" s="1538">
        <f>+WSY556</f>
        <v>0</v>
      </c>
      <c r="WSZ118" s="1845" t="e">
        <f>+WSY118/WSY$16</f>
        <v>#DIV/0!</v>
      </c>
      <c r="WTA118" s="1538">
        <f>+WTA556</f>
        <v>0</v>
      </c>
      <c r="WTB118" s="1845" t="e">
        <f>+WTA118/WTA$16</f>
        <v>#DIV/0!</v>
      </c>
      <c r="WTC118" s="1538">
        <f>+WTC556</f>
        <v>0</v>
      </c>
      <c r="WTD118" s="1845" t="e">
        <f>+WTC118/WTC$16</f>
        <v>#DIV/0!</v>
      </c>
      <c r="WTE118" s="1538">
        <f>+WTE556</f>
        <v>0</v>
      </c>
      <c r="WTF118" s="1845" t="e">
        <f>+WTE118/WTE$16</f>
        <v>#DIV/0!</v>
      </c>
      <c r="WTG118" s="1538">
        <f>+WTG556</f>
        <v>0</v>
      </c>
      <c r="WTH118" s="1845" t="e">
        <f>+WTG118/WTG$16</f>
        <v>#DIV/0!</v>
      </c>
      <c r="WTI118" s="1538">
        <f>+WTI556</f>
        <v>0</v>
      </c>
      <c r="WTJ118" s="1845" t="e">
        <f>+WTI118/WTI$16</f>
        <v>#DIV/0!</v>
      </c>
      <c r="WTK118" s="1538">
        <f>+WTK556</f>
        <v>0</v>
      </c>
      <c r="WTL118" s="1845" t="e">
        <f>+WTK118/WTK$16</f>
        <v>#DIV/0!</v>
      </c>
      <c r="WTM118" s="1538">
        <f>+WTM556</f>
        <v>0</v>
      </c>
      <c r="WTN118" s="1845" t="e">
        <f>+WTM118/WTM$16</f>
        <v>#DIV/0!</v>
      </c>
      <c r="WTO118" s="1538">
        <f>+WTO556</f>
        <v>0</v>
      </c>
      <c r="WTP118" s="1845" t="e">
        <f>+WTO118/WTO$16</f>
        <v>#DIV/0!</v>
      </c>
      <c r="WTQ118" s="1538">
        <f>+WTQ556</f>
        <v>0</v>
      </c>
      <c r="WTR118" s="1845" t="e">
        <f>+WTQ118/WTQ$16</f>
        <v>#DIV/0!</v>
      </c>
      <c r="WTS118" s="1538">
        <f>+WTS556</f>
        <v>0</v>
      </c>
      <c r="WTT118" s="1845" t="e">
        <f>+WTS118/WTS$16</f>
        <v>#DIV/0!</v>
      </c>
      <c r="WTU118" s="1538">
        <f>+WTU556</f>
        <v>0</v>
      </c>
      <c r="WTV118" s="1845" t="e">
        <f>+WTU118/WTU$16</f>
        <v>#DIV/0!</v>
      </c>
      <c r="WTW118" s="1538">
        <f>+WTW556</f>
        <v>0</v>
      </c>
      <c r="WTX118" s="1845" t="e">
        <f>+WTW118/WTW$16</f>
        <v>#DIV/0!</v>
      </c>
      <c r="WTY118" s="1538">
        <f>+WTY556</f>
        <v>0</v>
      </c>
      <c r="WTZ118" s="1845" t="e">
        <f>+WTY118/WTY$16</f>
        <v>#DIV/0!</v>
      </c>
      <c r="WUA118" s="1538">
        <f>+WUA556</f>
        <v>0</v>
      </c>
      <c r="WUB118" s="1845" t="e">
        <f>+WUA118/WUA$16</f>
        <v>#DIV/0!</v>
      </c>
      <c r="WUC118" s="1538">
        <f>+WUC556</f>
        <v>0</v>
      </c>
      <c r="WUD118" s="1845" t="e">
        <f>+WUC118/WUC$16</f>
        <v>#DIV/0!</v>
      </c>
      <c r="WUE118" s="1538">
        <f>+WUE556</f>
        <v>0</v>
      </c>
      <c r="WUF118" s="1845" t="e">
        <f>+WUE118/WUE$16</f>
        <v>#DIV/0!</v>
      </c>
      <c r="WUG118" s="1538">
        <f>+WUG556</f>
        <v>0</v>
      </c>
      <c r="WUH118" s="1845" t="e">
        <f>+WUG118/WUG$16</f>
        <v>#DIV/0!</v>
      </c>
      <c r="WUI118" s="1538">
        <f>+WUI556</f>
        <v>0</v>
      </c>
      <c r="WUJ118" s="1845" t="e">
        <f>+WUI118/WUI$16</f>
        <v>#DIV/0!</v>
      </c>
      <c r="WUK118" s="1538">
        <f>+WUK556</f>
        <v>0</v>
      </c>
      <c r="WUL118" s="1845" t="e">
        <f>+WUK118/WUK$16</f>
        <v>#DIV/0!</v>
      </c>
      <c r="WUM118" s="1538">
        <f>+WUM556</f>
        <v>0</v>
      </c>
      <c r="WUN118" s="1845" t="e">
        <f>+WUM118/WUM$16</f>
        <v>#DIV/0!</v>
      </c>
      <c r="WUO118" s="1538">
        <f>+WUO556</f>
        <v>0</v>
      </c>
      <c r="WUP118" s="1845" t="e">
        <f>+WUO118/WUO$16</f>
        <v>#DIV/0!</v>
      </c>
      <c r="WUQ118" s="1538">
        <f>+WUQ556</f>
        <v>0</v>
      </c>
      <c r="WUR118" s="1845" t="e">
        <f>+WUQ118/WUQ$16</f>
        <v>#DIV/0!</v>
      </c>
      <c r="WUS118" s="1538">
        <f>+WUS556</f>
        <v>0</v>
      </c>
      <c r="WUT118" s="1845" t="e">
        <f>+WUS118/WUS$16</f>
        <v>#DIV/0!</v>
      </c>
      <c r="WUU118" s="1538">
        <f>+WUU556</f>
        <v>0</v>
      </c>
      <c r="WUV118" s="1845" t="e">
        <f>+WUU118/WUU$16</f>
        <v>#DIV/0!</v>
      </c>
      <c r="WUW118" s="1538">
        <f>+WUW556</f>
        <v>0</v>
      </c>
      <c r="WUX118" s="1845" t="e">
        <f>+WUW118/WUW$16</f>
        <v>#DIV/0!</v>
      </c>
      <c r="WUY118" s="1538">
        <f>+WUY556</f>
        <v>0</v>
      </c>
      <c r="WUZ118" s="1845" t="e">
        <f>+WUY118/WUY$16</f>
        <v>#DIV/0!</v>
      </c>
      <c r="WVA118" s="1538">
        <f>+WVA556</f>
        <v>0</v>
      </c>
      <c r="WVB118" s="1845" t="e">
        <f>+WVA118/WVA$16</f>
        <v>#DIV/0!</v>
      </c>
      <c r="WVC118" s="1538">
        <f>+WVC556</f>
        <v>0</v>
      </c>
      <c r="WVD118" s="1845" t="e">
        <f>+WVC118/WVC$16</f>
        <v>#DIV/0!</v>
      </c>
      <c r="WVE118" s="1538">
        <f>+WVE556</f>
        <v>0</v>
      </c>
      <c r="WVF118" s="1845" t="e">
        <f>+WVE118/WVE$16</f>
        <v>#DIV/0!</v>
      </c>
      <c r="WVG118" s="1538">
        <f>+WVG556</f>
        <v>0</v>
      </c>
      <c r="WVH118" s="1845" t="e">
        <f>+WVG118/WVG$16</f>
        <v>#DIV/0!</v>
      </c>
      <c r="WVI118" s="1538">
        <f>+WVI556</f>
        <v>0</v>
      </c>
      <c r="WVJ118" s="1845" t="e">
        <f>+WVI118/WVI$16</f>
        <v>#DIV/0!</v>
      </c>
      <c r="WVK118" s="1538">
        <f>+WVK556</f>
        <v>0</v>
      </c>
      <c r="WVL118" s="1845" t="e">
        <f>+WVK118/WVK$16</f>
        <v>#DIV/0!</v>
      </c>
      <c r="WVM118" s="1538">
        <f>+WVM556</f>
        <v>0</v>
      </c>
      <c r="WVN118" s="1845" t="e">
        <f>+WVM118/WVM$16</f>
        <v>#DIV/0!</v>
      </c>
      <c r="WVO118" s="1538">
        <f>+WVO556</f>
        <v>0</v>
      </c>
      <c r="WVP118" s="1845" t="e">
        <f>+WVO118/WVO$16</f>
        <v>#DIV/0!</v>
      </c>
      <c r="WVQ118" s="1538">
        <f>+WVQ556</f>
        <v>0</v>
      </c>
      <c r="WVR118" s="1845" t="e">
        <f>+WVQ118/WVQ$16</f>
        <v>#DIV/0!</v>
      </c>
      <c r="WVS118" s="1538">
        <f>+WVS556</f>
        <v>0</v>
      </c>
      <c r="WVT118" s="1845" t="e">
        <f>+WVS118/WVS$16</f>
        <v>#DIV/0!</v>
      </c>
      <c r="WVU118" s="1538">
        <f>+WVU556</f>
        <v>0</v>
      </c>
      <c r="WVV118" s="1845" t="e">
        <f>+WVU118/WVU$16</f>
        <v>#DIV/0!</v>
      </c>
      <c r="WVW118" s="1538">
        <f>+WVW556</f>
        <v>0</v>
      </c>
      <c r="WVX118" s="1845" t="e">
        <f>+WVW118/WVW$16</f>
        <v>#DIV/0!</v>
      </c>
      <c r="WVY118" s="1538">
        <f>+WVY556</f>
        <v>0</v>
      </c>
      <c r="WVZ118" s="1845" t="e">
        <f>+WVY118/WVY$16</f>
        <v>#DIV/0!</v>
      </c>
      <c r="WWA118" s="1538">
        <f>+WWA556</f>
        <v>0</v>
      </c>
      <c r="WWB118" s="1845" t="e">
        <f>+WWA118/WWA$16</f>
        <v>#DIV/0!</v>
      </c>
      <c r="WWC118" s="1538">
        <f>+WWC556</f>
        <v>0</v>
      </c>
      <c r="WWD118" s="1845" t="e">
        <f>+WWC118/WWC$16</f>
        <v>#DIV/0!</v>
      </c>
      <c r="WWE118" s="1538">
        <f>+WWE556</f>
        <v>0</v>
      </c>
      <c r="WWF118" s="1845" t="e">
        <f>+WWE118/WWE$16</f>
        <v>#DIV/0!</v>
      </c>
      <c r="WWG118" s="1538">
        <f>+WWG556</f>
        <v>0</v>
      </c>
      <c r="WWH118" s="1845" t="e">
        <f>+WWG118/WWG$16</f>
        <v>#DIV/0!</v>
      </c>
      <c r="WWI118" s="1538">
        <f>+WWI556</f>
        <v>0</v>
      </c>
      <c r="WWJ118" s="1845" t="e">
        <f>+WWI118/WWI$16</f>
        <v>#DIV/0!</v>
      </c>
      <c r="WWK118" s="1538">
        <f>+WWK556</f>
        <v>0</v>
      </c>
      <c r="WWL118" s="1845" t="e">
        <f>+WWK118/WWK$16</f>
        <v>#DIV/0!</v>
      </c>
      <c r="WWM118" s="1538">
        <f>+WWM556</f>
        <v>0</v>
      </c>
      <c r="WWN118" s="1845" t="e">
        <f>+WWM118/WWM$16</f>
        <v>#DIV/0!</v>
      </c>
      <c r="WWO118" s="1538">
        <f>+WWO556</f>
        <v>0</v>
      </c>
      <c r="WWP118" s="1845" t="e">
        <f>+WWO118/WWO$16</f>
        <v>#DIV/0!</v>
      </c>
      <c r="WWQ118" s="1538">
        <f>+WWQ556</f>
        <v>0</v>
      </c>
      <c r="WWR118" s="1845" t="e">
        <f>+WWQ118/WWQ$16</f>
        <v>#DIV/0!</v>
      </c>
      <c r="WWS118" s="1538">
        <f>+WWS556</f>
        <v>0</v>
      </c>
      <c r="WWT118" s="1845" t="e">
        <f>+WWS118/WWS$16</f>
        <v>#DIV/0!</v>
      </c>
      <c r="WWU118" s="1538">
        <f>+WWU556</f>
        <v>0</v>
      </c>
      <c r="WWV118" s="1845" t="e">
        <f>+WWU118/WWU$16</f>
        <v>#DIV/0!</v>
      </c>
      <c r="WWW118" s="1538">
        <f>+WWW556</f>
        <v>0</v>
      </c>
      <c r="WWX118" s="1845" t="e">
        <f>+WWW118/WWW$16</f>
        <v>#DIV/0!</v>
      </c>
      <c r="WWY118" s="1538">
        <f>+WWY556</f>
        <v>0</v>
      </c>
      <c r="WWZ118" s="1845" t="e">
        <f>+WWY118/WWY$16</f>
        <v>#DIV/0!</v>
      </c>
      <c r="WXA118" s="1538">
        <f>+WXA556</f>
        <v>0</v>
      </c>
      <c r="WXB118" s="1845" t="e">
        <f>+WXA118/WXA$16</f>
        <v>#DIV/0!</v>
      </c>
      <c r="WXC118" s="1538">
        <f>+WXC556</f>
        <v>0</v>
      </c>
      <c r="WXD118" s="1845" t="e">
        <f>+WXC118/WXC$16</f>
        <v>#DIV/0!</v>
      </c>
      <c r="WXE118" s="1538">
        <f>+WXE556</f>
        <v>0</v>
      </c>
      <c r="WXF118" s="1845" t="e">
        <f>+WXE118/WXE$16</f>
        <v>#DIV/0!</v>
      </c>
      <c r="WXG118" s="1538">
        <f>+WXG556</f>
        <v>0</v>
      </c>
      <c r="WXH118" s="1845" t="e">
        <f>+WXG118/WXG$16</f>
        <v>#DIV/0!</v>
      </c>
      <c r="WXI118" s="1538">
        <f>+WXI556</f>
        <v>0</v>
      </c>
      <c r="WXJ118" s="1845" t="e">
        <f>+WXI118/WXI$16</f>
        <v>#DIV/0!</v>
      </c>
      <c r="WXK118" s="1538">
        <f>+WXK556</f>
        <v>0</v>
      </c>
      <c r="WXL118" s="1845" t="e">
        <f>+WXK118/WXK$16</f>
        <v>#DIV/0!</v>
      </c>
      <c r="WXM118" s="1538">
        <f>+WXM556</f>
        <v>0</v>
      </c>
      <c r="WXN118" s="1845" t="e">
        <f>+WXM118/WXM$16</f>
        <v>#DIV/0!</v>
      </c>
      <c r="WXO118" s="1538">
        <f>+WXO556</f>
        <v>0</v>
      </c>
      <c r="WXP118" s="1845" t="e">
        <f>+WXO118/WXO$16</f>
        <v>#DIV/0!</v>
      </c>
      <c r="WXQ118" s="1538">
        <f>+WXQ556</f>
        <v>0</v>
      </c>
      <c r="WXR118" s="1845" t="e">
        <f>+WXQ118/WXQ$16</f>
        <v>#DIV/0!</v>
      </c>
      <c r="WXS118" s="1538">
        <f>+WXS556</f>
        <v>0</v>
      </c>
      <c r="WXT118" s="1845" t="e">
        <f>+WXS118/WXS$16</f>
        <v>#DIV/0!</v>
      </c>
      <c r="WXU118" s="1538">
        <f>+WXU556</f>
        <v>0</v>
      </c>
      <c r="WXV118" s="1845" t="e">
        <f>+WXU118/WXU$16</f>
        <v>#DIV/0!</v>
      </c>
      <c r="WXW118" s="1538">
        <f>+WXW556</f>
        <v>0</v>
      </c>
      <c r="WXX118" s="1845" t="e">
        <f>+WXW118/WXW$16</f>
        <v>#DIV/0!</v>
      </c>
      <c r="WXY118" s="1538">
        <f>+WXY556</f>
        <v>0</v>
      </c>
      <c r="WXZ118" s="1845" t="e">
        <f>+WXY118/WXY$16</f>
        <v>#DIV/0!</v>
      </c>
      <c r="WYA118" s="1538">
        <f>+WYA556</f>
        <v>0</v>
      </c>
      <c r="WYB118" s="1845" t="e">
        <f>+WYA118/WYA$16</f>
        <v>#DIV/0!</v>
      </c>
      <c r="WYC118" s="1538">
        <f>+WYC556</f>
        <v>0</v>
      </c>
      <c r="WYD118" s="1845" t="e">
        <f>+WYC118/WYC$16</f>
        <v>#DIV/0!</v>
      </c>
      <c r="WYE118" s="1538">
        <f>+WYE556</f>
        <v>0</v>
      </c>
      <c r="WYF118" s="1845" t="e">
        <f>+WYE118/WYE$16</f>
        <v>#DIV/0!</v>
      </c>
      <c r="WYG118" s="1538">
        <f>+WYG556</f>
        <v>0</v>
      </c>
      <c r="WYH118" s="1845" t="e">
        <f>+WYG118/WYG$16</f>
        <v>#DIV/0!</v>
      </c>
      <c r="WYI118" s="1538">
        <f>+WYI556</f>
        <v>0</v>
      </c>
      <c r="WYJ118" s="1845" t="e">
        <f>+WYI118/WYI$16</f>
        <v>#DIV/0!</v>
      </c>
      <c r="WYK118" s="1538">
        <f>+WYK556</f>
        <v>0</v>
      </c>
      <c r="WYL118" s="1845" t="e">
        <f>+WYK118/WYK$16</f>
        <v>#DIV/0!</v>
      </c>
      <c r="WYM118" s="1538">
        <f>+WYM556</f>
        <v>0</v>
      </c>
      <c r="WYN118" s="1845" t="e">
        <f>+WYM118/WYM$16</f>
        <v>#DIV/0!</v>
      </c>
      <c r="WYO118" s="1538">
        <f>+WYO556</f>
        <v>0</v>
      </c>
      <c r="WYP118" s="1845" t="e">
        <f>+WYO118/WYO$16</f>
        <v>#DIV/0!</v>
      </c>
      <c r="WYQ118" s="1538">
        <f>+WYQ556</f>
        <v>0</v>
      </c>
      <c r="WYR118" s="1845" t="e">
        <f>+WYQ118/WYQ$16</f>
        <v>#DIV/0!</v>
      </c>
      <c r="WYS118" s="1538">
        <f>+WYS556</f>
        <v>0</v>
      </c>
      <c r="WYT118" s="1845" t="e">
        <f>+WYS118/WYS$16</f>
        <v>#DIV/0!</v>
      </c>
      <c r="WYU118" s="1538">
        <f>+WYU556</f>
        <v>0</v>
      </c>
      <c r="WYV118" s="1845" t="e">
        <f>+WYU118/WYU$16</f>
        <v>#DIV/0!</v>
      </c>
      <c r="WYW118" s="1538">
        <f>+WYW556</f>
        <v>0</v>
      </c>
      <c r="WYX118" s="1845" t="e">
        <f>+WYW118/WYW$16</f>
        <v>#DIV/0!</v>
      </c>
      <c r="WYY118" s="1538">
        <f>+WYY556</f>
        <v>0</v>
      </c>
      <c r="WYZ118" s="1845" t="e">
        <f>+WYY118/WYY$16</f>
        <v>#DIV/0!</v>
      </c>
      <c r="WZA118" s="1538">
        <f>+WZA556</f>
        <v>0</v>
      </c>
      <c r="WZB118" s="1845" t="e">
        <f>+WZA118/WZA$16</f>
        <v>#DIV/0!</v>
      </c>
      <c r="WZC118" s="1538">
        <f>+WZC556</f>
        <v>0</v>
      </c>
      <c r="WZD118" s="1845" t="e">
        <f>+WZC118/WZC$16</f>
        <v>#DIV/0!</v>
      </c>
      <c r="WZE118" s="1538">
        <f>+WZE556</f>
        <v>0</v>
      </c>
      <c r="WZF118" s="1845" t="e">
        <f>+WZE118/WZE$16</f>
        <v>#DIV/0!</v>
      </c>
      <c r="WZG118" s="1538">
        <f>+WZG556</f>
        <v>0</v>
      </c>
      <c r="WZH118" s="1845" t="e">
        <f>+WZG118/WZG$16</f>
        <v>#DIV/0!</v>
      </c>
      <c r="WZI118" s="1538">
        <f>+WZI556</f>
        <v>0</v>
      </c>
      <c r="WZJ118" s="1845" t="e">
        <f>+WZI118/WZI$16</f>
        <v>#DIV/0!</v>
      </c>
      <c r="WZK118" s="1538">
        <f>+WZK556</f>
        <v>0</v>
      </c>
      <c r="WZL118" s="1845" t="e">
        <f>+WZK118/WZK$16</f>
        <v>#DIV/0!</v>
      </c>
      <c r="WZM118" s="1538">
        <f>+WZM556</f>
        <v>0</v>
      </c>
      <c r="WZN118" s="1845" t="e">
        <f>+WZM118/WZM$16</f>
        <v>#DIV/0!</v>
      </c>
      <c r="WZO118" s="1538">
        <f>+WZO556</f>
        <v>0</v>
      </c>
      <c r="WZP118" s="1845" t="e">
        <f>+WZO118/WZO$16</f>
        <v>#DIV/0!</v>
      </c>
      <c r="WZQ118" s="1538">
        <f>+WZQ556</f>
        <v>0</v>
      </c>
      <c r="WZR118" s="1845" t="e">
        <f>+WZQ118/WZQ$16</f>
        <v>#DIV/0!</v>
      </c>
      <c r="WZS118" s="1538">
        <f>+WZS556</f>
        <v>0</v>
      </c>
      <c r="WZT118" s="1845" t="e">
        <f>+WZS118/WZS$16</f>
        <v>#DIV/0!</v>
      </c>
      <c r="WZU118" s="1538">
        <f>+WZU556</f>
        <v>0</v>
      </c>
      <c r="WZV118" s="1845" t="e">
        <f>+WZU118/WZU$16</f>
        <v>#DIV/0!</v>
      </c>
      <c r="WZW118" s="1538">
        <f>+WZW556</f>
        <v>0</v>
      </c>
      <c r="WZX118" s="1845" t="e">
        <f>+WZW118/WZW$16</f>
        <v>#DIV/0!</v>
      </c>
      <c r="WZY118" s="1538">
        <f>+WZY556</f>
        <v>0</v>
      </c>
      <c r="WZZ118" s="1845" t="e">
        <f>+WZY118/WZY$16</f>
        <v>#DIV/0!</v>
      </c>
      <c r="XAA118" s="1538">
        <f>+XAA556</f>
        <v>0</v>
      </c>
      <c r="XAB118" s="1845" t="e">
        <f>+XAA118/XAA$16</f>
        <v>#DIV/0!</v>
      </c>
      <c r="XAC118" s="1538">
        <f>+XAC556</f>
        <v>0</v>
      </c>
      <c r="XAD118" s="1845" t="e">
        <f>+XAC118/XAC$16</f>
        <v>#DIV/0!</v>
      </c>
      <c r="XAE118" s="1538">
        <f>+XAE556</f>
        <v>0</v>
      </c>
      <c r="XAF118" s="1845" t="e">
        <f>+XAE118/XAE$16</f>
        <v>#DIV/0!</v>
      </c>
      <c r="XAG118" s="1538">
        <f>+XAG556</f>
        <v>0</v>
      </c>
      <c r="XAH118" s="1845" t="e">
        <f>+XAG118/XAG$16</f>
        <v>#DIV/0!</v>
      </c>
      <c r="XAI118" s="1538">
        <f>+XAI556</f>
        <v>0</v>
      </c>
      <c r="XAJ118" s="1845" t="e">
        <f>+XAI118/XAI$16</f>
        <v>#DIV/0!</v>
      </c>
      <c r="XAK118" s="1538">
        <f>+XAK556</f>
        <v>0</v>
      </c>
      <c r="XAL118" s="1845" t="e">
        <f>+XAK118/XAK$16</f>
        <v>#DIV/0!</v>
      </c>
      <c r="XAM118" s="1538">
        <f>+XAM556</f>
        <v>0</v>
      </c>
      <c r="XAN118" s="1845" t="e">
        <f>+XAM118/XAM$16</f>
        <v>#DIV/0!</v>
      </c>
      <c r="XAO118" s="1538">
        <f>+XAO556</f>
        <v>0</v>
      </c>
      <c r="XAP118" s="1845" t="e">
        <f>+XAO118/XAO$16</f>
        <v>#DIV/0!</v>
      </c>
      <c r="XAQ118" s="1538">
        <f>+XAQ556</f>
        <v>0</v>
      </c>
      <c r="XAR118" s="1845" t="e">
        <f>+XAQ118/XAQ$16</f>
        <v>#DIV/0!</v>
      </c>
      <c r="XAS118" s="1538">
        <f>+XAS556</f>
        <v>0</v>
      </c>
      <c r="XAT118" s="1845" t="e">
        <f>+XAS118/XAS$16</f>
        <v>#DIV/0!</v>
      </c>
      <c r="XAU118" s="1538">
        <f>+XAU556</f>
        <v>0</v>
      </c>
      <c r="XAV118" s="1845" t="e">
        <f>+XAU118/XAU$16</f>
        <v>#DIV/0!</v>
      </c>
      <c r="XAW118" s="1538">
        <f>+XAW556</f>
        <v>0</v>
      </c>
      <c r="XAX118" s="1845" t="e">
        <f>+XAW118/XAW$16</f>
        <v>#DIV/0!</v>
      </c>
      <c r="XAY118" s="1538">
        <f>+XAY556</f>
        <v>0</v>
      </c>
      <c r="XAZ118" s="1845" t="e">
        <f>+XAY118/XAY$16</f>
        <v>#DIV/0!</v>
      </c>
      <c r="XBA118" s="1538">
        <f>+XBA556</f>
        <v>0</v>
      </c>
      <c r="XBB118" s="1845" t="e">
        <f>+XBA118/XBA$16</f>
        <v>#DIV/0!</v>
      </c>
      <c r="XBC118" s="1538">
        <f>+XBC556</f>
        <v>0</v>
      </c>
      <c r="XBD118" s="1845" t="e">
        <f>+XBC118/XBC$16</f>
        <v>#DIV/0!</v>
      </c>
      <c r="XBE118" s="1538">
        <f>+XBE556</f>
        <v>0</v>
      </c>
      <c r="XBF118" s="1845" t="e">
        <f>+XBE118/XBE$16</f>
        <v>#DIV/0!</v>
      </c>
      <c r="XBG118" s="1538">
        <f>+XBG556</f>
        <v>0</v>
      </c>
      <c r="XBH118" s="1845" t="e">
        <f>+XBG118/XBG$16</f>
        <v>#DIV/0!</v>
      </c>
      <c r="XBI118" s="1538">
        <f>+XBI556</f>
        <v>0</v>
      </c>
      <c r="XBJ118" s="1845" t="e">
        <f>+XBI118/XBI$16</f>
        <v>#DIV/0!</v>
      </c>
      <c r="XBK118" s="1538">
        <f>+XBK556</f>
        <v>0</v>
      </c>
      <c r="XBL118" s="1845" t="e">
        <f>+XBK118/XBK$16</f>
        <v>#DIV/0!</v>
      </c>
      <c r="XBM118" s="1538">
        <f>+XBM556</f>
        <v>0</v>
      </c>
      <c r="XBN118" s="1845" t="e">
        <f>+XBM118/XBM$16</f>
        <v>#DIV/0!</v>
      </c>
      <c r="XBO118" s="1538">
        <f>+XBO556</f>
        <v>0</v>
      </c>
      <c r="XBP118" s="1845" t="e">
        <f>+XBO118/XBO$16</f>
        <v>#DIV/0!</v>
      </c>
      <c r="XBQ118" s="1538">
        <f>+XBQ556</f>
        <v>0</v>
      </c>
      <c r="XBR118" s="1845" t="e">
        <f>+XBQ118/XBQ$16</f>
        <v>#DIV/0!</v>
      </c>
      <c r="XBS118" s="1538">
        <f>+XBS556</f>
        <v>0</v>
      </c>
      <c r="XBT118" s="1845" t="e">
        <f>+XBS118/XBS$16</f>
        <v>#DIV/0!</v>
      </c>
      <c r="XBU118" s="1538">
        <f>+XBU556</f>
        <v>0</v>
      </c>
      <c r="XBV118" s="1845" t="e">
        <f>+XBU118/XBU$16</f>
        <v>#DIV/0!</v>
      </c>
      <c r="XBW118" s="1538">
        <f>+XBW556</f>
        <v>0</v>
      </c>
      <c r="XBX118" s="1845" t="e">
        <f>+XBW118/XBW$16</f>
        <v>#DIV/0!</v>
      </c>
      <c r="XBY118" s="1538">
        <f>+XBY556</f>
        <v>0</v>
      </c>
      <c r="XBZ118" s="1845" t="e">
        <f>+XBY118/XBY$16</f>
        <v>#DIV/0!</v>
      </c>
      <c r="XCA118" s="1538">
        <f>+XCA556</f>
        <v>0</v>
      </c>
      <c r="XCB118" s="1845" t="e">
        <f>+XCA118/XCA$16</f>
        <v>#DIV/0!</v>
      </c>
      <c r="XCC118" s="1538">
        <f>+XCC556</f>
        <v>0</v>
      </c>
      <c r="XCD118" s="1845" t="e">
        <f>+XCC118/XCC$16</f>
        <v>#DIV/0!</v>
      </c>
      <c r="XCE118" s="1538">
        <f>+XCE556</f>
        <v>0</v>
      </c>
      <c r="XCF118" s="1845" t="e">
        <f>+XCE118/XCE$16</f>
        <v>#DIV/0!</v>
      </c>
      <c r="XCG118" s="1538">
        <f>+XCG556</f>
        <v>0</v>
      </c>
      <c r="XCH118" s="1845" t="e">
        <f>+XCG118/XCG$16</f>
        <v>#DIV/0!</v>
      </c>
      <c r="XCI118" s="1538">
        <f>+XCI556</f>
        <v>0</v>
      </c>
      <c r="XCJ118" s="1845" t="e">
        <f>+XCI118/XCI$16</f>
        <v>#DIV/0!</v>
      </c>
      <c r="XCK118" s="1538">
        <f>+XCK556</f>
        <v>0</v>
      </c>
      <c r="XCL118" s="1845" t="e">
        <f>+XCK118/XCK$16</f>
        <v>#DIV/0!</v>
      </c>
      <c r="XCM118" s="1538">
        <f>+XCM556</f>
        <v>0</v>
      </c>
      <c r="XCN118" s="1845" t="e">
        <f>+XCM118/XCM$16</f>
        <v>#DIV/0!</v>
      </c>
      <c r="XCO118" s="1538">
        <f>+XCO556</f>
        <v>0</v>
      </c>
      <c r="XCP118" s="1845" t="e">
        <f>+XCO118/XCO$16</f>
        <v>#DIV/0!</v>
      </c>
      <c r="XCQ118" s="1538">
        <f>+XCQ556</f>
        <v>0</v>
      </c>
      <c r="XCR118" s="1845" t="e">
        <f>+XCQ118/XCQ$16</f>
        <v>#DIV/0!</v>
      </c>
      <c r="XCS118" s="1538">
        <f>+XCS556</f>
        <v>0</v>
      </c>
      <c r="XCT118" s="1845" t="e">
        <f>+XCS118/XCS$16</f>
        <v>#DIV/0!</v>
      </c>
      <c r="XCU118" s="1538">
        <f>+XCU556</f>
        <v>0</v>
      </c>
      <c r="XCV118" s="1845" t="e">
        <f>+XCU118/XCU$16</f>
        <v>#DIV/0!</v>
      </c>
      <c r="XCW118" s="1538">
        <f>+XCW556</f>
        <v>0</v>
      </c>
      <c r="XCX118" s="1845" t="e">
        <f>+XCW118/XCW$16</f>
        <v>#DIV/0!</v>
      </c>
      <c r="XCY118" s="1538">
        <f>+XCY556</f>
        <v>0</v>
      </c>
      <c r="XCZ118" s="1845" t="e">
        <f>+XCY118/XCY$16</f>
        <v>#DIV/0!</v>
      </c>
      <c r="XDA118" s="1538">
        <f>+XDA556</f>
        <v>0</v>
      </c>
      <c r="XDB118" s="1845" t="e">
        <f>+XDA118/XDA$16</f>
        <v>#DIV/0!</v>
      </c>
      <c r="XDC118" s="1538">
        <f>+XDC556</f>
        <v>0</v>
      </c>
      <c r="XDD118" s="1845" t="e">
        <f>+XDC118/XDC$16</f>
        <v>#DIV/0!</v>
      </c>
      <c r="XDE118" s="1538">
        <f>+XDE556</f>
        <v>0</v>
      </c>
      <c r="XDF118" s="1845" t="e">
        <f>+XDE118/XDE$16</f>
        <v>#DIV/0!</v>
      </c>
      <c r="XDG118" s="1538">
        <f>+XDG556</f>
        <v>0</v>
      </c>
      <c r="XDH118" s="1845" t="e">
        <f>+XDG118/XDG$16</f>
        <v>#DIV/0!</v>
      </c>
      <c r="XDI118" s="1538">
        <f>+XDI556</f>
        <v>0</v>
      </c>
      <c r="XDJ118" s="1845" t="e">
        <f>+XDI118/XDI$16</f>
        <v>#DIV/0!</v>
      </c>
      <c r="XDK118" s="1538">
        <f>+XDK556</f>
        <v>0</v>
      </c>
      <c r="XDL118" s="1845" t="e">
        <f>+XDK118/XDK$16</f>
        <v>#DIV/0!</v>
      </c>
      <c r="XDM118" s="1538">
        <f>+XDM556</f>
        <v>0</v>
      </c>
      <c r="XDN118" s="1845" t="e">
        <f>+XDM118/XDM$16</f>
        <v>#DIV/0!</v>
      </c>
      <c r="XDO118" s="1538">
        <f>+XDO556</f>
        <v>0</v>
      </c>
      <c r="XDP118" s="1845" t="e">
        <f>+XDO118/XDO$16</f>
        <v>#DIV/0!</v>
      </c>
      <c r="XDQ118" s="1538">
        <f>+XDQ556</f>
        <v>0</v>
      </c>
      <c r="XDR118" s="1845" t="e">
        <f>+XDQ118/XDQ$16</f>
        <v>#DIV/0!</v>
      </c>
      <c r="XDS118" s="1538">
        <f>+XDS556</f>
        <v>0</v>
      </c>
      <c r="XDT118" s="1845" t="e">
        <f>+XDS118/XDS$16</f>
        <v>#DIV/0!</v>
      </c>
      <c r="XDU118" s="1538">
        <f>+XDU556</f>
        <v>0</v>
      </c>
      <c r="XDV118" s="1845" t="e">
        <f>+XDU118/XDU$16</f>
        <v>#DIV/0!</v>
      </c>
      <c r="XDW118" s="1538">
        <f>+XDW556</f>
        <v>0</v>
      </c>
      <c r="XDX118" s="1845" t="e">
        <f>+XDW118/XDW$16</f>
        <v>#DIV/0!</v>
      </c>
      <c r="XDY118" s="1538">
        <f>+XDY556</f>
        <v>0</v>
      </c>
      <c r="XDZ118" s="1845" t="e">
        <f>+XDY118/XDY$16</f>
        <v>#DIV/0!</v>
      </c>
      <c r="XEA118" s="1538">
        <f>+XEA556</f>
        <v>0</v>
      </c>
      <c r="XEB118" s="1845" t="e">
        <f>+XEA118/XEA$16</f>
        <v>#DIV/0!</v>
      </c>
      <c r="XEC118" s="1538">
        <f>+XEC556</f>
        <v>0</v>
      </c>
      <c r="XED118" s="1845" t="e">
        <f>+XEC118/XEC$16</f>
        <v>#DIV/0!</v>
      </c>
      <c r="XEE118" s="1538">
        <f>+XEE556</f>
        <v>0</v>
      </c>
      <c r="XEF118" s="1845" t="e">
        <f>+XEE118/XEE$16</f>
        <v>#DIV/0!</v>
      </c>
      <c r="XEG118" s="1538">
        <f>+XEG556</f>
        <v>0</v>
      </c>
      <c r="XEH118" s="1845" t="e">
        <f>+XEG118/XEG$16</f>
        <v>#DIV/0!</v>
      </c>
      <c r="XEI118" s="1538">
        <f>+XEI556</f>
        <v>0</v>
      </c>
      <c r="XEJ118" s="1845" t="e">
        <f>+XEI118/XEI$16</f>
        <v>#DIV/0!</v>
      </c>
      <c r="XEK118" s="1538">
        <f>+XEK556</f>
        <v>0</v>
      </c>
      <c r="XEL118" s="1845" t="e">
        <f>+XEK118/XEK$16</f>
        <v>#DIV/0!</v>
      </c>
      <c r="XEM118" s="1538">
        <f>+XEM556</f>
        <v>0</v>
      </c>
      <c r="XEN118" s="1845" t="e">
        <f>+XEM118/XEM$16</f>
        <v>#DIV/0!</v>
      </c>
      <c r="XEO118" s="1538">
        <f>+XEO556</f>
        <v>0</v>
      </c>
      <c r="XEP118" s="1845" t="e">
        <f>+XEO118/XEO$16</f>
        <v>#DIV/0!</v>
      </c>
      <c r="XEQ118" s="1538">
        <f>+XEQ556</f>
        <v>0</v>
      </c>
      <c r="XER118" s="1845" t="e">
        <f>+XEQ118/XEQ$16</f>
        <v>#DIV/0!</v>
      </c>
      <c r="XES118" s="1538">
        <f>+XES556</f>
        <v>0</v>
      </c>
      <c r="XET118" s="1845" t="e">
        <f>+XES118/XES$16</f>
        <v>#DIV/0!</v>
      </c>
      <c r="XEU118" s="1538">
        <f>+XEU556</f>
        <v>0</v>
      </c>
      <c r="XEV118" s="1845" t="e">
        <f>+XEU118/XEU$16</f>
        <v>#DIV/0!</v>
      </c>
      <c r="XEW118" s="1538">
        <f>+XEW556</f>
        <v>0</v>
      </c>
      <c r="XEX118" s="1845" t="e">
        <f>+XEW118/XEW$16</f>
        <v>#DIV/0!</v>
      </c>
      <c r="XEY118" s="1538">
        <f>+XEY556</f>
        <v>0</v>
      </c>
      <c r="XEZ118" s="1845" t="e">
        <f>+XEY118/XEY$16</f>
        <v>#DIV/0!</v>
      </c>
      <c r="XFA118" s="1538">
        <f>+XFA556</f>
        <v>0</v>
      </c>
      <c r="XFB118" s="1845" t="e">
        <f>+XFA118/XFA$16</f>
        <v>#DIV/0!</v>
      </c>
      <c r="XFC118" s="1538">
        <f>+XFC556</f>
        <v>0</v>
      </c>
      <c r="XFD118" s="1845" t="e">
        <f>+XFC118/XFC$16</f>
        <v>#DIV/0!</v>
      </c>
    </row>
    <row r="119" spans="1:16384" ht="12.75">
      <c r="A119" s="1538">
        <f>+A557</f>
        <v>0</v>
      </c>
      <c r="B119" s="1571" t="s">
        <v>680</v>
      </c>
      <c r="C119" s="1544" t="str">
        <f>C558</f>
        <v>EQUIPAMIENTO DEL LABORATORIO DE VECTORES, CANTONAL, 2011</v>
      </c>
      <c r="D119" s="1544">
        <f>D558</f>
        <v>0</v>
      </c>
      <c r="E119" s="1844" t="e">
        <f t="shared" ref="E119:E124" si="5">+D119/D$16</f>
        <v>#DIV/0!</v>
      </c>
      <c r="F119" s="1845" t="e">
        <f>+E119/E$16</f>
        <v>#DIV/0!</v>
      </c>
      <c r="G119" s="1538">
        <f>+G557</f>
        <v>0</v>
      </c>
      <c r="H119" s="1845" t="e">
        <f>+G119/G$16</f>
        <v>#DIV/0!</v>
      </c>
      <c r="I119" s="1538">
        <f>+I557</f>
        <v>0</v>
      </c>
      <c r="J119" s="1845" t="e">
        <f>+I119/I$16</f>
        <v>#DIV/0!</v>
      </c>
      <c r="K119" s="1538">
        <f>+K557</f>
        <v>0</v>
      </c>
      <c r="L119" s="1845" t="e">
        <f>+K119/K$16</f>
        <v>#DIV/0!</v>
      </c>
      <c r="M119" s="1538">
        <f>+M557</f>
        <v>0</v>
      </c>
      <c r="N119" s="1845" t="e">
        <f>+M119/M$16</f>
        <v>#DIV/0!</v>
      </c>
      <c r="O119" s="1538">
        <f>+O557</f>
        <v>0</v>
      </c>
      <c r="P119" s="1845" t="e">
        <f>+O119/O$16</f>
        <v>#DIV/0!</v>
      </c>
      <c r="Q119" s="1538">
        <f>+Q557</f>
        <v>0</v>
      </c>
      <c r="R119" s="1845" t="e">
        <f>+Q119/Q$16</f>
        <v>#DIV/0!</v>
      </c>
      <c r="S119" s="1538">
        <f>+S557</f>
        <v>0</v>
      </c>
      <c r="T119" s="1845" t="e">
        <f>+S119/S$16</f>
        <v>#DIV/0!</v>
      </c>
      <c r="U119" s="1538">
        <f>+U557</f>
        <v>0</v>
      </c>
      <c r="V119" s="1845" t="e">
        <f>+U119/U$16</f>
        <v>#DIV/0!</v>
      </c>
      <c r="W119" s="1538">
        <f>+W557</f>
        <v>0</v>
      </c>
      <c r="X119" s="1845" t="e">
        <f>+W119/W$16</f>
        <v>#DIV/0!</v>
      </c>
      <c r="Y119" s="1538">
        <f>+Y557</f>
        <v>0</v>
      </c>
      <c r="Z119" s="1845" t="e">
        <f>+Y119/Y$16</f>
        <v>#DIV/0!</v>
      </c>
      <c r="AA119" s="1538">
        <f>+AA557</f>
        <v>0</v>
      </c>
      <c r="AB119" s="1845" t="e">
        <f>+AA119/AA$16</f>
        <v>#DIV/0!</v>
      </c>
      <c r="AC119" s="1538">
        <f>+AC557</f>
        <v>0</v>
      </c>
      <c r="AD119" s="1845" t="e">
        <f>+AC119/AC$16</f>
        <v>#DIV/0!</v>
      </c>
      <c r="AE119" s="1538">
        <f>+AE557</f>
        <v>0</v>
      </c>
      <c r="AF119" s="1845" t="e">
        <f>+AE119/AE$16</f>
        <v>#DIV/0!</v>
      </c>
      <c r="AG119" s="1538">
        <f>+AG557</f>
        <v>0</v>
      </c>
      <c r="AH119" s="1845" t="e">
        <f>+AG119/AG$16</f>
        <v>#DIV/0!</v>
      </c>
      <c r="AI119" s="1538">
        <f>+AI557</f>
        <v>0</v>
      </c>
      <c r="AJ119" s="1845" t="e">
        <f>+AI119/AI$16</f>
        <v>#DIV/0!</v>
      </c>
      <c r="AK119" s="1538">
        <f>+AK557</f>
        <v>0</v>
      </c>
      <c r="AL119" s="1845" t="e">
        <f>+AK119/AK$16</f>
        <v>#DIV/0!</v>
      </c>
      <c r="AM119" s="1538">
        <f>+AM557</f>
        <v>0</v>
      </c>
      <c r="AN119" s="1845" t="e">
        <f>+AM119/AM$16</f>
        <v>#DIV/0!</v>
      </c>
      <c r="AO119" s="1538">
        <f>+AO557</f>
        <v>0</v>
      </c>
      <c r="AP119" s="1845" t="e">
        <f>+AO119/AO$16</f>
        <v>#DIV/0!</v>
      </c>
      <c r="AQ119" s="1538">
        <f>+AQ557</f>
        <v>0</v>
      </c>
      <c r="AR119" s="1845" t="e">
        <f>+AQ119/AQ$16</f>
        <v>#DIV/0!</v>
      </c>
      <c r="AS119" s="1538">
        <f>+AS557</f>
        <v>0</v>
      </c>
      <c r="AT119" s="1845" t="e">
        <f>+AS119/AS$16</f>
        <v>#DIV/0!</v>
      </c>
      <c r="AU119" s="1538">
        <f>+AU557</f>
        <v>0</v>
      </c>
      <c r="AV119" s="1845" t="e">
        <f>+AU119/AU$16</f>
        <v>#DIV/0!</v>
      </c>
      <c r="AW119" s="1538">
        <f>+AW557</f>
        <v>0</v>
      </c>
      <c r="AX119" s="1845" t="e">
        <f>+AW119/AW$16</f>
        <v>#DIV/0!</v>
      </c>
      <c r="AY119" s="1538">
        <f>+AY557</f>
        <v>0</v>
      </c>
      <c r="AZ119" s="1845" t="e">
        <f>+AY119/AY$16</f>
        <v>#DIV/0!</v>
      </c>
      <c r="BA119" s="1538">
        <f>+BA557</f>
        <v>0</v>
      </c>
      <c r="BB119" s="1845" t="e">
        <f>+BA119/BA$16</f>
        <v>#DIV/0!</v>
      </c>
      <c r="BC119" s="1538">
        <f>+BC557</f>
        <v>0</v>
      </c>
      <c r="BD119" s="1845" t="e">
        <f>+BC119/BC$16</f>
        <v>#DIV/0!</v>
      </c>
      <c r="BE119" s="1538">
        <f>+BE557</f>
        <v>0</v>
      </c>
      <c r="BF119" s="1845" t="e">
        <f>+BE119/BE$16</f>
        <v>#DIV/0!</v>
      </c>
      <c r="BG119" s="1538">
        <f>+BG557</f>
        <v>0</v>
      </c>
      <c r="BH119" s="1845" t="e">
        <f>+BG119/BG$16</f>
        <v>#DIV/0!</v>
      </c>
      <c r="BI119" s="1538">
        <f>+BI557</f>
        <v>0</v>
      </c>
      <c r="BJ119" s="1845" t="e">
        <f>+BI119/BI$16</f>
        <v>#DIV/0!</v>
      </c>
      <c r="BK119" s="1538">
        <f>+BK557</f>
        <v>0</v>
      </c>
      <c r="BL119" s="1845" t="e">
        <f>+BK119/BK$16</f>
        <v>#DIV/0!</v>
      </c>
      <c r="BM119" s="1538">
        <f>+BM557</f>
        <v>0</v>
      </c>
      <c r="BN119" s="1845" t="e">
        <f>+BM119/BM$16</f>
        <v>#DIV/0!</v>
      </c>
      <c r="BO119" s="1538">
        <f>+BO557</f>
        <v>0</v>
      </c>
      <c r="BP119" s="1845" t="e">
        <f>+BO119/BO$16</f>
        <v>#DIV/0!</v>
      </c>
      <c r="BQ119" s="1538">
        <f>+BQ557</f>
        <v>0</v>
      </c>
      <c r="BR119" s="1845" t="e">
        <f>+BQ119/BQ$16</f>
        <v>#DIV/0!</v>
      </c>
      <c r="BS119" s="1538">
        <f>+BS557</f>
        <v>0</v>
      </c>
      <c r="BT119" s="1845" t="e">
        <f>+BS119/BS$16</f>
        <v>#DIV/0!</v>
      </c>
      <c r="BU119" s="1538">
        <f>+BU557</f>
        <v>0</v>
      </c>
      <c r="BV119" s="1845" t="e">
        <f>+BU119/BU$16</f>
        <v>#DIV/0!</v>
      </c>
      <c r="BW119" s="1538">
        <f>+BW557</f>
        <v>0</v>
      </c>
      <c r="BX119" s="1845" t="e">
        <f>+BW119/BW$16</f>
        <v>#DIV/0!</v>
      </c>
      <c r="BY119" s="1538">
        <f>+BY557</f>
        <v>0</v>
      </c>
      <c r="BZ119" s="1845" t="e">
        <f>+BY119/BY$16</f>
        <v>#DIV/0!</v>
      </c>
      <c r="CA119" s="1538">
        <f>+CA557</f>
        <v>0</v>
      </c>
      <c r="CB119" s="1845" t="e">
        <f>+CA119/CA$16</f>
        <v>#DIV/0!</v>
      </c>
      <c r="CC119" s="1538">
        <f>+CC557</f>
        <v>0</v>
      </c>
      <c r="CD119" s="1845" t="e">
        <f>+CC119/CC$16</f>
        <v>#DIV/0!</v>
      </c>
      <c r="CE119" s="1538">
        <f>+CE557</f>
        <v>0</v>
      </c>
      <c r="CF119" s="1845" t="e">
        <f>+CE119/CE$16</f>
        <v>#DIV/0!</v>
      </c>
      <c r="CG119" s="1538">
        <f>+CG557</f>
        <v>0</v>
      </c>
      <c r="CH119" s="1845" t="e">
        <f>+CG119/CG$16</f>
        <v>#DIV/0!</v>
      </c>
      <c r="CI119" s="1538">
        <f>+CI557</f>
        <v>0</v>
      </c>
      <c r="CJ119" s="1845" t="e">
        <f>+CI119/CI$16</f>
        <v>#DIV/0!</v>
      </c>
      <c r="CK119" s="1538">
        <f>+CK557</f>
        <v>0</v>
      </c>
      <c r="CL119" s="1845" t="e">
        <f>+CK119/CK$16</f>
        <v>#DIV/0!</v>
      </c>
      <c r="CM119" s="1538">
        <f>+CM557</f>
        <v>0</v>
      </c>
      <c r="CN119" s="1845" t="e">
        <f>+CM119/CM$16</f>
        <v>#DIV/0!</v>
      </c>
      <c r="CO119" s="1538">
        <f>+CO557</f>
        <v>0</v>
      </c>
      <c r="CP119" s="1845" t="e">
        <f>+CO119/CO$16</f>
        <v>#DIV/0!</v>
      </c>
      <c r="CQ119" s="1538">
        <f>+CQ557</f>
        <v>0</v>
      </c>
      <c r="CR119" s="1845" t="e">
        <f>+CQ119/CQ$16</f>
        <v>#DIV/0!</v>
      </c>
      <c r="CS119" s="1538">
        <f>+CS557</f>
        <v>0</v>
      </c>
      <c r="CT119" s="1845" t="e">
        <f>+CS119/CS$16</f>
        <v>#DIV/0!</v>
      </c>
      <c r="CU119" s="1538">
        <f>+CU557</f>
        <v>0</v>
      </c>
      <c r="CV119" s="1845" t="e">
        <f>+CU119/CU$16</f>
        <v>#DIV/0!</v>
      </c>
      <c r="CW119" s="1538">
        <f>+CW557</f>
        <v>0</v>
      </c>
      <c r="CX119" s="1845" t="e">
        <f>+CW119/CW$16</f>
        <v>#DIV/0!</v>
      </c>
      <c r="CY119" s="1538">
        <f>+CY557</f>
        <v>0</v>
      </c>
      <c r="CZ119" s="1845" t="e">
        <f>+CY119/CY$16</f>
        <v>#DIV/0!</v>
      </c>
      <c r="DA119" s="1538">
        <f>+DA557</f>
        <v>0</v>
      </c>
      <c r="DB119" s="1845" t="e">
        <f>+DA119/DA$16</f>
        <v>#DIV/0!</v>
      </c>
      <c r="DC119" s="1538">
        <f>+DC557</f>
        <v>0</v>
      </c>
      <c r="DD119" s="1845" t="e">
        <f>+DC119/DC$16</f>
        <v>#DIV/0!</v>
      </c>
      <c r="DE119" s="1538">
        <f>+DE557</f>
        <v>0</v>
      </c>
      <c r="DF119" s="1845" t="e">
        <f>+DE119/DE$16</f>
        <v>#DIV/0!</v>
      </c>
      <c r="DG119" s="1538">
        <f>+DG557</f>
        <v>0</v>
      </c>
      <c r="DH119" s="1845" t="e">
        <f>+DG119/DG$16</f>
        <v>#DIV/0!</v>
      </c>
      <c r="DI119" s="1538">
        <f>+DI557</f>
        <v>0</v>
      </c>
      <c r="DJ119" s="1845" t="e">
        <f>+DI119/DI$16</f>
        <v>#DIV/0!</v>
      </c>
      <c r="DK119" s="1538">
        <f>+DK557</f>
        <v>0</v>
      </c>
      <c r="DL119" s="1845" t="e">
        <f>+DK119/DK$16</f>
        <v>#DIV/0!</v>
      </c>
      <c r="DM119" s="1538">
        <f>+DM557</f>
        <v>0</v>
      </c>
      <c r="DN119" s="1845" t="e">
        <f>+DM119/DM$16</f>
        <v>#DIV/0!</v>
      </c>
      <c r="DO119" s="1538">
        <f>+DO557</f>
        <v>0</v>
      </c>
      <c r="DP119" s="1845" t="e">
        <f>+DO119/DO$16</f>
        <v>#DIV/0!</v>
      </c>
      <c r="DQ119" s="1538">
        <f>+DQ557</f>
        <v>0</v>
      </c>
      <c r="DR119" s="1845" t="e">
        <f>+DQ119/DQ$16</f>
        <v>#DIV/0!</v>
      </c>
      <c r="DS119" s="1538">
        <f>+DS557</f>
        <v>0</v>
      </c>
      <c r="DT119" s="1845" t="e">
        <f>+DS119/DS$16</f>
        <v>#DIV/0!</v>
      </c>
      <c r="DU119" s="1538">
        <f>+DU557</f>
        <v>0</v>
      </c>
      <c r="DV119" s="1845" t="e">
        <f>+DU119/DU$16</f>
        <v>#DIV/0!</v>
      </c>
      <c r="DW119" s="1538">
        <f>+DW557</f>
        <v>0</v>
      </c>
      <c r="DX119" s="1845" t="e">
        <f>+DW119/DW$16</f>
        <v>#DIV/0!</v>
      </c>
      <c r="DY119" s="1538">
        <f>+DY557</f>
        <v>0</v>
      </c>
      <c r="DZ119" s="1845" t="e">
        <f>+DY119/DY$16</f>
        <v>#DIV/0!</v>
      </c>
      <c r="EA119" s="1538">
        <f>+EA557</f>
        <v>0</v>
      </c>
      <c r="EB119" s="1845" t="e">
        <f>+EA119/EA$16</f>
        <v>#DIV/0!</v>
      </c>
      <c r="EC119" s="1538">
        <f>+EC557</f>
        <v>0</v>
      </c>
      <c r="ED119" s="1845" t="e">
        <f>+EC119/EC$16</f>
        <v>#DIV/0!</v>
      </c>
      <c r="EE119" s="1538">
        <f>+EE557</f>
        <v>0</v>
      </c>
      <c r="EF119" s="1845" t="e">
        <f>+EE119/EE$16</f>
        <v>#DIV/0!</v>
      </c>
      <c r="EG119" s="1538">
        <f>+EG557</f>
        <v>0</v>
      </c>
      <c r="EH119" s="1845" t="e">
        <f>+EG119/EG$16</f>
        <v>#DIV/0!</v>
      </c>
      <c r="EI119" s="1538">
        <f>+EI557</f>
        <v>0</v>
      </c>
      <c r="EJ119" s="1845" t="e">
        <f>+EI119/EI$16</f>
        <v>#DIV/0!</v>
      </c>
      <c r="EK119" s="1538">
        <f>+EK557</f>
        <v>0</v>
      </c>
      <c r="EL119" s="1845" t="e">
        <f>+EK119/EK$16</f>
        <v>#DIV/0!</v>
      </c>
      <c r="EM119" s="1538">
        <f>+EM557</f>
        <v>0</v>
      </c>
      <c r="EN119" s="1845" t="e">
        <f>+EM119/EM$16</f>
        <v>#DIV/0!</v>
      </c>
      <c r="EO119" s="1538">
        <f>+EO557</f>
        <v>0</v>
      </c>
      <c r="EP119" s="1845" t="e">
        <f>+EO119/EO$16</f>
        <v>#DIV/0!</v>
      </c>
      <c r="EQ119" s="1538">
        <f>+EQ557</f>
        <v>0</v>
      </c>
      <c r="ER119" s="1845" t="e">
        <f>+EQ119/EQ$16</f>
        <v>#DIV/0!</v>
      </c>
      <c r="ES119" s="1538">
        <f>+ES557</f>
        <v>0</v>
      </c>
      <c r="ET119" s="1845" t="e">
        <f>+ES119/ES$16</f>
        <v>#DIV/0!</v>
      </c>
      <c r="EU119" s="1538">
        <f>+EU557</f>
        <v>0</v>
      </c>
      <c r="EV119" s="1845" t="e">
        <f>+EU119/EU$16</f>
        <v>#DIV/0!</v>
      </c>
      <c r="EW119" s="1538">
        <f>+EW557</f>
        <v>0</v>
      </c>
      <c r="EX119" s="1845" t="e">
        <f>+EW119/EW$16</f>
        <v>#DIV/0!</v>
      </c>
      <c r="EY119" s="1538">
        <f>+EY557</f>
        <v>0</v>
      </c>
      <c r="EZ119" s="1845" t="e">
        <f>+EY119/EY$16</f>
        <v>#DIV/0!</v>
      </c>
      <c r="FA119" s="1538">
        <f>+FA557</f>
        <v>0</v>
      </c>
      <c r="FB119" s="1845" t="e">
        <f>+FA119/FA$16</f>
        <v>#DIV/0!</v>
      </c>
      <c r="FC119" s="1538">
        <f>+FC557</f>
        <v>0</v>
      </c>
      <c r="FD119" s="1845" t="e">
        <f>+FC119/FC$16</f>
        <v>#DIV/0!</v>
      </c>
      <c r="FE119" s="1538">
        <f>+FE557</f>
        <v>0</v>
      </c>
      <c r="FF119" s="1845" t="e">
        <f>+FE119/FE$16</f>
        <v>#DIV/0!</v>
      </c>
      <c r="FG119" s="1538">
        <f>+FG557</f>
        <v>0</v>
      </c>
      <c r="FH119" s="1845" t="e">
        <f>+FG119/FG$16</f>
        <v>#DIV/0!</v>
      </c>
      <c r="FI119" s="1538">
        <f>+FI557</f>
        <v>0</v>
      </c>
      <c r="FJ119" s="1845" t="e">
        <f>+FI119/FI$16</f>
        <v>#DIV/0!</v>
      </c>
      <c r="FK119" s="1538">
        <f>+FK557</f>
        <v>0</v>
      </c>
      <c r="FL119" s="1845" t="e">
        <f>+FK119/FK$16</f>
        <v>#DIV/0!</v>
      </c>
      <c r="FM119" s="1538">
        <f>+FM557</f>
        <v>0</v>
      </c>
      <c r="FN119" s="1845" t="e">
        <f>+FM119/FM$16</f>
        <v>#DIV/0!</v>
      </c>
      <c r="FO119" s="1538">
        <f>+FO557</f>
        <v>0</v>
      </c>
      <c r="FP119" s="1845" t="e">
        <f>+FO119/FO$16</f>
        <v>#DIV/0!</v>
      </c>
      <c r="FQ119" s="1538">
        <f>+FQ557</f>
        <v>0</v>
      </c>
      <c r="FR119" s="1845" t="e">
        <f>+FQ119/FQ$16</f>
        <v>#DIV/0!</v>
      </c>
      <c r="FS119" s="1538">
        <f>+FS557</f>
        <v>0</v>
      </c>
      <c r="FT119" s="1845" t="e">
        <f>+FS119/FS$16</f>
        <v>#DIV/0!</v>
      </c>
      <c r="FU119" s="1538">
        <f>+FU557</f>
        <v>0</v>
      </c>
      <c r="FV119" s="1845" t="e">
        <f>+FU119/FU$16</f>
        <v>#DIV/0!</v>
      </c>
      <c r="FW119" s="1538">
        <f>+FW557</f>
        <v>0</v>
      </c>
      <c r="FX119" s="1845" t="e">
        <f>+FW119/FW$16</f>
        <v>#DIV/0!</v>
      </c>
      <c r="FY119" s="1538">
        <f>+FY557</f>
        <v>0</v>
      </c>
      <c r="FZ119" s="1845" t="e">
        <f>+FY119/FY$16</f>
        <v>#DIV/0!</v>
      </c>
      <c r="GA119" s="1538">
        <f>+GA557</f>
        <v>0</v>
      </c>
      <c r="GB119" s="1845" t="e">
        <f>+GA119/GA$16</f>
        <v>#DIV/0!</v>
      </c>
      <c r="GC119" s="1538">
        <f>+GC557</f>
        <v>0</v>
      </c>
      <c r="GD119" s="1845" t="e">
        <f>+GC119/GC$16</f>
        <v>#DIV/0!</v>
      </c>
      <c r="GE119" s="1538">
        <f>+GE557</f>
        <v>0</v>
      </c>
      <c r="GF119" s="1845" t="e">
        <f>+GE119/GE$16</f>
        <v>#DIV/0!</v>
      </c>
      <c r="GG119" s="1538">
        <f>+GG557</f>
        <v>0</v>
      </c>
      <c r="GH119" s="1845" t="e">
        <f>+GG119/GG$16</f>
        <v>#DIV/0!</v>
      </c>
      <c r="GI119" s="1538">
        <f>+GI557</f>
        <v>0</v>
      </c>
      <c r="GJ119" s="1845" t="e">
        <f>+GI119/GI$16</f>
        <v>#DIV/0!</v>
      </c>
      <c r="GK119" s="1538">
        <f>+GK557</f>
        <v>0</v>
      </c>
      <c r="GL119" s="1845" t="e">
        <f>+GK119/GK$16</f>
        <v>#DIV/0!</v>
      </c>
      <c r="GM119" s="1538">
        <f>+GM557</f>
        <v>0</v>
      </c>
      <c r="GN119" s="1845" t="e">
        <f>+GM119/GM$16</f>
        <v>#DIV/0!</v>
      </c>
      <c r="GO119" s="1538">
        <f>+GO557</f>
        <v>0</v>
      </c>
      <c r="GP119" s="1845" t="e">
        <f>+GO119/GO$16</f>
        <v>#DIV/0!</v>
      </c>
      <c r="GQ119" s="1538">
        <f>+GQ557</f>
        <v>0</v>
      </c>
      <c r="GR119" s="1845" t="e">
        <f>+GQ119/GQ$16</f>
        <v>#DIV/0!</v>
      </c>
      <c r="GS119" s="1538">
        <f>+GS557</f>
        <v>0</v>
      </c>
      <c r="GT119" s="1845" t="e">
        <f>+GS119/GS$16</f>
        <v>#DIV/0!</v>
      </c>
      <c r="GU119" s="1538">
        <f>+GU557</f>
        <v>0</v>
      </c>
      <c r="GV119" s="1845" t="e">
        <f>+GU119/GU$16</f>
        <v>#DIV/0!</v>
      </c>
      <c r="GW119" s="1538">
        <f>+GW557</f>
        <v>0</v>
      </c>
      <c r="GX119" s="1845" t="e">
        <f>+GW119/GW$16</f>
        <v>#DIV/0!</v>
      </c>
      <c r="GY119" s="1538">
        <f>+GY557</f>
        <v>0</v>
      </c>
      <c r="GZ119" s="1845" t="e">
        <f>+GY119/GY$16</f>
        <v>#DIV/0!</v>
      </c>
      <c r="HA119" s="1538">
        <f>+HA557</f>
        <v>0</v>
      </c>
      <c r="HB119" s="1845" t="e">
        <f>+HA119/HA$16</f>
        <v>#DIV/0!</v>
      </c>
      <c r="HC119" s="1538">
        <f>+HC557</f>
        <v>0</v>
      </c>
      <c r="HD119" s="1845" t="e">
        <f>+HC119/HC$16</f>
        <v>#DIV/0!</v>
      </c>
      <c r="HE119" s="1538">
        <f>+HE557</f>
        <v>0</v>
      </c>
      <c r="HF119" s="1845" t="e">
        <f>+HE119/HE$16</f>
        <v>#DIV/0!</v>
      </c>
      <c r="HG119" s="1538">
        <f>+HG557</f>
        <v>0</v>
      </c>
      <c r="HH119" s="1845" t="e">
        <f>+HG119/HG$16</f>
        <v>#DIV/0!</v>
      </c>
      <c r="HI119" s="1538">
        <f>+HI557</f>
        <v>0</v>
      </c>
      <c r="HJ119" s="1845" t="e">
        <f>+HI119/HI$16</f>
        <v>#DIV/0!</v>
      </c>
      <c r="HK119" s="1538">
        <f>+HK557</f>
        <v>0</v>
      </c>
      <c r="HL119" s="1845" t="e">
        <f>+HK119/HK$16</f>
        <v>#DIV/0!</v>
      </c>
      <c r="HM119" s="1538">
        <f>+HM557</f>
        <v>0</v>
      </c>
      <c r="HN119" s="1845" t="e">
        <f>+HM119/HM$16</f>
        <v>#DIV/0!</v>
      </c>
      <c r="HO119" s="1538">
        <f>+HO557</f>
        <v>0</v>
      </c>
      <c r="HP119" s="1845" t="e">
        <f>+HO119/HO$16</f>
        <v>#DIV/0!</v>
      </c>
      <c r="HQ119" s="1538">
        <f>+HQ557</f>
        <v>0</v>
      </c>
      <c r="HR119" s="1845" t="e">
        <f>+HQ119/HQ$16</f>
        <v>#DIV/0!</v>
      </c>
      <c r="HS119" s="1538">
        <f>+HS557</f>
        <v>0</v>
      </c>
      <c r="HT119" s="1845" t="e">
        <f>+HS119/HS$16</f>
        <v>#DIV/0!</v>
      </c>
      <c r="HU119" s="1538">
        <f>+HU557</f>
        <v>0</v>
      </c>
      <c r="HV119" s="1845" t="e">
        <f>+HU119/HU$16</f>
        <v>#DIV/0!</v>
      </c>
      <c r="HW119" s="1538">
        <f>+HW557</f>
        <v>0</v>
      </c>
      <c r="HX119" s="1845" t="e">
        <f>+HW119/HW$16</f>
        <v>#DIV/0!</v>
      </c>
      <c r="HY119" s="1538">
        <f>+HY557</f>
        <v>0</v>
      </c>
      <c r="HZ119" s="1845" t="e">
        <f>+HY119/HY$16</f>
        <v>#DIV/0!</v>
      </c>
      <c r="IA119" s="1538">
        <f>+IA557</f>
        <v>0</v>
      </c>
      <c r="IB119" s="1845" t="e">
        <f>+IA119/IA$16</f>
        <v>#DIV/0!</v>
      </c>
      <c r="IC119" s="1538">
        <f>+IC557</f>
        <v>0</v>
      </c>
      <c r="ID119" s="1845" t="e">
        <f>+IC119/IC$16</f>
        <v>#DIV/0!</v>
      </c>
      <c r="IE119" s="1538">
        <f>+IE557</f>
        <v>0</v>
      </c>
      <c r="IF119" s="1845" t="e">
        <f>+IE119/IE$16</f>
        <v>#DIV/0!</v>
      </c>
      <c r="IG119" s="1538">
        <f>+IG557</f>
        <v>0</v>
      </c>
      <c r="IH119" s="1845" t="e">
        <f>+IG119/IG$16</f>
        <v>#DIV/0!</v>
      </c>
      <c r="II119" s="1538">
        <f>+II557</f>
        <v>0</v>
      </c>
      <c r="IJ119" s="1845" t="e">
        <f>+II119/II$16</f>
        <v>#DIV/0!</v>
      </c>
      <c r="IK119" s="1538">
        <f>+IK557</f>
        <v>0</v>
      </c>
      <c r="IL119" s="1845" t="e">
        <f>+IK119/IK$16</f>
        <v>#DIV/0!</v>
      </c>
      <c r="IM119" s="1538">
        <f>+IM557</f>
        <v>0</v>
      </c>
      <c r="IN119" s="1845" t="e">
        <f>+IM119/IM$16</f>
        <v>#DIV/0!</v>
      </c>
      <c r="IO119" s="1538">
        <f>+IO557</f>
        <v>0</v>
      </c>
      <c r="IP119" s="1845" t="e">
        <f>+IO119/IO$16</f>
        <v>#DIV/0!</v>
      </c>
      <c r="IQ119" s="1538">
        <f>+IQ557</f>
        <v>0</v>
      </c>
      <c r="IR119" s="1845" t="e">
        <f>+IQ119/IQ$16</f>
        <v>#DIV/0!</v>
      </c>
      <c r="IS119" s="1538">
        <f>+IS557</f>
        <v>0</v>
      </c>
      <c r="IT119" s="1845" t="e">
        <f>+IS119/IS$16</f>
        <v>#DIV/0!</v>
      </c>
      <c r="IU119" s="1538">
        <f>+IU557</f>
        <v>0</v>
      </c>
      <c r="IV119" s="1845" t="e">
        <f>+IU119/IU$16</f>
        <v>#DIV/0!</v>
      </c>
      <c r="IW119" s="1538">
        <f>+IW557</f>
        <v>0</v>
      </c>
      <c r="IX119" s="1845" t="e">
        <f>+IW119/IW$16</f>
        <v>#DIV/0!</v>
      </c>
      <c r="IY119" s="1538">
        <f>+IY557</f>
        <v>0</v>
      </c>
      <c r="IZ119" s="1845" t="e">
        <f>+IY119/IY$16</f>
        <v>#DIV/0!</v>
      </c>
      <c r="JA119" s="1538">
        <f>+JA557</f>
        <v>0</v>
      </c>
      <c r="JB119" s="1845" t="e">
        <f>+JA119/JA$16</f>
        <v>#DIV/0!</v>
      </c>
      <c r="JC119" s="1538">
        <f>+JC557</f>
        <v>0</v>
      </c>
      <c r="JD119" s="1845" t="e">
        <f>+JC119/JC$16</f>
        <v>#DIV/0!</v>
      </c>
      <c r="JE119" s="1538">
        <f>+JE557</f>
        <v>0</v>
      </c>
      <c r="JF119" s="1845" t="e">
        <f>+JE119/JE$16</f>
        <v>#DIV/0!</v>
      </c>
      <c r="JG119" s="1538">
        <f>+JG557</f>
        <v>0</v>
      </c>
      <c r="JH119" s="1845" t="e">
        <f>+JG119/JG$16</f>
        <v>#DIV/0!</v>
      </c>
      <c r="JI119" s="1538">
        <f>+JI557</f>
        <v>0</v>
      </c>
      <c r="JJ119" s="1845" t="e">
        <f>+JI119/JI$16</f>
        <v>#DIV/0!</v>
      </c>
      <c r="JK119" s="1538">
        <f>+JK557</f>
        <v>0</v>
      </c>
      <c r="JL119" s="1845" t="e">
        <f>+JK119/JK$16</f>
        <v>#DIV/0!</v>
      </c>
      <c r="JM119" s="1538">
        <f>+JM557</f>
        <v>0</v>
      </c>
      <c r="JN119" s="1845" t="e">
        <f>+JM119/JM$16</f>
        <v>#DIV/0!</v>
      </c>
      <c r="JO119" s="1538">
        <f>+JO557</f>
        <v>0</v>
      </c>
      <c r="JP119" s="1845" t="e">
        <f>+JO119/JO$16</f>
        <v>#DIV/0!</v>
      </c>
      <c r="JQ119" s="1538">
        <f>+JQ557</f>
        <v>0</v>
      </c>
      <c r="JR119" s="1845" t="e">
        <f>+JQ119/JQ$16</f>
        <v>#DIV/0!</v>
      </c>
      <c r="JS119" s="1538">
        <f>+JS557</f>
        <v>0</v>
      </c>
      <c r="JT119" s="1845" t="e">
        <f>+JS119/JS$16</f>
        <v>#DIV/0!</v>
      </c>
      <c r="JU119" s="1538">
        <f>+JU557</f>
        <v>0</v>
      </c>
      <c r="JV119" s="1845" t="e">
        <f>+JU119/JU$16</f>
        <v>#DIV/0!</v>
      </c>
      <c r="JW119" s="1538">
        <f>+JW557</f>
        <v>0</v>
      </c>
      <c r="JX119" s="1845" t="e">
        <f>+JW119/JW$16</f>
        <v>#DIV/0!</v>
      </c>
      <c r="JY119" s="1538">
        <f>+JY557</f>
        <v>0</v>
      </c>
      <c r="JZ119" s="1845" t="e">
        <f>+JY119/JY$16</f>
        <v>#DIV/0!</v>
      </c>
      <c r="KA119" s="1538">
        <f>+KA557</f>
        <v>0</v>
      </c>
      <c r="KB119" s="1845" t="e">
        <f>+KA119/KA$16</f>
        <v>#DIV/0!</v>
      </c>
      <c r="KC119" s="1538">
        <f>+KC557</f>
        <v>0</v>
      </c>
      <c r="KD119" s="1845" t="e">
        <f>+KC119/KC$16</f>
        <v>#DIV/0!</v>
      </c>
      <c r="KE119" s="1538">
        <f>+KE557</f>
        <v>0</v>
      </c>
      <c r="KF119" s="1845" t="e">
        <f>+KE119/KE$16</f>
        <v>#DIV/0!</v>
      </c>
      <c r="KG119" s="1538">
        <f>+KG557</f>
        <v>0</v>
      </c>
      <c r="KH119" s="1845" t="e">
        <f>+KG119/KG$16</f>
        <v>#DIV/0!</v>
      </c>
      <c r="KI119" s="1538">
        <f>+KI557</f>
        <v>0</v>
      </c>
      <c r="KJ119" s="1845" t="e">
        <f>+KI119/KI$16</f>
        <v>#DIV/0!</v>
      </c>
      <c r="KK119" s="1538">
        <f>+KK557</f>
        <v>0</v>
      </c>
      <c r="KL119" s="1845" t="e">
        <f>+KK119/KK$16</f>
        <v>#DIV/0!</v>
      </c>
      <c r="KM119" s="1538">
        <f>+KM557</f>
        <v>0</v>
      </c>
      <c r="KN119" s="1845" t="e">
        <f>+KM119/KM$16</f>
        <v>#DIV/0!</v>
      </c>
      <c r="KO119" s="1538">
        <f>+KO557</f>
        <v>0</v>
      </c>
      <c r="KP119" s="1845" t="e">
        <f>+KO119/KO$16</f>
        <v>#DIV/0!</v>
      </c>
      <c r="KQ119" s="1538">
        <f>+KQ557</f>
        <v>0</v>
      </c>
      <c r="KR119" s="1845" t="e">
        <f>+KQ119/KQ$16</f>
        <v>#DIV/0!</v>
      </c>
      <c r="KS119" s="1538">
        <f>+KS557</f>
        <v>0</v>
      </c>
      <c r="KT119" s="1845" t="e">
        <f>+KS119/KS$16</f>
        <v>#DIV/0!</v>
      </c>
      <c r="KU119" s="1538">
        <f>+KU557</f>
        <v>0</v>
      </c>
      <c r="KV119" s="1845" t="e">
        <f>+KU119/KU$16</f>
        <v>#DIV/0!</v>
      </c>
      <c r="KW119" s="1538">
        <f>+KW557</f>
        <v>0</v>
      </c>
      <c r="KX119" s="1845" t="e">
        <f>+KW119/KW$16</f>
        <v>#DIV/0!</v>
      </c>
      <c r="KY119" s="1538">
        <f>+KY557</f>
        <v>0</v>
      </c>
      <c r="KZ119" s="1845" t="e">
        <f>+KY119/KY$16</f>
        <v>#DIV/0!</v>
      </c>
      <c r="LA119" s="1538">
        <f>+LA557</f>
        <v>0</v>
      </c>
      <c r="LB119" s="1845" t="e">
        <f>+LA119/LA$16</f>
        <v>#DIV/0!</v>
      </c>
      <c r="LC119" s="1538">
        <f>+LC557</f>
        <v>0</v>
      </c>
      <c r="LD119" s="1845" t="e">
        <f>+LC119/LC$16</f>
        <v>#DIV/0!</v>
      </c>
      <c r="LE119" s="1538">
        <f>+LE557</f>
        <v>0</v>
      </c>
      <c r="LF119" s="1845" t="e">
        <f>+LE119/LE$16</f>
        <v>#DIV/0!</v>
      </c>
      <c r="LG119" s="1538">
        <f>+LG557</f>
        <v>0</v>
      </c>
      <c r="LH119" s="1845" t="e">
        <f>+LG119/LG$16</f>
        <v>#DIV/0!</v>
      </c>
      <c r="LI119" s="1538">
        <f>+LI557</f>
        <v>0</v>
      </c>
      <c r="LJ119" s="1845" t="e">
        <f>+LI119/LI$16</f>
        <v>#DIV/0!</v>
      </c>
      <c r="LK119" s="1538">
        <f>+LK557</f>
        <v>0</v>
      </c>
      <c r="LL119" s="1845" t="e">
        <f>+LK119/LK$16</f>
        <v>#DIV/0!</v>
      </c>
      <c r="LM119" s="1538">
        <f>+LM557</f>
        <v>0</v>
      </c>
      <c r="LN119" s="1845" t="e">
        <f>+LM119/LM$16</f>
        <v>#DIV/0!</v>
      </c>
      <c r="LO119" s="1538">
        <f>+LO557</f>
        <v>0</v>
      </c>
      <c r="LP119" s="1845" t="e">
        <f>+LO119/LO$16</f>
        <v>#DIV/0!</v>
      </c>
      <c r="LQ119" s="1538">
        <f>+LQ557</f>
        <v>0</v>
      </c>
      <c r="LR119" s="1845" t="e">
        <f>+LQ119/LQ$16</f>
        <v>#DIV/0!</v>
      </c>
      <c r="LS119" s="1538">
        <f>+LS557</f>
        <v>0</v>
      </c>
      <c r="LT119" s="1845" t="e">
        <f>+LS119/LS$16</f>
        <v>#DIV/0!</v>
      </c>
      <c r="LU119" s="1538">
        <f>+LU557</f>
        <v>0</v>
      </c>
      <c r="LV119" s="1845" t="e">
        <f>+LU119/LU$16</f>
        <v>#DIV/0!</v>
      </c>
      <c r="LW119" s="1538">
        <f>+LW557</f>
        <v>0</v>
      </c>
      <c r="LX119" s="1845" t="e">
        <f>+LW119/LW$16</f>
        <v>#DIV/0!</v>
      </c>
      <c r="LY119" s="1538">
        <f>+LY557</f>
        <v>0</v>
      </c>
      <c r="LZ119" s="1845" t="e">
        <f>+LY119/LY$16</f>
        <v>#DIV/0!</v>
      </c>
      <c r="MA119" s="1538">
        <f>+MA557</f>
        <v>0</v>
      </c>
      <c r="MB119" s="1845" t="e">
        <f>+MA119/MA$16</f>
        <v>#DIV/0!</v>
      </c>
      <c r="MC119" s="1538">
        <f>+MC557</f>
        <v>0</v>
      </c>
      <c r="MD119" s="1845" t="e">
        <f>+MC119/MC$16</f>
        <v>#DIV/0!</v>
      </c>
      <c r="ME119" s="1538">
        <f>+ME557</f>
        <v>0</v>
      </c>
      <c r="MF119" s="1845" t="e">
        <f>+ME119/ME$16</f>
        <v>#DIV/0!</v>
      </c>
      <c r="MG119" s="1538">
        <f>+MG557</f>
        <v>0</v>
      </c>
      <c r="MH119" s="1845" t="e">
        <f>+MG119/MG$16</f>
        <v>#DIV/0!</v>
      </c>
      <c r="MI119" s="1538">
        <f>+MI557</f>
        <v>0</v>
      </c>
      <c r="MJ119" s="1845" t="e">
        <f>+MI119/MI$16</f>
        <v>#DIV/0!</v>
      </c>
      <c r="MK119" s="1538">
        <f>+MK557</f>
        <v>0</v>
      </c>
      <c r="ML119" s="1845" t="e">
        <f>+MK119/MK$16</f>
        <v>#DIV/0!</v>
      </c>
      <c r="MM119" s="1538">
        <f>+MM557</f>
        <v>0</v>
      </c>
      <c r="MN119" s="1845" t="e">
        <f>+MM119/MM$16</f>
        <v>#DIV/0!</v>
      </c>
      <c r="MO119" s="1538">
        <f>+MO557</f>
        <v>0</v>
      </c>
      <c r="MP119" s="1845" t="e">
        <f>+MO119/MO$16</f>
        <v>#DIV/0!</v>
      </c>
      <c r="MQ119" s="1538">
        <f>+MQ557</f>
        <v>0</v>
      </c>
      <c r="MR119" s="1845" t="e">
        <f>+MQ119/MQ$16</f>
        <v>#DIV/0!</v>
      </c>
      <c r="MS119" s="1538">
        <f>+MS557</f>
        <v>0</v>
      </c>
      <c r="MT119" s="1845" t="e">
        <f>+MS119/MS$16</f>
        <v>#DIV/0!</v>
      </c>
      <c r="MU119" s="1538">
        <f>+MU557</f>
        <v>0</v>
      </c>
      <c r="MV119" s="1845" t="e">
        <f>+MU119/MU$16</f>
        <v>#DIV/0!</v>
      </c>
      <c r="MW119" s="1538">
        <f>+MW557</f>
        <v>0</v>
      </c>
      <c r="MX119" s="1845" t="e">
        <f>+MW119/MW$16</f>
        <v>#DIV/0!</v>
      </c>
      <c r="MY119" s="1538">
        <f>+MY557</f>
        <v>0</v>
      </c>
      <c r="MZ119" s="1845" t="e">
        <f>+MY119/MY$16</f>
        <v>#DIV/0!</v>
      </c>
      <c r="NA119" s="1538">
        <f>+NA557</f>
        <v>0</v>
      </c>
      <c r="NB119" s="1845" t="e">
        <f>+NA119/NA$16</f>
        <v>#DIV/0!</v>
      </c>
      <c r="NC119" s="1538">
        <f>+NC557</f>
        <v>0</v>
      </c>
      <c r="ND119" s="1845" t="e">
        <f>+NC119/NC$16</f>
        <v>#DIV/0!</v>
      </c>
      <c r="NE119" s="1538">
        <f>+NE557</f>
        <v>0</v>
      </c>
      <c r="NF119" s="1845" t="e">
        <f>+NE119/NE$16</f>
        <v>#DIV/0!</v>
      </c>
      <c r="NG119" s="1538">
        <f>+NG557</f>
        <v>0</v>
      </c>
      <c r="NH119" s="1845" t="e">
        <f>+NG119/NG$16</f>
        <v>#DIV/0!</v>
      </c>
      <c r="NI119" s="1538">
        <f>+NI557</f>
        <v>0</v>
      </c>
      <c r="NJ119" s="1845" t="e">
        <f>+NI119/NI$16</f>
        <v>#DIV/0!</v>
      </c>
      <c r="NK119" s="1538">
        <f>+NK557</f>
        <v>0</v>
      </c>
      <c r="NL119" s="1845" t="e">
        <f>+NK119/NK$16</f>
        <v>#DIV/0!</v>
      </c>
      <c r="NM119" s="1538">
        <f>+NM557</f>
        <v>0</v>
      </c>
      <c r="NN119" s="1845" t="e">
        <f>+NM119/NM$16</f>
        <v>#DIV/0!</v>
      </c>
      <c r="NO119" s="1538">
        <f>+NO557</f>
        <v>0</v>
      </c>
      <c r="NP119" s="1845" t="e">
        <f>+NO119/NO$16</f>
        <v>#DIV/0!</v>
      </c>
      <c r="NQ119" s="1538">
        <f>+NQ557</f>
        <v>0</v>
      </c>
      <c r="NR119" s="1845" t="e">
        <f>+NQ119/NQ$16</f>
        <v>#DIV/0!</v>
      </c>
      <c r="NS119" s="1538">
        <f>+NS557</f>
        <v>0</v>
      </c>
      <c r="NT119" s="1845" t="e">
        <f>+NS119/NS$16</f>
        <v>#DIV/0!</v>
      </c>
      <c r="NU119" s="1538">
        <f>+NU557</f>
        <v>0</v>
      </c>
      <c r="NV119" s="1845" t="e">
        <f>+NU119/NU$16</f>
        <v>#DIV/0!</v>
      </c>
      <c r="NW119" s="1538">
        <f>+NW557</f>
        <v>0</v>
      </c>
      <c r="NX119" s="1845" t="e">
        <f>+NW119/NW$16</f>
        <v>#DIV/0!</v>
      </c>
      <c r="NY119" s="1538">
        <f>+NY557</f>
        <v>0</v>
      </c>
      <c r="NZ119" s="1845" t="e">
        <f>+NY119/NY$16</f>
        <v>#DIV/0!</v>
      </c>
      <c r="OA119" s="1538">
        <f>+OA557</f>
        <v>0</v>
      </c>
      <c r="OB119" s="1845" t="e">
        <f>+OA119/OA$16</f>
        <v>#DIV/0!</v>
      </c>
      <c r="OC119" s="1538">
        <f>+OC557</f>
        <v>0</v>
      </c>
      <c r="OD119" s="1845" t="e">
        <f>+OC119/OC$16</f>
        <v>#DIV/0!</v>
      </c>
      <c r="OE119" s="1538">
        <f>+OE557</f>
        <v>0</v>
      </c>
      <c r="OF119" s="1845" t="e">
        <f>+OE119/OE$16</f>
        <v>#DIV/0!</v>
      </c>
      <c r="OG119" s="1538">
        <f>+OG557</f>
        <v>0</v>
      </c>
      <c r="OH119" s="1845" t="e">
        <f>+OG119/OG$16</f>
        <v>#DIV/0!</v>
      </c>
      <c r="OI119" s="1538">
        <f>+OI557</f>
        <v>0</v>
      </c>
      <c r="OJ119" s="1845" t="e">
        <f>+OI119/OI$16</f>
        <v>#DIV/0!</v>
      </c>
      <c r="OK119" s="1538">
        <f>+OK557</f>
        <v>0</v>
      </c>
      <c r="OL119" s="1845" t="e">
        <f>+OK119/OK$16</f>
        <v>#DIV/0!</v>
      </c>
      <c r="OM119" s="1538">
        <f>+OM557</f>
        <v>0</v>
      </c>
      <c r="ON119" s="1845" t="e">
        <f>+OM119/OM$16</f>
        <v>#DIV/0!</v>
      </c>
      <c r="OO119" s="1538">
        <f>+OO557</f>
        <v>0</v>
      </c>
      <c r="OP119" s="1845" t="e">
        <f>+OO119/OO$16</f>
        <v>#DIV/0!</v>
      </c>
      <c r="OQ119" s="1538">
        <f>+OQ557</f>
        <v>0</v>
      </c>
      <c r="OR119" s="1845" t="e">
        <f>+OQ119/OQ$16</f>
        <v>#DIV/0!</v>
      </c>
      <c r="OS119" s="1538">
        <f>+OS557</f>
        <v>0</v>
      </c>
      <c r="OT119" s="1845" t="e">
        <f>+OS119/OS$16</f>
        <v>#DIV/0!</v>
      </c>
      <c r="OU119" s="1538">
        <f>+OU557</f>
        <v>0</v>
      </c>
      <c r="OV119" s="1845" t="e">
        <f>+OU119/OU$16</f>
        <v>#DIV/0!</v>
      </c>
      <c r="OW119" s="1538">
        <f>+OW557</f>
        <v>0</v>
      </c>
      <c r="OX119" s="1845" t="e">
        <f>+OW119/OW$16</f>
        <v>#DIV/0!</v>
      </c>
      <c r="OY119" s="1538">
        <f>+OY557</f>
        <v>0</v>
      </c>
      <c r="OZ119" s="1845" t="e">
        <f>+OY119/OY$16</f>
        <v>#DIV/0!</v>
      </c>
      <c r="PA119" s="1538">
        <f>+PA557</f>
        <v>0</v>
      </c>
      <c r="PB119" s="1845" t="e">
        <f>+PA119/PA$16</f>
        <v>#DIV/0!</v>
      </c>
      <c r="PC119" s="1538">
        <f>+PC557</f>
        <v>0</v>
      </c>
      <c r="PD119" s="1845" t="e">
        <f>+PC119/PC$16</f>
        <v>#DIV/0!</v>
      </c>
      <c r="PE119" s="1538">
        <f>+PE557</f>
        <v>0</v>
      </c>
      <c r="PF119" s="1845" t="e">
        <f>+PE119/PE$16</f>
        <v>#DIV/0!</v>
      </c>
      <c r="PG119" s="1538">
        <f>+PG557</f>
        <v>0</v>
      </c>
      <c r="PH119" s="1845" t="e">
        <f>+PG119/PG$16</f>
        <v>#DIV/0!</v>
      </c>
      <c r="PI119" s="1538">
        <f>+PI557</f>
        <v>0</v>
      </c>
      <c r="PJ119" s="1845" t="e">
        <f>+PI119/PI$16</f>
        <v>#DIV/0!</v>
      </c>
      <c r="PK119" s="1538">
        <f>+PK557</f>
        <v>0</v>
      </c>
      <c r="PL119" s="1845" t="e">
        <f>+PK119/PK$16</f>
        <v>#DIV/0!</v>
      </c>
      <c r="PM119" s="1538">
        <f>+PM557</f>
        <v>0</v>
      </c>
      <c r="PN119" s="1845" t="e">
        <f>+PM119/PM$16</f>
        <v>#DIV/0!</v>
      </c>
      <c r="PO119" s="1538">
        <f>+PO557</f>
        <v>0</v>
      </c>
      <c r="PP119" s="1845" t="e">
        <f>+PO119/PO$16</f>
        <v>#DIV/0!</v>
      </c>
      <c r="PQ119" s="1538">
        <f>+PQ557</f>
        <v>0</v>
      </c>
      <c r="PR119" s="1845" t="e">
        <f>+PQ119/PQ$16</f>
        <v>#DIV/0!</v>
      </c>
      <c r="PS119" s="1538">
        <f>+PS557</f>
        <v>0</v>
      </c>
      <c r="PT119" s="1845" t="e">
        <f>+PS119/PS$16</f>
        <v>#DIV/0!</v>
      </c>
      <c r="PU119" s="1538">
        <f>+PU557</f>
        <v>0</v>
      </c>
      <c r="PV119" s="1845" t="e">
        <f>+PU119/PU$16</f>
        <v>#DIV/0!</v>
      </c>
      <c r="PW119" s="1538">
        <f>+PW557</f>
        <v>0</v>
      </c>
      <c r="PX119" s="1845" t="e">
        <f>+PW119/PW$16</f>
        <v>#DIV/0!</v>
      </c>
      <c r="PY119" s="1538">
        <f>+PY557</f>
        <v>0</v>
      </c>
      <c r="PZ119" s="1845" t="e">
        <f>+PY119/PY$16</f>
        <v>#DIV/0!</v>
      </c>
      <c r="QA119" s="1538">
        <f>+QA557</f>
        <v>0</v>
      </c>
      <c r="QB119" s="1845" t="e">
        <f>+QA119/QA$16</f>
        <v>#DIV/0!</v>
      </c>
      <c r="QC119" s="1538">
        <f>+QC557</f>
        <v>0</v>
      </c>
      <c r="QD119" s="1845" t="e">
        <f>+QC119/QC$16</f>
        <v>#DIV/0!</v>
      </c>
      <c r="QE119" s="1538">
        <f>+QE557</f>
        <v>0</v>
      </c>
      <c r="QF119" s="1845" t="e">
        <f>+QE119/QE$16</f>
        <v>#DIV/0!</v>
      </c>
      <c r="QG119" s="1538">
        <f>+QG557</f>
        <v>0</v>
      </c>
      <c r="QH119" s="1845" t="e">
        <f>+QG119/QG$16</f>
        <v>#DIV/0!</v>
      </c>
      <c r="QI119" s="1538">
        <f>+QI557</f>
        <v>0</v>
      </c>
      <c r="QJ119" s="1845" t="e">
        <f>+QI119/QI$16</f>
        <v>#DIV/0!</v>
      </c>
      <c r="QK119" s="1538">
        <f>+QK557</f>
        <v>0</v>
      </c>
      <c r="QL119" s="1845" t="e">
        <f>+QK119/QK$16</f>
        <v>#DIV/0!</v>
      </c>
      <c r="QM119" s="1538">
        <f>+QM557</f>
        <v>0</v>
      </c>
      <c r="QN119" s="1845" t="e">
        <f>+QM119/QM$16</f>
        <v>#DIV/0!</v>
      </c>
      <c r="QO119" s="1538">
        <f>+QO557</f>
        <v>0</v>
      </c>
      <c r="QP119" s="1845" t="e">
        <f>+QO119/QO$16</f>
        <v>#DIV/0!</v>
      </c>
      <c r="QQ119" s="1538">
        <f>+QQ557</f>
        <v>0</v>
      </c>
      <c r="QR119" s="1845" t="e">
        <f>+QQ119/QQ$16</f>
        <v>#DIV/0!</v>
      </c>
      <c r="QS119" s="1538">
        <f>+QS557</f>
        <v>0</v>
      </c>
      <c r="QT119" s="1845" t="e">
        <f>+QS119/QS$16</f>
        <v>#DIV/0!</v>
      </c>
      <c r="QU119" s="1538">
        <f>+QU557</f>
        <v>0</v>
      </c>
      <c r="QV119" s="1845" t="e">
        <f>+QU119/QU$16</f>
        <v>#DIV/0!</v>
      </c>
      <c r="QW119" s="1538">
        <f>+QW557</f>
        <v>0</v>
      </c>
      <c r="QX119" s="1845" t="e">
        <f>+QW119/QW$16</f>
        <v>#DIV/0!</v>
      </c>
      <c r="QY119" s="1538">
        <f>+QY557</f>
        <v>0</v>
      </c>
      <c r="QZ119" s="1845" t="e">
        <f>+QY119/QY$16</f>
        <v>#DIV/0!</v>
      </c>
      <c r="RA119" s="1538">
        <f>+RA557</f>
        <v>0</v>
      </c>
      <c r="RB119" s="1845" t="e">
        <f>+RA119/RA$16</f>
        <v>#DIV/0!</v>
      </c>
      <c r="RC119" s="1538">
        <f>+RC557</f>
        <v>0</v>
      </c>
      <c r="RD119" s="1845" t="e">
        <f>+RC119/RC$16</f>
        <v>#DIV/0!</v>
      </c>
      <c r="RE119" s="1538">
        <f>+RE557</f>
        <v>0</v>
      </c>
      <c r="RF119" s="1845" t="e">
        <f>+RE119/RE$16</f>
        <v>#DIV/0!</v>
      </c>
      <c r="RG119" s="1538">
        <f>+RG557</f>
        <v>0</v>
      </c>
      <c r="RH119" s="1845" t="e">
        <f>+RG119/RG$16</f>
        <v>#DIV/0!</v>
      </c>
      <c r="RI119" s="1538">
        <f>+RI557</f>
        <v>0</v>
      </c>
      <c r="RJ119" s="1845" t="e">
        <f>+RI119/RI$16</f>
        <v>#DIV/0!</v>
      </c>
      <c r="RK119" s="1538">
        <f>+RK557</f>
        <v>0</v>
      </c>
      <c r="RL119" s="1845" t="e">
        <f>+RK119/RK$16</f>
        <v>#DIV/0!</v>
      </c>
      <c r="RM119" s="1538">
        <f>+RM557</f>
        <v>0</v>
      </c>
      <c r="RN119" s="1845" t="e">
        <f>+RM119/RM$16</f>
        <v>#DIV/0!</v>
      </c>
      <c r="RO119" s="1538">
        <f>+RO557</f>
        <v>0</v>
      </c>
      <c r="RP119" s="1845" t="e">
        <f>+RO119/RO$16</f>
        <v>#DIV/0!</v>
      </c>
      <c r="RQ119" s="1538">
        <f>+RQ557</f>
        <v>0</v>
      </c>
      <c r="RR119" s="1845" t="e">
        <f>+RQ119/RQ$16</f>
        <v>#DIV/0!</v>
      </c>
      <c r="RS119" s="1538">
        <f>+RS557</f>
        <v>0</v>
      </c>
      <c r="RT119" s="1845" t="e">
        <f>+RS119/RS$16</f>
        <v>#DIV/0!</v>
      </c>
      <c r="RU119" s="1538">
        <f>+RU557</f>
        <v>0</v>
      </c>
      <c r="RV119" s="1845" t="e">
        <f>+RU119/RU$16</f>
        <v>#DIV/0!</v>
      </c>
      <c r="RW119" s="1538">
        <f>+RW557</f>
        <v>0</v>
      </c>
      <c r="RX119" s="1845" t="e">
        <f>+RW119/RW$16</f>
        <v>#DIV/0!</v>
      </c>
      <c r="RY119" s="1538">
        <f>+RY557</f>
        <v>0</v>
      </c>
      <c r="RZ119" s="1845" t="e">
        <f>+RY119/RY$16</f>
        <v>#DIV/0!</v>
      </c>
      <c r="SA119" s="1538">
        <f>+SA557</f>
        <v>0</v>
      </c>
      <c r="SB119" s="1845" t="e">
        <f>+SA119/SA$16</f>
        <v>#DIV/0!</v>
      </c>
      <c r="SC119" s="1538">
        <f>+SC557</f>
        <v>0</v>
      </c>
      <c r="SD119" s="1845" t="e">
        <f>+SC119/SC$16</f>
        <v>#DIV/0!</v>
      </c>
      <c r="SE119" s="1538">
        <f>+SE557</f>
        <v>0</v>
      </c>
      <c r="SF119" s="1845" t="e">
        <f>+SE119/SE$16</f>
        <v>#DIV/0!</v>
      </c>
      <c r="SG119" s="1538">
        <f>+SG557</f>
        <v>0</v>
      </c>
      <c r="SH119" s="1845" t="e">
        <f>+SG119/SG$16</f>
        <v>#DIV/0!</v>
      </c>
      <c r="SI119" s="1538">
        <f>+SI557</f>
        <v>0</v>
      </c>
      <c r="SJ119" s="1845" t="e">
        <f>+SI119/SI$16</f>
        <v>#DIV/0!</v>
      </c>
      <c r="SK119" s="1538">
        <f>+SK557</f>
        <v>0</v>
      </c>
      <c r="SL119" s="1845" t="e">
        <f>+SK119/SK$16</f>
        <v>#DIV/0!</v>
      </c>
      <c r="SM119" s="1538">
        <f>+SM557</f>
        <v>0</v>
      </c>
      <c r="SN119" s="1845" t="e">
        <f>+SM119/SM$16</f>
        <v>#DIV/0!</v>
      </c>
      <c r="SO119" s="1538">
        <f>+SO557</f>
        <v>0</v>
      </c>
      <c r="SP119" s="1845" t="e">
        <f>+SO119/SO$16</f>
        <v>#DIV/0!</v>
      </c>
      <c r="SQ119" s="1538">
        <f>+SQ557</f>
        <v>0</v>
      </c>
      <c r="SR119" s="1845" t="e">
        <f>+SQ119/SQ$16</f>
        <v>#DIV/0!</v>
      </c>
      <c r="SS119" s="1538">
        <f>+SS557</f>
        <v>0</v>
      </c>
      <c r="ST119" s="1845" t="e">
        <f>+SS119/SS$16</f>
        <v>#DIV/0!</v>
      </c>
      <c r="SU119" s="1538">
        <f>+SU557</f>
        <v>0</v>
      </c>
      <c r="SV119" s="1845" t="e">
        <f>+SU119/SU$16</f>
        <v>#DIV/0!</v>
      </c>
      <c r="SW119" s="1538">
        <f>+SW557</f>
        <v>0</v>
      </c>
      <c r="SX119" s="1845" t="e">
        <f>+SW119/SW$16</f>
        <v>#DIV/0!</v>
      </c>
      <c r="SY119" s="1538">
        <f>+SY557</f>
        <v>0</v>
      </c>
      <c r="SZ119" s="1845" t="e">
        <f>+SY119/SY$16</f>
        <v>#DIV/0!</v>
      </c>
      <c r="TA119" s="1538">
        <f>+TA557</f>
        <v>0</v>
      </c>
      <c r="TB119" s="1845" t="e">
        <f>+TA119/TA$16</f>
        <v>#DIV/0!</v>
      </c>
      <c r="TC119" s="1538">
        <f>+TC557</f>
        <v>0</v>
      </c>
      <c r="TD119" s="1845" t="e">
        <f>+TC119/TC$16</f>
        <v>#DIV/0!</v>
      </c>
      <c r="TE119" s="1538">
        <f>+TE557</f>
        <v>0</v>
      </c>
      <c r="TF119" s="1845" t="e">
        <f>+TE119/TE$16</f>
        <v>#DIV/0!</v>
      </c>
      <c r="TG119" s="1538">
        <f>+TG557</f>
        <v>0</v>
      </c>
      <c r="TH119" s="1845" t="e">
        <f>+TG119/TG$16</f>
        <v>#DIV/0!</v>
      </c>
      <c r="TI119" s="1538">
        <f>+TI557</f>
        <v>0</v>
      </c>
      <c r="TJ119" s="1845" t="e">
        <f>+TI119/TI$16</f>
        <v>#DIV/0!</v>
      </c>
      <c r="TK119" s="1538">
        <f>+TK557</f>
        <v>0</v>
      </c>
      <c r="TL119" s="1845" t="e">
        <f>+TK119/TK$16</f>
        <v>#DIV/0!</v>
      </c>
      <c r="TM119" s="1538">
        <f>+TM557</f>
        <v>0</v>
      </c>
      <c r="TN119" s="1845" t="e">
        <f>+TM119/TM$16</f>
        <v>#DIV/0!</v>
      </c>
      <c r="TO119" s="1538">
        <f>+TO557</f>
        <v>0</v>
      </c>
      <c r="TP119" s="1845" t="e">
        <f>+TO119/TO$16</f>
        <v>#DIV/0!</v>
      </c>
      <c r="TQ119" s="1538">
        <f>+TQ557</f>
        <v>0</v>
      </c>
      <c r="TR119" s="1845" t="e">
        <f>+TQ119/TQ$16</f>
        <v>#DIV/0!</v>
      </c>
      <c r="TS119" s="1538">
        <f>+TS557</f>
        <v>0</v>
      </c>
      <c r="TT119" s="1845" t="e">
        <f>+TS119/TS$16</f>
        <v>#DIV/0!</v>
      </c>
      <c r="TU119" s="1538">
        <f>+TU557</f>
        <v>0</v>
      </c>
      <c r="TV119" s="1845" t="e">
        <f>+TU119/TU$16</f>
        <v>#DIV/0!</v>
      </c>
      <c r="TW119" s="1538">
        <f>+TW557</f>
        <v>0</v>
      </c>
      <c r="TX119" s="1845" t="e">
        <f>+TW119/TW$16</f>
        <v>#DIV/0!</v>
      </c>
      <c r="TY119" s="1538">
        <f>+TY557</f>
        <v>0</v>
      </c>
      <c r="TZ119" s="1845" t="e">
        <f>+TY119/TY$16</f>
        <v>#DIV/0!</v>
      </c>
      <c r="UA119" s="1538">
        <f>+UA557</f>
        <v>0</v>
      </c>
      <c r="UB119" s="1845" t="e">
        <f>+UA119/UA$16</f>
        <v>#DIV/0!</v>
      </c>
      <c r="UC119" s="1538">
        <f>+UC557</f>
        <v>0</v>
      </c>
      <c r="UD119" s="1845" t="e">
        <f>+UC119/UC$16</f>
        <v>#DIV/0!</v>
      </c>
      <c r="UE119" s="1538">
        <f>+UE557</f>
        <v>0</v>
      </c>
      <c r="UF119" s="1845" t="e">
        <f>+UE119/UE$16</f>
        <v>#DIV/0!</v>
      </c>
      <c r="UG119" s="1538">
        <f>+UG557</f>
        <v>0</v>
      </c>
      <c r="UH119" s="1845" t="e">
        <f>+UG119/UG$16</f>
        <v>#DIV/0!</v>
      </c>
      <c r="UI119" s="1538">
        <f>+UI557</f>
        <v>0</v>
      </c>
      <c r="UJ119" s="1845" t="e">
        <f>+UI119/UI$16</f>
        <v>#DIV/0!</v>
      </c>
      <c r="UK119" s="1538">
        <f>+UK557</f>
        <v>0</v>
      </c>
      <c r="UL119" s="1845" t="e">
        <f>+UK119/UK$16</f>
        <v>#DIV/0!</v>
      </c>
      <c r="UM119" s="1538">
        <f>+UM557</f>
        <v>0</v>
      </c>
      <c r="UN119" s="1845" t="e">
        <f>+UM119/UM$16</f>
        <v>#DIV/0!</v>
      </c>
      <c r="UO119" s="1538">
        <f>+UO557</f>
        <v>0</v>
      </c>
      <c r="UP119" s="1845" t="e">
        <f>+UO119/UO$16</f>
        <v>#DIV/0!</v>
      </c>
      <c r="UQ119" s="1538">
        <f>+UQ557</f>
        <v>0</v>
      </c>
      <c r="UR119" s="1845" t="e">
        <f>+UQ119/UQ$16</f>
        <v>#DIV/0!</v>
      </c>
      <c r="US119" s="1538">
        <f>+US557</f>
        <v>0</v>
      </c>
      <c r="UT119" s="1845" t="e">
        <f>+US119/US$16</f>
        <v>#DIV/0!</v>
      </c>
      <c r="UU119" s="1538">
        <f>+UU557</f>
        <v>0</v>
      </c>
      <c r="UV119" s="1845" t="e">
        <f>+UU119/UU$16</f>
        <v>#DIV/0!</v>
      </c>
      <c r="UW119" s="1538">
        <f>+UW557</f>
        <v>0</v>
      </c>
      <c r="UX119" s="1845" t="e">
        <f>+UW119/UW$16</f>
        <v>#DIV/0!</v>
      </c>
      <c r="UY119" s="1538">
        <f>+UY557</f>
        <v>0</v>
      </c>
      <c r="UZ119" s="1845" t="e">
        <f>+UY119/UY$16</f>
        <v>#DIV/0!</v>
      </c>
      <c r="VA119" s="1538">
        <f>+VA557</f>
        <v>0</v>
      </c>
      <c r="VB119" s="1845" t="e">
        <f>+VA119/VA$16</f>
        <v>#DIV/0!</v>
      </c>
      <c r="VC119" s="1538">
        <f>+VC557</f>
        <v>0</v>
      </c>
      <c r="VD119" s="1845" t="e">
        <f>+VC119/VC$16</f>
        <v>#DIV/0!</v>
      </c>
      <c r="VE119" s="1538">
        <f>+VE557</f>
        <v>0</v>
      </c>
      <c r="VF119" s="1845" t="e">
        <f>+VE119/VE$16</f>
        <v>#DIV/0!</v>
      </c>
      <c r="VG119" s="1538">
        <f>+VG557</f>
        <v>0</v>
      </c>
      <c r="VH119" s="1845" t="e">
        <f>+VG119/VG$16</f>
        <v>#DIV/0!</v>
      </c>
      <c r="VI119" s="1538">
        <f>+VI557</f>
        <v>0</v>
      </c>
      <c r="VJ119" s="1845" t="e">
        <f>+VI119/VI$16</f>
        <v>#DIV/0!</v>
      </c>
      <c r="VK119" s="1538">
        <f>+VK557</f>
        <v>0</v>
      </c>
      <c r="VL119" s="1845" t="e">
        <f>+VK119/VK$16</f>
        <v>#DIV/0!</v>
      </c>
      <c r="VM119" s="1538">
        <f>+VM557</f>
        <v>0</v>
      </c>
      <c r="VN119" s="1845" t="e">
        <f>+VM119/VM$16</f>
        <v>#DIV/0!</v>
      </c>
      <c r="VO119" s="1538">
        <f>+VO557</f>
        <v>0</v>
      </c>
      <c r="VP119" s="1845" t="e">
        <f>+VO119/VO$16</f>
        <v>#DIV/0!</v>
      </c>
      <c r="VQ119" s="1538">
        <f>+VQ557</f>
        <v>0</v>
      </c>
      <c r="VR119" s="1845" t="e">
        <f>+VQ119/VQ$16</f>
        <v>#DIV/0!</v>
      </c>
      <c r="VS119" s="1538">
        <f>+VS557</f>
        <v>0</v>
      </c>
      <c r="VT119" s="1845" t="e">
        <f>+VS119/VS$16</f>
        <v>#DIV/0!</v>
      </c>
      <c r="VU119" s="1538">
        <f>+VU557</f>
        <v>0</v>
      </c>
      <c r="VV119" s="1845" t="e">
        <f>+VU119/VU$16</f>
        <v>#DIV/0!</v>
      </c>
      <c r="VW119" s="1538">
        <f>+VW557</f>
        <v>0</v>
      </c>
      <c r="VX119" s="1845" t="e">
        <f>+VW119/VW$16</f>
        <v>#DIV/0!</v>
      </c>
      <c r="VY119" s="1538">
        <f>+VY557</f>
        <v>0</v>
      </c>
      <c r="VZ119" s="1845" t="e">
        <f>+VY119/VY$16</f>
        <v>#DIV/0!</v>
      </c>
      <c r="WA119" s="1538">
        <f>+WA557</f>
        <v>0</v>
      </c>
      <c r="WB119" s="1845" t="e">
        <f>+WA119/WA$16</f>
        <v>#DIV/0!</v>
      </c>
      <c r="WC119" s="1538">
        <f>+WC557</f>
        <v>0</v>
      </c>
      <c r="WD119" s="1845" t="e">
        <f>+WC119/WC$16</f>
        <v>#DIV/0!</v>
      </c>
      <c r="WE119" s="1538">
        <f>+WE557</f>
        <v>0</v>
      </c>
      <c r="WF119" s="1845" t="e">
        <f>+WE119/WE$16</f>
        <v>#DIV/0!</v>
      </c>
      <c r="WG119" s="1538">
        <f>+WG557</f>
        <v>0</v>
      </c>
      <c r="WH119" s="1845" t="e">
        <f>+WG119/WG$16</f>
        <v>#DIV/0!</v>
      </c>
      <c r="WI119" s="1538">
        <f>+WI557</f>
        <v>0</v>
      </c>
      <c r="WJ119" s="1845" t="e">
        <f>+WI119/WI$16</f>
        <v>#DIV/0!</v>
      </c>
      <c r="WK119" s="1538">
        <f>+WK557</f>
        <v>0</v>
      </c>
      <c r="WL119" s="1845" t="e">
        <f>+WK119/WK$16</f>
        <v>#DIV/0!</v>
      </c>
      <c r="WM119" s="1538">
        <f>+WM557</f>
        <v>0</v>
      </c>
      <c r="WN119" s="1845" t="e">
        <f>+WM119/WM$16</f>
        <v>#DIV/0!</v>
      </c>
      <c r="WO119" s="1538">
        <f>+WO557</f>
        <v>0</v>
      </c>
      <c r="WP119" s="1845" t="e">
        <f>+WO119/WO$16</f>
        <v>#DIV/0!</v>
      </c>
      <c r="WQ119" s="1538">
        <f>+WQ557</f>
        <v>0</v>
      </c>
      <c r="WR119" s="1845" t="e">
        <f>+WQ119/WQ$16</f>
        <v>#DIV/0!</v>
      </c>
      <c r="WS119" s="1538">
        <f>+WS557</f>
        <v>0</v>
      </c>
      <c r="WT119" s="1845" t="e">
        <f>+WS119/WS$16</f>
        <v>#DIV/0!</v>
      </c>
      <c r="WU119" s="1538">
        <f>+WU557</f>
        <v>0</v>
      </c>
      <c r="WV119" s="1845" t="e">
        <f>+WU119/WU$16</f>
        <v>#DIV/0!</v>
      </c>
      <c r="WW119" s="1538">
        <f>+WW557</f>
        <v>0</v>
      </c>
      <c r="WX119" s="1845" t="e">
        <f>+WW119/WW$16</f>
        <v>#DIV/0!</v>
      </c>
      <c r="WY119" s="1538">
        <f>+WY557</f>
        <v>0</v>
      </c>
      <c r="WZ119" s="1845" t="e">
        <f>+WY119/WY$16</f>
        <v>#DIV/0!</v>
      </c>
      <c r="XA119" s="1538">
        <f>+XA557</f>
        <v>0</v>
      </c>
      <c r="XB119" s="1845" t="e">
        <f>+XA119/XA$16</f>
        <v>#DIV/0!</v>
      </c>
      <c r="XC119" s="1538">
        <f>+XC557</f>
        <v>0</v>
      </c>
      <c r="XD119" s="1845" t="e">
        <f>+XC119/XC$16</f>
        <v>#DIV/0!</v>
      </c>
      <c r="XE119" s="1538">
        <f>+XE557</f>
        <v>0</v>
      </c>
      <c r="XF119" s="1845" t="e">
        <f>+XE119/XE$16</f>
        <v>#DIV/0!</v>
      </c>
      <c r="XG119" s="1538">
        <f>+XG557</f>
        <v>0</v>
      </c>
      <c r="XH119" s="1845" t="e">
        <f>+XG119/XG$16</f>
        <v>#DIV/0!</v>
      </c>
      <c r="XI119" s="1538">
        <f>+XI557</f>
        <v>0</v>
      </c>
      <c r="XJ119" s="1845" t="e">
        <f>+XI119/XI$16</f>
        <v>#DIV/0!</v>
      </c>
      <c r="XK119" s="1538">
        <f>+XK557</f>
        <v>0</v>
      </c>
      <c r="XL119" s="1845" t="e">
        <f>+XK119/XK$16</f>
        <v>#DIV/0!</v>
      </c>
      <c r="XM119" s="1538">
        <f>+XM557</f>
        <v>0</v>
      </c>
      <c r="XN119" s="1845" t="e">
        <f>+XM119/XM$16</f>
        <v>#DIV/0!</v>
      </c>
      <c r="XO119" s="1538">
        <f>+XO557</f>
        <v>0</v>
      </c>
      <c r="XP119" s="1845" t="e">
        <f>+XO119/XO$16</f>
        <v>#DIV/0!</v>
      </c>
      <c r="XQ119" s="1538">
        <f>+XQ557</f>
        <v>0</v>
      </c>
      <c r="XR119" s="1845" t="e">
        <f>+XQ119/XQ$16</f>
        <v>#DIV/0!</v>
      </c>
      <c r="XS119" s="1538">
        <f>+XS557</f>
        <v>0</v>
      </c>
      <c r="XT119" s="1845" t="e">
        <f>+XS119/XS$16</f>
        <v>#DIV/0!</v>
      </c>
      <c r="XU119" s="1538">
        <f>+XU557</f>
        <v>0</v>
      </c>
      <c r="XV119" s="1845" t="e">
        <f>+XU119/XU$16</f>
        <v>#DIV/0!</v>
      </c>
      <c r="XW119" s="1538">
        <f>+XW557</f>
        <v>0</v>
      </c>
      <c r="XX119" s="1845" t="e">
        <f>+XW119/XW$16</f>
        <v>#DIV/0!</v>
      </c>
      <c r="XY119" s="1538">
        <f>+XY557</f>
        <v>0</v>
      </c>
      <c r="XZ119" s="1845" t="e">
        <f>+XY119/XY$16</f>
        <v>#DIV/0!</v>
      </c>
      <c r="YA119" s="1538">
        <f>+YA557</f>
        <v>0</v>
      </c>
      <c r="YB119" s="1845" t="e">
        <f>+YA119/YA$16</f>
        <v>#DIV/0!</v>
      </c>
      <c r="YC119" s="1538">
        <f>+YC557</f>
        <v>0</v>
      </c>
      <c r="YD119" s="1845" t="e">
        <f>+YC119/YC$16</f>
        <v>#DIV/0!</v>
      </c>
      <c r="YE119" s="1538">
        <f>+YE557</f>
        <v>0</v>
      </c>
      <c r="YF119" s="1845" t="e">
        <f>+YE119/YE$16</f>
        <v>#DIV/0!</v>
      </c>
      <c r="YG119" s="1538">
        <f>+YG557</f>
        <v>0</v>
      </c>
      <c r="YH119" s="1845" t="e">
        <f>+YG119/YG$16</f>
        <v>#DIV/0!</v>
      </c>
      <c r="YI119" s="1538">
        <f>+YI557</f>
        <v>0</v>
      </c>
      <c r="YJ119" s="1845" t="e">
        <f>+YI119/YI$16</f>
        <v>#DIV/0!</v>
      </c>
      <c r="YK119" s="1538">
        <f>+YK557</f>
        <v>0</v>
      </c>
      <c r="YL119" s="1845" t="e">
        <f>+YK119/YK$16</f>
        <v>#DIV/0!</v>
      </c>
      <c r="YM119" s="1538">
        <f>+YM557</f>
        <v>0</v>
      </c>
      <c r="YN119" s="1845" t="e">
        <f>+YM119/YM$16</f>
        <v>#DIV/0!</v>
      </c>
      <c r="YO119" s="1538">
        <f>+YO557</f>
        <v>0</v>
      </c>
      <c r="YP119" s="1845" t="e">
        <f>+YO119/YO$16</f>
        <v>#DIV/0!</v>
      </c>
      <c r="YQ119" s="1538">
        <f>+YQ557</f>
        <v>0</v>
      </c>
      <c r="YR119" s="1845" t="e">
        <f>+YQ119/YQ$16</f>
        <v>#DIV/0!</v>
      </c>
      <c r="YS119" s="1538">
        <f>+YS557</f>
        <v>0</v>
      </c>
      <c r="YT119" s="1845" t="e">
        <f>+YS119/YS$16</f>
        <v>#DIV/0!</v>
      </c>
      <c r="YU119" s="1538">
        <f>+YU557</f>
        <v>0</v>
      </c>
      <c r="YV119" s="1845" t="e">
        <f>+YU119/YU$16</f>
        <v>#DIV/0!</v>
      </c>
      <c r="YW119" s="1538">
        <f>+YW557</f>
        <v>0</v>
      </c>
      <c r="YX119" s="1845" t="e">
        <f>+YW119/YW$16</f>
        <v>#DIV/0!</v>
      </c>
      <c r="YY119" s="1538">
        <f>+YY557</f>
        <v>0</v>
      </c>
      <c r="YZ119" s="1845" t="e">
        <f>+YY119/YY$16</f>
        <v>#DIV/0!</v>
      </c>
      <c r="ZA119" s="1538">
        <f>+ZA557</f>
        <v>0</v>
      </c>
      <c r="ZB119" s="1845" t="e">
        <f>+ZA119/ZA$16</f>
        <v>#DIV/0!</v>
      </c>
      <c r="ZC119" s="1538">
        <f>+ZC557</f>
        <v>0</v>
      </c>
      <c r="ZD119" s="1845" t="e">
        <f>+ZC119/ZC$16</f>
        <v>#DIV/0!</v>
      </c>
      <c r="ZE119" s="1538">
        <f>+ZE557</f>
        <v>0</v>
      </c>
      <c r="ZF119" s="1845" t="e">
        <f>+ZE119/ZE$16</f>
        <v>#DIV/0!</v>
      </c>
      <c r="ZG119" s="1538">
        <f>+ZG557</f>
        <v>0</v>
      </c>
      <c r="ZH119" s="1845" t="e">
        <f>+ZG119/ZG$16</f>
        <v>#DIV/0!</v>
      </c>
      <c r="ZI119" s="1538">
        <f>+ZI557</f>
        <v>0</v>
      </c>
      <c r="ZJ119" s="1845" t="e">
        <f>+ZI119/ZI$16</f>
        <v>#DIV/0!</v>
      </c>
      <c r="ZK119" s="1538">
        <f>+ZK557</f>
        <v>0</v>
      </c>
      <c r="ZL119" s="1845" t="e">
        <f>+ZK119/ZK$16</f>
        <v>#DIV/0!</v>
      </c>
      <c r="ZM119" s="1538">
        <f>+ZM557</f>
        <v>0</v>
      </c>
      <c r="ZN119" s="1845" t="e">
        <f>+ZM119/ZM$16</f>
        <v>#DIV/0!</v>
      </c>
      <c r="ZO119" s="1538">
        <f>+ZO557</f>
        <v>0</v>
      </c>
      <c r="ZP119" s="1845" t="e">
        <f>+ZO119/ZO$16</f>
        <v>#DIV/0!</v>
      </c>
      <c r="ZQ119" s="1538">
        <f>+ZQ557</f>
        <v>0</v>
      </c>
      <c r="ZR119" s="1845" t="e">
        <f>+ZQ119/ZQ$16</f>
        <v>#DIV/0!</v>
      </c>
      <c r="ZS119" s="1538">
        <f>+ZS557</f>
        <v>0</v>
      </c>
      <c r="ZT119" s="1845" t="e">
        <f>+ZS119/ZS$16</f>
        <v>#DIV/0!</v>
      </c>
      <c r="ZU119" s="1538">
        <f>+ZU557</f>
        <v>0</v>
      </c>
      <c r="ZV119" s="1845" t="e">
        <f>+ZU119/ZU$16</f>
        <v>#DIV/0!</v>
      </c>
      <c r="ZW119" s="1538">
        <f>+ZW557</f>
        <v>0</v>
      </c>
      <c r="ZX119" s="1845" t="e">
        <f>+ZW119/ZW$16</f>
        <v>#DIV/0!</v>
      </c>
      <c r="ZY119" s="1538">
        <f>+ZY557</f>
        <v>0</v>
      </c>
      <c r="ZZ119" s="1845" t="e">
        <f>+ZY119/ZY$16</f>
        <v>#DIV/0!</v>
      </c>
      <c r="AAA119" s="1538">
        <f>+AAA557</f>
        <v>0</v>
      </c>
      <c r="AAB119" s="1845" t="e">
        <f>+AAA119/AAA$16</f>
        <v>#DIV/0!</v>
      </c>
      <c r="AAC119" s="1538">
        <f>+AAC557</f>
        <v>0</v>
      </c>
      <c r="AAD119" s="1845" t="e">
        <f>+AAC119/AAC$16</f>
        <v>#DIV/0!</v>
      </c>
      <c r="AAE119" s="1538">
        <f>+AAE557</f>
        <v>0</v>
      </c>
      <c r="AAF119" s="1845" t="e">
        <f>+AAE119/AAE$16</f>
        <v>#DIV/0!</v>
      </c>
      <c r="AAG119" s="1538">
        <f>+AAG557</f>
        <v>0</v>
      </c>
      <c r="AAH119" s="1845" t="e">
        <f>+AAG119/AAG$16</f>
        <v>#DIV/0!</v>
      </c>
      <c r="AAI119" s="1538">
        <f>+AAI557</f>
        <v>0</v>
      </c>
      <c r="AAJ119" s="1845" t="e">
        <f>+AAI119/AAI$16</f>
        <v>#DIV/0!</v>
      </c>
      <c r="AAK119" s="1538">
        <f>+AAK557</f>
        <v>0</v>
      </c>
      <c r="AAL119" s="1845" t="e">
        <f>+AAK119/AAK$16</f>
        <v>#DIV/0!</v>
      </c>
      <c r="AAM119" s="1538">
        <f>+AAM557</f>
        <v>0</v>
      </c>
      <c r="AAN119" s="1845" t="e">
        <f>+AAM119/AAM$16</f>
        <v>#DIV/0!</v>
      </c>
      <c r="AAO119" s="1538">
        <f>+AAO557</f>
        <v>0</v>
      </c>
      <c r="AAP119" s="1845" t="e">
        <f>+AAO119/AAO$16</f>
        <v>#DIV/0!</v>
      </c>
      <c r="AAQ119" s="1538">
        <f>+AAQ557</f>
        <v>0</v>
      </c>
      <c r="AAR119" s="1845" t="e">
        <f>+AAQ119/AAQ$16</f>
        <v>#DIV/0!</v>
      </c>
      <c r="AAS119" s="1538">
        <f>+AAS557</f>
        <v>0</v>
      </c>
      <c r="AAT119" s="1845" t="e">
        <f>+AAS119/AAS$16</f>
        <v>#DIV/0!</v>
      </c>
      <c r="AAU119" s="1538">
        <f>+AAU557</f>
        <v>0</v>
      </c>
      <c r="AAV119" s="1845" t="e">
        <f>+AAU119/AAU$16</f>
        <v>#DIV/0!</v>
      </c>
      <c r="AAW119" s="1538">
        <f>+AAW557</f>
        <v>0</v>
      </c>
      <c r="AAX119" s="1845" t="e">
        <f>+AAW119/AAW$16</f>
        <v>#DIV/0!</v>
      </c>
      <c r="AAY119" s="1538">
        <f>+AAY557</f>
        <v>0</v>
      </c>
      <c r="AAZ119" s="1845" t="e">
        <f>+AAY119/AAY$16</f>
        <v>#DIV/0!</v>
      </c>
      <c r="ABA119" s="1538">
        <f>+ABA557</f>
        <v>0</v>
      </c>
      <c r="ABB119" s="1845" t="e">
        <f>+ABA119/ABA$16</f>
        <v>#DIV/0!</v>
      </c>
      <c r="ABC119" s="1538">
        <f>+ABC557</f>
        <v>0</v>
      </c>
      <c r="ABD119" s="1845" t="e">
        <f>+ABC119/ABC$16</f>
        <v>#DIV/0!</v>
      </c>
      <c r="ABE119" s="1538">
        <f>+ABE557</f>
        <v>0</v>
      </c>
      <c r="ABF119" s="1845" t="e">
        <f>+ABE119/ABE$16</f>
        <v>#DIV/0!</v>
      </c>
      <c r="ABG119" s="1538">
        <f>+ABG557</f>
        <v>0</v>
      </c>
      <c r="ABH119" s="1845" t="e">
        <f>+ABG119/ABG$16</f>
        <v>#DIV/0!</v>
      </c>
      <c r="ABI119" s="1538">
        <f>+ABI557</f>
        <v>0</v>
      </c>
      <c r="ABJ119" s="1845" t="e">
        <f>+ABI119/ABI$16</f>
        <v>#DIV/0!</v>
      </c>
      <c r="ABK119" s="1538">
        <f>+ABK557</f>
        <v>0</v>
      </c>
      <c r="ABL119" s="1845" t="e">
        <f>+ABK119/ABK$16</f>
        <v>#DIV/0!</v>
      </c>
      <c r="ABM119" s="1538">
        <f>+ABM557</f>
        <v>0</v>
      </c>
      <c r="ABN119" s="1845" t="e">
        <f>+ABM119/ABM$16</f>
        <v>#DIV/0!</v>
      </c>
      <c r="ABO119" s="1538">
        <f>+ABO557</f>
        <v>0</v>
      </c>
      <c r="ABP119" s="1845" t="e">
        <f>+ABO119/ABO$16</f>
        <v>#DIV/0!</v>
      </c>
      <c r="ABQ119" s="1538">
        <f>+ABQ557</f>
        <v>0</v>
      </c>
      <c r="ABR119" s="1845" t="e">
        <f>+ABQ119/ABQ$16</f>
        <v>#DIV/0!</v>
      </c>
      <c r="ABS119" s="1538">
        <f>+ABS557</f>
        <v>0</v>
      </c>
      <c r="ABT119" s="1845" t="e">
        <f>+ABS119/ABS$16</f>
        <v>#DIV/0!</v>
      </c>
      <c r="ABU119" s="1538">
        <f>+ABU557</f>
        <v>0</v>
      </c>
      <c r="ABV119" s="1845" t="e">
        <f>+ABU119/ABU$16</f>
        <v>#DIV/0!</v>
      </c>
      <c r="ABW119" s="1538">
        <f>+ABW557</f>
        <v>0</v>
      </c>
      <c r="ABX119" s="1845" t="e">
        <f>+ABW119/ABW$16</f>
        <v>#DIV/0!</v>
      </c>
      <c r="ABY119" s="1538">
        <f>+ABY557</f>
        <v>0</v>
      </c>
      <c r="ABZ119" s="1845" t="e">
        <f>+ABY119/ABY$16</f>
        <v>#DIV/0!</v>
      </c>
      <c r="ACA119" s="1538">
        <f>+ACA557</f>
        <v>0</v>
      </c>
      <c r="ACB119" s="1845" t="e">
        <f>+ACA119/ACA$16</f>
        <v>#DIV/0!</v>
      </c>
      <c r="ACC119" s="1538">
        <f>+ACC557</f>
        <v>0</v>
      </c>
      <c r="ACD119" s="1845" t="e">
        <f>+ACC119/ACC$16</f>
        <v>#DIV/0!</v>
      </c>
      <c r="ACE119" s="1538">
        <f>+ACE557</f>
        <v>0</v>
      </c>
      <c r="ACF119" s="1845" t="e">
        <f>+ACE119/ACE$16</f>
        <v>#DIV/0!</v>
      </c>
      <c r="ACG119" s="1538">
        <f>+ACG557</f>
        <v>0</v>
      </c>
      <c r="ACH119" s="1845" t="e">
        <f>+ACG119/ACG$16</f>
        <v>#DIV/0!</v>
      </c>
      <c r="ACI119" s="1538">
        <f>+ACI557</f>
        <v>0</v>
      </c>
      <c r="ACJ119" s="1845" t="e">
        <f>+ACI119/ACI$16</f>
        <v>#DIV/0!</v>
      </c>
      <c r="ACK119" s="1538">
        <f>+ACK557</f>
        <v>0</v>
      </c>
      <c r="ACL119" s="1845" t="e">
        <f>+ACK119/ACK$16</f>
        <v>#DIV/0!</v>
      </c>
      <c r="ACM119" s="1538">
        <f>+ACM557</f>
        <v>0</v>
      </c>
      <c r="ACN119" s="1845" t="e">
        <f>+ACM119/ACM$16</f>
        <v>#DIV/0!</v>
      </c>
      <c r="ACO119" s="1538">
        <f>+ACO557</f>
        <v>0</v>
      </c>
      <c r="ACP119" s="1845" t="e">
        <f>+ACO119/ACO$16</f>
        <v>#DIV/0!</v>
      </c>
      <c r="ACQ119" s="1538">
        <f>+ACQ557</f>
        <v>0</v>
      </c>
      <c r="ACR119" s="1845" t="e">
        <f>+ACQ119/ACQ$16</f>
        <v>#DIV/0!</v>
      </c>
      <c r="ACS119" s="1538">
        <f>+ACS557</f>
        <v>0</v>
      </c>
      <c r="ACT119" s="1845" t="e">
        <f>+ACS119/ACS$16</f>
        <v>#DIV/0!</v>
      </c>
      <c r="ACU119" s="1538">
        <f>+ACU557</f>
        <v>0</v>
      </c>
      <c r="ACV119" s="1845" t="e">
        <f>+ACU119/ACU$16</f>
        <v>#DIV/0!</v>
      </c>
      <c r="ACW119" s="1538">
        <f>+ACW557</f>
        <v>0</v>
      </c>
      <c r="ACX119" s="1845" t="e">
        <f>+ACW119/ACW$16</f>
        <v>#DIV/0!</v>
      </c>
      <c r="ACY119" s="1538">
        <f>+ACY557</f>
        <v>0</v>
      </c>
      <c r="ACZ119" s="1845" t="e">
        <f>+ACY119/ACY$16</f>
        <v>#DIV/0!</v>
      </c>
      <c r="ADA119" s="1538">
        <f>+ADA557</f>
        <v>0</v>
      </c>
      <c r="ADB119" s="1845" t="e">
        <f>+ADA119/ADA$16</f>
        <v>#DIV/0!</v>
      </c>
      <c r="ADC119" s="1538">
        <f>+ADC557</f>
        <v>0</v>
      </c>
      <c r="ADD119" s="1845" t="e">
        <f>+ADC119/ADC$16</f>
        <v>#DIV/0!</v>
      </c>
      <c r="ADE119" s="1538">
        <f>+ADE557</f>
        <v>0</v>
      </c>
      <c r="ADF119" s="1845" t="e">
        <f>+ADE119/ADE$16</f>
        <v>#DIV/0!</v>
      </c>
      <c r="ADG119" s="1538">
        <f>+ADG557</f>
        <v>0</v>
      </c>
      <c r="ADH119" s="1845" t="e">
        <f>+ADG119/ADG$16</f>
        <v>#DIV/0!</v>
      </c>
      <c r="ADI119" s="1538">
        <f>+ADI557</f>
        <v>0</v>
      </c>
      <c r="ADJ119" s="1845" t="e">
        <f>+ADI119/ADI$16</f>
        <v>#DIV/0!</v>
      </c>
      <c r="ADK119" s="1538">
        <f>+ADK557</f>
        <v>0</v>
      </c>
      <c r="ADL119" s="1845" t="e">
        <f>+ADK119/ADK$16</f>
        <v>#DIV/0!</v>
      </c>
      <c r="ADM119" s="1538">
        <f>+ADM557</f>
        <v>0</v>
      </c>
      <c r="ADN119" s="1845" t="e">
        <f>+ADM119/ADM$16</f>
        <v>#DIV/0!</v>
      </c>
      <c r="ADO119" s="1538">
        <f>+ADO557</f>
        <v>0</v>
      </c>
      <c r="ADP119" s="1845" t="e">
        <f>+ADO119/ADO$16</f>
        <v>#DIV/0!</v>
      </c>
      <c r="ADQ119" s="1538">
        <f>+ADQ557</f>
        <v>0</v>
      </c>
      <c r="ADR119" s="1845" t="e">
        <f>+ADQ119/ADQ$16</f>
        <v>#DIV/0!</v>
      </c>
      <c r="ADS119" s="1538">
        <f>+ADS557</f>
        <v>0</v>
      </c>
      <c r="ADT119" s="1845" t="e">
        <f>+ADS119/ADS$16</f>
        <v>#DIV/0!</v>
      </c>
      <c r="ADU119" s="1538">
        <f>+ADU557</f>
        <v>0</v>
      </c>
      <c r="ADV119" s="1845" t="e">
        <f>+ADU119/ADU$16</f>
        <v>#DIV/0!</v>
      </c>
      <c r="ADW119" s="1538">
        <f>+ADW557</f>
        <v>0</v>
      </c>
      <c r="ADX119" s="1845" t="e">
        <f>+ADW119/ADW$16</f>
        <v>#DIV/0!</v>
      </c>
      <c r="ADY119" s="1538">
        <f>+ADY557</f>
        <v>0</v>
      </c>
      <c r="ADZ119" s="1845" t="e">
        <f>+ADY119/ADY$16</f>
        <v>#DIV/0!</v>
      </c>
      <c r="AEA119" s="1538">
        <f>+AEA557</f>
        <v>0</v>
      </c>
      <c r="AEB119" s="1845" t="e">
        <f>+AEA119/AEA$16</f>
        <v>#DIV/0!</v>
      </c>
      <c r="AEC119" s="1538">
        <f>+AEC557</f>
        <v>0</v>
      </c>
      <c r="AED119" s="1845" t="e">
        <f>+AEC119/AEC$16</f>
        <v>#DIV/0!</v>
      </c>
      <c r="AEE119" s="1538">
        <f>+AEE557</f>
        <v>0</v>
      </c>
      <c r="AEF119" s="1845" t="e">
        <f>+AEE119/AEE$16</f>
        <v>#DIV/0!</v>
      </c>
      <c r="AEG119" s="1538">
        <f>+AEG557</f>
        <v>0</v>
      </c>
      <c r="AEH119" s="1845" t="e">
        <f>+AEG119/AEG$16</f>
        <v>#DIV/0!</v>
      </c>
      <c r="AEI119" s="1538">
        <f>+AEI557</f>
        <v>0</v>
      </c>
      <c r="AEJ119" s="1845" t="e">
        <f>+AEI119/AEI$16</f>
        <v>#DIV/0!</v>
      </c>
      <c r="AEK119" s="1538">
        <f>+AEK557</f>
        <v>0</v>
      </c>
      <c r="AEL119" s="1845" t="e">
        <f>+AEK119/AEK$16</f>
        <v>#DIV/0!</v>
      </c>
      <c r="AEM119" s="1538">
        <f>+AEM557</f>
        <v>0</v>
      </c>
      <c r="AEN119" s="1845" t="e">
        <f>+AEM119/AEM$16</f>
        <v>#DIV/0!</v>
      </c>
      <c r="AEO119" s="1538">
        <f>+AEO557</f>
        <v>0</v>
      </c>
      <c r="AEP119" s="1845" t="e">
        <f>+AEO119/AEO$16</f>
        <v>#DIV/0!</v>
      </c>
      <c r="AEQ119" s="1538">
        <f>+AEQ557</f>
        <v>0</v>
      </c>
      <c r="AER119" s="1845" t="e">
        <f>+AEQ119/AEQ$16</f>
        <v>#DIV/0!</v>
      </c>
      <c r="AES119" s="1538">
        <f>+AES557</f>
        <v>0</v>
      </c>
      <c r="AET119" s="1845" t="e">
        <f>+AES119/AES$16</f>
        <v>#DIV/0!</v>
      </c>
      <c r="AEU119" s="1538">
        <f>+AEU557</f>
        <v>0</v>
      </c>
      <c r="AEV119" s="1845" t="e">
        <f>+AEU119/AEU$16</f>
        <v>#DIV/0!</v>
      </c>
      <c r="AEW119" s="1538">
        <f>+AEW557</f>
        <v>0</v>
      </c>
      <c r="AEX119" s="1845" t="e">
        <f>+AEW119/AEW$16</f>
        <v>#DIV/0!</v>
      </c>
      <c r="AEY119" s="1538">
        <f>+AEY557</f>
        <v>0</v>
      </c>
      <c r="AEZ119" s="1845" t="e">
        <f>+AEY119/AEY$16</f>
        <v>#DIV/0!</v>
      </c>
      <c r="AFA119" s="1538">
        <f>+AFA557</f>
        <v>0</v>
      </c>
      <c r="AFB119" s="1845" t="e">
        <f>+AFA119/AFA$16</f>
        <v>#DIV/0!</v>
      </c>
      <c r="AFC119" s="1538">
        <f>+AFC557</f>
        <v>0</v>
      </c>
      <c r="AFD119" s="1845" t="e">
        <f>+AFC119/AFC$16</f>
        <v>#DIV/0!</v>
      </c>
      <c r="AFE119" s="1538">
        <f>+AFE557</f>
        <v>0</v>
      </c>
      <c r="AFF119" s="1845" t="e">
        <f>+AFE119/AFE$16</f>
        <v>#DIV/0!</v>
      </c>
      <c r="AFG119" s="1538">
        <f>+AFG557</f>
        <v>0</v>
      </c>
      <c r="AFH119" s="1845" t="e">
        <f>+AFG119/AFG$16</f>
        <v>#DIV/0!</v>
      </c>
      <c r="AFI119" s="1538">
        <f>+AFI557</f>
        <v>0</v>
      </c>
      <c r="AFJ119" s="1845" t="e">
        <f>+AFI119/AFI$16</f>
        <v>#DIV/0!</v>
      </c>
      <c r="AFK119" s="1538">
        <f>+AFK557</f>
        <v>0</v>
      </c>
      <c r="AFL119" s="1845" t="e">
        <f>+AFK119/AFK$16</f>
        <v>#DIV/0!</v>
      </c>
      <c r="AFM119" s="1538">
        <f>+AFM557</f>
        <v>0</v>
      </c>
      <c r="AFN119" s="1845" t="e">
        <f>+AFM119/AFM$16</f>
        <v>#DIV/0!</v>
      </c>
      <c r="AFO119" s="1538">
        <f>+AFO557</f>
        <v>0</v>
      </c>
      <c r="AFP119" s="1845" t="e">
        <f>+AFO119/AFO$16</f>
        <v>#DIV/0!</v>
      </c>
      <c r="AFQ119" s="1538">
        <f>+AFQ557</f>
        <v>0</v>
      </c>
      <c r="AFR119" s="1845" t="e">
        <f>+AFQ119/AFQ$16</f>
        <v>#DIV/0!</v>
      </c>
      <c r="AFS119" s="1538">
        <f>+AFS557</f>
        <v>0</v>
      </c>
      <c r="AFT119" s="1845" t="e">
        <f>+AFS119/AFS$16</f>
        <v>#DIV/0!</v>
      </c>
      <c r="AFU119" s="1538">
        <f>+AFU557</f>
        <v>0</v>
      </c>
      <c r="AFV119" s="1845" t="e">
        <f>+AFU119/AFU$16</f>
        <v>#DIV/0!</v>
      </c>
      <c r="AFW119" s="1538">
        <f>+AFW557</f>
        <v>0</v>
      </c>
      <c r="AFX119" s="1845" t="e">
        <f>+AFW119/AFW$16</f>
        <v>#DIV/0!</v>
      </c>
      <c r="AFY119" s="1538">
        <f>+AFY557</f>
        <v>0</v>
      </c>
      <c r="AFZ119" s="1845" t="e">
        <f>+AFY119/AFY$16</f>
        <v>#DIV/0!</v>
      </c>
      <c r="AGA119" s="1538">
        <f>+AGA557</f>
        <v>0</v>
      </c>
      <c r="AGB119" s="1845" t="e">
        <f>+AGA119/AGA$16</f>
        <v>#DIV/0!</v>
      </c>
      <c r="AGC119" s="1538">
        <f>+AGC557</f>
        <v>0</v>
      </c>
      <c r="AGD119" s="1845" t="e">
        <f>+AGC119/AGC$16</f>
        <v>#DIV/0!</v>
      </c>
      <c r="AGE119" s="1538">
        <f>+AGE557</f>
        <v>0</v>
      </c>
      <c r="AGF119" s="1845" t="e">
        <f>+AGE119/AGE$16</f>
        <v>#DIV/0!</v>
      </c>
      <c r="AGG119" s="1538">
        <f>+AGG557</f>
        <v>0</v>
      </c>
      <c r="AGH119" s="1845" t="e">
        <f>+AGG119/AGG$16</f>
        <v>#DIV/0!</v>
      </c>
      <c r="AGI119" s="1538">
        <f>+AGI557</f>
        <v>0</v>
      </c>
      <c r="AGJ119" s="1845" t="e">
        <f>+AGI119/AGI$16</f>
        <v>#DIV/0!</v>
      </c>
      <c r="AGK119" s="1538">
        <f>+AGK557</f>
        <v>0</v>
      </c>
      <c r="AGL119" s="1845" t="e">
        <f>+AGK119/AGK$16</f>
        <v>#DIV/0!</v>
      </c>
      <c r="AGM119" s="1538">
        <f>+AGM557</f>
        <v>0</v>
      </c>
      <c r="AGN119" s="1845" t="e">
        <f>+AGM119/AGM$16</f>
        <v>#DIV/0!</v>
      </c>
      <c r="AGO119" s="1538">
        <f>+AGO557</f>
        <v>0</v>
      </c>
      <c r="AGP119" s="1845" t="e">
        <f>+AGO119/AGO$16</f>
        <v>#DIV/0!</v>
      </c>
      <c r="AGQ119" s="1538">
        <f>+AGQ557</f>
        <v>0</v>
      </c>
      <c r="AGR119" s="1845" t="e">
        <f>+AGQ119/AGQ$16</f>
        <v>#DIV/0!</v>
      </c>
      <c r="AGS119" s="1538">
        <f>+AGS557</f>
        <v>0</v>
      </c>
      <c r="AGT119" s="1845" t="e">
        <f>+AGS119/AGS$16</f>
        <v>#DIV/0!</v>
      </c>
      <c r="AGU119" s="1538">
        <f>+AGU557</f>
        <v>0</v>
      </c>
      <c r="AGV119" s="1845" t="e">
        <f>+AGU119/AGU$16</f>
        <v>#DIV/0!</v>
      </c>
      <c r="AGW119" s="1538">
        <f>+AGW557</f>
        <v>0</v>
      </c>
      <c r="AGX119" s="1845" t="e">
        <f>+AGW119/AGW$16</f>
        <v>#DIV/0!</v>
      </c>
      <c r="AGY119" s="1538">
        <f>+AGY557</f>
        <v>0</v>
      </c>
      <c r="AGZ119" s="1845" t="e">
        <f>+AGY119/AGY$16</f>
        <v>#DIV/0!</v>
      </c>
      <c r="AHA119" s="1538">
        <f>+AHA557</f>
        <v>0</v>
      </c>
      <c r="AHB119" s="1845" t="e">
        <f>+AHA119/AHA$16</f>
        <v>#DIV/0!</v>
      </c>
      <c r="AHC119" s="1538">
        <f>+AHC557</f>
        <v>0</v>
      </c>
      <c r="AHD119" s="1845" t="e">
        <f>+AHC119/AHC$16</f>
        <v>#DIV/0!</v>
      </c>
      <c r="AHE119" s="1538">
        <f>+AHE557</f>
        <v>0</v>
      </c>
      <c r="AHF119" s="1845" t="e">
        <f>+AHE119/AHE$16</f>
        <v>#DIV/0!</v>
      </c>
      <c r="AHG119" s="1538">
        <f>+AHG557</f>
        <v>0</v>
      </c>
      <c r="AHH119" s="1845" t="e">
        <f>+AHG119/AHG$16</f>
        <v>#DIV/0!</v>
      </c>
      <c r="AHI119" s="1538">
        <f>+AHI557</f>
        <v>0</v>
      </c>
      <c r="AHJ119" s="1845" t="e">
        <f>+AHI119/AHI$16</f>
        <v>#DIV/0!</v>
      </c>
      <c r="AHK119" s="1538">
        <f>+AHK557</f>
        <v>0</v>
      </c>
      <c r="AHL119" s="1845" t="e">
        <f>+AHK119/AHK$16</f>
        <v>#DIV/0!</v>
      </c>
      <c r="AHM119" s="1538">
        <f>+AHM557</f>
        <v>0</v>
      </c>
      <c r="AHN119" s="1845" t="e">
        <f>+AHM119/AHM$16</f>
        <v>#DIV/0!</v>
      </c>
      <c r="AHO119" s="1538">
        <f>+AHO557</f>
        <v>0</v>
      </c>
      <c r="AHP119" s="1845" t="e">
        <f>+AHO119/AHO$16</f>
        <v>#DIV/0!</v>
      </c>
      <c r="AHQ119" s="1538">
        <f>+AHQ557</f>
        <v>0</v>
      </c>
      <c r="AHR119" s="1845" t="e">
        <f>+AHQ119/AHQ$16</f>
        <v>#DIV/0!</v>
      </c>
      <c r="AHS119" s="1538">
        <f>+AHS557</f>
        <v>0</v>
      </c>
      <c r="AHT119" s="1845" t="e">
        <f>+AHS119/AHS$16</f>
        <v>#DIV/0!</v>
      </c>
      <c r="AHU119" s="1538">
        <f>+AHU557</f>
        <v>0</v>
      </c>
      <c r="AHV119" s="1845" t="e">
        <f>+AHU119/AHU$16</f>
        <v>#DIV/0!</v>
      </c>
      <c r="AHW119" s="1538">
        <f>+AHW557</f>
        <v>0</v>
      </c>
      <c r="AHX119" s="1845" t="e">
        <f>+AHW119/AHW$16</f>
        <v>#DIV/0!</v>
      </c>
      <c r="AHY119" s="1538">
        <f>+AHY557</f>
        <v>0</v>
      </c>
      <c r="AHZ119" s="1845" t="e">
        <f>+AHY119/AHY$16</f>
        <v>#DIV/0!</v>
      </c>
      <c r="AIA119" s="1538">
        <f>+AIA557</f>
        <v>0</v>
      </c>
      <c r="AIB119" s="1845" t="e">
        <f>+AIA119/AIA$16</f>
        <v>#DIV/0!</v>
      </c>
      <c r="AIC119" s="1538">
        <f>+AIC557</f>
        <v>0</v>
      </c>
      <c r="AID119" s="1845" t="e">
        <f>+AIC119/AIC$16</f>
        <v>#DIV/0!</v>
      </c>
      <c r="AIE119" s="1538">
        <f>+AIE557</f>
        <v>0</v>
      </c>
      <c r="AIF119" s="1845" t="e">
        <f>+AIE119/AIE$16</f>
        <v>#DIV/0!</v>
      </c>
      <c r="AIG119" s="1538">
        <f>+AIG557</f>
        <v>0</v>
      </c>
      <c r="AIH119" s="1845" t="e">
        <f>+AIG119/AIG$16</f>
        <v>#DIV/0!</v>
      </c>
      <c r="AII119" s="1538">
        <f>+AII557</f>
        <v>0</v>
      </c>
      <c r="AIJ119" s="1845" t="e">
        <f>+AII119/AII$16</f>
        <v>#DIV/0!</v>
      </c>
      <c r="AIK119" s="1538">
        <f>+AIK557</f>
        <v>0</v>
      </c>
      <c r="AIL119" s="1845" t="e">
        <f>+AIK119/AIK$16</f>
        <v>#DIV/0!</v>
      </c>
      <c r="AIM119" s="1538">
        <f>+AIM557</f>
        <v>0</v>
      </c>
      <c r="AIN119" s="1845" t="e">
        <f>+AIM119/AIM$16</f>
        <v>#DIV/0!</v>
      </c>
      <c r="AIO119" s="1538">
        <f>+AIO557</f>
        <v>0</v>
      </c>
      <c r="AIP119" s="1845" t="e">
        <f>+AIO119/AIO$16</f>
        <v>#DIV/0!</v>
      </c>
      <c r="AIQ119" s="1538">
        <f>+AIQ557</f>
        <v>0</v>
      </c>
      <c r="AIR119" s="1845" t="e">
        <f>+AIQ119/AIQ$16</f>
        <v>#DIV/0!</v>
      </c>
      <c r="AIS119" s="1538">
        <f>+AIS557</f>
        <v>0</v>
      </c>
      <c r="AIT119" s="1845" t="e">
        <f>+AIS119/AIS$16</f>
        <v>#DIV/0!</v>
      </c>
      <c r="AIU119" s="1538">
        <f>+AIU557</f>
        <v>0</v>
      </c>
      <c r="AIV119" s="1845" t="e">
        <f>+AIU119/AIU$16</f>
        <v>#DIV/0!</v>
      </c>
      <c r="AIW119" s="1538">
        <f>+AIW557</f>
        <v>0</v>
      </c>
      <c r="AIX119" s="1845" t="e">
        <f>+AIW119/AIW$16</f>
        <v>#DIV/0!</v>
      </c>
      <c r="AIY119" s="1538">
        <f>+AIY557</f>
        <v>0</v>
      </c>
      <c r="AIZ119" s="1845" t="e">
        <f>+AIY119/AIY$16</f>
        <v>#DIV/0!</v>
      </c>
      <c r="AJA119" s="1538">
        <f>+AJA557</f>
        <v>0</v>
      </c>
      <c r="AJB119" s="1845" t="e">
        <f>+AJA119/AJA$16</f>
        <v>#DIV/0!</v>
      </c>
      <c r="AJC119" s="1538">
        <f>+AJC557</f>
        <v>0</v>
      </c>
      <c r="AJD119" s="1845" t="e">
        <f>+AJC119/AJC$16</f>
        <v>#DIV/0!</v>
      </c>
      <c r="AJE119" s="1538">
        <f>+AJE557</f>
        <v>0</v>
      </c>
      <c r="AJF119" s="1845" t="e">
        <f>+AJE119/AJE$16</f>
        <v>#DIV/0!</v>
      </c>
      <c r="AJG119" s="1538">
        <f>+AJG557</f>
        <v>0</v>
      </c>
      <c r="AJH119" s="1845" t="e">
        <f>+AJG119/AJG$16</f>
        <v>#DIV/0!</v>
      </c>
      <c r="AJI119" s="1538">
        <f>+AJI557</f>
        <v>0</v>
      </c>
      <c r="AJJ119" s="1845" t="e">
        <f>+AJI119/AJI$16</f>
        <v>#DIV/0!</v>
      </c>
      <c r="AJK119" s="1538">
        <f>+AJK557</f>
        <v>0</v>
      </c>
      <c r="AJL119" s="1845" t="e">
        <f>+AJK119/AJK$16</f>
        <v>#DIV/0!</v>
      </c>
      <c r="AJM119" s="1538">
        <f>+AJM557</f>
        <v>0</v>
      </c>
      <c r="AJN119" s="1845" t="e">
        <f>+AJM119/AJM$16</f>
        <v>#DIV/0!</v>
      </c>
      <c r="AJO119" s="1538">
        <f>+AJO557</f>
        <v>0</v>
      </c>
      <c r="AJP119" s="1845" t="e">
        <f>+AJO119/AJO$16</f>
        <v>#DIV/0!</v>
      </c>
      <c r="AJQ119" s="1538">
        <f>+AJQ557</f>
        <v>0</v>
      </c>
      <c r="AJR119" s="1845" t="e">
        <f>+AJQ119/AJQ$16</f>
        <v>#DIV/0!</v>
      </c>
      <c r="AJS119" s="1538">
        <f>+AJS557</f>
        <v>0</v>
      </c>
      <c r="AJT119" s="1845" t="e">
        <f>+AJS119/AJS$16</f>
        <v>#DIV/0!</v>
      </c>
      <c r="AJU119" s="1538">
        <f>+AJU557</f>
        <v>0</v>
      </c>
      <c r="AJV119" s="1845" t="e">
        <f>+AJU119/AJU$16</f>
        <v>#DIV/0!</v>
      </c>
      <c r="AJW119" s="1538">
        <f>+AJW557</f>
        <v>0</v>
      </c>
      <c r="AJX119" s="1845" t="e">
        <f>+AJW119/AJW$16</f>
        <v>#DIV/0!</v>
      </c>
      <c r="AJY119" s="1538">
        <f>+AJY557</f>
        <v>0</v>
      </c>
      <c r="AJZ119" s="1845" t="e">
        <f>+AJY119/AJY$16</f>
        <v>#DIV/0!</v>
      </c>
      <c r="AKA119" s="1538">
        <f>+AKA557</f>
        <v>0</v>
      </c>
      <c r="AKB119" s="1845" t="e">
        <f>+AKA119/AKA$16</f>
        <v>#DIV/0!</v>
      </c>
      <c r="AKC119" s="1538">
        <f>+AKC557</f>
        <v>0</v>
      </c>
      <c r="AKD119" s="1845" t="e">
        <f>+AKC119/AKC$16</f>
        <v>#DIV/0!</v>
      </c>
      <c r="AKE119" s="1538">
        <f>+AKE557</f>
        <v>0</v>
      </c>
      <c r="AKF119" s="1845" t="e">
        <f>+AKE119/AKE$16</f>
        <v>#DIV/0!</v>
      </c>
      <c r="AKG119" s="1538">
        <f>+AKG557</f>
        <v>0</v>
      </c>
      <c r="AKH119" s="1845" t="e">
        <f>+AKG119/AKG$16</f>
        <v>#DIV/0!</v>
      </c>
      <c r="AKI119" s="1538">
        <f>+AKI557</f>
        <v>0</v>
      </c>
      <c r="AKJ119" s="1845" t="e">
        <f>+AKI119/AKI$16</f>
        <v>#DIV/0!</v>
      </c>
      <c r="AKK119" s="1538">
        <f>+AKK557</f>
        <v>0</v>
      </c>
      <c r="AKL119" s="1845" t="e">
        <f>+AKK119/AKK$16</f>
        <v>#DIV/0!</v>
      </c>
      <c r="AKM119" s="1538">
        <f>+AKM557</f>
        <v>0</v>
      </c>
      <c r="AKN119" s="1845" t="e">
        <f>+AKM119/AKM$16</f>
        <v>#DIV/0!</v>
      </c>
      <c r="AKO119" s="1538">
        <f>+AKO557</f>
        <v>0</v>
      </c>
      <c r="AKP119" s="1845" t="e">
        <f>+AKO119/AKO$16</f>
        <v>#DIV/0!</v>
      </c>
      <c r="AKQ119" s="1538">
        <f>+AKQ557</f>
        <v>0</v>
      </c>
      <c r="AKR119" s="1845" t="e">
        <f>+AKQ119/AKQ$16</f>
        <v>#DIV/0!</v>
      </c>
      <c r="AKS119" s="1538">
        <f>+AKS557</f>
        <v>0</v>
      </c>
      <c r="AKT119" s="1845" t="e">
        <f>+AKS119/AKS$16</f>
        <v>#DIV/0!</v>
      </c>
      <c r="AKU119" s="1538">
        <f>+AKU557</f>
        <v>0</v>
      </c>
      <c r="AKV119" s="1845" t="e">
        <f>+AKU119/AKU$16</f>
        <v>#DIV/0!</v>
      </c>
      <c r="AKW119" s="1538">
        <f>+AKW557</f>
        <v>0</v>
      </c>
      <c r="AKX119" s="1845" t="e">
        <f>+AKW119/AKW$16</f>
        <v>#DIV/0!</v>
      </c>
      <c r="AKY119" s="1538">
        <f>+AKY557</f>
        <v>0</v>
      </c>
      <c r="AKZ119" s="1845" t="e">
        <f>+AKY119/AKY$16</f>
        <v>#DIV/0!</v>
      </c>
      <c r="ALA119" s="1538">
        <f>+ALA557</f>
        <v>0</v>
      </c>
      <c r="ALB119" s="1845" t="e">
        <f>+ALA119/ALA$16</f>
        <v>#DIV/0!</v>
      </c>
      <c r="ALC119" s="1538">
        <f>+ALC557</f>
        <v>0</v>
      </c>
      <c r="ALD119" s="1845" t="e">
        <f>+ALC119/ALC$16</f>
        <v>#DIV/0!</v>
      </c>
      <c r="ALE119" s="1538">
        <f>+ALE557</f>
        <v>0</v>
      </c>
      <c r="ALF119" s="1845" t="e">
        <f>+ALE119/ALE$16</f>
        <v>#DIV/0!</v>
      </c>
      <c r="ALG119" s="1538">
        <f>+ALG557</f>
        <v>0</v>
      </c>
      <c r="ALH119" s="1845" t="e">
        <f>+ALG119/ALG$16</f>
        <v>#DIV/0!</v>
      </c>
      <c r="ALI119" s="1538">
        <f>+ALI557</f>
        <v>0</v>
      </c>
      <c r="ALJ119" s="1845" t="e">
        <f>+ALI119/ALI$16</f>
        <v>#DIV/0!</v>
      </c>
      <c r="ALK119" s="1538">
        <f>+ALK557</f>
        <v>0</v>
      </c>
      <c r="ALL119" s="1845" t="e">
        <f>+ALK119/ALK$16</f>
        <v>#DIV/0!</v>
      </c>
      <c r="ALM119" s="1538">
        <f>+ALM557</f>
        <v>0</v>
      </c>
      <c r="ALN119" s="1845" t="e">
        <f>+ALM119/ALM$16</f>
        <v>#DIV/0!</v>
      </c>
      <c r="ALO119" s="1538">
        <f>+ALO557</f>
        <v>0</v>
      </c>
      <c r="ALP119" s="1845" t="e">
        <f>+ALO119/ALO$16</f>
        <v>#DIV/0!</v>
      </c>
      <c r="ALQ119" s="1538">
        <f>+ALQ557</f>
        <v>0</v>
      </c>
      <c r="ALR119" s="1845" t="e">
        <f>+ALQ119/ALQ$16</f>
        <v>#DIV/0!</v>
      </c>
      <c r="ALS119" s="1538">
        <f>+ALS557</f>
        <v>0</v>
      </c>
      <c r="ALT119" s="1845" t="e">
        <f>+ALS119/ALS$16</f>
        <v>#DIV/0!</v>
      </c>
      <c r="ALU119" s="1538">
        <f>+ALU557</f>
        <v>0</v>
      </c>
      <c r="ALV119" s="1845" t="e">
        <f>+ALU119/ALU$16</f>
        <v>#DIV/0!</v>
      </c>
      <c r="ALW119" s="1538">
        <f>+ALW557</f>
        <v>0</v>
      </c>
      <c r="ALX119" s="1845" t="e">
        <f>+ALW119/ALW$16</f>
        <v>#DIV/0!</v>
      </c>
      <c r="ALY119" s="1538">
        <f>+ALY557</f>
        <v>0</v>
      </c>
      <c r="ALZ119" s="1845" t="e">
        <f>+ALY119/ALY$16</f>
        <v>#DIV/0!</v>
      </c>
      <c r="AMA119" s="1538">
        <f>+AMA557</f>
        <v>0</v>
      </c>
      <c r="AMB119" s="1845" t="e">
        <f>+AMA119/AMA$16</f>
        <v>#DIV/0!</v>
      </c>
      <c r="AMC119" s="1538">
        <f>+AMC557</f>
        <v>0</v>
      </c>
      <c r="AMD119" s="1845" t="e">
        <f>+AMC119/AMC$16</f>
        <v>#DIV/0!</v>
      </c>
      <c r="AME119" s="1538">
        <f>+AME557</f>
        <v>0</v>
      </c>
      <c r="AMF119" s="1845" t="e">
        <f>+AME119/AME$16</f>
        <v>#DIV/0!</v>
      </c>
      <c r="AMG119" s="1538">
        <f>+AMG557</f>
        <v>0</v>
      </c>
      <c r="AMH119" s="1845" t="e">
        <f>+AMG119/AMG$16</f>
        <v>#DIV/0!</v>
      </c>
      <c r="AMI119" s="1538">
        <f>+AMI557</f>
        <v>0</v>
      </c>
      <c r="AMJ119" s="1845" t="e">
        <f>+AMI119/AMI$16</f>
        <v>#DIV/0!</v>
      </c>
      <c r="AMK119" s="1538">
        <f>+AMK557</f>
        <v>0</v>
      </c>
      <c r="AML119" s="1845" t="e">
        <f>+AMK119/AMK$16</f>
        <v>#DIV/0!</v>
      </c>
      <c r="AMM119" s="1538">
        <f>+AMM557</f>
        <v>0</v>
      </c>
      <c r="AMN119" s="1845" t="e">
        <f>+AMM119/AMM$16</f>
        <v>#DIV/0!</v>
      </c>
      <c r="AMO119" s="1538">
        <f>+AMO557</f>
        <v>0</v>
      </c>
      <c r="AMP119" s="1845" t="e">
        <f>+AMO119/AMO$16</f>
        <v>#DIV/0!</v>
      </c>
      <c r="AMQ119" s="1538">
        <f>+AMQ557</f>
        <v>0</v>
      </c>
      <c r="AMR119" s="1845" t="e">
        <f>+AMQ119/AMQ$16</f>
        <v>#DIV/0!</v>
      </c>
      <c r="AMS119" s="1538">
        <f>+AMS557</f>
        <v>0</v>
      </c>
      <c r="AMT119" s="1845" t="e">
        <f>+AMS119/AMS$16</f>
        <v>#DIV/0!</v>
      </c>
      <c r="AMU119" s="1538">
        <f>+AMU557</f>
        <v>0</v>
      </c>
      <c r="AMV119" s="1845" t="e">
        <f>+AMU119/AMU$16</f>
        <v>#DIV/0!</v>
      </c>
      <c r="AMW119" s="1538">
        <f>+AMW557</f>
        <v>0</v>
      </c>
      <c r="AMX119" s="1845" t="e">
        <f>+AMW119/AMW$16</f>
        <v>#DIV/0!</v>
      </c>
      <c r="AMY119" s="1538">
        <f>+AMY557</f>
        <v>0</v>
      </c>
      <c r="AMZ119" s="1845" t="e">
        <f>+AMY119/AMY$16</f>
        <v>#DIV/0!</v>
      </c>
      <c r="ANA119" s="1538">
        <f>+ANA557</f>
        <v>0</v>
      </c>
      <c r="ANB119" s="1845" t="e">
        <f>+ANA119/ANA$16</f>
        <v>#DIV/0!</v>
      </c>
      <c r="ANC119" s="1538">
        <f>+ANC557</f>
        <v>0</v>
      </c>
      <c r="AND119" s="1845" t="e">
        <f>+ANC119/ANC$16</f>
        <v>#DIV/0!</v>
      </c>
      <c r="ANE119" s="1538">
        <f>+ANE557</f>
        <v>0</v>
      </c>
      <c r="ANF119" s="1845" t="e">
        <f>+ANE119/ANE$16</f>
        <v>#DIV/0!</v>
      </c>
      <c r="ANG119" s="1538">
        <f>+ANG557</f>
        <v>0</v>
      </c>
      <c r="ANH119" s="1845" t="e">
        <f>+ANG119/ANG$16</f>
        <v>#DIV/0!</v>
      </c>
      <c r="ANI119" s="1538">
        <f>+ANI557</f>
        <v>0</v>
      </c>
      <c r="ANJ119" s="1845" t="e">
        <f>+ANI119/ANI$16</f>
        <v>#DIV/0!</v>
      </c>
      <c r="ANK119" s="1538">
        <f>+ANK557</f>
        <v>0</v>
      </c>
      <c r="ANL119" s="1845" t="e">
        <f>+ANK119/ANK$16</f>
        <v>#DIV/0!</v>
      </c>
      <c r="ANM119" s="1538">
        <f>+ANM557</f>
        <v>0</v>
      </c>
      <c r="ANN119" s="1845" t="e">
        <f>+ANM119/ANM$16</f>
        <v>#DIV/0!</v>
      </c>
      <c r="ANO119" s="1538">
        <f>+ANO557</f>
        <v>0</v>
      </c>
      <c r="ANP119" s="1845" t="e">
        <f>+ANO119/ANO$16</f>
        <v>#DIV/0!</v>
      </c>
      <c r="ANQ119" s="1538">
        <f>+ANQ557</f>
        <v>0</v>
      </c>
      <c r="ANR119" s="1845" t="e">
        <f>+ANQ119/ANQ$16</f>
        <v>#DIV/0!</v>
      </c>
      <c r="ANS119" s="1538">
        <f>+ANS557</f>
        <v>0</v>
      </c>
      <c r="ANT119" s="1845" t="e">
        <f>+ANS119/ANS$16</f>
        <v>#DIV/0!</v>
      </c>
      <c r="ANU119" s="1538">
        <f>+ANU557</f>
        <v>0</v>
      </c>
      <c r="ANV119" s="1845" t="e">
        <f>+ANU119/ANU$16</f>
        <v>#DIV/0!</v>
      </c>
      <c r="ANW119" s="1538">
        <f>+ANW557</f>
        <v>0</v>
      </c>
      <c r="ANX119" s="1845" t="e">
        <f>+ANW119/ANW$16</f>
        <v>#DIV/0!</v>
      </c>
      <c r="ANY119" s="1538">
        <f>+ANY557</f>
        <v>0</v>
      </c>
      <c r="ANZ119" s="1845" t="e">
        <f>+ANY119/ANY$16</f>
        <v>#DIV/0!</v>
      </c>
      <c r="AOA119" s="1538">
        <f>+AOA557</f>
        <v>0</v>
      </c>
      <c r="AOB119" s="1845" t="e">
        <f>+AOA119/AOA$16</f>
        <v>#DIV/0!</v>
      </c>
      <c r="AOC119" s="1538">
        <f>+AOC557</f>
        <v>0</v>
      </c>
      <c r="AOD119" s="1845" t="e">
        <f>+AOC119/AOC$16</f>
        <v>#DIV/0!</v>
      </c>
      <c r="AOE119" s="1538">
        <f>+AOE557</f>
        <v>0</v>
      </c>
      <c r="AOF119" s="1845" t="e">
        <f>+AOE119/AOE$16</f>
        <v>#DIV/0!</v>
      </c>
      <c r="AOG119" s="1538">
        <f>+AOG557</f>
        <v>0</v>
      </c>
      <c r="AOH119" s="1845" t="e">
        <f>+AOG119/AOG$16</f>
        <v>#DIV/0!</v>
      </c>
      <c r="AOI119" s="1538">
        <f>+AOI557</f>
        <v>0</v>
      </c>
      <c r="AOJ119" s="1845" t="e">
        <f>+AOI119/AOI$16</f>
        <v>#DIV/0!</v>
      </c>
      <c r="AOK119" s="1538">
        <f>+AOK557</f>
        <v>0</v>
      </c>
      <c r="AOL119" s="1845" t="e">
        <f>+AOK119/AOK$16</f>
        <v>#DIV/0!</v>
      </c>
      <c r="AOM119" s="1538">
        <f>+AOM557</f>
        <v>0</v>
      </c>
      <c r="AON119" s="1845" t="e">
        <f>+AOM119/AOM$16</f>
        <v>#DIV/0!</v>
      </c>
      <c r="AOO119" s="1538">
        <f>+AOO557</f>
        <v>0</v>
      </c>
      <c r="AOP119" s="1845" t="e">
        <f>+AOO119/AOO$16</f>
        <v>#DIV/0!</v>
      </c>
      <c r="AOQ119" s="1538">
        <f>+AOQ557</f>
        <v>0</v>
      </c>
      <c r="AOR119" s="1845" t="e">
        <f>+AOQ119/AOQ$16</f>
        <v>#DIV/0!</v>
      </c>
      <c r="AOS119" s="1538">
        <f>+AOS557</f>
        <v>0</v>
      </c>
      <c r="AOT119" s="1845" t="e">
        <f>+AOS119/AOS$16</f>
        <v>#DIV/0!</v>
      </c>
      <c r="AOU119" s="1538">
        <f>+AOU557</f>
        <v>0</v>
      </c>
      <c r="AOV119" s="1845" t="e">
        <f>+AOU119/AOU$16</f>
        <v>#DIV/0!</v>
      </c>
      <c r="AOW119" s="1538">
        <f>+AOW557</f>
        <v>0</v>
      </c>
      <c r="AOX119" s="1845" t="e">
        <f>+AOW119/AOW$16</f>
        <v>#DIV/0!</v>
      </c>
      <c r="AOY119" s="1538">
        <f>+AOY557</f>
        <v>0</v>
      </c>
      <c r="AOZ119" s="1845" t="e">
        <f>+AOY119/AOY$16</f>
        <v>#DIV/0!</v>
      </c>
      <c r="APA119" s="1538">
        <f>+APA557</f>
        <v>0</v>
      </c>
      <c r="APB119" s="1845" t="e">
        <f>+APA119/APA$16</f>
        <v>#DIV/0!</v>
      </c>
      <c r="APC119" s="1538">
        <f>+APC557</f>
        <v>0</v>
      </c>
      <c r="APD119" s="1845" t="e">
        <f>+APC119/APC$16</f>
        <v>#DIV/0!</v>
      </c>
      <c r="APE119" s="1538">
        <f>+APE557</f>
        <v>0</v>
      </c>
      <c r="APF119" s="1845" t="e">
        <f>+APE119/APE$16</f>
        <v>#DIV/0!</v>
      </c>
      <c r="APG119" s="1538">
        <f>+APG557</f>
        <v>0</v>
      </c>
      <c r="APH119" s="1845" t="e">
        <f>+APG119/APG$16</f>
        <v>#DIV/0!</v>
      </c>
      <c r="API119" s="1538">
        <f>+API557</f>
        <v>0</v>
      </c>
      <c r="APJ119" s="1845" t="e">
        <f>+API119/API$16</f>
        <v>#DIV/0!</v>
      </c>
      <c r="APK119" s="1538">
        <f>+APK557</f>
        <v>0</v>
      </c>
      <c r="APL119" s="1845" t="e">
        <f>+APK119/APK$16</f>
        <v>#DIV/0!</v>
      </c>
      <c r="APM119" s="1538">
        <f>+APM557</f>
        <v>0</v>
      </c>
      <c r="APN119" s="1845" t="e">
        <f>+APM119/APM$16</f>
        <v>#DIV/0!</v>
      </c>
      <c r="APO119" s="1538">
        <f>+APO557</f>
        <v>0</v>
      </c>
      <c r="APP119" s="1845" t="e">
        <f>+APO119/APO$16</f>
        <v>#DIV/0!</v>
      </c>
      <c r="APQ119" s="1538">
        <f>+APQ557</f>
        <v>0</v>
      </c>
      <c r="APR119" s="1845" t="e">
        <f>+APQ119/APQ$16</f>
        <v>#DIV/0!</v>
      </c>
      <c r="APS119" s="1538">
        <f>+APS557</f>
        <v>0</v>
      </c>
      <c r="APT119" s="1845" t="e">
        <f>+APS119/APS$16</f>
        <v>#DIV/0!</v>
      </c>
      <c r="APU119" s="1538">
        <f>+APU557</f>
        <v>0</v>
      </c>
      <c r="APV119" s="1845" t="e">
        <f>+APU119/APU$16</f>
        <v>#DIV/0!</v>
      </c>
      <c r="APW119" s="1538">
        <f>+APW557</f>
        <v>0</v>
      </c>
      <c r="APX119" s="1845" t="e">
        <f>+APW119/APW$16</f>
        <v>#DIV/0!</v>
      </c>
      <c r="APY119" s="1538">
        <f>+APY557</f>
        <v>0</v>
      </c>
      <c r="APZ119" s="1845" t="e">
        <f>+APY119/APY$16</f>
        <v>#DIV/0!</v>
      </c>
      <c r="AQA119" s="1538">
        <f>+AQA557</f>
        <v>0</v>
      </c>
      <c r="AQB119" s="1845" t="e">
        <f>+AQA119/AQA$16</f>
        <v>#DIV/0!</v>
      </c>
      <c r="AQC119" s="1538">
        <f>+AQC557</f>
        <v>0</v>
      </c>
      <c r="AQD119" s="1845" t="e">
        <f>+AQC119/AQC$16</f>
        <v>#DIV/0!</v>
      </c>
      <c r="AQE119" s="1538">
        <f>+AQE557</f>
        <v>0</v>
      </c>
      <c r="AQF119" s="1845" t="e">
        <f>+AQE119/AQE$16</f>
        <v>#DIV/0!</v>
      </c>
      <c r="AQG119" s="1538">
        <f>+AQG557</f>
        <v>0</v>
      </c>
      <c r="AQH119" s="1845" t="e">
        <f>+AQG119/AQG$16</f>
        <v>#DIV/0!</v>
      </c>
      <c r="AQI119" s="1538">
        <f>+AQI557</f>
        <v>0</v>
      </c>
      <c r="AQJ119" s="1845" t="e">
        <f>+AQI119/AQI$16</f>
        <v>#DIV/0!</v>
      </c>
      <c r="AQK119" s="1538">
        <f>+AQK557</f>
        <v>0</v>
      </c>
      <c r="AQL119" s="1845" t="e">
        <f>+AQK119/AQK$16</f>
        <v>#DIV/0!</v>
      </c>
      <c r="AQM119" s="1538">
        <f>+AQM557</f>
        <v>0</v>
      </c>
      <c r="AQN119" s="1845" t="e">
        <f>+AQM119/AQM$16</f>
        <v>#DIV/0!</v>
      </c>
      <c r="AQO119" s="1538">
        <f>+AQO557</f>
        <v>0</v>
      </c>
      <c r="AQP119" s="1845" t="e">
        <f>+AQO119/AQO$16</f>
        <v>#DIV/0!</v>
      </c>
      <c r="AQQ119" s="1538">
        <f>+AQQ557</f>
        <v>0</v>
      </c>
      <c r="AQR119" s="1845" t="e">
        <f>+AQQ119/AQQ$16</f>
        <v>#DIV/0!</v>
      </c>
      <c r="AQS119" s="1538">
        <f>+AQS557</f>
        <v>0</v>
      </c>
      <c r="AQT119" s="1845" t="e">
        <f>+AQS119/AQS$16</f>
        <v>#DIV/0!</v>
      </c>
      <c r="AQU119" s="1538">
        <f>+AQU557</f>
        <v>0</v>
      </c>
      <c r="AQV119" s="1845" t="e">
        <f>+AQU119/AQU$16</f>
        <v>#DIV/0!</v>
      </c>
      <c r="AQW119" s="1538">
        <f>+AQW557</f>
        <v>0</v>
      </c>
      <c r="AQX119" s="1845" t="e">
        <f>+AQW119/AQW$16</f>
        <v>#DIV/0!</v>
      </c>
      <c r="AQY119" s="1538">
        <f>+AQY557</f>
        <v>0</v>
      </c>
      <c r="AQZ119" s="1845" t="e">
        <f>+AQY119/AQY$16</f>
        <v>#DIV/0!</v>
      </c>
      <c r="ARA119" s="1538">
        <f>+ARA557</f>
        <v>0</v>
      </c>
      <c r="ARB119" s="1845" t="e">
        <f>+ARA119/ARA$16</f>
        <v>#DIV/0!</v>
      </c>
      <c r="ARC119" s="1538">
        <f>+ARC557</f>
        <v>0</v>
      </c>
      <c r="ARD119" s="1845" t="e">
        <f>+ARC119/ARC$16</f>
        <v>#DIV/0!</v>
      </c>
      <c r="ARE119" s="1538">
        <f>+ARE557</f>
        <v>0</v>
      </c>
      <c r="ARF119" s="1845" t="e">
        <f>+ARE119/ARE$16</f>
        <v>#DIV/0!</v>
      </c>
      <c r="ARG119" s="1538">
        <f>+ARG557</f>
        <v>0</v>
      </c>
      <c r="ARH119" s="1845" t="e">
        <f>+ARG119/ARG$16</f>
        <v>#DIV/0!</v>
      </c>
      <c r="ARI119" s="1538">
        <f>+ARI557</f>
        <v>0</v>
      </c>
      <c r="ARJ119" s="1845" t="e">
        <f>+ARI119/ARI$16</f>
        <v>#DIV/0!</v>
      </c>
      <c r="ARK119" s="1538">
        <f>+ARK557</f>
        <v>0</v>
      </c>
      <c r="ARL119" s="1845" t="e">
        <f>+ARK119/ARK$16</f>
        <v>#DIV/0!</v>
      </c>
      <c r="ARM119" s="1538">
        <f>+ARM557</f>
        <v>0</v>
      </c>
      <c r="ARN119" s="1845" t="e">
        <f>+ARM119/ARM$16</f>
        <v>#DIV/0!</v>
      </c>
      <c r="ARO119" s="1538">
        <f>+ARO557</f>
        <v>0</v>
      </c>
      <c r="ARP119" s="1845" t="e">
        <f>+ARO119/ARO$16</f>
        <v>#DIV/0!</v>
      </c>
      <c r="ARQ119" s="1538">
        <f>+ARQ557</f>
        <v>0</v>
      </c>
      <c r="ARR119" s="1845" t="e">
        <f>+ARQ119/ARQ$16</f>
        <v>#DIV/0!</v>
      </c>
      <c r="ARS119" s="1538">
        <f>+ARS557</f>
        <v>0</v>
      </c>
      <c r="ART119" s="1845" t="e">
        <f>+ARS119/ARS$16</f>
        <v>#DIV/0!</v>
      </c>
      <c r="ARU119" s="1538">
        <f>+ARU557</f>
        <v>0</v>
      </c>
      <c r="ARV119" s="1845" t="e">
        <f>+ARU119/ARU$16</f>
        <v>#DIV/0!</v>
      </c>
      <c r="ARW119" s="1538">
        <f>+ARW557</f>
        <v>0</v>
      </c>
      <c r="ARX119" s="1845" t="e">
        <f>+ARW119/ARW$16</f>
        <v>#DIV/0!</v>
      </c>
      <c r="ARY119" s="1538">
        <f>+ARY557</f>
        <v>0</v>
      </c>
      <c r="ARZ119" s="1845" t="e">
        <f>+ARY119/ARY$16</f>
        <v>#DIV/0!</v>
      </c>
      <c r="ASA119" s="1538">
        <f>+ASA557</f>
        <v>0</v>
      </c>
      <c r="ASB119" s="1845" t="e">
        <f>+ASA119/ASA$16</f>
        <v>#DIV/0!</v>
      </c>
      <c r="ASC119" s="1538">
        <f>+ASC557</f>
        <v>0</v>
      </c>
      <c r="ASD119" s="1845" t="e">
        <f>+ASC119/ASC$16</f>
        <v>#DIV/0!</v>
      </c>
      <c r="ASE119" s="1538">
        <f>+ASE557</f>
        <v>0</v>
      </c>
      <c r="ASF119" s="1845" t="e">
        <f>+ASE119/ASE$16</f>
        <v>#DIV/0!</v>
      </c>
      <c r="ASG119" s="1538">
        <f>+ASG557</f>
        <v>0</v>
      </c>
      <c r="ASH119" s="1845" t="e">
        <f>+ASG119/ASG$16</f>
        <v>#DIV/0!</v>
      </c>
      <c r="ASI119" s="1538">
        <f>+ASI557</f>
        <v>0</v>
      </c>
      <c r="ASJ119" s="1845" t="e">
        <f>+ASI119/ASI$16</f>
        <v>#DIV/0!</v>
      </c>
      <c r="ASK119" s="1538">
        <f>+ASK557</f>
        <v>0</v>
      </c>
      <c r="ASL119" s="1845" t="e">
        <f>+ASK119/ASK$16</f>
        <v>#DIV/0!</v>
      </c>
      <c r="ASM119" s="1538">
        <f>+ASM557</f>
        <v>0</v>
      </c>
      <c r="ASN119" s="1845" t="e">
        <f>+ASM119/ASM$16</f>
        <v>#DIV/0!</v>
      </c>
      <c r="ASO119" s="1538">
        <f>+ASO557</f>
        <v>0</v>
      </c>
      <c r="ASP119" s="1845" t="e">
        <f>+ASO119/ASO$16</f>
        <v>#DIV/0!</v>
      </c>
      <c r="ASQ119" s="1538">
        <f>+ASQ557</f>
        <v>0</v>
      </c>
      <c r="ASR119" s="1845" t="e">
        <f>+ASQ119/ASQ$16</f>
        <v>#DIV/0!</v>
      </c>
      <c r="ASS119" s="1538">
        <f>+ASS557</f>
        <v>0</v>
      </c>
      <c r="AST119" s="1845" t="e">
        <f>+ASS119/ASS$16</f>
        <v>#DIV/0!</v>
      </c>
      <c r="ASU119" s="1538">
        <f>+ASU557</f>
        <v>0</v>
      </c>
      <c r="ASV119" s="1845" t="e">
        <f>+ASU119/ASU$16</f>
        <v>#DIV/0!</v>
      </c>
      <c r="ASW119" s="1538">
        <f>+ASW557</f>
        <v>0</v>
      </c>
      <c r="ASX119" s="1845" t="e">
        <f>+ASW119/ASW$16</f>
        <v>#DIV/0!</v>
      </c>
      <c r="ASY119" s="1538">
        <f>+ASY557</f>
        <v>0</v>
      </c>
      <c r="ASZ119" s="1845" t="e">
        <f>+ASY119/ASY$16</f>
        <v>#DIV/0!</v>
      </c>
      <c r="ATA119" s="1538">
        <f>+ATA557</f>
        <v>0</v>
      </c>
      <c r="ATB119" s="1845" t="e">
        <f>+ATA119/ATA$16</f>
        <v>#DIV/0!</v>
      </c>
      <c r="ATC119" s="1538">
        <f>+ATC557</f>
        <v>0</v>
      </c>
      <c r="ATD119" s="1845" t="e">
        <f>+ATC119/ATC$16</f>
        <v>#DIV/0!</v>
      </c>
      <c r="ATE119" s="1538">
        <f>+ATE557</f>
        <v>0</v>
      </c>
      <c r="ATF119" s="1845" t="e">
        <f>+ATE119/ATE$16</f>
        <v>#DIV/0!</v>
      </c>
      <c r="ATG119" s="1538">
        <f>+ATG557</f>
        <v>0</v>
      </c>
      <c r="ATH119" s="1845" t="e">
        <f>+ATG119/ATG$16</f>
        <v>#DIV/0!</v>
      </c>
      <c r="ATI119" s="1538">
        <f>+ATI557</f>
        <v>0</v>
      </c>
      <c r="ATJ119" s="1845" t="e">
        <f>+ATI119/ATI$16</f>
        <v>#DIV/0!</v>
      </c>
      <c r="ATK119" s="1538">
        <f>+ATK557</f>
        <v>0</v>
      </c>
      <c r="ATL119" s="1845" t="e">
        <f>+ATK119/ATK$16</f>
        <v>#DIV/0!</v>
      </c>
      <c r="ATM119" s="1538">
        <f>+ATM557</f>
        <v>0</v>
      </c>
      <c r="ATN119" s="1845" t="e">
        <f>+ATM119/ATM$16</f>
        <v>#DIV/0!</v>
      </c>
      <c r="ATO119" s="1538">
        <f>+ATO557</f>
        <v>0</v>
      </c>
      <c r="ATP119" s="1845" t="e">
        <f>+ATO119/ATO$16</f>
        <v>#DIV/0!</v>
      </c>
      <c r="ATQ119" s="1538">
        <f>+ATQ557</f>
        <v>0</v>
      </c>
      <c r="ATR119" s="1845" t="e">
        <f>+ATQ119/ATQ$16</f>
        <v>#DIV/0!</v>
      </c>
      <c r="ATS119" s="1538">
        <f>+ATS557</f>
        <v>0</v>
      </c>
      <c r="ATT119" s="1845" t="e">
        <f>+ATS119/ATS$16</f>
        <v>#DIV/0!</v>
      </c>
      <c r="ATU119" s="1538">
        <f>+ATU557</f>
        <v>0</v>
      </c>
      <c r="ATV119" s="1845" t="e">
        <f>+ATU119/ATU$16</f>
        <v>#DIV/0!</v>
      </c>
      <c r="ATW119" s="1538">
        <f>+ATW557</f>
        <v>0</v>
      </c>
      <c r="ATX119" s="1845" t="e">
        <f>+ATW119/ATW$16</f>
        <v>#DIV/0!</v>
      </c>
      <c r="ATY119" s="1538">
        <f>+ATY557</f>
        <v>0</v>
      </c>
      <c r="ATZ119" s="1845" t="e">
        <f>+ATY119/ATY$16</f>
        <v>#DIV/0!</v>
      </c>
      <c r="AUA119" s="1538">
        <f>+AUA557</f>
        <v>0</v>
      </c>
      <c r="AUB119" s="1845" t="e">
        <f>+AUA119/AUA$16</f>
        <v>#DIV/0!</v>
      </c>
      <c r="AUC119" s="1538">
        <f>+AUC557</f>
        <v>0</v>
      </c>
      <c r="AUD119" s="1845" t="e">
        <f>+AUC119/AUC$16</f>
        <v>#DIV/0!</v>
      </c>
      <c r="AUE119" s="1538">
        <f>+AUE557</f>
        <v>0</v>
      </c>
      <c r="AUF119" s="1845" t="e">
        <f>+AUE119/AUE$16</f>
        <v>#DIV/0!</v>
      </c>
      <c r="AUG119" s="1538">
        <f>+AUG557</f>
        <v>0</v>
      </c>
      <c r="AUH119" s="1845" t="e">
        <f>+AUG119/AUG$16</f>
        <v>#DIV/0!</v>
      </c>
      <c r="AUI119" s="1538">
        <f>+AUI557</f>
        <v>0</v>
      </c>
      <c r="AUJ119" s="1845" t="e">
        <f>+AUI119/AUI$16</f>
        <v>#DIV/0!</v>
      </c>
      <c r="AUK119" s="1538">
        <f>+AUK557</f>
        <v>0</v>
      </c>
      <c r="AUL119" s="1845" t="e">
        <f>+AUK119/AUK$16</f>
        <v>#DIV/0!</v>
      </c>
      <c r="AUM119" s="1538">
        <f>+AUM557</f>
        <v>0</v>
      </c>
      <c r="AUN119" s="1845" t="e">
        <f>+AUM119/AUM$16</f>
        <v>#DIV/0!</v>
      </c>
      <c r="AUO119" s="1538">
        <f>+AUO557</f>
        <v>0</v>
      </c>
      <c r="AUP119" s="1845" t="e">
        <f>+AUO119/AUO$16</f>
        <v>#DIV/0!</v>
      </c>
      <c r="AUQ119" s="1538">
        <f>+AUQ557</f>
        <v>0</v>
      </c>
      <c r="AUR119" s="1845" t="e">
        <f>+AUQ119/AUQ$16</f>
        <v>#DIV/0!</v>
      </c>
      <c r="AUS119" s="1538">
        <f>+AUS557</f>
        <v>0</v>
      </c>
      <c r="AUT119" s="1845" t="e">
        <f>+AUS119/AUS$16</f>
        <v>#DIV/0!</v>
      </c>
      <c r="AUU119" s="1538">
        <f>+AUU557</f>
        <v>0</v>
      </c>
      <c r="AUV119" s="1845" t="e">
        <f>+AUU119/AUU$16</f>
        <v>#DIV/0!</v>
      </c>
      <c r="AUW119" s="1538">
        <f>+AUW557</f>
        <v>0</v>
      </c>
      <c r="AUX119" s="1845" t="e">
        <f>+AUW119/AUW$16</f>
        <v>#DIV/0!</v>
      </c>
      <c r="AUY119" s="1538">
        <f>+AUY557</f>
        <v>0</v>
      </c>
      <c r="AUZ119" s="1845" t="e">
        <f>+AUY119/AUY$16</f>
        <v>#DIV/0!</v>
      </c>
      <c r="AVA119" s="1538">
        <f>+AVA557</f>
        <v>0</v>
      </c>
      <c r="AVB119" s="1845" t="e">
        <f>+AVA119/AVA$16</f>
        <v>#DIV/0!</v>
      </c>
      <c r="AVC119" s="1538">
        <f>+AVC557</f>
        <v>0</v>
      </c>
      <c r="AVD119" s="1845" t="e">
        <f>+AVC119/AVC$16</f>
        <v>#DIV/0!</v>
      </c>
      <c r="AVE119" s="1538">
        <f>+AVE557</f>
        <v>0</v>
      </c>
      <c r="AVF119" s="1845" t="e">
        <f>+AVE119/AVE$16</f>
        <v>#DIV/0!</v>
      </c>
      <c r="AVG119" s="1538">
        <f>+AVG557</f>
        <v>0</v>
      </c>
      <c r="AVH119" s="1845" t="e">
        <f>+AVG119/AVG$16</f>
        <v>#DIV/0!</v>
      </c>
      <c r="AVI119" s="1538">
        <f>+AVI557</f>
        <v>0</v>
      </c>
      <c r="AVJ119" s="1845" t="e">
        <f>+AVI119/AVI$16</f>
        <v>#DIV/0!</v>
      </c>
      <c r="AVK119" s="1538">
        <f>+AVK557</f>
        <v>0</v>
      </c>
      <c r="AVL119" s="1845" t="e">
        <f>+AVK119/AVK$16</f>
        <v>#DIV/0!</v>
      </c>
      <c r="AVM119" s="1538">
        <f>+AVM557</f>
        <v>0</v>
      </c>
      <c r="AVN119" s="1845" t="e">
        <f>+AVM119/AVM$16</f>
        <v>#DIV/0!</v>
      </c>
      <c r="AVO119" s="1538">
        <f>+AVO557</f>
        <v>0</v>
      </c>
      <c r="AVP119" s="1845" t="e">
        <f>+AVO119/AVO$16</f>
        <v>#DIV/0!</v>
      </c>
      <c r="AVQ119" s="1538">
        <f>+AVQ557</f>
        <v>0</v>
      </c>
      <c r="AVR119" s="1845" t="e">
        <f>+AVQ119/AVQ$16</f>
        <v>#DIV/0!</v>
      </c>
      <c r="AVS119" s="1538">
        <f>+AVS557</f>
        <v>0</v>
      </c>
      <c r="AVT119" s="1845" t="e">
        <f>+AVS119/AVS$16</f>
        <v>#DIV/0!</v>
      </c>
      <c r="AVU119" s="1538">
        <f>+AVU557</f>
        <v>0</v>
      </c>
      <c r="AVV119" s="1845" t="e">
        <f>+AVU119/AVU$16</f>
        <v>#DIV/0!</v>
      </c>
      <c r="AVW119" s="1538">
        <f>+AVW557</f>
        <v>0</v>
      </c>
      <c r="AVX119" s="1845" t="e">
        <f>+AVW119/AVW$16</f>
        <v>#DIV/0!</v>
      </c>
      <c r="AVY119" s="1538">
        <f>+AVY557</f>
        <v>0</v>
      </c>
      <c r="AVZ119" s="1845" t="e">
        <f>+AVY119/AVY$16</f>
        <v>#DIV/0!</v>
      </c>
      <c r="AWA119" s="1538">
        <f>+AWA557</f>
        <v>0</v>
      </c>
      <c r="AWB119" s="1845" t="e">
        <f>+AWA119/AWA$16</f>
        <v>#DIV/0!</v>
      </c>
      <c r="AWC119" s="1538">
        <f>+AWC557</f>
        <v>0</v>
      </c>
      <c r="AWD119" s="1845" t="e">
        <f>+AWC119/AWC$16</f>
        <v>#DIV/0!</v>
      </c>
      <c r="AWE119" s="1538">
        <f>+AWE557</f>
        <v>0</v>
      </c>
      <c r="AWF119" s="1845" t="e">
        <f>+AWE119/AWE$16</f>
        <v>#DIV/0!</v>
      </c>
      <c r="AWG119" s="1538">
        <f>+AWG557</f>
        <v>0</v>
      </c>
      <c r="AWH119" s="1845" t="e">
        <f>+AWG119/AWG$16</f>
        <v>#DIV/0!</v>
      </c>
      <c r="AWI119" s="1538">
        <f>+AWI557</f>
        <v>0</v>
      </c>
      <c r="AWJ119" s="1845" t="e">
        <f>+AWI119/AWI$16</f>
        <v>#DIV/0!</v>
      </c>
      <c r="AWK119" s="1538">
        <f>+AWK557</f>
        <v>0</v>
      </c>
      <c r="AWL119" s="1845" t="e">
        <f>+AWK119/AWK$16</f>
        <v>#DIV/0!</v>
      </c>
      <c r="AWM119" s="1538">
        <f>+AWM557</f>
        <v>0</v>
      </c>
      <c r="AWN119" s="1845" t="e">
        <f>+AWM119/AWM$16</f>
        <v>#DIV/0!</v>
      </c>
      <c r="AWO119" s="1538">
        <f>+AWO557</f>
        <v>0</v>
      </c>
      <c r="AWP119" s="1845" t="e">
        <f>+AWO119/AWO$16</f>
        <v>#DIV/0!</v>
      </c>
      <c r="AWQ119" s="1538">
        <f>+AWQ557</f>
        <v>0</v>
      </c>
      <c r="AWR119" s="1845" t="e">
        <f>+AWQ119/AWQ$16</f>
        <v>#DIV/0!</v>
      </c>
      <c r="AWS119" s="1538">
        <f>+AWS557</f>
        <v>0</v>
      </c>
      <c r="AWT119" s="1845" t="e">
        <f>+AWS119/AWS$16</f>
        <v>#DIV/0!</v>
      </c>
      <c r="AWU119" s="1538">
        <f>+AWU557</f>
        <v>0</v>
      </c>
      <c r="AWV119" s="1845" t="e">
        <f>+AWU119/AWU$16</f>
        <v>#DIV/0!</v>
      </c>
      <c r="AWW119" s="1538">
        <f>+AWW557</f>
        <v>0</v>
      </c>
      <c r="AWX119" s="1845" t="e">
        <f>+AWW119/AWW$16</f>
        <v>#DIV/0!</v>
      </c>
      <c r="AWY119" s="1538">
        <f>+AWY557</f>
        <v>0</v>
      </c>
      <c r="AWZ119" s="1845" t="e">
        <f>+AWY119/AWY$16</f>
        <v>#DIV/0!</v>
      </c>
      <c r="AXA119" s="1538">
        <f>+AXA557</f>
        <v>0</v>
      </c>
      <c r="AXB119" s="1845" t="e">
        <f>+AXA119/AXA$16</f>
        <v>#DIV/0!</v>
      </c>
      <c r="AXC119" s="1538">
        <f>+AXC557</f>
        <v>0</v>
      </c>
      <c r="AXD119" s="1845" t="e">
        <f>+AXC119/AXC$16</f>
        <v>#DIV/0!</v>
      </c>
      <c r="AXE119" s="1538">
        <f>+AXE557</f>
        <v>0</v>
      </c>
      <c r="AXF119" s="1845" t="e">
        <f>+AXE119/AXE$16</f>
        <v>#DIV/0!</v>
      </c>
      <c r="AXG119" s="1538">
        <f>+AXG557</f>
        <v>0</v>
      </c>
      <c r="AXH119" s="1845" t="e">
        <f>+AXG119/AXG$16</f>
        <v>#DIV/0!</v>
      </c>
      <c r="AXI119" s="1538">
        <f>+AXI557</f>
        <v>0</v>
      </c>
      <c r="AXJ119" s="1845" t="e">
        <f>+AXI119/AXI$16</f>
        <v>#DIV/0!</v>
      </c>
      <c r="AXK119" s="1538">
        <f>+AXK557</f>
        <v>0</v>
      </c>
      <c r="AXL119" s="1845" t="e">
        <f>+AXK119/AXK$16</f>
        <v>#DIV/0!</v>
      </c>
      <c r="AXM119" s="1538">
        <f>+AXM557</f>
        <v>0</v>
      </c>
      <c r="AXN119" s="1845" t="e">
        <f>+AXM119/AXM$16</f>
        <v>#DIV/0!</v>
      </c>
      <c r="AXO119" s="1538">
        <f>+AXO557</f>
        <v>0</v>
      </c>
      <c r="AXP119" s="1845" t="e">
        <f>+AXO119/AXO$16</f>
        <v>#DIV/0!</v>
      </c>
      <c r="AXQ119" s="1538">
        <f>+AXQ557</f>
        <v>0</v>
      </c>
      <c r="AXR119" s="1845" t="e">
        <f>+AXQ119/AXQ$16</f>
        <v>#DIV/0!</v>
      </c>
      <c r="AXS119" s="1538">
        <f>+AXS557</f>
        <v>0</v>
      </c>
      <c r="AXT119" s="1845" t="e">
        <f>+AXS119/AXS$16</f>
        <v>#DIV/0!</v>
      </c>
      <c r="AXU119" s="1538">
        <f>+AXU557</f>
        <v>0</v>
      </c>
      <c r="AXV119" s="1845" t="e">
        <f>+AXU119/AXU$16</f>
        <v>#DIV/0!</v>
      </c>
      <c r="AXW119" s="1538">
        <f>+AXW557</f>
        <v>0</v>
      </c>
      <c r="AXX119" s="1845" t="e">
        <f>+AXW119/AXW$16</f>
        <v>#DIV/0!</v>
      </c>
      <c r="AXY119" s="1538">
        <f>+AXY557</f>
        <v>0</v>
      </c>
      <c r="AXZ119" s="1845" t="e">
        <f>+AXY119/AXY$16</f>
        <v>#DIV/0!</v>
      </c>
      <c r="AYA119" s="1538">
        <f>+AYA557</f>
        <v>0</v>
      </c>
      <c r="AYB119" s="1845" t="e">
        <f>+AYA119/AYA$16</f>
        <v>#DIV/0!</v>
      </c>
      <c r="AYC119" s="1538">
        <f>+AYC557</f>
        <v>0</v>
      </c>
      <c r="AYD119" s="1845" t="e">
        <f>+AYC119/AYC$16</f>
        <v>#DIV/0!</v>
      </c>
      <c r="AYE119" s="1538">
        <f>+AYE557</f>
        <v>0</v>
      </c>
      <c r="AYF119" s="1845" t="e">
        <f>+AYE119/AYE$16</f>
        <v>#DIV/0!</v>
      </c>
      <c r="AYG119" s="1538">
        <f>+AYG557</f>
        <v>0</v>
      </c>
      <c r="AYH119" s="1845" t="e">
        <f>+AYG119/AYG$16</f>
        <v>#DIV/0!</v>
      </c>
      <c r="AYI119" s="1538">
        <f>+AYI557</f>
        <v>0</v>
      </c>
      <c r="AYJ119" s="1845" t="e">
        <f>+AYI119/AYI$16</f>
        <v>#DIV/0!</v>
      </c>
      <c r="AYK119" s="1538">
        <f>+AYK557</f>
        <v>0</v>
      </c>
      <c r="AYL119" s="1845" t="e">
        <f>+AYK119/AYK$16</f>
        <v>#DIV/0!</v>
      </c>
      <c r="AYM119" s="1538">
        <f>+AYM557</f>
        <v>0</v>
      </c>
      <c r="AYN119" s="1845" t="e">
        <f>+AYM119/AYM$16</f>
        <v>#DIV/0!</v>
      </c>
      <c r="AYO119" s="1538">
        <f>+AYO557</f>
        <v>0</v>
      </c>
      <c r="AYP119" s="1845" t="e">
        <f>+AYO119/AYO$16</f>
        <v>#DIV/0!</v>
      </c>
      <c r="AYQ119" s="1538">
        <f>+AYQ557</f>
        <v>0</v>
      </c>
      <c r="AYR119" s="1845" t="e">
        <f>+AYQ119/AYQ$16</f>
        <v>#DIV/0!</v>
      </c>
      <c r="AYS119" s="1538">
        <f>+AYS557</f>
        <v>0</v>
      </c>
      <c r="AYT119" s="1845" t="e">
        <f>+AYS119/AYS$16</f>
        <v>#DIV/0!</v>
      </c>
      <c r="AYU119" s="1538">
        <f>+AYU557</f>
        <v>0</v>
      </c>
      <c r="AYV119" s="1845" t="e">
        <f>+AYU119/AYU$16</f>
        <v>#DIV/0!</v>
      </c>
      <c r="AYW119" s="1538">
        <f>+AYW557</f>
        <v>0</v>
      </c>
      <c r="AYX119" s="1845" t="e">
        <f>+AYW119/AYW$16</f>
        <v>#DIV/0!</v>
      </c>
      <c r="AYY119" s="1538">
        <f>+AYY557</f>
        <v>0</v>
      </c>
      <c r="AYZ119" s="1845" t="e">
        <f>+AYY119/AYY$16</f>
        <v>#DIV/0!</v>
      </c>
      <c r="AZA119" s="1538">
        <f>+AZA557</f>
        <v>0</v>
      </c>
      <c r="AZB119" s="1845" t="e">
        <f>+AZA119/AZA$16</f>
        <v>#DIV/0!</v>
      </c>
      <c r="AZC119" s="1538">
        <f>+AZC557</f>
        <v>0</v>
      </c>
      <c r="AZD119" s="1845" t="e">
        <f>+AZC119/AZC$16</f>
        <v>#DIV/0!</v>
      </c>
      <c r="AZE119" s="1538">
        <f>+AZE557</f>
        <v>0</v>
      </c>
      <c r="AZF119" s="1845" t="e">
        <f>+AZE119/AZE$16</f>
        <v>#DIV/0!</v>
      </c>
      <c r="AZG119" s="1538">
        <f>+AZG557</f>
        <v>0</v>
      </c>
      <c r="AZH119" s="1845" t="e">
        <f>+AZG119/AZG$16</f>
        <v>#DIV/0!</v>
      </c>
      <c r="AZI119" s="1538">
        <f>+AZI557</f>
        <v>0</v>
      </c>
      <c r="AZJ119" s="1845" t="e">
        <f>+AZI119/AZI$16</f>
        <v>#DIV/0!</v>
      </c>
      <c r="AZK119" s="1538">
        <f>+AZK557</f>
        <v>0</v>
      </c>
      <c r="AZL119" s="1845" t="e">
        <f>+AZK119/AZK$16</f>
        <v>#DIV/0!</v>
      </c>
      <c r="AZM119" s="1538">
        <f>+AZM557</f>
        <v>0</v>
      </c>
      <c r="AZN119" s="1845" t="e">
        <f>+AZM119/AZM$16</f>
        <v>#DIV/0!</v>
      </c>
      <c r="AZO119" s="1538">
        <f>+AZO557</f>
        <v>0</v>
      </c>
      <c r="AZP119" s="1845" t="e">
        <f>+AZO119/AZO$16</f>
        <v>#DIV/0!</v>
      </c>
      <c r="AZQ119" s="1538">
        <f>+AZQ557</f>
        <v>0</v>
      </c>
      <c r="AZR119" s="1845" t="e">
        <f>+AZQ119/AZQ$16</f>
        <v>#DIV/0!</v>
      </c>
      <c r="AZS119" s="1538">
        <f>+AZS557</f>
        <v>0</v>
      </c>
      <c r="AZT119" s="1845" t="e">
        <f>+AZS119/AZS$16</f>
        <v>#DIV/0!</v>
      </c>
      <c r="AZU119" s="1538">
        <f>+AZU557</f>
        <v>0</v>
      </c>
      <c r="AZV119" s="1845" t="e">
        <f>+AZU119/AZU$16</f>
        <v>#DIV/0!</v>
      </c>
      <c r="AZW119" s="1538">
        <f>+AZW557</f>
        <v>0</v>
      </c>
      <c r="AZX119" s="1845" t="e">
        <f>+AZW119/AZW$16</f>
        <v>#DIV/0!</v>
      </c>
      <c r="AZY119" s="1538">
        <f>+AZY557</f>
        <v>0</v>
      </c>
      <c r="AZZ119" s="1845" t="e">
        <f>+AZY119/AZY$16</f>
        <v>#DIV/0!</v>
      </c>
      <c r="BAA119" s="1538">
        <f>+BAA557</f>
        <v>0</v>
      </c>
      <c r="BAB119" s="1845" t="e">
        <f>+BAA119/BAA$16</f>
        <v>#DIV/0!</v>
      </c>
      <c r="BAC119" s="1538">
        <f>+BAC557</f>
        <v>0</v>
      </c>
      <c r="BAD119" s="1845" t="e">
        <f>+BAC119/BAC$16</f>
        <v>#DIV/0!</v>
      </c>
      <c r="BAE119" s="1538">
        <f>+BAE557</f>
        <v>0</v>
      </c>
      <c r="BAF119" s="1845" t="e">
        <f>+BAE119/BAE$16</f>
        <v>#DIV/0!</v>
      </c>
      <c r="BAG119" s="1538">
        <f>+BAG557</f>
        <v>0</v>
      </c>
      <c r="BAH119" s="1845" t="e">
        <f>+BAG119/BAG$16</f>
        <v>#DIV/0!</v>
      </c>
      <c r="BAI119" s="1538">
        <f>+BAI557</f>
        <v>0</v>
      </c>
      <c r="BAJ119" s="1845" t="e">
        <f>+BAI119/BAI$16</f>
        <v>#DIV/0!</v>
      </c>
      <c r="BAK119" s="1538">
        <f>+BAK557</f>
        <v>0</v>
      </c>
      <c r="BAL119" s="1845" t="e">
        <f>+BAK119/BAK$16</f>
        <v>#DIV/0!</v>
      </c>
      <c r="BAM119" s="1538">
        <f>+BAM557</f>
        <v>0</v>
      </c>
      <c r="BAN119" s="1845" t="e">
        <f>+BAM119/BAM$16</f>
        <v>#DIV/0!</v>
      </c>
      <c r="BAO119" s="1538">
        <f>+BAO557</f>
        <v>0</v>
      </c>
      <c r="BAP119" s="1845" t="e">
        <f>+BAO119/BAO$16</f>
        <v>#DIV/0!</v>
      </c>
      <c r="BAQ119" s="1538">
        <f>+BAQ557</f>
        <v>0</v>
      </c>
      <c r="BAR119" s="1845" t="e">
        <f>+BAQ119/BAQ$16</f>
        <v>#DIV/0!</v>
      </c>
      <c r="BAS119" s="1538">
        <f>+BAS557</f>
        <v>0</v>
      </c>
      <c r="BAT119" s="1845" t="e">
        <f>+BAS119/BAS$16</f>
        <v>#DIV/0!</v>
      </c>
      <c r="BAU119" s="1538">
        <f>+BAU557</f>
        <v>0</v>
      </c>
      <c r="BAV119" s="1845" t="e">
        <f>+BAU119/BAU$16</f>
        <v>#DIV/0!</v>
      </c>
      <c r="BAW119" s="1538">
        <f>+BAW557</f>
        <v>0</v>
      </c>
      <c r="BAX119" s="1845" t="e">
        <f>+BAW119/BAW$16</f>
        <v>#DIV/0!</v>
      </c>
      <c r="BAY119" s="1538">
        <f>+BAY557</f>
        <v>0</v>
      </c>
      <c r="BAZ119" s="1845" t="e">
        <f>+BAY119/BAY$16</f>
        <v>#DIV/0!</v>
      </c>
      <c r="BBA119" s="1538">
        <f>+BBA557</f>
        <v>0</v>
      </c>
      <c r="BBB119" s="1845" t="e">
        <f>+BBA119/BBA$16</f>
        <v>#DIV/0!</v>
      </c>
      <c r="BBC119" s="1538">
        <f>+BBC557</f>
        <v>0</v>
      </c>
      <c r="BBD119" s="1845" t="e">
        <f>+BBC119/BBC$16</f>
        <v>#DIV/0!</v>
      </c>
      <c r="BBE119" s="1538">
        <f>+BBE557</f>
        <v>0</v>
      </c>
      <c r="BBF119" s="1845" t="e">
        <f>+BBE119/BBE$16</f>
        <v>#DIV/0!</v>
      </c>
      <c r="BBG119" s="1538">
        <f>+BBG557</f>
        <v>0</v>
      </c>
      <c r="BBH119" s="1845" t="e">
        <f>+BBG119/BBG$16</f>
        <v>#DIV/0!</v>
      </c>
      <c r="BBI119" s="1538">
        <f>+BBI557</f>
        <v>0</v>
      </c>
      <c r="BBJ119" s="1845" t="e">
        <f>+BBI119/BBI$16</f>
        <v>#DIV/0!</v>
      </c>
      <c r="BBK119" s="1538">
        <f>+BBK557</f>
        <v>0</v>
      </c>
      <c r="BBL119" s="1845" t="e">
        <f>+BBK119/BBK$16</f>
        <v>#DIV/0!</v>
      </c>
      <c r="BBM119" s="1538">
        <f>+BBM557</f>
        <v>0</v>
      </c>
      <c r="BBN119" s="1845" t="e">
        <f>+BBM119/BBM$16</f>
        <v>#DIV/0!</v>
      </c>
      <c r="BBO119" s="1538">
        <f>+BBO557</f>
        <v>0</v>
      </c>
      <c r="BBP119" s="1845" t="e">
        <f>+BBO119/BBO$16</f>
        <v>#DIV/0!</v>
      </c>
      <c r="BBQ119" s="1538">
        <f>+BBQ557</f>
        <v>0</v>
      </c>
      <c r="BBR119" s="1845" t="e">
        <f>+BBQ119/BBQ$16</f>
        <v>#DIV/0!</v>
      </c>
      <c r="BBS119" s="1538">
        <f>+BBS557</f>
        <v>0</v>
      </c>
      <c r="BBT119" s="1845" t="e">
        <f>+BBS119/BBS$16</f>
        <v>#DIV/0!</v>
      </c>
      <c r="BBU119" s="1538">
        <f>+BBU557</f>
        <v>0</v>
      </c>
      <c r="BBV119" s="1845" t="e">
        <f>+BBU119/BBU$16</f>
        <v>#DIV/0!</v>
      </c>
      <c r="BBW119" s="1538">
        <f>+BBW557</f>
        <v>0</v>
      </c>
      <c r="BBX119" s="1845" t="e">
        <f>+BBW119/BBW$16</f>
        <v>#DIV/0!</v>
      </c>
      <c r="BBY119" s="1538">
        <f>+BBY557</f>
        <v>0</v>
      </c>
      <c r="BBZ119" s="1845" t="e">
        <f>+BBY119/BBY$16</f>
        <v>#DIV/0!</v>
      </c>
      <c r="BCA119" s="1538">
        <f>+BCA557</f>
        <v>0</v>
      </c>
      <c r="BCB119" s="1845" t="e">
        <f>+BCA119/BCA$16</f>
        <v>#DIV/0!</v>
      </c>
      <c r="BCC119" s="1538">
        <f>+BCC557</f>
        <v>0</v>
      </c>
      <c r="BCD119" s="1845" t="e">
        <f>+BCC119/BCC$16</f>
        <v>#DIV/0!</v>
      </c>
      <c r="BCE119" s="1538">
        <f>+BCE557</f>
        <v>0</v>
      </c>
      <c r="BCF119" s="1845" t="e">
        <f>+BCE119/BCE$16</f>
        <v>#DIV/0!</v>
      </c>
      <c r="BCG119" s="1538">
        <f>+BCG557</f>
        <v>0</v>
      </c>
      <c r="BCH119" s="1845" t="e">
        <f>+BCG119/BCG$16</f>
        <v>#DIV/0!</v>
      </c>
      <c r="BCI119" s="1538">
        <f>+BCI557</f>
        <v>0</v>
      </c>
      <c r="BCJ119" s="1845" t="e">
        <f>+BCI119/BCI$16</f>
        <v>#DIV/0!</v>
      </c>
      <c r="BCK119" s="1538">
        <f>+BCK557</f>
        <v>0</v>
      </c>
      <c r="BCL119" s="1845" t="e">
        <f>+BCK119/BCK$16</f>
        <v>#DIV/0!</v>
      </c>
      <c r="BCM119" s="1538">
        <f>+BCM557</f>
        <v>0</v>
      </c>
      <c r="BCN119" s="1845" t="e">
        <f>+BCM119/BCM$16</f>
        <v>#DIV/0!</v>
      </c>
      <c r="BCO119" s="1538">
        <f>+BCO557</f>
        <v>0</v>
      </c>
      <c r="BCP119" s="1845" t="e">
        <f>+BCO119/BCO$16</f>
        <v>#DIV/0!</v>
      </c>
      <c r="BCQ119" s="1538">
        <f>+BCQ557</f>
        <v>0</v>
      </c>
      <c r="BCR119" s="1845" t="e">
        <f>+BCQ119/BCQ$16</f>
        <v>#DIV/0!</v>
      </c>
      <c r="BCS119" s="1538">
        <f>+BCS557</f>
        <v>0</v>
      </c>
      <c r="BCT119" s="1845" t="e">
        <f>+BCS119/BCS$16</f>
        <v>#DIV/0!</v>
      </c>
      <c r="BCU119" s="1538">
        <f>+BCU557</f>
        <v>0</v>
      </c>
      <c r="BCV119" s="1845" t="e">
        <f>+BCU119/BCU$16</f>
        <v>#DIV/0!</v>
      </c>
      <c r="BCW119" s="1538">
        <f>+BCW557</f>
        <v>0</v>
      </c>
      <c r="BCX119" s="1845" t="e">
        <f>+BCW119/BCW$16</f>
        <v>#DIV/0!</v>
      </c>
      <c r="BCY119" s="1538">
        <f>+BCY557</f>
        <v>0</v>
      </c>
      <c r="BCZ119" s="1845" t="e">
        <f>+BCY119/BCY$16</f>
        <v>#DIV/0!</v>
      </c>
      <c r="BDA119" s="1538">
        <f>+BDA557</f>
        <v>0</v>
      </c>
      <c r="BDB119" s="1845" t="e">
        <f>+BDA119/BDA$16</f>
        <v>#DIV/0!</v>
      </c>
      <c r="BDC119" s="1538">
        <f>+BDC557</f>
        <v>0</v>
      </c>
      <c r="BDD119" s="1845" t="e">
        <f>+BDC119/BDC$16</f>
        <v>#DIV/0!</v>
      </c>
      <c r="BDE119" s="1538">
        <f>+BDE557</f>
        <v>0</v>
      </c>
      <c r="BDF119" s="1845" t="e">
        <f>+BDE119/BDE$16</f>
        <v>#DIV/0!</v>
      </c>
      <c r="BDG119" s="1538">
        <f>+BDG557</f>
        <v>0</v>
      </c>
      <c r="BDH119" s="1845" t="e">
        <f>+BDG119/BDG$16</f>
        <v>#DIV/0!</v>
      </c>
      <c r="BDI119" s="1538">
        <f>+BDI557</f>
        <v>0</v>
      </c>
      <c r="BDJ119" s="1845" t="e">
        <f>+BDI119/BDI$16</f>
        <v>#DIV/0!</v>
      </c>
      <c r="BDK119" s="1538">
        <f>+BDK557</f>
        <v>0</v>
      </c>
      <c r="BDL119" s="1845" t="e">
        <f>+BDK119/BDK$16</f>
        <v>#DIV/0!</v>
      </c>
      <c r="BDM119" s="1538">
        <f>+BDM557</f>
        <v>0</v>
      </c>
      <c r="BDN119" s="1845" t="e">
        <f>+BDM119/BDM$16</f>
        <v>#DIV/0!</v>
      </c>
      <c r="BDO119" s="1538">
        <f>+BDO557</f>
        <v>0</v>
      </c>
      <c r="BDP119" s="1845" t="e">
        <f>+BDO119/BDO$16</f>
        <v>#DIV/0!</v>
      </c>
      <c r="BDQ119" s="1538">
        <f>+BDQ557</f>
        <v>0</v>
      </c>
      <c r="BDR119" s="1845" t="e">
        <f>+BDQ119/BDQ$16</f>
        <v>#DIV/0!</v>
      </c>
      <c r="BDS119" s="1538">
        <f>+BDS557</f>
        <v>0</v>
      </c>
      <c r="BDT119" s="1845" t="e">
        <f>+BDS119/BDS$16</f>
        <v>#DIV/0!</v>
      </c>
      <c r="BDU119" s="1538">
        <f>+BDU557</f>
        <v>0</v>
      </c>
      <c r="BDV119" s="1845" t="e">
        <f>+BDU119/BDU$16</f>
        <v>#DIV/0!</v>
      </c>
      <c r="BDW119" s="1538">
        <f>+BDW557</f>
        <v>0</v>
      </c>
      <c r="BDX119" s="1845" t="e">
        <f>+BDW119/BDW$16</f>
        <v>#DIV/0!</v>
      </c>
      <c r="BDY119" s="1538">
        <f>+BDY557</f>
        <v>0</v>
      </c>
      <c r="BDZ119" s="1845" t="e">
        <f>+BDY119/BDY$16</f>
        <v>#DIV/0!</v>
      </c>
      <c r="BEA119" s="1538">
        <f>+BEA557</f>
        <v>0</v>
      </c>
      <c r="BEB119" s="1845" t="e">
        <f>+BEA119/BEA$16</f>
        <v>#DIV/0!</v>
      </c>
      <c r="BEC119" s="1538">
        <f>+BEC557</f>
        <v>0</v>
      </c>
      <c r="BED119" s="1845" t="e">
        <f>+BEC119/BEC$16</f>
        <v>#DIV/0!</v>
      </c>
      <c r="BEE119" s="1538">
        <f>+BEE557</f>
        <v>0</v>
      </c>
      <c r="BEF119" s="1845" t="e">
        <f>+BEE119/BEE$16</f>
        <v>#DIV/0!</v>
      </c>
      <c r="BEG119" s="1538">
        <f>+BEG557</f>
        <v>0</v>
      </c>
      <c r="BEH119" s="1845" t="e">
        <f>+BEG119/BEG$16</f>
        <v>#DIV/0!</v>
      </c>
      <c r="BEI119" s="1538">
        <f>+BEI557</f>
        <v>0</v>
      </c>
      <c r="BEJ119" s="1845" t="e">
        <f>+BEI119/BEI$16</f>
        <v>#DIV/0!</v>
      </c>
      <c r="BEK119" s="1538">
        <f>+BEK557</f>
        <v>0</v>
      </c>
      <c r="BEL119" s="1845" t="e">
        <f>+BEK119/BEK$16</f>
        <v>#DIV/0!</v>
      </c>
      <c r="BEM119" s="1538">
        <f>+BEM557</f>
        <v>0</v>
      </c>
      <c r="BEN119" s="1845" t="e">
        <f>+BEM119/BEM$16</f>
        <v>#DIV/0!</v>
      </c>
      <c r="BEO119" s="1538">
        <f>+BEO557</f>
        <v>0</v>
      </c>
      <c r="BEP119" s="1845" t="e">
        <f>+BEO119/BEO$16</f>
        <v>#DIV/0!</v>
      </c>
      <c r="BEQ119" s="1538">
        <f>+BEQ557</f>
        <v>0</v>
      </c>
      <c r="BER119" s="1845" t="e">
        <f>+BEQ119/BEQ$16</f>
        <v>#DIV/0!</v>
      </c>
      <c r="BES119" s="1538">
        <f>+BES557</f>
        <v>0</v>
      </c>
      <c r="BET119" s="1845" t="e">
        <f>+BES119/BES$16</f>
        <v>#DIV/0!</v>
      </c>
      <c r="BEU119" s="1538">
        <f>+BEU557</f>
        <v>0</v>
      </c>
      <c r="BEV119" s="1845" t="e">
        <f>+BEU119/BEU$16</f>
        <v>#DIV/0!</v>
      </c>
      <c r="BEW119" s="1538">
        <f>+BEW557</f>
        <v>0</v>
      </c>
      <c r="BEX119" s="1845" t="e">
        <f>+BEW119/BEW$16</f>
        <v>#DIV/0!</v>
      </c>
      <c r="BEY119" s="1538">
        <f>+BEY557</f>
        <v>0</v>
      </c>
      <c r="BEZ119" s="1845" t="e">
        <f>+BEY119/BEY$16</f>
        <v>#DIV/0!</v>
      </c>
      <c r="BFA119" s="1538">
        <f>+BFA557</f>
        <v>0</v>
      </c>
      <c r="BFB119" s="1845" t="e">
        <f>+BFA119/BFA$16</f>
        <v>#DIV/0!</v>
      </c>
      <c r="BFC119" s="1538">
        <f>+BFC557</f>
        <v>0</v>
      </c>
      <c r="BFD119" s="1845" t="e">
        <f>+BFC119/BFC$16</f>
        <v>#DIV/0!</v>
      </c>
      <c r="BFE119" s="1538">
        <f>+BFE557</f>
        <v>0</v>
      </c>
      <c r="BFF119" s="1845" t="e">
        <f>+BFE119/BFE$16</f>
        <v>#DIV/0!</v>
      </c>
      <c r="BFG119" s="1538">
        <f>+BFG557</f>
        <v>0</v>
      </c>
      <c r="BFH119" s="1845" t="e">
        <f>+BFG119/BFG$16</f>
        <v>#DIV/0!</v>
      </c>
      <c r="BFI119" s="1538">
        <f>+BFI557</f>
        <v>0</v>
      </c>
      <c r="BFJ119" s="1845" t="e">
        <f>+BFI119/BFI$16</f>
        <v>#DIV/0!</v>
      </c>
      <c r="BFK119" s="1538">
        <f>+BFK557</f>
        <v>0</v>
      </c>
      <c r="BFL119" s="1845" t="e">
        <f>+BFK119/BFK$16</f>
        <v>#DIV/0!</v>
      </c>
      <c r="BFM119" s="1538">
        <f>+BFM557</f>
        <v>0</v>
      </c>
      <c r="BFN119" s="1845" t="e">
        <f>+BFM119/BFM$16</f>
        <v>#DIV/0!</v>
      </c>
      <c r="BFO119" s="1538">
        <f>+BFO557</f>
        <v>0</v>
      </c>
      <c r="BFP119" s="1845" t="e">
        <f>+BFO119/BFO$16</f>
        <v>#DIV/0!</v>
      </c>
      <c r="BFQ119" s="1538">
        <f>+BFQ557</f>
        <v>0</v>
      </c>
      <c r="BFR119" s="1845" t="e">
        <f>+BFQ119/BFQ$16</f>
        <v>#DIV/0!</v>
      </c>
      <c r="BFS119" s="1538">
        <f>+BFS557</f>
        <v>0</v>
      </c>
      <c r="BFT119" s="1845" t="e">
        <f>+BFS119/BFS$16</f>
        <v>#DIV/0!</v>
      </c>
      <c r="BFU119" s="1538">
        <f>+BFU557</f>
        <v>0</v>
      </c>
      <c r="BFV119" s="1845" t="e">
        <f>+BFU119/BFU$16</f>
        <v>#DIV/0!</v>
      </c>
      <c r="BFW119" s="1538">
        <f>+BFW557</f>
        <v>0</v>
      </c>
      <c r="BFX119" s="1845" t="e">
        <f>+BFW119/BFW$16</f>
        <v>#DIV/0!</v>
      </c>
      <c r="BFY119" s="1538">
        <f>+BFY557</f>
        <v>0</v>
      </c>
      <c r="BFZ119" s="1845" t="e">
        <f>+BFY119/BFY$16</f>
        <v>#DIV/0!</v>
      </c>
      <c r="BGA119" s="1538">
        <f>+BGA557</f>
        <v>0</v>
      </c>
      <c r="BGB119" s="1845" t="e">
        <f>+BGA119/BGA$16</f>
        <v>#DIV/0!</v>
      </c>
      <c r="BGC119" s="1538">
        <f>+BGC557</f>
        <v>0</v>
      </c>
      <c r="BGD119" s="1845" t="e">
        <f>+BGC119/BGC$16</f>
        <v>#DIV/0!</v>
      </c>
      <c r="BGE119" s="1538">
        <f>+BGE557</f>
        <v>0</v>
      </c>
      <c r="BGF119" s="1845" t="e">
        <f>+BGE119/BGE$16</f>
        <v>#DIV/0!</v>
      </c>
      <c r="BGG119" s="1538">
        <f>+BGG557</f>
        <v>0</v>
      </c>
      <c r="BGH119" s="1845" t="e">
        <f>+BGG119/BGG$16</f>
        <v>#DIV/0!</v>
      </c>
      <c r="BGI119" s="1538">
        <f>+BGI557</f>
        <v>0</v>
      </c>
      <c r="BGJ119" s="1845" t="e">
        <f>+BGI119/BGI$16</f>
        <v>#DIV/0!</v>
      </c>
      <c r="BGK119" s="1538">
        <f>+BGK557</f>
        <v>0</v>
      </c>
      <c r="BGL119" s="1845" t="e">
        <f>+BGK119/BGK$16</f>
        <v>#DIV/0!</v>
      </c>
      <c r="BGM119" s="1538">
        <f>+BGM557</f>
        <v>0</v>
      </c>
      <c r="BGN119" s="1845" t="e">
        <f>+BGM119/BGM$16</f>
        <v>#DIV/0!</v>
      </c>
      <c r="BGO119" s="1538">
        <f>+BGO557</f>
        <v>0</v>
      </c>
      <c r="BGP119" s="1845" t="e">
        <f>+BGO119/BGO$16</f>
        <v>#DIV/0!</v>
      </c>
      <c r="BGQ119" s="1538">
        <f>+BGQ557</f>
        <v>0</v>
      </c>
      <c r="BGR119" s="1845" t="e">
        <f>+BGQ119/BGQ$16</f>
        <v>#DIV/0!</v>
      </c>
      <c r="BGS119" s="1538">
        <f>+BGS557</f>
        <v>0</v>
      </c>
      <c r="BGT119" s="1845" t="e">
        <f>+BGS119/BGS$16</f>
        <v>#DIV/0!</v>
      </c>
      <c r="BGU119" s="1538">
        <f>+BGU557</f>
        <v>0</v>
      </c>
      <c r="BGV119" s="1845" t="e">
        <f>+BGU119/BGU$16</f>
        <v>#DIV/0!</v>
      </c>
      <c r="BGW119" s="1538">
        <f>+BGW557</f>
        <v>0</v>
      </c>
      <c r="BGX119" s="1845" t="e">
        <f>+BGW119/BGW$16</f>
        <v>#DIV/0!</v>
      </c>
      <c r="BGY119" s="1538">
        <f>+BGY557</f>
        <v>0</v>
      </c>
      <c r="BGZ119" s="1845" t="e">
        <f>+BGY119/BGY$16</f>
        <v>#DIV/0!</v>
      </c>
      <c r="BHA119" s="1538">
        <f>+BHA557</f>
        <v>0</v>
      </c>
      <c r="BHB119" s="1845" t="e">
        <f>+BHA119/BHA$16</f>
        <v>#DIV/0!</v>
      </c>
      <c r="BHC119" s="1538">
        <f>+BHC557</f>
        <v>0</v>
      </c>
      <c r="BHD119" s="1845" t="e">
        <f>+BHC119/BHC$16</f>
        <v>#DIV/0!</v>
      </c>
      <c r="BHE119" s="1538">
        <f>+BHE557</f>
        <v>0</v>
      </c>
      <c r="BHF119" s="1845" t="e">
        <f>+BHE119/BHE$16</f>
        <v>#DIV/0!</v>
      </c>
      <c r="BHG119" s="1538">
        <f>+BHG557</f>
        <v>0</v>
      </c>
      <c r="BHH119" s="1845" t="e">
        <f>+BHG119/BHG$16</f>
        <v>#DIV/0!</v>
      </c>
      <c r="BHI119" s="1538">
        <f>+BHI557</f>
        <v>0</v>
      </c>
      <c r="BHJ119" s="1845" t="e">
        <f>+BHI119/BHI$16</f>
        <v>#DIV/0!</v>
      </c>
      <c r="BHK119" s="1538">
        <f>+BHK557</f>
        <v>0</v>
      </c>
      <c r="BHL119" s="1845" t="e">
        <f>+BHK119/BHK$16</f>
        <v>#DIV/0!</v>
      </c>
      <c r="BHM119" s="1538">
        <f>+BHM557</f>
        <v>0</v>
      </c>
      <c r="BHN119" s="1845" t="e">
        <f>+BHM119/BHM$16</f>
        <v>#DIV/0!</v>
      </c>
      <c r="BHO119" s="1538">
        <f>+BHO557</f>
        <v>0</v>
      </c>
      <c r="BHP119" s="1845" t="e">
        <f>+BHO119/BHO$16</f>
        <v>#DIV/0!</v>
      </c>
      <c r="BHQ119" s="1538">
        <f>+BHQ557</f>
        <v>0</v>
      </c>
      <c r="BHR119" s="1845" t="e">
        <f>+BHQ119/BHQ$16</f>
        <v>#DIV/0!</v>
      </c>
      <c r="BHS119" s="1538">
        <f>+BHS557</f>
        <v>0</v>
      </c>
      <c r="BHT119" s="1845" t="e">
        <f>+BHS119/BHS$16</f>
        <v>#DIV/0!</v>
      </c>
      <c r="BHU119" s="1538">
        <f>+BHU557</f>
        <v>0</v>
      </c>
      <c r="BHV119" s="1845" t="e">
        <f>+BHU119/BHU$16</f>
        <v>#DIV/0!</v>
      </c>
      <c r="BHW119" s="1538">
        <f>+BHW557</f>
        <v>0</v>
      </c>
      <c r="BHX119" s="1845" t="e">
        <f>+BHW119/BHW$16</f>
        <v>#DIV/0!</v>
      </c>
      <c r="BHY119" s="1538">
        <f>+BHY557</f>
        <v>0</v>
      </c>
      <c r="BHZ119" s="1845" t="e">
        <f>+BHY119/BHY$16</f>
        <v>#DIV/0!</v>
      </c>
      <c r="BIA119" s="1538">
        <f>+BIA557</f>
        <v>0</v>
      </c>
      <c r="BIB119" s="1845" t="e">
        <f>+BIA119/BIA$16</f>
        <v>#DIV/0!</v>
      </c>
      <c r="BIC119" s="1538">
        <f>+BIC557</f>
        <v>0</v>
      </c>
      <c r="BID119" s="1845" t="e">
        <f>+BIC119/BIC$16</f>
        <v>#DIV/0!</v>
      </c>
      <c r="BIE119" s="1538">
        <f>+BIE557</f>
        <v>0</v>
      </c>
      <c r="BIF119" s="1845" t="e">
        <f>+BIE119/BIE$16</f>
        <v>#DIV/0!</v>
      </c>
      <c r="BIG119" s="1538">
        <f>+BIG557</f>
        <v>0</v>
      </c>
      <c r="BIH119" s="1845" t="e">
        <f>+BIG119/BIG$16</f>
        <v>#DIV/0!</v>
      </c>
      <c r="BII119" s="1538">
        <f>+BII557</f>
        <v>0</v>
      </c>
      <c r="BIJ119" s="1845" t="e">
        <f>+BII119/BII$16</f>
        <v>#DIV/0!</v>
      </c>
      <c r="BIK119" s="1538">
        <f>+BIK557</f>
        <v>0</v>
      </c>
      <c r="BIL119" s="1845" t="e">
        <f>+BIK119/BIK$16</f>
        <v>#DIV/0!</v>
      </c>
      <c r="BIM119" s="1538">
        <f>+BIM557</f>
        <v>0</v>
      </c>
      <c r="BIN119" s="1845" t="e">
        <f>+BIM119/BIM$16</f>
        <v>#DIV/0!</v>
      </c>
      <c r="BIO119" s="1538">
        <f>+BIO557</f>
        <v>0</v>
      </c>
      <c r="BIP119" s="1845" t="e">
        <f>+BIO119/BIO$16</f>
        <v>#DIV/0!</v>
      </c>
      <c r="BIQ119" s="1538">
        <f>+BIQ557</f>
        <v>0</v>
      </c>
      <c r="BIR119" s="1845" t="e">
        <f>+BIQ119/BIQ$16</f>
        <v>#DIV/0!</v>
      </c>
      <c r="BIS119" s="1538">
        <f>+BIS557</f>
        <v>0</v>
      </c>
      <c r="BIT119" s="1845" t="e">
        <f>+BIS119/BIS$16</f>
        <v>#DIV/0!</v>
      </c>
      <c r="BIU119" s="1538">
        <f>+BIU557</f>
        <v>0</v>
      </c>
      <c r="BIV119" s="1845" t="e">
        <f>+BIU119/BIU$16</f>
        <v>#DIV/0!</v>
      </c>
      <c r="BIW119" s="1538">
        <f>+BIW557</f>
        <v>0</v>
      </c>
      <c r="BIX119" s="1845" t="e">
        <f>+BIW119/BIW$16</f>
        <v>#DIV/0!</v>
      </c>
      <c r="BIY119" s="1538">
        <f>+BIY557</f>
        <v>0</v>
      </c>
      <c r="BIZ119" s="1845" t="e">
        <f>+BIY119/BIY$16</f>
        <v>#DIV/0!</v>
      </c>
      <c r="BJA119" s="1538">
        <f>+BJA557</f>
        <v>0</v>
      </c>
      <c r="BJB119" s="1845" t="e">
        <f>+BJA119/BJA$16</f>
        <v>#DIV/0!</v>
      </c>
      <c r="BJC119" s="1538">
        <f>+BJC557</f>
        <v>0</v>
      </c>
      <c r="BJD119" s="1845" t="e">
        <f>+BJC119/BJC$16</f>
        <v>#DIV/0!</v>
      </c>
      <c r="BJE119" s="1538">
        <f>+BJE557</f>
        <v>0</v>
      </c>
      <c r="BJF119" s="1845" t="e">
        <f>+BJE119/BJE$16</f>
        <v>#DIV/0!</v>
      </c>
      <c r="BJG119" s="1538">
        <f>+BJG557</f>
        <v>0</v>
      </c>
      <c r="BJH119" s="1845" t="e">
        <f>+BJG119/BJG$16</f>
        <v>#DIV/0!</v>
      </c>
      <c r="BJI119" s="1538">
        <f>+BJI557</f>
        <v>0</v>
      </c>
      <c r="BJJ119" s="1845" t="e">
        <f>+BJI119/BJI$16</f>
        <v>#DIV/0!</v>
      </c>
      <c r="BJK119" s="1538">
        <f>+BJK557</f>
        <v>0</v>
      </c>
      <c r="BJL119" s="1845" t="e">
        <f>+BJK119/BJK$16</f>
        <v>#DIV/0!</v>
      </c>
      <c r="BJM119" s="1538">
        <f>+BJM557</f>
        <v>0</v>
      </c>
      <c r="BJN119" s="1845" t="e">
        <f>+BJM119/BJM$16</f>
        <v>#DIV/0!</v>
      </c>
      <c r="BJO119" s="1538">
        <f>+BJO557</f>
        <v>0</v>
      </c>
      <c r="BJP119" s="1845" t="e">
        <f>+BJO119/BJO$16</f>
        <v>#DIV/0!</v>
      </c>
      <c r="BJQ119" s="1538">
        <f>+BJQ557</f>
        <v>0</v>
      </c>
      <c r="BJR119" s="1845" t="e">
        <f>+BJQ119/BJQ$16</f>
        <v>#DIV/0!</v>
      </c>
      <c r="BJS119" s="1538">
        <f>+BJS557</f>
        <v>0</v>
      </c>
      <c r="BJT119" s="1845" t="e">
        <f>+BJS119/BJS$16</f>
        <v>#DIV/0!</v>
      </c>
      <c r="BJU119" s="1538">
        <f>+BJU557</f>
        <v>0</v>
      </c>
      <c r="BJV119" s="1845" t="e">
        <f>+BJU119/BJU$16</f>
        <v>#DIV/0!</v>
      </c>
      <c r="BJW119" s="1538">
        <f>+BJW557</f>
        <v>0</v>
      </c>
      <c r="BJX119" s="1845" t="e">
        <f>+BJW119/BJW$16</f>
        <v>#DIV/0!</v>
      </c>
      <c r="BJY119" s="1538">
        <f>+BJY557</f>
        <v>0</v>
      </c>
      <c r="BJZ119" s="1845" t="e">
        <f>+BJY119/BJY$16</f>
        <v>#DIV/0!</v>
      </c>
      <c r="BKA119" s="1538">
        <f>+BKA557</f>
        <v>0</v>
      </c>
      <c r="BKB119" s="1845" t="e">
        <f>+BKA119/BKA$16</f>
        <v>#DIV/0!</v>
      </c>
      <c r="BKC119" s="1538">
        <f>+BKC557</f>
        <v>0</v>
      </c>
      <c r="BKD119" s="1845" t="e">
        <f>+BKC119/BKC$16</f>
        <v>#DIV/0!</v>
      </c>
      <c r="BKE119" s="1538">
        <f>+BKE557</f>
        <v>0</v>
      </c>
      <c r="BKF119" s="1845" t="e">
        <f>+BKE119/BKE$16</f>
        <v>#DIV/0!</v>
      </c>
      <c r="BKG119" s="1538">
        <f>+BKG557</f>
        <v>0</v>
      </c>
      <c r="BKH119" s="1845" t="e">
        <f>+BKG119/BKG$16</f>
        <v>#DIV/0!</v>
      </c>
      <c r="BKI119" s="1538">
        <f>+BKI557</f>
        <v>0</v>
      </c>
      <c r="BKJ119" s="1845" t="e">
        <f>+BKI119/BKI$16</f>
        <v>#DIV/0!</v>
      </c>
      <c r="BKK119" s="1538">
        <f>+BKK557</f>
        <v>0</v>
      </c>
      <c r="BKL119" s="1845" t="e">
        <f>+BKK119/BKK$16</f>
        <v>#DIV/0!</v>
      </c>
      <c r="BKM119" s="1538">
        <f>+BKM557</f>
        <v>0</v>
      </c>
      <c r="BKN119" s="1845" t="e">
        <f>+BKM119/BKM$16</f>
        <v>#DIV/0!</v>
      </c>
      <c r="BKO119" s="1538">
        <f>+BKO557</f>
        <v>0</v>
      </c>
      <c r="BKP119" s="1845" t="e">
        <f>+BKO119/BKO$16</f>
        <v>#DIV/0!</v>
      </c>
      <c r="BKQ119" s="1538">
        <f>+BKQ557</f>
        <v>0</v>
      </c>
      <c r="BKR119" s="1845" t="e">
        <f>+BKQ119/BKQ$16</f>
        <v>#DIV/0!</v>
      </c>
      <c r="BKS119" s="1538">
        <f>+BKS557</f>
        <v>0</v>
      </c>
      <c r="BKT119" s="1845" t="e">
        <f>+BKS119/BKS$16</f>
        <v>#DIV/0!</v>
      </c>
      <c r="BKU119" s="1538">
        <f>+BKU557</f>
        <v>0</v>
      </c>
      <c r="BKV119" s="1845" t="e">
        <f>+BKU119/BKU$16</f>
        <v>#DIV/0!</v>
      </c>
      <c r="BKW119" s="1538">
        <f>+BKW557</f>
        <v>0</v>
      </c>
      <c r="BKX119" s="1845" t="e">
        <f>+BKW119/BKW$16</f>
        <v>#DIV/0!</v>
      </c>
      <c r="BKY119" s="1538">
        <f>+BKY557</f>
        <v>0</v>
      </c>
      <c r="BKZ119" s="1845" t="e">
        <f>+BKY119/BKY$16</f>
        <v>#DIV/0!</v>
      </c>
      <c r="BLA119" s="1538">
        <f>+BLA557</f>
        <v>0</v>
      </c>
      <c r="BLB119" s="1845" t="e">
        <f>+BLA119/BLA$16</f>
        <v>#DIV/0!</v>
      </c>
      <c r="BLC119" s="1538">
        <f>+BLC557</f>
        <v>0</v>
      </c>
      <c r="BLD119" s="1845" t="e">
        <f>+BLC119/BLC$16</f>
        <v>#DIV/0!</v>
      </c>
      <c r="BLE119" s="1538">
        <f>+BLE557</f>
        <v>0</v>
      </c>
      <c r="BLF119" s="1845" t="e">
        <f>+BLE119/BLE$16</f>
        <v>#DIV/0!</v>
      </c>
      <c r="BLG119" s="1538">
        <f>+BLG557</f>
        <v>0</v>
      </c>
      <c r="BLH119" s="1845" t="e">
        <f>+BLG119/BLG$16</f>
        <v>#DIV/0!</v>
      </c>
      <c r="BLI119" s="1538">
        <f>+BLI557</f>
        <v>0</v>
      </c>
      <c r="BLJ119" s="1845" t="e">
        <f>+BLI119/BLI$16</f>
        <v>#DIV/0!</v>
      </c>
      <c r="BLK119" s="1538">
        <f>+BLK557</f>
        <v>0</v>
      </c>
      <c r="BLL119" s="1845" t="e">
        <f>+BLK119/BLK$16</f>
        <v>#DIV/0!</v>
      </c>
      <c r="BLM119" s="1538">
        <f>+BLM557</f>
        <v>0</v>
      </c>
      <c r="BLN119" s="1845" t="e">
        <f>+BLM119/BLM$16</f>
        <v>#DIV/0!</v>
      </c>
      <c r="BLO119" s="1538">
        <f>+BLO557</f>
        <v>0</v>
      </c>
      <c r="BLP119" s="1845" t="e">
        <f>+BLO119/BLO$16</f>
        <v>#DIV/0!</v>
      </c>
      <c r="BLQ119" s="1538">
        <f>+BLQ557</f>
        <v>0</v>
      </c>
      <c r="BLR119" s="1845" t="e">
        <f>+BLQ119/BLQ$16</f>
        <v>#DIV/0!</v>
      </c>
      <c r="BLS119" s="1538">
        <f>+BLS557</f>
        <v>0</v>
      </c>
      <c r="BLT119" s="1845" t="e">
        <f>+BLS119/BLS$16</f>
        <v>#DIV/0!</v>
      </c>
      <c r="BLU119" s="1538">
        <f>+BLU557</f>
        <v>0</v>
      </c>
      <c r="BLV119" s="1845" t="e">
        <f>+BLU119/BLU$16</f>
        <v>#DIV/0!</v>
      </c>
      <c r="BLW119" s="1538">
        <f>+BLW557</f>
        <v>0</v>
      </c>
      <c r="BLX119" s="1845" t="e">
        <f>+BLW119/BLW$16</f>
        <v>#DIV/0!</v>
      </c>
      <c r="BLY119" s="1538">
        <f>+BLY557</f>
        <v>0</v>
      </c>
      <c r="BLZ119" s="1845" t="e">
        <f>+BLY119/BLY$16</f>
        <v>#DIV/0!</v>
      </c>
      <c r="BMA119" s="1538">
        <f>+BMA557</f>
        <v>0</v>
      </c>
      <c r="BMB119" s="1845" t="e">
        <f>+BMA119/BMA$16</f>
        <v>#DIV/0!</v>
      </c>
      <c r="BMC119" s="1538">
        <f>+BMC557</f>
        <v>0</v>
      </c>
      <c r="BMD119" s="1845" t="e">
        <f>+BMC119/BMC$16</f>
        <v>#DIV/0!</v>
      </c>
      <c r="BME119" s="1538">
        <f>+BME557</f>
        <v>0</v>
      </c>
      <c r="BMF119" s="1845" t="e">
        <f>+BME119/BME$16</f>
        <v>#DIV/0!</v>
      </c>
      <c r="BMG119" s="1538">
        <f>+BMG557</f>
        <v>0</v>
      </c>
      <c r="BMH119" s="1845" t="e">
        <f>+BMG119/BMG$16</f>
        <v>#DIV/0!</v>
      </c>
      <c r="BMI119" s="1538">
        <f>+BMI557</f>
        <v>0</v>
      </c>
      <c r="BMJ119" s="1845" t="e">
        <f>+BMI119/BMI$16</f>
        <v>#DIV/0!</v>
      </c>
      <c r="BMK119" s="1538">
        <f>+BMK557</f>
        <v>0</v>
      </c>
      <c r="BML119" s="1845" t="e">
        <f>+BMK119/BMK$16</f>
        <v>#DIV/0!</v>
      </c>
      <c r="BMM119" s="1538">
        <f>+BMM557</f>
        <v>0</v>
      </c>
      <c r="BMN119" s="1845" t="e">
        <f>+BMM119/BMM$16</f>
        <v>#DIV/0!</v>
      </c>
      <c r="BMO119" s="1538">
        <f>+BMO557</f>
        <v>0</v>
      </c>
      <c r="BMP119" s="1845" t="e">
        <f>+BMO119/BMO$16</f>
        <v>#DIV/0!</v>
      </c>
      <c r="BMQ119" s="1538">
        <f>+BMQ557</f>
        <v>0</v>
      </c>
      <c r="BMR119" s="1845" t="e">
        <f>+BMQ119/BMQ$16</f>
        <v>#DIV/0!</v>
      </c>
      <c r="BMS119" s="1538">
        <f>+BMS557</f>
        <v>0</v>
      </c>
      <c r="BMT119" s="1845" t="e">
        <f>+BMS119/BMS$16</f>
        <v>#DIV/0!</v>
      </c>
      <c r="BMU119" s="1538">
        <f>+BMU557</f>
        <v>0</v>
      </c>
      <c r="BMV119" s="1845" t="e">
        <f>+BMU119/BMU$16</f>
        <v>#DIV/0!</v>
      </c>
      <c r="BMW119" s="1538">
        <f>+BMW557</f>
        <v>0</v>
      </c>
      <c r="BMX119" s="1845" t="e">
        <f>+BMW119/BMW$16</f>
        <v>#DIV/0!</v>
      </c>
      <c r="BMY119" s="1538">
        <f>+BMY557</f>
        <v>0</v>
      </c>
      <c r="BMZ119" s="1845" t="e">
        <f>+BMY119/BMY$16</f>
        <v>#DIV/0!</v>
      </c>
      <c r="BNA119" s="1538">
        <f>+BNA557</f>
        <v>0</v>
      </c>
      <c r="BNB119" s="1845" t="e">
        <f>+BNA119/BNA$16</f>
        <v>#DIV/0!</v>
      </c>
      <c r="BNC119" s="1538">
        <f>+BNC557</f>
        <v>0</v>
      </c>
      <c r="BND119" s="1845" t="e">
        <f>+BNC119/BNC$16</f>
        <v>#DIV/0!</v>
      </c>
      <c r="BNE119" s="1538">
        <f>+BNE557</f>
        <v>0</v>
      </c>
      <c r="BNF119" s="1845" t="e">
        <f>+BNE119/BNE$16</f>
        <v>#DIV/0!</v>
      </c>
      <c r="BNG119" s="1538">
        <f>+BNG557</f>
        <v>0</v>
      </c>
      <c r="BNH119" s="1845" t="e">
        <f>+BNG119/BNG$16</f>
        <v>#DIV/0!</v>
      </c>
      <c r="BNI119" s="1538">
        <f>+BNI557</f>
        <v>0</v>
      </c>
      <c r="BNJ119" s="1845" t="e">
        <f>+BNI119/BNI$16</f>
        <v>#DIV/0!</v>
      </c>
      <c r="BNK119" s="1538">
        <f>+BNK557</f>
        <v>0</v>
      </c>
      <c r="BNL119" s="1845" t="e">
        <f>+BNK119/BNK$16</f>
        <v>#DIV/0!</v>
      </c>
      <c r="BNM119" s="1538">
        <f>+BNM557</f>
        <v>0</v>
      </c>
      <c r="BNN119" s="1845" t="e">
        <f>+BNM119/BNM$16</f>
        <v>#DIV/0!</v>
      </c>
      <c r="BNO119" s="1538">
        <f>+BNO557</f>
        <v>0</v>
      </c>
      <c r="BNP119" s="1845" t="e">
        <f>+BNO119/BNO$16</f>
        <v>#DIV/0!</v>
      </c>
      <c r="BNQ119" s="1538">
        <f>+BNQ557</f>
        <v>0</v>
      </c>
      <c r="BNR119" s="1845" t="e">
        <f>+BNQ119/BNQ$16</f>
        <v>#DIV/0!</v>
      </c>
      <c r="BNS119" s="1538">
        <f>+BNS557</f>
        <v>0</v>
      </c>
      <c r="BNT119" s="1845" t="e">
        <f>+BNS119/BNS$16</f>
        <v>#DIV/0!</v>
      </c>
      <c r="BNU119" s="1538">
        <f>+BNU557</f>
        <v>0</v>
      </c>
      <c r="BNV119" s="1845" t="e">
        <f>+BNU119/BNU$16</f>
        <v>#DIV/0!</v>
      </c>
      <c r="BNW119" s="1538">
        <f>+BNW557</f>
        <v>0</v>
      </c>
      <c r="BNX119" s="1845" t="e">
        <f>+BNW119/BNW$16</f>
        <v>#DIV/0!</v>
      </c>
      <c r="BNY119" s="1538">
        <f>+BNY557</f>
        <v>0</v>
      </c>
      <c r="BNZ119" s="1845" t="e">
        <f>+BNY119/BNY$16</f>
        <v>#DIV/0!</v>
      </c>
      <c r="BOA119" s="1538">
        <f>+BOA557</f>
        <v>0</v>
      </c>
      <c r="BOB119" s="1845" t="e">
        <f>+BOA119/BOA$16</f>
        <v>#DIV/0!</v>
      </c>
      <c r="BOC119" s="1538">
        <f>+BOC557</f>
        <v>0</v>
      </c>
      <c r="BOD119" s="1845" t="e">
        <f>+BOC119/BOC$16</f>
        <v>#DIV/0!</v>
      </c>
      <c r="BOE119" s="1538">
        <f>+BOE557</f>
        <v>0</v>
      </c>
      <c r="BOF119" s="1845" t="e">
        <f>+BOE119/BOE$16</f>
        <v>#DIV/0!</v>
      </c>
      <c r="BOG119" s="1538">
        <f>+BOG557</f>
        <v>0</v>
      </c>
      <c r="BOH119" s="1845" t="e">
        <f>+BOG119/BOG$16</f>
        <v>#DIV/0!</v>
      </c>
      <c r="BOI119" s="1538">
        <f>+BOI557</f>
        <v>0</v>
      </c>
      <c r="BOJ119" s="1845" t="e">
        <f>+BOI119/BOI$16</f>
        <v>#DIV/0!</v>
      </c>
      <c r="BOK119" s="1538">
        <f>+BOK557</f>
        <v>0</v>
      </c>
      <c r="BOL119" s="1845" t="e">
        <f>+BOK119/BOK$16</f>
        <v>#DIV/0!</v>
      </c>
      <c r="BOM119" s="1538">
        <f>+BOM557</f>
        <v>0</v>
      </c>
      <c r="BON119" s="1845" t="e">
        <f>+BOM119/BOM$16</f>
        <v>#DIV/0!</v>
      </c>
      <c r="BOO119" s="1538">
        <f>+BOO557</f>
        <v>0</v>
      </c>
      <c r="BOP119" s="1845" t="e">
        <f>+BOO119/BOO$16</f>
        <v>#DIV/0!</v>
      </c>
      <c r="BOQ119" s="1538">
        <f>+BOQ557</f>
        <v>0</v>
      </c>
      <c r="BOR119" s="1845" t="e">
        <f>+BOQ119/BOQ$16</f>
        <v>#DIV/0!</v>
      </c>
      <c r="BOS119" s="1538">
        <f>+BOS557</f>
        <v>0</v>
      </c>
      <c r="BOT119" s="1845" t="e">
        <f>+BOS119/BOS$16</f>
        <v>#DIV/0!</v>
      </c>
      <c r="BOU119" s="1538">
        <f>+BOU557</f>
        <v>0</v>
      </c>
      <c r="BOV119" s="1845" t="e">
        <f>+BOU119/BOU$16</f>
        <v>#DIV/0!</v>
      </c>
      <c r="BOW119" s="1538">
        <f>+BOW557</f>
        <v>0</v>
      </c>
      <c r="BOX119" s="1845" t="e">
        <f>+BOW119/BOW$16</f>
        <v>#DIV/0!</v>
      </c>
      <c r="BOY119" s="1538">
        <f>+BOY557</f>
        <v>0</v>
      </c>
      <c r="BOZ119" s="1845" t="e">
        <f>+BOY119/BOY$16</f>
        <v>#DIV/0!</v>
      </c>
      <c r="BPA119" s="1538">
        <f>+BPA557</f>
        <v>0</v>
      </c>
      <c r="BPB119" s="1845" t="e">
        <f>+BPA119/BPA$16</f>
        <v>#DIV/0!</v>
      </c>
      <c r="BPC119" s="1538">
        <f>+BPC557</f>
        <v>0</v>
      </c>
      <c r="BPD119" s="1845" t="e">
        <f>+BPC119/BPC$16</f>
        <v>#DIV/0!</v>
      </c>
      <c r="BPE119" s="1538">
        <f>+BPE557</f>
        <v>0</v>
      </c>
      <c r="BPF119" s="1845" t="e">
        <f>+BPE119/BPE$16</f>
        <v>#DIV/0!</v>
      </c>
      <c r="BPG119" s="1538">
        <f>+BPG557</f>
        <v>0</v>
      </c>
      <c r="BPH119" s="1845" t="e">
        <f>+BPG119/BPG$16</f>
        <v>#DIV/0!</v>
      </c>
      <c r="BPI119" s="1538">
        <f>+BPI557</f>
        <v>0</v>
      </c>
      <c r="BPJ119" s="1845" t="e">
        <f>+BPI119/BPI$16</f>
        <v>#DIV/0!</v>
      </c>
      <c r="BPK119" s="1538">
        <f>+BPK557</f>
        <v>0</v>
      </c>
      <c r="BPL119" s="1845" t="e">
        <f>+BPK119/BPK$16</f>
        <v>#DIV/0!</v>
      </c>
      <c r="BPM119" s="1538">
        <f>+BPM557</f>
        <v>0</v>
      </c>
      <c r="BPN119" s="1845" t="e">
        <f>+BPM119/BPM$16</f>
        <v>#DIV/0!</v>
      </c>
      <c r="BPO119" s="1538">
        <f>+BPO557</f>
        <v>0</v>
      </c>
      <c r="BPP119" s="1845" t="e">
        <f>+BPO119/BPO$16</f>
        <v>#DIV/0!</v>
      </c>
      <c r="BPQ119" s="1538">
        <f>+BPQ557</f>
        <v>0</v>
      </c>
      <c r="BPR119" s="1845" t="e">
        <f>+BPQ119/BPQ$16</f>
        <v>#DIV/0!</v>
      </c>
      <c r="BPS119" s="1538">
        <f>+BPS557</f>
        <v>0</v>
      </c>
      <c r="BPT119" s="1845" t="e">
        <f>+BPS119/BPS$16</f>
        <v>#DIV/0!</v>
      </c>
      <c r="BPU119" s="1538">
        <f>+BPU557</f>
        <v>0</v>
      </c>
      <c r="BPV119" s="1845" t="e">
        <f>+BPU119/BPU$16</f>
        <v>#DIV/0!</v>
      </c>
      <c r="BPW119" s="1538">
        <f>+BPW557</f>
        <v>0</v>
      </c>
      <c r="BPX119" s="1845" t="e">
        <f>+BPW119/BPW$16</f>
        <v>#DIV/0!</v>
      </c>
      <c r="BPY119" s="1538">
        <f>+BPY557</f>
        <v>0</v>
      </c>
      <c r="BPZ119" s="1845" t="e">
        <f>+BPY119/BPY$16</f>
        <v>#DIV/0!</v>
      </c>
      <c r="BQA119" s="1538">
        <f>+BQA557</f>
        <v>0</v>
      </c>
      <c r="BQB119" s="1845" t="e">
        <f>+BQA119/BQA$16</f>
        <v>#DIV/0!</v>
      </c>
      <c r="BQC119" s="1538">
        <f>+BQC557</f>
        <v>0</v>
      </c>
      <c r="BQD119" s="1845" t="e">
        <f>+BQC119/BQC$16</f>
        <v>#DIV/0!</v>
      </c>
      <c r="BQE119" s="1538">
        <f>+BQE557</f>
        <v>0</v>
      </c>
      <c r="BQF119" s="1845" t="e">
        <f>+BQE119/BQE$16</f>
        <v>#DIV/0!</v>
      </c>
      <c r="BQG119" s="1538">
        <f>+BQG557</f>
        <v>0</v>
      </c>
      <c r="BQH119" s="1845" t="e">
        <f>+BQG119/BQG$16</f>
        <v>#DIV/0!</v>
      </c>
      <c r="BQI119" s="1538">
        <f>+BQI557</f>
        <v>0</v>
      </c>
      <c r="BQJ119" s="1845" t="e">
        <f>+BQI119/BQI$16</f>
        <v>#DIV/0!</v>
      </c>
      <c r="BQK119" s="1538">
        <f>+BQK557</f>
        <v>0</v>
      </c>
      <c r="BQL119" s="1845" t="e">
        <f>+BQK119/BQK$16</f>
        <v>#DIV/0!</v>
      </c>
      <c r="BQM119" s="1538">
        <f>+BQM557</f>
        <v>0</v>
      </c>
      <c r="BQN119" s="1845" t="e">
        <f>+BQM119/BQM$16</f>
        <v>#DIV/0!</v>
      </c>
      <c r="BQO119" s="1538">
        <f>+BQO557</f>
        <v>0</v>
      </c>
      <c r="BQP119" s="1845" t="e">
        <f>+BQO119/BQO$16</f>
        <v>#DIV/0!</v>
      </c>
      <c r="BQQ119" s="1538">
        <f>+BQQ557</f>
        <v>0</v>
      </c>
      <c r="BQR119" s="1845" t="e">
        <f>+BQQ119/BQQ$16</f>
        <v>#DIV/0!</v>
      </c>
      <c r="BQS119" s="1538">
        <f>+BQS557</f>
        <v>0</v>
      </c>
      <c r="BQT119" s="1845" t="e">
        <f>+BQS119/BQS$16</f>
        <v>#DIV/0!</v>
      </c>
      <c r="BQU119" s="1538">
        <f>+BQU557</f>
        <v>0</v>
      </c>
      <c r="BQV119" s="1845" t="e">
        <f>+BQU119/BQU$16</f>
        <v>#DIV/0!</v>
      </c>
      <c r="BQW119" s="1538">
        <f>+BQW557</f>
        <v>0</v>
      </c>
      <c r="BQX119" s="1845" t="e">
        <f>+BQW119/BQW$16</f>
        <v>#DIV/0!</v>
      </c>
      <c r="BQY119" s="1538">
        <f>+BQY557</f>
        <v>0</v>
      </c>
      <c r="BQZ119" s="1845" t="e">
        <f>+BQY119/BQY$16</f>
        <v>#DIV/0!</v>
      </c>
      <c r="BRA119" s="1538">
        <f>+BRA557</f>
        <v>0</v>
      </c>
      <c r="BRB119" s="1845" t="e">
        <f>+BRA119/BRA$16</f>
        <v>#DIV/0!</v>
      </c>
      <c r="BRC119" s="1538">
        <f>+BRC557</f>
        <v>0</v>
      </c>
      <c r="BRD119" s="1845" t="e">
        <f>+BRC119/BRC$16</f>
        <v>#DIV/0!</v>
      </c>
      <c r="BRE119" s="1538">
        <f>+BRE557</f>
        <v>0</v>
      </c>
      <c r="BRF119" s="1845" t="e">
        <f>+BRE119/BRE$16</f>
        <v>#DIV/0!</v>
      </c>
      <c r="BRG119" s="1538">
        <f>+BRG557</f>
        <v>0</v>
      </c>
      <c r="BRH119" s="1845" t="e">
        <f>+BRG119/BRG$16</f>
        <v>#DIV/0!</v>
      </c>
      <c r="BRI119" s="1538">
        <f>+BRI557</f>
        <v>0</v>
      </c>
      <c r="BRJ119" s="1845" t="e">
        <f>+BRI119/BRI$16</f>
        <v>#DIV/0!</v>
      </c>
      <c r="BRK119" s="1538">
        <f>+BRK557</f>
        <v>0</v>
      </c>
      <c r="BRL119" s="1845" t="e">
        <f>+BRK119/BRK$16</f>
        <v>#DIV/0!</v>
      </c>
      <c r="BRM119" s="1538">
        <f>+BRM557</f>
        <v>0</v>
      </c>
      <c r="BRN119" s="1845" t="e">
        <f>+BRM119/BRM$16</f>
        <v>#DIV/0!</v>
      </c>
      <c r="BRO119" s="1538">
        <f>+BRO557</f>
        <v>0</v>
      </c>
      <c r="BRP119" s="1845" t="e">
        <f>+BRO119/BRO$16</f>
        <v>#DIV/0!</v>
      </c>
      <c r="BRQ119" s="1538">
        <f>+BRQ557</f>
        <v>0</v>
      </c>
      <c r="BRR119" s="1845" t="e">
        <f>+BRQ119/BRQ$16</f>
        <v>#DIV/0!</v>
      </c>
      <c r="BRS119" s="1538">
        <f>+BRS557</f>
        <v>0</v>
      </c>
      <c r="BRT119" s="1845" t="e">
        <f>+BRS119/BRS$16</f>
        <v>#DIV/0!</v>
      </c>
      <c r="BRU119" s="1538">
        <f>+BRU557</f>
        <v>0</v>
      </c>
      <c r="BRV119" s="1845" t="e">
        <f>+BRU119/BRU$16</f>
        <v>#DIV/0!</v>
      </c>
      <c r="BRW119" s="1538">
        <f>+BRW557</f>
        <v>0</v>
      </c>
      <c r="BRX119" s="1845" t="e">
        <f>+BRW119/BRW$16</f>
        <v>#DIV/0!</v>
      </c>
      <c r="BRY119" s="1538">
        <f>+BRY557</f>
        <v>0</v>
      </c>
      <c r="BRZ119" s="1845" t="e">
        <f>+BRY119/BRY$16</f>
        <v>#DIV/0!</v>
      </c>
      <c r="BSA119" s="1538">
        <f>+BSA557</f>
        <v>0</v>
      </c>
      <c r="BSB119" s="1845" t="e">
        <f>+BSA119/BSA$16</f>
        <v>#DIV/0!</v>
      </c>
      <c r="BSC119" s="1538">
        <f>+BSC557</f>
        <v>0</v>
      </c>
      <c r="BSD119" s="1845" t="e">
        <f>+BSC119/BSC$16</f>
        <v>#DIV/0!</v>
      </c>
      <c r="BSE119" s="1538">
        <f>+BSE557</f>
        <v>0</v>
      </c>
      <c r="BSF119" s="1845" t="e">
        <f>+BSE119/BSE$16</f>
        <v>#DIV/0!</v>
      </c>
      <c r="BSG119" s="1538">
        <f>+BSG557</f>
        <v>0</v>
      </c>
      <c r="BSH119" s="1845" t="e">
        <f>+BSG119/BSG$16</f>
        <v>#DIV/0!</v>
      </c>
      <c r="BSI119" s="1538">
        <f>+BSI557</f>
        <v>0</v>
      </c>
      <c r="BSJ119" s="1845" t="e">
        <f>+BSI119/BSI$16</f>
        <v>#DIV/0!</v>
      </c>
      <c r="BSK119" s="1538">
        <f>+BSK557</f>
        <v>0</v>
      </c>
      <c r="BSL119" s="1845" t="e">
        <f>+BSK119/BSK$16</f>
        <v>#DIV/0!</v>
      </c>
      <c r="BSM119" s="1538">
        <f>+BSM557</f>
        <v>0</v>
      </c>
      <c r="BSN119" s="1845" t="e">
        <f>+BSM119/BSM$16</f>
        <v>#DIV/0!</v>
      </c>
      <c r="BSO119" s="1538">
        <f>+BSO557</f>
        <v>0</v>
      </c>
      <c r="BSP119" s="1845" t="e">
        <f>+BSO119/BSO$16</f>
        <v>#DIV/0!</v>
      </c>
      <c r="BSQ119" s="1538">
        <f>+BSQ557</f>
        <v>0</v>
      </c>
      <c r="BSR119" s="1845" t="e">
        <f>+BSQ119/BSQ$16</f>
        <v>#DIV/0!</v>
      </c>
      <c r="BSS119" s="1538">
        <f>+BSS557</f>
        <v>0</v>
      </c>
      <c r="BST119" s="1845" t="e">
        <f>+BSS119/BSS$16</f>
        <v>#DIV/0!</v>
      </c>
      <c r="BSU119" s="1538">
        <f>+BSU557</f>
        <v>0</v>
      </c>
      <c r="BSV119" s="1845" t="e">
        <f>+BSU119/BSU$16</f>
        <v>#DIV/0!</v>
      </c>
      <c r="BSW119" s="1538">
        <f>+BSW557</f>
        <v>0</v>
      </c>
      <c r="BSX119" s="1845" t="e">
        <f>+BSW119/BSW$16</f>
        <v>#DIV/0!</v>
      </c>
      <c r="BSY119" s="1538">
        <f>+BSY557</f>
        <v>0</v>
      </c>
      <c r="BSZ119" s="1845" t="e">
        <f>+BSY119/BSY$16</f>
        <v>#DIV/0!</v>
      </c>
      <c r="BTA119" s="1538">
        <f>+BTA557</f>
        <v>0</v>
      </c>
      <c r="BTB119" s="1845" t="e">
        <f>+BTA119/BTA$16</f>
        <v>#DIV/0!</v>
      </c>
      <c r="BTC119" s="1538">
        <f>+BTC557</f>
        <v>0</v>
      </c>
      <c r="BTD119" s="1845" t="e">
        <f>+BTC119/BTC$16</f>
        <v>#DIV/0!</v>
      </c>
      <c r="BTE119" s="1538">
        <f>+BTE557</f>
        <v>0</v>
      </c>
      <c r="BTF119" s="1845" t="e">
        <f>+BTE119/BTE$16</f>
        <v>#DIV/0!</v>
      </c>
      <c r="BTG119" s="1538">
        <f>+BTG557</f>
        <v>0</v>
      </c>
      <c r="BTH119" s="1845" t="e">
        <f>+BTG119/BTG$16</f>
        <v>#DIV/0!</v>
      </c>
      <c r="BTI119" s="1538">
        <f>+BTI557</f>
        <v>0</v>
      </c>
      <c r="BTJ119" s="1845" t="e">
        <f>+BTI119/BTI$16</f>
        <v>#DIV/0!</v>
      </c>
      <c r="BTK119" s="1538">
        <f>+BTK557</f>
        <v>0</v>
      </c>
      <c r="BTL119" s="1845" t="e">
        <f>+BTK119/BTK$16</f>
        <v>#DIV/0!</v>
      </c>
      <c r="BTM119" s="1538">
        <f>+BTM557</f>
        <v>0</v>
      </c>
      <c r="BTN119" s="1845" t="e">
        <f>+BTM119/BTM$16</f>
        <v>#DIV/0!</v>
      </c>
      <c r="BTO119" s="1538">
        <f>+BTO557</f>
        <v>0</v>
      </c>
      <c r="BTP119" s="1845" t="e">
        <f>+BTO119/BTO$16</f>
        <v>#DIV/0!</v>
      </c>
      <c r="BTQ119" s="1538">
        <f>+BTQ557</f>
        <v>0</v>
      </c>
      <c r="BTR119" s="1845" t="e">
        <f>+BTQ119/BTQ$16</f>
        <v>#DIV/0!</v>
      </c>
      <c r="BTS119" s="1538">
        <f>+BTS557</f>
        <v>0</v>
      </c>
      <c r="BTT119" s="1845" t="e">
        <f>+BTS119/BTS$16</f>
        <v>#DIV/0!</v>
      </c>
      <c r="BTU119" s="1538">
        <f>+BTU557</f>
        <v>0</v>
      </c>
      <c r="BTV119" s="1845" t="e">
        <f>+BTU119/BTU$16</f>
        <v>#DIV/0!</v>
      </c>
      <c r="BTW119" s="1538">
        <f>+BTW557</f>
        <v>0</v>
      </c>
      <c r="BTX119" s="1845" t="e">
        <f>+BTW119/BTW$16</f>
        <v>#DIV/0!</v>
      </c>
      <c r="BTY119" s="1538">
        <f>+BTY557</f>
        <v>0</v>
      </c>
      <c r="BTZ119" s="1845" t="e">
        <f>+BTY119/BTY$16</f>
        <v>#DIV/0!</v>
      </c>
      <c r="BUA119" s="1538">
        <f>+BUA557</f>
        <v>0</v>
      </c>
      <c r="BUB119" s="1845" t="e">
        <f>+BUA119/BUA$16</f>
        <v>#DIV/0!</v>
      </c>
      <c r="BUC119" s="1538">
        <f>+BUC557</f>
        <v>0</v>
      </c>
      <c r="BUD119" s="1845" t="e">
        <f>+BUC119/BUC$16</f>
        <v>#DIV/0!</v>
      </c>
      <c r="BUE119" s="1538">
        <f>+BUE557</f>
        <v>0</v>
      </c>
      <c r="BUF119" s="1845" t="e">
        <f>+BUE119/BUE$16</f>
        <v>#DIV/0!</v>
      </c>
      <c r="BUG119" s="1538">
        <f>+BUG557</f>
        <v>0</v>
      </c>
      <c r="BUH119" s="1845" t="e">
        <f>+BUG119/BUG$16</f>
        <v>#DIV/0!</v>
      </c>
      <c r="BUI119" s="1538">
        <f>+BUI557</f>
        <v>0</v>
      </c>
      <c r="BUJ119" s="1845" t="e">
        <f>+BUI119/BUI$16</f>
        <v>#DIV/0!</v>
      </c>
      <c r="BUK119" s="1538">
        <f>+BUK557</f>
        <v>0</v>
      </c>
      <c r="BUL119" s="1845" t="e">
        <f>+BUK119/BUK$16</f>
        <v>#DIV/0!</v>
      </c>
      <c r="BUM119" s="1538">
        <f>+BUM557</f>
        <v>0</v>
      </c>
      <c r="BUN119" s="1845" t="e">
        <f>+BUM119/BUM$16</f>
        <v>#DIV/0!</v>
      </c>
      <c r="BUO119" s="1538">
        <f>+BUO557</f>
        <v>0</v>
      </c>
      <c r="BUP119" s="1845" t="e">
        <f>+BUO119/BUO$16</f>
        <v>#DIV/0!</v>
      </c>
      <c r="BUQ119" s="1538">
        <f>+BUQ557</f>
        <v>0</v>
      </c>
      <c r="BUR119" s="1845" t="e">
        <f>+BUQ119/BUQ$16</f>
        <v>#DIV/0!</v>
      </c>
      <c r="BUS119" s="1538">
        <f>+BUS557</f>
        <v>0</v>
      </c>
      <c r="BUT119" s="1845" t="e">
        <f>+BUS119/BUS$16</f>
        <v>#DIV/0!</v>
      </c>
      <c r="BUU119" s="1538">
        <f>+BUU557</f>
        <v>0</v>
      </c>
      <c r="BUV119" s="1845" t="e">
        <f>+BUU119/BUU$16</f>
        <v>#DIV/0!</v>
      </c>
      <c r="BUW119" s="1538">
        <f>+BUW557</f>
        <v>0</v>
      </c>
      <c r="BUX119" s="1845" t="e">
        <f>+BUW119/BUW$16</f>
        <v>#DIV/0!</v>
      </c>
      <c r="BUY119" s="1538">
        <f>+BUY557</f>
        <v>0</v>
      </c>
      <c r="BUZ119" s="1845" t="e">
        <f>+BUY119/BUY$16</f>
        <v>#DIV/0!</v>
      </c>
      <c r="BVA119" s="1538">
        <f>+BVA557</f>
        <v>0</v>
      </c>
      <c r="BVB119" s="1845" t="e">
        <f>+BVA119/BVA$16</f>
        <v>#DIV/0!</v>
      </c>
      <c r="BVC119" s="1538">
        <f>+BVC557</f>
        <v>0</v>
      </c>
      <c r="BVD119" s="1845" t="e">
        <f>+BVC119/BVC$16</f>
        <v>#DIV/0!</v>
      </c>
      <c r="BVE119" s="1538">
        <f>+BVE557</f>
        <v>0</v>
      </c>
      <c r="BVF119" s="1845" t="e">
        <f>+BVE119/BVE$16</f>
        <v>#DIV/0!</v>
      </c>
      <c r="BVG119" s="1538">
        <f>+BVG557</f>
        <v>0</v>
      </c>
      <c r="BVH119" s="1845" t="e">
        <f>+BVG119/BVG$16</f>
        <v>#DIV/0!</v>
      </c>
      <c r="BVI119" s="1538">
        <f>+BVI557</f>
        <v>0</v>
      </c>
      <c r="BVJ119" s="1845" t="e">
        <f>+BVI119/BVI$16</f>
        <v>#DIV/0!</v>
      </c>
      <c r="BVK119" s="1538">
        <f>+BVK557</f>
        <v>0</v>
      </c>
      <c r="BVL119" s="1845" t="e">
        <f>+BVK119/BVK$16</f>
        <v>#DIV/0!</v>
      </c>
      <c r="BVM119" s="1538">
        <f>+BVM557</f>
        <v>0</v>
      </c>
      <c r="BVN119" s="1845" t="e">
        <f>+BVM119/BVM$16</f>
        <v>#DIV/0!</v>
      </c>
      <c r="BVO119" s="1538">
        <f>+BVO557</f>
        <v>0</v>
      </c>
      <c r="BVP119" s="1845" t="e">
        <f>+BVO119/BVO$16</f>
        <v>#DIV/0!</v>
      </c>
      <c r="BVQ119" s="1538">
        <f>+BVQ557</f>
        <v>0</v>
      </c>
      <c r="BVR119" s="1845" t="e">
        <f>+BVQ119/BVQ$16</f>
        <v>#DIV/0!</v>
      </c>
      <c r="BVS119" s="1538">
        <f>+BVS557</f>
        <v>0</v>
      </c>
      <c r="BVT119" s="1845" t="e">
        <f>+BVS119/BVS$16</f>
        <v>#DIV/0!</v>
      </c>
      <c r="BVU119" s="1538">
        <f>+BVU557</f>
        <v>0</v>
      </c>
      <c r="BVV119" s="1845" t="e">
        <f>+BVU119/BVU$16</f>
        <v>#DIV/0!</v>
      </c>
      <c r="BVW119" s="1538">
        <f>+BVW557</f>
        <v>0</v>
      </c>
      <c r="BVX119" s="1845" t="e">
        <f>+BVW119/BVW$16</f>
        <v>#DIV/0!</v>
      </c>
      <c r="BVY119" s="1538">
        <f>+BVY557</f>
        <v>0</v>
      </c>
      <c r="BVZ119" s="1845" t="e">
        <f>+BVY119/BVY$16</f>
        <v>#DIV/0!</v>
      </c>
      <c r="BWA119" s="1538">
        <f>+BWA557</f>
        <v>0</v>
      </c>
      <c r="BWB119" s="1845" t="e">
        <f>+BWA119/BWA$16</f>
        <v>#DIV/0!</v>
      </c>
      <c r="BWC119" s="1538">
        <f>+BWC557</f>
        <v>0</v>
      </c>
      <c r="BWD119" s="1845" t="e">
        <f>+BWC119/BWC$16</f>
        <v>#DIV/0!</v>
      </c>
      <c r="BWE119" s="1538">
        <f>+BWE557</f>
        <v>0</v>
      </c>
      <c r="BWF119" s="1845" t="e">
        <f>+BWE119/BWE$16</f>
        <v>#DIV/0!</v>
      </c>
      <c r="BWG119" s="1538">
        <f>+BWG557</f>
        <v>0</v>
      </c>
      <c r="BWH119" s="1845" t="e">
        <f>+BWG119/BWG$16</f>
        <v>#DIV/0!</v>
      </c>
      <c r="BWI119" s="1538">
        <f>+BWI557</f>
        <v>0</v>
      </c>
      <c r="BWJ119" s="1845" t="e">
        <f>+BWI119/BWI$16</f>
        <v>#DIV/0!</v>
      </c>
      <c r="BWK119" s="1538">
        <f>+BWK557</f>
        <v>0</v>
      </c>
      <c r="BWL119" s="1845" t="e">
        <f>+BWK119/BWK$16</f>
        <v>#DIV/0!</v>
      </c>
      <c r="BWM119" s="1538">
        <f>+BWM557</f>
        <v>0</v>
      </c>
      <c r="BWN119" s="1845" t="e">
        <f>+BWM119/BWM$16</f>
        <v>#DIV/0!</v>
      </c>
      <c r="BWO119" s="1538">
        <f>+BWO557</f>
        <v>0</v>
      </c>
      <c r="BWP119" s="1845" t="e">
        <f>+BWO119/BWO$16</f>
        <v>#DIV/0!</v>
      </c>
      <c r="BWQ119" s="1538">
        <f>+BWQ557</f>
        <v>0</v>
      </c>
      <c r="BWR119" s="1845" t="e">
        <f>+BWQ119/BWQ$16</f>
        <v>#DIV/0!</v>
      </c>
      <c r="BWS119" s="1538">
        <f>+BWS557</f>
        <v>0</v>
      </c>
      <c r="BWT119" s="1845" t="e">
        <f>+BWS119/BWS$16</f>
        <v>#DIV/0!</v>
      </c>
      <c r="BWU119" s="1538">
        <f>+BWU557</f>
        <v>0</v>
      </c>
      <c r="BWV119" s="1845" t="e">
        <f>+BWU119/BWU$16</f>
        <v>#DIV/0!</v>
      </c>
      <c r="BWW119" s="1538">
        <f>+BWW557</f>
        <v>0</v>
      </c>
      <c r="BWX119" s="1845" t="e">
        <f>+BWW119/BWW$16</f>
        <v>#DIV/0!</v>
      </c>
      <c r="BWY119" s="1538">
        <f>+BWY557</f>
        <v>0</v>
      </c>
      <c r="BWZ119" s="1845" t="e">
        <f>+BWY119/BWY$16</f>
        <v>#DIV/0!</v>
      </c>
      <c r="BXA119" s="1538">
        <f>+BXA557</f>
        <v>0</v>
      </c>
      <c r="BXB119" s="1845" t="e">
        <f>+BXA119/BXA$16</f>
        <v>#DIV/0!</v>
      </c>
      <c r="BXC119" s="1538">
        <f>+BXC557</f>
        <v>0</v>
      </c>
      <c r="BXD119" s="1845" t="e">
        <f>+BXC119/BXC$16</f>
        <v>#DIV/0!</v>
      </c>
      <c r="BXE119" s="1538">
        <f>+BXE557</f>
        <v>0</v>
      </c>
      <c r="BXF119" s="1845" t="e">
        <f>+BXE119/BXE$16</f>
        <v>#DIV/0!</v>
      </c>
      <c r="BXG119" s="1538">
        <f>+BXG557</f>
        <v>0</v>
      </c>
      <c r="BXH119" s="1845" t="e">
        <f>+BXG119/BXG$16</f>
        <v>#DIV/0!</v>
      </c>
      <c r="BXI119" s="1538">
        <f>+BXI557</f>
        <v>0</v>
      </c>
      <c r="BXJ119" s="1845" t="e">
        <f>+BXI119/BXI$16</f>
        <v>#DIV/0!</v>
      </c>
      <c r="BXK119" s="1538">
        <f>+BXK557</f>
        <v>0</v>
      </c>
      <c r="BXL119" s="1845" t="e">
        <f>+BXK119/BXK$16</f>
        <v>#DIV/0!</v>
      </c>
      <c r="BXM119" s="1538">
        <f>+BXM557</f>
        <v>0</v>
      </c>
      <c r="BXN119" s="1845" t="e">
        <f>+BXM119/BXM$16</f>
        <v>#DIV/0!</v>
      </c>
      <c r="BXO119" s="1538">
        <f>+BXO557</f>
        <v>0</v>
      </c>
      <c r="BXP119" s="1845" t="e">
        <f>+BXO119/BXO$16</f>
        <v>#DIV/0!</v>
      </c>
      <c r="BXQ119" s="1538">
        <f>+BXQ557</f>
        <v>0</v>
      </c>
      <c r="BXR119" s="1845" t="e">
        <f>+BXQ119/BXQ$16</f>
        <v>#DIV/0!</v>
      </c>
      <c r="BXS119" s="1538">
        <f>+BXS557</f>
        <v>0</v>
      </c>
      <c r="BXT119" s="1845" t="e">
        <f>+BXS119/BXS$16</f>
        <v>#DIV/0!</v>
      </c>
      <c r="BXU119" s="1538">
        <f>+BXU557</f>
        <v>0</v>
      </c>
      <c r="BXV119" s="1845" t="e">
        <f>+BXU119/BXU$16</f>
        <v>#DIV/0!</v>
      </c>
      <c r="BXW119" s="1538">
        <f>+BXW557</f>
        <v>0</v>
      </c>
      <c r="BXX119" s="1845" t="e">
        <f>+BXW119/BXW$16</f>
        <v>#DIV/0!</v>
      </c>
      <c r="BXY119" s="1538">
        <f>+BXY557</f>
        <v>0</v>
      </c>
      <c r="BXZ119" s="1845" t="e">
        <f>+BXY119/BXY$16</f>
        <v>#DIV/0!</v>
      </c>
      <c r="BYA119" s="1538">
        <f>+BYA557</f>
        <v>0</v>
      </c>
      <c r="BYB119" s="1845" t="e">
        <f>+BYA119/BYA$16</f>
        <v>#DIV/0!</v>
      </c>
      <c r="BYC119" s="1538">
        <f>+BYC557</f>
        <v>0</v>
      </c>
      <c r="BYD119" s="1845" t="e">
        <f>+BYC119/BYC$16</f>
        <v>#DIV/0!</v>
      </c>
      <c r="BYE119" s="1538">
        <f>+BYE557</f>
        <v>0</v>
      </c>
      <c r="BYF119" s="1845" t="e">
        <f>+BYE119/BYE$16</f>
        <v>#DIV/0!</v>
      </c>
      <c r="BYG119" s="1538">
        <f>+BYG557</f>
        <v>0</v>
      </c>
      <c r="BYH119" s="1845" t="e">
        <f>+BYG119/BYG$16</f>
        <v>#DIV/0!</v>
      </c>
      <c r="BYI119" s="1538">
        <f>+BYI557</f>
        <v>0</v>
      </c>
      <c r="BYJ119" s="1845" t="e">
        <f>+BYI119/BYI$16</f>
        <v>#DIV/0!</v>
      </c>
      <c r="BYK119" s="1538">
        <f>+BYK557</f>
        <v>0</v>
      </c>
      <c r="BYL119" s="1845" t="e">
        <f>+BYK119/BYK$16</f>
        <v>#DIV/0!</v>
      </c>
      <c r="BYM119" s="1538">
        <f>+BYM557</f>
        <v>0</v>
      </c>
      <c r="BYN119" s="1845" t="e">
        <f>+BYM119/BYM$16</f>
        <v>#DIV/0!</v>
      </c>
      <c r="BYO119" s="1538">
        <f>+BYO557</f>
        <v>0</v>
      </c>
      <c r="BYP119" s="1845" t="e">
        <f>+BYO119/BYO$16</f>
        <v>#DIV/0!</v>
      </c>
      <c r="BYQ119" s="1538">
        <f>+BYQ557</f>
        <v>0</v>
      </c>
      <c r="BYR119" s="1845" t="e">
        <f>+BYQ119/BYQ$16</f>
        <v>#DIV/0!</v>
      </c>
      <c r="BYS119" s="1538">
        <f>+BYS557</f>
        <v>0</v>
      </c>
      <c r="BYT119" s="1845" t="e">
        <f>+BYS119/BYS$16</f>
        <v>#DIV/0!</v>
      </c>
      <c r="BYU119" s="1538">
        <f>+BYU557</f>
        <v>0</v>
      </c>
      <c r="BYV119" s="1845" t="e">
        <f>+BYU119/BYU$16</f>
        <v>#DIV/0!</v>
      </c>
      <c r="BYW119" s="1538">
        <f>+BYW557</f>
        <v>0</v>
      </c>
      <c r="BYX119" s="1845" t="e">
        <f>+BYW119/BYW$16</f>
        <v>#DIV/0!</v>
      </c>
      <c r="BYY119" s="1538">
        <f>+BYY557</f>
        <v>0</v>
      </c>
      <c r="BYZ119" s="1845" t="e">
        <f>+BYY119/BYY$16</f>
        <v>#DIV/0!</v>
      </c>
      <c r="BZA119" s="1538">
        <f>+BZA557</f>
        <v>0</v>
      </c>
      <c r="BZB119" s="1845" t="e">
        <f>+BZA119/BZA$16</f>
        <v>#DIV/0!</v>
      </c>
      <c r="BZC119" s="1538">
        <f>+BZC557</f>
        <v>0</v>
      </c>
      <c r="BZD119" s="1845" t="e">
        <f>+BZC119/BZC$16</f>
        <v>#DIV/0!</v>
      </c>
      <c r="BZE119" s="1538">
        <f>+BZE557</f>
        <v>0</v>
      </c>
      <c r="BZF119" s="1845" t="e">
        <f>+BZE119/BZE$16</f>
        <v>#DIV/0!</v>
      </c>
      <c r="BZG119" s="1538">
        <f>+BZG557</f>
        <v>0</v>
      </c>
      <c r="BZH119" s="1845" t="e">
        <f>+BZG119/BZG$16</f>
        <v>#DIV/0!</v>
      </c>
      <c r="BZI119" s="1538">
        <f>+BZI557</f>
        <v>0</v>
      </c>
      <c r="BZJ119" s="1845" t="e">
        <f>+BZI119/BZI$16</f>
        <v>#DIV/0!</v>
      </c>
      <c r="BZK119" s="1538">
        <f>+BZK557</f>
        <v>0</v>
      </c>
      <c r="BZL119" s="1845" t="e">
        <f>+BZK119/BZK$16</f>
        <v>#DIV/0!</v>
      </c>
      <c r="BZM119" s="1538">
        <f>+BZM557</f>
        <v>0</v>
      </c>
      <c r="BZN119" s="1845" t="e">
        <f>+BZM119/BZM$16</f>
        <v>#DIV/0!</v>
      </c>
      <c r="BZO119" s="1538">
        <f>+BZO557</f>
        <v>0</v>
      </c>
      <c r="BZP119" s="1845" t="e">
        <f>+BZO119/BZO$16</f>
        <v>#DIV/0!</v>
      </c>
      <c r="BZQ119" s="1538">
        <f>+BZQ557</f>
        <v>0</v>
      </c>
      <c r="BZR119" s="1845" t="e">
        <f>+BZQ119/BZQ$16</f>
        <v>#DIV/0!</v>
      </c>
      <c r="BZS119" s="1538">
        <f>+BZS557</f>
        <v>0</v>
      </c>
      <c r="BZT119" s="1845" t="e">
        <f>+BZS119/BZS$16</f>
        <v>#DIV/0!</v>
      </c>
      <c r="BZU119" s="1538">
        <f>+BZU557</f>
        <v>0</v>
      </c>
      <c r="BZV119" s="1845" t="e">
        <f>+BZU119/BZU$16</f>
        <v>#DIV/0!</v>
      </c>
      <c r="BZW119" s="1538">
        <f>+BZW557</f>
        <v>0</v>
      </c>
      <c r="BZX119" s="1845" t="e">
        <f>+BZW119/BZW$16</f>
        <v>#DIV/0!</v>
      </c>
      <c r="BZY119" s="1538">
        <f>+BZY557</f>
        <v>0</v>
      </c>
      <c r="BZZ119" s="1845" t="e">
        <f>+BZY119/BZY$16</f>
        <v>#DIV/0!</v>
      </c>
      <c r="CAA119" s="1538">
        <f>+CAA557</f>
        <v>0</v>
      </c>
      <c r="CAB119" s="1845" t="e">
        <f>+CAA119/CAA$16</f>
        <v>#DIV/0!</v>
      </c>
      <c r="CAC119" s="1538">
        <f>+CAC557</f>
        <v>0</v>
      </c>
      <c r="CAD119" s="1845" t="e">
        <f>+CAC119/CAC$16</f>
        <v>#DIV/0!</v>
      </c>
      <c r="CAE119" s="1538">
        <f>+CAE557</f>
        <v>0</v>
      </c>
      <c r="CAF119" s="1845" t="e">
        <f>+CAE119/CAE$16</f>
        <v>#DIV/0!</v>
      </c>
      <c r="CAG119" s="1538">
        <f>+CAG557</f>
        <v>0</v>
      </c>
      <c r="CAH119" s="1845" t="e">
        <f>+CAG119/CAG$16</f>
        <v>#DIV/0!</v>
      </c>
      <c r="CAI119" s="1538">
        <f>+CAI557</f>
        <v>0</v>
      </c>
      <c r="CAJ119" s="1845" t="e">
        <f>+CAI119/CAI$16</f>
        <v>#DIV/0!</v>
      </c>
      <c r="CAK119" s="1538">
        <f>+CAK557</f>
        <v>0</v>
      </c>
      <c r="CAL119" s="1845" t="e">
        <f>+CAK119/CAK$16</f>
        <v>#DIV/0!</v>
      </c>
      <c r="CAM119" s="1538">
        <f>+CAM557</f>
        <v>0</v>
      </c>
      <c r="CAN119" s="1845" t="e">
        <f>+CAM119/CAM$16</f>
        <v>#DIV/0!</v>
      </c>
      <c r="CAO119" s="1538">
        <f>+CAO557</f>
        <v>0</v>
      </c>
      <c r="CAP119" s="1845" t="e">
        <f>+CAO119/CAO$16</f>
        <v>#DIV/0!</v>
      </c>
      <c r="CAQ119" s="1538">
        <f>+CAQ557</f>
        <v>0</v>
      </c>
      <c r="CAR119" s="1845" t="e">
        <f>+CAQ119/CAQ$16</f>
        <v>#DIV/0!</v>
      </c>
      <c r="CAS119" s="1538">
        <f>+CAS557</f>
        <v>0</v>
      </c>
      <c r="CAT119" s="1845" t="e">
        <f>+CAS119/CAS$16</f>
        <v>#DIV/0!</v>
      </c>
      <c r="CAU119" s="1538">
        <f>+CAU557</f>
        <v>0</v>
      </c>
      <c r="CAV119" s="1845" t="e">
        <f>+CAU119/CAU$16</f>
        <v>#DIV/0!</v>
      </c>
      <c r="CAW119" s="1538">
        <f>+CAW557</f>
        <v>0</v>
      </c>
      <c r="CAX119" s="1845" t="e">
        <f>+CAW119/CAW$16</f>
        <v>#DIV/0!</v>
      </c>
      <c r="CAY119" s="1538">
        <f>+CAY557</f>
        <v>0</v>
      </c>
      <c r="CAZ119" s="1845" t="e">
        <f>+CAY119/CAY$16</f>
        <v>#DIV/0!</v>
      </c>
      <c r="CBA119" s="1538">
        <f>+CBA557</f>
        <v>0</v>
      </c>
      <c r="CBB119" s="1845" t="e">
        <f>+CBA119/CBA$16</f>
        <v>#DIV/0!</v>
      </c>
      <c r="CBC119" s="1538">
        <f>+CBC557</f>
        <v>0</v>
      </c>
      <c r="CBD119" s="1845" t="e">
        <f>+CBC119/CBC$16</f>
        <v>#DIV/0!</v>
      </c>
      <c r="CBE119" s="1538">
        <f>+CBE557</f>
        <v>0</v>
      </c>
      <c r="CBF119" s="1845" t="e">
        <f>+CBE119/CBE$16</f>
        <v>#DIV/0!</v>
      </c>
      <c r="CBG119" s="1538">
        <f>+CBG557</f>
        <v>0</v>
      </c>
      <c r="CBH119" s="1845" t="e">
        <f>+CBG119/CBG$16</f>
        <v>#DIV/0!</v>
      </c>
      <c r="CBI119" s="1538">
        <f>+CBI557</f>
        <v>0</v>
      </c>
      <c r="CBJ119" s="1845" t="e">
        <f>+CBI119/CBI$16</f>
        <v>#DIV/0!</v>
      </c>
      <c r="CBK119" s="1538">
        <f>+CBK557</f>
        <v>0</v>
      </c>
      <c r="CBL119" s="1845" t="e">
        <f>+CBK119/CBK$16</f>
        <v>#DIV/0!</v>
      </c>
      <c r="CBM119" s="1538">
        <f>+CBM557</f>
        <v>0</v>
      </c>
      <c r="CBN119" s="1845" t="e">
        <f>+CBM119/CBM$16</f>
        <v>#DIV/0!</v>
      </c>
      <c r="CBO119" s="1538">
        <f>+CBO557</f>
        <v>0</v>
      </c>
      <c r="CBP119" s="1845" t="e">
        <f>+CBO119/CBO$16</f>
        <v>#DIV/0!</v>
      </c>
      <c r="CBQ119" s="1538">
        <f>+CBQ557</f>
        <v>0</v>
      </c>
      <c r="CBR119" s="1845" t="e">
        <f>+CBQ119/CBQ$16</f>
        <v>#DIV/0!</v>
      </c>
      <c r="CBS119" s="1538">
        <f>+CBS557</f>
        <v>0</v>
      </c>
      <c r="CBT119" s="1845" t="e">
        <f>+CBS119/CBS$16</f>
        <v>#DIV/0!</v>
      </c>
      <c r="CBU119" s="1538">
        <f>+CBU557</f>
        <v>0</v>
      </c>
      <c r="CBV119" s="1845" t="e">
        <f>+CBU119/CBU$16</f>
        <v>#DIV/0!</v>
      </c>
      <c r="CBW119" s="1538">
        <f>+CBW557</f>
        <v>0</v>
      </c>
      <c r="CBX119" s="1845" t="e">
        <f>+CBW119/CBW$16</f>
        <v>#DIV/0!</v>
      </c>
      <c r="CBY119" s="1538">
        <f>+CBY557</f>
        <v>0</v>
      </c>
      <c r="CBZ119" s="1845" t="e">
        <f>+CBY119/CBY$16</f>
        <v>#DIV/0!</v>
      </c>
      <c r="CCA119" s="1538">
        <f>+CCA557</f>
        <v>0</v>
      </c>
      <c r="CCB119" s="1845" t="e">
        <f>+CCA119/CCA$16</f>
        <v>#DIV/0!</v>
      </c>
      <c r="CCC119" s="1538">
        <f>+CCC557</f>
        <v>0</v>
      </c>
      <c r="CCD119" s="1845" t="e">
        <f>+CCC119/CCC$16</f>
        <v>#DIV/0!</v>
      </c>
      <c r="CCE119" s="1538">
        <f>+CCE557</f>
        <v>0</v>
      </c>
      <c r="CCF119" s="1845" t="e">
        <f>+CCE119/CCE$16</f>
        <v>#DIV/0!</v>
      </c>
      <c r="CCG119" s="1538">
        <f>+CCG557</f>
        <v>0</v>
      </c>
      <c r="CCH119" s="1845" t="e">
        <f>+CCG119/CCG$16</f>
        <v>#DIV/0!</v>
      </c>
      <c r="CCI119" s="1538">
        <f>+CCI557</f>
        <v>0</v>
      </c>
      <c r="CCJ119" s="1845" t="e">
        <f>+CCI119/CCI$16</f>
        <v>#DIV/0!</v>
      </c>
      <c r="CCK119" s="1538">
        <f>+CCK557</f>
        <v>0</v>
      </c>
      <c r="CCL119" s="1845" t="e">
        <f>+CCK119/CCK$16</f>
        <v>#DIV/0!</v>
      </c>
      <c r="CCM119" s="1538">
        <f>+CCM557</f>
        <v>0</v>
      </c>
      <c r="CCN119" s="1845" t="e">
        <f>+CCM119/CCM$16</f>
        <v>#DIV/0!</v>
      </c>
      <c r="CCO119" s="1538">
        <f>+CCO557</f>
        <v>0</v>
      </c>
      <c r="CCP119" s="1845" t="e">
        <f>+CCO119/CCO$16</f>
        <v>#DIV/0!</v>
      </c>
      <c r="CCQ119" s="1538">
        <f>+CCQ557</f>
        <v>0</v>
      </c>
      <c r="CCR119" s="1845" t="e">
        <f>+CCQ119/CCQ$16</f>
        <v>#DIV/0!</v>
      </c>
      <c r="CCS119" s="1538">
        <f>+CCS557</f>
        <v>0</v>
      </c>
      <c r="CCT119" s="1845" t="e">
        <f>+CCS119/CCS$16</f>
        <v>#DIV/0!</v>
      </c>
      <c r="CCU119" s="1538">
        <f>+CCU557</f>
        <v>0</v>
      </c>
      <c r="CCV119" s="1845" t="e">
        <f>+CCU119/CCU$16</f>
        <v>#DIV/0!</v>
      </c>
      <c r="CCW119" s="1538">
        <f>+CCW557</f>
        <v>0</v>
      </c>
      <c r="CCX119" s="1845" t="e">
        <f>+CCW119/CCW$16</f>
        <v>#DIV/0!</v>
      </c>
      <c r="CCY119" s="1538">
        <f>+CCY557</f>
        <v>0</v>
      </c>
      <c r="CCZ119" s="1845" t="e">
        <f>+CCY119/CCY$16</f>
        <v>#DIV/0!</v>
      </c>
      <c r="CDA119" s="1538">
        <f>+CDA557</f>
        <v>0</v>
      </c>
      <c r="CDB119" s="1845" t="e">
        <f>+CDA119/CDA$16</f>
        <v>#DIV/0!</v>
      </c>
      <c r="CDC119" s="1538">
        <f>+CDC557</f>
        <v>0</v>
      </c>
      <c r="CDD119" s="1845" t="e">
        <f>+CDC119/CDC$16</f>
        <v>#DIV/0!</v>
      </c>
      <c r="CDE119" s="1538">
        <f>+CDE557</f>
        <v>0</v>
      </c>
      <c r="CDF119" s="1845" t="e">
        <f>+CDE119/CDE$16</f>
        <v>#DIV/0!</v>
      </c>
      <c r="CDG119" s="1538">
        <f>+CDG557</f>
        <v>0</v>
      </c>
      <c r="CDH119" s="1845" t="e">
        <f>+CDG119/CDG$16</f>
        <v>#DIV/0!</v>
      </c>
      <c r="CDI119" s="1538">
        <f>+CDI557</f>
        <v>0</v>
      </c>
      <c r="CDJ119" s="1845" t="e">
        <f>+CDI119/CDI$16</f>
        <v>#DIV/0!</v>
      </c>
      <c r="CDK119" s="1538">
        <f>+CDK557</f>
        <v>0</v>
      </c>
      <c r="CDL119" s="1845" t="e">
        <f>+CDK119/CDK$16</f>
        <v>#DIV/0!</v>
      </c>
      <c r="CDM119" s="1538">
        <f>+CDM557</f>
        <v>0</v>
      </c>
      <c r="CDN119" s="1845" t="e">
        <f>+CDM119/CDM$16</f>
        <v>#DIV/0!</v>
      </c>
      <c r="CDO119" s="1538">
        <f>+CDO557</f>
        <v>0</v>
      </c>
      <c r="CDP119" s="1845" t="e">
        <f>+CDO119/CDO$16</f>
        <v>#DIV/0!</v>
      </c>
      <c r="CDQ119" s="1538">
        <f>+CDQ557</f>
        <v>0</v>
      </c>
      <c r="CDR119" s="1845" t="e">
        <f>+CDQ119/CDQ$16</f>
        <v>#DIV/0!</v>
      </c>
      <c r="CDS119" s="1538">
        <f>+CDS557</f>
        <v>0</v>
      </c>
      <c r="CDT119" s="1845" t="e">
        <f>+CDS119/CDS$16</f>
        <v>#DIV/0!</v>
      </c>
      <c r="CDU119" s="1538">
        <f>+CDU557</f>
        <v>0</v>
      </c>
      <c r="CDV119" s="1845" t="e">
        <f>+CDU119/CDU$16</f>
        <v>#DIV/0!</v>
      </c>
      <c r="CDW119" s="1538">
        <f>+CDW557</f>
        <v>0</v>
      </c>
      <c r="CDX119" s="1845" t="e">
        <f>+CDW119/CDW$16</f>
        <v>#DIV/0!</v>
      </c>
      <c r="CDY119" s="1538">
        <f>+CDY557</f>
        <v>0</v>
      </c>
      <c r="CDZ119" s="1845" t="e">
        <f>+CDY119/CDY$16</f>
        <v>#DIV/0!</v>
      </c>
      <c r="CEA119" s="1538">
        <f>+CEA557</f>
        <v>0</v>
      </c>
      <c r="CEB119" s="1845" t="e">
        <f>+CEA119/CEA$16</f>
        <v>#DIV/0!</v>
      </c>
      <c r="CEC119" s="1538">
        <f>+CEC557</f>
        <v>0</v>
      </c>
      <c r="CED119" s="1845" t="e">
        <f>+CEC119/CEC$16</f>
        <v>#DIV/0!</v>
      </c>
      <c r="CEE119" s="1538">
        <f>+CEE557</f>
        <v>0</v>
      </c>
      <c r="CEF119" s="1845" t="e">
        <f>+CEE119/CEE$16</f>
        <v>#DIV/0!</v>
      </c>
      <c r="CEG119" s="1538">
        <f>+CEG557</f>
        <v>0</v>
      </c>
      <c r="CEH119" s="1845" t="e">
        <f>+CEG119/CEG$16</f>
        <v>#DIV/0!</v>
      </c>
      <c r="CEI119" s="1538">
        <f>+CEI557</f>
        <v>0</v>
      </c>
      <c r="CEJ119" s="1845" t="e">
        <f>+CEI119/CEI$16</f>
        <v>#DIV/0!</v>
      </c>
      <c r="CEK119" s="1538">
        <f>+CEK557</f>
        <v>0</v>
      </c>
      <c r="CEL119" s="1845" t="e">
        <f>+CEK119/CEK$16</f>
        <v>#DIV/0!</v>
      </c>
      <c r="CEM119" s="1538">
        <f>+CEM557</f>
        <v>0</v>
      </c>
      <c r="CEN119" s="1845" t="e">
        <f>+CEM119/CEM$16</f>
        <v>#DIV/0!</v>
      </c>
      <c r="CEO119" s="1538">
        <f>+CEO557</f>
        <v>0</v>
      </c>
      <c r="CEP119" s="1845" t="e">
        <f>+CEO119/CEO$16</f>
        <v>#DIV/0!</v>
      </c>
      <c r="CEQ119" s="1538">
        <f>+CEQ557</f>
        <v>0</v>
      </c>
      <c r="CER119" s="1845" t="e">
        <f>+CEQ119/CEQ$16</f>
        <v>#DIV/0!</v>
      </c>
      <c r="CES119" s="1538">
        <f>+CES557</f>
        <v>0</v>
      </c>
      <c r="CET119" s="1845" t="e">
        <f>+CES119/CES$16</f>
        <v>#DIV/0!</v>
      </c>
      <c r="CEU119" s="1538">
        <f>+CEU557</f>
        <v>0</v>
      </c>
      <c r="CEV119" s="1845" t="e">
        <f>+CEU119/CEU$16</f>
        <v>#DIV/0!</v>
      </c>
      <c r="CEW119" s="1538">
        <f>+CEW557</f>
        <v>0</v>
      </c>
      <c r="CEX119" s="1845" t="e">
        <f>+CEW119/CEW$16</f>
        <v>#DIV/0!</v>
      </c>
      <c r="CEY119" s="1538">
        <f>+CEY557</f>
        <v>0</v>
      </c>
      <c r="CEZ119" s="1845" t="e">
        <f>+CEY119/CEY$16</f>
        <v>#DIV/0!</v>
      </c>
      <c r="CFA119" s="1538">
        <f>+CFA557</f>
        <v>0</v>
      </c>
      <c r="CFB119" s="1845" t="e">
        <f>+CFA119/CFA$16</f>
        <v>#DIV/0!</v>
      </c>
      <c r="CFC119" s="1538">
        <f>+CFC557</f>
        <v>0</v>
      </c>
      <c r="CFD119" s="1845" t="e">
        <f>+CFC119/CFC$16</f>
        <v>#DIV/0!</v>
      </c>
      <c r="CFE119" s="1538">
        <f>+CFE557</f>
        <v>0</v>
      </c>
      <c r="CFF119" s="1845" t="e">
        <f>+CFE119/CFE$16</f>
        <v>#DIV/0!</v>
      </c>
      <c r="CFG119" s="1538">
        <f>+CFG557</f>
        <v>0</v>
      </c>
      <c r="CFH119" s="1845" t="e">
        <f>+CFG119/CFG$16</f>
        <v>#DIV/0!</v>
      </c>
      <c r="CFI119" s="1538">
        <f>+CFI557</f>
        <v>0</v>
      </c>
      <c r="CFJ119" s="1845" t="e">
        <f>+CFI119/CFI$16</f>
        <v>#DIV/0!</v>
      </c>
      <c r="CFK119" s="1538">
        <f>+CFK557</f>
        <v>0</v>
      </c>
      <c r="CFL119" s="1845" t="e">
        <f>+CFK119/CFK$16</f>
        <v>#DIV/0!</v>
      </c>
      <c r="CFM119" s="1538">
        <f>+CFM557</f>
        <v>0</v>
      </c>
      <c r="CFN119" s="1845" t="e">
        <f>+CFM119/CFM$16</f>
        <v>#DIV/0!</v>
      </c>
      <c r="CFO119" s="1538">
        <f>+CFO557</f>
        <v>0</v>
      </c>
      <c r="CFP119" s="1845" t="e">
        <f>+CFO119/CFO$16</f>
        <v>#DIV/0!</v>
      </c>
      <c r="CFQ119" s="1538">
        <f>+CFQ557</f>
        <v>0</v>
      </c>
      <c r="CFR119" s="1845" t="e">
        <f>+CFQ119/CFQ$16</f>
        <v>#DIV/0!</v>
      </c>
      <c r="CFS119" s="1538">
        <f>+CFS557</f>
        <v>0</v>
      </c>
      <c r="CFT119" s="1845" t="e">
        <f>+CFS119/CFS$16</f>
        <v>#DIV/0!</v>
      </c>
      <c r="CFU119" s="1538">
        <f>+CFU557</f>
        <v>0</v>
      </c>
      <c r="CFV119" s="1845" t="e">
        <f>+CFU119/CFU$16</f>
        <v>#DIV/0!</v>
      </c>
      <c r="CFW119" s="1538">
        <f>+CFW557</f>
        <v>0</v>
      </c>
      <c r="CFX119" s="1845" t="e">
        <f>+CFW119/CFW$16</f>
        <v>#DIV/0!</v>
      </c>
      <c r="CFY119" s="1538">
        <f>+CFY557</f>
        <v>0</v>
      </c>
      <c r="CFZ119" s="1845" t="e">
        <f>+CFY119/CFY$16</f>
        <v>#DIV/0!</v>
      </c>
      <c r="CGA119" s="1538">
        <f>+CGA557</f>
        <v>0</v>
      </c>
      <c r="CGB119" s="1845" t="e">
        <f>+CGA119/CGA$16</f>
        <v>#DIV/0!</v>
      </c>
      <c r="CGC119" s="1538">
        <f>+CGC557</f>
        <v>0</v>
      </c>
      <c r="CGD119" s="1845" t="e">
        <f>+CGC119/CGC$16</f>
        <v>#DIV/0!</v>
      </c>
      <c r="CGE119" s="1538">
        <f>+CGE557</f>
        <v>0</v>
      </c>
      <c r="CGF119" s="1845" t="e">
        <f>+CGE119/CGE$16</f>
        <v>#DIV/0!</v>
      </c>
      <c r="CGG119" s="1538">
        <f>+CGG557</f>
        <v>0</v>
      </c>
      <c r="CGH119" s="1845" t="e">
        <f>+CGG119/CGG$16</f>
        <v>#DIV/0!</v>
      </c>
      <c r="CGI119" s="1538">
        <f>+CGI557</f>
        <v>0</v>
      </c>
      <c r="CGJ119" s="1845" t="e">
        <f>+CGI119/CGI$16</f>
        <v>#DIV/0!</v>
      </c>
      <c r="CGK119" s="1538">
        <f>+CGK557</f>
        <v>0</v>
      </c>
      <c r="CGL119" s="1845" t="e">
        <f>+CGK119/CGK$16</f>
        <v>#DIV/0!</v>
      </c>
      <c r="CGM119" s="1538">
        <f>+CGM557</f>
        <v>0</v>
      </c>
      <c r="CGN119" s="1845" t="e">
        <f>+CGM119/CGM$16</f>
        <v>#DIV/0!</v>
      </c>
      <c r="CGO119" s="1538">
        <f>+CGO557</f>
        <v>0</v>
      </c>
      <c r="CGP119" s="1845" t="e">
        <f>+CGO119/CGO$16</f>
        <v>#DIV/0!</v>
      </c>
      <c r="CGQ119" s="1538">
        <f>+CGQ557</f>
        <v>0</v>
      </c>
      <c r="CGR119" s="1845" t="e">
        <f>+CGQ119/CGQ$16</f>
        <v>#DIV/0!</v>
      </c>
      <c r="CGS119" s="1538">
        <f>+CGS557</f>
        <v>0</v>
      </c>
      <c r="CGT119" s="1845" t="e">
        <f>+CGS119/CGS$16</f>
        <v>#DIV/0!</v>
      </c>
      <c r="CGU119" s="1538">
        <f>+CGU557</f>
        <v>0</v>
      </c>
      <c r="CGV119" s="1845" t="e">
        <f>+CGU119/CGU$16</f>
        <v>#DIV/0!</v>
      </c>
      <c r="CGW119" s="1538">
        <f>+CGW557</f>
        <v>0</v>
      </c>
      <c r="CGX119" s="1845" t="e">
        <f>+CGW119/CGW$16</f>
        <v>#DIV/0!</v>
      </c>
      <c r="CGY119" s="1538">
        <f>+CGY557</f>
        <v>0</v>
      </c>
      <c r="CGZ119" s="1845" t="e">
        <f>+CGY119/CGY$16</f>
        <v>#DIV/0!</v>
      </c>
      <c r="CHA119" s="1538">
        <f>+CHA557</f>
        <v>0</v>
      </c>
      <c r="CHB119" s="1845" t="e">
        <f>+CHA119/CHA$16</f>
        <v>#DIV/0!</v>
      </c>
      <c r="CHC119" s="1538">
        <f>+CHC557</f>
        <v>0</v>
      </c>
      <c r="CHD119" s="1845" t="e">
        <f>+CHC119/CHC$16</f>
        <v>#DIV/0!</v>
      </c>
      <c r="CHE119" s="1538">
        <f>+CHE557</f>
        <v>0</v>
      </c>
      <c r="CHF119" s="1845" t="e">
        <f>+CHE119/CHE$16</f>
        <v>#DIV/0!</v>
      </c>
      <c r="CHG119" s="1538">
        <f>+CHG557</f>
        <v>0</v>
      </c>
      <c r="CHH119" s="1845" t="e">
        <f>+CHG119/CHG$16</f>
        <v>#DIV/0!</v>
      </c>
      <c r="CHI119" s="1538">
        <f>+CHI557</f>
        <v>0</v>
      </c>
      <c r="CHJ119" s="1845" t="e">
        <f>+CHI119/CHI$16</f>
        <v>#DIV/0!</v>
      </c>
      <c r="CHK119" s="1538">
        <f>+CHK557</f>
        <v>0</v>
      </c>
      <c r="CHL119" s="1845" t="e">
        <f>+CHK119/CHK$16</f>
        <v>#DIV/0!</v>
      </c>
      <c r="CHM119" s="1538">
        <f>+CHM557</f>
        <v>0</v>
      </c>
      <c r="CHN119" s="1845" t="e">
        <f>+CHM119/CHM$16</f>
        <v>#DIV/0!</v>
      </c>
      <c r="CHO119" s="1538">
        <f>+CHO557</f>
        <v>0</v>
      </c>
      <c r="CHP119" s="1845" t="e">
        <f>+CHO119/CHO$16</f>
        <v>#DIV/0!</v>
      </c>
      <c r="CHQ119" s="1538">
        <f>+CHQ557</f>
        <v>0</v>
      </c>
      <c r="CHR119" s="1845" t="e">
        <f>+CHQ119/CHQ$16</f>
        <v>#DIV/0!</v>
      </c>
      <c r="CHS119" s="1538">
        <f>+CHS557</f>
        <v>0</v>
      </c>
      <c r="CHT119" s="1845" t="e">
        <f>+CHS119/CHS$16</f>
        <v>#DIV/0!</v>
      </c>
      <c r="CHU119" s="1538">
        <f>+CHU557</f>
        <v>0</v>
      </c>
      <c r="CHV119" s="1845" t="e">
        <f>+CHU119/CHU$16</f>
        <v>#DIV/0!</v>
      </c>
      <c r="CHW119" s="1538">
        <f>+CHW557</f>
        <v>0</v>
      </c>
      <c r="CHX119" s="1845" t="e">
        <f>+CHW119/CHW$16</f>
        <v>#DIV/0!</v>
      </c>
      <c r="CHY119" s="1538">
        <f>+CHY557</f>
        <v>0</v>
      </c>
      <c r="CHZ119" s="1845" t="e">
        <f>+CHY119/CHY$16</f>
        <v>#DIV/0!</v>
      </c>
      <c r="CIA119" s="1538">
        <f>+CIA557</f>
        <v>0</v>
      </c>
      <c r="CIB119" s="1845" t="e">
        <f>+CIA119/CIA$16</f>
        <v>#DIV/0!</v>
      </c>
      <c r="CIC119" s="1538">
        <f>+CIC557</f>
        <v>0</v>
      </c>
      <c r="CID119" s="1845" t="e">
        <f>+CIC119/CIC$16</f>
        <v>#DIV/0!</v>
      </c>
      <c r="CIE119" s="1538">
        <f>+CIE557</f>
        <v>0</v>
      </c>
      <c r="CIF119" s="1845" t="e">
        <f>+CIE119/CIE$16</f>
        <v>#DIV/0!</v>
      </c>
      <c r="CIG119" s="1538">
        <f>+CIG557</f>
        <v>0</v>
      </c>
      <c r="CIH119" s="1845" t="e">
        <f>+CIG119/CIG$16</f>
        <v>#DIV/0!</v>
      </c>
      <c r="CII119" s="1538">
        <f>+CII557</f>
        <v>0</v>
      </c>
      <c r="CIJ119" s="1845" t="e">
        <f>+CII119/CII$16</f>
        <v>#DIV/0!</v>
      </c>
      <c r="CIK119" s="1538">
        <f>+CIK557</f>
        <v>0</v>
      </c>
      <c r="CIL119" s="1845" t="e">
        <f>+CIK119/CIK$16</f>
        <v>#DIV/0!</v>
      </c>
      <c r="CIM119" s="1538">
        <f>+CIM557</f>
        <v>0</v>
      </c>
      <c r="CIN119" s="1845" t="e">
        <f>+CIM119/CIM$16</f>
        <v>#DIV/0!</v>
      </c>
      <c r="CIO119" s="1538">
        <f>+CIO557</f>
        <v>0</v>
      </c>
      <c r="CIP119" s="1845" t="e">
        <f>+CIO119/CIO$16</f>
        <v>#DIV/0!</v>
      </c>
      <c r="CIQ119" s="1538">
        <f>+CIQ557</f>
        <v>0</v>
      </c>
      <c r="CIR119" s="1845" t="e">
        <f>+CIQ119/CIQ$16</f>
        <v>#DIV/0!</v>
      </c>
      <c r="CIS119" s="1538">
        <f>+CIS557</f>
        <v>0</v>
      </c>
      <c r="CIT119" s="1845" t="e">
        <f>+CIS119/CIS$16</f>
        <v>#DIV/0!</v>
      </c>
      <c r="CIU119" s="1538">
        <f>+CIU557</f>
        <v>0</v>
      </c>
      <c r="CIV119" s="1845" t="e">
        <f>+CIU119/CIU$16</f>
        <v>#DIV/0!</v>
      </c>
      <c r="CIW119" s="1538">
        <f>+CIW557</f>
        <v>0</v>
      </c>
      <c r="CIX119" s="1845" t="e">
        <f>+CIW119/CIW$16</f>
        <v>#DIV/0!</v>
      </c>
      <c r="CIY119" s="1538">
        <f>+CIY557</f>
        <v>0</v>
      </c>
      <c r="CIZ119" s="1845" t="e">
        <f>+CIY119/CIY$16</f>
        <v>#DIV/0!</v>
      </c>
      <c r="CJA119" s="1538">
        <f>+CJA557</f>
        <v>0</v>
      </c>
      <c r="CJB119" s="1845" t="e">
        <f>+CJA119/CJA$16</f>
        <v>#DIV/0!</v>
      </c>
      <c r="CJC119" s="1538">
        <f>+CJC557</f>
        <v>0</v>
      </c>
      <c r="CJD119" s="1845" t="e">
        <f>+CJC119/CJC$16</f>
        <v>#DIV/0!</v>
      </c>
      <c r="CJE119" s="1538">
        <f>+CJE557</f>
        <v>0</v>
      </c>
      <c r="CJF119" s="1845" t="e">
        <f>+CJE119/CJE$16</f>
        <v>#DIV/0!</v>
      </c>
      <c r="CJG119" s="1538">
        <f>+CJG557</f>
        <v>0</v>
      </c>
      <c r="CJH119" s="1845" t="e">
        <f>+CJG119/CJG$16</f>
        <v>#DIV/0!</v>
      </c>
      <c r="CJI119" s="1538">
        <f>+CJI557</f>
        <v>0</v>
      </c>
      <c r="CJJ119" s="1845" t="e">
        <f>+CJI119/CJI$16</f>
        <v>#DIV/0!</v>
      </c>
      <c r="CJK119" s="1538">
        <f>+CJK557</f>
        <v>0</v>
      </c>
      <c r="CJL119" s="1845" t="e">
        <f>+CJK119/CJK$16</f>
        <v>#DIV/0!</v>
      </c>
      <c r="CJM119" s="1538">
        <f>+CJM557</f>
        <v>0</v>
      </c>
      <c r="CJN119" s="1845" t="e">
        <f>+CJM119/CJM$16</f>
        <v>#DIV/0!</v>
      </c>
      <c r="CJO119" s="1538">
        <f>+CJO557</f>
        <v>0</v>
      </c>
      <c r="CJP119" s="1845" t="e">
        <f>+CJO119/CJO$16</f>
        <v>#DIV/0!</v>
      </c>
      <c r="CJQ119" s="1538">
        <f>+CJQ557</f>
        <v>0</v>
      </c>
      <c r="CJR119" s="1845" t="e">
        <f>+CJQ119/CJQ$16</f>
        <v>#DIV/0!</v>
      </c>
      <c r="CJS119" s="1538">
        <f>+CJS557</f>
        <v>0</v>
      </c>
      <c r="CJT119" s="1845" t="e">
        <f>+CJS119/CJS$16</f>
        <v>#DIV/0!</v>
      </c>
      <c r="CJU119" s="1538">
        <f>+CJU557</f>
        <v>0</v>
      </c>
      <c r="CJV119" s="1845" t="e">
        <f>+CJU119/CJU$16</f>
        <v>#DIV/0!</v>
      </c>
      <c r="CJW119" s="1538">
        <f>+CJW557</f>
        <v>0</v>
      </c>
      <c r="CJX119" s="1845" t="e">
        <f>+CJW119/CJW$16</f>
        <v>#DIV/0!</v>
      </c>
      <c r="CJY119" s="1538">
        <f>+CJY557</f>
        <v>0</v>
      </c>
      <c r="CJZ119" s="1845" t="e">
        <f>+CJY119/CJY$16</f>
        <v>#DIV/0!</v>
      </c>
      <c r="CKA119" s="1538">
        <f>+CKA557</f>
        <v>0</v>
      </c>
      <c r="CKB119" s="1845" t="e">
        <f>+CKA119/CKA$16</f>
        <v>#DIV/0!</v>
      </c>
      <c r="CKC119" s="1538">
        <f>+CKC557</f>
        <v>0</v>
      </c>
      <c r="CKD119" s="1845" t="e">
        <f>+CKC119/CKC$16</f>
        <v>#DIV/0!</v>
      </c>
      <c r="CKE119" s="1538">
        <f>+CKE557</f>
        <v>0</v>
      </c>
      <c r="CKF119" s="1845" t="e">
        <f>+CKE119/CKE$16</f>
        <v>#DIV/0!</v>
      </c>
      <c r="CKG119" s="1538">
        <f>+CKG557</f>
        <v>0</v>
      </c>
      <c r="CKH119" s="1845" t="e">
        <f>+CKG119/CKG$16</f>
        <v>#DIV/0!</v>
      </c>
      <c r="CKI119" s="1538">
        <f>+CKI557</f>
        <v>0</v>
      </c>
      <c r="CKJ119" s="1845" t="e">
        <f>+CKI119/CKI$16</f>
        <v>#DIV/0!</v>
      </c>
      <c r="CKK119" s="1538">
        <f>+CKK557</f>
        <v>0</v>
      </c>
      <c r="CKL119" s="1845" t="e">
        <f>+CKK119/CKK$16</f>
        <v>#DIV/0!</v>
      </c>
      <c r="CKM119" s="1538">
        <f>+CKM557</f>
        <v>0</v>
      </c>
      <c r="CKN119" s="1845" t="e">
        <f>+CKM119/CKM$16</f>
        <v>#DIV/0!</v>
      </c>
      <c r="CKO119" s="1538">
        <f>+CKO557</f>
        <v>0</v>
      </c>
      <c r="CKP119" s="1845" t="e">
        <f>+CKO119/CKO$16</f>
        <v>#DIV/0!</v>
      </c>
      <c r="CKQ119" s="1538">
        <f>+CKQ557</f>
        <v>0</v>
      </c>
      <c r="CKR119" s="1845" t="e">
        <f>+CKQ119/CKQ$16</f>
        <v>#DIV/0!</v>
      </c>
      <c r="CKS119" s="1538">
        <f>+CKS557</f>
        <v>0</v>
      </c>
      <c r="CKT119" s="1845" t="e">
        <f>+CKS119/CKS$16</f>
        <v>#DIV/0!</v>
      </c>
      <c r="CKU119" s="1538">
        <f>+CKU557</f>
        <v>0</v>
      </c>
      <c r="CKV119" s="1845" t="e">
        <f>+CKU119/CKU$16</f>
        <v>#DIV/0!</v>
      </c>
      <c r="CKW119" s="1538">
        <f>+CKW557</f>
        <v>0</v>
      </c>
      <c r="CKX119" s="1845" t="e">
        <f>+CKW119/CKW$16</f>
        <v>#DIV/0!</v>
      </c>
      <c r="CKY119" s="1538">
        <f>+CKY557</f>
        <v>0</v>
      </c>
      <c r="CKZ119" s="1845" t="e">
        <f>+CKY119/CKY$16</f>
        <v>#DIV/0!</v>
      </c>
      <c r="CLA119" s="1538">
        <f>+CLA557</f>
        <v>0</v>
      </c>
      <c r="CLB119" s="1845" t="e">
        <f>+CLA119/CLA$16</f>
        <v>#DIV/0!</v>
      </c>
      <c r="CLC119" s="1538">
        <f>+CLC557</f>
        <v>0</v>
      </c>
      <c r="CLD119" s="1845" t="e">
        <f>+CLC119/CLC$16</f>
        <v>#DIV/0!</v>
      </c>
      <c r="CLE119" s="1538">
        <f>+CLE557</f>
        <v>0</v>
      </c>
      <c r="CLF119" s="1845" t="e">
        <f>+CLE119/CLE$16</f>
        <v>#DIV/0!</v>
      </c>
      <c r="CLG119" s="1538">
        <f>+CLG557</f>
        <v>0</v>
      </c>
      <c r="CLH119" s="1845" t="e">
        <f>+CLG119/CLG$16</f>
        <v>#DIV/0!</v>
      </c>
      <c r="CLI119" s="1538">
        <f>+CLI557</f>
        <v>0</v>
      </c>
      <c r="CLJ119" s="1845" t="e">
        <f>+CLI119/CLI$16</f>
        <v>#DIV/0!</v>
      </c>
      <c r="CLK119" s="1538">
        <f>+CLK557</f>
        <v>0</v>
      </c>
      <c r="CLL119" s="1845" t="e">
        <f>+CLK119/CLK$16</f>
        <v>#DIV/0!</v>
      </c>
      <c r="CLM119" s="1538">
        <f>+CLM557</f>
        <v>0</v>
      </c>
      <c r="CLN119" s="1845" t="e">
        <f>+CLM119/CLM$16</f>
        <v>#DIV/0!</v>
      </c>
      <c r="CLO119" s="1538">
        <f>+CLO557</f>
        <v>0</v>
      </c>
      <c r="CLP119" s="1845" t="e">
        <f>+CLO119/CLO$16</f>
        <v>#DIV/0!</v>
      </c>
      <c r="CLQ119" s="1538">
        <f>+CLQ557</f>
        <v>0</v>
      </c>
      <c r="CLR119" s="1845" t="e">
        <f>+CLQ119/CLQ$16</f>
        <v>#DIV/0!</v>
      </c>
      <c r="CLS119" s="1538">
        <f>+CLS557</f>
        <v>0</v>
      </c>
      <c r="CLT119" s="1845" t="e">
        <f>+CLS119/CLS$16</f>
        <v>#DIV/0!</v>
      </c>
      <c r="CLU119" s="1538">
        <f>+CLU557</f>
        <v>0</v>
      </c>
      <c r="CLV119" s="1845" t="e">
        <f>+CLU119/CLU$16</f>
        <v>#DIV/0!</v>
      </c>
      <c r="CLW119" s="1538">
        <f>+CLW557</f>
        <v>0</v>
      </c>
      <c r="CLX119" s="1845" t="e">
        <f>+CLW119/CLW$16</f>
        <v>#DIV/0!</v>
      </c>
      <c r="CLY119" s="1538">
        <f>+CLY557</f>
        <v>0</v>
      </c>
      <c r="CLZ119" s="1845" t="e">
        <f>+CLY119/CLY$16</f>
        <v>#DIV/0!</v>
      </c>
      <c r="CMA119" s="1538">
        <f>+CMA557</f>
        <v>0</v>
      </c>
      <c r="CMB119" s="1845" t="e">
        <f>+CMA119/CMA$16</f>
        <v>#DIV/0!</v>
      </c>
      <c r="CMC119" s="1538">
        <f>+CMC557</f>
        <v>0</v>
      </c>
      <c r="CMD119" s="1845" t="e">
        <f>+CMC119/CMC$16</f>
        <v>#DIV/0!</v>
      </c>
      <c r="CME119" s="1538">
        <f>+CME557</f>
        <v>0</v>
      </c>
      <c r="CMF119" s="1845" t="e">
        <f>+CME119/CME$16</f>
        <v>#DIV/0!</v>
      </c>
      <c r="CMG119" s="1538">
        <f>+CMG557</f>
        <v>0</v>
      </c>
      <c r="CMH119" s="1845" t="e">
        <f>+CMG119/CMG$16</f>
        <v>#DIV/0!</v>
      </c>
      <c r="CMI119" s="1538">
        <f>+CMI557</f>
        <v>0</v>
      </c>
      <c r="CMJ119" s="1845" t="e">
        <f>+CMI119/CMI$16</f>
        <v>#DIV/0!</v>
      </c>
      <c r="CMK119" s="1538">
        <f>+CMK557</f>
        <v>0</v>
      </c>
      <c r="CML119" s="1845" t="e">
        <f>+CMK119/CMK$16</f>
        <v>#DIV/0!</v>
      </c>
      <c r="CMM119" s="1538">
        <f>+CMM557</f>
        <v>0</v>
      </c>
      <c r="CMN119" s="1845" t="e">
        <f>+CMM119/CMM$16</f>
        <v>#DIV/0!</v>
      </c>
      <c r="CMO119" s="1538">
        <f>+CMO557</f>
        <v>0</v>
      </c>
      <c r="CMP119" s="1845" t="e">
        <f>+CMO119/CMO$16</f>
        <v>#DIV/0!</v>
      </c>
      <c r="CMQ119" s="1538">
        <f>+CMQ557</f>
        <v>0</v>
      </c>
      <c r="CMR119" s="1845" t="e">
        <f>+CMQ119/CMQ$16</f>
        <v>#DIV/0!</v>
      </c>
      <c r="CMS119" s="1538">
        <f>+CMS557</f>
        <v>0</v>
      </c>
      <c r="CMT119" s="1845" t="e">
        <f>+CMS119/CMS$16</f>
        <v>#DIV/0!</v>
      </c>
      <c r="CMU119" s="1538">
        <f>+CMU557</f>
        <v>0</v>
      </c>
      <c r="CMV119" s="1845" t="e">
        <f>+CMU119/CMU$16</f>
        <v>#DIV/0!</v>
      </c>
      <c r="CMW119" s="1538">
        <f>+CMW557</f>
        <v>0</v>
      </c>
      <c r="CMX119" s="1845" t="e">
        <f>+CMW119/CMW$16</f>
        <v>#DIV/0!</v>
      </c>
      <c r="CMY119" s="1538">
        <f>+CMY557</f>
        <v>0</v>
      </c>
      <c r="CMZ119" s="1845" t="e">
        <f>+CMY119/CMY$16</f>
        <v>#DIV/0!</v>
      </c>
      <c r="CNA119" s="1538">
        <f>+CNA557</f>
        <v>0</v>
      </c>
      <c r="CNB119" s="1845" t="e">
        <f>+CNA119/CNA$16</f>
        <v>#DIV/0!</v>
      </c>
      <c r="CNC119" s="1538">
        <f>+CNC557</f>
        <v>0</v>
      </c>
      <c r="CND119" s="1845" t="e">
        <f>+CNC119/CNC$16</f>
        <v>#DIV/0!</v>
      </c>
      <c r="CNE119" s="1538">
        <f>+CNE557</f>
        <v>0</v>
      </c>
      <c r="CNF119" s="1845" t="e">
        <f>+CNE119/CNE$16</f>
        <v>#DIV/0!</v>
      </c>
      <c r="CNG119" s="1538">
        <f>+CNG557</f>
        <v>0</v>
      </c>
      <c r="CNH119" s="1845" t="e">
        <f>+CNG119/CNG$16</f>
        <v>#DIV/0!</v>
      </c>
      <c r="CNI119" s="1538">
        <f>+CNI557</f>
        <v>0</v>
      </c>
      <c r="CNJ119" s="1845" t="e">
        <f>+CNI119/CNI$16</f>
        <v>#DIV/0!</v>
      </c>
      <c r="CNK119" s="1538">
        <f>+CNK557</f>
        <v>0</v>
      </c>
      <c r="CNL119" s="1845" t="e">
        <f>+CNK119/CNK$16</f>
        <v>#DIV/0!</v>
      </c>
      <c r="CNM119" s="1538">
        <f>+CNM557</f>
        <v>0</v>
      </c>
      <c r="CNN119" s="1845" t="e">
        <f>+CNM119/CNM$16</f>
        <v>#DIV/0!</v>
      </c>
      <c r="CNO119" s="1538">
        <f>+CNO557</f>
        <v>0</v>
      </c>
      <c r="CNP119" s="1845" t="e">
        <f>+CNO119/CNO$16</f>
        <v>#DIV/0!</v>
      </c>
      <c r="CNQ119" s="1538">
        <f>+CNQ557</f>
        <v>0</v>
      </c>
      <c r="CNR119" s="1845" t="e">
        <f>+CNQ119/CNQ$16</f>
        <v>#DIV/0!</v>
      </c>
      <c r="CNS119" s="1538">
        <f>+CNS557</f>
        <v>0</v>
      </c>
      <c r="CNT119" s="1845" t="e">
        <f>+CNS119/CNS$16</f>
        <v>#DIV/0!</v>
      </c>
      <c r="CNU119" s="1538">
        <f>+CNU557</f>
        <v>0</v>
      </c>
      <c r="CNV119" s="1845" t="e">
        <f>+CNU119/CNU$16</f>
        <v>#DIV/0!</v>
      </c>
      <c r="CNW119" s="1538">
        <f>+CNW557</f>
        <v>0</v>
      </c>
      <c r="CNX119" s="1845" t="e">
        <f>+CNW119/CNW$16</f>
        <v>#DIV/0!</v>
      </c>
      <c r="CNY119" s="1538">
        <f>+CNY557</f>
        <v>0</v>
      </c>
      <c r="CNZ119" s="1845" t="e">
        <f>+CNY119/CNY$16</f>
        <v>#DIV/0!</v>
      </c>
      <c r="COA119" s="1538">
        <f>+COA557</f>
        <v>0</v>
      </c>
      <c r="COB119" s="1845" t="e">
        <f>+COA119/COA$16</f>
        <v>#DIV/0!</v>
      </c>
      <c r="COC119" s="1538">
        <f>+COC557</f>
        <v>0</v>
      </c>
      <c r="COD119" s="1845" t="e">
        <f>+COC119/COC$16</f>
        <v>#DIV/0!</v>
      </c>
      <c r="COE119" s="1538">
        <f>+COE557</f>
        <v>0</v>
      </c>
      <c r="COF119" s="1845" t="e">
        <f>+COE119/COE$16</f>
        <v>#DIV/0!</v>
      </c>
      <c r="COG119" s="1538">
        <f>+COG557</f>
        <v>0</v>
      </c>
      <c r="COH119" s="1845" t="e">
        <f>+COG119/COG$16</f>
        <v>#DIV/0!</v>
      </c>
      <c r="COI119" s="1538">
        <f>+COI557</f>
        <v>0</v>
      </c>
      <c r="COJ119" s="1845" t="e">
        <f>+COI119/COI$16</f>
        <v>#DIV/0!</v>
      </c>
      <c r="COK119" s="1538">
        <f>+COK557</f>
        <v>0</v>
      </c>
      <c r="COL119" s="1845" t="e">
        <f>+COK119/COK$16</f>
        <v>#DIV/0!</v>
      </c>
      <c r="COM119" s="1538">
        <f>+COM557</f>
        <v>0</v>
      </c>
      <c r="CON119" s="1845" t="e">
        <f>+COM119/COM$16</f>
        <v>#DIV/0!</v>
      </c>
      <c r="COO119" s="1538">
        <f>+COO557</f>
        <v>0</v>
      </c>
      <c r="COP119" s="1845" t="e">
        <f>+COO119/COO$16</f>
        <v>#DIV/0!</v>
      </c>
      <c r="COQ119" s="1538">
        <f>+COQ557</f>
        <v>0</v>
      </c>
      <c r="COR119" s="1845" t="e">
        <f>+COQ119/COQ$16</f>
        <v>#DIV/0!</v>
      </c>
      <c r="COS119" s="1538">
        <f>+COS557</f>
        <v>0</v>
      </c>
      <c r="COT119" s="1845" t="e">
        <f>+COS119/COS$16</f>
        <v>#DIV/0!</v>
      </c>
      <c r="COU119" s="1538">
        <f>+COU557</f>
        <v>0</v>
      </c>
      <c r="COV119" s="1845" t="e">
        <f>+COU119/COU$16</f>
        <v>#DIV/0!</v>
      </c>
      <c r="COW119" s="1538">
        <f>+COW557</f>
        <v>0</v>
      </c>
      <c r="COX119" s="1845" t="e">
        <f>+COW119/COW$16</f>
        <v>#DIV/0!</v>
      </c>
      <c r="COY119" s="1538">
        <f>+COY557</f>
        <v>0</v>
      </c>
      <c r="COZ119" s="1845" t="e">
        <f>+COY119/COY$16</f>
        <v>#DIV/0!</v>
      </c>
      <c r="CPA119" s="1538">
        <f>+CPA557</f>
        <v>0</v>
      </c>
      <c r="CPB119" s="1845" t="e">
        <f>+CPA119/CPA$16</f>
        <v>#DIV/0!</v>
      </c>
      <c r="CPC119" s="1538">
        <f>+CPC557</f>
        <v>0</v>
      </c>
      <c r="CPD119" s="1845" t="e">
        <f>+CPC119/CPC$16</f>
        <v>#DIV/0!</v>
      </c>
      <c r="CPE119" s="1538">
        <f>+CPE557</f>
        <v>0</v>
      </c>
      <c r="CPF119" s="1845" t="e">
        <f>+CPE119/CPE$16</f>
        <v>#DIV/0!</v>
      </c>
      <c r="CPG119" s="1538">
        <f>+CPG557</f>
        <v>0</v>
      </c>
      <c r="CPH119" s="1845" t="e">
        <f>+CPG119/CPG$16</f>
        <v>#DIV/0!</v>
      </c>
      <c r="CPI119" s="1538">
        <f>+CPI557</f>
        <v>0</v>
      </c>
      <c r="CPJ119" s="1845" t="e">
        <f>+CPI119/CPI$16</f>
        <v>#DIV/0!</v>
      </c>
      <c r="CPK119" s="1538">
        <f>+CPK557</f>
        <v>0</v>
      </c>
      <c r="CPL119" s="1845" t="e">
        <f>+CPK119/CPK$16</f>
        <v>#DIV/0!</v>
      </c>
      <c r="CPM119" s="1538">
        <f>+CPM557</f>
        <v>0</v>
      </c>
      <c r="CPN119" s="1845" t="e">
        <f>+CPM119/CPM$16</f>
        <v>#DIV/0!</v>
      </c>
      <c r="CPO119" s="1538">
        <f>+CPO557</f>
        <v>0</v>
      </c>
      <c r="CPP119" s="1845" t="e">
        <f>+CPO119/CPO$16</f>
        <v>#DIV/0!</v>
      </c>
      <c r="CPQ119" s="1538">
        <f>+CPQ557</f>
        <v>0</v>
      </c>
      <c r="CPR119" s="1845" t="e">
        <f>+CPQ119/CPQ$16</f>
        <v>#DIV/0!</v>
      </c>
      <c r="CPS119" s="1538">
        <f>+CPS557</f>
        <v>0</v>
      </c>
      <c r="CPT119" s="1845" t="e">
        <f>+CPS119/CPS$16</f>
        <v>#DIV/0!</v>
      </c>
      <c r="CPU119" s="1538">
        <f>+CPU557</f>
        <v>0</v>
      </c>
      <c r="CPV119" s="1845" t="e">
        <f>+CPU119/CPU$16</f>
        <v>#DIV/0!</v>
      </c>
      <c r="CPW119" s="1538">
        <f>+CPW557</f>
        <v>0</v>
      </c>
      <c r="CPX119" s="1845" t="e">
        <f>+CPW119/CPW$16</f>
        <v>#DIV/0!</v>
      </c>
      <c r="CPY119" s="1538">
        <f>+CPY557</f>
        <v>0</v>
      </c>
      <c r="CPZ119" s="1845" t="e">
        <f>+CPY119/CPY$16</f>
        <v>#DIV/0!</v>
      </c>
      <c r="CQA119" s="1538">
        <f>+CQA557</f>
        <v>0</v>
      </c>
      <c r="CQB119" s="1845" t="e">
        <f>+CQA119/CQA$16</f>
        <v>#DIV/0!</v>
      </c>
      <c r="CQC119" s="1538">
        <f>+CQC557</f>
        <v>0</v>
      </c>
      <c r="CQD119" s="1845" t="e">
        <f>+CQC119/CQC$16</f>
        <v>#DIV/0!</v>
      </c>
      <c r="CQE119" s="1538">
        <f>+CQE557</f>
        <v>0</v>
      </c>
      <c r="CQF119" s="1845" t="e">
        <f>+CQE119/CQE$16</f>
        <v>#DIV/0!</v>
      </c>
      <c r="CQG119" s="1538">
        <f>+CQG557</f>
        <v>0</v>
      </c>
      <c r="CQH119" s="1845" t="e">
        <f>+CQG119/CQG$16</f>
        <v>#DIV/0!</v>
      </c>
      <c r="CQI119" s="1538">
        <f>+CQI557</f>
        <v>0</v>
      </c>
      <c r="CQJ119" s="1845" t="e">
        <f>+CQI119/CQI$16</f>
        <v>#DIV/0!</v>
      </c>
      <c r="CQK119" s="1538">
        <f>+CQK557</f>
        <v>0</v>
      </c>
      <c r="CQL119" s="1845" t="e">
        <f>+CQK119/CQK$16</f>
        <v>#DIV/0!</v>
      </c>
      <c r="CQM119" s="1538">
        <f>+CQM557</f>
        <v>0</v>
      </c>
      <c r="CQN119" s="1845" t="e">
        <f>+CQM119/CQM$16</f>
        <v>#DIV/0!</v>
      </c>
      <c r="CQO119" s="1538">
        <f>+CQO557</f>
        <v>0</v>
      </c>
      <c r="CQP119" s="1845" t="e">
        <f>+CQO119/CQO$16</f>
        <v>#DIV/0!</v>
      </c>
      <c r="CQQ119" s="1538">
        <f>+CQQ557</f>
        <v>0</v>
      </c>
      <c r="CQR119" s="1845" t="e">
        <f>+CQQ119/CQQ$16</f>
        <v>#DIV/0!</v>
      </c>
      <c r="CQS119" s="1538">
        <f>+CQS557</f>
        <v>0</v>
      </c>
      <c r="CQT119" s="1845" t="e">
        <f>+CQS119/CQS$16</f>
        <v>#DIV/0!</v>
      </c>
      <c r="CQU119" s="1538">
        <f>+CQU557</f>
        <v>0</v>
      </c>
      <c r="CQV119" s="1845" t="e">
        <f>+CQU119/CQU$16</f>
        <v>#DIV/0!</v>
      </c>
      <c r="CQW119" s="1538">
        <f>+CQW557</f>
        <v>0</v>
      </c>
      <c r="CQX119" s="1845" t="e">
        <f>+CQW119/CQW$16</f>
        <v>#DIV/0!</v>
      </c>
      <c r="CQY119" s="1538">
        <f>+CQY557</f>
        <v>0</v>
      </c>
      <c r="CQZ119" s="1845" t="e">
        <f>+CQY119/CQY$16</f>
        <v>#DIV/0!</v>
      </c>
      <c r="CRA119" s="1538">
        <f>+CRA557</f>
        <v>0</v>
      </c>
      <c r="CRB119" s="1845" t="e">
        <f>+CRA119/CRA$16</f>
        <v>#DIV/0!</v>
      </c>
      <c r="CRC119" s="1538">
        <f>+CRC557</f>
        <v>0</v>
      </c>
      <c r="CRD119" s="1845" t="e">
        <f>+CRC119/CRC$16</f>
        <v>#DIV/0!</v>
      </c>
      <c r="CRE119" s="1538">
        <f>+CRE557</f>
        <v>0</v>
      </c>
      <c r="CRF119" s="1845" t="e">
        <f>+CRE119/CRE$16</f>
        <v>#DIV/0!</v>
      </c>
      <c r="CRG119" s="1538">
        <f>+CRG557</f>
        <v>0</v>
      </c>
      <c r="CRH119" s="1845" t="e">
        <f>+CRG119/CRG$16</f>
        <v>#DIV/0!</v>
      </c>
      <c r="CRI119" s="1538">
        <f>+CRI557</f>
        <v>0</v>
      </c>
      <c r="CRJ119" s="1845" t="e">
        <f>+CRI119/CRI$16</f>
        <v>#DIV/0!</v>
      </c>
      <c r="CRK119" s="1538">
        <f>+CRK557</f>
        <v>0</v>
      </c>
      <c r="CRL119" s="1845" t="e">
        <f>+CRK119/CRK$16</f>
        <v>#DIV/0!</v>
      </c>
      <c r="CRM119" s="1538">
        <f>+CRM557</f>
        <v>0</v>
      </c>
      <c r="CRN119" s="1845" t="e">
        <f>+CRM119/CRM$16</f>
        <v>#DIV/0!</v>
      </c>
      <c r="CRO119" s="1538">
        <f>+CRO557</f>
        <v>0</v>
      </c>
      <c r="CRP119" s="1845" t="e">
        <f>+CRO119/CRO$16</f>
        <v>#DIV/0!</v>
      </c>
      <c r="CRQ119" s="1538">
        <f>+CRQ557</f>
        <v>0</v>
      </c>
      <c r="CRR119" s="1845" t="e">
        <f>+CRQ119/CRQ$16</f>
        <v>#DIV/0!</v>
      </c>
      <c r="CRS119" s="1538">
        <f>+CRS557</f>
        <v>0</v>
      </c>
      <c r="CRT119" s="1845" t="e">
        <f>+CRS119/CRS$16</f>
        <v>#DIV/0!</v>
      </c>
      <c r="CRU119" s="1538">
        <f>+CRU557</f>
        <v>0</v>
      </c>
      <c r="CRV119" s="1845" t="e">
        <f>+CRU119/CRU$16</f>
        <v>#DIV/0!</v>
      </c>
      <c r="CRW119" s="1538">
        <f>+CRW557</f>
        <v>0</v>
      </c>
      <c r="CRX119" s="1845" t="e">
        <f>+CRW119/CRW$16</f>
        <v>#DIV/0!</v>
      </c>
      <c r="CRY119" s="1538">
        <f>+CRY557</f>
        <v>0</v>
      </c>
      <c r="CRZ119" s="1845" t="e">
        <f>+CRY119/CRY$16</f>
        <v>#DIV/0!</v>
      </c>
      <c r="CSA119" s="1538">
        <f>+CSA557</f>
        <v>0</v>
      </c>
      <c r="CSB119" s="1845" t="e">
        <f>+CSA119/CSA$16</f>
        <v>#DIV/0!</v>
      </c>
      <c r="CSC119" s="1538">
        <f>+CSC557</f>
        <v>0</v>
      </c>
      <c r="CSD119" s="1845" t="e">
        <f>+CSC119/CSC$16</f>
        <v>#DIV/0!</v>
      </c>
      <c r="CSE119" s="1538">
        <f>+CSE557</f>
        <v>0</v>
      </c>
      <c r="CSF119" s="1845" t="e">
        <f>+CSE119/CSE$16</f>
        <v>#DIV/0!</v>
      </c>
      <c r="CSG119" s="1538">
        <f>+CSG557</f>
        <v>0</v>
      </c>
      <c r="CSH119" s="1845" t="e">
        <f>+CSG119/CSG$16</f>
        <v>#DIV/0!</v>
      </c>
      <c r="CSI119" s="1538">
        <f>+CSI557</f>
        <v>0</v>
      </c>
      <c r="CSJ119" s="1845" t="e">
        <f>+CSI119/CSI$16</f>
        <v>#DIV/0!</v>
      </c>
      <c r="CSK119" s="1538">
        <f>+CSK557</f>
        <v>0</v>
      </c>
      <c r="CSL119" s="1845" t="e">
        <f>+CSK119/CSK$16</f>
        <v>#DIV/0!</v>
      </c>
      <c r="CSM119" s="1538">
        <f>+CSM557</f>
        <v>0</v>
      </c>
      <c r="CSN119" s="1845" t="e">
        <f>+CSM119/CSM$16</f>
        <v>#DIV/0!</v>
      </c>
      <c r="CSO119" s="1538">
        <f>+CSO557</f>
        <v>0</v>
      </c>
      <c r="CSP119" s="1845" t="e">
        <f>+CSO119/CSO$16</f>
        <v>#DIV/0!</v>
      </c>
      <c r="CSQ119" s="1538">
        <f>+CSQ557</f>
        <v>0</v>
      </c>
      <c r="CSR119" s="1845" t="e">
        <f>+CSQ119/CSQ$16</f>
        <v>#DIV/0!</v>
      </c>
      <c r="CSS119" s="1538">
        <f>+CSS557</f>
        <v>0</v>
      </c>
      <c r="CST119" s="1845" t="e">
        <f>+CSS119/CSS$16</f>
        <v>#DIV/0!</v>
      </c>
      <c r="CSU119" s="1538">
        <f>+CSU557</f>
        <v>0</v>
      </c>
      <c r="CSV119" s="1845" t="e">
        <f>+CSU119/CSU$16</f>
        <v>#DIV/0!</v>
      </c>
      <c r="CSW119" s="1538">
        <f>+CSW557</f>
        <v>0</v>
      </c>
      <c r="CSX119" s="1845" t="e">
        <f>+CSW119/CSW$16</f>
        <v>#DIV/0!</v>
      </c>
      <c r="CSY119" s="1538">
        <f>+CSY557</f>
        <v>0</v>
      </c>
      <c r="CSZ119" s="1845" t="e">
        <f>+CSY119/CSY$16</f>
        <v>#DIV/0!</v>
      </c>
      <c r="CTA119" s="1538">
        <f>+CTA557</f>
        <v>0</v>
      </c>
      <c r="CTB119" s="1845" t="e">
        <f>+CTA119/CTA$16</f>
        <v>#DIV/0!</v>
      </c>
      <c r="CTC119" s="1538">
        <f>+CTC557</f>
        <v>0</v>
      </c>
      <c r="CTD119" s="1845" t="e">
        <f>+CTC119/CTC$16</f>
        <v>#DIV/0!</v>
      </c>
      <c r="CTE119" s="1538">
        <f>+CTE557</f>
        <v>0</v>
      </c>
      <c r="CTF119" s="1845" t="e">
        <f>+CTE119/CTE$16</f>
        <v>#DIV/0!</v>
      </c>
      <c r="CTG119" s="1538">
        <f>+CTG557</f>
        <v>0</v>
      </c>
      <c r="CTH119" s="1845" t="e">
        <f>+CTG119/CTG$16</f>
        <v>#DIV/0!</v>
      </c>
      <c r="CTI119" s="1538">
        <f>+CTI557</f>
        <v>0</v>
      </c>
      <c r="CTJ119" s="1845" t="e">
        <f>+CTI119/CTI$16</f>
        <v>#DIV/0!</v>
      </c>
      <c r="CTK119" s="1538">
        <f>+CTK557</f>
        <v>0</v>
      </c>
      <c r="CTL119" s="1845" t="e">
        <f>+CTK119/CTK$16</f>
        <v>#DIV/0!</v>
      </c>
      <c r="CTM119" s="1538">
        <f>+CTM557</f>
        <v>0</v>
      </c>
      <c r="CTN119" s="1845" t="e">
        <f>+CTM119/CTM$16</f>
        <v>#DIV/0!</v>
      </c>
      <c r="CTO119" s="1538">
        <f>+CTO557</f>
        <v>0</v>
      </c>
      <c r="CTP119" s="1845" t="e">
        <f>+CTO119/CTO$16</f>
        <v>#DIV/0!</v>
      </c>
      <c r="CTQ119" s="1538">
        <f>+CTQ557</f>
        <v>0</v>
      </c>
      <c r="CTR119" s="1845" t="e">
        <f>+CTQ119/CTQ$16</f>
        <v>#DIV/0!</v>
      </c>
      <c r="CTS119" s="1538">
        <f>+CTS557</f>
        <v>0</v>
      </c>
      <c r="CTT119" s="1845" t="e">
        <f>+CTS119/CTS$16</f>
        <v>#DIV/0!</v>
      </c>
      <c r="CTU119" s="1538">
        <f>+CTU557</f>
        <v>0</v>
      </c>
      <c r="CTV119" s="1845" t="e">
        <f>+CTU119/CTU$16</f>
        <v>#DIV/0!</v>
      </c>
      <c r="CTW119" s="1538">
        <f>+CTW557</f>
        <v>0</v>
      </c>
      <c r="CTX119" s="1845" t="e">
        <f>+CTW119/CTW$16</f>
        <v>#DIV/0!</v>
      </c>
      <c r="CTY119" s="1538">
        <f>+CTY557</f>
        <v>0</v>
      </c>
      <c r="CTZ119" s="1845" t="e">
        <f>+CTY119/CTY$16</f>
        <v>#DIV/0!</v>
      </c>
      <c r="CUA119" s="1538">
        <f>+CUA557</f>
        <v>0</v>
      </c>
      <c r="CUB119" s="1845" t="e">
        <f>+CUA119/CUA$16</f>
        <v>#DIV/0!</v>
      </c>
      <c r="CUC119" s="1538">
        <f>+CUC557</f>
        <v>0</v>
      </c>
      <c r="CUD119" s="1845" t="e">
        <f>+CUC119/CUC$16</f>
        <v>#DIV/0!</v>
      </c>
      <c r="CUE119" s="1538">
        <f>+CUE557</f>
        <v>0</v>
      </c>
      <c r="CUF119" s="1845" t="e">
        <f>+CUE119/CUE$16</f>
        <v>#DIV/0!</v>
      </c>
      <c r="CUG119" s="1538">
        <f>+CUG557</f>
        <v>0</v>
      </c>
      <c r="CUH119" s="1845" t="e">
        <f>+CUG119/CUG$16</f>
        <v>#DIV/0!</v>
      </c>
      <c r="CUI119" s="1538">
        <f>+CUI557</f>
        <v>0</v>
      </c>
      <c r="CUJ119" s="1845" t="e">
        <f>+CUI119/CUI$16</f>
        <v>#DIV/0!</v>
      </c>
      <c r="CUK119" s="1538">
        <f>+CUK557</f>
        <v>0</v>
      </c>
      <c r="CUL119" s="1845" t="e">
        <f>+CUK119/CUK$16</f>
        <v>#DIV/0!</v>
      </c>
      <c r="CUM119" s="1538">
        <f>+CUM557</f>
        <v>0</v>
      </c>
      <c r="CUN119" s="1845" t="e">
        <f>+CUM119/CUM$16</f>
        <v>#DIV/0!</v>
      </c>
      <c r="CUO119" s="1538">
        <f>+CUO557</f>
        <v>0</v>
      </c>
      <c r="CUP119" s="1845" t="e">
        <f>+CUO119/CUO$16</f>
        <v>#DIV/0!</v>
      </c>
      <c r="CUQ119" s="1538">
        <f>+CUQ557</f>
        <v>0</v>
      </c>
      <c r="CUR119" s="1845" t="e">
        <f>+CUQ119/CUQ$16</f>
        <v>#DIV/0!</v>
      </c>
      <c r="CUS119" s="1538">
        <f>+CUS557</f>
        <v>0</v>
      </c>
      <c r="CUT119" s="1845" t="e">
        <f>+CUS119/CUS$16</f>
        <v>#DIV/0!</v>
      </c>
      <c r="CUU119" s="1538">
        <f>+CUU557</f>
        <v>0</v>
      </c>
      <c r="CUV119" s="1845" t="e">
        <f>+CUU119/CUU$16</f>
        <v>#DIV/0!</v>
      </c>
      <c r="CUW119" s="1538">
        <f>+CUW557</f>
        <v>0</v>
      </c>
      <c r="CUX119" s="1845" t="e">
        <f>+CUW119/CUW$16</f>
        <v>#DIV/0!</v>
      </c>
      <c r="CUY119" s="1538">
        <f>+CUY557</f>
        <v>0</v>
      </c>
      <c r="CUZ119" s="1845" t="e">
        <f>+CUY119/CUY$16</f>
        <v>#DIV/0!</v>
      </c>
      <c r="CVA119" s="1538">
        <f>+CVA557</f>
        <v>0</v>
      </c>
      <c r="CVB119" s="1845" t="e">
        <f>+CVA119/CVA$16</f>
        <v>#DIV/0!</v>
      </c>
      <c r="CVC119" s="1538">
        <f>+CVC557</f>
        <v>0</v>
      </c>
      <c r="CVD119" s="1845" t="e">
        <f>+CVC119/CVC$16</f>
        <v>#DIV/0!</v>
      </c>
      <c r="CVE119" s="1538">
        <f>+CVE557</f>
        <v>0</v>
      </c>
      <c r="CVF119" s="1845" t="e">
        <f>+CVE119/CVE$16</f>
        <v>#DIV/0!</v>
      </c>
      <c r="CVG119" s="1538">
        <f>+CVG557</f>
        <v>0</v>
      </c>
      <c r="CVH119" s="1845" t="e">
        <f>+CVG119/CVG$16</f>
        <v>#DIV/0!</v>
      </c>
      <c r="CVI119" s="1538">
        <f>+CVI557</f>
        <v>0</v>
      </c>
      <c r="CVJ119" s="1845" t="e">
        <f>+CVI119/CVI$16</f>
        <v>#DIV/0!</v>
      </c>
      <c r="CVK119" s="1538">
        <f>+CVK557</f>
        <v>0</v>
      </c>
      <c r="CVL119" s="1845" t="e">
        <f>+CVK119/CVK$16</f>
        <v>#DIV/0!</v>
      </c>
      <c r="CVM119" s="1538">
        <f>+CVM557</f>
        <v>0</v>
      </c>
      <c r="CVN119" s="1845" t="e">
        <f>+CVM119/CVM$16</f>
        <v>#DIV/0!</v>
      </c>
      <c r="CVO119" s="1538">
        <f>+CVO557</f>
        <v>0</v>
      </c>
      <c r="CVP119" s="1845" t="e">
        <f>+CVO119/CVO$16</f>
        <v>#DIV/0!</v>
      </c>
      <c r="CVQ119" s="1538">
        <f>+CVQ557</f>
        <v>0</v>
      </c>
      <c r="CVR119" s="1845" t="e">
        <f>+CVQ119/CVQ$16</f>
        <v>#DIV/0!</v>
      </c>
      <c r="CVS119" s="1538">
        <f>+CVS557</f>
        <v>0</v>
      </c>
      <c r="CVT119" s="1845" t="e">
        <f>+CVS119/CVS$16</f>
        <v>#DIV/0!</v>
      </c>
      <c r="CVU119" s="1538">
        <f>+CVU557</f>
        <v>0</v>
      </c>
      <c r="CVV119" s="1845" t="e">
        <f>+CVU119/CVU$16</f>
        <v>#DIV/0!</v>
      </c>
      <c r="CVW119" s="1538">
        <f>+CVW557</f>
        <v>0</v>
      </c>
      <c r="CVX119" s="1845" t="e">
        <f>+CVW119/CVW$16</f>
        <v>#DIV/0!</v>
      </c>
      <c r="CVY119" s="1538">
        <f>+CVY557</f>
        <v>0</v>
      </c>
      <c r="CVZ119" s="1845" t="e">
        <f>+CVY119/CVY$16</f>
        <v>#DIV/0!</v>
      </c>
      <c r="CWA119" s="1538">
        <f>+CWA557</f>
        <v>0</v>
      </c>
      <c r="CWB119" s="1845" t="e">
        <f>+CWA119/CWA$16</f>
        <v>#DIV/0!</v>
      </c>
      <c r="CWC119" s="1538">
        <f>+CWC557</f>
        <v>0</v>
      </c>
      <c r="CWD119" s="1845" t="e">
        <f>+CWC119/CWC$16</f>
        <v>#DIV/0!</v>
      </c>
      <c r="CWE119" s="1538">
        <f>+CWE557</f>
        <v>0</v>
      </c>
      <c r="CWF119" s="1845" t="e">
        <f>+CWE119/CWE$16</f>
        <v>#DIV/0!</v>
      </c>
      <c r="CWG119" s="1538">
        <f>+CWG557</f>
        <v>0</v>
      </c>
      <c r="CWH119" s="1845" t="e">
        <f>+CWG119/CWG$16</f>
        <v>#DIV/0!</v>
      </c>
      <c r="CWI119" s="1538">
        <f>+CWI557</f>
        <v>0</v>
      </c>
      <c r="CWJ119" s="1845" t="e">
        <f>+CWI119/CWI$16</f>
        <v>#DIV/0!</v>
      </c>
      <c r="CWK119" s="1538">
        <f>+CWK557</f>
        <v>0</v>
      </c>
      <c r="CWL119" s="1845" t="e">
        <f>+CWK119/CWK$16</f>
        <v>#DIV/0!</v>
      </c>
      <c r="CWM119" s="1538">
        <f>+CWM557</f>
        <v>0</v>
      </c>
      <c r="CWN119" s="1845" t="e">
        <f>+CWM119/CWM$16</f>
        <v>#DIV/0!</v>
      </c>
      <c r="CWO119" s="1538">
        <f>+CWO557</f>
        <v>0</v>
      </c>
      <c r="CWP119" s="1845" t="e">
        <f>+CWO119/CWO$16</f>
        <v>#DIV/0!</v>
      </c>
      <c r="CWQ119" s="1538">
        <f>+CWQ557</f>
        <v>0</v>
      </c>
      <c r="CWR119" s="1845" t="e">
        <f>+CWQ119/CWQ$16</f>
        <v>#DIV/0!</v>
      </c>
      <c r="CWS119" s="1538">
        <f>+CWS557</f>
        <v>0</v>
      </c>
      <c r="CWT119" s="1845" t="e">
        <f>+CWS119/CWS$16</f>
        <v>#DIV/0!</v>
      </c>
      <c r="CWU119" s="1538">
        <f>+CWU557</f>
        <v>0</v>
      </c>
      <c r="CWV119" s="1845" t="e">
        <f>+CWU119/CWU$16</f>
        <v>#DIV/0!</v>
      </c>
      <c r="CWW119" s="1538">
        <f>+CWW557</f>
        <v>0</v>
      </c>
      <c r="CWX119" s="1845" t="e">
        <f>+CWW119/CWW$16</f>
        <v>#DIV/0!</v>
      </c>
      <c r="CWY119" s="1538">
        <f>+CWY557</f>
        <v>0</v>
      </c>
      <c r="CWZ119" s="1845" t="e">
        <f>+CWY119/CWY$16</f>
        <v>#DIV/0!</v>
      </c>
      <c r="CXA119" s="1538">
        <f>+CXA557</f>
        <v>0</v>
      </c>
      <c r="CXB119" s="1845" t="e">
        <f>+CXA119/CXA$16</f>
        <v>#DIV/0!</v>
      </c>
      <c r="CXC119" s="1538">
        <f>+CXC557</f>
        <v>0</v>
      </c>
      <c r="CXD119" s="1845" t="e">
        <f>+CXC119/CXC$16</f>
        <v>#DIV/0!</v>
      </c>
      <c r="CXE119" s="1538">
        <f>+CXE557</f>
        <v>0</v>
      </c>
      <c r="CXF119" s="1845" t="e">
        <f>+CXE119/CXE$16</f>
        <v>#DIV/0!</v>
      </c>
      <c r="CXG119" s="1538">
        <f>+CXG557</f>
        <v>0</v>
      </c>
      <c r="CXH119" s="1845" t="e">
        <f>+CXG119/CXG$16</f>
        <v>#DIV/0!</v>
      </c>
      <c r="CXI119" s="1538">
        <f>+CXI557</f>
        <v>0</v>
      </c>
      <c r="CXJ119" s="1845" t="e">
        <f>+CXI119/CXI$16</f>
        <v>#DIV/0!</v>
      </c>
      <c r="CXK119" s="1538">
        <f>+CXK557</f>
        <v>0</v>
      </c>
      <c r="CXL119" s="1845" t="e">
        <f>+CXK119/CXK$16</f>
        <v>#DIV/0!</v>
      </c>
      <c r="CXM119" s="1538">
        <f>+CXM557</f>
        <v>0</v>
      </c>
      <c r="CXN119" s="1845" t="e">
        <f>+CXM119/CXM$16</f>
        <v>#DIV/0!</v>
      </c>
      <c r="CXO119" s="1538">
        <f>+CXO557</f>
        <v>0</v>
      </c>
      <c r="CXP119" s="1845" t="e">
        <f>+CXO119/CXO$16</f>
        <v>#DIV/0!</v>
      </c>
      <c r="CXQ119" s="1538">
        <f>+CXQ557</f>
        <v>0</v>
      </c>
      <c r="CXR119" s="1845" t="e">
        <f>+CXQ119/CXQ$16</f>
        <v>#DIV/0!</v>
      </c>
      <c r="CXS119" s="1538">
        <f>+CXS557</f>
        <v>0</v>
      </c>
      <c r="CXT119" s="1845" t="e">
        <f>+CXS119/CXS$16</f>
        <v>#DIV/0!</v>
      </c>
      <c r="CXU119" s="1538">
        <f>+CXU557</f>
        <v>0</v>
      </c>
      <c r="CXV119" s="1845" t="e">
        <f>+CXU119/CXU$16</f>
        <v>#DIV/0!</v>
      </c>
      <c r="CXW119" s="1538">
        <f>+CXW557</f>
        <v>0</v>
      </c>
      <c r="CXX119" s="1845" t="e">
        <f>+CXW119/CXW$16</f>
        <v>#DIV/0!</v>
      </c>
      <c r="CXY119" s="1538">
        <f>+CXY557</f>
        <v>0</v>
      </c>
      <c r="CXZ119" s="1845" t="e">
        <f>+CXY119/CXY$16</f>
        <v>#DIV/0!</v>
      </c>
      <c r="CYA119" s="1538">
        <f>+CYA557</f>
        <v>0</v>
      </c>
      <c r="CYB119" s="1845" t="e">
        <f>+CYA119/CYA$16</f>
        <v>#DIV/0!</v>
      </c>
      <c r="CYC119" s="1538">
        <f>+CYC557</f>
        <v>0</v>
      </c>
      <c r="CYD119" s="1845" t="e">
        <f>+CYC119/CYC$16</f>
        <v>#DIV/0!</v>
      </c>
      <c r="CYE119" s="1538">
        <f>+CYE557</f>
        <v>0</v>
      </c>
      <c r="CYF119" s="1845" t="e">
        <f>+CYE119/CYE$16</f>
        <v>#DIV/0!</v>
      </c>
      <c r="CYG119" s="1538">
        <f>+CYG557</f>
        <v>0</v>
      </c>
      <c r="CYH119" s="1845" t="e">
        <f>+CYG119/CYG$16</f>
        <v>#DIV/0!</v>
      </c>
      <c r="CYI119" s="1538">
        <f>+CYI557</f>
        <v>0</v>
      </c>
      <c r="CYJ119" s="1845" t="e">
        <f>+CYI119/CYI$16</f>
        <v>#DIV/0!</v>
      </c>
      <c r="CYK119" s="1538">
        <f>+CYK557</f>
        <v>0</v>
      </c>
      <c r="CYL119" s="1845" t="e">
        <f>+CYK119/CYK$16</f>
        <v>#DIV/0!</v>
      </c>
      <c r="CYM119" s="1538">
        <f>+CYM557</f>
        <v>0</v>
      </c>
      <c r="CYN119" s="1845" t="e">
        <f>+CYM119/CYM$16</f>
        <v>#DIV/0!</v>
      </c>
      <c r="CYO119" s="1538">
        <f>+CYO557</f>
        <v>0</v>
      </c>
      <c r="CYP119" s="1845" t="e">
        <f>+CYO119/CYO$16</f>
        <v>#DIV/0!</v>
      </c>
      <c r="CYQ119" s="1538">
        <f>+CYQ557</f>
        <v>0</v>
      </c>
      <c r="CYR119" s="1845" t="e">
        <f>+CYQ119/CYQ$16</f>
        <v>#DIV/0!</v>
      </c>
      <c r="CYS119" s="1538">
        <f>+CYS557</f>
        <v>0</v>
      </c>
      <c r="CYT119" s="1845" t="e">
        <f>+CYS119/CYS$16</f>
        <v>#DIV/0!</v>
      </c>
      <c r="CYU119" s="1538">
        <f>+CYU557</f>
        <v>0</v>
      </c>
      <c r="CYV119" s="1845" t="e">
        <f>+CYU119/CYU$16</f>
        <v>#DIV/0!</v>
      </c>
      <c r="CYW119" s="1538">
        <f>+CYW557</f>
        <v>0</v>
      </c>
      <c r="CYX119" s="1845" t="e">
        <f>+CYW119/CYW$16</f>
        <v>#DIV/0!</v>
      </c>
      <c r="CYY119" s="1538">
        <f>+CYY557</f>
        <v>0</v>
      </c>
      <c r="CYZ119" s="1845" t="e">
        <f>+CYY119/CYY$16</f>
        <v>#DIV/0!</v>
      </c>
      <c r="CZA119" s="1538">
        <f>+CZA557</f>
        <v>0</v>
      </c>
      <c r="CZB119" s="1845" t="e">
        <f>+CZA119/CZA$16</f>
        <v>#DIV/0!</v>
      </c>
      <c r="CZC119" s="1538">
        <f>+CZC557</f>
        <v>0</v>
      </c>
      <c r="CZD119" s="1845" t="e">
        <f>+CZC119/CZC$16</f>
        <v>#DIV/0!</v>
      </c>
      <c r="CZE119" s="1538">
        <f>+CZE557</f>
        <v>0</v>
      </c>
      <c r="CZF119" s="1845" t="e">
        <f>+CZE119/CZE$16</f>
        <v>#DIV/0!</v>
      </c>
      <c r="CZG119" s="1538">
        <f>+CZG557</f>
        <v>0</v>
      </c>
      <c r="CZH119" s="1845" t="e">
        <f>+CZG119/CZG$16</f>
        <v>#DIV/0!</v>
      </c>
      <c r="CZI119" s="1538">
        <f>+CZI557</f>
        <v>0</v>
      </c>
      <c r="CZJ119" s="1845" t="e">
        <f>+CZI119/CZI$16</f>
        <v>#DIV/0!</v>
      </c>
      <c r="CZK119" s="1538">
        <f>+CZK557</f>
        <v>0</v>
      </c>
      <c r="CZL119" s="1845" t="e">
        <f>+CZK119/CZK$16</f>
        <v>#DIV/0!</v>
      </c>
      <c r="CZM119" s="1538">
        <f>+CZM557</f>
        <v>0</v>
      </c>
      <c r="CZN119" s="1845" t="e">
        <f>+CZM119/CZM$16</f>
        <v>#DIV/0!</v>
      </c>
      <c r="CZO119" s="1538">
        <f>+CZO557</f>
        <v>0</v>
      </c>
      <c r="CZP119" s="1845" t="e">
        <f>+CZO119/CZO$16</f>
        <v>#DIV/0!</v>
      </c>
      <c r="CZQ119" s="1538">
        <f>+CZQ557</f>
        <v>0</v>
      </c>
      <c r="CZR119" s="1845" t="e">
        <f>+CZQ119/CZQ$16</f>
        <v>#DIV/0!</v>
      </c>
      <c r="CZS119" s="1538">
        <f>+CZS557</f>
        <v>0</v>
      </c>
      <c r="CZT119" s="1845" t="e">
        <f>+CZS119/CZS$16</f>
        <v>#DIV/0!</v>
      </c>
      <c r="CZU119" s="1538">
        <f>+CZU557</f>
        <v>0</v>
      </c>
      <c r="CZV119" s="1845" t="e">
        <f>+CZU119/CZU$16</f>
        <v>#DIV/0!</v>
      </c>
      <c r="CZW119" s="1538">
        <f>+CZW557</f>
        <v>0</v>
      </c>
      <c r="CZX119" s="1845" t="e">
        <f>+CZW119/CZW$16</f>
        <v>#DIV/0!</v>
      </c>
      <c r="CZY119" s="1538">
        <f>+CZY557</f>
        <v>0</v>
      </c>
      <c r="CZZ119" s="1845" t="e">
        <f>+CZY119/CZY$16</f>
        <v>#DIV/0!</v>
      </c>
      <c r="DAA119" s="1538">
        <f>+DAA557</f>
        <v>0</v>
      </c>
      <c r="DAB119" s="1845" t="e">
        <f>+DAA119/DAA$16</f>
        <v>#DIV/0!</v>
      </c>
      <c r="DAC119" s="1538">
        <f>+DAC557</f>
        <v>0</v>
      </c>
      <c r="DAD119" s="1845" t="e">
        <f>+DAC119/DAC$16</f>
        <v>#DIV/0!</v>
      </c>
      <c r="DAE119" s="1538">
        <f>+DAE557</f>
        <v>0</v>
      </c>
      <c r="DAF119" s="1845" t="e">
        <f>+DAE119/DAE$16</f>
        <v>#DIV/0!</v>
      </c>
      <c r="DAG119" s="1538">
        <f>+DAG557</f>
        <v>0</v>
      </c>
      <c r="DAH119" s="1845" t="e">
        <f>+DAG119/DAG$16</f>
        <v>#DIV/0!</v>
      </c>
      <c r="DAI119" s="1538">
        <f>+DAI557</f>
        <v>0</v>
      </c>
      <c r="DAJ119" s="1845" t="e">
        <f>+DAI119/DAI$16</f>
        <v>#DIV/0!</v>
      </c>
      <c r="DAK119" s="1538">
        <f>+DAK557</f>
        <v>0</v>
      </c>
      <c r="DAL119" s="1845" t="e">
        <f>+DAK119/DAK$16</f>
        <v>#DIV/0!</v>
      </c>
      <c r="DAM119" s="1538">
        <f>+DAM557</f>
        <v>0</v>
      </c>
      <c r="DAN119" s="1845" t="e">
        <f>+DAM119/DAM$16</f>
        <v>#DIV/0!</v>
      </c>
      <c r="DAO119" s="1538">
        <f>+DAO557</f>
        <v>0</v>
      </c>
      <c r="DAP119" s="1845" t="e">
        <f>+DAO119/DAO$16</f>
        <v>#DIV/0!</v>
      </c>
      <c r="DAQ119" s="1538">
        <f>+DAQ557</f>
        <v>0</v>
      </c>
      <c r="DAR119" s="1845" t="e">
        <f>+DAQ119/DAQ$16</f>
        <v>#DIV/0!</v>
      </c>
      <c r="DAS119" s="1538">
        <f>+DAS557</f>
        <v>0</v>
      </c>
      <c r="DAT119" s="1845" t="e">
        <f>+DAS119/DAS$16</f>
        <v>#DIV/0!</v>
      </c>
      <c r="DAU119" s="1538">
        <f>+DAU557</f>
        <v>0</v>
      </c>
      <c r="DAV119" s="1845" t="e">
        <f>+DAU119/DAU$16</f>
        <v>#DIV/0!</v>
      </c>
      <c r="DAW119" s="1538">
        <f>+DAW557</f>
        <v>0</v>
      </c>
      <c r="DAX119" s="1845" t="e">
        <f>+DAW119/DAW$16</f>
        <v>#DIV/0!</v>
      </c>
      <c r="DAY119" s="1538">
        <f>+DAY557</f>
        <v>0</v>
      </c>
      <c r="DAZ119" s="1845" t="e">
        <f>+DAY119/DAY$16</f>
        <v>#DIV/0!</v>
      </c>
      <c r="DBA119" s="1538">
        <f>+DBA557</f>
        <v>0</v>
      </c>
      <c r="DBB119" s="1845" t="e">
        <f>+DBA119/DBA$16</f>
        <v>#DIV/0!</v>
      </c>
      <c r="DBC119" s="1538">
        <f>+DBC557</f>
        <v>0</v>
      </c>
      <c r="DBD119" s="1845" t="e">
        <f>+DBC119/DBC$16</f>
        <v>#DIV/0!</v>
      </c>
      <c r="DBE119" s="1538">
        <f>+DBE557</f>
        <v>0</v>
      </c>
      <c r="DBF119" s="1845" t="e">
        <f>+DBE119/DBE$16</f>
        <v>#DIV/0!</v>
      </c>
      <c r="DBG119" s="1538">
        <f>+DBG557</f>
        <v>0</v>
      </c>
      <c r="DBH119" s="1845" t="e">
        <f>+DBG119/DBG$16</f>
        <v>#DIV/0!</v>
      </c>
      <c r="DBI119" s="1538">
        <f>+DBI557</f>
        <v>0</v>
      </c>
      <c r="DBJ119" s="1845" t="e">
        <f>+DBI119/DBI$16</f>
        <v>#DIV/0!</v>
      </c>
      <c r="DBK119" s="1538">
        <f>+DBK557</f>
        <v>0</v>
      </c>
      <c r="DBL119" s="1845" t="e">
        <f>+DBK119/DBK$16</f>
        <v>#DIV/0!</v>
      </c>
      <c r="DBM119" s="1538">
        <f>+DBM557</f>
        <v>0</v>
      </c>
      <c r="DBN119" s="1845" t="e">
        <f>+DBM119/DBM$16</f>
        <v>#DIV/0!</v>
      </c>
      <c r="DBO119" s="1538">
        <f>+DBO557</f>
        <v>0</v>
      </c>
      <c r="DBP119" s="1845" t="e">
        <f>+DBO119/DBO$16</f>
        <v>#DIV/0!</v>
      </c>
      <c r="DBQ119" s="1538">
        <f>+DBQ557</f>
        <v>0</v>
      </c>
      <c r="DBR119" s="1845" t="e">
        <f>+DBQ119/DBQ$16</f>
        <v>#DIV/0!</v>
      </c>
      <c r="DBS119" s="1538">
        <f>+DBS557</f>
        <v>0</v>
      </c>
      <c r="DBT119" s="1845" t="e">
        <f>+DBS119/DBS$16</f>
        <v>#DIV/0!</v>
      </c>
      <c r="DBU119" s="1538">
        <f>+DBU557</f>
        <v>0</v>
      </c>
      <c r="DBV119" s="1845" t="e">
        <f>+DBU119/DBU$16</f>
        <v>#DIV/0!</v>
      </c>
      <c r="DBW119" s="1538">
        <f>+DBW557</f>
        <v>0</v>
      </c>
      <c r="DBX119" s="1845" t="e">
        <f>+DBW119/DBW$16</f>
        <v>#DIV/0!</v>
      </c>
      <c r="DBY119" s="1538">
        <f>+DBY557</f>
        <v>0</v>
      </c>
      <c r="DBZ119" s="1845" t="e">
        <f>+DBY119/DBY$16</f>
        <v>#DIV/0!</v>
      </c>
      <c r="DCA119" s="1538">
        <f>+DCA557</f>
        <v>0</v>
      </c>
      <c r="DCB119" s="1845" t="e">
        <f>+DCA119/DCA$16</f>
        <v>#DIV/0!</v>
      </c>
      <c r="DCC119" s="1538">
        <f>+DCC557</f>
        <v>0</v>
      </c>
      <c r="DCD119" s="1845" t="e">
        <f>+DCC119/DCC$16</f>
        <v>#DIV/0!</v>
      </c>
      <c r="DCE119" s="1538">
        <f>+DCE557</f>
        <v>0</v>
      </c>
      <c r="DCF119" s="1845" t="e">
        <f>+DCE119/DCE$16</f>
        <v>#DIV/0!</v>
      </c>
      <c r="DCG119" s="1538">
        <f>+DCG557</f>
        <v>0</v>
      </c>
      <c r="DCH119" s="1845" t="e">
        <f>+DCG119/DCG$16</f>
        <v>#DIV/0!</v>
      </c>
      <c r="DCI119" s="1538">
        <f>+DCI557</f>
        <v>0</v>
      </c>
      <c r="DCJ119" s="1845" t="e">
        <f>+DCI119/DCI$16</f>
        <v>#DIV/0!</v>
      </c>
      <c r="DCK119" s="1538">
        <f>+DCK557</f>
        <v>0</v>
      </c>
      <c r="DCL119" s="1845" t="e">
        <f>+DCK119/DCK$16</f>
        <v>#DIV/0!</v>
      </c>
      <c r="DCM119" s="1538">
        <f>+DCM557</f>
        <v>0</v>
      </c>
      <c r="DCN119" s="1845" t="e">
        <f>+DCM119/DCM$16</f>
        <v>#DIV/0!</v>
      </c>
      <c r="DCO119" s="1538">
        <f>+DCO557</f>
        <v>0</v>
      </c>
      <c r="DCP119" s="1845" t="e">
        <f>+DCO119/DCO$16</f>
        <v>#DIV/0!</v>
      </c>
      <c r="DCQ119" s="1538">
        <f>+DCQ557</f>
        <v>0</v>
      </c>
      <c r="DCR119" s="1845" t="e">
        <f>+DCQ119/DCQ$16</f>
        <v>#DIV/0!</v>
      </c>
      <c r="DCS119" s="1538">
        <f>+DCS557</f>
        <v>0</v>
      </c>
      <c r="DCT119" s="1845" t="e">
        <f>+DCS119/DCS$16</f>
        <v>#DIV/0!</v>
      </c>
      <c r="DCU119" s="1538">
        <f>+DCU557</f>
        <v>0</v>
      </c>
      <c r="DCV119" s="1845" t="e">
        <f>+DCU119/DCU$16</f>
        <v>#DIV/0!</v>
      </c>
      <c r="DCW119" s="1538">
        <f>+DCW557</f>
        <v>0</v>
      </c>
      <c r="DCX119" s="1845" t="e">
        <f>+DCW119/DCW$16</f>
        <v>#DIV/0!</v>
      </c>
      <c r="DCY119" s="1538">
        <f>+DCY557</f>
        <v>0</v>
      </c>
      <c r="DCZ119" s="1845" t="e">
        <f>+DCY119/DCY$16</f>
        <v>#DIV/0!</v>
      </c>
      <c r="DDA119" s="1538">
        <f>+DDA557</f>
        <v>0</v>
      </c>
      <c r="DDB119" s="1845" t="e">
        <f>+DDA119/DDA$16</f>
        <v>#DIV/0!</v>
      </c>
      <c r="DDC119" s="1538">
        <f>+DDC557</f>
        <v>0</v>
      </c>
      <c r="DDD119" s="1845" t="e">
        <f>+DDC119/DDC$16</f>
        <v>#DIV/0!</v>
      </c>
      <c r="DDE119" s="1538">
        <f>+DDE557</f>
        <v>0</v>
      </c>
      <c r="DDF119" s="1845" t="e">
        <f>+DDE119/DDE$16</f>
        <v>#DIV/0!</v>
      </c>
      <c r="DDG119" s="1538">
        <f>+DDG557</f>
        <v>0</v>
      </c>
      <c r="DDH119" s="1845" t="e">
        <f>+DDG119/DDG$16</f>
        <v>#DIV/0!</v>
      </c>
      <c r="DDI119" s="1538">
        <f>+DDI557</f>
        <v>0</v>
      </c>
      <c r="DDJ119" s="1845" t="e">
        <f>+DDI119/DDI$16</f>
        <v>#DIV/0!</v>
      </c>
      <c r="DDK119" s="1538">
        <f>+DDK557</f>
        <v>0</v>
      </c>
      <c r="DDL119" s="1845" t="e">
        <f>+DDK119/DDK$16</f>
        <v>#DIV/0!</v>
      </c>
      <c r="DDM119" s="1538">
        <f>+DDM557</f>
        <v>0</v>
      </c>
      <c r="DDN119" s="1845" t="e">
        <f>+DDM119/DDM$16</f>
        <v>#DIV/0!</v>
      </c>
      <c r="DDO119" s="1538">
        <f>+DDO557</f>
        <v>0</v>
      </c>
      <c r="DDP119" s="1845" t="e">
        <f>+DDO119/DDO$16</f>
        <v>#DIV/0!</v>
      </c>
      <c r="DDQ119" s="1538">
        <f>+DDQ557</f>
        <v>0</v>
      </c>
      <c r="DDR119" s="1845" t="e">
        <f>+DDQ119/DDQ$16</f>
        <v>#DIV/0!</v>
      </c>
      <c r="DDS119" s="1538">
        <f>+DDS557</f>
        <v>0</v>
      </c>
      <c r="DDT119" s="1845" t="e">
        <f>+DDS119/DDS$16</f>
        <v>#DIV/0!</v>
      </c>
      <c r="DDU119" s="1538">
        <f>+DDU557</f>
        <v>0</v>
      </c>
      <c r="DDV119" s="1845" t="e">
        <f>+DDU119/DDU$16</f>
        <v>#DIV/0!</v>
      </c>
      <c r="DDW119" s="1538">
        <f>+DDW557</f>
        <v>0</v>
      </c>
      <c r="DDX119" s="1845" t="e">
        <f>+DDW119/DDW$16</f>
        <v>#DIV/0!</v>
      </c>
      <c r="DDY119" s="1538">
        <f>+DDY557</f>
        <v>0</v>
      </c>
      <c r="DDZ119" s="1845" t="e">
        <f>+DDY119/DDY$16</f>
        <v>#DIV/0!</v>
      </c>
      <c r="DEA119" s="1538">
        <f>+DEA557</f>
        <v>0</v>
      </c>
      <c r="DEB119" s="1845" t="e">
        <f>+DEA119/DEA$16</f>
        <v>#DIV/0!</v>
      </c>
      <c r="DEC119" s="1538">
        <f>+DEC557</f>
        <v>0</v>
      </c>
      <c r="DED119" s="1845" t="e">
        <f>+DEC119/DEC$16</f>
        <v>#DIV/0!</v>
      </c>
      <c r="DEE119" s="1538">
        <f>+DEE557</f>
        <v>0</v>
      </c>
      <c r="DEF119" s="1845" t="e">
        <f>+DEE119/DEE$16</f>
        <v>#DIV/0!</v>
      </c>
      <c r="DEG119" s="1538">
        <f>+DEG557</f>
        <v>0</v>
      </c>
      <c r="DEH119" s="1845" t="e">
        <f>+DEG119/DEG$16</f>
        <v>#DIV/0!</v>
      </c>
      <c r="DEI119" s="1538">
        <f>+DEI557</f>
        <v>0</v>
      </c>
      <c r="DEJ119" s="1845" t="e">
        <f>+DEI119/DEI$16</f>
        <v>#DIV/0!</v>
      </c>
      <c r="DEK119" s="1538">
        <f>+DEK557</f>
        <v>0</v>
      </c>
      <c r="DEL119" s="1845" t="e">
        <f>+DEK119/DEK$16</f>
        <v>#DIV/0!</v>
      </c>
      <c r="DEM119" s="1538">
        <f>+DEM557</f>
        <v>0</v>
      </c>
      <c r="DEN119" s="1845" t="e">
        <f>+DEM119/DEM$16</f>
        <v>#DIV/0!</v>
      </c>
      <c r="DEO119" s="1538">
        <f>+DEO557</f>
        <v>0</v>
      </c>
      <c r="DEP119" s="1845" t="e">
        <f>+DEO119/DEO$16</f>
        <v>#DIV/0!</v>
      </c>
      <c r="DEQ119" s="1538">
        <f>+DEQ557</f>
        <v>0</v>
      </c>
      <c r="DER119" s="1845" t="e">
        <f>+DEQ119/DEQ$16</f>
        <v>#DIV/0!</v>
      </c>
      <c r="DES119" s="1538">
        <f>+DES557</f>
        <v>0</v>
      </c>
      <c r="DET119" s="1845" t="e">
        <f>+DES119/DES$16</f>
        <v>#DIV/0!</v>
      </c>
      <c r="DEU119" s="1538">
        <f>+DEU557</f>
        <v>0</v>
      </c>
      <c r="DEV119" s="1845" t="e">
        <f>+DEU119/DEU$16</f>
        <v>#DIV/0!</v>
      </c>
      <c r="DEW119" s="1538">
        <f>+DEW557</f>
        <v>0</v>
      </c>
      <c r="DEX119" s="1845" t="e">
        <f>+DEW119/DEW$16</f>
        <v>#DIV/0!</v>
      </c>
      <c r="DEY119" s="1538">
        <f>+DEY557</f>
        <v>0</v>
      </c>
      <c r="DEZ119" s="1845" t="e">
        <f>+DEY119/DEY$16</f>
        <v>#DIV/0!</v>
      </c>
      <c r="DFA119" s="1538">
        <f>+DFA557</f>
        <v>0</v>
      </c>
      <c r="DFB119" s="1845" t="e">
        <f>+DFA119/DFA$16</f>
        <v>#DIV/0!</v>
      </c>
      <c r="DFC119" s="1538">
        <f>+DFC557</f>
        <v>0</v>
      </c>
      <c r="DFD119" s="1845" t="e">
        <f>+DFC119/DFC$16</f>
        <v>#DIV/0!</v>
      </c>
      <c r="DFE119" s="1538">
        <f>+DFE557</f>
        <v>0</v>
      </c>
      <c r="DFF119" s="1845" t="e">
        <f>+DFE119/DFE$16</f>
        <v>#DIV/0!</v>
      </c>
      <c r="DFG119" s="1538">
        <f>+DFG557</f>
        <v>0</v>
      </c>
      <c r="DFH119" s="1845" t="e">
        <f>+DFG119/DFG$16</f>
        <v>#DIV/0!</v>
      </c>
      <c r="DFI119" s="1538">
        <f>+DFI557</f>
        <v>0</v>
      </c>
      <c r="DFJ119" s="1845" t="e">
        <f>+DFI119/DFI$16</f>
        <v>#DIV/0!</v>
      </c>
      <c r="DFK119" s="1538">
        <f>+DFK557</f>
        <v>0</v>
      </c>
      <c r="DFL119" s="1845" t="e">
        <f>+DFK119/DFK$16</f>
        <v>#DIV/0!</v>
      </c>
      <c r="DFM119" s="1538">
        <f>+DFM557</f>
        <v>0</v>
      </c>
      <c r="DFN119" s="1845" t="e">
        <f>+DFM119/DFM$16</f>
        <v>#DIV/0!</v>
      </c>
      <c r="DFO119" s="1538">
        <f>+DFO557</f>
        <v>0</v>
      </c>
      <c r="DFP119" s="1845" t="e">
        <f>+DFO119/DFO$16</f>
        <v>#DIV/0!</v>
      </c>
      <c r="DFQ119" s="1538">
        <f>+DFQ557</f>
        <v>0</v>
      </c>
      <c r="DFR119" s="1845" t="e">
        <f>+DFQ119/DFQ$16</f>
        <v>#DIV/0!</v>
      </c>
      <c r="DFS119" s="1538">
        <f>+DFS557</f>
        <v>0</v>
      </c>
      <c r="DFT119" s="1845" t="e">
        <f>+DFS119/DFS$16</f>
        <v>#DIV/0!</v>
      </c>
      <c r="DFU119" s="1538">
        <f>+DFU557</f>
        <v>0</v>
      </c>
      <c r="DFV119" s="1845" t="e">
        <f>+DFU119/DFU$16</f>
        <v>#DIV/0!</v>
      </c>
      <c r="DFW119" s="1538">
        <f>+DFW557</f>
        <v>0</v>
      </c>
      <c r="DFX119" s="1845" t="e">
        <f>+DFW119/DFW$16</f>
        <v>#DIV/0!</v>
      </c>
      <c r="DFY119" s="1538">
        <f>+DFY557</f>
        <v>0</v>
      </c>
      <c r="DFZ119" s="1845" t="e">
        <f>+DFY119/DFY$16</f>
        <v>#DIV/0!</v>
      </c>
      <c r="DGA119" s="1538">
        <f>+DGA557</f>
        <v>0</v>
      </c>
      <c r="DGB119" s="1845" t="e">
        <f>+DGA119/DGA$16</f>
        <v>#DIV/0!</v>
      </c>
      <c r="DGC119" s="1538">
        <f>+DGC557</f>
        <v>0</v>
      </c>
      <c r="DGD119" s="1845" t="e">
        <f>+DGC119/DGC$16</f>
        <v>#DIV/0!</v>
      </c>
      <c r="DGE119" s="1538">
        <f>+DGE557</f>
        <v>0</v>
      </c>
      <c r="DGF119" s="1845" t="e">
        <f>+DGE119/DGE$16</f>
        <v>#DIV/0!</v>
      </c>
      <c r="DGG119" s="1538">
        <f>+DGG557</f>
        <v>0</v>
      </c>
      <c r="DGH119" s="1845" t="e">
        <f>+DGG119/DGG$16</f>
        <v>#DIV/0!</v>
      </c>
      <c r="DGI119" s="1538">
        <f>+DGI557</f>
        <v>0</v>
      </c>
      <c r="DGJ119" s="1845" t="e">
        <f>+DGI119/DGI$16</f>
        <v>#DIV/0!</v>
      </c>
      <c r="DGK119" s="1538">
        <f>+DGK557</f>
        <v>0</v>
      </c>
      <c r="DGL119" s="1845" t="e">
        <f>+DGK119/DGK$16</f>
        <v>#DIV/0!</v>
      </c>
      <c r="DGM119" s="1538">
        <f>+DGM557</f>
        <v>0</v>
      </c>
      <c r="DGN119" s="1845" t="e">
        <f>+DGM119/DGM$16</f>
        <v>#DIV/0!</v>
      </c>
      <c r="DGO119" s="1538">
        <f>+DGO557</f>
        <v>0</v>
      </c>
      <c r="DGP119" s="1845" t="e">
        <f>+DGO119/DGO$16</f>
        <v>#DIV/0!</v>
      </c>
      <c r="DGQ119" s="1538">
        <f>+DGQ557</f>
        <v>0</v>
      </c>
      <c r="DGR119" s="1845" t="e">
        <f>+DGQ119/DGQ$16</f>
        <v>#DIV/0!</v>
      </c>
      <c r="DGS119" s="1538">
        <f>+DGS557</f>
        <v>0</v>
      </c>
      <c r="DGT119" s="1845" t="e">
        <f>+DGS119/DGS$16</f>
        <v>#DIV/0!</v>
      </c>
      <c r="DGU119" s="1538">
        <f>+DGU557</f>
        <v>0</v>
      </c>
      <c r="DGV119" s="1845" t="e">
        <f>+DGU119/DGU$16</f>
        <v>#DIV/0!</v>
      </c>
      <c r="DGW119" s="1538">
        <f>+DGW557</f>
        <v>0</v>
      </c>
      <c r="DGX119" s="1845" t="e">
        <f>+DGW119/DGW$16</f>
        <v>#DIV/0!</v>
      </c>
      <c r="DGY119" s="1538">
        <f>+DGY557</f>
        <v>0</v>
      </c>
      <c r="DGZ119" s="1845" t="e">
        <f>+DGY119/DGY$16</f>
        <v>#DIV/0!</v>
      </c>
      <c r="DHA119" s="1538">
        <f>+DHA557</f>
        <v>0</v>
      </c>
      <c r="DHB119" s="1845" t="e">
        <f>+DHA119/DHA$16</f>
        <v>#DIV/0!</v>
      </c>
      <c r="DHC119" s="1538">
        <f>+DHC557</f>
        <v>0</v>
      </c>
      <c r="DHD119" s="1845" t="e">
        <f>+DHC119/DHC$16</f>
        <v>#DIV/0!</v>
      </c>
      <c r="DHE119" s="1538">
        <f>+DHE557</f>
        <v>0</v>
      </c>
      <c r="DHF119" s="1845" t="e">
        <f>+DHE119/DHE$16</f>
        <v>#DIV/0!</v>
      </c>
      <c r="DHG119" s="1538">
        <f>+DHG557</f>
        <v>0</v>
      </c>
      <c r="DHH119" s="1845" t="e">
        <f>+DHG119/DHG$16</f>
        <v>#DIV/0!</v>
      </c>
      <c r="DHI119" s="1538">
        <f>+DHI557</f>
        <v>0</v>
      </c>
      <c r="DHJ119" s="1845" t="e">
        <f>+DHI119/DHI$16</f>
        <v>#DIV/0!</v>
      </c>
      <c r="DHK119" s="1538">
        <f>+DHK557</f>
        <v>0</v>
      </c>
      <c r="DHL119" s="1845" t="e">
        <f>+DHK119/DHK$16</f>
        <v>#DIV/0!</v>
      </c>
      <c r="DHM119" s="1538">
        <f>+DHM557</f>
        <v>0</v>
      </c>
      <c r="DHN119" s="1845" t="e">
        <f>+DHM119/DHM$16</f>
        <v>#DIV/0!</v>
      </c>
      <c r="DHO119" s="1538">
        <f>+DHO557</f>
        <v>0</v>
      </c>
      <c r="DHP119" s="1845" t="e">
        <f>+DHO119/DHO$16</f>
        <v>#DIV/0!</v>
      </c>
      <c r="DHQ119" s="1538">
        <f>+DHQ557</f>
        <v>0</v>
      </c>
      <c r="DHR119" s="1845" t="e">
        <f>+DHQ119/DHQ$16</f>
        <v>#DIV/0!</v>
      </c>
      <c r="DHS119" s="1538">
        <f>+DHS557</f>
        <v>0</v>
      </c>
      <c r="DHT119" s="1845" t="e">
        <f>+DHS119/DHS$16</f>
        <v>#DIV/0!</v>
      </c>
      <c r="DHU119" s="1538">
        <f>+DHU557</f>
        <v>0</v>
      </c>
      <c r="DHV119" s="1845" t="e">
        <f>+DHU119/DHU$16</f>
        <v>#DIV/0!</v>
      </c>
      <c r="DHW119" s="1538">
        <f>+DHW557</f>
        <v>0</v>
      </c>
      <c r="DHX119" s="1845" t="e">
        <f>+DHW119/DHW$16</f>
        <v>#DIV/0!</v>
      </c>
      <c r="DHY119" s="1538">
        <f>+DHY557</f>
        <v>0</v>
      </c>
      <c r="DHZ119" s="1845" t="e">
        <f>+DHY119/DHY$16</f>
        <v>#DIV/0!</v>
      </c>
      <c r="DIA119" s="1538">
        <f>+DIA557</f>
        <v>0</v>
      </c>
      <c r="DIB119" s="1845" t="e">
        <f>+DIA119/DIA$16</f>
        <v>#DIV/0!</v>
      </c>
      <c r="DIC119" s="1538">
        <f>+DIC557</f>
        <v>0</v>
      </c>
      <c r="DID119" s="1845" t="e">
        <f>+DIC119/DIC$16</f>
        <v>#DIV/0!</v>
      </c>
      <c r="DIE119" s="1538">
        <f>+DIE557</f>
        <v>0</v>
      </c>
      <c r="DIF119" s="1845" t="e">
        <f>+DIE119/DIE$16</f>
        <v>#DIV/0!</v>
      </c>
      <c r="DIG119" s="1538">
        <f>+DIG557</f>
        <v>0</v>
      </c>
      <c r="DIH119" s="1845" t="e">
        <f>+DIG119/DIG$16</f>
        <v>#DIV/0!</v>
      </c>
      <c r="DII119" s="1538">
        <f>+DII557</f>
        <v>0</v>
      </c>
      <c r="DIJ119" s="1845" t="e">
        <f>+DII119/DII$16</f>
        <v>#DIV/0!</v>
      </c>
      <c r="DIK119" s="1538">
        <f>+DIK557</f>
        <v>0</v>
      </c>
      <c r="DIL119" s="1845" t="e">
        <f>+DIK119/DIK$16</f>
        <v>#DIV/0!</v>
      </c>
      <c r="DIM119" s="1538">
        <f>+DIM557</f>
        <v>0</v>
      </c>
      <c r="DIN119" s="1845" t="e">
        <f>+DIM119/DIM$16</f>
        <v>#DIV/0!</v>
      </c>
      <c r="DIO119" s="1538">
        <f>+DIO557</f>
        <v>0</v>
      </c>
      <c r="DIP119" s="1845" t="e">
        <f>+DIO119/DIO$16</f>
        <v>#DIV/0!</v>
      </c>
      <c r="DIQ119" s="1538">
        <f>+DIQ557</f>
        <v>0</v>
      </c>
      <c r="DIR119" s="1845" t="e">
        <f>+DIQ119/DIQ$16</f>
        <v>#DIV/0!</v>
      </c>
      <c r="DIS119" s="1538">
        <f>+DIS557</f>
        <v>0</v>
      </c>
      <c r="DIT119" s="1845" t="e">
        <f>+DIS119/DIS$16</f>
        <v>#DIV/0!</v>
      </c>
      <c r="DIU119" s="1538">
        <f>+DIU557</f>
        <v>0</v>
      </c>
      <c r="DIV119" s="1845" t="e">
        <f>+DIU119/DIU$16</f>
        <v>#DIV/0!</v>
      </c>
      <c r="DIW119" s="1538">
        <f>+DIW557</f>
        <v>0</v>
      </c>
      <c r="DIX119" s="1845" t="e">
        <f>+DIW119/DIW$16</f>
        <v>#DIV/0!</v>
      </c>
      <c r="DIY119" s="1538">
        <f>+DIY557</f>
        <v>0</v>
      </c>
      <c r="DIZ119" s="1845" t="e">
        <f>+DIY119/DIY$16</f>
        <v>#DIV/0!</v>
      </c>
      <c r="DJA119" s="1538">
        <f>+DJA557</f>
        <v>0</v>
      </c>
      <c r="DJB119" s="1845" t="e">
        <f>+DJA119/DJA$16</f>
        <v>#DIV/0!</v>
      </c>
      <c r="DJC119" s="1538">
        <f>+DJC557</f>
        <v>0</v>
      </c>
      <c r="DJD119" s="1845" t="e">
        <f>+DJC119/DJC$16</f>
        <v>#DIV/0!</v>
      </c>
      <c r="DJE119" s="1538">
        <f>+DJE557</f>
        <v>0</v>
      </c>
      <c r="DJF119" s="1845" t="e">
        <f>+DJE119/DJE$16</f>
        <v>#DIV/0!</v>
      </c>
      <c r="DJG119" s="1538">
        <f>+DJG557</f>
        <v>0</v>
      </c>
      <c r="DJH119" s="1845" t="e">
        <f>+DJG119/DJG$16</f>
        <v>#DIV/0!</v>
      </c>
      <c r="DJI119" s="1538">
        <f>+DJI557</f>
        <v>0</v>
      </c>
      <c r="DJJ119" s="1845" t="e">
        <f>+DJI119/DJI$16</f>
        <v>#DIV/0!</v>
      </c>
      <c r="DJK119" s="1538">
        <f>+DJK557</f>
        <v>0</v>
      </c>
      <c r="DJL119" s="1845" t="e">
        <f>+DJK119/DJK$16</f>
        <v>#DIV/0!</v>
      </c>
      <c r="DJM119" s="1538">
        <f>+DJM557</f>
        <v>0</v>
      </c>
      <c r="DJN119" s="1845" t="e">
        <f>+DJM119/DJM$16</f>
        <v>#DIV/0!</v>
      </c>
      <c r="DJO119" s="1538">
        <f>+DJO557</f>
        <v>0</v>
      </c>
      <c r="DJP119" s="1845" t="e">
        <f>+DJO119/DJO$16</f>
        <v>#DIV/0!</v>
      </c>
      <c r="DJQ119" s="1538">
        <f>+DJQ557</f>
        <v>0</v>
      </c>
      <c r="DJR119" s="1845" t="e">
        <f>+DJQ119/DJQ$16</f>
        <v>#DIV/0!</v>
      </c>
      <c r="DJS119" s="1538">
        <f>+DJS557</f>
        <v>0</v>
      </c>
      <c r="DJT119" s="1845" t="e">
        <f>+DJS119/DJS$16</f>
        <v>#DIV/0!</v>
      </c>
      <c r="DJU119" s="1538">
        <f>+DJU557</f>
        <v>0</v>
      </c>
      <c r="DJV119" s="1845" t="e">
        <f>+DJU119/DJU$16</f>
        <v>#DIV/0!</v>
      </c>
      <c r="DJW119" s="1538">
        <f>+DJW557</f>
        <v>0</v>
      </c>
      <c r="DJX119" s="1845" t="e">
        <f>+DJW119/DJW$16</f>
        <v>#DIV/0!</v>
      </c>
      <c r="DJY119" s="1538">
        <f>+DJY557</f>
        <v>0</v>
      </c>
      <c r="DJZ119" s="1845" t="e">
        <f>+DJY119/DJY$16</f>
        <v>#DIV/0!</v>
      </c>
      <c r="DKA119" s="1538">
        <f>+DKA557</f>
        <v>0</v>
      </c>
      <c r="DKB119" s="1845" t="e">
        <f>+DKA119/DKA$16</f>
        <v>#DIV/0!</v>
      </c>
      <c r="DKC119" s="1538">
        <f>+DKC557</f>
        <v>0</v>
      </c>
      <c r="DKD119" s="1845" t="e">
        <f>+DKC119/DKC$16</f>
        <v>#DIV/0!</v>
      </c>
      <c r="DKE119" s="1538">
        <f>+DKE557</f>
        <v>0</v>
      </c>
      <c r="DKF119" s="1845" t="e">
        <f>+DKE119/DKE$16</f>
        <v>#DIV/0!</v>
      </c>
      <c r="DKG119" s="1538">
        <f>+DKG557</f>
        <v>0</v>
      </c>
      <c r="DKH119" s="1845" t="e">
        <f>+DKG119/DKG$16</f>
        <v>#DIV/0!</v>
      </c>
      <c r="DKI119" s="1538">
        <f>+DKI557</f>
        <v>0</v>
      </c>
      <c r="DKJ119" s="1845" t="e">
        <f>+DKI119/DKI$16</f>
        <v>#DIV/0!</v>
      </c>
      <c r="DKK119" s="1538">
        <f>+DKK557</f>
        <v>0</v>
      </c>
      <c r="DKL119" s="1845" t="e">
        <f>+DKK119/DKK$16</f>
        <v>#DIV/0!</v>
      </c>
      <c r="DKM119" s="1538">
        <f>+DKM557</f>
        <v>0</v>
      </c>
      <c r="DKN119" s="1845" t="e">
        <f>+DKM119/DKM$16</f>
        <v>#DIV/0!</v>
      </c>
      <c r="DKO119" s="1538">
        <f>+DKO557</f>
        <v>0</v>
      </c>
      <c r="DKP119" s="1845" t="e">
        <f>+DKO119/DKO$16</f>
        <v>#DIV/0!</v>
      </c>
      <c r="DKQ119" s="1538">
        <f>+DKQ557</f>
        <v>0</v>
      </c>
      <c r="DKR119" s="1845" t="e">
        <f>+DKQ119/DKQ$16</f>
        <v>#DIV/0!</v>
      </c>
      <c r="DKS119" s="1538">
        <f>+DKS557</f>
        <v>0</v>
      </c>
      <c r="DKT119" s="1845" t="e">
        <f>+DKS119/DKS$16</f>
        <v>#DIV/0!</v>
      </c>
      <c r="DKU119" s="1538">
        <f>+DKU557</f>
        <v>0</v>
      </c>
      <c r="DKV119" s="1845" t="e">
        <f>+DKU119/DKU$16</f>
        <v>#DIV/0!</v>
      </c>
      <c r="DKW119" s="1538">
        <f>+DKW557</f>
        <v>0</v>
      </c>
      <c r="DKX119" s="1845" t="e">
        <f>+DKW119/DKW$16</f>
        <v>#DIV/0!</v>
      </c>
      <c r="DKY119" s="1538">
        <f>+DKY557</f>
        <v>0</v>
      </c>
      <c r="DKZ119" s="1845" t="e">
        <f>+DKY119/DKY$16</f>
        <v>#DIV/0!</v>
      </c>
      <c r="DLA119" s="1538">
        <f>+DLA557</f>
        <v>0</v>
      </c>
      <c r="DLB119" s="1845" t="e">
        <f>+DLA119/DLA$16</f>
        <v>#DIV/0!</v>
      </c>
      <c r="DLC119" s="1538">
        <f>+DLC557</f>
        <v>0</v>
      </c>
      <c r="DLD119" s="1845" t="e">
        <f>+DLC119/DLC$16</f>
        <v>#DIV/0!</v>
      </c>
      <c r="DLE119" s="1538">
        <f>+DLE557</f>
        <v>0</v>
      </c>
      <c r="DLF119" s="1845" t="e">
        <f>+DLE119/DLE$16</f>
        <v>#DIV/0!</v>
      </c>
      <c r="DLG119" s="1538">
        <f>+DLG557</f>
        <v>0</v>
      </c>
      <c r="DLH119" s="1845" t="e">
        <f>+DLG119/DLG$16</f>
        <v>#DIV/0!</v>
      </c>
      <c r="DLI119" s="1538">
        <f>+DLI557</f>
        <v>0</v>
      </c>
      <c r="DLJ119" s="1845" t="e">
        <f>+DLI119/DLI$16</f>
        <v>#DIV/0!</v>
      </c>
      <c r="DLK119" s="1538">
        <f>+DLK557</f>
        <v>0</v>
      </c>
      <c r="DLL119" s="1845" t="e">
        <f>+DLK119/DLK$16</f>
        <v>#DIV/0!</v>
      </c>
      <c r="DLM119" s="1538">
        <f>+DLM557</f>
        <v>0</v>
      </c>
      <c r="DLN119" s="1845" t="e">
        <f>+DLM119/DLM$16</f>
        <v>#DIV/0!</v>
      </c>
      <c r="DLO119" s="1538">
        <f>+DLO557</f>
        <v>0</v>
      </c>
      <c r="DLP119" s="1845" t="e">
        <f>+DLO119/DLO$16</f>
        <v>#DIV/0!</v>
      </c>
      <c r="DLQ119" s="1538">
        <f>+DLQ557</f>
        <v>0</v>
      </c>
      <c r="DLR119" s="1845" t="e">
        <f>+DLQ119/DLQ$16</f>
        <v>#DIV/0!</v>
      </c>
      <c r="DLS119" s="1538">
        <f>+DLS557</f>
        <v>0</v>
      </c>
      <c r="DLT119" s="1845" t="e">
        <f>+DLS119/DLS$16</f>
        <v>#DIV/0!</v>
      </c>
      <c r="DLU119" s="1538">
        <f>+DLU557</f>
        <v>0</v>
      </c>
      <c r="DLV119" s="1845" t="e">
        <f>+DLU119/DLU$16</f>
        <v>#DIV/0!</v>
      </c>
      <c r="DLW119" s="1538">
        <f>+DLW557</f>
        <v>0</v>
      </c>
      <c r="DLX119" s="1845" t="e">
        <f>+DLW119/DLW$16</f>
        <v>#DIV/0!</v>
      </c>
      <c r="DLY119" s="1538">
        <f>+DLY557</f>
        <v>0</v>
      </c>
      <c r="DLZ119" s="1845" t="e">
        <f>+DLY119/DLY$16</f>
        <v>#DIV/0!</v>
      </c>
      <c r="DMA119" s="1538">
        <f>+DMA557</f>
        <v>0</v>
      </c>
      <c r="DMB119" s="1845" t="e">
        <f>+DMA119/DMA$16</f>
        <v>#DIV/0!</v>
      </c>
      <c r="DMC119" s="1538">
        <f>+DMC557</f>
        <v>0</v>
      </c>
      <c r="DMD119" s="1845" t="e">
        <f>+DMC119/DMC$16</f>
        <v>#DIV/0!</v>
      </c>
      <c r="DME119" s="1538">
        <f>+DME557</f>
        <v>0</v>
      </c>
      <c r="DMF119" s="1845" t="e">
        <f>+DME119/DME$16</f>
        <v>#DIV/0!</v>
      </c>
      <c r="DMG119" s="1538">
        <f>+DMG557</f>
        <v>0</v>
      </c>
      <c r="DMH119" s="1845" t="e">
        <f>+DMG119/DMG$16</f>
        <v>#DIV/0!</v>
      </c>
      <c r="DMI119" s="1538">
        <f>+DMI557</f>
        <v>0</v>
      </c>
      <c r="DMJ119" s="1845" t="e">
        <f>+DMI119/DMI$16</f>
        <v>#DIV/0!</v>
      </c>
      <c r="DMK119" s="1538">
        <f>+DMK557</f>
        <v>0</v>
      </c>
      <c r="DML119" s="1845" t="e">
        <f>+DMK119/DMK$16</f>
        <v>#DIV/0!</v>
      </c>
      <c r="DMM119" s="1538">
        <f>+DMM557</f>
        <v>0</v>
      </c>
      <c r="DMN119" s="1845" t="e">
        <f>+DMM119/DMM$16</f>
        <v>#DIV/0!</v>
      </c>
      <c r="DMO119" s="1538">
        <f>+DMO557</f>
        <v>0</v>
      </c>
      <c r="DMP119" s="1845" t="e">
        <f>+DMO119/DMO$16</f>
        <v>#DIV/0!</v>
      </c>
      <c r="DMQ119" s="1538">
        <f>+DMQ557</f>
        <v>0</v>
      </c>
      <c r="DMR119" s="1845" t="e">
        <f>+DMQ119/DMQ$16</f>
        <v>#DIV/0!</v>
      </c>
      <c r="DMS119" s="1538">
        <f>+DMS557</f>
        <v>0</v>
      </c>
      <c r="DMT119" s="1845" t="e">
        <f>+DMS119/DMS$16</f>
        <v>#DIV/0!</v>
      </c>
      <c r="DMU119" s="1538">
        <f>+DMU557</f>
        <v>0</v>
      </c>
      <c r="DMV119" s="1845" t="e">
        <f>+DMU119/DMU$16</f>
        <v>#DIV/0!</v>
      </c>
      <c r="DMW119" s="1538">
        <f>+DMW557</f>
        <v>0</v>
      </c>
      <c r="DMX119" s="1845" t="e">
        <f>+DMW119/DMW$16</f>
        <v>#DIV/0!</v>
      </c>
      <c r="DMY119" s="1538">
        <f>+DMY557</f>
        <v>0</v>
      </c>
      <c r="DMZ119" s="1845" t="e">
        <f>+DMY119/DMY$16</f>
        <v>#DIV/0!</v>
      </c>
      <c r="DNA119" s="1538">
        <f>+DNA557</f>
        <v>0</v>
      </c>
      <c r="DNB119" s="1845" t="e">
        <f>+DNA119/DNA$16</f>
        <v>#DIV/0!</v>
      </c>
      <c r="DNC119" s="1538">
        <f>+DNC557</f>
        <v>0</v>
      </c>
      <c r="DND119" s="1845" t="e">
        <f>+DNC119/DNC$16</f>
        <v>#DIV/0!</v>
      </c>
      <c r="DNE119" s="1538">
        <f>+DNE557</f>
        <v>0</v>
      </c>
      <c r="DNF119" s="1845" t="e">
        <f>+DNE119/DNE$16</f>
        <v>#DIV/0!</v>
      </c>
      <c r="DNG119" s="1538">
        <f>+DNG557</f>
        <v>0</v>
      </c>
      <c r="DNH119" s="1845" t="e">
        <f>+DNG119/DNG$16</f>
        <v>#DIV/0!</v>
      </c>
      <c r="DNI119" s="1538">
        <f>+DNI557</f>
        <v>0</v>
      </c>
      <c r="DNJ119" s="1845" t="e">
        <f>+DNI119/DNI$16</f>
        <v>#DIV/0!</v>
      </c>
      <c r="DNK119" s="1538">
        <f>+DNK557</f>
        <v>0</v>
      </c>
      <c r="DNL119" s="1845" t="e">
        <f>+DNK119/DNK$16</f>
        <v>#DIV/0!</v>
      </c>
      <c r="DNM119" s="1538">
        <f>+DNM557</f>
        <v>0</v>
      </c>
      <c r="DNN119" s="1845" t="e">
        <f>+DNM119/DNM$16</f>
        <v>#DIV/0!</v>
      </c>
      <c r="DNO119" s="1538">
        <f>+DNO557</f>
        <v>0</v>
      </c>
      <c r="DNP119" s="1845" t="e">
        <f>+DNO119/DNO$16</f>
        <v>#DIV/0!</v>
      </c>
      <c r="DNQ119" s="1538">
        <f>+DNQ557</f>
        <v>0</v>
      </c>
      <c r="DNR119" s="1845" t="e">
        <f>+DNQ119/DNQ$16</f>
        <v>#DIV/0!</v>
      </c>
      <c r="DNS119" s="1538">
        <f>+DNS557</f>
        <v>0</v>
      </c>
      <c r="DNT119" s="1845" t="e">
        <f>+DNS119/DNS$16</f>
        <v>#DIV/0!</v>
      </c>
      <c r="DNU119" s="1538">
        <f>+DNU557</f>
        <v>0</v>
      </c>
      <c r="DNV119" s="1845" t="e">
        <f>+DNU119/DNU$16</f>
        <v>#DIV/0!</v>
      </c>
      <c r="DNW119" s="1538">
        <f>+DNW557</f>
        <v>0</v>
      </c>
      <c r="DNX119" s="1845" t="e">
        <f>+DNW119/DNW$16</f>
        <v>#DIV/0!</v>
      </c>
      <c r="DNY119" s="1538">
        <f>+DNY557</f>
        <v>0</v>
      </c>
      <c r="DNZ119" s="1845" t="e">
        <f>+DNY119/DNY$16</f>
        <v>#DIV/0!</v>
      </c>
      <c r="DOA119" s="1538">
        <f>+DOA557</f>
        <v>0</v>
      </c>
      <c r="DOB119" s="1845" t="e">
        <f>+DOA119/DOA$16</f>
        <v>#DIV/0!</v>
      </c>
      <c r="DOC119" s="1538">
        <f>+DOC557</f>
        <v>0</v>
      </c>
      <c r="DOD119" s="1845" t="e">
        <f>+DOC119/DOC$16</f>
        <v>#DIV/0!</v>
      </c>
      <c r="DOE119" s="1538">
        <f>+DOE557</f>
        <v>0</v>
      </c>
      <c r="DOF119" s="1845" t="e">
        <f>+DOE119/DOE$16</f>
        <v>#DIV/0!</v>
      </c>
      <c r="DOG119" s="1538">
        <f>+DOG557</f>
        <v>0</v>
      </c>
      <c r="DOH119" s="1845" t="e">
        <f>+DOG119/DOG$16</f>
        <v>#DIV/0!</v>
      </c>
      <c r="DOI119" s="1538">
        <f>+DOI557</f>
        <v>0</v>
      </c>
      <c r="DOJ119" s="1845" t="e">
        <f>+DOI119/DOI$16</f>
        <v>#DIV/0!</v>
      </c>
      <c r="DOK119" s="1538">
        <f>+DOK557</f>
        <v>0</v>
      </c>
      <c r="DOL119" s="1845" t="e">
        <f>+DOK119/DOK$16</f>
        <v>#DIV/0!</v>
      </c>
      <c r="DOM119" s="1538">
        <f>+DOM557</f>
        <v>0</v>
      </c>
      <c r="DON119" s="1845" t="e">
        <f>+DOM119/DOM$16</f>
        <v>#DIV/0!</v>
      </c>
      <c r="DOO119" s="1538">
        <f>+DOO557</f>
        <v>0</v>
      </c>
      <c r="DOP119" s="1845" t="e">
        <f>+DOO119/DOO$16</f>
        <v>#DIV/0!</v>
      </c>
      <c r="DOQ119" s="1538">
        <f>+DOQ557</f>
        <v>0</v>
      </c>
      <c r="DOR119" s="1845" t="e">
        <f>+DOQ119/DOQ$16</f>
        <v>#DIV/0!</v>
      </c>
      <c r="DOS119" s="1538">
        <f>+DOS557</f>
        <v>0</v>
      </c>
      <c r="DOT119" s="1845" t="e">
        <f>+DOS119/DOS$16</f>
        <v>#DIV/0!</v>
      </c>
      <c r="DOU119" s="1538">
        <f>+DOU557</f>
        <v>0</v>
      </c>
      <c r="DOV119" s="1845" t="e">
        <f>+DOU119/DOU$16</f>
        <v>#DIV/0!</v>
      </c>
      <c r="DOW119" s="1538">
        <f>+DOW557</f>
        <v>0</v>
      </c>
      <c r="DOX119" s="1845" t="e">
        <f>+DOW119/DOW$16</f>
        <v>#DIV/0!</v>
      </c>
      <c r="DOY119" s="1538">
        <f>+DOY557</f>
        <v>0</v>
      </c>
      <c r="DOZ119" s="1845" t="e">
        <f>+DOY119/DOY$16</f>
        <v>#DIV/0!</v>
      </c>
      <c r="DPA119" s="1538">
        <f>+DPA557</f>
        <v>0</v>
      </c>
      <c r="DPB119" s="1845" t="e">
        <f>+DPA119/DPA$16</f>
        <v>#DIV/0!</v>
      </c>
      <c r="DPC119" s="1538">
        <f>+DPC557</f>
        <v>0</v>
      </c>
      <c r="DPD119" s="1845" t="e">
        <f>+DPC119/DPC$16</f>
        <v>#DIV/0!</v>
      </c>
      <c r="DPE119" s="1538">
        <f>+DPE557</f>
        <v>0</v>
      </c>
      <c r="DPF119" s="1845" t="e">
        <f>+DPE119/DPE$16</f>
        <v>#DIV/0!</v>
      </c>
      <c r="DPG119" s="1538">
        <f>+DPG557</f>
        <v>0</v>
      </c>
      <c r="DPH119" s="1845" t="e">
        <f>+DPG119/DPG$16</f>
        <v>#DIV/0!</v>
      </c>
      <c r="DPI119" s="1538">
        <f>+DPI557</f>
        <v>0</v>
      </c>
      <c r="DPJ119" s="1845" t="e">
        <f>+DPI119/DPI$16</f>
        <v>#DIV/0!</v>
      </c>
      <c r="DPK119" s="1538">
        <f>+DPK557</f>
        <v>0</v>
      </c>
      <c r="DPL119" s="1845" t="e">
        <f>+DPK119/DPK$16</f>
        <v>#DIV/0!</v>
      </c>
      <c r="DPM119" s="1538">
        <f>+DPM557</f>
        <v>0</v>
      </c>
      <c r="DPN119" s="1845" t="e">
        <f>+DPM119/DPM$16</f>
        <v>#DIV/0!</v>
      </c>
      <c r="DPO119" s="1538">
        <f>+DPO557</f>
        <v>0</v>
      </c>
      <c r="DPP119" s="1845" t="e">
        <f>+DPO119/DPO$16</f>
        <v>#DIV/0!</v>
      </c>
      <c r="DPQ119" s="1538">
        <f>+DPQ557</f>
        <v>0</v>
      </c>
      <c r="DPR119" s="1845" t="e">
        <f>+DPQ119/DPQ$16</f>
        <v>#DIV/0!</v>
      </c>
      <c r="DPS119" s="1538">
        <f>+DPS557</f>
        <v>0</v>
      </c>
      <c r="DPT119" s="1845" t="e">
        <f>+DPS119/DPS$16</f>
        <v>#DIV/0!</v>
      </c>
      <c r="DPU119" s="1538">
        <f>+DPU557</f>
        <v>0</v>
      </c>
      <c r="DPV119" s="1845" t="e">
        <f>+DPU119/DPU$16</f>
        <v>#DIV/0!</v>
      </c>
      <c r="DPW119" s="1538">
        <f>+DPW557</f>
        <v>0</v>
      </c>
      <c r="DPX119" s="1845" t="e">
        <f>+DPW119/DPW$16</f>
        <v>#DIV/0!</v>
      </c>
      <c r="DPY119" s="1538">
        <f>+DPY557</f>
        <v>0</v>
      </c>
      <c r="DPZ119" s="1845" t="e">
        <f>+DPY119/DPY$16</f>
        <v>#DIV/0!</v>
      </c>
      <c r="DQA119" s="1538">
        <f>+DQA557</f>
        <v>0</v>
      </c>
      <c r="DQB119" s="1845" t="e">
        <f>+DQA119/DQA$16</f>
        <v>#DIV/0!</v>
      </c>
      <c r="DQC119" s="1538">
        <f>+DQC557</f>
        <v>0</v>
      </c>
      <c r="DQD119" s="1845" t="e">
        <f>+DQC119/DQC$16</f>
        <v>#DIV/0!</v>
      </c>
      <c r="DQE119" s="1538">
        <f>+DQE557</f>
        <v>0</v>
      </c>
      <c r="DQF119" s="1845" t="e">
        <f>+DQE119/DQE$16</f>
        <v>#DIV/0!</v>
      </c>
      <c r="DQG119" s="1538">
        <f>+DQG557</f>
        <v>0</v>
      </c>
      <c r="DQH119" s="1845" t="e">
        <f>+DQG119/DQG$16</f>
        <v>#DIV/0!</v>
      </c>
      <c r="DQI119" s="1538">
        <f>+DQI557</f>
        <v>0</v>
      </c>
      <c r="DQJ119" s="1845" t="e">
        <f>+DQI119/DQI$16</f>
        <v>#DIV/0!</v>
      </c>
      <c r="DQK119" s="1538">
        <f>+DQK557</f>
        <v>0</v>
      </c>
      <c r="DQL119" s="1845" t="e">
        <f>+DQK119/DQK$16</f>
        <v>#DIV/0!</v>
      </c>
      <c r="DQM119" s="1538">
        <f>+DQM557</f>
        <v>0</v>
      </c>
      <c r="DQN119" s="1845" t="e">
        <f>+DQM119/DQM$16</f>
        <v>#DIV/0!</v>
      </c>
      <c r="DQO119" s="1538">
        <f>+DQO557</f>
        <v>0</v>
      </c>
      <c r="DQP119" s="1845" t="e">
        <f>+DQO119/DQO$16</f>
        <v>#DIV/0!</v>
      </c>
      <c r="DQQ119" s="1538">
        <f>+DQQ557</f>
        <v>0</v>
      </c>
      <c r="DQR119" s="1845" t="e">
        <f>+DQQ119/DQQ$16</f>
        <v>#DIV/0!</v>
      </c>
      <c r="DQS119" s="1538">
        <f>+DQS557</f>
        <v>0</v>
      </c>
      <c r="DQT119" s="1845" t="e">
        <f>+DQS119/DQS$16</f>
        <v>#DIV/0!</v>
      </c>
      <c r="DQU119" s="1538">
        <f>+DQU557</f>
        <v>0</v>
      </c>
      <c r="DQV119" s="1845" t="e">
        <f>+DQU119/DQU$16</f>
        <v>#DIV/0!</v>
      </c>
      <c r="DQW119" s="1538">
        <f>+DQW557</f>
        <v>0</v>
      </c>
      <c r="DQX119" s="1845" t="e">
        <f>+DQW119/DQW$16</f>
        <v>#DIV/0!</v>
      </c>
      <c r="DQY119" s="1538">
        <f>+DQY557</f>
        <v>0</v>
      </c>
      <c r="DQZ119" s="1845" t="e">
        <f>+DQY119/DQY$16</f>
        <v>#DIV/0!</v>
      </c>
      <c r="DRA119" s="1538">
        <f>+DRA557</f>
        <v>0</v>
      </c>
      <c r="DRB119" s="1845" t="e">
        <f>+DRA119/DRA$16</f>
        <v>#DIV/0!</v>
      </c>
      <c r="DRC119" s="1538">
        <f>+DRC557</f>
        <v>0</v>
      </c>
      <c r="DRD119" s="1845" t="e">
        <f>+DRC119/DRC$16</f>
        <v>#DIV/0!</v>
      </c>
      <c r="DRE119" s="1538">
        <f>+DRE557</f>
        <v>0</v>
      </c>
      <c r="DRF119" s="1845" t="e">
        <f>+DRE119/DRE$16</f>
        <v>#DIV/0!</v>
      </c>
      <c r="DRG119" s="1538">
        <f>+DRG557</f>
        <v>0</v>
      </c>
      <c r="DRH119" s="1845" t="e">
        <f>+DRG119/DRG$16</f>
        <v>#DIV/0!</v>
      </c>
      <c r="DRI119" s="1538">
        <f>+DRI557</f>
        <v>0</v>
      </c>
      <c r="DRJ119" s="1845" t="e">
        <f>+DRI119/DRI$16</f>
        <v>#DIV/0!</v>
      </c>
      <c r="DRK119" s="1538">
        <f>+DRK557</f>
        <v>0</v>
      </c>
      <c r="DRL119" s="1845" t="e">
        <f>+DRK119/DRK$16</f>
        <v>#DIV/0!</v>
      </c>
      <c r="DRM119" s="1538">
        <f>+DRM557</f>
        <v>0</v>
      </c>
      <c r="DRN119" s="1845" t="e">
        <f>+DRM119/DRM$16</f>
        <v>#DIV/0!</v>
      </c>
      <c r="DRO119" s="1538">
        <f>+DRO557</f>
        <v>0</v>
      </c>
      <c r="DRP119" s="1845" t="e">
        <f>+DRO119/DRO$16</f>
        <v>#DIV/0!</v>
      </c>
      <c r="DRQ119" s="1538">
        <f>+DRQ557</f>
        <v>0</v>
      </c>
      <c r="DRR119" s="1845" t="e">
        <f>+DRQ119/DRQ$16</f>
        <v>#DIV/0!</v>
      </c>
      <c r="DRS119" s="1538">
        <f>+DRS557</f>
        <v>0</v>
      </c>
      <c r="DRT119" s="1845" t="e">
        <f>+DRS119/DRS$16</f>
        <v>#DIV/0!</v>
      </c>
      <c r="DRU119" s="1538">
        <f>+DRU557</f>
        <v>0</v>
      </c>
      <c r="DRV119" s="1845" t="e">
        <f>+DRU119/DRU$16</f>
        <v>#DIV/0!</v>
      </c>
      <c r="DRW119" s="1538">
        <f>+DRW557</f>
        <v>0</v>
      </c>
      <c r="DRX119" s="1845" t="e">
        <f>+DRW119/DRW$16</f>
        <v>#DIV/0!</v>
      </c>
      <c r="DRY119" s="1538">
        <f>+DRY557</f>
        <v>0</v>
      </c>
      <c r="DRZ119" s="1845" t="e">
        <f>+DRY119/DRY$16</f>
        <v>#DIV/0!</v>
      </c>
      <c r="DSA119" s="1538">
        <f>+DSA557</f>
        <v>0</v>
      </c>
      <c r="DSB119" s="1845" t="e">
        <f>+DSA119/DSA$16</f>
        <v>#DIV/0!</v>
      </c>
      <c r="DSC119" s="1538">
        <f>+DSC557</f>
        <v>0</v>
      </c>
      <c r="DSD119" s="1845" t="e">
        <f>+DSC119/DSC$16</f>
        <v>#DIV/0!</v>
      </c>
      <c r="DSE119" s="1538">
        <f>+DSE557</f>
        <v>0</v>
      </c>
      <c r="DSF119" s="1845" t="e">
        <f>+DSE119/DSE$16</f>
        <v>#DIV/0!</v>
      </c>
      <c r="DSG119" s="1538">
        <f>+DSG557</f>
        <v>0</v>
      </c>
      <c r="DSH119" s="1845" t="e">
        <f>+DSG119/DSG$16</f>
        <v>#DIV/0!</v>
      </c>
      <c r="DSI119" s="1538">
        <f>+DSI557</f>
        <v>0</v>
      </c>
      <c r="DSJ119" s="1845" t="e">
        <f>+DSI119/DSI$16</f>
        <v>#DIV/0!</v>
      </c>
      <c r="DSK119" s="1538">
        <f>+DSK557</f>
        <v>0</v>
      </c>
      <c r="DSL119" s="1845" t="e">
        <f>+DSK119/DSK$16</f>
        <v>#DIV/0!</v>
      </c>
      <c r="DSM119" s="1538">
        <f>+DSM557</f>
        <v>0</v>
      </c>
      <c r="DSN119" s="1845" t="e">
        <f>+DSM119/DSM$16</f>
        <v>#DIV/0!</v>
      </c>
      <c r="DSO119" s="1538">
        <f>+DSO557</f>
        <v>0</v>
      </c>
      <c r="DSP119" s="1845" t="e">
        <f>+DSO119/DSO$16</f>
        <v>#DIV/0!</v>
      </c>
      <c r="DSQ119" s="1538">
        <f>+DSQ557</f>
        <v>0</v>
      </c>
      <c r="DSR119" s="1845" t="e">
        <f>+DSQ119/DSQ$16</f>
        <v>#DIV/0!</v>
      </c>
      <c r="DSS119" s="1538">
        <f>+DSS557</f>
        <v>0</v>
      </c>
      <c r="DST119" s="1845" t="e">
        <f>+DSS119/DSS$16</f>
        <v>#DIV/0!</v>
      </c>
      <c r="DSU119" s="1538">
        <f>+DSU557</f>
        <v>0</v>
      </c>
      <c r="DSV119" s="1845" t="e">
        <f>+DSU119/DSU$16</f>
        <v>#DIV/0!</v>
      </c>
      <c r="DSW119" s="1538">
        <f>+DSW557</f>
        <v>0</v>
      </c>
      <c r="DSX119" s="1845" t="e">
        <f>+DSW119/DSW$16</f>
        <v>#DIV/0!</v>
      </c>
      <c r="DSY119" s="1538">
        <f>+DSY557</f>
        <v>0</v>
      </c>
      <c r="DSZ119" s="1845" t="e">
        <f>+DSY119/DSY$16</f>
        <v>#DIV/0!</v>
      </c>
      <c r="DTA119" s="1538">
        <f>+DTA557</f>
        <v>0</v>
      </c>
      <c r="DTB119" s="1845" t="e">
        <f>+DTA119/DTA$16</f>
        <v>#DIV/0!</v>
      </c>
      <c r="DTC119" s="1538">
        <f>+DTC557</f>
        <v>0</v>
      </c>
      <c r="DTD119" s="1845" t="e">
        <f>+DTC119/DTC$16</f>
        <v>#DIV/0!</v>
      </c>
      <c r="DTE119" s="1538">
        <f>+DTE557</f>
        <v>0</v>
      </c>
      <c r="DTF119" s="1845" t="e">
        <f>+DTE119/DTE$16</f>
        <v>#DIV/0!</v>
      </c>
      <c r="DTG119" s="1538">
        <f>+DTG557</f>
        <v>0</v>
      </c>
      <c r="DTH119" s="1845" t="e">
        <f>+DTG119/DTG$16</f>
        <v>#DIV/0!</v>
      </c>
      <c r="DTI119" s="1538">
        <f>+DTI557</f>
        <v>0</v>
      </c>
      <c r="DTJ119" s="1845" t="e">
        <f>+DTI119/DTI$16</f>
        <v>#DIV/0!</v>
      </c>
      <c r="DTK119" s="1538">
        <f>+DTK557</f>
        <v>0</v>
      </c>
      <c r="DTL119" s="1845" t="e">
        <f>+DTK119/DTK$16</f>
        <v>#DIV/0!</v>
      </c>
      <c r="DTM119" s="1538">
        <f>+DTM557</f>
        <v>0</v>
      </c>
      <c r="DTN119" s="1845" t="e">
        <f>+DTM119/DTM$16</f>
        <v>#DIV/0!</v>
      </c>
      <c r="DTO119" s="1538">
        <f>+DTO557</f>
        <v>0</v>
      </c>
      <c r="DTP119" s="1845" t="e">
        <f>+DTO119/DTO$16</f>
        <v>#DIV/0!</v>
      </c>
      <c r="DTQ119" s="1538">
        <f>+DTQ557</f>
        <v>0</v>
      </c>
      <c r="DTR119" s="1845" t="e">
        <f>+DTQ119/DTQ$16</f>
        <v>#DIV/0!</v>
      </c>
      <c r="DTS119" s="1538">
        <f>+DTS557</f>
        <v>0</v>
      </c>
      <c r="DTT119" s="1845" t="e">
        <f>+DTS119/DTS$16</f>
        <v>#DIV/0!</v>
      </c>
      <c r="DTU119" s="1538">
        <f>+DTU557</f>
        <v>0</v>
      </c>
      <c r="DTV119" s="1845" t="e">
        <f>+DTU119/DTU$16</f>
        <v>#DIV/0!</v>
      </c>
      <c r="DTW119" s="1538">
        <f>+DTW557</f>
        <v>0</v>
      </c>
      <c r="DTX119" s="1845" t="e">
        <f>+DTW119/DTW$16</f>
        <v>#DIV/0!</v>
      </c>
      <c r="DTY119" s="1538">
        <f>+DTY557</f>
        <v>0</v>
      </c>
      <c r="DTZ119" s="1845" t="e">
        <f>+DTY119/DTY$16</f>
        <v>#DIV/0!</v>
      </c>
      <c r="DUA119" s="1538">
        <f>+DUA557</f>
        <v>0</v>
      </c>
      <c r="DUB119" s="1845" t="e">
        <f>+DUA119/DUA$16</f>
        <v>#DIV/0!</v>
      </c>
      <c r="DUC119" s="1538">
        <f>+DUC557</f>
        <v>0</v>
      </c>
      <c r="DUD119" s="1845" t="e">
        <f>+DUC119/DUC$16</f>
        <v>#DIV/0!</v>
      </c>
      <c r="DUE119" s="1538">
        <f>+DUE557</f>
        <v>0</v>
      </c>
      <c r="DUF119" s="1845" t="e">
        <f>+DUE119/DUE$16</f>
        <v>#DIV/0!</v>
      </c>
      <c r="DUG119" s="1538">
        <f>+DUG557</f>
        <v>0</v>
      </c>
      <c r="DUH119" s="1845" t="e">
        <f>+DUG119/DUG$16</f>
        <v>#DIV/0!</v>
      </c>
      <c r="DUI119" s="1538">
        <f>+DUI557</f>
        <v>0</v>
      </c>
      <c r="DUJ119" s="1845" t="e">
        <f>+DUI119/DUI$16</f>
        <v>#DIV/0!</v>
      </c>
      <c r="DUK119" s="1538">
        <f>+DUK557</f>
        <v>0</v>
      </c>
      <c r="DUL119" s="1845" t="e">
        <f>+DUK119/DUK$16</f>
        <v>#DIV/0!</v>
      </c>
      <c r="DUM119" s="1538">
        <f>+DUM557</f>
        <v>0</v>
      </c>
      <c r="DUN119" s="1845" t="e">
        <f>+DUM119/DUM$16</f>
        <v>#DIV/0!</v>
      </c>
      <c r="DUO119" s="1538">
        <f>+DUO557</f>
        <v>0</v>
      </c>
      <c r="DUP119" s="1845" t="e">
        <f>+DUO119/DUO$16</f>
        <v>#DIV/0!</v>
      </c>
      <c r="DUQ119" s="1538">
        <f>+DUQ557</f>
        <v>0</v>
      </c>
      <c r="DUR119" s="1845" t="e">
        <f>+DUQ119/DUQ$16</f>
        <v>#DIV/0!</v>
      </c>
      <c r="DUS119" s="1538">
        <f>+DUS557</f>
        <v>0</v>
      </c>
      <c r="DUT119" s="1845" t="e">
        <f>+DUS119/DUS$16</f>
        <v>#DIV/0!</v>
      </c>
      <c r="DUU119" s="1538">
        <f>+DUU557</f>
        <v>0</v>
      </c>
      <c r="DUV119" s="1845" t="e">
        <f>+DUU119/DUU$16</f>
        <v>#DIV/0!</v>
      </c>
      <c r="DUW119" s="1538">
        <f>+DUW557</f>
        <v>0</v>
      </c>
      <c r="DUX119" s="1845" t="e">
        <f>+DUW119/DUW$16</f>
        <v>#DIV/0!</v>
      </c>
      <c r="DUY119" s="1538">
        <f>+DUY557</f>
        <v>0</v>
      </c>
      <c r="DUZ119" s="1845" t="e">
        <f>+DUY119/DUY$16</f>
        <v>#DIV/0!</v>
      </c>
      <c r="DVA119" s="1538">
        <f>+DVA557</f>
        <v>0</v>
      </c>
      <c r="DVB119" s="1845" t="e">
        <f>+DVA119/DVA$16</f>
        <v>#DIV/0!</v>
      </c>
      <c r="DVC119" s="1538">
        <f>+DVC557</f>
        <v>0</v>
      </c>
      <c r="DVD119" s="1845" t="e">
        <f>+DVC119/DVC$16</f>
        <v>#DIV/0!</v>
      </c>
      <c r="DVE119" s="1538">
        <f>+DVE557</f>
        <v>0</v>
      </c>
      <c r="DVF119" s="1845" t="e">
        <f>+DVE119/DVE$16</f>
        <v>#DIV/0!</v>
      </c>
      <c r="DVG119" s="1538">
        <f>+DVG557</f>
        <v>0</v>
      </c>
      <c r="DVH119" s="1845" t="e">
        <f>+DVG119/DVG$16</f>
        <v>#DIV/0!</v>
      </c>
      <c r="DVI119" s="1538">
        <f>+DVI557</f>
        <v>0</v>
      </c>
      <c r="DVJ119" s="1845" t="e">
        <f>+DVI119/DVI$16</f>
        <v>#DIV/0!</v>
      </c>
      <c r="DVK119" s="1538">
        <f>+DVK557</f>
        <v>0</v>
      </c>
      <c r="DVL119" s="1845" t="e">
        <f>+DVK119/DVK$16</f>
        <v>#DIV/0!</v>
      </c>
      <c r="DVM119" s="1538">
        <f>+DVM557</f>
        <v>0</v>
      </c>
      <c r="DVN119" s="1845" t="e">
        <f>+DVM119/DVM$16</f>
        <v>#DIV/0!</v>
      </c>
      <c r="DVO119" s="1538">
        <f>+DVO557</f>
        <v>0</v>
      </c>
      <c r="DVP119" s="1845" t="e">
        <f>+DVO119/DVO$16</f>
        <v>#DIV/0!</v>
      </c>
      <c r="DVQ119" s="1538">
        <f>+DVQ557</f>
        <v>0</v>
      </c>
      <c r="DVR119" s="1845" t="e">
        <f>+DVQ119/DVQ$16</f>
        <v>#DIV/0!</v>
      </c>
      <c r="DVS119" s="1538">
        <f>+DVS557</f>
        <v>0</v>
      </c>
      <c r="DVT119" s="1845" t="e">
        <f>+DVS119/DVS$16</f>
        <v>#DIV/0!</v>
      </c>
      <c r="DVU119" s="1538">
        <f>+DVU557</f>
        <v>0</v>
      </c>
      <c r="DVV119" s="1845" t="e">
        <f>+DVU119/DVU$16</f>
        <v>#DIV/0!</v>
      </c>
      <c r="DVW119" s="1538">
        <f>+DVW557</f>
        <v>0</v>
      </c>
      <c r="DVX119" s="1845" t="e">
        <f>+DVW119/DVW$16</f>
        <v>#DIV/0!</v>
      </c>
      <c r="DVY119" s="1538">
        <f>+DVY557</f>
        <v>0</v>
      </c>
      <c r="DVZ119" s="1845" t="e">
        <f>+DVY119/DVY$16</f>
        <v>#DIV/0!</v>
      </c>
      <c r="DWA119" s="1538">
        <f>+DWA557</f>
        <v>0</v>
      </c>
      <c r="DWB119" s="1845" t="e">
        <f>+DWA119/DWA$16</f>
        <v>#DIV/0!</v>
      </c>
      <c r="DWC119" s="1538">
        <f>+DWC557</f>
        <v>0</v>
      </c>
      <c r="DWD119" s="1845" t="e">
        <f>+DWC119/DWC$16</f>
        <v>#DIV/0!</v>
      </c>
      <c r="DWE119" s="1538">
        <f>+DWE557</f>
        <v>0</v>
      </c>
      <c r="DWF119" s="1845" t="e">
        <f>+DWE119/DWE$16</f>
        <v>#DIV/0!</v>
      </c>
      <c r="DWG119" s="1538">
        <f>+DWG557</f>
        <v>0</v>
      </c>
      <c r="DWH119" s="1845" t="e">
        <f>+DWG119/DWG$16</f>
        <v>#DIV/0!</v>
      </c>
      <c r="DWI119" s="1538">
        <f>+DWI557</f>
        <v>0</v>
      </c>
      <c r="DWJ119" s="1845" t="e">
        <f>+DWI119/DWI$16</f>
        <v>#DIV/0!</v>
      </c>
      <c r="DWK119" s="1538">
        <f>+DWK557</f>
        <v>0</v>
      </c>
      <c r="DWL119" s="1845" t="e">
        <f>+DWK119/DWK$16</f>
        <v>#DIV/0!</v>
      </c>
      <c r="DWM119" s="1538">
        <f>+DWM557</f>
        <v>0</v>
      </c>
      <c r="DWN119" s="1845" t="e">
        <f>+DWM119/DWM$16</f>
        <v>#DIV/0!</v>
      </c>
      <c r="DWO119" s="1538">
        <f>+DWO557</f>
        <v>0</v>
      </c>
      <c r="DWP119" s="1845" t="e">
        <f>+DWO119/DWO$16</f>
        <v>#DIV/0!</v>
      </c>
      <c r="DWQ119" s="1538">
        <f>+DWQ557</f>
        <v>0</v>
      </c>
      <c r="DWR119" s="1845" t="e">
        <f>+DWQ119/DWQ$16</f>
        <v>#DIV/0!</v>
      </c>
      <c r="DWS119" s="1538">
        <f>+DWS557</f>
        <v>0</v>
      </c>
      <c r="DWT119" s="1845" t="e">
        <f>+DWS119/DWS$16</f>
        <v>#DIV/0!</v>
      </c>
      <c r="DWU119" s="1538">
        <f>+DWU557</f>
        <v>0</v>
      </c>
      <c r="DWV119" s="1845" t="e">
        <f>+DWU119/DWU$16</f>
        <v>#DIV/0!</v>
      </c>
      <c r="DWW119" s="1538">
        <f>+DWW557</f>
        <v>0</v>
      </c>
      <c r="DWX119" s="1845" t="e">
        <f>+DWW119/DWW$16</f>
        <v>#DIV/0!</v>
      </c>
      <c r="DWY119" s="1538">
        <f>+DWY557</f>
        <v>0</v>
      </c>
      <c r="DWZ119" s="1845" t="e">
        <f>+DWY119/DWY$16</f>
        <v>#DIV/0!</v>
      </c>
      <c r="DXA119" s="1538">
        <f>+DXA557</f>
        <v>0</v>
      </c>
      <c r="DXB119" s="1845" t="e">
        <f>+DXA119/DXA$16</f>
        <v>#DIV/0!</v>
      </c>
      <c r="DXC119" s="1538">
        <f>+DXC557</f>
        <v>0</v>
      </c>
      <c r="DXD119" s="1845" t="e">
        <f>+DXC119/DXC$16</f>
        <v>#DIV/0!</v>
      </c>
      <c r="DXE119" s="1538">
        <f>+DXE557</f>
        <v>0</v>
      </c>
      <c r="DXF119" s="1845" t="e">
        <f>+DXE119/DXE$16</f>
        <v>#DIV/0!</v>
      </c>
      <c r="DXG119" s="1538">
        <f>+DXG557</f>
        <v>0</v>
      </c>
      <c r="DXH119" s="1845" t="e">
        <f>+DXG119/DXG$16</f>
        <v>#DIV/0!</v>
      </c>
      <c r="DXI119" s="1538">
        <f>+DXI557</f>
        <v>0</v>
      </c>
      <c r="DXJ119" s="1845" t="e">
        <f>+DXI119/DXI$16</f>
        <v>#DIV/0!</v>
      </c>
      <c r="DXK119" s="1538">
        <f>+DXK557</f>
        <v>0</v>
      </c>
      <c r="DXL119" s="1845" t="e">
        <f>+DXK119/DXK$16</f>
        <v>#DIV/0!</v>
      </c>
      <c r="DXM119" s="1538">
        <f>+DXM557</f>
        <v>0</v>
      </c>
      <c r="DXN119" s="1845" t="e">
        <f>+DXM119/DXM$16</f>
        <v>#DIV/0!</v>
      </c>
      <c r="DXO119" s="1538">
        <f>+DXO557</f>
        <v>0</v>
      </c>
      <c r="DXP119" s="1845" t="e">
        <f>+DXO119/DXO$16</f>
        <v>#DIV/0!</v>
      </c>
      <c r="DXQ119" s="1538">
        <f>+DXQ557</f>
        <v>0</v>
      </c>
      <c r="DXR119" s="1845" t="e">
        <f>+DXQ119/DXQ$16</f>
        <v>#DIV/0!</v>
      </c>
      <c r="DXS119" s="1538">
        <f>+DXS557</f>
        <v>0</v>
      </c>
      <c r="DXT119" s="1845" t="e">
        <f>+DXS119/DXS$16</f>
        <v>#DIV/0!</v>
      </c>
      <c r="DXU119" s="1538">
        <f>+DXU557</f>
        <v>0</v>
      </c>
      <c r="DXV119" s="1845" t="e">
        <f>+DXU119/DXU$16</f>
        <v>#DIV/0!</v>
      </c>
      <c r="DXW119" s="1538">
        <f>+DXW557</f>
        <v>0</v>
      </c>
      <c r="DXX119" s="1845" t="e">
        <f>+DXW119/DXW$16</f>
        <v>#DIV/0!</v>
      </c>
      <c r="DXY119" s="1538">
        <f>+DXY557</f>
        <v>0</v>
      </c>
      <c r="DXZ119" s="1845" t="e">
        <f>+DXY119/DXY$16</f>
        <v>#DIV/0!</v>
      </c>
      <c r="DYA119" s="1538">
        <f>+DYA557</f>
        <v>0</v>
      </c>
      <c r="DYB119" s="1845" t="e">
        <f>+DYA119/DYA$16</f>
        <v>#DIV/0!</v>
      </c>
      <c r="DYC119" s="1538">
        <f>+DYC557</f>
        <v>0</v>
      </c>
      <c r="DYD119" s="1845" t="e">
        <f>+DYC119/DYC$16</f>
        <v>#DIV/0!</v>
      </c>
      <c r="DYE119" s="1538">
        <f>+DYE557</f>
        <v>0</v>
      </c>
      <c r="DYF119" s="1845" t="e">
        <f>+DYE119/DYE$16</f>
        <v>#DIV/0!</v>
      </c>
      <c r="DYG119" s="1538">
        <f>+DYG557</f>
        <v>0</v>
      </c>
      <c r="DYH119" s="1845" t="e">
        <f>+DYG119/DYG$16</f>
        <v>#DIV/0!</v>
      </c>
      <c r="DYI119" s="1538">
        <f>+DYI557</f>
        <v>0</v>
      </c>
      <c r="DYJ119" s="1845" t="e">
        <f>+DYI119/DYI$16</f>
        <v>#DIV/0!</v>
      </c>
      <c r="DYK119" s="1538">
        <f>+DYK557</f>
        <v>0</v>
      </c>
      <c r="DYL119" s="1845" t="e">
        <f>+DYK119/DYK$16</f>
        <v>#DIV/0!</v>
      </c>
      <c r="DYM119" s="1538">
        <f>+DYM557</f>
        <v>0</v>
      </c>
      <c r="DYN119" s="1845" t="e">
        <f>+DYM119/DYM$16</f>
        <v>#DIV/0!</v>
      </c>
      <c r="DYO119" s="1538">
        <f>+DYO557</f>
        <v>0</v>
      </c>
      <c r="DYP119" s="1845" t="e">
        <f>+DYO119/DYO$16</f>
        <v>#DIV/0!</v>
      </c>
      <c r="DYQ119" s="1538">
        <f>+DYQ557</f>
        <v>0</v>
      </c>
      <c r="DYR119" s="1845" t="e">
        <f>+DYQ119/DYQ$16</f>
        <v>#DIV/0!</v>
      </c>
      <c r="DYS119" s="1538">
        <f>+DYS557</f>
        <v>0</v>
      </c>
      <c r="DYT119" s="1845" t="e">
        <f>+DYS119/DYS$16</f>
        <v>#DIV/0!</v>
      </c>
      <c r="DYU119" s="1538">
        <f>+DYU557</f>
        <v>0</v>
      </c>
      <c r="DYV119" s="1845" t="e">
        <f>+DYU119/DYU$16</f>
        <v>#DIV/0!</v>
      </c>
      <c r="DYW119" s="1538">
        <f>+DYW557</f>
        <v>0</v>
      </c>
      <c r="DYX119" s="1845" t="e">
        <f>+DYW119/DYW$16</f>
        <v>#DIV/0!</v>
      </c>
      <c r="DYY119" s="1538">
        <f>+DYY557</f>
        <v>0</v>
      </c>
      <c r="DYZ119" s="1845" t="e">
        <f>+DYY119/DYY$16</f>
        <v>#DIV/0!</v>
      </c>
      <c r="DZA119" s="1538">
        <f>+DZA557</f>
        <v>0</v>
      </c>
      <c r="DZB119" s="1845" t="e">
        <f>+DZA119/DZA$16</f>
        <v>#DIV/0!</v>
      </c>
      <c r="DZC119" s="1538">
        <f>+DZC557</f>
        <v>0</v>
      </c>
      <c r="DZD119" s="1845" t="e">
        <f>+DZC119/DZC$16</f>
        <v>#DIV/0!</v>
      </c>
      <c r="DZE119" s="1538">
        <f>+DZE557</f>
        <v>0</v>
      </c>
      <c r="DZF119" s="1845" t="e">
        <f>+DZE119/DZE$16</f>
        <v>#DIV/0!</v>
      </c>
      <c r="DZG119" s="1538">
        <f>+DZG557</f>
        <v>0</v>
      </c>
      <c r="DZH119" s="1845" t="e">
        <f>+DZG119/DZG$16</f>
        <v>#DIV/0!</v>
      </c>
      <c r="DZI119" s="1538">
        <f>+DZI557</f>
        <v>0</v>
      </c>
      <c r="DZJ119" s="1845" t="e">
        <f>+DZI119/DZI$16</f>
        <v>#DIV/0!</v>
      </c>
      <c r="DZK119" s="1538">
        <f>+DZK557</f>
        <v>0</v>
      </c>
      <c r="DZL119" s="1845" t="e">
        <f>+DZK119/DZK$16</f>
        <v>#DIV/0!</v>
      </c>
      <c r="DZM119" s="1538">
        <f>+DZM557</f>
        <v>0</v>
      </c>
      <c r="DZN119" s="1845" t="e">
        <f>+DZM119/DZM$16</f>
        <v>#DIV/0!</v>
      </c>
      <c r="DZO119" s="1538">
        <f>+DZO557</f>
        <v>0</v>
      </c>
      <c r="DZP119" s="1845" t="e">
        <f>+DZO119/DZO$16</f>
        <v>#DIV/0!</v>
      </c>
      <c r="DZQ119" s="1538">
        <f>+DZQ557</f>
        <v>0</v>
      </c>
      <c r="DZR119" s="1845" t="e">
        <f>+DZQ119/DZQ$16</f>
        <v>#DIV/0!</v>
      </c>
      <c r="DZS119" s="1538">
        <f>+DZS557</f>
        <v>0</v>
      </c>
      <c r="DZT119" s="1845" t="e">
        <f>+DZS119/DZS$16</f>
        <v>#DIV/0!</v>
      </c>
      <c r="DZU119" s="1538">
        <f>+DZU557</f>
        <v>0</v>
      </c>
      <c r="DZV119" s="1845" t="e">
        <f>+DZU119/DZU$16</f>
        <v>#DIV/0!</v>
      </c>
      <c r="DZW119" s="1538">
        <f>+DZW557</f>
        <v>0</v>
      </c>
      <c r="DZX119" s="1845" t="e">
        <f>+DZW119/DZW$16</f>
        <v>#DIV/0!</v>
      </c>
      <c r="DZY119" s="1538">
        <f>+DZY557</f>
        <v>0</v>
      </c>
      <c r="DZZ119" s="1845" t="e">
        <f>+DZY119/DZY$16</f>
        <v>#DIV/0!</v>
      </c>
      <c r="EAA119" s="1538">
        <f>+EAA557</f>
        <v>0</v>
      </c>
      <c r="EAB119" s="1845" t="e">
        <f>+EAA119/EAA$16</f>
        <v>#DIV/0!</v>
      </c>
      <c r="EAC119" s="1538">
        <f>+EAC557</f>
        <v>0</v>
      </c>
      <c r="EAD119" s="1845" t="e">
        <f>+EAC119/EAC$16</f>
        <v>#DIV/0!</v>
      </c>
      <c r="EAE119" s="1538">
        <f>+EAE557</f>
        <v>0</v>
      </c>
      <c r="EAF119" s="1845" t="e">
        <f>+EAE119/EAE$16</f>
        <v>#DIV/0!</v>
      </c>
      <c r="EAG119" s="1538">
        <f>+EAG557</f>
        <v>0</v>
      </c>
      <c r="EAH119" s="1845" t="e">
        <f>+EAG119/EAG$16</f>
        <v>#DIV/0!</v>
      </c>
      <c r="EAI119" s="1538">
        <f>+EAI557</f>
        <v>0</v>
      </c>
      <c r="EAJ119" s="1845" t="e">
        <f>+EAI119/EAI$16</f>
        <v>#DIV/0!</v>
      </c>
      <c r="EAK119" s="1538">
        <f>+EAK557</f>
        <v>0</v>
      </c>
      <c r="EAL119" s="1845" t="e">
        <f>+EAK119/EAK$16</f>
        <v>#DIV/0!</v>
      </c>
      <c r="EAM119" s="1538">
        <f>+EAM557</f>
        <v>0</v>
      </c>
      <c r="EAN119" s="1845" t="e">
        <f>+EAM119/EAM$16</f>
        <v>#DIV/0!</v>
      </c>
      <c r="EAO119" s="1538">
        <f>+EAO557</f>
        <v>0</v>
      </c>
      <c r="EAP119" s="1845" t="e">
        <f>+EAO119/EAO$16</f>
        <v>#DIV/0!</v>
      </c>
      <c r="EAQ119" s="1538">
        <f>+EAQ557</f>
        <v>0</v>
      </c>
      <c r="EAR119" s="1845" t="e">
        <f>+EAQ119/EAQ$16</f>
        <v>#DIV/0!</v>
      </c>
      <c r="EAS119" s="1538">
        <f>+EAS557</f>
        <v>0</v>
      </c>
      <c r="EAT119" s="1845" t="e">
        <f>+EAS119/EAS$16</f>
        <v>#DIV/0!</v>
      </c>
      <c r="EAU119" s="1538">
        <f>+EAU557</f>
        <v>0</v>
      </c>
      <c r="EAV119" s="1845" t="e">
        <f>+EAU119/EAU$16</f>
        <v>#DIV/0!</v>
      </c>
      <c r="EAW119" s="1538">
        <f>+EAW557</f>
        <v>0</v>
      </c>
      <c r="EAX119" s="1845" t="e">
        <f>+EAW119/EAW$16</f>
        <v>#DIV/0!</v>
      </c>
      <c r="EAY119" s="1538">
        <f>+EAY557</f>
        <v>0</v>
      </c>
      <c r="EAZ119" s="1845" t="e">
        <f>+EAY119/EAY$16</f>
        <v>#DIV/0!</v>
      </c>
      <c r="EBA119" s="1538">
        <f>+EBA557</f>
        <v>0</v>
      </c>
      <c r="EBB119" s="1845" t="e">
        <f>+EBA119/EBA$16</f>
        <v>#DIV/0!</v>
      </c>
      <c r="EBC119" s="1538">
        <f>+EBC557</f>
        <v>0</v>
      </c>
      <c r="EBD119" s="1845" t="e">
        <f>+EBC119/EBC$16</f>
        <v>#DIV/0!</v>
      </c>
      <c r="EBE119" s="1538">
        <f>+EBE557</f>
        <v>0</v>
      </c>
      <c r="EBF119" s="1845" t="e">
        <f>+EBE119/EBE$16</f>
        <v>#DIV/0!</v>
      </c>
      <c r="EBG119" s="1538">
        <f>+EBG557</f>
        <v>0</v>
      </c>
      <c r="EBH119" s="1845" t="e">
        <f>+EBG119/EBG$16</f>
        <v>#DIV/0!</v>
      </c>
      <c r="EBI119" s="1538">
        <f>+EBI557</f>
        <v>0</v>
      </c>
      <c r="EBJ119" s="1845" t="e">
        <f>+EBI119/EBI$16</f>
        <v>#DIV/0!</v>
      </c>
      <c r="EBK119" s="1538">
        <f>+EBK557</f>
        <v>0</v>
      </c>
      <c r="EBL119" s="1845" t="e">
        <f>+EBK119/EBK$16</f>
        <v>#DIV/0!</v>
      </c>
      <c r="EBM119" s="1538">
        <f>+EBM557</f>
        <v>0</v>
      </c>
      <c r="EBN119" s="1845" t="e">
        <f>+EBM119/EBM$16</f>
        <v>#DIV/0!</v>
      </c>
      <c r="EBO119" s="1538">
        <f>+EBO557</f>
        <v>0</v>
      </c>
      <c r="EBP119" s="1845" t="e">
        <f>+EBO119/EBO$16</f>
        <v>#DIV/0!</v>
      </c>
      <c r="EBQ119" s="1538">
        <f>+EBQ557</f>
        <v>0</v>
      </c>
      <c r="EBR119" s="1845" t="e">
        <f>+EBQ119/EBQ$16</f>
        <v>#DIV/0!</v>
      </c>
      <c r="EBS119" s="1538">
        <f>+EBS557</f>
        <v>0</v>
      </c>
      <c r="EBT119" s="1845" t="e">
        <f>+EBS119/EBS$16</f>
        <v>#DIV/0!</v>
      </c>
      <c r="EBU119" s="1538">
        <f>+EBU557</f>
        <v>0</v>
      </c>
      <c r="EBV119" s="1845" t="e">
        <f>+EBU119/EBU$16</f>
        <v>#DIV/0!</v>
      </c>
      <c r="EBW119" s="1538">
        <f>+EBW557</f>
        <v>0</v>
      </c>
      <c r="EBX119" s="1845" t="e">
        <f>+EBW119/EBW$16</f>
        <v>#DIV/0!</v>
      </c>
      <c r="EBY119" s="1538">
        <f>+EBY557</f>
        <v>0</v>
      </c>
      <c r="EBZ119" s="1845" t="e">
        <f>+EBY119/EBY$16</f>
        <v>#DIV/0!</v>
      </c>
      <c r="ECA119" s="1538">
        <f>+ECA557</f>
        <v>0</v>
      </c>
      <c r="ECB119" s="1845" t="e">
        <f>+ECA119/ECA$16</f>
        <v>#DIV/0!</v>
      </c>
      <c r="ECC119" s="1538">
        <f>+ECC557</f>
        <v>0</v>
      </c>
      <c r="ECD119" s="1845" t="e">
        <f>+ECC119/ECC$16</f>
        <v>#DIV/0!</v>
      </c>
      <c r="ECE119" s="1538">
        <f>+ECE557</f>
        <v>0</v>
      </c>
      <c r="ECF119" s="1845" t="e">
        <f>+ECE119/ECE$16</f>
        <v>#DIV/0!</v>
      </c>
      <c r="ECG119" s="1538">
        <f>+ECG557</f>
        <v>0</v>
      </c>
      <c r="ECH119" s="1845" t="e">
        <f>+ECG119/ECG$16</f>
        <v>#DIV/0!</v>
      </c>
      <c r="ECI119" s="1538">
        <f>+ECI557</f>
        <v>0</v>
      </c>
      <c r="ECJ119" s="1845" t="e">
        <f>+ECI119/ECI$16</f>
        <v>#DIV/0!</v>
      </c>
      <c r="ECK119" s="1538">
        <f>+ECK557</f>
        <v>0</v>
      </c>
      <c r="ECL119" s="1845" t="e">
        <f>+ECK119/ECK$16</f>
        <v>#DIV/0!</v>
      </c>
      <c r="ECM119" s="1538">
        <f>+ECM557</f>
        <v>0</v>
      </c>
      <c r="ECN119" s="1845" t="e">
        <f>+ECM119/ECM$16</f>
        <v>#DIV/0!</v>
      </c>
      <c r="ECO119" s="1538">
        <f>+ECO557</f>
        <v>0</v>
      </c>
      <c r="ECP119" s="1845" t="e">
        <f>+ECO119/ECO$16</f>
        <v>#DIV/0!</v>
      </c>
      <c r="ECQ119" s="1538">
        <f>+ECQ557</f>
        <v>0</v>
      </c>
      <c r="ECR119" s="1845" t="e">
        <f>+ECQ119/ECQ$16</f>
        <v>#DIV/0!</v>
      </c>
      <c r="ECS119" s="1538">
        <f>+ECS557</f>
        <v>0</v>
      </c>
      <c r="ECT119" s="1845" t="e">
        <f>+ECS119/ECS$16</f>
        <v>#DIV/0!</v>
      </c>
      <c r="ECU119" s="1538">
        <f>+ECU557</f>
        <v>0</v>
      </c>
      <c r="ECV119" s="1845" t="e">
        <f>+ECU119/ECU$16</f>
        <v>#DIV/0!</v>
      </c>
      <c r="ECW119" s="1538">
        <f>+ECW557</f>
        <v>0</v>
      </c>
      <c r="ECX119" s="1845" t="e">
        <f>+ECW119/ECW$16</f>
        <v>#DIV/0!</v>
      </c>
      <c r="ECY119" s="1538">
        <f>+ECY557</f>
        <v>0</v>
      </c>
      <c r="ECZ119" s="1845" t="e">
        <f>+ECY119/ECY$16</f>
        <v>#DIV/0!</v>
      </c>
      <c r="EDA119" s="1538">
        <f>+EDA557</f>
        <v>0</v>
      </c>
      <c r="EDB119" s="1845" t="e">
        <f>+EDA119/EDA$16</f>
        <v>#DIV/0!</v>
      </c>
      <c r="EDC119" s="1538">
        <f>+EDC557</f>
        <v>0</v>
      </c>
      <c r="EDD119" s="1845" t="e">
        <f>+EDC119/EDC$16</f>
        <v>#DIV/0!</v>
      </c>
      <c r="EDE119" s="1538">
        <f>+EDE557</f>
        <v>0</v>
      </c>
      <c r="EDF119" s="1845" t="e">
        <f>+EDE119/EDE$16</f>
        <v>#DIV/0!</v>
      </c>
      <c r="EDG119" s="1538">
        <f>+EDG557</f>
        <v>0</v>
      </c>
      <c r="EDH119" s="1845" t="e">
        <f>+EDG119/EDG$16</f>
        <v>#DIV/0!</v>
      </c>
      <c r="EDI119" s="1538">
        <f>+EDI557</f>
        <v>0</v>
      </c>
      <c r="EDJ119" s="1845" t="e">
        <f>+EDI119/EDI$16</f>
        <v>#DIV/0!</v>
      </c>
      <c r="EDK119" s="1538">
        <f>+EDK557</f>
        <v>0</v>
      </c>
      <c r="EDL119" s="1845" t="e">
        <f>+EDK119/EDK$16</f>
        <v>#DIV/0!</v>
      </c>
      <c r="EDM119" s="1538">
        <f>+EDM557</f>
        <v>0</v>
      </c>
      <c r="EDN119" s="1845" t="e">
        <f>+EDM119/EDM$16</f>
        <v>#DIV/0!</v>
      </c>
      <c r="EDO119" s="1538">
        <f>+EDO557</f>
        <v>0</v>
      </c>
      <c r="EDP119" s="1845" t="e">
        <f>+EDO119/EDO$16</f>
        <v>#DIV/0!</v>
      </c>
      <c r="EDQ119" s="1538">
        <f>+EDQ557</f>
        <v>0</v>
      </c>
      <c r="EDR119" s="1845" t="e">
        <f>+EDQ119/EDQ$16</f>
        <v>#DIV/0!</v>
      </c>
      <c r="EDS119" s="1538">
        <f>+EDS557</f>
        <v>0</v>
      </c>
      <c r="EDT119" s="1845" t="e">
        <f>+EDS119/EDS$16</f>
        <v>#DIV/0!</v>
      </c>
      <c r="EDU119" s="1538">
        <f>+EDU557</f>
        <v>0</v>
      </c>
      <c r="EDV119" s="1845" t="e">
        <f>+EDU119/EDU$16</f>
        <v>#DIV/0!</v>
      </c>
      <c r="EDW119" s="1538">
        <f>+EDW557</f>
        <v>0</v>
      </c>
      <c r="EDX119" s="1845" t="e">
        <f>+EDW119/EDW$16</f>
        <v>#DIV/0!</v>
      </c>
      <c r="EDY119" s="1538">
        <f>+EDY557</f>
        <v>0</v>
      </c>
      <c r="EDZ119" s="1845" t="e">
        <f>+EDY119/EDY$16</f>
        <v>#DIV/0!</v>
      </c>
      <c r="EEA119" s="1538">
        <f>+EEA557</f>
        <v>0</v>
      </c>
      <c r="EEB119" s="1845" t="e">
        <f>+EEA119/EEA$16</f>
        <v>#DIV/0!</v>
      </c>
      <c r="EEC119" s="1538">
        <f>+EEC557</f>
        <v>0</v>
      </c>
      <c r="EED119" s="1845" t="e">
        <f>+EEC119/EEC$16</f>
        <v>#DIV/0!</v>
      </c>
      <c r="EEE119" s="1538">
        <f>+EEE557</f>
        <v>0</v>
      </c>
      <c r="EEF119" s="1845" t="e">
        <f>+EEE119/EEE$16</f>
        <v>#DIV/0!</v>
      </c>
      <c r="EEG119" s="1538">
        <f>+EEG557</f>
        <v>0</v>
      </c>
      <c r="EEH119" s="1845" t="e">
        <f>+EEG119/EEG$16</f>
        <v>#DIV/0!</v>
      </c>
      <c r="EEI119" s="1538">
        <f>+EEI557</f>
        <v>0</v>
      </c>
      <c r="EEJ119" s="1845" t="e">
        <f>+EEI119/EEI$16</f>
        <v>#DIV/0!</v>
      </c>
      <c r="EEK119" s="1538">
        <f>+EEK557</f>
        <v>0</v>
      </c>
      <c r="EEL119" s="1845" t="e">
        <f>+EEK119/EEK$16</f>
        <v>#DIV/0!</v>
      </c>
      <c r="EEM119" s="1538">
        <f>+EEM557</f>
        <v>0</v>
      </c>
      <c r="EEN119" s="1845" t="e">
        <f>+EEM119/EEM$16</f>
        <v>#DIV/0!</v>
      </c>
      <c r="EEO119" s="1538">
        <f>+EEO557</f>
        <v>0</v>
      </c>
      <c r="EEP119" s="1845" t="e">
        <f>+EEO119/EEO$16</f>
        <v>#DIV/0!</v>
      </c>
      <c r="EEQ119" s="1538">
        <f>+EEQ557</f>
        <v>0</v>
      </c>
      <c r="EER119" s="1845" t="e">
        <f>+EEQ119/EEQ$16</f>
        <v>#DIV/0!</v>
      </c>
      <c r="EES119" s="1538">
        <f>+EES557</f>
        <v>0</v>
      </c>
      <c r="EET119" s="1845" t="e">
        <f>+EES119/EES$16</f>
        <v>#DIV/0!</v>
      </c>
      <c r="EEU119" s="1538">
        <f>+EEU557</f>
        <v>0</v>
      </c>
      <c r="EEV119" s="1845" t="e">
        <f>+EEU119/EEU$16</f>
        <v>#DIV/0!</v>
      </c>
      <c r="EEW119" s="1538">
        <f>+EEW557</f>
        <v>0</v>
      </c>
      <c r="EEX119" s="1845" t="e">
        <f>+EEW119/EEW$16</f>
        <v>#DIV/0!</v>
      </c>
      <c r="EEY119" s="1538">
        <f>+EEY557</f>
        <v>0</v>
      </c>
      <c r="EEZ119" s="1845" t="e">
        <f>+EEY119/EEY$16</f>
        <v>#DIV/0!</v>
      </c>
      <c r="EFA119" s="1538">
        <f>+EFA557</f>
        <v>0</v>
      </c>
      <c r="EFB119" s="1845" t="e">
        <f>+EFA119/EFA$16</f>
        <v>#DIV/0!</v>
      </c>
      <c r="EFC119" s="1538">
        <f>+EFC557</f>
        <v>0</v>
      </c>
      <c r="EFD119" s="1845" t="e">
        <f>+EFC119/EFC$16</f>
        <v>#DIV/0!</v>
      </c>
      <c r="EFE119" s="1538">
        <f>+EFE557</f>
        <v>0</v>
      </c>
      <c r="EFF119" s="1845" t="e">
        <f>+EFE119/EFE$16</f>
        <v>#DIV/0!</v>
      </c>
      <c r="EFG119" s="1538">
        <f>+EFG557</f>
        <v>0</v>
      </c>
      <c r="EFH119" s="1845" t="e">
        <f>+EFG119/EFG$16</f>
        <v>#DIV/0!</v>
      </c>
      <c r="EFI119" s="1538">
        <f>+EFI557</f>
        <v>0</v>
      </c>
      <c r="EFJ119" s="1845" t="e">
        <f>+EFI119/EFI$16</f>
        <v>#DIV/0!</v>
      </c>
      <c r="EFK119" s="1538">
        <f>+EFK557</f>
        <v>0</v>
      </c>
      <c r="EFL119" s="1845" t="e">
        <f>+EFK119/EFK$16</f>
        <v>#DIV/0!</v>
      </c>
      <c r="EFM119" s="1538">
        <f>+EFM557</f>
        <v>0</v>
      </c>
      <c r="EFN119" s="1845" t="e">
        <f>+EFM119/EFM$16</f>
        <v>#DIV/0!</v>
      </c>
      <c r="EFO119" s="1538">
        <f>+EFO557</f>
        <v>0</v>
      </c>
      <c r="EFP119" s="1845" t="e">
        <f>+EFO119/EFO$16</f>
        <v>#DIV/0!</v>
      </c>
      <c r="EFQ119" s="1538">
        <f>+EFQ557</f>
        <v>0</v>
      </c>
      <c r="EFR119" s="1845" t="e">
        <f>+EFQ119/EFQ$16</f>
        <v>#DIV/0!</v>
      </c>
      <c r="EFS119" s="1538">
        <f>+EFS557</f>
        <v>0</v>
      </c>
      <c r="EFT119" s="1845" t="e">
        <f>+EFS119/EFS$16</f>
        <v>#DIV/0!</v>
      </c>
      <c r="EFU119" s="1538">
        <f>+EFU557</f>
        <v>0</v>
      </c>
      <c r="EFV119" s="1845" t="e">
        <f>+EFU119/EFU$16</f>
        <v>#DIV/0!</v>
      </c>
      <c r="EFW119" s="1538">
        <f>+EFW557</f>
        <v>0</v>
      </c>
      <c r="EFX119" s="1845" t="e">
        <f>+EFW119/EFW$16</f>
        <v>#DIV/0!</v>
      </c>
      <c r="EFY119" s="1538">
        <f>+EFY557</f>
        <v>0</v>
      </c>
      <c r="EFZ119" s="1845" t="e">
        <f>+EFY119/EFY$16</f>
        <v>#DIV/0!</v>
      </c>
      <c r="EGA119" s="1538">
        <f>+EGA557</f>
        <v>0</v>
      </c>
      <c r="EGB119" s="1845" t="e">
        <f>+EGA119/EGA$16</f>
        <v>#DIV/0!</v>
      </c>
      <c r="EGC119" s="1538">
        <f>+EGC557</f>
        <v>0</v>
      </c>
      <c r="EGD119" s="1845" t="e">
        <f>+EGC119/EGC$16</f>
        <v>#DIV/0!</v>
      </c>
      <c r="EGE119" s="1538">
        <f>+EGE557</f>
        <v>0</v>
      </c>
      <c r="EGF119" s="1845" t="e">
        <f>+EGE119/EGE$16</f>
        <v>#DIV/0!</v>
      </c>
      <c r="EGG119" s="1538">
        <f>+EGG557</f>
        <v>0</v>
      </c>
      <c r="EGH119" s="1845" t="e">
        <f>+EGG119/EGG$16</f>
        <v>#DIV/0!</v>
      </c>
      <c r="EGI119" s="1538">
        <f>+EGI557</f>
        <v>0</v>
      </c>
      <c r="EGJ119" s="1845" t="e">
        <f>+EGI119/EGI$16</f>
        <v>#DIV/0!</v>
      </c>
      <c r="EGK119" s="1538">
        <f>+EGK557</f>
        <v>0</v>
      </c>
      <c r="EGL119" s="1845" t="e">
        <f>+EGK119/EGK$16</f>
        <v>#DIV/0!</v>
      </c>
      <c r="EGM119" s="1538">
        <f>+EGM557</f>
        <v>0</v>
      </c>
      <c r="EGN119" s="1845" t="e">
        <f>+EGM119/EGM$16</f>
        <v>#DIV/0!</v>
      </c>
      <c r="EGO119" s="1538">
        <f>+EGO557</f>
        <v>0</v>
      </c>
      <c r="EGP119" s="1845" t="e">
        <f>+EGO119/EGO$16</f>
        <v>#DIV/0!</v>
      </c>
      <c r="EGQ119" s="1538">
        <f>+EGQ557</f>
        <v>0</v>
      </c>
      <c r="EGR119" s="1845" t="e">
        <f>+EGQ119/EGQ$16</f>
        <v>#DIV/0!</v>
      </c>
      <c r="EGS119" s="1538">
        <f>+EGS557</f>
        <v>0</v>
      </c>
      <c r="EGT119" s="1845" t="e">
        <f>+EGS119/EGS$16</f>
        <v>#DIV/0!</v>
      </c>
      <c r="EGU119" s="1538">
        <f>+EGU557</f>
        <v>0</v>
      </c>
      <c r="EGV119" s="1845" t="e">
        <f>+EGU119/EGU$16</f>
        <v>#DIV/0!</v>
      </c>
      <c r="EGW119" s="1538">
        <f>+EGW557</f>
        <v>0</v>
      </c>
      <c r="EGX119" s="1845" t="e">
        <f>+EGW119/EGW$16</f>
        <v>#DIV/0!</v>
      </c>
      <c r="EGY119" s="1538">
        <f>+EGY557</f>
        <v>0</v>
      </c>
      <c r="EGZ119" s="1845" t="e">
        <f>+EGY119/EGY$16</f>
        <v>#DIV/0!</v>
      </c>
      <c r="EHA119" s="1538">
        <f>+EHA557</f>
        <v>0</v>
      </c>
      <c r="EHB119" s="1845" t="e">
        <f>+EHA119/EHA$16</f>
        <v>#DIV/0!</v>
      </c>
      <c r="EHC119" s="1538">
        <f>+EHC557</f>
        <v>0</v>
      </c>
      <c r="EHD119" s="1845" t="e">
        <f>+EHC119/EHC$16</f>
        <v>#DIV/0!</v>
      </c>
      <c r="EHE119" s="1538">
        <f>+EHE557</f>
        <v>0</v>
      </c>
      <c r="EHF119" s="1845" t="e">
        <f>+EHE119/EHE$16</f>
        <v>#DIV/0!</v>
      </c>
      <c r="EHG119" s="1538">
        <f>+EHG557</f>
        <v>0</v>
      </c>
      <c r="EHH119" s="1845" t="e">
        <f>+EHG119/EHG$16</f>
        <v>#DIV/0!</v>
      </c>
      <c r="EHI119" s="1538">
        <f>+EHI557</f>
        <v>0</v>
      </c>
      <c r="EHJ119" s="1845" t="e">
        <f>+EHI119/EHI$16</f>
        <v>#DIV/0!</v>
      </c>
      <c r="EHK119" s="1538">
        <f>+EHK557</f>
        <v>0</v>
      </c>
      <c r="EHL119" s="1845" t="e">
        <f>+EHK119/EHK$16</f>
        <v>#DIV/0!</v>
      </c>
      <c r="EHM119" s="1538">
        <f>+EHM557</f>
        <v>0</v>
      </c>
      <c r="EHN119" s="1845" t="e">
        <f>+EHM119/EHM$16</f>
        <v>#DIV/0!</v>
      </c>
      <c r="EHO119" s="1538">
        <f>+EHO557</f>
        <v>0</v>
      </c>
      <c r="EHP119" s="1845" t="e">
        <f>+EHO119/EHO$16</f>
        <v>#DIV/0!</v>
      </c>
      <c r="EHQ119" s="1538">
        <f>+EHQ557</f>
        <v>0</v>
      </c>
      <c r="EHR119" s="1845" t="e">
        <f>+EHQ119/EHQ$16</f>
        <v>#DIV/0!</v>
      </c>
      <c r="EHS119" s="1538">
        <f>+EHS557</f>
        <v>0</v>
      </c>
      <c r="EHT119" s="1845" t="e">
        <f>+EHS119/EHS$16</f>
        <v>#DIV/0!</v>
      </c>
      <c r="EHU119" s="1538">
        <f>+EHU557</f>
        <v>0</v>
      </c>
      <c r="EHV119" s="1845" t="e">
        <f>+EHU119/EHU$16</f>
        <v>#DIV/0!</v>
      </c>
      <c r="EHW119" s="1538">
        <f>+EHW557</f>
        <v>0</v>
      </c>
      <c r="EHX119" s="1845" t="e">
        <f>+EHW119/EHW$16</f>
        <v>#DIV/0!</v>
      </c>
      <c r="EHY119" s="1538">
        <f>+EHY557</f>
        <v>0</v>
      </c>
      <c r="EHZ119" s="1845" t="e">
        <f>+EHY119/EHY$16</f>
        <v>#DIV/0!</v>
      </c>
      <c r="EIA119" s="1538">
        <f>+EIA557</f>
        <v>0</v>
      </c>
      <c r="EIB119" s="1845" t="e">
        <f>+EIA119/EIA$16</f>
        <v>#DIV/0!</v>
      </c>
      <c r="EIC119" s="1538">
        <f>+EIC557</f>
        <v>0</v>
      </c>
      <c r="EID119" s="1845" t="e">
        <f>+EIC119/EIC$16</f>
        <v>#DIV/0!</v>
      </c>
      <c r="EIE119" s="1538">
        <f>+EIE557</f>
        <v>0</v>
      </c>
      <c r="EIF119" s="1845" t="e">
        <f>+EIE119/EIE$16</f>
        <v>#DIV/0!</v>
      </c>
      <c r="EIG119" s="1538">
        <f>+EIG557</f>
        <v>0</v>
      </c>
      <c r="EIH119" s="1845" t="e">
        <f>+EIG119/EIG$16</f>
        <v>#DIV/0!</v>
      </c>
      <c r="EII119" s="1538">
        <f>+EII557</f>
        <v>0</v>
      </c>
      <c r="EIJ119" s="1845" t="e">
        <f>+EII119/EII$16</f>
        <v>#DIV/0!</v>
      </c>
      <c r="EIK119" s="1538">
        <f>+EIK557</f>
        <v>0</v>
      </c>
      <c r="EIL119" s="1845" t="e">
        <f>+EIK119/EIK$16</f>
        <v>#DIV/0!</v>
      </c>
      <c r="EIM119" s="1538">
        <f>+EIM557</f>
        <v>0</v>
      </c>
      <c r="EIN119" s="1845" t="e">
        <f>+EIM119/EIM$16</f>
        <v>#DIV/0!</v>
      </c>
      <c r="EIO119" s="1538">
        <f>+EIO557</f>
        <v>0</v>
      </c>
      <c r="EIP119" s="1845" t="e">
        <f>+EIO119/EIO$16</f>
        <v>#DIV/0!</v>
      </c>
      <c r="EIQ119" s="1538">
        <f>+EIQ557</f>
        <v>0</v>
      </c>
      <c r="EIR119" s="1845" t="e">
        <f>+EIQ119/EIQ$16</f>
        <v>#DIV/0!</v>
      </c>
      <c r="EIS119" s="1538">
        <f>+EIS557</f>
        <v>0</v>
      </c>
      <c r="EIT119" s="1845" t="e">
        <f>+EIS119/EIS$16</f>
        <v>#DIV/0!</v>
      </c>
      <c r="EIU119" s="1538">
        <f>+EIU557</f>
        <v>0</v>
      </c>
      <c r="EIV119" s="1845" t="e">
        <f>+EIU119/EIU$16</f>
        <v>#DIV/0!</v>
      </c>
      <c r="EIW119" s="1538">
        <f>+EIW557</f>
        <v>0</v>
      </c>
      <c r="EIX119" s="1845" t="e">
        <f>+EIW119/EIW$16</f>
        <v>#DIV/0!</v>
      </c>
      <c r="EIY119" s="1538">
        <f>+EIY557</f>
        <v>0</v>
      </c>
      <c r="EIZ119" s="1845" t="e">
        <f>+EIY119/EIY$16</f>
        <v>#DIV/0!</v>
      </c>
      <c r="EJA119" s="1538">
        <f>+EJA557</f>
        <v>0</v>
      </c>
      <c r="EJB119" s="1845" t="e">
        <f>+EJA119/EJA$16</f>
        <v>#DIV/0!</v>
      </c>
      <c r="EJC119" s="1538">
        <f>+EJC557</f>
        <v>0</v>
      </c>
      <c r="EJD119" s="1845" t="e">
        <f>+EJC119/EJC$16</f>
        <v>#DIV/0!</v>
      </c>
      <c r="EJE119" s="1538">
        <f>+EJE557</f>
        <v>0</v>
      </c>
      <c r="EJF119" s="1845" t="e">
        <f>+EJE119/EJE$16</f>
        <v>#DIV/0!</v>
      </c>
      <c r="EJG119" s="1538">
        <f>+EJG557</f>
        <v>0</v>
      </c>
      <c r="EJH119" s="1845" t="e">
        <f>+EJG119/EJG$16</f>
        <v>#DIV/0!</v>
      </c>
      <c r="EJI119" s="1538">
        <f>+EJI557</f>
        <v>0</v>
      </c>
      <c r="EJJ119" s="1845" t="e">
        <f>+EJI119/EJI$16</f>
        <v>#DIV/0!</v>
      </c>
      <c r="EJK119" s="1538">
        <f>+EJK557</f>
        <v>0</v>
      </c>
      <c r="EJL119" s="1845" t="e">
        <f>+EJK119/EJK$16</f>
        <v>#DIV/0!</v>
      </c>
      <c r="EJM119" s="1538">
        <f>+EJM557</f>
        <v>0</v>
      </c>
      <c r="EJN119" s="1845" t="e">
        <f>+EJM119/EJM$16</f>
        <v>#DIV/0!</v>
      </c>
      <c r="EJO119" s="1538">
        <f>+EJO557</f>
        <v>0</v>
      </c>
      <c r="EJP119" s="1845" t="e">
        <f>+EJO119/EJO$16</f>
        <v>#DIV/0!</v>
      </c>
      <c r="EJQ119" s="1538">
        <f>+EJQ557</f>
        <v>0</v>
      </c>
      <c r="EJR119" s="1845" t="e">
        <f>+EJQ119/EJQ$16</f>
        <v>#DIV/0!</v>
      </c>
      <c r="EJS119" s="1538">
        <f>+EJS557</f>
        <v>0</v>
      </c>
      <c r="EJT119" s="1845" t="e">
        <f>+EJS119/EJS$16</f>
        <v>#DIV/0!</v>
      </c>
      <c r="EJU119" s="1538">
        <f>+EJU557</f>
        <v>0</v>
      </c>
      <c r="EJV119" s="1845" t="e">
        <f>+EJU119/EJU$16</f>
        <v>#DIV/0!</v>
      </c>
      <c r="EJW119" s="1538">
        <f>+EJW557</f>
        <v>0</v>
      </c>
      <c r="EJX119" s="1845" t="e">
        <f>+EJW119/EJW$16</f>
        <v>#DIV/0!</v>
      </c>
      <c r="EJY119" s="1538">
        <f>+EJY557</f>
        <v>0</v>
      </c>
      <c r="EJZ119" s="1845" t="e">
        <f>+EJY119/EJY$16</f>
        <v>#DIV/0!</v>
      </c>
      <c r="EKA119" s="1538">
        <f>+EKA557</f>
        <v>0</v>
      </c>
      <c r="EKB119" s="1845" t="e">
        <f>+EKA119/EKA$16</f>
        <v>#DIV/0!</v>
      </c>
      <c r="EKC119" s="1538">
        <f>+EKC557</f>
        <v>0</v>
      </c>
      <c r="EKD119" s="1845" t="e">
        <f>+EKC119/EKC$16</f>
        <v>#DIV/0!</v>
      </c>
      <c r="EKE119" s="1538">
        <f>+EKE557</f>
        <v>0</v>
      </c>
      <c r="EKF119" s="1845" t="e">
        <f>+EKE119/EKE$16</f>
        <v>#DIV/0!</v>
      </c>
      <c r="EKG119" s="1538">
        <f>+EKG557</f>
        <v>0</v>
      </c>
      <c r="EKH119" s="1845" t="e">
        <f>+EKG119/EKG$16</f>
        <v>#DIV/0!</v>
      </c>
      <c r="EKI119" s="1538">
        <f>+EKI557</f>
        <v>0</v>
      </c>
      <c r="EKJ119" s="1845" t="e">
        <f>+EKI119/EKI$16</f>
        <v>#DIV/0!</v>
      </c>
      <c r="EKK119" s="1538">
        <f>+EKK557</f>
        <v>0</v>
      </c>
      <c r="EKL119" s="1845" t="e">
        <f>+EKK119/EKK$16</f>
        <v>#DIV/0!</v>
      </c>
      <c r="EKM119" s="1538">
        <f>+EKM557</f>
        <v>0</v>
      </c>
      <c r="EKN119" s="1845" t="e">
        <f>+EKM119/EKM$16</f>
        <v>#DIV/0!</v>
      </c>
      <c r="EKO119" s="1538">
        <f>+EKO557</f>
        <v>0</v>
      </c>
      <c r="EKP119" s="1845" t="e">
        <f>+EKO119/EKO$16</f>
        <v>#DIV/0!</v>
      </c>
      <c r="EKQ119" s="1538">
        <f>+EKQ557</f>
        <v>0</v>
      </c>
      <c r="EKR119" s="1845" t="e">
        <f>+EKQ119/EKQ$16</f>
        <v>#DIV/0!</v>
      </c>
      <c r="EKS119" s="1538">
        <f>+EKS557</f>
        <v>0</v>
      </c>
      <c r="EKT119" s="1845" t="e">
        <f>+EKS119/EKS$16</f>
        <v>#DIV/0!</v>
      </c>
      <c r="EKU119" s="1538">
        <f>+EKU557</f>
        <v>0</v>
      </c>
      <c r="EKV119" s="1845" t="e">
        <f>+EKU119/EKU$16</f>
        <v>#DIV/0!</v>
      </c>
      <c r="EKW119" s="1538">
        <f>+EKW557</f>
        <v>0</v>
      </c>
      <c r="EKX119" s="1845" t="e">
        <f>+EKW119/EKW$16</f>
        <v>#DIV/0!</v>
      </c>
      <c r="EKY119" s="1538">
        <f>+EKY557</f>
        <v>0</v>
      </c>
      <c r="EKZ119" s="1845" t="e">
        <f>+EKY119/EKY$16</f>
        <v>#DIV/0!</v>
      </c>
      <c r="ELA119" s="1538">
        <f>+ELA557</f>
        <v>0</v>
      </c>
      <c r="ELB119" s="1845" t="e">
        <f>+ELA119/ELA$16</f>
        <v>#DIV/0!</v>
      </c>
      <c r="ELC119" s="1538">
        <f>+ELC557</f>
        <v>0</v>
      </c>
      <c r="ELD119" s="1845" t="e">
        <f>+ELC119/ELC$16</f>
        <v>#DIV/0!</v>
      </c>
      <c r="ELE119" s="1538">
        <f>+ELE557</f>
        <v>0</v>
      </c>
      <c r="ELF119" s="1845" t="e">
        <f>+ELE119/ELE$16</f>
        <v>#DIV/0!</v>
      </c>
      <c r="ELG119" s="1538">
        <f>+ELG557</f>
        <v>0</v>
      </c>
      <c r="ELH119" s="1845" t="e">
        <f>+ELG119/ELG$16</f>
        <v>#DIV/0!</v>
      </c>
      <c r="ELI119" s="1538">
        <f>+ELI557</f>
        <v>0</v>
      </c>
      <c r="ELJ119" s="1845" t="e">
        <f>+ELI119/ELI$16</f>
        <v>#DIV/0!</v>
      </c>
      <c r="ELK119" s="1538">
        <f>+ELK557</f>
        <v>0</v>
      </c>
      <c r="ELL119" s="1845" t="e">
        <f>+ELK119/ELK$16</f>
        <v>#DIV/0!</v>
      </c>
      <c r="ELM119" s="1538">
        <f>+ELM557</f>
        <v>0</v>
      </c>
      <c r="ELN119" s="1845" t="e">
        <f>+ELM119/ELM$16</f>
        <v>#DIV/0!</v>
      </c>
      <c r="ELO119" s="1538">
        <f>+ELO557</f>
        <v>0</v>
      </c>
      <c r="ELP119" s="1845" t="e">
        <f>+ELO119/ELO$16</f>
        <v>#DIV/0!</v>
      </c>
      <c r="ELQ119" s="1538">
        <f>+ELQ557</f>
        <v>0</v>
      </c>
      <c r="ELR119" s="1845" t="e">
        <f>+ELQ119/ELQ$16</f>
        <v>#DIV/0!</v>
      </c>
      <c r="ELS119" s="1538">
        <f>+ELS557</f>
        <v>0</v>
      </c>
      <c r="ELT119" s="1845" t="e">
        <f>+ELS119/ELS$16</f>
        <v>#DIV/0!</v>
      </c>
      <c r="ELU119" s="1538">
        <f>+ELU557</f>
        <v>0</v>
      </c>
      <c r="ELV119" s="1845" t="e">
        <f>+ELU119/ELU$16</f>
        <v>#DIV/0!</v>
      </c>
      <c r="ELW119" s="1538">
        <f>+ELW557</f>
        <v>0</v>
      </c>
      <c r="ELX119" s="1845" t="e">
        <f>+ELW119/ELW$16</f>
        <v>#DIV/0!</v>
      </c>
      <c r="ELY119" s="1538">
        <f>+ELY557</f>
        <v>0</v>
      </c>
      <c r="ELZ119" s="1845" t="e">
        <f>+ELY119/ELY$16</f>
        <v>#DIV/0!</v>
      </c>
      <c r="EMA119" s="1538">
        <f>+EMA557</f>
        <v>0</v>
      </c>
      <c r="EMB119" s="1845" t="e">
        <f>+EMA119/EMA$16</f>
        <v>#DIV/0!</v>
      </c>
      <c r="EMC119" s="1538">
        <f>+EMC557</f>
        <v>0</v>
      </c>
      <c r="EMD119" s="1845" t="e">
        <f>+EMC119/EMC$16</f>
        <v>#DIV/0!</v>
      </c>
      <c r="EME119" s="1538">
        <f>+EME557</f>
        <v>0</v>
      </c>
      <c r="EMF119" s="1845" t="e">
        <f>+EME119/EME$16</f>
        <v>#DIV/0!</v>
      </c>
      <c r="EMG119" s="1538">
        <f>+EMG557</f>
        <v>0</v>
      </c>
      <c r="EMH119" s="1845" t="e">
        <f>+EMG119/EMG$16</f>
        <v>#DIV/0!</v>
      </c>
      <c r="EMI119" s="1538">
        <f>+EMI557</f>
        <v>0</v>
      </c>
      <c r="EMJ119" s="1845" t="e">
        <f>+EMI119/EMI$16</f>
        <v>#DIV/0!</v>
      </c>
      <c r="EMK119" s="1538">
        <f>+EMK557</f>
        <v>0</v>
      </c>
      <c r="EML119" s="1845" t="e">
        <f>+EMK119/EMK$16</f>
        <v>#DIV/0!</v>
      </c>
      <c r="EMM119" s="1538">
        <f>+EMM557</f>
        <v>0</v>
      </c>
      <c r="EMN119" s="1845" t="e">
        <f>+EMM119/EMM$16</f>
        <v>#DIV/0!</v>
      </c>
      <c r="EMO119" s="1538">
        <f>+EMO557</f>
        <v>0</v>
      </c>
      <c r="EMP119" s="1845" t="e">
        <f>+EMO119/EMO$16</f>
        <v>#DIV/0!</v>
      </c>
      <c r="EMQ119" s="1538">
        <f>+EMQ557</f>
        <v>0</v>
      </c>
      <c r="EMR119" s="1845" t="e">
        <f>+EMQ119/EMQ$16</f>
        <v>#DIV/0!</v>
      </c>
      <c r="EMS119" s="1538">
        <f>+EMS557</f>
        <v>0</v>
      </c>
      <c r="EMT119" s="1845" t="e">
        <f>+EMS119/EMS$16</f>
        <v>#DIV/0!</v>
      </c>
      <c r="EMU119" s="1538">
        <f>+EMU557</f>
        <v>0</v>
      </c>
      <c r="EMV119" s="1845" t="e">
        <f>+EMU119/EMU$16</f>
        <v>#DIV/0!</v>
      </c>
      <c r="EMW119" s="1538">
        <f>+EMW557</f>
        <v>0</v>
      </c>
      <c r="EMX119" s="1845" t="e">
        <f>+EMW119/EMW$16</f>
        <v>#DIV/0!</v>
      </c>
      <c r="EMY119" s="1538">
        <f>+EMY557</f>
        <v>0</v>
      </c>
      <c r="EMZ119" s="1845" t="e">
        <f>+EMY119/EMY$16</f>
        <v>#DIV/0!</v>
      </c>
      <c r="ENA119" s="1538">
        <f>+ENA557</f>
        <v>0</v>
      </c>
      <c r="ENB119" s="1845" t="e">
        <f>+ENA119/ENA$16</f>
        <v>#DIV/0!</v>
      </c>
      <c r="ENC119" s="1538">
        <f>+ENC557</f>
        <v>0</v>
      </c>
      <c r="END119" s="1845" t="e">
        <f>+ENC119/ENC$16</f>
        <v>#DIV/0!</v>
      </c>
      <c r="ENE119" s="1538">
        <f>+ENE557</f>
        <v>0</v>
      </c>
      <c r="ENF119" s="1845" t="e">
        <f>+ENE119/ENE$16</f>
        <v>#DIV/0!</v>
      </c>
      <c r="ENG119" s="1538">
        <f>+ENG557</f>
        <v>0</v>
      </c>
      <c r="ENH119" s="1845" t="e">
        <f>+ENG119/ENG$16</f>
        <v>#DIV/0!</v>
      </c>
      <c r="ENI119" s="1538">
        <f>+ENI557</f>
        <v>0</v>
      </c>
      <c r="ENJ119" s="1845" t="e">
        <f>+ENI119/ENI$16</f>
        <v>#DIV/0!</v>
      </c>
      <c r="ENK119" s="1538">
        <f>+ENK557</f>
        <v>0</v>
      </c>
      <c r="ENL119" s="1845" t="e">
        <f>+ENK119/ENK$16</f>
        <v>#DIV/0!</v>
      </c>
      <c r="ENM119" s="1538">
        <f>+ENM557</f>
        <v>0</v>
      </c>
      <c r="ENN119" s="1845" t="e">
        <f>+ENM119/ENM$16</f>
        <v>#DIV/0!</v>
      </c>
      <c r="ENO119" s="1538">
        <f>+ENO557</f>
        <v>0</v>
      </c>
      <c r="ENP119" s="1845" t="e">
        <f>+ENO119/ENO$16</f>
        <v>#DIV/0!</v>
      </c>
      <c r="ENQ119" s="1538">
        <f>+ENQ557</f>
        <v>0</v>
      </c>
      <c r="ENR119" s="1845" t="e">
        <f>+ENQ119/ENQ$16</f>
        <v>#DIV/0!</v>
      </c>
      <c r="ENS119" s="1538">
        <f>+ENS557</f>
        <v>0</v>
      </c>
      <c r="ENT119" s="1845" t="e">
        <f>+ENS119/ENS$16</f>
        <v>#DIV/0!</v>
      </c>
      <c r="ENU119" s="1538">
        <f>+ENU557</f>
        <v>0</v>
      </c>
      <c r="ENV119" s="1845" t="e">
        <f>+ENU119/ENU$16</f>
        <v>#DIV/0!</v>
      </c>
      <c r="ENW119" s="1538">
        <f>+ENW557</f>
        <v>0</v>
      </c>
      <c r="ENX119" s="1845" t="e">
        <f>+ENW119/ENW$16</f>
        <v>#DIV/0!</v>
      </c>
      <c r="ENY119" s="1538">
        <f>+ENY557</f>
        <v>0</v>
      </c>
      <c r="ENZ119" s="1845" t="e">
        <f>+ENY119/ENY$16</f>
        <v>#DIV/0!</v>
      </c>
      <c r="EOA119" s="1538">
        <f>+EOA557</f>
        <v>0</v>
      </c>
      <c r="EOB119" s="1845" t="e">
        <f>+EOA119/EOA$16</f>
        <v>#DIV/0!</v>
      </c>
      <c r="EOC119" s="1538">
        <f>+EOC557</f>
        <v>0</v>
      </c>
      <c r="EOD119" s="1845" t="e">
        <f>+EOC119/EOC$16</f>
        <v>#DIV/0!</v>
      </c>
      <c r="EOE119" s="1538">
        <f>+EOE557</f>
        <v>0</v>
      </c>
      <c r="EOF119" s="1845" t="e">
        <f>+EOE119/EOE$16</f>
        <v>#DIV/0!</v>
      </c>
      <c r="EOG119" s="1538">
        <f>+EOG557</f>
        <v>0</v>
      </c>
      <c r="EOH119" s="1845" t="e">
        <f>+EOG119/EOG$16</f>
        <v>#DIV/0!</v>
      </c>
      <c r="EOI119" s="1538">
        <f>+EOI557</f>
        <v>0</v>
      </c>
      <c r="EOJ119" s="1845" t="e">
        <f>+EOI119/EOI$16</f>
        <v>#DIV/0!</v>
      </c>
      <c r="EOK119" s="1538">
        <f>+EOK557</f>
        <v>0</v>
      </c>
      <c r="EOL119" s="1845" t="e">
        <f>+EOK119/EOK$16</f>
        <v>#DIV/0!</v>
      </c>
      <c r="EOM119" s="1538">
        <f>+EOM557</f>
        <v>0</v>
      </c>
      <c r="EON119" s="1845" t="e">
        <f>+EOM119/EOM$16</f>
        <v>#DIV/0!</v>
      </c>
      <c r="EOO119" s="1538">
        <f>+EOO557</f>
        <v>0</v>
      </c>
      <c r="EOP119" s="1845" t="e">
        <f>+EOO119/EOO$16</f>
        <v>#DIV/0!</v>
      </c>
      <c r="EOQ119" s="1538">
        <f>+EOQ557</f>
        <v>0</v>
      </c>
      <c r="EOR119" s="1845" t="e">
        <f>+EOQ119/EOQ$16</f>
        <v>#DIV/0!</v>
      </c>
      <c r="EOS119" s="1538">
        <f>+EOS557</f>
        <v>0</v>
      </c>
      <c r="EOT119" s="1845" t="e">
        <f>+EOS119/EOS$16</f>
        <v>#DIV/0!</v>
      </c>
      <c r="EOU119" s="1538">
        <f>+EOU557</f>
        <v>0</v>
      </c>
      <c r="EOV119" s="1845" t="e">
        <f>+EOU119/EOU$16</f>
        <v>#DIV/0!</v>
      </c>
      <c r="EOW119" s="1538">
        <f>+EOW557</f>
        <v>0</v>
      </c>
      <c r="EOX119" s="1845" t="e">
        <f>+EOW119/EOW$16</f>
        <v>#DIV/0!</v>
      </c>
      <c r="EOY119" s="1538">
        <f>+EOY557</f>
        <v>0</v>
      </c>
      <c r="EOZ119" s="1845" t="e">
        <f>+EOY119/EOY$16</f>
        <v>#DIV/0!</v>
      </c>
      <c r="EPA119" s="1538">
        <f>+EPA557</f>
        <v>0</v>
      </c>
      <c r="EPB119" s="1845" t="e">
        <f>+EPA119/EPA$16</f>
        <v>#DIV/0!</v>
      </c>
      <c r="EPC119" s="1538">
        <f>+EPC557</f>
        <v>0</v>
      </c>
      <c r="EPD119" s="1845" t="e">
        <f>+EPC119/EPC$16</f>
        <v>#DIV/0!</v>
      </c>
      <c r="EPE119" s="1538">
        <f>+EPE557</f>
        <v>0</v>
      </c>
      <c r="EPF119" s="1845" t="e">
        <f>+EPE119/EPE$16</f>
        <v>#DIV/0!</v>
      </c>
      <c r="EPG119" s="1538">
        <f>+EPG557</f>
        <v>0</v>
      </c>
      <c r="EPH119" s="1845" t="e">
        <f>+EPG119/EPG$16</f>
        <v>#DIV/0!</v>
      </c>
      <c r="EPI119" s="1538">
        <f>+EPI557</f>
        <v>0</v>
      </c>
      <c r="EPJ119" s="1845" t="e">
        <f>+EPI119/EPI$16</f>
        <v>#DIV/0!</v>
      </c>
      <c r="EPK119" s="1538">
        <f>+EPK557</f>
        <v>0</v>
      </c>
      <c r="EPL119" s="1845" t="e">
        <f>+EPK119/EPK$16</f>
        <v>#DIV/0!</v>
      </c>
      <c r="EPM119" s="1538">
        <f>+EPM557</f>
        <v>0</v>
      </c>
      <c r="EPN119" s="1845" t="e">
        <f>+EPM119/EPM$16</f>
        <v>#DIV/0!</v>
      </c>
      <c r="EPO119" s="1538">
        <f>+EPO557</f>
        <v>0</v>
      </c>
      <c r="EPP119" s="1845" t="e">
        <f>+EPO119/EPO$16</f>
        <v>#DIV/0!</v>
      </c>
      <c r="EPQ119" s="1538">
        <f>+EPQ557</f>
        <v>0</v>
      </c>
      <c r="EPR119" s="1845" t="e">
        <f>+EPQ119/EPQ$16</f>
        <v>#DIV/0!</v>
      </c>
      <c r="EPS119" s="1538">
        <f>+EPS557</f>
        <v>0</v>
      </c>
      <c r="EPT119" s="1845" t="e">
        <f>+EPS119/EPS$16</f>
        <v>#DIV/0!</v>
      </c>
      <c r="EPU119" s="1538">
        <f>+EPU557</f>
        <v>0</v>
      </c>
      <c r="EPV119" s="1845" t="e">
        <f>+EPU119/EPU$16</f>
        <v>#DIV/0!</v>
      </c>
      <c r="EPW119" s="1538">
        <f>+EPW557</f>
        <v>0</v>
      </c>
      <c r="EPX119" s="1845" t="e">
        <f>+EPW119/EPW$16</f>
        <v>#DIV/0!</v>
      </c>
      <c r="EPY119" s="1538">
        <f>+EPY557</f>
        <v>0</v>
      </c>
      <c r="EPZ119" s="1845" t="e">
        <f>+EPY119/EPY$16</f>
        <v>#DIV/0!</v>
      </c>
      <c r="EQA119" s="1538">
        <f>+EQA557</f>
        <v>0</v>
      </c>
      <c r="EQB119" s="1845" t="e">
        <f>+EQA119/EQA$16</f>
        <v>#DIV/0!</v>
      </c>
      <c r="EQC119" s="1538">
        <f>+EQC557</f>
        <v>0</v>
      </c>
      <c r="EQD119" s="1845" t="e">
        <f>+EQC119/EQC$16</f>
        <v>#DIV/0!</v>
      </c>
      <c r="EQE119" s="1538">
        <f>+EQE557</f>
        <v>0</v>
      </c>
      <c r="EQF119" s="1845" t="e">
        <f>+EQE119/EQE$16</f>
        <v>#DIV/0!</v>
      </c>
      <c r="EQG119" s="1538">
        <f>+EQG557</f>
        <v>0</v>
      </c>
      <c r="EQH119" s="1845" t="e">
        <f>+EQG119/EQG$16</f>
        <v>#DIV/0!</v>
      </c>
      <c r="EQI119" s="1538">
        <f>+EQI557</f>
        <v>0</v>
      </c>
      <c r="EQJ119" s="1845" t="e">
        <f>+EQI119/EQI$16</f>
        <v>#DIV/0!</v>
      </c>
      <c r="EQK119" s="1538">
        <f>+EQK557</f>
        <v>0</v>
      </c>
      <c r="EQL119" s="1845" t="e">
        <f>+EQK119/EQK$16</f>
        <v>#DIV/0!</v>
      </c>
      <c r="EQM119" s="1538">
        <f>+EQM557</f>
        <v>0</v>
      </c>
      <c r="EQN119" s="1845" t="e">
        <f>+EQM119/EQM$16</f>
        <v>#DIV/0!</v>
      </c>
      <c r="EQO119" s="1538">
        <f>+EQO557</f>
        <v>0</v>
      </c>
      <c r="EQP119" s="1845" t="e">
        <f>+EQO119/EQO$16</f>
        <v>#DIV/0!</v>
      </c>
      <c r="EQQ119" s="1538">
        <f>+EQQ557</f>
        <v>0</v>
      </c>
      <c r="EQR119" s="1845" t="e">
        <f>+EQQ119/EQQ$16</f>
        <v>#DIV/0!</v>
      </c>
      <c r="EQS119" s="1538">
        <f>+EQS557</f>
        <v>0</v>
      </c>
      <c r="EQT119" s="1845" t="e">
        <f>+EQS119/EQS$16</f>
        <v>#DIV/0!</v>
      </c>
      <c r="EQU119" s="1538">
        <f>+EQU557</f>
        <v>0</v>
      </c>
      <c r="EQV119" s="1845" t="e">
        <f>+EQU119/EQU$16</f>
        <v>#DIV/0!</v>
      </c>
      <c r="EQW119" s="1538">
        <f>+EQW557</f>
        <v>0</v>
      </c>
      <c r="EQX119" s="1845" t="e">
        <f>+EQW119/EQW$16</f>
        <v>#DIV/0!</v>
      </c>
      <c r="EQY119" s="1538">
        <f>+EQY557</f>
        <v>0</v>
      </c>
      <c r="EQZ119" s="1845" t="e">
        <f>+EQY119/EQY$16</f>
        <v>#DIV/0!</v>
      </c>
      <c r="ERA119" s="1538">
        <f>+ERA557</f>
        <v>0</v>
      </c>
      <c r="ERB119" s="1845" t="e">
        <f>+ERA119/ERA$16</f>
        <v>#DIV/0!</v>
      </c>
      <c r="ERC119" s="1538">
        <f>+ERC557</f>
        <v>0</v>
      </c>
      <c r="ERD119" s="1845" t="e">
        <f>+ERC119/ERC$16</f>
        <v>#DIV/0!</v>
      </c>
      <c r="ERE119" s="1538">
        <f>+ERE557</f>
        <v>0</v>
      </c>
      <c r="ERF119" s="1845" t="e">
        <f>+ERE119/ERE$16</f>
        <v>#DIV/0!</v>
      </c>
      <c r="ERG119" s="1538">
        <f>+ERG557</f>
        <v>0</v>
      </c>
      <c r="ERH119" s="1845" t="e">
        <f>+ERG119/ERG$16</f>
        <v>#DIV/0!</v>
      </c>
      <c r="ERI119" s="1538">
        <f>+ERI557</f>
        <v>0</v>
      </c>
      <c r="ERJ119" s="1845" t="e">
        <f>+ERI119/ERI$16</f>
        <v>#DIV/0!</v>
      </c>
      <c r="ERK119" s="1538">
        <f>+ERK557</f>
        <v>0</v>
      </c>
      <c r="ERL119" s="1845" t="e">
        <f>+ERK119/ERK$16</f>
        <v>#DIV/0!</v>
      </c>
      <c r="ERM119" s="1538">
        <f>+ERM557</f>
        <v>0</v>
      </c>
      <c r="ERN119" s="1845" t="e">
        <f>+ERM119/ERM$16</f>
        <v>#DIV/0!</v>
      </c>
      <c r="ERO119" s="1538">
        <f>+ERO557</f>
        <v>0</v>
      </c>
      <c r="ERP119" s="1845" t="e">
        <f>+ERO119/ERO$16</f>
        <v>#DIV/0!</v>
      </c>
      <c r="ERQ119" s="1538">
        <f>+ERQ557</f>
        <v>0</v>
      </c>
      <c r="ERR119" s="1845" t="e">
        <f>+ERQ119/ERQ$16</f>
        <v>#DIV/0!</v>
      </c>
      <c r="ERS119" s="1538">
        <f>+ERS557</f>
        <v>0</v>
      </c>
      <c r="ERT119" s="1845" t="e">
        <f>+ERS119/ERS$16</f>
        <v>#DIV/0!</v>
      </c>
      <c r="ERU119" s="1538">
        <f>+ERU557</f>
        <v>0</v>
      </c>
      <c r="ERV119" s="1845" t="e">
        <f>+ERU119/ERU$16</f>
        <v>#DIV/0!</v>
      </c>
      <c r="ERW119" s="1538">
        <f>+ERW557</f>
        <v>0</v>
      </c>
      <c r="ERX119" s="1845" t="e">
        <f>+ERW119/ERW$16</f>
        <v>#DIV/0!</v>
      </c>
      <c r="ERY119" s="1538">
        <f>+ERY557</f>
        <v>0</v>
      </c>
      <c r="ERZ119" s="1845" t="e">
        <f>+ERY119/ERY$16</f>
        <v>#DIV/0!</v>
      </c>
      <c r="ESA119" s="1538">
        <f>+ESA557</f>
        <v>0</v>
      </c>
      <c r="ESB119" s="1845" t="e">
        <f>+ESA119/ESA$16</f>
        <v>#DIV/0!</v>
      </c>
      <c r="ESC119" s="1538">
        <f>+ESC557</f>
        <v>0</v>
      </c>
      <c r="ESD119" s="1845" t="e">
        <f>+ESC119/ESC$16</f>
        <v>#DIV/0!</v>
      </c>
      <c r="ESE119" s="1538">
        <f>+ESE557</f>
        <v>0</v>
      </c>
      <c r="ESF119" s="1845" t="e">
        <f>+ESE119/ESE$16</f>
        <v>#DIV/0!</v>
      </c>
      <c r="ESG119" s="1538">
        <f>+ESG557</f>
        <v>0</v>
      </c>
      <c r="ESH119" s="1845" t="e">
        <f>+ESG119/ESG$16</f>
        <v>#DIV/0!</v>
      </c>
      <c r="ESI119" s="1538">
        <f>+ESI557</f>
        <v>0</v>
      </c>
      <c r="ESJ119" s="1845" t="e">
        <f>+ESI119/ESI$16</f>
        <v>#DIV/0!</v>
      </c>
      <c r="ESK119" s="1538">
        <f>+ESK557</f>
        <v>0</v>
      </c>
      <c r="ESL119" s="1845" t="e">
        <f>+ESK119/ESK$16</f>
        <v>#DIV/0!</v>
      </c>
      <c r="ESM119" s="1538">
        <f>+ESM557</f>
        <v>0</v>
      </c>
      <c r="ESN119" s="1845" t="e">
        <f>+ESM119/ESM$16</f>
        <v>#DIV/0!</v>
      </c>
      <c r="ESO119" s="1538">
        <f>+ESO557</f>
        <v>0</v>
      </c>
      <c r="ESP119" s="1845" t="e">
        <f>+ESO119/ESO$16</f>
        <v>#DIV/0!</v>
      </c>
      <c r="ESQ119" s="1538">
        <f>+ESQ557</f>
        <v>0</v>
      </c>
      <c r="ESR119" s="1845" t="e">
        <f>+ESQ119/ESQ$16</f>
        <v>#DIV/0!</v>
      </c>
      <c r="ESS119" s="1538">
        <f>+ESS557</f>
        <v>0</v>
      </c>
      <c r="EST119" s="1845" t="e">
        <f>+ESS119/ESS$16</f>
        <v>#DIV/0!</v>
      </c>
      <c r="ESU119" s="1538">
        <f>+ESU557</f>
        <v>0</v>
      </c>
      <c r="ESV119" s="1845" t="e">
        <f>+ESU119/ESU$16</f>
        <v>#DIV/0!</v>
      </c>
      <c r="ESW119" s="1538">
        <f>+ESW557</f>
        <v>0</v>
      </c>
      <c r="ESX119" s="1845" t="e">
        <f>+ESW119/ESW$16</f>
        <v>#DIV/0!</v>
      </c>
      <c r="ESY119" s="1538">
        <f>+ESY557</f>
        <v>0</v>
      </c>
      <c r="ESZ119" s="1845" t="e">
        <f>+ESY119/ESY$16</f>
        <v>#DIV/0!</v>
      </c>
      <c r="ETA119" s="1538">
        <f>+ETA557</f>
        <v>0</v>
      </c>
      <c r="ETB119" s="1845" t="e">
        <f>+ETA119/ETA$16</f>
        <v>#DIV/0!</v>
      </c>
      <c r="ETC119" s="1538">
        <f>+ETC557</f>
        <v>0</v>
      </c>
      <c r="ETD119" s="1845" t="e">
        <f>+ETC119/ETC$16</f>
        <v>#DIV/0!</v>
      </c>
      <c r="ETE119" s="1538">
        <f>+ETE557</f>
        <v>0</v>
      </c>
      <c r="ETF119" s="1845" t="e">
        <f>+ETE119/ETE$16</f>
        <v>#DIV/0!</v>
      </c>
      <c r="ETG119" s="1538">
        <f>+ETG557</f>
        <v>0</v>
      </c>
      <c r="ETH119" s="1845" t="e">
        <f>+ETG119/ETG$16</f>
        <v>#DIV/0!</v>
      </c>
      <c r="ETI119" s="1538">
        <f>+ETI557</f>
        <v>0</v>
      </c>
      <c r="ETJ119" s="1845" t="e">
        <f>+ETI119/ETI$16</f>
        <v>#DIV/0!</v>
      </c>
      <c r="ETK119" s="1538">
        <f>+ETK557</f>
        <v>0</v>
      </c>
      <c r="ETL119" s="1845" t="e">
        <f>+ETK119/ETK$16</f>
        <v>#DIV/0!</v>
      </c>
      <c r="ETM119" s="1538">
        <f>+ETM557</f>
        <v>0</v>
      </c>
      <c r="ETN119" s="1845" t="e">
        <f>+ETM119/ETM$16</f>
        <v>#DIV/0!</v>
      </c>
      <c r="ETO119" s="1538">
        <f>+ETO557</f>
        <v>0</v>
      </c>
      <c r="ETP119" s="1845" t="e">
        <f>+ETO119/ETO$16</f>
        <v>#DIV/0!</v>
      </c>
      <c r="ETQ119" s="1538">
        <f>+ETQ557</f>
        <v>0</v>
      </c>
      <c r="ETR119" s="1845" t="e">
        <f>+ETQ119/ETQ$16</f>
        <v>#DIV/0!</v>
      </c>
      <c r="ETS119" s="1538">
        <f>+ETS557</f>
        <v>0</v>
      </c>
      <c r="ETT119" s="1845" t="e">
        <f>+ETS119/ETS$16</f>
        <v>#DIV/0!</v>
      </c>
      <c r="ETU119" s="1538">
        <f>+ETU557</f>
        <v>0</v>
      </c>
      <c r="ETV119" s="1845" t="e">
        <f>+ETU119/ETU$16</f>
        <v>#DIV/0!</v>
      </c>
      <c r="ETW119" s="1538">
        <f>+ETW557</f>
        <v>0</v>
      </c>
      <c r="ETX119" s="1845" t="e">
        <f>+ETW119/ETW$16</f>
        <v>#DIV/0!</v>
      </c>
      <c r="ETY119" s="1538">
        <f>+ETY557</f>
        <v>0</v>
      </c>
      <c r="ETZ119" s="1845" t="e">
        <f>+ETY119/ETY$16</f>
        <v>#DIV/0!</v>
      </c>
      <c r="EUA119" s="1538">
        <f>+EUA557</f>
        <v>0</v>
      </c>
      <c r="EUB119" s="1845" t="e">
        <f>+EUA119/EUA$16</f>
        <v>#DIV/0!</v>
      </c>
      <c r="EUC119" s="1538">
        <f>+EUC557</f>
        <v>0</v>
      </c>
      <c r="EUD119" s="1845" t="e">
        <f>+EUC119/EUC$16</f>
        <v>#DIV/0!</v>
      </c>
      <c r="EUE119" s="1538">
        <f>+EUE557</f>
        <v>0</v>
      </c>
      <c r="EUF119" s="1845" t="e">
        <f>+EUE119/EUE$16</f>
        <v>#DIV/0!</v>
      </c>
      <c r="EUG119" s="1538">
        <f>+EUG557</f>
        <v>0</v>
      </c>
      <c r="EUH119" s="1845" t="e">
        <f>+EUG119/EUG$16</f>
        <v>#DIV/0!</v>
      </c>
      <c r="EUI119" s="1538">
        <f>+EUI557</f>
        <v>0</v>
      </c>
      <c r="EUJ119" s="1845" t="e">
        <f>+EUI119/EUI$16</f>
        <v>#DIV/0!</v>
      </c>
      <c r="EUK119" s="1538">
        <f>+EUK557</f>
        <v>0</v>
      </c>
      <c r="EUL119" s="1845" t="e">
        <f>+EUK119/EUK$16</f>
        <v>#DIV/0!</v>
      </c>
      <c r="EUM119" s="1538">
        <f>+EUM557</f>
        <v>0</v>
      </c>
      <c r="EUN119" s="1845" t="e">
        <f>+EUM119/EUM$16</f>
        <v>#DIV/0!</v>
      </c>
      <c r="EUO119" s="1538">
        <f>+EUO557</f>
        <v>0</v>
      </c>
      <c r="EUP119" s="1845" t="e">
        <f>+EUO119/EUO$16</f>
        <v>#DIV/0!</v>
      </c>
      <c r="EUQ119" s="1538">
        <f>+EUQ557</f>
        <v>0</v>
      </c>
      <c r="EUR119" s="1845" t="e">
        <f>+EUQ119/EUQ$16</f>
        <v>#DIV/0!</v>
      </c>
      <c r="EUS119" s="1538">
        <f>+EUS557</f>
        <v>0</v>
      </c>
      <c r="EUT119" s="1845" t="e">
        <f>+EUS119/EUS$16</f>
        <v>#DIV/0!</v>
      </c>
      <c r="EUU119" s="1538">
        <f>+EUU557</f>
        <v>0</v>
      </c>
      <c r="EUV119" s="1845" t="e">
        <f>+EUU119/EUU$16</f>
        <v>#DIV/0!</v>
      </c>
      <c r="EUW119" s="1538">
        <f>+EUW557</f>
        <v>0</v>
      </c>
      <c r="EUX119" s="1845" t="e">
        <f>+EUW119/EUW$16</f>
        <v>#DIV/0!</v>
      </c>
      <c r="EUY119" s="1538">
        <f>+EUY557</f>
        <v>0</v>
      </c>
      <c r="EUZ119" s="1845" t="e">
        <f>+EUY119/EUY$16</f>
        <v>#DIV/0!</v>
      </c>
      <c r="EVA119" s="1538">
        <f>+EVA557</f>
        <v>0</v>
      </c>
      <c r="EVB119" s="1845" t="e">
        <f>+EVA119/EVA$16</f>
        <v>#DIV/0!</v>
      </c>
      <c r="EVC119" s="1538">
        <f>+EVC557</f>
        <v>0</v>
      </c>
      <c r="EVD119" s="1845" t="e">
        <f>+EVC119/EVC$16</f>
        <v>#DIV/0!</v>
      </c>
      <c r="EVE119" s="1538">
        <f>+EVE557</f>
        <v>0</v>
      </c>
      <c r="EVF119" s="1845" t="e">
        <f>+EVE119/EVE$16</f>
        <v>#DIV/0!</v>
      </c>
      <c r="EVG119" s="1538">
        <f>+EVG557</f>
        <v>0</v>
      </c>
      <c r="EVH119" s="1845" t="e">
        <f>+EVG119/EVG$16</f>
        <v>#DIV/0!</v>
      </c>
      <c r="EVI119" s="1538">
        <f>+EVI557</f>
        <v>0</v>
      </c>
      <c r="EVJ119" s="1845" t="e">
        <f>+EVI119/EVI$16</f>
        <v>#DIV/0!</v>
      </c>
      <c r="EVK119" s="1538">
        <f>+EVK557</f>
        <v>0</v>
      </c>
      <c r="EVL119" s="1845" t="e">
        <f>+EVK119/EVK$16</f>
        <v>#DIV/0!</v>
      </c>
      <c r="EVM119" s="1538">
        <f>+EVM557</f>
        <v>0</v>
      </c>
      <c r="EVN119" s="1845" t="e">
        <f>+EVM119/EVM$16</f>
        <v>#DIV/0!</v>
      </c>
      <c r="EVO119" s="1538">
        <f>+EVO557</f>
        <v>0</v>
      </c>
      <c r="EVP119" s="1845" t="e">
        <f>+EVO119/EVO$16</f>
        <v>#DIV/0!</v>
      </c>
      <c r="EVQ119" s="1538">
        <f>+EVQ557</f>
        <v>0</v>
      </c>
      <c r="EVR119" s="1845" t="e">
        <f>+EVQ119/EVQ$16</f>
        <v>#DIV/0!</v>
      </c>
      <c r="EVS119" s="1538">
        <f>+EVS557</f>
        <v>0</v>
      </c>
      <c r="EVT119" s="1845" t="e">
        <f>+EVS119/EVS$16</f>
        <v>#DIV/0!</v>
      </c>
      <c r="EVU119" s="1538">
        <f>+EVU557</f>
        <v>0</v>
      </c>
      <c r="EVV119" s="1845" t="e">
        <f>+EVU119/EVU$16</f>
        <v>#DIV/0!</v>
      </c>
      <c r="EVW119" s="1538">
        <f>+EVW557</f>
        <v>0</v>
      </c>
      <c r="EVX119" s="1845" t="e">
        <f>+EVW119/EVW$16</f>
        <v>#DIV/0!</v>
      </c>
      <c r="EVY119" s="1538">
        <f>+EVY557</f>
        <v>0</v>
      </c>
      <c r="EVZ119" s="1845" t="e">
        <f>+EVY119/EVY$16</f>
        <v>#DIV/0!</v>
      </c>
      <c r="EWA119" s="1538">
        <f>+EWA557</f>
        <v>0</v>
      </c>
      <c r="EWB119" s="1845" t="e">
        <f>+EWA119/EWA$16</f>
        <v>#DIV/0!</v>
      </c>
      <c r="EWC119" s="1538">
        <f>+EWC557</f>
        <v>0</v>
      </c>
      <c r="EWD119" s="1845" t="e">
        <f>+EWC119/EWC$16</f>
        <v>#DIV/0!</v>
      </c>
      <c r="EWE119" s="1538">
        <f>+EWE557</f>
        <v>0</v>
      </c>
      <c r="EWF119" s="1845" t="e">
        <f>+EWE119/EWE$16</f>
        <v>#DIV/0!</v>
      </c>
      <c r="EWG119" s="1538">
        <f>+EWG557</f>
        <v>0</v>
      </c>
      <c r="EWH119" s="1845" t="e">
        <f>+EWG119/EWG$16</f>
        <v>#DIV/0!</v>
      </c>
      <c r="EWI119" s="1538">
        <f>+EWI557</f>
        <v>0</v>
      </c>
      <c r="EWJ119" s="1845" t="e">
        <f>+EWI119/EWI$16</f>
        <v>#DIV/0!</v>
      </c>
      <c r="EWK119" s="1538">
        <f>+EWK557</f>
        <v>0</v>
      </c>
      <c r="EWL119" s="1845" t="e">
        <f>+EWK119/EWK$16</f>
        <v>#DIV/0!</v>
      </c>
      <c r="EWM119" s="1538">
        <f>+EWM557</f>
        <v>0</v>
      </c>
      <c r="EWN119" s="1845" t="e">
        <f>+EWM119/EWM$16</f>
        <v>#DIV/0!</v>
      </c>
      <c r="EWO119" s="1538">
        <f>+EWO557</f>
        <v>0</v>
      </c>
      <c r="EWP119" s="1845" t="e">
        <f>+EWO119/EWO$16</f>
        <v>#DIV/0!</v>
      </c>
      <c r="EWQ119" s="1538">
        <f>+EWQ557</f>
        <v>0</v>
      </c>
      <c r="EWR119" s="1845" t="e">
        <f>+EWQ119/EWQ$16</f>
        <v>#DIV/0!</v>
      </c>
      <c r="EWS119" s="1538">
        <f>+EWS557</f>
        <v>0</v>
      </c>
      <c r="EWT119" s="1845" t="e">
        <f>+EWS119/EWS$16</f>
        <v>#DIV/0!</v>
      </c>
      <c r="EWU119" s="1538">
        <f>+EWU557</f>
        <v>0</v>
      </c>
      <c r="EWV119" s="1845" t="e">
        <f>+EWU119/EWU$16</f>
        <v>#DIV/0!</v>
      </c>
      <c r="EWW119" s="1538">
        <f>+EWW557</f>
        <v>0</v>
      </c>
      <c r="EWX119" s="1845" t="e">
        <f>+EWW119/EWW$16</f>
        <v>#DIV/0!</v>
      </c>
      <c r="EWY119" s="1538">
        <f>+EWY557</f>
        <v>0</v>
      </c>
      <c r="EWZ119" s="1845" t="e">
        <f>+EWY119/EWY$16</f>
        <v>#DIV/0!</v>
      </c>
      <c r="EXA119" s="1538">
        <f>+EXA557</f>
        <v>0</v>
      </c>
      <c r="EXB119" s="1845" t="e">
        <f>+EXA119/EXA$16</f>
        <v>#DIV/0!</v>
      </c>
      <c r="EXC119" s="1538">
        <f>+EXC557</f>
        <v>0</v>
      </c>
      <c r="EXD119" s="1845" t="e">
        <f>+EXC119/EXC$16</f>
        <v>#DIV/0!</v>
      </c>
      <c r="EXE119" s="1538">
        <f>+EXE557</f>
        <v>0</v>
      </c>
      <c r="EXF119" s="1845" t="e">
        <f>+EXE119/EXE$16</f>
        <v>#DIV/0!</v>
      </c>
      <c r="EXG119" s="1538">
        <f>+EXG557</f>
        <v>0</v>
      </c>
      <c r="EXH119" s="1845" t="e">
        <f>+EXG119/EXG$16</f>
        <v>#DIV/0!</v>
      </c>
      <c r="EXI119" s="1538">
        <f>+EXI557</f>
        <v>0</v>
      </c>
      <c r="EXJ119" s="1845" t="e">
        <f>+EXI119/EXI$16</f>
        <v>#DIV/0!</v>
      </c>
      <c r="EXK119" s="1538">
        <f>+EXK557</f>
        <v>0</v>
      </c>
      <c r="EXL119" s="1845" t="e">
        <f>+EXK119/EXK$16</f>
        <v>#DIV/0!</v>
      </c>
      <c r="EXM119" s="1538">
        <f>+EXM557</f>
        <v>0</v>
      </c>
      <c r="EXN119" s="1845" t="e">
        <f>+EXM119/EXM$16</f>
        <v>#DIV/0!</v>
      </c>
      <c r="EXO119" s="1538">
        <f>+EXO557</f>
        <v>0</v>
      </c>
      <c r="EXP119" s="1845" t="e">
        <f>+EXO119/EXO$16</f>
        <v>#DIV/0!</v>
      </c>
      <c r="EXQ119" s="1538">
        <f>+EXQ557</f>
        <v>0</v>
      </c>
      <c r="EXR119" s="1845" t="e">
        <f>+EXQ119/EXQ$16</f>
        <v>#DIV/0!</v>
      </c>
      <c r="EXS119" s="1538">
        <f>+EXS557</f>
        <v>0</v>
      </c>
      <c r="EXT119" s="1845" t="e">
        <f>+EXS119/EXS$16</f>
        <v>#DIV/0!</v>
      </c>
      <c r="EXU119" s="1538">
        <f>+EXU557</f>
        <v>0</v>
      </c>
      <c r="EXV119" s="1845" t="e">
        <f>+EXU119/EXU$16</f>
        <v>#DIV/0!</v>
      </c>
      <c r="EXW119" s="1538">
        <f>+EXW557</f>
        <v>0</v>
      </c>
      <c r="EXX119" s="1845" t="e">
        <f>+EXW119/EXW$16</f>
        <v>#DIV/0!</v>
      </c>
      <c r="EXY119" s="1538">
        <f>+EXY557</f>
        <v>0</v>
      </c>
      <c r="EXZ119" s="1845" t="e">
        <f>+EXY119/EXY$16</f>
        <v>#DIV/0!</v>
      </c>
      <c r="EYA119" s="1538">
        <f>+EYA557</f>
        <v>0</v>
      </c>
      <c r="EYB119" s="1845" t="e">
        <f>+EYA119/EYA$16</f>
        <v>#DIV/0!</v>
      </c>
      <c r="EYC119" s="1538">
        <f>+EYC557</f>
        <v>0</v>
      </c>
      <c r="EYD119" s="1845" t="e">
        <f>+EYC119/EYC$16</f>
        <v>#DIV/0!</v>
      </c>
      <c r="EYE119" s="1538">
        <f>+EYE557</f>
        <v>0</v>
      </c>
      <c r="EYF119" s="1845" t="e">
        <f>+EYE119/EYE$16</f>
        <v>#DIV/0!</v>
      </c>
      <c r="EYG119" s="1538">
        <f>+EYG557</f>
        <v>0</v>
      </c>
      <c r="EYH119" s="1845" t="e">
        <f>+EYG119/EYG$16</f>
        <v>#DIV/0!</v>
      </c>
      <c r="EYI119" s="1538">
        <f>+EYI557</f>
        <v>0</v>
      </c>
      <c r="EYJ119" s="1845" t="e">
        <f>+EYI119/EYI$16</f>
        <v>#DIV/0!</v>
      </c>
      <c r="EYK119" s="1538">
        <f>+EYK557</f>
        <v>0</v>
      </c>
      <c r="EYL119" s="1845" t="e">
        <f>+EYK119/EYK$16</f>
        <v>#DIV/0!</v>
      </c>
      <c r="EYM119" s="1538">
        <f>+EYM557</f>
        <v>0</v>
      </c>
      <c r="EYN119" s="1845" t="e">
        <f>+EYM119/EYM$16</f>
        <v>#DIV/0!</v>
      </c>
      <c r="EYO119" s="1538">
        <f>+EYO557</f>
        <v>0</v>
      </c>
      <c r="EYP119" s="1845" t="e">
        <f>+EYO119/EYO$16</f>
        <v>#DIV/0!</v>
      </c>
      <c r="EYQ119" s="1538">
        <f>+EYQ557</f>
        <v>0</v>
      </c>
      <c r="EYR119" s="1845" t="e">
        <f>+EYQ119/EYQ$16</f>
        <v>#DIV/0!</v>
      </c>
      <c r="EYS119" s="1538">
        <f>+EYS557</f>
        <v>0</v>
      </c>
      <c r="EYT119" s="1845" t="e">
        <f>+EYS119/EYS$16</f>
        <v>#DIV/0!</v>
      </c>
      <c r="EYU119" s="1538">
        <f>+EYU557</f>
        <v>0</v>
      </c>
      <c r="EYV119" s="1845" t="e">
        <f>+EYU119/EYU$16</f>
        <v>#DIV/0!</v>
      </c>
      <c r="EYW119" s="1538">
        <f>+EYW557</f>
        <v>0</v>
      </c>
      <c r="EYX119" s="1845" t="e">
        <f>+EYW119/EYW$16</f>
        <v>#DIV/0!</v>
      </c>
      <c r="EYY119" s="1538">
        <f>+EYY557</f>
        <v>0</v>
      </c>
      <c r="EYZ119" s="1845" t="e">
        <f>+EYY119/EYY$16</f>
        <v>#DIV/0!</v>
      </c>
      <c r="EZA119" s="1538">
        <f>+EZA557</f>
        <v>0</v>
      </c>
      <c r="EZB119" s="1845" t="e">
        <f>+EZA119/EZA$16</f>
        <v>#DIV/0!</v>
      </c>
      <c r="EZC119" s="1538">
        <f>+EZC557</f>
        <v>0</v>
      </c>
      <c r="EZD119" s="1845" t="e">
        <f>+EZC119/EZC$16</f>
        <v>#DIV/0!</v>
      </c>
      <c r="EZE119" s="1538">
        <f>+EZE557</f>
        <v>0</v>
      </c>
      <c r="EZF119" s="1845" t="e">
        <f>+EZE119/EZE$16</f>
        <v>#DIV/0!</v>
      </c>
      <c r="EZG119" s="1538">
        <f>+EZG557</f>
        <v>0</v>
      </c>
      <c r="EZH119" s="1845" t="e">
        <f>+EZG119/EZG$16</f>
        <v>#DIV/0!</v>
      </c>
      <c r="EZI119" s="1538">
        <f>+EZI557</f>
        <v>0</v>
      </c>
      <c r="EZJ119" s="1845" t="e">
        <f>+EZI119/EZI$16</f>
        <v>#DIV/0!</v>
      </c>
      <c r="EZK119" s="1538">
        <f>+EZK557</f>
        <v>0</v>
      </c>
      <c r="EZL119" s="1845" t="e">
        <f>+EZK119/EZK$16</f>
        <v>#DIV/0!</v>
      </c>
      <c r="EZM119" s="1538">
        <f>+EZM557</f>
        <v>0</v>
      </c>
      <c r="EZN119" s="1845" t="e">
        <f>+EZM119/EZM$16</f>
        <v>#DIV/0!</v>
      </c>
      <c r="EZO119" s="1538">
        <f>+EZO557</f>
        <v>0</v>
      </c>
      <c r="EZP119" s="1845" t="e">
        <f>+EZO119/EZO$16</f>
        <v>#DIV/0!</v>
      </c>
      <c r="EZQ119" s="1538">
        <f>+EZQ557</f>
        <v>0</v>
      </c>
      <c r="EZR119" s="1845" t="e">
        <f>+EZQ119/EZQ$16</f>
        <v>#DIV/0!</v>
      </c>
      <c r="EZS119" s="1538">
        <f>+EZS557</f>
        <v>0</v>
      </c>
      <c r="EZT119" s="1845" t="e">
        <f>+EZS119/EZS$16</f>
        <v>#DIV/0!</v>
      </c>
      <c r="EZU119" s="1538">
        <f>+EZU557</f>
        <v>0</v>
      </c>
      <c r="EZV119" s="1845" t="e">
        <f>+EZU119/EZU$16</f>
        <v>#DIV/0!</v>
      </c>
      <c r="EZW119" s="1538">
        <f>+EZW557</f>
        <v>0</v>
      </c>
      <c r="EZX119" s="1845" t="e">
        <f>+EZW119/EZW$16</f>
        <v>#DIV/0!</v>
      </c>
      <c r="EZY119" s="1538">
        <f>+EZY557</f>
        <v>0</v>
      </c>
      <c r="EZZ119" s="1845" t="e">
        <f>+EZY119/EZY$16</f>
        <v>#DIV/0!</v>
      </c>
      <c r="FAA119" s="1538">
        <f>+FAA557</f>
        <v>0</v>
      </c>
      <c r="FAB119" s="1845" t="e">
        <f>+FAA119/FAA$16</f>
        <v>#DIV/0!</v>
      </c>
      <c r="FAC119" s="1538">
        <f>+FAC557</f>
        <v>0</v>
      </c>
      <c r="FAD119" s="1845" t="e">
        <f>+FAC119/FAC$16</f>
        <v>#DIV/0!</v>
      </c>
      <c r="FAE119" s="1538">
        <f>+FAE557</f>
        <v>0</v>
      </c>
      <c r="FAF119" s="1845" t="e">
        <f>+FAE119/FAE$16</f>
        <v>#DIV/0!</v>
      </c>
      <c r="FAG119" s="1538">
        <f>+FAG557</f>
        <v>0</v>
      </c>
      <c r="FAH119" s="1845" t="e">
        <f>+FAG119/FAG$16</f>
        <v>#DIV/0!</v>
      </c>
      <c r="FAI119" s="1538">
        <f>+FAI557</f>
        <v>0</v>
      </c>
      <c r="FAJ119" s="1845" t="e">
        <f>+FAI119/FAI$16</f>
        <v>#DIV/0!</v>
      </c>
      <c r="FAK119" s="1538">
        <f>+FAK557</f>
        <v>0</v>
      </c>
      <c r="FAL119" s="1845" t="e">
        <f>+FAK119/FAK$16</f>
        <v>#DIV/0!</v>
      </c>
      <c r="FAM119" s="1538">
        <f>+FAM557</f>
        <v>0</v>
      </c>
      <c r="FAN119" s="1845" t="e">
        <f>+FAM119/FAM$16</f>
        <v>#DIV/0!</v>
      </c>
      <c r="FAO119" s="1538">
        <f>+FAO557</f>
        <v>0</v>
      </c>
      <c r="FAP119" s="1845" t="e">
        <f>+FAO119/FAO$16</f>
        <v>#DIV/0!</v>
      </c>
      <c r="FAQ119" s="1538">
        <f>+FAQ557</f>
        <v>0</v>
      </c>
      <c r="FAR119" s="1845" t="e">
        <f>+FAQ119/FAQ$16</f>
        <v>#DIV/0!</v>
      </c>
      <c r="FAS119" s="1538">
        <f>+FAS557</f>
        <v>0</v>
      </c>
      <c r="FAT119" s="1845" t="e">
        <f>+FAS119/FAS$16</f>
        <v>#DIV/0!</v>
      </c>
      <c r="FAU119" s="1538">
        <f>+FAU557</f>
        <v>0</v>
      </c>
      <c r="FAV119" s="1845" t="e">
        <f>+FAU119/FAU$16</f>
        <v>#DIV/0!</v>
      </c>
      <c r="FAW119" s="1538">
        <f>+FAW557</f>
        <v>0</v>
      </c>
      <c r="FAX119" s="1845" t="e">
        <f>+FAW119/FAW$16</f>
        <v>#DIV/0!</v>
      </c>
      <c r="FAY119" s="1538">
        <f>+FAY557</f>
        <v>0</v>
      </c>
      <c r="FAZ119" s="1845" t="e">
        <f>+FAY119/FAY$16</f>
        <v>#DIV/0!</v>
      </c>
      <c r="FBA119" s="1538">
        <f>+FBA557</f>
        <v>0</v>
      </c>
      <c r="FBB119" s="1845" t="e">
        <f>+FBA119/FBA$16</f>
        <v>#DIV/0!</v>
      </c>
      <c r="FBC119" s="1538">
        <f>+FBC557</f>
        <v>0</v>
      </c>
      <c r="FBD119" s="1845" t="e">
        <f>+FBC119/FBC$16</f>
        <v>#DIV/0!</v>
      </c>
      <c r="FBE119" s="1538">
        <f>+FBE557</f>
        <v>0</v>
      </c>
      <c r="FBF119" s="1845" t="e">
        <f>+FBE119/FBE$16</f>
        <v>#DIV/0!</v>
      </c>
      <c r="FBG119" s="1538">
        <f>+FBG557</f>
        <v>0</v>
      </c>
      <c r="FBH119" s="1845" t="e">
        <f>+FBG119/FBG$16</f>
        <v>#DIV/0!</v>
      </c>
      <c r="FBI119" s="1538">
        <f>+FBI557</f>
        <v>0</v>
      </c>
      <c r="FBJ119" s="1845" t="e">
        <f>+FBI119/FBI$16</f>
        <v>#DIV/0!</v>
      </c>
      <c r="FBK119" s="1538">
        <f>+FBK557</f>
        <v>0</v>
      </c>
      <c r="FBL119" s="1845" t="e">
        <f>+FBK119/FBK$16</f>
        <v>#DIV/0!</v>
      </c>
      <c r="FBM119" s="1538">
        <f>+FBM557</f>
        <v>0</v>
      </c>
      <c r="FBN119" s="1845" t="e">
        <f>+FBM119/FBM$16</f>
        <v>#DIV/0!</v>
      </c>
      <c r="FBO119" s="1538">
        <f>+FBO557</f>
        <v>0</v>
      </c>
      <c r="FBP119" s="1845" t="e">
        <f>+FBO119/FBO$16</f>
        <v>#DIV/0!</v>
      </c>
      <c r="FBQ119" s="1538">
        <f>+FBQ557</f>
        <v>0</v>
      </c>
      <c r="FBR119" s="1845" t="e">
        <f>+FBQ119/FBQ$16</f>
        <v>#DIV/0!</v>
      </c>
      <c r="FBS119" s="1538">
        <f>+FBS557</f>
        <v>0</v>
      </c>
      <c r="FBT119" s="1845" t="e">
        <f>+FBS119/FBS$16</f>
        <v>#DIV/0!</v>
      </c>
      <c r="FBU119" s="1538">
        <f>+FBU557</f>
        <v>0</v>
      </c>
      <c r="FBV119" s="1845" t="e">
        <f>+FBU119/FBU$16</f>
        <v>#DIV/0!</v>
      </c>
      <c r="FBW119" s="1538">
        <f>+FBW557</f>
        <v>0</v>
      </c>
      <c r="FBX119" s="1845" t="e">
        <f>+FBW119/FBW$16</f>
        <v>#DIV/0!</v>
      </c>
      <c r="FBY119" s="1538">
        <f>+FBY557</f>
        <v>0</v>
      </c>
      <c r="FBZ119" s="1845" t="e">
        <f>+FBY119/FBY$16</f>
        <v>#DIV/0!</v>
      </c>
      <c r="FCA119" s="1538">
        <f>+FCA557</f>
        <v>0</v>
      </c>
      <c r="FCB119" s="1845" t="e">
        <f>+FCA119/FCA$16</f>
        <v>#DIV/0!</v>
      </c>
      <c r="FCC119" s="1538">
        <f>+FCC557</f>
        <v>0</v>
      </c>
      <c r="FCD119" s="1845" t="e">
        <f>+FCC119/FCC$16</f>
        <v>#DIV/0!</v>
      </c>
      <c r="FCE119" s="1538">
        <f>+FCE557</f>
        <v>0</v>
      </c>
      <c r="FCF119" s="1845" t="e">
        <f>+FCE119/FCE$16</f>
        <v>#DIV/0!</v>
      </c>
      <c r="FCG119" s="1538">
        <f>+FCG557</f>
        <v>0</v>
      </c>
      <c r="FCH119" s="1845" t="e">
        <f>+FCG119/FCG$16</f>
        <v>#DIV/0!</v>
      </c>
      <c r="FCI119" s="1538">
        <f>+FCI557</f>
        <v>0</v>
      </c>
      <c r="FCJ119" s="1845" t="e">
        <f>+FCI119/FCI$16</f>
        <v>#DIV/0!</v>
      </c>
      <c r="FCK119" s="1538">
        <f>+FCK557</f>
        <v>0</v>
      </c>
      <c r="FCL119" s="1845" t="e">
        <f>+FCK119/FCK$16</f>
        <v>#DIV/0!</v>
      </c>
      <c r="FCM119" s="1538">
        <f>+FCM557</f>
        <v>0</v>
      </c>
      <c r="FCN119" s="1845" t="e">
        <f>+FCM119/FCM$16</f>
        <v>#DIV/0!</v>
      </c>
      <c r="FCO119" s="1538">
        <f>+FCO557</f>
        <v>0</v>
      </c>
      <c r="FCP119" s="1845" t="e">
        <f>+FCO119/FCO$16</f>
        <v>#DIV/0!</v>
      </c>
      <c r="FCQ119" s="1538">
        <f>+FCQ557</f>
        <v>0</v>
      </c>
      <c r="FCR119" s="1845" t="e">
        <f>+FCQ119/FCQ$16</f>
        <v>#DIV/0!</v>
      </c>
      <c r="FCS119" s="1538">
        <f>+FCS557</f>
        <v>0</v>
      </c>
      <c r="FCT119" s="1845" t="e">
        <f>+FCS119/FCS$16</f>
        <v>#DIV/0!</v>
      </c>
      <c r="FCU119" s="1538">
        <f>+FCU557</f>
        <v>0</v>
      </c>
      <c r="FCV119" s="1845" t="e">
        <f>+FCU119/FCU$16</f>
        <v>#DIV/0!</v>
      </c>
      <c r="FCW119" s="1538">
        <f>+FCW557</f>
        <v>0</v>
      </c>
      <c r="FCX119" s="1845" t="e">
        <f>+FCW119/FCW$16</f>
        <v>#DIV/0!</v>
      </c>
      <c r="FCY119" s="1538">
        <f>+FCY557</f>
        <v>0</v>
      </c>
      <c r="FCZ119" s="1845" t="e">
        <f>+FCY119/FCY$16</f>
        <v>#DIV/0!</v>
      </c>
      <c r="FDA119" s="1538">
        <f>+FDA557</f>
        <v>0</v>
      </c>
      <c r="FDB119" s="1845" t="e">
        <f>+FDA119/FDA$16</f>
        <v>#DIV/0!</v>
      </c>
      <c r="FDC119" s="1538">
        <f>+FDC557</f>
        <v>0</v>
      </c>
      <c r="FDD119" s="1845" t="e">
        <f>+FDC119/FDC$16</f>
        <v>#DIV/0!</v>
      </c>
      <c r="FDE119" s="1538">
        <f>+FDE557</f>
        <v>0</v>
      </c>
      <c r="FDF119" s="1845" t="e">
        <f>+FDE119/FDE$16</f>
        <v>#DIV/0!</v>
      </c>
      <c r="FDG119" s="1538">
        <f>+FDG557</f>
        <v>0</v>
      </c>
      <c r="FDH119" s="1845" t="e">
        <f>+FDG119/FDG$16</f>
        <v>#DIV/0!</v>
      </c>
      <c r="FDI119" s="1538">
        <f>+FDI557</f>
        <v>0</v>
      </c>
      <c r="FDJ119" s="1845" t="e">
        <f>+FDI119/FDI$16</f>
        <v>#DIV/0!</v>
      </c>
      <c r="FDK119" s="1538">
        <f>+FDK557</f>
        <v>0</v>
      </c>
      <c r="FDL119" s="1845" t="e">
        <f>+FDK119/FDK$16</f>
        <v>#DIV/0!</v>
      </c>
      <c r="FDM119" s="1538">
        <f>+FDM557</f>
        <v>0</v>
      </c>
      <c r="FDN119" s="1845" t="e">
        <f>+FDM119/FDM$16</f>
        <v>#DIV/0!</v>
      </c>
      <c r="FDO119" s="1538">
        <f>+FDO557</f>
        <v>0</v>
      </c>
      <c r="FDP119" s="1845" t="e">
        <f>+FDO119/FDO$16</f>
        <v>#DIV/0!</v>
      </c>
      <c r="FDQ119" s="1538">
        <f>+FDQ557</f>
        <v>0</v>
      </c>
      <c r="FDR119" s="1845" t="e">
        <f>+FDQ119/FDQ$16</f>
        <v>#DIV/0!</v>
      </c>
      <c r="FDS119" s="1538">
        <f>+FDS557</f>
        <v>0</v>
      </c>
      <c r="FDT119" s="1845" t="e">
        <f>+FDS119/FDS$16</f>
        <v>#DIV/0!</v>
      </c>
      <c r="FDU119" s="1538">
        <f>+FDU557</f>
        <v>0</v>
      </c>
      <c r="FDV119" s="1845" t="e">
        <f>+FDU119/FDU$16</f>
        <v>#DIV/0!</v>
      </c>
      <c r="FDW119" s="1538">
        <f>+FDW557</f>
        <v>0</v>
      </c>
      <c r="FDX119" s="1845" t="e">
        <f>+FDW119/FDW$16</f>
        <v>#DIV/0!</v>
      </c>
      <c r="FDY119" s="1538">
        <f>+FDY557</f>
        <v>0</v>
      </c>
      <c r="FDZ119" s="1845" t="e">
        <f>+FDY119/FDY$16</f>
        <v>#DIV/0!</v>
      </c>
      <c r="FEA119" s="1538">
        <f>+FEA557</f>
        <v>0</v>
      </c>
      <c r="FEB119" s="1845" t="e">
        <f>+FEA119/FEA$16</f>
        <v>#DIV/0!</v>
      </c>
      <c r="FEC119" s="1538">
        <f>+FEC557</f>
        <v>0</v>
      </c>
      <c r="FED119" s="1845" t="e">
        <f>+FEC119/FEC$16</f>
        <v>#DIV/0!</v>
      </c>
      <c r="FEE119" s="1538">
        <f>+FEE557</f>
        <v>0</v>
      </c>
      <c r="FEF119" s="1845" t="e">
        <f>+FEE119/FEE$16</f>
        <v>#DIV/0!</v>
      </c>
      <c r="FEG119" s="1538">
        <f>+FEG557</f>
        <v>0</v>
      </c>
      <c r="FEH119" s="1845" t="e">
        <f>+FEG119/FEG$16</f>
        <v>#DIV/0!</v>
      </c>
      <c r="FEI119" s="1538">
        <f>+FEI557</f>
        <v>0</v>
      </c>
      <c r="FEJ119" s="1845" t="e">
        <f>+FEI119/FEI$16</f>
        <v>#DIV/0!</v>
      </c>
      <c r="FEK119" s="1538">
        <f>+FEK557</f>
        <v>0</v>
      </c>
      <c r="FEL119" s="1845" t="e">
        <f>+FEK119/FEK$16</f>
        <v>#DIV/0!</v>
      </c>
      <c r="FEM119" s="1538">
        <f>+FEM557</f>
        <v>0</v>
      </c>
      <c r="FEN119" s="1845" t="e">
        <f>+FEM119/FEM$16</f>
        <v>#DIV/0!</v>
      </c>
      <c r="FEO119" s="1538">
        <f>+FEO557</f>
        <v>0</v>
      </c>
      <c r="FEP119" s="1845" t="e">
        <f>+FEO119/FEO$16</f>
        <v>#DIV/0!</v>
      </c>
      <c r="FEQ119" s="1538">
        <f>+FEQ557</f>
        <v>0</v>
      </c>
      <c r="FER119" s="1845" t="e">
        <f>+FEQ119/FEQ$16</f>
        <v>#DIV/0!</v>
      </c>
      <c r="FES119" s="1538">
        <f>+FES557</f>
        <v>0</v>
      </c>
      <c r="FET119" s="1845" t="e">
        <f>+FES119/FES$16</f>
        <v>#DIV/0!</v>
      </c>
      <c r="FEU119" s="1538">
        <f>+FEU557</f>
        <v>0</v>
      </c>
      <c r="FEV119" s="1845" t="e">
        <f>+FEU119/FEU$16</f>
        <v>#DIV/0!</v>
      </c>
      <c r="FEW119" s="1538">
        <f>+FEW557</f>
        <v>0</v>
      </c>
      <c r="FEX119" s="1845" t="e">
        <f>+FEW119/FEW$16</f>
        <v>#DIV/0!</v>
      </c>
      <c r="FEY119" s="1538">
        <f>+FEY557</f>
        <v>0</v>
      </c>
      <c r="FEZ119" s="1845" t="e">
        <f>+FEY119/FEY$16</f>
        <v>#DIV/0!</v>
      </c>
      <c r="FFA119" s="1538">
        <f>+FFA557</f>
        <v>0</v>
      </c>
      <c r="FFB119" s="1845" t="e">
        <f>+FFA119/FFA$16</f>
        <v>#DIV/0!</v>
      </c>
      <c r="FFC119" s="1538">
        <f>+FFC557</f>
        <v>0</v>
      </c>
      <c r="FFD119" s="1845" t="e">
        <f>+FFC119/FFC$16</f>
        <v>#DIV/0!</v>
      </c>
      <c r="FFE119" s="1538">
        <f>+FFE557</f>
        <v>0</v>
      </c>
      <c r="FFF119" s="1845" t="e">
        <f>+FFE119/FFE$16</f>
        <v>#DIV/0!</v>
      </c>
      <c r="FFG119" s="1538">
        <f>+FFG557</f>
        <v>0</v>
      </c>
      <c r="FFH119" s="1845" t="e">
        <f>+FFG119/FFG$16</f>
        <v>#DIV/0!</v>
      </c>
      <c r="FFI119" s="1538">
        <f>+FFI557</f>
        <v>0</v>
      </c>
      <c r="FFJ119" s="1845" t="e">
        <f>+FFI119/FFI$16</f>
        <v>#DIV/0!</v>
      </c>
      <c r="FFK119" s="1538">
        <f>+FFK557</f>
        <v>0</v>
      </c>
      <c r="FFL119" s="1845" t="e">
        <f>+FFK119/FFK$16</f>
        <v>#DIV/0!</v>
      </c>
      <c r="FFM119" s="1538">
        <f>+FFM557</f>
        <v>0</v>
      </c>
      <c r="FFN119" s="1845" t="e">
        <f>+FFM119/FFM$16</f>
        <v>#DIV/0!</v>
      </c>
      <c r="FFO119" s="1538">
        <f>+FFO557</f>
        <v>0</v>
      </c>
      <c r="FFP119" s="1845" t="e">
        <f>+FFO119/FFO$16</f>
        <v>#DIV/0!</v>
      </c>
      <c r="FFQ119" s="1538">
        <f>+FFQ557</f>
        <v>0</v>
      </c>
      <c r="FFR119" s="1845" t="e">
        <f>+FFQ119/FFQ$16</f>
        <v>#DIV/0!</v>
      </c>
      <c r="FFS119" s="1538">
        <f>+FFS557</f>
        <v>0</v>
      </c>
      <c r="FFT119" s="1845" t="e">
        <f>+FFS119/FFS$16</f>
        <v>#DIV/0!</v>
      </c>
      <c r="FFU119" s="1538">
        <f>+FFU557</f>
        <v>0</v>
      </c>
      <c r="FFV119" s="1845" t="e">
        <f>+FFU119/FFU$16</f>
        <v>#DIV/0!</v>
      </c>
      <c r="FFW119" s="1538">
        <f>+FFW557</f>
        <v>0</v>
      </c>
      <c r="FFX119" s="1845" t="e">
        <f>+FFW119/FFW$16</f>
        <v>#DIV/0!</v>
      </c>
      <c r="FFY119" s="1538">
        <f>+FFY557</f>
        <v>0</v>
      </c>
      <c r="FFZ119" s="1845" t="e">
        <f>+FFY119/FFY$16</f>
        <v>#DIV/0!</v>
      </c>
      <c r="FGA119" s="1538">
        <f>+FGA557</f>
        <v>0</v>
      </c>
      <c r="FGB119" s="1845" t="e">
        <f>+FGA119/FGA$16</f>
        <v>#DIV/0!</v>
      </c>
      <c r="FGC119" s="1538">
        <f>+FGC557</f>
        <v>0</v>
      </c>
      <c r="FGD119" s="1845" t="e">
        <f>+FGC119/FGC$16</f>
        <v>#DIV/0!</v>
      </c>
      <c r="FGE119" s="1538">
        <f>+FGE557</f>
        <v>0</v>
      </c>
      <c r="FGF119" s="1845" t="e">
        <f>+FGE119/FGE$16</f>
        <v>#DIV/0!</v>
      </c>
      <c r="FGG119" s="1538">
        <f>+FGG557</f>
        <v>0</v>
      </c>
      <c r="FGH119" s="1845" t="e">
        <f>+FGG119/FGG$16</f>
        <v>#DIV/0!</v>
      </c>
      <c r="FGI119" s="1538">
        <f>+FGI557</f>
        <v>0</v>
      </c>
      <c r="FGJ119" s="1845" t="e">
        <f>+FGI119/FGI$16</f>
        <v>#DIV/0!</v>
      </c>
      <c r="FGK119" s="1538">
        <f>+FGK557</f>
        <v>0</v>
      </c>
      <c r="FGL119" s="1845" t="e">
        <f>+FGK119/FGK$16</f>
        <v>#DIV/0!</v>
      </c>
      <c r="FGM119" s="1538">
        <f>+FGM557</f>
        <v>0</v>
      </c>
      <c r="FGN119" s="1845" t="e">
        <f>+FGM119/FGM$16</f>
        <v>#DIV/0!</v>
      </c>
      <c r="FGO119" s="1538">
        <f>+FGO557</f>
        <v>0</v>
      </c>
      <c r="FGP119" s="1845" t="e">
        <f>+FGO119/FGO$16</f>
        <v>#DIV/0!</v>
      </c>
      <c r="FGQ119" s="1538">
        <f>+FGQ557</f>
        <v>0</v>
      </c>
      <c r="FGR119" s="1845" t="e">
        <f>+FGQ119/FGQ$16</f>
        <v>#DIV/0!</v>
      </c>
      <c r="FGS119" s="1538">
        <f>+FGS557</f>
        <v>0</v>
      </c>
      <c r="FGT119" s="1845" t="e">
        <f>+FGS119/FGS$16</f>
        <v>#DIV/0!</v>
      </c>
      <c r="FGU119" s="1538">
        <f>+FGU557</f>
        <v>0</v>
      </c>
      <c r="FGV119" s="1845" t="e">
        <f>+FGU119/FGU$16</f>
        <v>#DIV/0!</v>
      </c>
      <c r="FGW119" s="1538">
        <f>+FGW557</f>
        <v>0</v>
      </c>
      <c r="FGX119" s="1845" t="e">
        <f>+FGW119/FGW$16</f>
        <v>#DIV/0!</v>
      </c>
      <c r="FGY119" s="1538">
        <f>+FGY557</f>
        <v>0</v>
      </c>
      <c r="FGZ119" s="1845" t="e">
        <f>+FGY119/FGY$16</f>
        <v>#DIV/0!</v>
      </c>
      <c r="FHA119" s="1538">
        <f>+FHA557</f>
        <v>0</v>
      </c>
      <c r="FHB119" s="1845" t="e">
        <f>+FHA119/FHA$16</f>
        <v>#DIV/0!</v>
      </c>
      <c r="FHC119" s="1538">
        <f>+FHC557</f>
        <v>0</v>
      </c>
      <c r="FHD119" s="1845" t="e">
        <f>+FHC119/FHC$16</f>
        <v>#DIV/0!</v>
      </c>
      <c r="FHE119" s="1538">
        <f>+FHE557</f>
        <v>0</v>
      </c>
      <c r="FHF119" s="1845" t="e">
        <f>+FHE119/FHE$16</f>
        <v>#DIV/0!</v>
      </c>
      <c r="FHG119" s="1538">
        <f>+FHG557</f>
        <v>0</v>
      </c>
      <c r="FHH119" s="1845" t="e">
        <f>+FHG119/FHG$16</f>
        <v>#DIV/0!</v>
      </c>
      <c r="FHI119" s="1538">
        <f>+FHI557</f>
        <v>0</v>
      </c>
      <c r="FHJ119" s="1845" t="e">
        <f>+FHI119/FHI$16</f>
        <v>#DIV/0!</v>
      </c>
      <c r="FHK119" s="1538">
        <f>+FHK557</f>
        <v>0</v>
      </c>
      <c r="FHL119" s="1845" t="e">
        <f>+FHK119/FHK$16</f>
        <v>#DIV/0!</v>
      </c>
      <c r="FHM119" s="1538">
        <f>+FHM557</f>
        <v>0</v>
      </c>
      <c r="FHN119" s="1845" t="e">
        <f>+FHM119/FHM$16</f>
        <v>#DIV/0!</v>
      </c>
      <c r="FHO119" s="1538">
        <f>+FHO557</f>
        <v>0</v>
      </c>
      <c r="FHP119" s="1845" t="e">
        <f>+FHO119/FHO$16</f>
        <v>#DIV/0!</v>
      </c>
      <c r="FHQ119" s="1538">
        <f>+FHQ557</f>
        <v>0</v>
      </c>
      <c r="FHR119" s="1845" t="e">
        <f>+FHQ119/FHQ$16</f>
        <v>#DIV/0!</v>
      </c>
      <c r="FHS119" s="1538">
        <f>+FHS557</f>
        <v>0</v>
      </c>
      <c r="FHT119" s="1845" t="e">
        <f>+FHS119/FHS$16</f>
        <v>#DIV/0!</v>
      </c>
      <c r="FHU119" s="1538">
        <f>+FHU557</f>
        <v>0</v>
      </c>
      <c r="FHV119" s="1845" t="e">
        <f>+FHU119/FHU$16</f>
        <v>#DIV/0!</v>
      </c>
      <c r="FHW119" s="1538">
        <f>+FHW557</f>
        <v>0</v>
      </c>
      <c r="FHX119" s="1845" t="e">
        <f>+FHW119/FHW$16</f>
        <v>#DIV/0!</v>
      </c>
      <c r="FHY119" s="1538">
        <f>+FHY557</f>
        <v>0</v>
      </c>
      <c r="FHZ119" s="1845" t="e">
        <f>+FHY119/FHY$16</f>
        <v>#DIV/0!</v>
      </c>
      <c r="FIA119" s="1538">
        <f>+FIA557</f>
        <v>0</v>
      </c>
      <c r="FIB119" s="1845" t="e">
        <f>+FIA119/FIA$16</f>
        <v>#DIV/0!</v>
      </c>
      <c r="FIC119" s="1538">
        <f>+FIC557</f>
        <v>0</v>
      </c>
      <c r="FID119" s="1845" t="e">
        <f>+FIC119/FIC$16</f>
        <v>#DIV/0!</v>
      </c>
      <c r="FIE119" s="1538">
        <f>+FIE557</f>
        <v>0</v>
      </c>
      <c r="FIF119" s="1845" t="e">
        <f>+FIE119/FIE$16</f>
        <v>#DIV/0!</v>
      </c>
      <c r="FIG119" s="1538">
        <f>+FIG557</f>
        <v>0</v>
      </c>
      <c r="FIH119" s="1845" t="e">
        <f>+FIG119/FIG$16</f>
        <v>#DIV/0!</v>
      </c>
      <c r="FII119" s="1538">
        <f>+FII557</f>
        <v>0</v>
      </c>
      <c r="FIJ119" s="1845" t="e">
        <f>+FII119/FII$16</f>
        <v>#DIV/0!</v>
      </c>
      <c r="FIK119" s="1538">
        <f>+FIK557</f>
        <v>0</v>
      </c>
      <c r="FIL119" s="1845" t="e">
        <f>+FIK119/FIK$16</f>
        <v>#DIV/0!</v>
      </c>
      <c r="FIM119" s="1538">
        <f>+FIM557</f>
        <v>0</v>
      </c>
      <c r="FIN119" s="1845" t="e">
        <f>+FIM119/FIM$16</f>
        <v>#DIV/0!</v>
      </c>
      <c r="FIO119" s="1538">
        <f>+FIO557</f>
        <v>0</v>
      </c>
      <c r="FIP119" s="1845" t="e">
        <f>+FIO119/FIO$16</f>
        <v>#DIV/0!</v>
      </c>
      <c r="FIQ119" s="1538">
        <f>+FIQ557</f>
        <v>0</v>
      </c>
      <c r="FIR119" s="1845" t="e">
        <f>+FIQ119/FIQ$16</f>
        <v>#DIV/0!</v>
      </c>
      <c r="FIS119" s="1538">
        <f>+FIS557</f>
        <v>0</v>
      </c>
      <c r="FIT119" s="1845" t="e">
        <f>+FIS119/FIS$16</f>
        <v>#DIV/0!</v>
      </c>
      <c r="FIU119" s="1538">
        <f>+FIU557</f>
        <v>0</v>
      </c>
      <c r="FIV119" s="1845" t="e">
        <f>+FIU119/FIU$16</f>
        <v>#DIV/0!</v>
      </c>
      <c r="FIW119" s="1538">
        <f>+FIW557</f>
        <v>0</v>
      </c>
      <c r="FIX119" s="1845" t="e">
        <f>+FIW119/FIW$16</f>
        <v>#DIV/0!</v>
      </c>
      <c r="FIY119" s="1538">
        <f>+FIY557</f>
        <v>0</v>
      </c>
      <c r="FIZ119" s="1845" t="e">
        <f>+FIY119/FIY$16</f>
        <v>#DIV/0!</v>
      </c>
      <c r="FJA119" s="1538">
        <f>+FJA557</f>
        <v>0</v>
      </c>
      <c r="FJB119" s="1845" t="e">
        <f>+FJA119/FJA$16</f>
        <v>#DIV/0!</v>
      </c>
      <c r="FJC119" s="1538">
        <f>+FJC557</f>
        <v>0</v>
      </c>
      <c r="FJD119" s="1845" t="e">
        <f>+FJC119/FJC$16</f>
        <v>#DIV/0!</v>
      </c>
      <c r="FJE119" s="1538">
        <f>+FJE557</f>
        <v>0</v>
      </c>
      <c r="FJF119" s="1845" t="e">
        <f>+FJE119/FJE$16</f>
        <v>#DIV/0!</v>
      </c>
      <c r="FJG119" s="1538">
        <f>+FJG557</f>
        <v>0</v>
      </c>
      <c r="FJH119" s="1845" t="e">
        <f>+FJG119/FJG$16</f>
        <v>#DIV/0!</v>
      </c>
      <c r="FJI119" s="1538">
        <f>+FJI557</f>
        <v>0</v>
      </c>
      <c r="FJJ119" s="1845" t="e">
        <f>+FJI119/FJI$16</f>
        <v>#DIV/0!</v>
      </c>
      <c r="FJK119" s="1538">
        <f>+FJK557</f>
        <v>0</v>
      </c>
      <c r="FJL119" s="1845" t="e">
        <f>+FJK119/FJK$16</f>
        <v>#DIV/0!</v>
      </c>
      <c r="FJM119" s="1538">
        <f>+FJM557</f>
        <v>0</v>
      </c>
      <c r="FJN119" s="1845" t="e">
        <f>+FJM119/FJM$16</f>
        <v>#DIV/0!</v>
      </c>
      <c r="FJO119" s="1538">
        <f>+FJO557</f>
        <v>0</v>
      </c>
      <c r="FJP119" s="1845" t="e">
        <f>+FJO119/FJO$16</f>
        <v>#DIV/0!</v>
      </c>
      <c r="FJQ119" s="1538">
        <f>+FJQ557</f>
        <v>0</v>
      </c>
      <c r="FJR119" s="1845" t="e">
        <f>+FJQ119/FJQ$16</f>
        <v>#DIV/0!</v>
      </c>
      <c r="FJS119" s="1538">
        <f>+FJS557</f>
        <v>0</v>
      </c>
      <c r="FJT119" s="1845" t="e">
        <f>+FJS119/FJS$16</f>
        <v>#DIV/0!</v>
      </c>
      <c r="FJU119" s="1538">
        <f>+FJU557</f>
        <v>0</v>
      </c>
      <c r="FJV119" s="1845" t="e">
        <f>+FJU119/FJU$16</f>
        <v>#DIV/0!</v>
      </c>
      <c r="FJW119" s="1538">
        <f>+FJW557</f>
        <v>0</v>
      </c>
      <c r="FJX119" s="1845" t="e">
        <f>+FJW119/FJW$16</f>
        <v>#DIV/0!</v>
      </c>
      <c r="FJY119" s="1538">
        <f>+FJY557</f>
        <v>0</v>
      </c>
      <c r="FJZ119" s="1845" t="e">
        <f>+FJY119/FJY$16</f>
        <v>#DIV/0!</v>
      </c>
      <c r="FKA119" s="1538">
        <f>+FKA557</f>
        <v>0</v>
      </c>
      <c r="FKB119" s="1845" t="e">
        <f>+FKA119/FKA$16</f>
        <v>#DIV/0!</v>
      </c>
      <c r="FKC119" s="1538">
        <f>+FKC557</f>
        <v>0</v>
      </c>
      <c r="FKD119" s="1845" t="e">
        <f>+FKC119/FKC$16</f>
        <v>#DIV/0!</v>
      </c>
      <c r="FKE119" s="1538">
        <f>+FKE557</f>
        <v>0</v>
      </c>
      <c r="FKF119" s="1845" t="e">
        <f>+FKE119/FKE$16</f>
        <v>#DIV/0!</v>
      </c>
      <c r="FKG119" s="1538">
        <f>+FKG557</f>
        <v>0</v>
      </c>
      <c r="FKH119" s="1845" t="e">
        <f>+FKG119/FKG$16</f>
        <v>#DIV/0!</v>
      </c>
      <c r="FKI119" s="1538">
        <f>+FKI557</f>
        <v>0</v>
      </c>
      <c r="FKJ119" s="1845" t="e">
        <f>+FKI119/FKI$16</f>
        <v>#DIV/0!</v>
      </c>
      <c r="FKK119" s="1538">
        <f>+FKK557</f>
        <v>0</v>
      </c>
      <c r="FKL119" s="1845" t="e">
        <f>+FKK119/FKK$16</f>
        <v>#DIV/0!</v>
      </c>
      <c r="FKM119" s="1538">
        <f>+FKM557</f>
        <v>0</v>
      </c>
      <c r="FKN119" s="1845" t="e">
        <f>+FKM119/FKM$16</f>
        <v>#DIV/0!</v>
      </c>
      <c r="FKO119" s="1538">
        <f>+FKO557</f>
        <v>0</v>
      </c>
      <c r="FKP119" s="1845" t="e">
        <f>+FKO119/FKO$16</f>
        <v>#DIV/0!</v>
      </c>
      <c r="FKQ119" s="1538">
        <f>+FKQ557</f>
        <v>0</v>
      </c>
      <c r="FKR119" s="1845" t="e">
        <f>+FKQ119/FKQ$16</f>
        <v>#DIV/0!</v>
      </c>
      <c r="FKS119" s="1538">
        <f>+FKS557</f>
        <v>0</v>
      </c>
      <c r="FKT119" s="1845" t="e">
        <f>+FKS119/FKS$16</f>
        <v>#DIV/0!</v>
      </c>
      <c r="FKU119" s="1538">
        <f>+FKU557</f>
        <v>0</v>
      </c>
      <c r="FKV119" s="1845" t="e">
        <f>+FKU119/FKU$16</f>
        <v>#DIV/0!</v>
      </c>
      <c r="FKW119" s="1538">
        <f>+FKW557</f>
        <v>0</v>
      </c>
      <c r="FKX119" s="1845" t="e">
        <f>+FKW119/FKW$16</f>
        <v>#DIV/0!</v>
      </c>
      <c r="FKY119" s="1538">
        <f>+FKY557</f>
        <v>0</v>
      </c>
      <c r="FKZ119" s="1845" t="e">
        <f>+FKY119/FKY$16</f>
        <v>#DIV/0!</v>
      </c>
      <c r="FLA119" s="1538">
        <f>+FLA557</f>
        <v>0</v>
      </c>
      <c r="FLB119" s="1845" t="e">
        <f>+FLA119/FLA$16</f>
        <v>#DIV/0!</v>
      </c>
      <c r="FLC119" s="1538">
        <f>+FLC557</f>
        <v>0</v>
      </c>
      <c r="FLD119" s="1845" t="e">
        <f>+FLC119/FLC$16</f>
        <v>#DIV/0!</v>
      </c>
      <c r="FLE119" s="1538">
        <f>+FLE557</f>
        <v>0</v>
      </c>
      <c r="FLF119" s="1845" t="e">
        <f>+FLE119/FLE$16</f>
        <v>#DIV/0!</v>
      </c>
      <c r="FLG119" s="1538">
        <f>+FLG557</f>
        <v>0</v>
      </c>
      <c r="FLH119" s="1845" t="e">
        <f>+FLG119/FLG$16</f>
        <v>#DIV/0!</v>
      </c>
      <c r="FLI119" s="1538">
        <f>+FLI557</f>
        <v>0</v>
      </c>
      <c r="FLJ119" s="1845" t="e">
        <f>+FLI119/FLI$16</f>
        <v>#DIV/0!</v>
      </c>
      <c r="FLK119" s="1538">
        <f>+FLK557</f>
        <v>0</v>
      </c>
      <c r="FLL119" s="1845" t="e">
        <f>+FLK119/FLK$16</f>
        <v>#DIV/0!</v>
      </c>
      <c r="FLM119" s="1538">
        <f>+FLM557</f>
        <v>0</v>
      </c>
      <c r="FLN119" s="1845" t="e">
        <f>+FLM119/FLM$16</f>
        <v>#DIV/0!</v>
      </c>
      <c r="FLO119" s="1538">
        <f>+FLO557</f>
        <v>0</v>
      </c>
      <c r="FLP119" s="1845" t="e">
        <f>+FLO119/FLO$16</f>
        <v>#DIV/0!</v>
      </c>
      <c r="FLQ119" s="1538">
        <f>+FLQ557</f>
        <v>0</v>
      </c>
      <c r="FLR119" s="1845" t="e">
        <f>+FLQ119/FLQ$16</f>
        <v>#DIV/0!</v>
      </c>
      <c r="FLS119" s="1538">
        <f>+FLS557</f>
        <v>0</v>
      </c>
      <c r="FLT119" s="1845" t="e">
        <f>+FLS119/FLS$16</f>
        <v>#DIV/0!</v>
      </c>
      <c r="FLU119" s="1538">
        <f>+FLU557</f>
        <v>0</v>
      </c>
      <c r="FLV119" s="1845" t="e">
        <f>+FLU119/FLU$16</f>
        <v>#DIV/0!</v>
      </c>
      <c r="FLW119" s="1538">
        <f>+FLW557</f>
        <v>0</v>
      </c>
      <c r="FLX119" s="1845" t="e">
        <f>+FLW119/FLW$16</f>
        <v>#DIV/0!</v>
      </c>
      <c r="FLY119" s="1538">
        <f>+FLY557</f>
        <v>0</v>
      </c>
      <c r="FLZ119" s="1845" t="e">
        <f>+FLY119/FLY$16</f>
        <v>#DIV/0!</v>
      </c>
      <c r="FMA119" s="1538">
        <f>+FMA557</f>
        <v>0</v>
      </c>
      <c r="FMB119" s="1845" t="e">
        <f>+FMA119/FMA$16</f>
        <v>#DIV/0!</v>
      </c>
      <c r="FMC119" s="1538">
        <f>+FMC557</f>
        <v>0</v>
      </c>
      <c r="FMD119" s="1845" t="e">
        <f>+FMC119/FMC$16</f>
        <v>#DIV/0!</v>
      </c>
      <c r="FME119" s="1538">
        <f>+FME557</f>
        <v>0</v>
      </c>
      <c r="FMF119" s="1845" t="e">
        <f>+FME119/FME$16</f>
        <v>#DIV/0!</v>
      </c>
      <c r="FMG119" s="1538">
        <f>+FMG557</f>
        <v>0</v>
      </c>
      <c r="FMH119" s="1845" t="e">
        <f>+FMG119/FMG$16</f>
        <v>#DIV/0!</v>
      </c>
      <c r="FMI119" s="1538">
        <f>+FMI557</f>
        <v>0</v>
      </c>
      <c r="FMJ119" s="1845" t="e">
        <f>+FMI119/FMI$16</f>
        <v>#DIV/0!</v>
      </c>
      <c r="FMK119" s="1538">
        <f>+FMK557</f>
        <v>0</v>
      </c>
      <c r="FML119" s="1845" t="e">
        <f>+FMK119/FMK$16</f>
        <v>#DIV/0!</v>
      </c>
      <c r="FMM119" s="1538">
        <f>+FMM557</f>
        <v>0</v>
      </c>
      <c r="FMN119" s="1845" t="e">
        <f>+FMM119/FMM$16</f>
        <v>#DIV/0!</v>
      </c>
      <c r="FMO119" s="1538">
        <f>+FMO557</f>
        <v>0</v>
      </c>
      <c r="FMP119" s="1845" t="e">
        <f>+FMO119/FMO$16</f>
        <v>#DIV/0!</v>
      </c>
      <c r="FMQ119" s="1538">
        <f>+FMQ557</f>
        <v>0</v>
      </c>
      <c r="FMR119" s="1845" t="e">
        <f>+FMQ119/FMQ$16</f>
        <v>#DIV/0!</v>
      </c>
      <c r="FMS119" s="1538">
        <f>+FMS557</f>
        <v>0</v>
      </c>
      <c r="FMT119" s="1845" t="e">
        <f>+FMS119/FMS$16</f>
        <v>#DIV/0!</v>
      </c>
      <c r="FMU119" s="1538">
        <f>+FMU557</f>
        <v>0</v>
      </c>
      <c r="FMV119" s="1845" t="e">
        <f>+FMU119/FMU$16</f>
        <v>#DIV/0!</v>
      </c>
      <c r="FMW119" s="1538">
        <f>+FMW557</f>
        <v>0</v>
      </c>
      <c r="FMX119" s="1845" t="e">
        <f>+FMW119/FMW$16</f>
        <v>#DIV/0!</v>
      </c>
      <c r="FMY119" s="1538">
        <f>+FMY557</f>
        <v>0</v>
      </c>
      <c r="FMZ119" s="1845" t="e">
        <f>+FMY119/FMY$16</f>
        <v>#DIV/0!</v>
      </c>
      <c r="FNA119" s="1538">
        <f>+FNA557</f>
        <v>0</v>
      </c>
      <c r="FNB119" s="1845" t="e">
        <f>+FNA119/FNA$16</f>
        <v>#DIV/0!</v>
      </c>
      <c r="FNC119" s="1538">
        <f>+FNC557</f>
        <v>0</v>
      </c>
      <c r="FND119" s="1845" t="e">
        <f>+FNC119/FNC$16</f>
        <v>#DIV/0!</v>
      </c>
      <c r="FNE119" s="1538">
        <f>+FNE557</f>
        <v>0</v>
      </c>
      <c r="FNF119" s="1845" t="e">
        <f>+FNE119/FNE$16</f>
        <v>#DIV/0!</v>
      </c>
      <c r="FNG119" s="1538">
        <f>+FNG557</f>
        <v>0</v>
      </c>
      <c r="FNH119" s="1845" t="e">
        <f>+FNG119/FNG$16</f>
        <v>#DIV/0!</v>
      </c>
      <c r="FNI119" s="1538">
        <f>+FNI557</f>
        <v>0</v>
      </c>
      <c r="FNJ119" s="1845" t="e">
        <f>+FNI119/FNI$16</f>
        <v>#DIV/0!</v>
      </c>
      <c r="FNK119" s="1538">
        <f>+FNK557</f>
        <v>0</v>
      </c>
      <c r="FNL119" s="1845" t="e">
        <f>+FNK119/FNK$16</f>
        <v>#DIV/0!</v>
      </c>
      <c r="FNM119" s="1538">
        <f>+FNM557</f>
        <v>0</v>
      </c>
      <c r="FNN119" s="1845" t="e">
        <f>+FNM119/FNM$16</f>
        <v>#DIV/0!</v>
      </c>
      <c r="FNO119" s="1538">
        <f>+FNO557</f>
        <v>0</v>
      </c>
      <c r="FNP119" s="1845" t="e">
        <f>+FNO119/FNO$16</f>
        <v>#DIV/0!</v>
      </c>
      <c r="FNQ119" s="1538">
        <f>+FNQ557</f>
        <v>0</v>
      </c>
      <c r="FNR119" s="1845" t="e">
        <f>+FNQ119/FNQ$16</f>
        <v>#DIV/0!</v>
      </c>
      <c r="FNS119" s="1538">
        <f>+FNS557</f>
        <v>0</v>
      </c>
      <c r="FNT119" s="1845" t="e">
        <f>+FNS119/FNS$16</f>
        <v>#DIV/0!</v>
      </c>
      <c r="FNU119" s="1538">
        <f>+FNU557</f>
        <v>0</v>
      </c>
      <c r="FNV119" s="1845" t="e">
        <f>+FNU119/FNU$16</f>
        <v>#DIV/0!</v>
      </c>
      <c r="FNW119" s="1538">
        <f>+FNW557</f>
        <v>0</v>
      </c>
      <c r="FNX119" s="1845" t="e">
        <f>+FNW119/FNW$16</f>
        <v>#DIV/0!</v>
      </c>
      <c r="FNY119" s="1538">
        <f>+FNY557</f>
        <v>0</v>
      </c>
      <c r="FNZ119" s="1845" t="e">
        <f>+FNY119/FNY$16</f>
        <v>#DIV/0!</v>
      </c>
      <c r="FOA119" s="1538">
        <f>+FOA557</f>
        <v>0</v>
      </c>
      <c r="FOB119" s="1845" t="e">
        <f>+FOA119/FOA$16</f>
        <v>#DIV/0!</v>
      </c>
      <c r="FOC119" s="1538">
        <f>+FOC557</f>
        <v>0</v>
      </c>
      <c r="FOD119" s="1845" t="e">
        <f>+FOC119/FOC$16</f>
        <v>#DIV/0!</v>
      </c>
      <c r="FOE119" s="1538">
        <f>+FOE557</f>
        <v>0</v>
      </c>
      <c r="FOF119" s="1845" t="e">
        <f>+FOE119/FOE$16</f>
        <v>#DIV/0!</v>
      </c>
      <c r="FOG119" s="1538">
        <f>+FOG557</f>
        <v>0</v>
      </c>
      <c r="FOH119" s="1845" t="e">
        <f>+FOG119/FOG$16</f>
        <v>#DIV/0!</v>
      </c>
      <c r="FOI119" s="1538">
        <f>+FOI557</f>
        <v>0</v>
      </c>
      <c r="FOJ119" s="1845" t="e">
        <f>+FOI119/FOI$16</f>
        <v>#DIV/0!</v>
      </c>
      <c r="FOK119" s="1538">
        <f>+FOK557</f>
        <v>0</v>
      </c>
      <c r="FOL119" s="1845" t="e">
        <f>+FOK119/FOK$16</f>
        <v>#DIV/0!</v>
      </c>
      <c r="FOM119" s="1538">
        <f>+FOM557</f>
        <v>0</v>
      </c>
      <c r="FON119" s="1845" t="e">
        <f>+FOM119/FOM$16</f>
        <v>#DIV/0!</v>
      </c>
      <c r="FOO119" s="1538">
        <f>+FOO557</f>
        <v>0</v>
      </c>
      <c r="FOP119" s="1845" t="e">
        <f>+FOO119/FOO$16</f>
        <v>#DIV/0!</v>
      </c>
      <c r="FOQ119" s="1538">
        <f>+FOQ557</f>
        <v>0</v>
      </c>
      <c r="FOR119" s="1845" t="e">
        <f>+FOQ119/FOQ$16</f>
        <v>#DIV/0!</v>
      </c>
      <c r="FOS119" s="1538">
        <f>+FOS557</f>
        <v>0</v>
      </c>
      <c r="FOT119" s="1845" t="e">
        <f>+FOS119/FOS$16</f>
        <v>#DIV/0!</v>
      </c>
      <c r="FOU119" s="1538">
        <f>+FOU557</f>
        <v>0</v>
      </c>
      <c r="FOV119" s="1845" t="e">
        <f>+FOU119/FOU$16</f>
        <v>#DIV/0!</v>
      </c>
      <c r="FOW119" s="1538">
        <f>+FOW557</f>
        <v>0</v>
      </c>
      <c r="FOX119" s="1845" t="e">
        <f>+FOW119/FOW$16</f>
        <v>#DIV/0!</v>
      </c>
      <c r="FOY119" s="1538">
        <f>+FOY557</f>
        <v>0</v>
      </c>
      <c r="FOZ119" s="1845" t="e">
        <f>+FOY119/FOY$16</f>
        <v>#DIV/0!</v>
      </c>
      <c r="FPA119" s="1538">
        <f>+FPA557</f>
        <v>0</v>
      </c>
      <c r="FPB119" s="1845" t="e">
        <f>+FPA119/FPA$16</f>
        <v>#DIV/0!</v>
      </c>
      <c r="FPC119" s="1538">
        <f>+FPC557</f>
        <v>0</v>
      </c>
      <c r="FPD119" s="1845" t="e">
        <f>+FPC119/FPC$16</f>
        <v>#DIV/0!</v>
      </c>
      <c r="FPE119" s="1538">
        <f>+FPE557</f>
        <v>0</v>
      </c>
      <c r="FPF119" s="1845" t="e">
        <f>+FPE119/FPE$16</f>
        <v>#DIV/0!</v>
      </c>
      <c r="FPG119" s="1538">
        <f>+FPG557</f>
        <v>0</v>
      </c>
      <c r="FPH119" s="1845" t="e">
        <f>+FPG119/FPG$16</f>
        <v>#DIV/0!</v>
      </c>
      <c r="FPI119" s="1538">
        <f>+FPI557</f>
        <v>0</v>
      </c>
      <c r="FPJ119" s="1845" t="e">
        <f>+FPI119/FPI$16</f>
        <v>#DIV/0!</v>
      </c>
      <c r="FPK119" s="1538">
        <f>+FPK557</f>
        <v>0</v>
      </c>
      <c r="FPL119" s="1845" t="e">
        <f>+FPK119/FPK$16</f>
        <v>#DIV/0!</v>
      </c>
      <c r="FPM119" s="1538">
        <f>+FPM557</f>
        <v>0</v>
      </c>
      <c r="FPN119" s="1845" t="e">
        <f>+FPM119/FPM$16</f>
        <v>#DIV/0!</v>
      </c>
      <c r="FPO119" s="1538">
        <f>+FPO557</f>
        <v>0</v>
      </c>
      <c r="FPP119" s="1845" t="e">
        <f>+FPO119/FPO$16</f>
        <v>#DIV/0!</v>
      </c>
      <c r="FPQ119" s="1538">
        <f>+FPQ557</f>
        <v>0</v>
      </c>
      <c r="FPR119" s="1845" t="e">
        <f>+FPQ119/FPQ$16</f>
        <v>#DIV/0!</v>
      </c>
      <c r="FPS119" s="1538">
        <f>+FPS557</f>
        <v>0</v>
      </c>
      <c r="FPT119" s="1845" t="e">
        <f>+FPS119/FPS$16</f>
        <v>#DIV/0!</v>
      </c>
      <c r="FPU119" s="1538">
        <f>+FPU557</f>
        <v>0</v>
      </c>
      <c r="FPV119" s="1845" t="e">
        <f>+FPU119/FPU$16</f>
        <v>#DIV/0!</v>
      </c>
      <c r="FPW119" s="1538">
        <f>+FPW557</f>
        <v>0</v>
      </c>
      <c r="FPX119" s="1845" t="e">
        <f>+FPW119/FPW$16</f>
        <v>#DIV/0!</v>
      </c>
      <c r="FPY119" s="1538">
        <f>+FPY557</f>
        <v>0</v>
      </c>
      <c r="FPZ119" s="1845" t="e">
        <f>+FPY119/FPY$16</f>
        <v>#DIV/0!</v>
      </c>
      <c r="FQA119" s="1538">
        <f>+FQA557</f>
        <v>0</v>
      </c>
      <c r="FQB119" s="1845" t="e">
        <f>+FQA119/FQA$16</f>
        <v>#DIV/0!</v>
      </c>
      <c r="FQC119" s="1538">
        <f>+FQC557</f>
        <v>0</v>
      </c>
      <c r="FQD119" s="1845" t="e">
        <f>+FQC119/FQC$16</f>
        <v>#DIV/0!</v>
      </c>
      <c r="FQE119" s="1538">
        <f>+FQE557</f>
        <v>0</v>
      </c>
      <c r="FQF119" s="1845" t="e">
        <f>+FQE119/FQE$16</f>
        <v>#DIV/0!</v>
      </c>
      <c r="FQG119" s="1538">
        <f>+FQG557</f>
        <v>0</v>
      </c>
      <c r="FQH119" s="1845" t="e">
        <f>+FQG119/FQG$16</f>
        <v>#DIV/0!</v>
      </c>
      <c r="FQI119" s="1538">
        <f>+FQI557</f>
        <v>0</v>
      </c>
      <c r="FQJ119" s="1845" t="e">
        <f>+FQI119/FQI$16</f>
        <v>#DIV/0!</v>
      </c>
      <c r="FQK119" s="1538">
        <f>+FQK557</f>
        <v>0</v>
      </c>
      <c r="FQL119" s="1845" t="e">
        <f>+FQK119/FQK$16</f>
        <v>#DIV/0!</v>
      </c>
      <c r="FQM119" s="1538">
        <f>+FQM557</f>
        <v>0</v>
      </c>
      <c r="FQN119" s="1845" t="e">
        <f>+FQM119/FQM$16</f>
        <v>#DIV/0!</v>
      </c>
      <c r="FQO119" s="1538">
        <f>+FQO557</f>
        <v>0</v>
      </c>
      <c r="FQP119" s="1845" t="e">
        <f>+FQO119/FQO$16</f>
        <v>#DIV/0!</v>
      </c>
      <c r="FQQ119" s="1538">
        <f>+FQQ557</f>
        <v>0</v>
      </c>
      <c r="FQR119" s="1845" t="e">
        <f>+FQQ119/FQQ$16</f>
        <v>#DIV/0!</v>
      </c>
      <c r="FQS119" s="1538">
        <f>+FQS557</f>
        <v>0</v>
      </c>
      <c r="FQT119" s="1845" t="e">
        <f>+FQS119/FQS$16</f>
        <v>#DIV/0!</v>
      </c>
      <c r="FQU119" s="1538">
        <f>+FQU557</f>
        <v>0</v>
      </c>
      <c r="FQV119" s="1845" t="e">
        <f>+FQU119/FQU$16</f>
        <v>#DIV/0!</v>
      </c>
      <c r="FQW119" s="1538">
        <f>+FQW557</f>
        <v>0</v>
      </c>
      <c r="FQX119" s="1845" t="e">
        <f>+FQW119/FQW$16</f>
        <v>#DIV/0!</v>
      </c>
      <c r="FQY119" s="1538">
        <f>+FQY557</f>
        <v>0</v>
      </c>
      <c r="FQZ119" s="1845" t="e">
        <f>+FQY119/FQY$16</f>
        <v>#DIV/0!</v>
      </c>
      <c r="FRA119" s="1538">
        <f>+FRA557</f>
        <v>0</v>
      </c>
      <c r="FRB119" s="1845" t="e">
        <f>+FRA119/FRA$16</f>
        <v>#DIV/0!</v>
      </c>
      <c r="FRC119" s="1538">
        <f>+FRC557</f>
        <v>0</v>
      </c>
      <c r="FRD119" s="1845" t="e">
        <f>+FRC119/FRC$16</f>
        <v>#DIV/0!</v>
      </c>
      <c r="FRE119" s="1538">
        <f>+FRE557</f>
        <v>0</v>
      </c>
      <c r="FRF119" s="1845" t="e">
        <f>+FRE119/FRE$16</f>
        <v>#DIV/0!</v>
      </c>
      <c r="FRG119" s="1538">
        <f>+FRG557</f>
        <v>0</v>
      </c>
      <c r="FRH119" s="1845" t="e">
        <f>+FRG119/FRG$16</f>
        <v>#DIV/0!</v>
      </c>
      <c r="FRI119" s="1538">
        <f>+FRI557</f>
        <v>0</v>
      </c>
      <c r="FRJ119" s="1845" t="e">
        <f>+FRI119/FRI$16</f>
        <v>#DIV/0!</v>
      </c>
      <c r="FRK119" s="1538">
        <f>+FRK557</f>
        <v>0</v>
      </c>
      <c r="FRL119" s="1845" t="e">
        <f>+FRK119/FRK$16</f>
        <v>#DIV/0!</v>
      </c>
      <c r="FRM119" s="1538">
        <f>+FRM557</f>
        <v>0</v>
      </c>
      <c r="FRN119" s="1845" t="e">
        <f>+FRM119/FRM$16</f>
        <v>#DIV/0!</v>
      </c>
      <c r="FRO119" s="1538">
        <f>+FRO557</f>
        <v>0</v>
      </c>
      <c r="FRP119" s="1845" t="e">
        <f>+FRO119/FRO$16</f>
        <v>#DIV/0!</v>
      </c>
      <c r="FRQ119" s="1538">
        <f>+FRQ557</f>
        <v>0</v>
      </c>
      <c r="FRR119" s="1845" t="e">
        <f>+FRQ119/FRQ$16</f>
        <v>#DIV/0!</v>
      </c>
      <c r="FRS119" s="1538">
        <f>+FRS557</f>
        <v>0</v>
      </c>
      <c r="FRT119" s="1845" t="e">
        <f>+FRS119/FRS$16</f>
        <v>#DIV/0!</v>
      </c>
      <c r="FRU119" s="1538">
        <f>+FRU557</f>
        <v>0</v>
      </c>
      <c r="FRV119" s="1845" t="e">
        <f>+FRU119/FRU$16</f>
        <v>#DIV/0!</v>
      </c>
      <c r="FRW119" s="1538">
        <f>+FRW557</f>
        <v>0</v>
      </c>
      <c r="FRX119" s="1845" t="e">
        <f>+FRW119/FRW$16</f>
        <v>#DIV/0!</v>
      </c>
      <c r="FRY119" s="1538">
        <f>+FRY557</f>
        <v>0</v>
      </c>
      <c r="FRZ119" s="1845" t="e">
        <f>+FRY119/FRY$16</f>
        <v>#DIV/0!</v>
      </c>
      <c r="FSA119" s="1538">
        <f>+FSA557</f>
        <v>0</v>
      </c>
      <c r="FSB119" s="1845" t="e">
        <f>+FSA119/FSA$16</f>
        <v>#DIV/0!</v>
      </c>
      <c r="FSC119" s="1538">
        <f>+FSC557</f>
        <v>0</v>
      </c>
      <c r="FSD119" s="1845" t="e">
        <f>+FSC119/FSC$16</f>
        <v>#DIV/0!</v>
      </c>
      <c r="FSE119" s="1538">
        <f>+FSE557</f>
        <v>0</v>
      </c>
      <c r="FSF119" s="1845" t="e">
        <f>+FSE119/FSE$16</f>
        <v>#DIV/0!</v>
      </c>
      <c r="FSG119" s="1538">
        <f>+FSG557</f>
        <v>0</v>
      </c>
      <c r="FSH119" s="1845" t="e">
        <f>+FSG119/FSG$16</f>
        <v>#DIV/0!</v>
      </c>
      <c r="FSI119" s="1538">
        <f>+FSI557</f>
        <v>0</v>
      </c>
      <c r="FSJ119" s="1845" t="e">
        <f>+FSI119/FSI$16</f>
        <v>#DIV/0!</v>
      </c>
      <c r="FSK119" s="1538">
        <f>+FSK557</f>
        <v>0</v>
      </c>
      <c r="FSL119" s="1845" t="e">
        <f>+FSK119/FSK$16</f>
        <v>#DIV/0!</v>
      </c>
      <c r="FSM119" s="1538">
        <f>+FSM557</f>
        <v>0</v>
      </c>
      <c r="FSN119" s="1845" t="e">
        <f>+FSM119/FSM$16</f>
        <v>#DIV/0!</v>
      </c>
      <c r="FSO119" s="1538">
        <f>+FSO557</f>
        <v>0</v>
      </c>
      <c r="FSP119" s="1845" t="e">
        <f>+FSO119/FSO$16</f>
        <v>#DIV/0!</v>
      </c>
      <c r="FSQ119" s="1538">
        <f>+FSQ557</f>
        <v>0</v>
      </c>
      <c r="FSR119" s="1845" t="e">
        <f>+FSQ119/FSQ$16</f>
        <v>#DIV/0!</v>
      </c>
      <c r="FSS119" s="1538">
        <f>+FSS557</f>
        <v>0</v>
      </c>
      <c r="FST119" s="1845" t="e">
        <f>+FSS119/FSS$16</f>
        <v>#DIV/0!</v>
      </c>
      <c r="FSU119" s="1538">
        <f>+FSU557</f>
        <v>0</v>
      </c>
      <c r="FSV119" s="1845" t="e">
        <f>+FSU119/FSU$16</f>
        <v>#DIV/0!</v>
      </c>
      <c r="FSW119" s="1538">
        <f>+FSW557</f>
        <v>0</v>
      </c>
      <c r="FSX119" s="1845" t="e">
        <f>+FSW119/FSW$16</f>
        <v>#DIV/0!</v>
      </c>
      <c r="FSY119" s="1538">
        <f>+FSY557</f>
        <v>0</v>
      </c>
      <c r="FSZ119" s="1845" t="e">
        <f>+FSY119/FSY$16</f>
        <v>#DIV/0!</v>
      </c>
      <c r="FTA119" s="1538">
        <f>+FTA557</f>
        <v>0</v>
      </c>
      <c r="FTB119" s="1845" t="e">
        <f>+FTA119/FTA$16</f>
        <v>#DIV/0!</v>
      </c>
      <c r="FTC119" s="1538">
        <f>+FTC557</f>
        <v>0</v>
      </c>
      <c r="FTD119" s="1845" t="e">
        <f>+FTC119/FTC$16</f>
        <v>#DIV/0!</v>
      </c>
      <c r="FTE119" s="1538">
        <f>+FTE557</f>
        <v>0</v>
      </c>
      <c r="FTF119" s="1845" t="e">
        <f>+FTE119/FTE$16</f>
        <v>#DIV/0!</v>
      </c>
      <c r="FTG119" s="1538">
        <f>+FTG557</f>
        <v>0</v>
      </c>
      <c r="FTH119" s="1845" t="e">
        <f>+FTG119/FTG$16</f>
        <v>#DIV/0!</v>
      </c>
      <c r="FTI119" s="1538">
        <f>+FTI557</f>
        <v>0</v>
      </c>
      <c r="FTJ119" s="1845" t="e">
        <f>+FTI119/FTI$16</f>
        <v>#DIV/0!</v>
      </c>
      <c r="FTK119" s="1538">
        <f>+FTK557</f>
        <v>0</v>
      </c>
      <c r="FTL119" s="1845" t="e">
        <f>+FTK119/FTK$16</f>
        <v>#DIV/0!</v>
      </c>
      <c r="FTM119" s="1538">
        <f>+FTM557</f>
        <v>0</v>
      </c>
      <c r="FTN119" s="1845" t="e">
        <f>+FTM119/FTM$16</f>
        <v>#DIV/0!</v>
      </c>
      <c r="FTO119" s="1538">
        <f>+FTO557</f>
        <v>0</v>
      </c>
      <c r="FTP119" s="1845" t="e">
        <f>+FTO119/FTO$16</f>
        <v>#DIV/0!</v>
      </c>
      <c r="FTQ119" s="1538">
        <f>+FTQ557</f>
        <v>0</v>
      </c>
      <c r="FTR119" s="1845" t="e">
        <f>+FTQ119/FTQ$16</f>
        <v>#DIV/0!</v>
      </c>
      <c r="FTS119" s="1538">
        <f>+FTS557</f>
        <v>0</v>
      </c>
      <c r="FTT119" s="1845" t="e">
        <f>+FTS119/FTS$16</f>
        <v>#DIV/0!</v>
      </c>
      <c r="FTU119" s="1538">
        <f>+FTU557</f>
        <v>0</v>
      </c>
      <c r="FTV119" s="1845" t="e">
        <f>+FTU119/FTU$16</f>
        <v>#DIV/0!</v>
      </c>
      <c r="FTW119" s="1538">
        <f>+FTW557</f>
        <v>0</v>
      </c>
      <c r="FTX119" s="1845" t="e">
        <f>+FTW119/FTW$16</f>
        <v>#DIV/0!</v>
      </c>
      <c r="FTY119" s="1538">
        <f>+FTY557</f>
        <v>0</v>
      </c>
      <c r="FTZ119" s="1845" t="e">
        <f>+FTY119/FTY$16</f>
        <v>#DIV/0!</v>
      </c>
      <c r="FUA119" s="1538">
        <f>+FUA557</f>
        <v>0</v>
      </c>
      <c r="FUB119" s="1845" t="e">
        <f>+FUA119/FUA$16</f>
        <v>#DIV/0!</v>
      </c>
      <c r="FUC119" s="1538">
        <f>+FUC557</f>
        <v>0</v>
      </c>
      <c r="FUD119" s="1845" t="e">
        <f>+FUC119/FUC$16</f>
        <v>#DIV/0!</v>
      </c>
      <c r="FUE119" s="1538">
        <f>+FUE557</f>
        <v>0</v>
      </c>
      <c r="FUF119" s="1845" t="e">
        <f>+FUE119/FUE$16</f>
        <v>#DIV/0!</v>
      </c>
      <c r="FUG119" s="1538">
        <f>+FUG557</f>
        <v>0</v>
      </c>
      <c r="FUH119" s="1845" t="e">
        <f>+FUG119/FUG$16</f>
        <v>#DIV/0!</v>
      </c>
      <c r="FUI119" s="1538">
        <f>+FUI557</f>
        <v>0</v>
      </c>
      <c r="FUJ119" s="1845" t="e">
        <f>+FUI119/FUI$16</f>
        <v>#DIV/0!</v>
      </c>
      <c r="FUK119" s="1538">
        <f>+FUK557</f>
        <v>0</v>
      </c>
      <c r="FUL119" s="1845" t="e">
        <f>+FUK119/FUK$16</f>
        <v>#DIV/0!</v>
      </c>
      <c r="FUM119" s="1538">
        <f>+FUM557</f>
        <v>0</v>
      </c>
      <c r="FUN119" s="1845" t="e">
        <f>+FUM119/FUM$16</f>
        <v>#DIV/0!</v>
      </c>
      <c r="FUO119" s="1538">
        <f>+FUO557</f>
        <v>0</v>
      </c>
      <c r="FUP119" s="1845" t="e">
        <f>+FUO119/FUO$16</f>
        <v>#DIV/0!</v>
      </c>
      <c r="FUQ119" s="1538">
        <f>+FUQ557</f>
        <v>0</v>
      </c>
      <c r="FUR119" s="1845" t="e">
        <f>+FUQ119/FUQ$16</f>
        <v>#DIV/0!</v>
      </c>
      <c r="FUS119" s="1538">
        <f>+FUS557</f>
        <v>0</v>
      </c>
      <c r="FUT119" s="1845" t="e">
        <f>+FUS119/FUS$16</f>
        <v>#DIV/0!</v>
      </c>
      <c r="FUU119" s="1538">
        <f>+FUU557</f>
        <v>0</v>
      </c>
      <c r="FUV119" s="1845" t="e">
        <f>+FUU119/FUU$16</f>
        <v>#DIV/0!</v>
      </c>
      <c r="FUW119" s="1538">
        <f>+FUW557</f>
        <v>0</v>
      </c>
      <c r="FUX119" s="1845" t="e">
        <f>+FUW119/FUW$16</f>
        <v>#DIV/0!</v>
      </c>
      <c r="FUY119" s="1538">
        <f>+FUY557</f>
        <v>0</v>
      </c>
      <c r="FUZ119" s="1845" t="e">
        <f>+FUY119/FUY$16</f>
        <v>#DIV/0!</v>
      </c>
      <c r="FVA119" s="1538">
        <f>+FVA557</f>
        <v>0</v>
      </c>
      <c r="FVB119" s="1845" t="e">
        <f>+FVA119/FVA$16</f>
        <v>#DIV/0!</v>
      </c>
      <c r="FVC119" s="1538">
        <f>+FVC557</f>
        <v>0</v>
      </c>
      <c r="FVD119" s="1845" t="e">
        <f>+FVC119/FVC$16</f>
        <v>#DIV/0!</v>
      </c>
      <c r="FVE119" s="1538">
        <f>+FVE557</f>
        <v>0</v>
      </c>
      <c r="FVF119" s="1845" t="e">
        <f>+FVE119/FVE$16</f>
        <v>#DIV/0!</v>
      </c>
      <c r="FVG119" s="1538">
        <f>+FVG557</f>
        <v>0</v>
      </c>
      <c r="FVH119" s="1845" t="e">
        <f>+FVG119/FVG$16</f>
        <v>#DIV/0!</v>
      </c>
      <c r="FVI119" s="1538">
        <f>+FVI557</f>
        <v>0</v>
      </c>
      <c r="FVJ119" s="1845" t="e">
        <f>+FVI119/FVI$16</f>
        <v>#DIV/0!</v>
      </c>
      <c r="FVK119" s="1538">
        <f>+FVK557</f>
        <v>0</v>
      </c>
      <c r="FVL119" s="1845" t="e">
        <f>+FVK119/FVK$16</f>
        <v>#DIV/0!</v>
      </c>
      <c r="FVM119" s="1538">
        <f>+FVM557</f>
        <v>0</v>
      </c>
      <c r="FVN119" s="1845" t="e">
        <f>+FVM119/FVM$16</f>
        <v>#DIV/0!</v>
      </c>
      <c r="FVO119" s="1538">
        <f>+FVO557</f>
        <v>0</v>
      </c>
      <c r="FVP119" s="1845" t="e">
        <f>+FVO119/FVO$16</f>
        <v>#DIV/0!</v>
      </c>
      <c r="FVQ119" s="1538">
        <f>+FVQ557</f>
        <v>0</v>
      </c>
      <c r="FVR119" s="1845" t="e">
        <f>+FVQ119/FVQ$16</f>
        <v>#DIV/0!</v>
      </c>
      <c r="FVS119" s="1538">
        <f>+FVS557</f>
        <v>0</v>
      </c>
      <c r="FVT119" s="1845" t="e">
        <f>+FVS119/FVS$16</f>
        <v>#DIV/0!</v>
      </c>
      <c r="FVU119" s="1538">
        <f>+FVU557</f>
        <v>0</v>
      </c>
      <c r="FVV119" s="1845" t="e">
        <f>+FVU119/FVU$16</f>
        <v>#DIV/0!</v>
      </c>
      <c r="FVW119" s="1538">
        <f>+FVW557</f>
        <v>0</v>
      </c>
      <c r="FVX119" s="1845" t="e">
        <f>+FVW119/FVW$16</f>
        <v>#DIV/0!</v>
      </c>
      <c r="FVY119" s="1538">
        <f>+FVY557</f>
        <v>0</v>
      </c>
      <c r="FVZ119" s="1845" t="e">
        <f>+FVY119/FVY$16</f>
        <v>#DIV/0!</v>
      </c>
      <c r="FWA119" s="1538">
        <f>+FWA557</f>
        <v>0</v>
      </c>
      <c r="FWB119" s="1845" t="e">
        <f>+FWA119/FWA$16</f>
        <v>#DIV/0!</v>
      </c>
      <c r="FWC119" s="1538">
        <f>+FWC557</f>
        <v>0</v>
      </c>
      <c r="FWD119" s="1845" t="e">
        <f>+FWC119/FWC$16</f>
        <v>#DIV/0!</v>
      </c>
      <c r="FWE119" s="1538">
        <f>+FWE557</f>
        <v>0</v>
      </c>
      <c r="FWF119" s="1845" t="e">
        <f>+FWE119/FWE$16</f>
        <v>#DIV/0!</v>
      </c>
      <c r="FWG119" s="1538">
        <f>+FWG557</f>
        <v>0</v>
      </c>
      <c r="FWH119" s="1845" t="e">
        <f>+FWG119/FWG$16</f>
        <v>#DIV/0!</v>
      </c>
      <c r="FWI119" s="1538">
        <f>+FWI557</f>
        <v>0</v>
      </c>
      <c r="FWJ119" s="1845" t="e">
        <f>+FWI119/FWI$16</f>
        <v>#DIV/0!</v>
      </c>
      <c r="FWK119" s="1538">
        <f>+FWK557</f>
        <v>0</v>
      </c>
      <c r="FWL119" s="1845" t="e">
        <f>+FWK119/FWK$16</f>
        <v>#DIV/0!</v>
      </c>
      <c r="FWM119" s="1538">
        <f>+FWM557</f>
        <v>0</v>
      </c>
      <c r="FWN119" s="1845" t="e">
        <f>+FWM119/FWM$16</f>
        <v>#DIV/0!</v>
      </c>
      <c r="FWO119" s="1538">
        <f>+FWO557</f>
        <v>0</v>
      </c>
      <c r="FWP119" s="1845" t="e">
        <f>+FWO119/FWO$16</f>
        <v>#DIV/0!</v>
      </c>
      <c r="FWQ119" s="1538">
        <f>+FWQ557</f>
        <v>0</v>
      </c>
      <c r="FWR119" s="1845" t="e">
        <f>+FWQ119/FWQ$16</f>
        <v>#DIV/0!</v>
      </c>
      <c r="FWS119" s="1538">
        <f>+FWS557</f>
        <v>0</v>
      </c>
      <c r="FWT119" s="1845" t="e">
        <f>+FWS119/FWS$16</f>
        <v>#DIV/0!</v>
      </c>
      <c r="FWU119" s="1538">
        <f>+FWU557</f>
        <v>0</v>
      </c>
      <c r="FWV119" s="1845" t="e">
        <f>+FWU119/FWU$16</f>
        <v>#DIV/0!</v>
      </c>
      <c r="FWW119" s="1538">
        <f>+FWW557</f>
        <v>0</v>
      </c>
      <c r="FWX119" s="1845" t="e">
        <f>+FWW119/FWW$16</f>
        <v>#DIV/0!</v>
      </c>
      <c r="FWY119" s="1538">
        <f>+FWY557</f>
        <v>0</v>
      </c>
      <c r="FWZ119" s="1845" t="e">
        <f>+FWY119/FWY$16</f>
        <v>#DIV/0!</v>
      </c>
      <c r="FXA119" s="1538">
        <f>+FXA557</f>
        <v>0</v>
      </c>
      <c r="FXB119" s="1845" t="e">
        <f>+FXA119/FXA$16</f>
        <v>#DIV/0!</v>
      </c>
      <c r="FXC119" s="1538">
        <f>+FXC557</f>
        <v>0</v>
      </c>
      <c r="FXD119" s="1845" t="e">
        <f>+FXC119/FXC$16</f>
        <v>#DIV/0!</v>
      </c>
      <c r="FXE119" s="1538">
        <f>+FXE557</f>
        <v>0</v>
      </c>
      <c r="FXF119" s="1845" t="e">
        <f>+FXE119/FXE$16</f>
        <v>#DIV/0!</v>
      </c>
      <c r="FXG119" s="1538">
        <f>+FXG557</f>
        <v>0</v>
      </c>
      <c r="FXH119" s="1845" t="e">
        <f>+FXG119/FXG$16</f>
        <v>#DIV/0!</v>
      </c>
      <c r="FXI119" s="1538">
        <f>+FXI557</f>
        <v>0</v>
      </c>
      <c r="FXJ119" s="1845" t="e">
        <f>+FXI119/FXI$16</f>
        <v>#DIV/0!</v>
      </c>
      <c r="FXK119" s="1538">
        <f>+FXK557</f>
        <v>0</v>
      </c>
      <c r="FXL119" s="1845" t="e">
        <f>+FXK119/FXK$16</f>
        <v>#DIV/0!</v>
      </c>
      <c r="FXM119" s="1538">
        <f>+FXM557</f>
        <v>0</v>
      </c>
      <c r="FXN119" s="1845" t="e">
        <f>+FXM119/FXM$16</f>
        <v>#DIV/0!</v>
      </c>
      <c r="FXO119" s="1538">
        <f>+FXO557</f>
        <v>0</v>
      </c>
      <c r="FXP119" s="1845" t="e">
        <f>+FXO119/FXO$16</f>
        <v>#DIV/0!</v>
      </c>
      <c r="FXQ119" s="1538">
        <f>+FXQ557</f>
        <v>0</v>
      </c>
      <c r="FXR119" s="1845" t="e">
        <f>+FXQ119/FXQ$16</f>
        <v>#DIV/0!</v>
      </c>
      <c r="FXS119" s="1538">
        <f>+FXS557</f>
        <v>0</v>
      </c>
      <c r="FXT119" s="1845" t="e">
        <f>+FXS119/FXS$16</f>
        <v>#DIV/0!</v>
      </c>
      <c r="FXU119" s="1538">
        <f>+FXU557</f>
        <v>0</v>
      </c>
      <c r="FXV119" s="1845" t="e">
        <f>+FXU119/FXU$16</f>
        <v>#DIV/0!</v>
      </c>
      <c r="FXW119" s="1538">
        <f>+FXW557</f>
        <v>0</v>
      </c>
      <c r="FXX119" s="1845" t="e">
        <f>+FXW119/FXW$16</f>
        <v>#DIV/0!</v>
      </c>
      <c r="FXY119" s="1538">
        <f>+FXY557</f>
        <v>0</v>
      </c>
      <c r="FXZ119" s="1845" t="e">
        <f>+FXY119/FXY$16</f>
        <v>#DIV/0!</v>
      </c>
      <c r="FYA119" s="1538">
        <f>+FYA557</f>
        <v>0</v>
      </c>
      <c r="FYB119" s="1845" t="e">
        <f>+FYA119/FYA$16</f>
        <v>#DIV/0!</v>
      </c>
      <c r="FYC119" s="1538">
        <f>+FYC557</f>
        <v>0</v>
      </c>
      <c r="FYD119" s="1845" t="e">
        <f>+FYC119/FYC$16</f>
        <v>#DIV/0!</v>
      </c>
      <c r="FYE119" s="1538">
        <f>+FYE557</f>
        <v>0</v>
      </c>
      <c r="FYF119" s="1845" t="e">
        <f>+FYE119/FYE$16</f>
        <v>#DIV/0!</v>
      </c>
      <c r="FYG119" s="1538">
        <f>+FYG557</f>
        <v>0</v>
      </c>
      <c r="FYH119" s="1845" t="e">
        <f>+FYG119/FYG$16</f>
        <v>#DIV/0!</v>
      </c>
      <c r="FYI119" s="1538">
        <f>+FYI557</f>
        <v>0</v>
      </c>
      <c r="FYJ119" s="1845" t="e">
        <f>+FYI119/FYI$16</f>
        <v>#DIV/0!</v>
      </c>
      <c r="FYK119" s="1538">
        <f>+FYK557</f>
        <v>0</v>
      </c>
      <c r="FYL119" s="1845" t="e">
        <f>+FYK119/FYK$16</f>
        <v>#DIV/0!</v>
      </c>
      <c r="FYM119" s="1538">
        <f>+FYM557</f>
        <v>0</v>
      </c>
      <c r="FYN119" s="1845" t="e">
        <f>+FYM119/FYM$16</f>
        <v>#DIV/0!</v>
      </c>
      <c r="FYO119" s="1538">
        <f>+FYO557</f>
        <v>0</v>
      </c>
      <c r="FYP119" s="1845" t="e">
        <f>+FYO119/FYO$16</f>
        <v>#DIV/0!</v>
      </c>
      <c r="FYQ119" s="1538">
        <f>+FYQ557</f>
        <v>0</v>
      </c>
      <c r="FYR119" s="1845" t="e">
        <f>+FYQ119/FYQ$16</f>
        <v>#DIV/0!</v>
      </c>
      <c r="FYS119" s="1538">
        <f>+FYS557</f>
        <v>0</v>
      </c>
      <c r="FYT119" s="1845" t="e">
        <f>+FYS119/FYS$16</f>
        <v>#DIV/0!</v>
      </c>
      <c r="FYU119" s="1538">
        <f>+FYU557</f>
        <v>0</v>
      </c>
      <c r="FYV119" s="1845" t="e">
        <f>+FYU119/FYU$16</f>
        <v>#DIV/0!</v>
      </c>
      <c r="FYW119" s="1538">
        <f>+FYW557</f>
        <v>0</v>
      </c>
      <c r="FYX119" s="1845" t="e">
        <f>+FYW119/FYW$16</f>
        <v>#DIV/0!</v>
      </c>
      <c r="FYY119" s="1538">
        <f>+FYY557</f>
        <v>0</v>
      </c>
      <c r="FYZ119" s="1845" t="e">
        <f>+FYY119/FYY$16</f>
        <v>#DIV/0!</v>
      </c>
      <c r="FZA119" s="1538">
        <f>+FZA557</f>
        <v>0</v>
      </c>
      <c r="FZB119" s="1845" t="e">
        <f>+FZA119/FZA$16</f>
        <v>#DIV/0!</v>
      </c>
      <c r="FZC119" s="1538">
        <f>+FZC557</f>
        <v>0</v>
      </c>
      <c r="FZD119" s="1845" t="e">
        <f>+FZC119/FZC$16</f>
        <v>#DIV/0!</v>
      </c>
      <c r="FZE119" s="1538">
        <f>+FZE557</f>
        <v>0</v>
      </c>
      <c r="FZF119" s="1845" t="e">
        <f>+FZE119/FZE$16</f>
        <v>#DIV/0!</v>
      </c>
      <c r="FZG119" s="1538">
        <f>+FZG557</f>
        <v>0</v>
      </c>
      <c r="FZH119" s="1845" t="e">
        <f>+FZG119/FZG$16</f>
        <v>#DIV/0!</v>
      </c>
      <c r="FZI119" s="1538">
        <f>+FZI557</f>
        <v>0</v>
      </c>
      <c r="FZJ119" s="1845" t="e">
        <f>+FZI119/FZI$16</f>
        <v>#DIV/0!</v>
      </c>
      <c r="FZK119" s="1538">
        <f>+FZK557</f>
        <v>0</v>
      </c>
      <c r="FZL119" s="1845" t="e">
        <f>+FZK119/FZK$16</f>
        <v>#DIV/0!</v>
      </c>
      <c r="FZM119" s="1538">
        <f>+FZM557</f>
        <v>0</v>
      </c>
      <c r="FZN119" s="1845" t="e">
        <f>+FZM119/FZM$16</f>
        <v>#DIV/0!</v>
      </c>
      <c r="FZO119" s="1538">
        <f>+FZO557</f>
        <v>0</v>
      </c>
      <c r="FZP119" s="1845" t="e">
        <f>+FZO119/FZO$16</f>
        <v>#DIV/0!</v>
      </c>
      <c r="FZQ119" s="1538">
        <f>+FZQ557</f>
        <v>0</v>
      </c>
      <c r="FZR119" s="1845" t="e">
        <f>+FZQ119/FZQ$16</f>
        <v>#DIV/0!</v>
      </c>
      <c r="FZS119" s="1538">
        <f>+FZS557</f>
        <v>0</v>
      </c>
      <c r="FZT119" s="1845" t="e">
        <f>+FZS119/FZS$16</f>
        <v>#DIV/0!</v>
      </c>
      <c r="FZU119" s="1538">
        <f>+FZU557</f>
        <v>0</v>
      </c>
      <c r="FZV119" s="1845" t="e">
        <f>+FZU119/FZU$16</f>
        <v>#DIV/0!</v>
      </c>
      <c r="FZW119" s="1538">
        <f>+FZW557</f>
        <v>0</v>
      </c>
      <c r="FZX119" s="1845" t="e">
        <f>+FZW119/FZW$16</f>
        <v>#DIV/0!</v>
      </c>
      <c r="FZY119" s="1538">
        <f>+FZY557</f>
        <v>0</v>
      </c>
      <c r="FZZ119" s="1845" t="e">
        <f>+FZY119/FZY$16</f>
        <v>#DIV/0!</v>
      </c>
      <c r="GAA119" s="1538">
        <f>+GAA557</f>
        <v>0</v>
      </c>
      <c r="GAB119" s="1845" t="e">
        <f>+GAA119/GAA$16</f>
        <v>#DIV/0!</v>
      </c>
      <c r="GAC119" s="1538">
        <f>+GAC557</f>
        <v>0</v>
      </c>
      <c r="GAD119" s="1845" t="e">
        <f>+GAC119/GAC$16</f>
        <v>#DIV/0!</v>
      </c>
      <c r="GAE119" s="1538">
        <f>+GAE557</f>
        <v>0</v>
      </c>
      <c r="GAF119" s="1845" t="e">
        <f>+GAE119/GAE$16</f>
        <v>#DIV/0!</v>
      </c>
      <c r="GAG119" s="1538">
        <f>+GAG557</f>
        <v>0</v>
      </c>
      <c r="GAH119" s="1845" t="e">
        <f>+GAG119/GAG$16</f>
        <v>#DIV/0!</v>
      </c>
      <c r="GAI119" s="1538">
        <f>+GAI557</f>
        <v>0</v>
      </c>
      <c r="GAJ119" s="1845" t="e">
        <f>+GAI119/GAI$16</f>
        <v>#DIV/0!</v>
      </c>
      <c r="GAK119" s="1538">
        <f>+GAK557</f>
        <v>0</v>
      </c>
      <c r="GAL119" s="1845" t="e">
        <f>+GAK119/GAK$16</f>
        <v>#DIV/0!</v>
      </c>
      <c r="GAM119" s="1538">
        <f>+GAM557</f>
        <v>0</v>
      </c>
      <c r="GAN119" s="1845" t="e">
        <f>+GAM119/GAM$16</f>
        <v>#DIV/0!</v>
      </c>
      <c r="GAO119" s="1538">
        <f>+GAO557</f>
        <v>0</v>
      </c>
      <c r="GAP119" s="1845" t="e">
        <f>+GAO119/GAO$16</f>
        <v>#DIV/0!</v>
      </c>
      <c r="GAQ119" s="1538">
        <f>+GAQ557</f>
        <v>0</v>
      </c>
      <c r="GAR119" s="1845" t="e">
        <f>+GAQ119/GAQ$16</f>
        <v>#DIV/0!</v>
      </c>
      <c r="GAS119" s="1538">
        <f>+GAS557</f>
        <v>0</v>
      </c>
      <c r="GAT119" s="1845" t="e">
        <f>+GAS119/GAS$16</f>
        <v>#DIV/0!</v>
      </c>
      <c r="GAU119" s="1538">
        <f>+GAU557</f>
        <v>0</v>
      </c>
      <c r="GAV119" s="1845" t="e">
        <f>+GAU119/GAU$16</f>
        <v>#DIV/0!</v>
      </c>
      <c r="GAW119" s="1538">
        <f>+GAW557</f>
        <v>0</v>
      </c>
      <c r="GAX119" s="1845" t="e">
        <f>+GAW119/GAW$16</f>
        <v>#DIV/0!</v>
      </c>
      <c r="GAY119" s="1538">
        <f>+GAY557</f>
        <v>0</v>
      </c>
      <c r="GAZ119" s="1845" t="e">
        <f>+GAY119/GAY$16</f>
        <v>#DIV/0!</v>
      </c>
      <c r="GBA119" s="1538">
        <f>+GBA557</f>
        <v>0</v>
      </c>
      <c r="GBB119" s="1845" t="e">
        <f>+GBA119/GBA$16</f>
        <v>#DIV/0!</v>
      </c>
      <c r="GBC119" s="1538">
        <f>+GBC557</f>
        <v>0</v>
      </c>
      <c r="GBD119" s="1845" t="e">
        <f>+GBC119/GBC$16</f>
        <v>#DIV/0!</v>
      </c>
      <c r="GBE119" s="1538">
        <f>+GBE557</f>
        <v>0</v>
      </c>
      <c r="GBF119" s="1845" t="e">
        <f>+GBE119/GBE$16</f>
        <v>#DIV/0!</v>
      </c>
      <c r="GBG119" s="1538">
        <f>+GBG557</f>
        <v>0</v>
      </c>
      <c r="GBH119" s="1845" t="e">
        <f>+GBG119/GBG$16</f>
        <v>#DIV/0!</v>
      </c>
      <c r="GBI119" s="1538">
        <f>+GBI557</f>
        <v>0</v>
      </c>
      <c r="GBJ119" s="1845" t="e">
        <f>+GBI119/GBI$16</f>
        <v>#DIV/0!</v>
      </c>
      <c r="GBK119" s="1538">
        <f>+GBK557</f>
        <v>0</v>
      </c>
      <c r="GBL119" s="1845" t="e">
        <f>+GBK119/GBK$16</f>
        <v>#DIV/0!</v>
      </c>
      <c r="GBM119" s="1538">
        <f>+GBM557</f>
        <v>0</v>
      </c>
      <c r="GBN119" s="1845" t="e">
        <f>+GBM119/GBM$16</f>
        <v>#DIV/0!</v>
      </c>
      <c r="GBO119" s="1538">
        <f>+GBO557</f>
        <v>0</v>
      </c>
      <c r="GBP119" s="1845" t="e">
        <f>+GBO119/GBO$16</f>
        <v>#DIV/0!</v>
      </c>
      <c r="GBQ119" s="1538">
        <f>+GBQ557</f>
        <v>0</v>
      </c>
      <c r="GBR119" s="1845" t="e">
        <f>+GBQ119/GBQ$16</f>
        <v>#DIV/0!</v>
      </c>
      <c r="GBS119" s="1538">
        <f>+GBS557</f>
        <v>0</v>
      </c>
      <c r="GBT119" s="1845" t="e">
        <f>+GBS119/GBS$16</f>
        <v>#DIV/0!</v>
      </c>
      <c r="GBU119" s="1538">
        <f>+GBU557</f>
        <v>0</v>
      </c>
      <c r="GBV119" s="1845" t="e">
        <f>+GBU119/GBU$16</f>
        <v>#DIV/0!</v>
      </c>
      <c r="GBW119" s="1538">
        <f>+GBW557</f>
        <v>0</v>
      </c>
      <c r="GBX119" s="1845" t="e">
        <f>+GBW119/GBW$16</f>
        <v>#DIV/0!</v>
      </c>
      <c r="GBY119" s="1538">
        <f>+GBY557</f>
        <v>0</v>
      </c>
      <c r="GBZ119" s="1845" t="e">
        <f>+GBY119/GBY$16</f>
        <v>#DIV/0!</v>
      </c>
      <c r="GCA119" s="1538">
        <f>+GCA557</f>
        <v>0</v>
      </c>
      <c r="GCB119" s="1845" t="e">
        <f>+GCA119/GCA$16</f>
        <v>#DIV/0!</v>
      </c>
      <c r="GCC119" s="1538">
        <f>+GCC557</f>
        <v>0</v>
      </c>
      <c r="GCD119" s="1845" t="e">
        <f>+GCC119/GCC$16</f>
        <v>#DIV/0!</v>
      </c>
      <c r="GCE119" s="1538">
        <f>+GCE557</f>
        <v>0</v>
      </c>
      <c r="GCF119" s="1845" t="e">
        <f>+GCE119/GCE$16</f>
        <v>#DIV/0!</v>
      </c>
      <c r="GCG119" s="1538">
        <f>+GCG557</f>
        <v>0</v>
      </c>
      <c r="GCH119" s="1845" t="e">
        <f>+GCG119/GCG$16</f>
        <v>#DIV/0!</v>
      </c>
      <c r="GCI119" s="1538">
        <f>+GCI557</f>
        <v>0</v>
      </c>
      <c r="GCJ119" s="1845" t="e">
        <f>+GCI119/GCI$16</f>
        <v>#DIV/0!</v>
      </c>
      <c r="GCK119" s="1538">
        <f>+GCK557</f>
        <v>0</v>
      </c>
      <c r="GCL119" s="1845" t="e">
        <f>+GCK119/GCK$16</f>
        <v>#DIV/0!</v>
      </c>
      <c r="GCM119" s="1538">
        <f>+GCM557</f>
        <v>0</v>
      </c>
      <c r="GCN119" s="1845" t="e">
        <f>+GCM119/GCM$16</f>
        <v>#DIV/0!</v>
      </c>
      <c r="GCO119" s="1538">
        <f>+GCO557</f>
        <v>0</v>
      </c>
      <c r="GCP119" s="1845" t="e">
        <f>+GCO119/GCO$16</f>
        <v>#DIV/0!</v>
      </c>
      <c r="GCQ119" s="1538">
        <f>+GCQ557</f>
        <v>0</v>
      </c>
      <c r="GCR119" s="1845" t="e">
        <f>+GCQ119/GCQ$16</f>
        <v>#DIV/0!</v>
      </c>
      <c r="GCS119" s="1538">
        <f>+GCS557</f>
        <v>0</v>
      </c>
      <c r="GCT119" s="1845" t="e">
        <f>+GCS119/GCS$16</f>
        <v>#DIV/0!</v>
      </c>
      <c r="GCU119" s="1538">
        <f>+GCU557</f>
        <v>0</v>
      </c>
      <c r="GCV119" s="1845" t="e">
        <f>+GCU119/GCU$16</f>
        <v>#DIV/0!</v>
      </c>
      <c r="GCW119" s="1538">
        <f>+GCW557</f>
        <v>0</v>
      </c>
      <c r="GCX119" s="1845" t="e">
        <f>+GCW119/GCW$16</f>
        <v>#DIV/0!</v>
      </c>
      <c r="GCY119" s="1538">
        <f>+GCY557</f>
        <v>0</v>
      </c>
      <c r="GCZ119" s="1845" t="e">
        <f>+GCY119/GCY$16</f>
        <v>#DIV/0!</v>
      </c>
      <c r="GDA119" s="1538">
        <f>+GDA557</f>
        <v>0</v>
      </c>
      <c r="GDB119" s="1845" t="e">
        <f>+GDA119/GDA$16</f>
        <v>#DIV/0!</v>
      </c>
      <c r="GDC119" s="1538">
        <f>+GDC557</f>
        <v>0</v>
      </c>
      <c r="GDD119" s="1845" t="e">
        <f>+GDC119/GDC$16</f>
        <v>#DIV/0!</v>
      </c>
      <c r="GDE119" s="1538">
        <f>+GDE557</f>
        <v>0</v>
      </c>
      <c r="GDF119" s="1845" t="e">
        <f>+GDE119/GDE$16</f>
        <v>#DIV/0!</v>
      </c>
      <c r="GDG119" s="1538">
        <f>+GDG557</f>
        <v>0</v>
      </c>
      <c r="GDH119" s="1845" t="e">
        <f>+GDG119/GDG$16</f>
        <v>#DIV/0!</v>
      </c>
      <c r="GDI119" s="1538">
        <f>+GDI557</f>
        <v>0</v>
      </c>
      <c r="GDJ119" s="1845" t="e">
        <f>+GDI119/GDI$16</f>
        <v>#DIV/0!</v>
      </c>
      <c r="GDK119" s="1538">
        <f>+GDK557</f>
        <v>0</v>
      </c>
      <c r="GDL119" s="1845" t="e">
        <f>+GDK119/GDK$16</f>
        <v>#DIV/0!</v>
      </c>
      <c r="GDM119" s="1538">
        <f>+GDM557</f>
        <v>0</v>
      </c>
      <c r="GDN119" s="1845" t="e">
        <f>+GDM119/GDM$16</f>
        <v>#DIV/0!</v>
      </c>
      <c r="GDO119" s="1538">
        <f>+GDO557</f>
        <v>0</v>
      </c>
      <c r="GDP119" s="1845" t="e">
        <f>+GDO119/GDO$16</f>
        <v>#DIV/0!</v>
      </c>
      <c r="GDQ119" s="1538">
        <f>+GDQ557</f>
        <v>0</v>
      </c>
      <c r="GDR119" s="1845" t="e">
        <f>+GDQ119/GDQ$16</f>
        <v>#DIV/0!</v>
      </c>
      <c r="GDS119" s="1538">
        <f>+GDS557</f>
        <v>0</v>
      </c>
      <c r="GDT119" s="1845" t="e">
        <f>+GDS119/GDS$16</f>
        <v>#DIV/0!</v>
      </c>
      <c r="GDU119" s="1538">
        <f>+GDU557</f>
        <v>0</v>
      </c>
      <c r="GDV119" s="1845" t="e">
        <f>+GDU119/GDU$16</f>
        <v>#DIV/0!</v>
      </c>
      <c r="GDW119" s="1538">
        <f>+GDW557</f>
        <v>0</v>
      </c>
      <c r="GDX119" s="1845" t="e">
        <f>+GDW119/GDW$16</f>
        <v>#DIV/0!</v>
      </c>
      <c r="GDY119" s="1538">
        <f>+GDY557</f>
        <v>0</v>
      </c>
      <c r="GDZ119" s="1845" t="e">
        <f>+GDY119/GDY$16</f>
        <v>#DIV/0!</v>
      </c>
      <c r="GEA119" s="1538">
        <f>+GEA557</f>
        <v>0</v>
      </c>
      <c r="GEB119" s="1845" t="e">
        <f>+GEA119/GEA$16</f>
        <v>#DIV/0!</v>
      </c>
      <c r="GEC119" s="1538">
        <f>+GEC557</f>
        <v>0</v>
      </c>
      <c r="GED119" s="1845" t="e">
        <f>+GEC119/GEC$16</f>
        <v>#DIV/0!</v>
      </c>
      <c r="GEE119" s="1538">
        <f>+GEE557</f>
        <v>0</v>
      </c>
      <c r="GEF119" s="1845" t="e">
        <f>+GEE119/GEE$16</f>
        <v>#DIV/0!</v>
      </c>
      <c r="GEG119" s="1538">
        <f>+GEG557</f>
        <v>0</v>
      </c>
      <c r="GEH119" s="1845" t="e">
        <f>+GEG119/GEG$16</f>
        <v>#DIV/0!</v>
      </c>
      <c r="GEI119" s="1538">
        <f>+GEI557</f>
        <v>0</v>
      </c>
      <c r="GEJ119" s="1845" t="e">
        <f>+GEI119/GEI$16</f>
        <v>#DIV/0!</v>
      </c>
      <c r="GEK119" s="1538">
        <f>+GEK557</f>
        <v>0</v>
      </c>
      <c r="GEL119" s="1845" t="e">
        <f>+GEK119/GEK$16</f>
        <v>#DIV/0!</v>
      </c>
      <c r="GEM119" s="1538">
        <f>+GEM557</f>
        <v>0</v>
      </c>
      <c r="GEN119" s="1845" t="e">
        <f>+GEM119/GEM$16</f>
        <v>#DIV/0!</v>
      </c>
      <c r="GEO119" s="1538">
        <f>+GEO557</f>
        <v>0</v>
      </c>
      <c r="GEP119" s="1845" t="e">
        <f>+GEO119/GEO$16</f>
        <v>#DIV/0!</v>
      </c>
      <c r="GEQ119" s="1538">
        <f>+GEQ557</f>
        <v>0</v>
      </c>
      <c r="GER119" s="1845" t="e">
        <f>+GEQ119/GEQ$16</f>
        <v>#DIV/0!</v>
      </c>
      <c r="GES119" s="1538">
        <f>+GES557</f>
        <v>0</v>
      </c>
      <c r="GET119" s="1845" t="e">
        <f>+GES119/GES$16</f>
        <v>#DIV/0!</v>
      </c>
      <c r="GEU119" s="1538">
        <f>+GEU557</f>
        <v>0</v>
      </c>
      <c r="GEV119" s="1845" t="e">
        <f>+GEU119/GEU$16</f>
        <v>#DIV/0!</v>
      </c>
      <c r="GEW119" s="1538">
        <f>+GEW557</f>
        <v>0</v>
      </c>
      <c r="GEX119" s="1845" t="e">
        <f>+GEW119/GEW$16</f>
        <v>#DIV/0!</v>
      </c>
      <c r="GEY119" s="1538">
        <f>+GEY557</f>
        <v>0</v>
      </c>
      <c r="GEZ119" s="1845" t="e">
        <f>+GEY119/GEY$16</f>
        <v>#DIV/0!</v>
      </c>
      <c r="GFA119" s="1538">
        <f>+GFA557</f>
        <v>0</v>
      </c>
      <c r="GFB119" s="1845" t="e">
        <f>+GFA119/GFA$16</f>
        <v>#DIV/0!</v>
      </c>
      <c r="GFC119" s="1538">
        <f>+GFC557</f>
        <v>0</v>
      </c>
      <c r="GFD119" s="1845" t="e">
        <f>+GFC119/GFC$16</f>
        <v>#DIV/0!</v>
      </c>
      <c r="GFE119" s="1538">
        <f>+GFE557</f>
        <v>0</v>
      </c>
      <c r="GFF119" s="1845" t="e">
        <f>+GFE119/GFE$16</f>
        <v>#DIV/0!</v>
      </c>
      <c r="GFG119" s="1538">
        <f>+GFG557</f>
        <v>0</v>
      </c>
      <c r="GFH119" s="1845" t="e">
        <f>+GFG119/GFG$16</f>
        <v>#DIV/0!</v>
      </c>
      <c r="GFI119" s="1538">
        <f>+GFI557</f>
        <v>0</v>
      </c>
      <c r="GFJ119" s="1845" t="e">
        <f>+GFI119/GFI$16</f>
        <v>#DIV/0!</v>
      </c>
      <c r="GFK119" s="1538">
        <f>+GFK557</f>
        <v>0</v>
      </c>
      <c r="GFL119" s="1845" t="e">
        <f>+GFK119/GFK$16</f>
        <v>#DIV/0!</v>
      </c>
      <c r="GFM119" s="1538">
        <f>+GFM557</f>
        <v>0</v>
      </c>
      <c r="GFN119" s="1845" t="e">
        <f>+GFM119/GFM$16</f>
        <v>#DIV/0!</v>
      </c>
      <c r="GFO119" s="1538">
        <f>+GFO557</f>
        <v>0</v>
      </c>
      <c r="GFP119" s="1845" t="e">
        <f>+GFO119/GFO$16</f>
        <v>#DIV/0!</v>
      </c>
      <c r="GFQ119" s="1538">
        <f>+GFQ557</f>
        <v>0</v>
      </c>
      <c r="GFR119" s="1845" t="e">
        <f>+GFQ119/GFQ$16</f>
        <v>#DIV/0!</v>
      </c>
      <c r="GFS119" s="1538">
        <f>+GFS557</f>
        <v>0</v>
      </c>
      <c r="GFT119" s="1845" t="e">
        <f>+GFS119/GFS$16</f>
        <v>#DIV/0!</v>
      </c>
      <c r="GFU119" s="1538">
        <f>+GFU557</f>
        <v>0</v>
      </c>
      <c r="GFV119" s="1845" t="e">
        <f>+GFU119/GFU$16</f>
        <v>#DIV/0!</v>
      </c>
      <c r="GFW119" s="1538">
        <f>+GFW557</f>
        <v>0</v>
      </c>
      <c r="GFX119" s="1845" t="e">
        <f>+GFW119/GFW$16</f>
        <v>#DIV/0!</v>
      </c>
      <c r="GFY119" s="1538">
        <f>+GFY557</f>
        <v>0</v>
      </c>
      <c r="GFZ119" s="1845" t="e">
        <f>+GFY119/GFY$16</f>
        <v>#DIV/0!</v>
      </c>
      <c r="GGA119" s="1538">
        <f>+GGA557</f>
        <v>0</v>
      </c>
      <c r="GGB119" s="1845" t="e">
        <f>+GGA119/GGA$16</f>
        <v>#DIV/0!</v>
      </c>
      <c r="GGC119" s="1538">
        <f>+GGC557</f>
        <v>0</v>
      </c>
      <c r="GGD119" s="1845" t="e">
        <f>+GGC119/GGC$16</f>
        <v>#DIV/0!</v>
      </c>
      <c r="GGE119" s="1538">
        <f>+GGE557</f>
        <v>0</v>
      </c>
      <c r="GGF119" s="1845" t="e">
        <f>+GGE119/GGE$16</f>
        <v>#DIV/0!</v>
      </c>
      <c r="GGG119" s="1538">
        <f>+GGG557</f>
        <v>0</v>
      </c>
      <c r="GGH119" s="1845" t="e">
        <f>+GGG119/GGG$16</f>
        <v>#DIV/0!</v>
      </c>
      <c r="GGI119" s="1538">
        <f>+GGI557</f>
        <v>0</v>
      </c>
      <c r="GGJ119" s="1845" t="e">
        <f>+GGI119/GGI$16</f>
        <v>#DIV/0!</v>
      </c>
      <c r="GGK119" s="1538">
        <f>+GGK557</f>
        <v>0</v>
      </c>
      <c r="GGL119" s="1845" t="e">
        <f>+GGK119/GGK$16</f>
        <v>#DIV/0!</v>
      </c>
      <c r="GGM119" s="1538">
        <f>+GGM557</f>
        <v>0</v>
      </c>
      <c r="GGN119" s="1845" t="e">
        <f>+GGM119/GGM$16</f>
        <v>#DIV/0!</v>
      </c>
      <c r="GGO119" s="1538">
        <f>+GGO557</f>
        <v>0</v>
      </c>
      <c r="GGP119" s="1845" t="e">
        <f>+GGO119/GGO$16</f>
        <v>#DIV/0!</v>
      </c>
      <c r="GGQ119" s="1538">
        <f>+GGQ557</f>
        <v>0</v>
      </c>
      <c r="GGR119" s="1845" t="e">
        <f>+GGQ119/GGQ$16</f>
        <v>#DIV/0!</v>
      </c>
      <c r="GGS119" s="1538">
        <f>+GGS557</f>
        <v>0</v>
      </c>
      <c r="GGT119" s="1845" t="e">
        <f>+GGS119/GGS$16</f>
        <v>#DIV/0!</v>
      </c>
      <c r="GGU119" s="1538">
        <f>+GGU557</f>
        <v>0</v>
      </c>
      <c r="GGV119" s="1845" t="e">
        <f>+GGU119/GGU$16</f>
        <v>#DIV/0!</v>
      </c>
      <c r="GGW119" s="1538">
        <f>+GGW557</f>
        <v>0</v>
      </c>
      <c r="GGX119" s="1845" t="e">
        <f>+GGW119/GGW$16</f>
        <v>#DIV/0!</v>
      </c>
      <c r="GGY119" s="1538">
        <f>+GGY557</f>
        <v>0</v>
      </c>
      <c r="GGZ119" s="1845" t="e">
        <f>+GGY119/GGY$16</f>
        <v>#DIV/0!</v>
      </c>
      <c r="GHA119" s="1538">
        <f>+GHA557</f>
        <v>0</v>
      </c>
      <c r="GHB119" s="1845" t="e">
        <f>+GHA119/GHA$16</f>
        <v>#DIV/0!</v>
      </c>
      <c r="GHC119" s="1538">
        <f>+GHC557</f>
        <v>0</v>
      </c>
      <c r="GHD119" s="1845" t="e">
        <f>+GHC119/GHC$16</f>
        <v>#DIV/0!</v>
      </c>
      <c r="GHE119" s="1538">
        <f>+GHE557</f>
        <v>0</v>
      </c>
      <c r="GHF119" s="1845" t="e">
        <f>+GHE119/GHE$16</f>
        <v>#DIV/0!</v>
      </c>
      <c r="GHG119" s="1538">
        <f>+GHG557</f>
        <v>0</v>
      </c>
      <c r="GHH119" s="1845" t="e">
        <f>+GHG119/GHG$16</f>
        <v>#DIV/0!</v>
      </c>
      <c r="GHI119" s="1538">
        <f>+GHI557</f>
        <v>0</v>
      </c>
      <c r="GHJ119" s="1845" t="e">
        <f>+GHI119/GHI$16</f>
        <v>#DIV/0!</v>
      </c>
      <c r="GHK119" s="1538">
        <f>+GHK557</f>
        <v>0</v>
      </c>
      <c r="GHL119" s="1845" t="e">
        <f>+GHK119/GHK$16</f>
        <v>#DIV/0!</v>
      </c>
      <c r="GHM119" s="1538">
        <f>+GHM557</f>
        <v>0</v>
      </c>
      <c r="GHN119" s="1845" t="e">
        <f>+GHM119/GHM$16</f>
        <v>#DIV/0!</v>
      </c>
      <c r="GHO119" s="1538">
        <f>+GHO557</f>
        <v>0</v>
      </c>
      <c r="GHP119" s="1845" t="e">
        <f>+GHO119/GHO$16</f>
        <v>#DIV/0!</v>
      </c>
      <c r="GHQ119" s="1538">
        <f>+GHQ557</f>
        <v>0</v>
      </c>
      <c r="GHR119" s="1845" t="e">
        <f>+GHQ119/GHQ$16</f>
        <v>#DIV/0!</v>
      </c>
      <c r="GHS119" s="1538">
        <f>+GHS557</f>
        <v>0</v>
      </c>
      <c r="GHT119" s="1845" t="e">
        <f>+GHS119/GHS$16</f>
        <v>#DIV/0!</v>
      </c>
      <c r="GHU119" s="1538">
        <f>+GHU557</f>
        <v>0</v>
      </c>
      <c r="GHV119" s="1845" t="e">
        <f>+GHU119/GHU$16</f>
        <v>#DIV/0!</v>
      </c>
      <c r="GHW119" s="1538">
        <f>+GHW557</f>
        <v>0</v>
      </c>
      <c r="GHX119" s="1845" t="e">
        <f>+GHW119/GHW$16</f>
        <v>#DIV/0!</v>
      </c>
      <c r="GHY119" s="1538">
        <f>+GHY557</f>
        <v>0</v>
      </c>
      <c r="GHZ119" s="1845" t="e">
        <f>+GHY119/GHY$16</f>
        <v>#DIV/0!</v>
      </c>
      <c r="GIA119" s="1538">
        <f>+GIA557</f>
        <v>0</v>
      </c>
      <c r="GIB119" s="1845" t="e">
        <f>+GIA119/GIA$16</f>
        <v>#DIV/0!</v>
      </c>
      <c r="GIC119" s="1538">
        <f>+GIC557</f>
        <v>0</v>
      </c>
      <c r="GID119" s="1845" t="e">
        <f>+GIC119/GIC$16</f>
        <v>#DIV/0!</v>
      </c>
      <c r="GIE119" s="1538">
        <f>+GIE557</f>
        <v>0</v>
      </c>
      <c r="GIF119" s="1845" t="e">
        <f>+GIE119/GIE$16</f>
        <v>#DIV/0!</v>
      </c>
      <c r="GIG119" s="1538">
        <f>+GIG557</f>
        <v>0</v>
      </c>
      <c r="GIH119" s="1845" t="e">
        <f>+GIG119/GIG$16</f>
        <v>#DIV/0!</v>
      </c>
      <c r="GII119" s="1538">
        <f>+GII557</f>
        <v>0</v>
      </c>
      <c r="GIJ119" s="1845" t="e">
        <f>+GII119/GII$16</f>
        <v>#DIV/0!</v>
      </c>
      <c r="GIK119" s="1538">
        <f>+GIK557</f>
        <v>0</v>
      </c>
      <c r="GIL119" s="1845" t="e">
        <f>+GIK119/GIK$16</f>
        <v>#DIV/0!</v>
      </c>
      <c r="GIM119" s="1538">
        <f>+GIM557</f>
        <v>0</v>
      </c>
      <c r="GIN119" s="1845" t="e">
        <f>+GIM119/GIM$16</f>
        <v>#DIV/0!</v>
      </c>
      <c r="GIO119" s="1538">
        <f>+GIO557</f>
        <v>0</v>
      </c>
      <c r="GIP119" s="1845" t="e">
        <f>+GIO119/GIO$16</f>
        <v>#DIV/0!</v>
      </c>
      <c r="GIQ119" s="1538">
        <f>+GIQ557</f>
        <v>0</v>
      </c>
      <c r="GIR119" s="1845" t="e">
        <f>+GIQ119/GIQ$16</f>
        <v>#DIV/0!</v>
      </c>
      <c r="GIS119" s="1538">
        <f>+GIS557</f>
        <v>0</v>
      </c>
      <c r="GIT119" s="1845" t="e">
        <f>+GIS119/GIS$16</f>
        <v>#DIV/0!</v>
      </c>
      <c r="GIU119" s="1538">
        <f>+GIU557</f>
        <v>0</v>
      </c>
      <c r="GIV119" s="1845" t="e">
        <f>+GIU119/GIU$16</f>
        <v>#DIV/0!</v>
      </c>
      <c r="GIW119" s="1538">
        <f>+GIW557</f>
        <v>0</v>
      </c>
      <c r="GIX119" s="1845" t="e">
        <f>+GIW119/GIW$16</f>
        <v>#DIV/0!</v>
      </c>
      <c r="GIY119" s="1538">
        <f>+GIY557</f>
        <v>0</v>
      </c>
      <c r="GIZ119" s="1845" t="e">
        <f>+GIY119/GIY$16</f>
        <v>#DIV/0!</v>
      </c>
      <c r="GJA119" s="1538">
        <f>+GJA557</f>
        <v>0</v>
      </c>
      <c r="GJB119" s="1845" t="e">
        <f>+GJA119/GJA$16</f>
        <v>#DIV/0!</v>
      </c>
      <c r="GJC119" s="1538">
        <f>+GJC557</f>
        <v>0</v>
      </c>
      <c r="GJD119" s="1845" t="e">
        <f>+GJC119/GJC$16</f>
        <v>#DIV/0!</v>
      </c>
      <c r="GJE119" s="1538">
        <f>+GJE557</f>
        <v>0</v>
      </c>
      <c r="GJF119" s="1845" t="e">
        <f>+GJE119/GJE$16</f>
        <v>#DIV/0!</v>
      </c>
      <c r="GJG119" s="1538">
        <f>+GJG557</f>
        <v>0</v>
      </c>
      <c r="GJH119" s="1845" t="e">
        <f>+GJG119/GJG$16</f>
        <v>#DIV/0!</v>
      </c>
      <c r="GJI119" s="1538">
        <f>+GJI557</f>
        <v>0</v>
      </c>
      <c r="GJJ119" s="1845" t="e">
        <f>+GJI119/GJI$16</f>
        <v>#DIV/0!</v>
      </c>
      <c r="GJK119" s="1538">
        <f>+GJK557</f>
        <v>0</v>
      </c>
      <c r="GJL119" s="1845" t="e">
        <f>+GJK119/GJK$16</f>
        <v>#DIV/0!</v>
      </c>
      <c r="GJM119" s="1538">
        <f>+GJM557</f>
        <v>0</v>
      </c>
      <c r="GJN119" s="1845" t="e">
        <f>+GJM119/GJM$16</f>
        <v>#DIV/0!</v>
      </c>
      <c r="GJO119" s="1538">
        <f>+GJO557</f>
        <v>0</v>
      </c>
      <c r="GJP119" s="1845" t="e">
        <f>+GJO119/GJO$16</f>
        <v>#DIV/0!</v>
      </c>
      <c r="GJQ119" s="1538">
        <f>+GJQ557</f>
        <v>0</v>
      </c>
      <c r="GJR119" s="1845" t="e">
        <f>+GJQ119/GJQ$16</f>
        <v>#DIV/0!</v>
      </c>
      <c r="GJS119" s="1538">
        <f>+GJS557</f>
        <v>0</v>
      </c>
      <c r="GJT119" s="1845" t="e">
        <f>+GJS119/GJS$16</f>
        <v>#DIV/0!</v>
      </c>
      <c r="GJU119" s="1538">
        <f>+GJU557</f>
        <v>0</v>
      </c>
      <c r="GJV119" s="1845" t="e">
        <f>+GJU119/GJU$16</f>
        <v>#DIV/0!</v>
      </c>
      <c r="GJW119" s="1538">
        <f>+GJW557</f>
        <v>0</v>
      </c>
      <c r="GJX119" s="1845" t="e">
        <f>+GJW119/GJW$16</f>
        <v>#DIV/0!</v>
      </c>
      <c r="GJY119" s="1538">
        <f>+GJY557</f>
        <v>0</v>
      </c>
      <c r="GJZ119" s="1845" t="e">
        <f>+GJY119/GJY$16</f>
        <v>#DIV/0!</v>
      </c>
      <c r="GKA119" s="1538">
        <f>+GKA557</f>
        <v>0</v>
      </c>
      <c r="GKB119" s="1845" t="e">
        <f>+GKA119/GKA$16</f>
        <v>#DIV/0!</v>
      </c>
      <c r="GKC119" s="1538">
        <f>+GKC557</f>
        <v>0</v>
      </c>
      <c r="GKD119" s="1845" t="e">
        <f>+GKC119/GKC$16</f>
        <v>#DIV/0!</v>
      </c>
      <c r="GKE119" s="1538">
        <f>+GKE557</f>
        <v>0</v>
      </c>
      <c r="GKF119" s="1845" t="e">
        <f>+GKE119/GKE$16</f>
        <v>#DIV/0!</v>
      </c>
      <c r="GKG119" s="1538">
        <f>+GKG557</f>
        <v>0</v>
      </c>
      <c r="GKH119" s="1845" t="e">
        <f>+GKG119/GKG$16</f>
        <v>#DIV/0!</v>
      </c>
      <c r="GKI119" s="1538">
        <f>+GKI557</f>
        <v>0</v>
      </c>
      <c r="GKJ119" s="1845" t="e">
        <f>+GKI119/GKI$16</f>
        <v>#DIV/0!</v>
      </c>
      <c r="GKK119" s="1538">
        <f>+GKK557</f>
        <v>0</v>
      </c>
      <c r="GKL119" s="1845" t="e">
        <f>+GKK119/GKK$16</f>
        <v>#DIV/0!</v>
      </c>
      <c r="GKM119" s="1538">
        <f>+GKM557</f>
        <v>0</v>
      </c>
      <c r="GKN119" s="1845" t="e">
        <f>+GKM119/GKM$16</f>
        <v>#DIV/0!</v>
      </c>
      <c r="GKO119" s="1538">
        <f>+GKO557</f>
        <v>0</v>
      </c>
      <c r="GKP119" s="1845" t="e">
        <f>+GKO119/GKO$16</f>
        <v>#DIV/0!</v>
      </c>
      <c r="GKQ119" s="1538">
        <f>+GKQ557</f>
        <v>0</v>
      </c>
      <c r="GKR119" s="1845" t="e">
        <f>+GKQ119/GKQ$16</f>
        <v>#DIV/0!</v>
      </c>
      <c r="GKS119" s="1538">
        <f>+GKS557</f>
        <v>0</v>
      </c>
      <c r="GKT119" s="1845" t="e">
        <f>+GKS119/GKS$16</f>
        <v>#DIV/0!</v>
      </c>
      <c r="GKU119" s="1538">
        <f>+GKU557</f>
        <v>0</v>
      </c>
      <c r="GKV119" s="1845" t="e">
        <f>+GKU119/GKU$16</f>
        <v>#DIV/0!</v>
      </c>
      <c r="GKW119" s="1538">
        <f>+GKW557</f>
        <v>0</v>
      </c>
      <c r="GKX119" s="1845" t="e">
        <f>+GKW119/GKW$16</f>
        <v>#DIV/0!</v>
      </c>
      <c r="GKY119" s="1538">
        <f>+GKY557</f>
        <v>0</v>
      </c>
      <c r="GKZ119" s="1845" t="e">
        <f>+GKY119/GKY$16</f>
        <v>#DIV/0!</v>
      </c>
      <c r="GLA119" s="1538">
        <f>+GLA557</f>
        <v>0</v>
      </c>
      <c r="GLB119" s="1845" t="e">
        <f>+GLA119/GLA$16</f>
        <v>#DIV/0!</v>
      </c>
      <c r="GLC119" s="1538">
        <f>+GLC557</f>
        <v>0</v>
      </c>
      <c r="GLD119" s="1845" t="e">
        <f>+GLC119/GLC$16</f>
        <v>#DIV/0!</v>
      </c>
      <c r="GLE119" s="1538">
        <f>+GLE557</f>
        <v>0</v>
      </c>
      <c r="GLF119" s="1845" t="e">
        <f>+GLE119/GLE$16</f>
        <v>#DIV/0!</v>
      </c>
      <c r="GLG119" s="1538">
        <f>+GLG557</f>
        <v>0</v>
      </c>
      <c r="GLH119" s="1845" t="e">
        <f>+GLG119/GLG$16</f>
        <v>#DIV/0!</v>
      </c>
      <c r="GLI119" s="1538">
        <f>+GLI557</f>
        <v>0</v>
      </c>
      <c r="GLJ119" s="1845" t="e">
        <f>+GLI119/GLI$16</f>
        <v>#DIV/0!</v>
      </c>
      <c r="GLK119" s="1538">
        <f>+GLK557</f>
        <v>0</v>
      </c>
      <c r="GLL119" s="1845" t="e">
        <f>+GLK119/GLK$16</f>
        <v>#DIV/0!</v>
      </c>
      <c r="GLM119" s="1538">
        <f>+GLM557</f>
        <v>0</v>
      </c>
      <c r="GLN119" s="1845" t="e">
        <f>+GLM119/GLM$16</f>
        <v>#DIV/0!</v>
      </c>
      <c r="GLO119" s="1538">
        <f>+GLO557</f>
        <v>0</v>
      </c>
      <c r="GLP119" s="1845" t="e">
        <f>+GLO119/GLO$16</f>
        <v>#DIV/0!</v>
      </c>
      <c r="GLQ119" s="1538">
        <f>+GLQ557</f>
        <v>0</v>
      </c>
      <c r="GLR119" s="1845" t="e">
        <f>+GLQ119/GLQ$16</f>
        <v>#DIV/0!</v>
      </c>
      <c r="GLS119" s="1538">
        <f>+GLS557</f>
        <v>0</v>
      </c>
      <c r="GLT119" s="1845" t="e">
        <f>+GLS119/GLS$16</f>
        <v>#DIV/0!</v>
      </c>
      <c r="GLU119" s="1538">
        <f>+GLU557</f>
        <v>0</v>
      </c>
      <c r="GLV119" s="1845" t="e">
        <f>+GLU119/GLU$16</f>
        <v>#DIV/0!</v>
      </c>
      <c r="GLW119" s="1538">
        <f>+GLW557</f>
        <v>0</v>
      </c>
      <c r="GLX119" s="1845" t="e">
        <f>+GLW119/GLW$16</f>
        <v>#DIV/0!</v>
      </c>
      <c r="GLY119" s="1538">
        <f>+GLY557</f>
        <v>0</v>
      </c>
      <c r="GLZ119" s="1845" t="e">
        <f>+GLY119/GLY$16</f>
        <v>#DIV/0!</v>
      </c>
      <c r="GMA119" s="1538">
        <f>+GMA557</f>
        <v>0</v>
      </c>
      <c r="GMB119" s="1845" t="e">
        <f>+GMA119/GMA$16</f>
        <v>#DIV/0!</v>
      </c>
      <c r="GMC119" s="1538">
        <f>+GMC557</f>
        <v>0</v>
      </c>
      <c r="GMD119" s="1845" t="e">
        <f>+GMC119/GMC$16</f>
        <v>#DIV/0!</v>
      </c>
      <c r="GME119" s="1538">
        <f>+GME557</f>
        <v>0</v>
      </c>
      <c r="GMF119" s="1845" t="e">
        <f>+GME119/GME$16</f>
        <v>#DIV/0!</v>
      </c>
      <c r="GMG119" s="1538">
        <f>+GMG557</f>
        <v>0</v>
      </c>
      <c r="GMH119" s="1845" t="e">
        <f>+GMG119/GMG$16</f>
        <v>#DIV/0!</v>
      </c>
      <c r="GMI119" s="1538">
        <f>+GMI557</f>
        <v>0</v>
      </c>
      <c r="GMJ119" s="1845" t="e">
        <f>+GMI119/GMI$16</f>
        <v>#DIV/0!</v>
      </c>
      <c r="GMK119" s="1538">
        <f>+GMK557</f>
        <v>0</v>
      </c>
      <c r="GML119" s="1845" t="e">
        <f>+GMK119/GMK$16</f>
        <v>#DIV/0!</v>
      </c>
      <c r="GMM119" s="1538">
        <f>+GMM557</f>
        <v>0</v>
      </c>
      <c r="GMN119" s="1845" t="e">
        <f>+GMM119/GMM$16</f>
        <v>#DIV/0!</v>
      </c>
      <c r="GMO119" s="1538">
        <f>+GMO557</f>
        <v>0</v>
      </c>
      <c r="GMP119" s="1845" t="e">
        <f>+GMO119/GMO$16</f>
        <v>#DIV/0!</v>
      </c>
      <c r="GMQ119" s="1538">
        <f>+GMQ557</f>
        <v>0</v>
      </c>
      <c r="GMR119" s="1845" t="e">
        <f>+GMQ119/GMQ$16</f>
        <v>#DIV/0!</v>
      </c>
      <c r="GMS119" s="1538">
        <f>+GMS557</f>
        <v>0</v>
      </c>
      <c r="GMT119" s="1845" t="e">
        <f>+GMS119/GMS$16</f>
        <v>#DIV/0!</v>
      </c>
      <c r="GMU119" s="1538">
        <f>+GMU557</f>
        <v>0</v>
      </c>
      <c r="GMV119" s="1845" t="e">
        <f>+GMU119/GMU$16</f>
        <v>#DIV/0!</v>
      </c>
      <c r="GMW119" s="1538">
        <f>+GMW557</f>
        <v>0</v>
      </c>
      <c r="GMX119" s="1845" t="e">
        <f>+GMW119/GMW$16</f>
        <v>#DIV/0!</v>
      </c>
      <c r="GMY119" s="1538">
        <f>+GMY557</f>
        <v>0</v>
      </c>
      <c r="GMZ119" s="1845" t="e">
        <f>+GMY119/GMY$16</f>
        <v>#DIV/0!</v>
      </c>
      <c r="GNA119" s="1538">
        <f>+GNA557</f>
        <v>0</v>
      </c>
      <c r="GNB119" s="1845" t="e">
        <f>+GNA119/GNA$16</f>
        <v>#DIV/0!</v>
      </c>
      <c r="GNC119" s="1538">
        <f>+GNC557</f>
        <v>0</v>
      </c>
      <c r="GND119" s="1845" t="e">
        <f>+GNC119/GNC$16</f>
        <v>#DIV/0!</v>
      </c>
      <c r="GNE119" s="1538">
        <f>+GNE557</f>
        <v>0</v>
      </c>
      <c r="GNF119" s="1845" t="e">
        <f>+GNE119/GNE$16</f>
        <v>#DIV/0!</v>
      </c>
      <c r="GNG119" s="1538">
        <f>+GNG557</f>
        <v>0</v>
      </c>
      <c r="GNH119" s="1845" t="e">
        <f>+GNG119/GNG$16</f>
        <v>#DIV/0!</v>
      </c>
      <c r="GNI119" s="1538">
        <f>+GNI557</f>
        <v>0</v>
      </c>
      <c r="GNJ119" s="1845" t="e">
        <f>+GNI119/GNI$16</f>
        <v>#DIV/0!</v>
      </c>
      <c r="GNK119" s="1538">
        <f>+GNK557</f>
        <v>0</v>
      </c>
      <c r="GNL119" s="1845" t="e">
        <f>+GNK119/GNK$16</f>
        <v>#DIV/0!</v>
      </c>
      <c r="GNM119" s="1538">
        <f>+GNM557</f>
        <v>0</v>
      </c>
      <c r="GNN119" s="1845" t="e">
        <f>+GNM119/GNM$16</f>
        <v>#DIV/0!</v>
      </c>
      <c r="GNO119" s="1538">
        <f>+GNO557</f>
        <v>0</v>
      </c>
      <c r="GNP119" s="1845" t="e">
        <f>+GNO119/GNO$16</f>
        <v>#DIV/0!</v>
      </c>
      <c r="GNQ119" s="1538">
        <f>+GNQ557</f>
        <v>0</v>
      </c>
      <c r="GNR119" s="1845" t="e">
        <f>+GNQ119/GNQ$16</f>
        <v>#DIV/0!</v>
      </c>
      <c r="GNS119" s="1538">
        <f>+GNS557</f>
        <v>0</v>
      </c>
      <c r="GNT119" s="1845" t="e">
        <f>+GNS119/GNS$16</f>
        <v>#DIV/0!</v>
      </c>
      <c r="GNU119" s="1538">
        <f>+GNU557</f>
        <v>0</v>
      </c>
      <c r="GNV119" s="1845" t="e">
        <f>+GNU119/GNU$16</f>
        <v>#DIV/0!</v>
      </c>
      <c r="GNW119" s="1538">
        <f>+GNW557</f>
        <v>0</v>
      </c>
      <c r="GNX119" s="1845" t="e">
        <f>+GNW119/GNW$16</f>
        <v>#DIV/0!</v>
      </c>
      <c r="GNY119" s="1538">
        <f>+GNY557</f>
        <v>0</v>
      </c>
      <c r="GNZ119" s="1845" t="e">
        <f>+GNY119/GNY$16</f>
        <v>#DIV/0!</v>
      </c>
      <c r="GOA119" s="1538">
        <f>+GOA557</f>
        <v>0</v>
      </c>
      <c r="GOB119" s="1845" t="e">
        <f>+GOA119/GOA$16</f>
        <v>#DIV/0!</v>
      </c>
      <c r="GOC119" s="1538">
        <f>+GOC557</f>
        <v>0</v>
      </c>
      <c r="GOD119" s="1845" t="e">
        <f>+GOC119/GOC$16</f>
        <v>#DIV/0!</v>
      </c>
      <c r="GOE119" s="1538">
        <f>+GOE557</f>
        <v>0</v>
      </c>
      <c r="GOF119" s="1845" t="e">
        <f>+GOE119/GOE$16</f>
        <v>#DIV/0!</v>
      </c>
      <c r="GOG119" s="1538">
        <f>+GOG557</f>
        <v>0</v>
      </c>
      <c r="GOH119" s="1845" t="e">
        <f>+GOG119/GOG$16</f>
        <v>#DIV/0!</v>
      </c>
      <c r="GOI119" s="1538">
        <f>+GOI557</f>
        <v>0</v>
      </c>
      <c r="GOJ119" s="1845" t="e">
        <f>+GOI119/GOI$16</f>
        <v>#DIV/0!</v>
      </c>
      <c r="GOK119" s="1538">
        <f>+GOK557</f>
        <v>0</v>
      </c>
      <c r="GOL119" s="1845" t="e">
        <f>+GOK119/GOK$16</f>
        <v>#DIV/0!</v>
      </c>
      <c r="GOM119" s="1538">
        <f>+GOM557</f>
        <v>0</v>
      </c>
      <c r="GON119" s="1845" t="e">
        <f>+GOM119/GOM$16</f>
        <v>#DIV/0!</v>
      </c>
      <c r="GOO119" s="1538">
        <f>+GOO557</f>
        <v>0</v>
      </c>
      <c r="GOP119" s="1845" t="e">
        <f>+GOO119/GOO$16</f>
        <v>#DIV/0!</v>
      </c>
      <c r="GOQ119" s="1538">
        <f>+GOQ557</f>
        <v>0</v>
      </c>
      <c r="GOR119" s="1845" t="e">
        <f>+GOQ119/GOQ$16</f>
        <v>#DIV/0!</v>
      </c>
      <c r="GOS119" s="1538">
        <f>+GOS557</f>
        <v>0</v>
      </c>
      <c r="GOT119" s="1845" t="e">
        <f>+GOS119/GOS$16</f>
        <v>#DIV/0!</v>
      </c>
      <c r="GOU119" s="1538">
        <f>+GOU557</f>
        <v>0</v>
      </c>
      <c r="GOV119" s="1845" t="e">
        <f>+GOU119/GOU$16</f>
        <v>#DIV/0!</v>
      </c>
      <c r="GOW119" s="1538">
        <f>+GOW557</f>
        <v>0</v>
      </c>
      <c r="GOX119" s="1845" t="e">
        <f>+GOW119/GOW$16</f>
        <v>#DIV/0!</v>
      </c>
      <c r="GOY119" s="1538">
        <f>+GOY557</f>
        <v>0</v>
      </c>
      <c r="GOZ119" s="1845" t="e">
        <f>+GOY119/GOY$16</f>
        <v>#DIV/0!</v>
      </c>
      <c r="GPA119" s="1538">
        <f>+GPA557</f>
        <v>0</v>
      </c>
      <c r="GPB119" s="1845" t="e">
        <f>+GPA119/GPA$16</f>
        <v>#DIV/0!</v>
      </c>
      <c r="GPC119" s="1538">
        <f>+GPC557</f>
        <v>0</v>
      </c>
      <c r="GPD119" s="1845" t="e">
        <f>+GPC119/GPC$16</f>
        <v>#DIV/0!</v>
      </c>
      <c r="GPE119" s="1538">
        <f>+GPE557</f>
        <v>0</v>
      </c>
      <c r="GPF119" s="1845" t="e">
        <f>+GPE119/GPE$16</f>
        <v>#DIV/0!</v>
      </c>
      <c r="GPG119" s="1538">
        <f>+GPG557</f>
        <v>0</v>
      </c>
      <c r="GPH119" s="1845" t="e">
        <f>+GPG119/GPG$16</f>
        <v>#DIV/0!</v>
      </c>
      <c r="GPI119" s="1538">
        <f>+GPI557</f>
        <v>0</v>
      </c>
      <c r="GPJ119" s="1845" t="e">
        <f>+GPI119/GPI$16</f>
        <v>#DIV/0!</v>
      </c>
      <c r="GPK119" s="1538">
        <f>+GPK557</f>
        <v>0</v>
      </c>
      <c r="GPL119" s="1845" t="e">
        <f>+GPK119/GPK$16</f>
        <v>#DIV/0!</v>
      </c>
      <c r="GPM119" s="1538">
        <f>+GPM557</f>
        <v>0</v>
      </c>
      <c r="GPN119" s="1845" t="e">
        <f>+GPM119/GPM$16</f>
        <v>#DIV/0!</v>
      </c>
      <c r="GPO119" s="1538">
        <f>+GPO557</f>
        <v>0</v>
      </c>
      <c r="GPP119" s="1845" t="e">
        <f>+GPO119/GPO$16</f>
        <v>#DIV/0!</v>
      </c>
      <c r="GPQ119" s="1538">
        <f>+GPQ557</f>
        <v>0</v>
      </c>
      <c r="GPR119" s="1845" t="e">
        <f>+GPQ119/GPQ$16</f>
        <v>#DIV/0!</v>
      </c>
      <c r="GPS119" s="1538">
        <f>+GPS557</f>
        <v>0</v>
      </c>
      <c r="GPT119" s="1845" t="e">
        <f>+GPS119/GPS$16</f>
        <v>#DIV/0!</v>
      </c>
      <c r="GPU119" s="1538">
        <f>+GPU557</f>
        <v>0</v>
      </c>
      <c r="GPV119" s="1845" t="e">
        <f>+GPU119/GPU$16</f>
        <v>#DIV/0!</v>
      </c>
      <c r="GPW119" s="1538">
        <f>+GPW557</f>
        <v>0</v>
      </c>
      <c r="GPX119" s="1845" t="e">
        <f>+GPW119/GPW$16</f>
        <v>#DIV/0!</v>
      </c>
      <c r="GPY119" s="1538">
        <f>+GPY557</f>
        <v>0</v>
      </c>
      <c r="GPZ119" s="1845" t="e">
        <f>+GPY119/GPY$16</f>
        <v>#DIV/0!</v>
      </c>
      <c r="GQA119" s="1538">
        <f>+GQA557</f>
        <v>0</v>
      </c>
      <c r="GQB119" s="1845" t="e">
        <f>+GQA119/GQA$16</f>
        <v>#DIV/0!</v>
      </c>
      <c r="GQC119" s="1538">
        <f>+GQC557</f>
        <v>0</v>
      </c>
      <c r="GQD119" s="1845" t="e">
        <f>+GQC119/GQC$16</f>
        <v>#DIV/0!</v>
      </c>
      <c r="GQE119" s="1538">
        <f>+GQE557</f>
        <v>0</v>
      </c>
      <c r="GQF119" s="1845" t="e">
        <f>+GQE119/GQE$16</f>
        <v>#DIV/0!</v>
      </c>
      <c r="GQG119" s="1538">
        <f>+GQG557</f>
        <v>0</v>
      </c>
      <c r="GQH119" s="1845" t="e">
        <f>+GQG119/GQG$16</f>
        <v>#DIV/0!</v>
      </c>
      <c r="GQI119" s="1538">
        <f>+GQI557</f>
        <v>0</v>
      </c>
      <c r="GQJ119" s="1845" t="e">
        <f>+GQI119/GQI$16</f>
        <v>#DIV/0!</v>
      </c>
      <c r="GQK119" s="1538">
        <f>+GQK557</f>
        <v>0</v>
      </c>
      <c r="GQL119" s="1845" t="e">
        <f>+GQK119/GQK$16</f>
        <v>#DIV/0!</v>
      </c>
      <c r="GQM119" s="1538">
        <f>+GQM557</f>
        <v>0</v>
      </c>
      <c r="GQN119" s="1845" t="e">
        <f>+GQM119/GQM$16</f>
        <v>#DIV/0!</v>
      </c>
      <c r="GQO119" s="1538">
        <f>+GQO557</f>
        <v>0</v>
      </c>
      <c r="GQP119" s="1845" t="e">
        <f>+GQO119/GQO$16</f>
        <v>#DIV/0!</v>
      </c>
      <c r="GQQ119" s="1538">
        <f>+GQQ557</f>
        <v>0</v>
      </c>
      <c r="GQR119" s="1845" t="e">
        <f>+GQQ119/GQQ$16</f>
        <v>#DIV/0!</v>
      </c>
      <c r="GQS119" s="1538">
        <f>+GQS557</f>
        <v>0</v>
      </c>
      <c r="GQT119" s="1845" t="e">
        <f>+GQS119/GQS$16</f>
        <v>#DIV/0!</v>
      </c>
      <c r="GQU119" s="1538">
        <f>+GQU557</f>
        <v>0</v>
      </c>
      <c r="GQV119" s="1845" t="e">
        <f>+GQU119/GQU$16</f>
        <v>#DIV/0!</v>
      </c>
      <c r="GQW119" s="1538">
        <f>+GQW557</f>
        <v>0</v>
      </c>
      <c r="GQX119" s="1845" t="e">
        <f>+GQW119/GQW$16</f>
        <v>#DIV/0!</v>
      </c>
      <c r="GQY119" s="1538">
        <f>+GQY557</f>
        <v>0</v>
      </c>
      <c r="GQZ119" s="1845" t="e">
        <f>+GQY119/GQY$16</f>
        <v>#DIV/0!</v>
      </c>
      <c r="GRA119" s="1538">
        <f>+GRA557</f>
        <v>0</v>
      </c>
      <c r="GRB119" s="1845" t="e">
        <f>+GRA119/GRA$16</f>
        <v>#DIV/0!</v>
      </c>
      <c r="GRC119" s="1538">
        <f>+GRC557</f>
        <v>0</v>
      </c>
      <c r="GRD119" s="1845" t="e">
        <f>+GRC119/GRC$16</f>
        <v>#DIV/0!</v>
      </c>
      <c r="GRE119" s="1538">
        <f>+GRE557</f>
        <v>0</v>
      </c>
      <c r="GRF119" s="1845" t="e">
        <f>+GRE119/GRE$16</f>
        <v>#DIV/0!</v>
      </c>
      <c r="GRG119" s="1538">
        <f>+GRG557</f>
        <v>0</v>
      </c>
      <c r="GRH119" s="1845" t="e">
        <f>+GRG119/GRG$16</f>
        <v>#DIV/0!</v>
      </c>
      <c r="GRI119" s="1538">
        <f>+GRI557</f>
        <v>0</v>
      </c>
      <c r="GRJ119" s="1845" t="e">
        <f>+GRI119/GRI$16</f>
        <v>#DIV/0!</v>
      </c>
      <c r="GRK119" s="1538">
        <f>+GRK557</f>
        <v>0</v>
      </c>
      <c r="GRL119" s="1845" t="e">
        <f>+GRK119/GRK$16</f>
        <v>#DIV/0!</v>
      </c>
      <c r="GRM119" s="1538">
        <f>+GRM557</f>
        <v>0</v>
      </c>
      <c r="GRN119" s="1845" t="e">
        <f>+GRM119/GRM$16</f>
        <v>#DIV/0!</v>
      </c>
      <c r="GRO119" s="1538">
        <f>+GRO557</f>
        <v>0</v>
      </c>
      <c r="GRP119" s="1845" t="e">
        <f>+GRO119/GRO$16</f>
        <v>#DIV/0!</v>
      </c>
      <c r="GRQ119" s="1538">
        <f>+GRQ557</f>
        <v>0</v>
      </c>
      <c r="GRR119" s="1845" t="e">
        <f>+GRQ119/GRQ$16</f>
        <v>#DIV/0!</v>
      </c>
      <c r="GRS119" s="1538">
        <f>+GRS557</f>
        <v>0</v>
      </c>
      <c r="GRT119" s="1845" t="e">
        <f>+GRS119/GRS$16</f>
        <v>#DIV/0!</v>
      </c>
      <c r="GRU119" s="1538">
        <f>+GRU557</f>
        <v>0</v>
      </c>
      <c r="GRV119" s="1845" t="e">
        <f>+GRU119/GRU$16</f>
        <v>#DIV/0!</v>
      </c>
      <c r="GRW119" s="1538">
        <f>+GRW557</f>
        <v>0</v>
      </c>
      <c r="GRX119" s="1845" t="e">
        <f>+GRW119/GRW$16</f>
        <v>#DIV/0!</v>
      </c>
      <c r="GRY119" s="1538">
        <f>+GRY557</f>
        <v>0</v>
      </c>
      <c r="GRZ119" s="1845" t="e">
        <f>+GRY119/GRY$16</f>
        <v>#DIV/0!</v>
      </c>
      <c r="GSA119" s="1538">
        <f>+GSA557</f>
        <v>0</v>
      </c>
      <c r="GSB119" s="1845" t="e">
        <f>+GSA119/GSA$16</f>
        <v>#DIV/0!</v>
      </c>
      <c r="GSC119" s="1538">
        <f>+GSC557</f>
        <v>0</v>
      </c>
      <c r="GSD119" s="1845" t="e">
        <f>+GSC119/GSC$16</f>
        <v>#DIV/0!</v>
      </c>
      <c r="GSE119" s="1538">
        <f>+GSE557</f>
        <v>0</v>
      </c>
      <c r="GSF119" s="1845" t="e">
        <f>+GSE119/GSE$16</f>
        <v>#DIV/0!</v>
      </c>
      <c r="GSG119" s="1538">
        <f>+GSG557</f>
        <v>0</v>
      </c>
      <c r="GSH119" s="1845" t="e">
        <f>+GSG119/GSG$16</f>
        <v>#DIV/0!</v>
      </c>
      <c r="GSI119" s="1538">
        <f>+GSI557</f>
        <v>0</v>
      </c>
      <c r="GSJ119" s="1845" t="e">
        <f>+GSI119/GSI$16</f>
        <v>#DIV/0!</v>
      </c>
      <c r="GSK119" s="1538">
        <f>+GSK557</f>
        <v>0</v>
      </c>
      <c r="GSL119" s="1845" t="e">
        <f>+GSK119/GSK$16</f>
        <v>#DIV/0!</v>
      </c>
      <c r="GSM119" s="1538">
        <f>+GSM557</f>
        <v>0</v>
      </c>
      <c r="GSN119" s="1845" t="e">
        <f>+GSM119/GSM$16</f>
        <v>#DIV/0!</v>
      </c>
      <c r="GSO119" s="1538">
        <f>+GSO557</f>
        <v>0</v>
      </c>
      <c r="GSP119" s="1845" t="e">
        <f>+GSO119/GSO$16</f>
        <v>#DIV/0!</v>
      </c>
      <c r="GSQ119" s="1538">
        <f>+GSQ557</f>
        <v>0</v>
      </c>
      <c r="GSR119" s="1845" t="e">
        <f>+GSQ119/GSQ$16</f>
        <v>#DIV/0!</v>
      </c>
      <c r="GSS119" s="1538">
        <f>+GSS557</f>
        <v>0</v>
      </c>
      <c r="GST119" s="1845" t="e">
        <f>+GSS119/GSS$16</f>
        <v>#DIV/0!</v>
      </c>
      <c r="GSU119" s="1538">
        <f>+GSU557</f>
        <v>0</v>
      </c>
      <c r="GSV119" s="1845" t="e">
        <f>+GSU119/GSU$16</f>
        <v>#DIV/0!</v>
      </c>
      <c r="GSW119" s="1538">
        <f>+GSW557</f>
        <v>0</v>
      </c>
      <c r="GSX119" s="1845" t="e">
        <f>+GSW119/GSW$16</f>
        <v>#DIV/0!</v>
      </c>
      <c r="GSY119" s="1538">
        <f>+GSY557</f>
        <v>0</v>
      </c>
      <c r="GSZ119" s="1845" t="e">
        <f>+GSY119/GSY$16</f>
        <v>#DIV/0!</v>
      </c>
      <c r="GTA119" s="1538">
        <f>+GTA557</f>
        <v>0</v>
      </c>
      <c r="GTB119" s="1845" t="e">
        <f>+GTA119/GTA$16</f>
        <v>#DIV/0!</v>
      </c>
      <c r="GTC119" s="1538">
        <f>+GTC557</f>
        <v>0</v>
      </c>
      <c r="GTD119" s="1845" t="e">
        <f>+GTC119/GTC$16</f>
        <v>#DIV/0!</v>
      </c>
      <c r="GTE119" s="1538">
        <f>+GTE557</f>
        <v>0</v>
      </c>
      <c r="GTF119" s="1845" t="e">
        <f>+GTE119/GTE$16</f>
        <v>#DIV/0!</v>
      </c>
      <c r="GTG119" s="1538">
        <f>+GTG557</f>
        <v>0</v>
      </c>
      <c r="GTH119" s="1845" t="e">
        <f>+GTG119/GTG$16</f>
        <v>#DIV/0!</v>
      </c>
      <c r="GTI119" s="1538">
        <f>+GTI557</f>
        <v>0</v>
      </c>
      <c r="GTJ119" s="1845" t="e">
        <f>+GTI119/GTI$16</f>
        <v>#DIV/0!</v>
      </c>
      <c r="GTK119" s="1538">
        <f>+GTK557</f>
        <v>0</v>
      </c>
      <c r="GTL119" s="1845" t="e">
        <f>+GTK119/GTK$16</f>
        <v>#DIV/0!</v>
      </c>
      <c r="GTM119" s="1538">
        <f>+GTM557</f>
        <v>0</v>
      </c>
      <c r="GTN119" s="1845" t="e">
        <f>+GTM119/GTM$16</f>
        <v>#DIV/0!</v>
      </c>
      <c r="GTO119" s="1538">
        <f>+GTO557</f>
        <v>0</v>
      </c>
      <c r="GTP119" s="1845" t="e">
        <f>+GTO119/GTO$16</f>
        <v>#DIV/0!</v>
      </c>
      <c r="GTQ119" s="1538">
        <f>+GTQ557</f>
        <v>0</v>
      </c>
      <c r="GTR119" s="1845" t="e">
        <f>+GTQ119/GTQ$16</f>
        <v>#DIV/0!</v>
      </c>
      <c r="GTS119" s="1538">
        <f>+GTS557</f>
        <v>0</v>
      </c>
      <c r="GTT119" s="1845" t="e">
        <f>+GTS119/GTS$16</f>
        <v>#DIV/0!</v>
      </c>
      <c r="GTU119" s="1538">
        <f>+GTU557</f>
        <v>0</v>
      </c>
      <c r="GTV119" s="1845" t="e">
        <f>+GTU119/GTU$16</f>
        <v>#DIV/0!</v>
      </c>
      <c r="GTW119" s="1538">
        <f>+GTW557</f>
        <v>0</v>
      </c>
      <c r="GTX119" s="1845" t="e">
        <f>+GTW119/GTW$16</f>
        <v>#DIV/0!</v>
      </c>
      <c r="GTY119" s="1538">
        <f>+GTY557</f>
        <v>0</v>
      </c>
      <c r="GTZ119" s="1845" t="e">
        <f>+GTY119/GTY$16</f>
        <v>#DIV/0!</v>
      </c>
      <c r="GUA119" s="1538">
        <f>+GUA557</f>
        <v>0</v>
      </c>
      <c r="GUB119" s="1845" t="e">
        <f>+GUA119/GUA$16</f>
        <v>#DIV/0!</v>
      </c>
      <c r="GUC119" s="1538">
        <f>+GUC557</f>
        <v>0</v>
      </c>
      <c r="GUD119" s="1845" t="e">
        <f>+GUC119/GUC$16</f>
        <v>#DIV/0!</v>
      </c>
      <c r="GUE119" s="1538">
        <f>+GUE557</f>
        <v>0</v>
      </c>
      <c r="GUF119" s="1845" t="e">
        <f>+GUE119/GUE$16</f>
        <v>#DIV/0!</v>
      </c>
      <c r="GUG119" s="1538">
        <f>+GUG557</f>
        <v>0</v>
      </c>
      <c r="GUH119" s="1845" t="e">
        <f>+GUG119/GUG$16</f>
        <v>#DIV/0!</v>
      </c>
      <c r="GUI119" s="1538">
        <f>+GUI557</f>
        <v>0</v>
      </c>
      <c r="GUJ119" s="1845" t="e">
        <f>+GUI119/GUI$16</f>
        <v>#DIV/0!</v>
      </c>
      <c r="GUK119" s="1538">
        <f>+GUK557</f>
        <v>0</v>
      </c>
      <c r="GUL119" s="1845" t="e">
        <f>+GUK119/GUK$16</f>
        <v>#DIV/0!</v>
      </c>
      <c r="GUM119" s="1538">
        <f>+GUM557</f>
        <v>0</v>
      </c>
      <c r="GUN119" s="1845" t="e">
        <f>+GUM119/GUM$16</f>
        <v>#DIV/0!</v>
      </c>
      <c r="GUO119" s="1538">
        <f>+GUO557</f>
        <v>0</v>
      </c>
      <c r="GUP119" s="1845" t="e">
        <f>+GUO119/GUO$16</f>
        <v>#DIV/0!</v>
      </c>
      <c r="GUQ119" s="1538">
        <f>+GUQ557</f>
        <v>0</v>
      </c>
      <c r="GUR119" s="1845" t="e">
        <f>+GUQ119/GUQ$16</f>
        <v>#DIV/0!</v>
      </c>
      <c r="GUS119" s="1538">
        <f>+GUS557</f>
        <v>0</v>
      </c>
      <c r="GUT119" s="1845" t="e">
        <f>+GUS119/GUS$16</f>
        <v>#DIV/0!</v>
      </c>
      <c r="GUU119" s="1538">
        <f>+GUU557</f>
        <v>0</v>
      </c>
      <c r="GUV119" s="1845" t="e">
        <f>+GUU119/GUU$16</f>
        <v>#DIV/0!</v>
      </c>
      <c r="GUW119" s="1538">
        <f>+GUW557</f>
        <v>0</v>
      </c>
      <c r="GUX119" s="1845" t="e">
        <f>+GUW119/GUW$16</f>
        <v>#DIV/0!</v>
      </c>
      <c r="GUY119" s="1538">
        <f>+GUY557</f>
        <v>0</v>
      </c>
      <c r="GUZ119" s="1845" t="e">
        <f>+GUY119/GUY$16</f>
        <v>#DIV/0!</v>
      </c>
      <c r="GVA119" s="1538">
        <f>+GVA557</f>
        <v>0</v>
      </c>
      <c r="GVB119" s="1845" t="e">
        <f>+GVA119/GVA$16</f>
        <v>#DIV/0!</v>
      </c>
      <c r="GVC119" s="1538">
        <f>+GVC557</f>
        <v>0</v>
      </c>
      <c r="GVD119" s="1845" t="e">
        <f>+GVC119/GVC$16</f>
        <v>#DIV/0!</v>
      </c>
      <c r="GVE119" s="1538">
        <f>+GVE557</f>
        <v>0</v>
      </c>
      <c r="GVF119" s="1845" t="e">
        <f>+GVE119/GVE$16</f>
        <v>#DIV/0!</v>
      </c>
      <c r="GVG119" s="1538">
        <f>+GVG557</f>
        <v>0</v>
      </c>
      <c r="GVH119" s="1845" t="e">
        <f>+GVG119/GVG$16</f>
        <v>#DIV/0!</v>
      </c>
      <c r="GVI119" s="1538">
        <f>+GVI557</f>
        <v>0</v>
      </c>
      <c r="GVJ119" s="1845" t="e">
        <f>+GVI119/GVI$16</f>
        <v>#DIV/0!</v>
      </c>
      <c r="GVK119" s="1538">
        <f>+GVK557</f>
        <v>0</v>
      </c>
      <c r="GVL119" s="1845" t="e">
        <f>+GVK119/GVK$16</f>
        <v>#DIV/0!</v>
      </c>
      <c r="GVM119" s="1538">
        <f>+GVM557</f>
        <v>0</v>
      </c>
      <c r="GVN119" s="1845" t="e">
        <f>+GVM119/GVM$16</f>
        <v>#DIV/0!</v>
      </c>
      <c r="GVO119" s="1538">
        <f>+GVO557</f>
        <v>0</v>
      </c>
      <c r="GVP119" s="1845" t="e">
        <f>+GVO119/GVO$16</f>
        <v>#DIV/0!</v>
      </c>
      <c r="GVQ119" s="1538">
        <f>+GVQ557</f>
        <v>0</v>
      </c>
      <c r="GVR119" s="1845" t="e">
        <f>+GVQ119/GVQ$16</f>
        <v>#DIV/0!</v>
      </c>
      <c r="GVS119" s="1538">
        <f>+GVS557</f>
        <v>0</v>
      </c>
      <c r="GVT119" s="1845" t="e">
        <f>+GVS119/GVS$16</f>
        <v>#DIV/0!</v>
      </c>
      <c r="GVU119" s="1538">
        <f>+GVU557</f>
        <v>0</v>
      </c>
      <c r="GVV119" s="1845" t="e">
        <f>+GVU119/GVU$16</f>
        <v>#DIV/0!</v>
      </c>
      <c r="GVW119" s="1538">
        <f>+GVW557</f>
        <v>0</v>
      </c>
      <c r="GVX119" s="1845" t="e">
        <f>+GVW119/GVW$16</f>
        <v>#DIV/0!</v>
      </c>
      <c r="GVY119" s="1538">
        <f>+GVY557</f>
        <v>0</v>
      </c>
      <c r="GVZ119" s="1845" t="e">
        <f>+GVY119/GVY$16</f>
        <v>#DIV/0!</v>
      </c>
      <c r="GWA119" s="1538">
        <f>+GWA557</f>
        <v>0</v>
      </c>
      <c r="GWB119" s="1845" t="e">
        <f>+GWA119/GWA$16</f>
        <v>#DIV/0!</v>
      </c>
      <c r="GWC119" s="1538">
        <f>+GWC557</f>
        <v>0</v>
      </c>
      <c r="GWD119" s="1845" t="e">
        <f>+GWC119/GWC$16</f>
        <v>#DIV/0!</v>
      </c>
      <c r="GWE119" s="1538">
        <f>+GWE557</f>
        <v>0</v>
      </c>
      <c r="GWF119" s="1845" t="e">
        <f>+GWE119/GWE$16</f>
        <v>#DIV/0!</v>
      </c>
      <c r="GWG119" s="1538">
        <f>+GWG557</f>
        <v>0</v>
      </c>
      <c r="GWH119" s="1845" t="e">
        <f>+GWG119/GWG$16</f>
        <v>#DIV/0!</v>
      </c>
      <c r="GWI119" s="1538">
        <f>+GWI557</f>
        <v>0</v>
      </c>
      <c r="GWJ119" s="1845" t="e">
        <f>+GWI119/GWI$16</f>
        <v>#DIV/0!</v>
      </c>
      <c r="GWK119" s="1538">
        <f>+GWK557</f>
        <v>0</v>
      </c>
      <c r="GWL119" s="1845" t="e">
        <f>+GWK119/GWK$16</f>
        <v>#DIV/0!</v>
      </c>
      <c r="GWM119" s="1538">
        <f>+GWM557</f>
        <v>0</v>
      </c>
      <c r="GWN119" s="1845" t="e">
        <f>+GWM119/GWM$16</f>
        <v>#DIV/0!</v>
      </c>
      <c r="GWO119" s="1538">
        <f>+GWO557</f>
        <v>0</v>
      </c>
      <c r="GWP119" s="1845" t="e">
        <f>+GWO119/GWO$16</f>
        <v>#DIV/0!</v>
      </c>
      <c r="GWQ119" s="1538">
        <f>+GWQ557</f>
        <v>0</v>
      </c>
      <c r="GWR119" s="1845" t="e">
        <f>+GWQ119/GWQ$16</f>
        <v>#DIV/0!</v>
      </c>
      <c r="GWS119" s="1538">
        <f>+GWS557</f>
        <v>0</v>
      </c>
      <c r="GWT119" s="1845" t="e">
        <f>+GWS119/GWS$16</f>
        <v>#DIV/0!</v>
      </c>
      <c r="GWU119" s="1538">
        <f>+GWU557</f>
        <v>0</v>
      </c>
      <c r="GWV119" s="1845" t="e">
        <f>+GWU119/GWU$16</f>
        <v>#DIV/0!</v>
      </c>
      <c r="GWW119" s="1538">
        <f>+GWW557</f>
        <v>0</v>
      </c>
      <c r="GWX119" s="1845" t="e">
        <f>+GWW119/GWW$16</f>
        <v>#DIV/0!</v>
      </c>
      <c r="GWY119" s="1538">
        <f>+GWY557</f>
        <v>0</v>
      </c>
      <c r="GWZ119" s="1845" t="e">
        <f>+GWY119/GWY$16</f>
        <v>#DIV/0!</v>
      </c>
      <c r="GXA119" s="1538">
        <f>+GXA557</f>
        <v>0</v>
      </c>
      <c r="GXB119" s="1845" t="e">
        <f>+GXA119/GXA$16</f>
        <v>#DIV/0!</v>
      </c>
      <c r="GXC119" s="1538">
        <f>+GXC557</f>
        <v>0</v>
      </c>
      <c r="GXD119" s="1845" t="e">
        <f>+GXC119/GXC$16</f>
        <v>#DIV/0!</v>
      </c>
      <c r="GXE119" s="1538">
        <f>+GXE557</f>
        <v>0</v>
      </c>
      <c r="GXF119" s="1845" t="e">
        <f>+GXE119/GXE$16</f>
        <v>#DIV/0!</v>
      </c>
      <c r="GXG119" s="1538">
        <f>+GXG557</f>
        <v>0</v>
      </c>
      <c r="GXH119" s="1845" t="e">
        <f>+GXG119/GXG$16</f>
        <v>#DIV/0!</v>
      </c>
      <c r="GXI119" s="1538">
        <f>+GXI557</f>
        <v>0</v>
      </c>
      <c r="GXJ119" s="1845" t="e">
        <f>+GXI119/GXI$16</f>
        <v>#DIV/0!</v>
      </c>
      <c r="GXK119" s="1538">
        <f>+GXK557</f>
        <v>0</v>
      </c>
      <c r="GXL119" s="1845" t="e">
        <f>+GXK119/GXK$16</f>
        <v>#DIV/0!</v>
      </c>
      <c r="GXM119" s="1538">
        <f>+GXM557</f>
        <v>0</v>
      </c>
      <c r="GXN119" s="1845" t="e">
        <f>+GXM119/GXM$16</f>
        <v>#DIV/0!</v>
      </c>
      <c r="GXO119" s="1538">
        <f>+GXO557</f>
        <v>0</v>
      </c>
      <c r="GXP119" s="1845" t="e">
        <f>+GXO119/GXO$16</f>
        <v>#DIV/0!</v>
      </c>
      <c r="GXQ119" s="1538">
        <f>+GXQ557</f>
        <v>0</v>
      </c>
      <c r="GXR119" s="1845" t="e">
        <f>+GXQ119/GXQ$16</f>
        <v>#DIV/0!</v>
      </c>
      <c r="GXS119" s="1538">
        <f>+GXS557</f>
        <v>0</v>
      </c>
      <c r="GXT119" s="1845" t="e">
        <f>+GXS119/GXS$16</f>
        <v>#DIV/0!</v>
      </c>
      <c r="GXU119" s="1538">
        <f>+GXU557</f>
        <v>0</v>
      </c>
      <c r="GXV119" s="1845" t="e">
        <f>+GXU119/GXU$16</f>
        <v>#DIV/0!</v>
      </c>
      <c r="GXW119" s="1538">
        <f>+GXW557</f>
        <v>0</v>
      </c>
      <c r="GXX119" s="1845" t="e">
        <f>+GXW119/GXW$16</f>
        <v>#DIV/0!</v>
      </c>
      <c r="GXY119" s="1538">
        <f>+GXY557</f>
        <v>0</v>
      </c>
      <c r="GXZ119" s="1845" t="e">
        <f>+GXY119/GXY$16</f>
        <v>#DIV/0!</v>
      </c>
      <c r="GYA119" s="1538">
        <f>+GYA557</f>
        <v>0</v>
      </c>
      <c r="GYB119" s="1845" t="e">
        <f>+GYA119/GYA$16</f>
        <v>#DIV/0!</v>
      </c>
      <c r="GYC119" s="1538">
        <f>+GYC557</f>
        <v>0</v>
      </c>
      <c r="GYD119" s="1845" t="e">
        <f>+GYC119/GYC$16</f>
        <v>#DIV/0!</v>
      </c>
      <c r="GYE119" s="1538">
        <f>+GYE557</f>
        <v>0</v>
      </c>
      <c r="GYF119" s="1845" t="e">
        <f>+GYE119/GYE$16</f>
        <v>#DIV/0!</v>
      </c>
      <c r="GYG119" s="1538">
        <f>+GYG557</f>
        <v>0</v>
      </c>
      <c r="GYH119" s="1845" t="e">
        <f>+GYG119/GYG$16</f>
        <v>#DIV/0!</v>
      </c>
      <c r="GYI119" s="1538">
        <f>+GYI557</f>
        <v>0</v>
      </c>
      <c r="GYJ119" s="1845" t="e">
        <f>+GYI119/GYI$16</f>
        <v>#DIV/0!</v>
      </c>
      <c r="GYK119" s="1538">
        <f>+GYK557</f>
        <v>0</v>
      </c>
      <c r="GYL119" s="1845" t="e">
        <f>+GYK119/GYK$16</f>
        <v>#DIV/0!</v>
      </c>
      <c r="GYM119" s="1538">
        <f>+GYM557</f>
        <v>0</v>
      </c>
      <c r="GYN119" s="1845" t="e">
        <f>+GYM119/GYM$16</f>
        <v>#DIV/0!</v>
      </c>
      <c r="GYO119" s="1538">
        <f>+GYO557</f>
        <v>0</v>
      </c>
      <c r="GYP119" s="1845" t="e">
        <f>+GYO119/GYO$16</f>
        <v>#DIV/0!</v>
      </c>
      <c r="GYQ119" s="1538">
        <f>+GYQ557</f>
        <v>0</v>
      </c>
      <c r="GYR119" s="1845" t="e">
        <f>+GYQ119/GYQ$16</f>
        <v>#DIV/0!</v>
      </c>
      <c r="GYS119" s="1538">
        <f>+GYS557</f>
        <v>0</v>
      </c>
      <c r="GYT119" s="1845" t="e">
        <f>+GYS119/GYS$16</f>
        <v>#DIV/0!</v>
      </c>
      <c r="GYU119" s="1538">
        <f>+GYU557</f>
        <v>0</v>
      </c>
      <c r="GYV119" s="1845" t="e">
        <f>+GYU119/GYU$16</f>
        <v>#DIV/0!</v>
      </c>
      <c r="GYW119" s="1538">
        <f>+GYW557</f>
        <v>0</v>
      </c>
      <c r="GYX119" s="1845" t="e">
        <f>+GYW119/GYW$16</f>
        <v>#DIV/0!</v>
      </c>
      <c r="GYY119" s="1538">
        <f>+GYY557</f>
        <v>0</v>
      </c>
      <c r="GYZ119" s="1845" t="e">
        <f>+GYY119/GYY$16</f>
        <v>#DIV/0!</v>
      </c>
      <c r="GZA119" s="1538">
        <f>+GZA557</f>
        <v>0</v>
      </c>
      <c r="GZB119" s="1845" t="e">
        <f>+GZA119/GZA$16</f>
        <v>#DIV/0!</v>
      </c>
      <c r="GZC119" s="1538">
        <f>+GZC557</f>
        <v>0</v>
      </c>
      <c r="GZD119" s="1845" t="e">
        <f>+GZC119/GZC$16</f>
        <v>#DIV/0!</v>
      </c>
      <c r="GZE119" s="1538">
        <f>+GZE557</f>
        <v>0</v>
      </c>
      <c r="GZF119" s="1845" t="e">
        <f>+GZE119/GZE$16</f>
        <v>#DIV/0!</v>
      </c>
      <c r="GZG119" s="1538">
        <f>+GZG557</f>
        <v>0</v>
      </c>
      <c r="GZH119" s="1845" t="e">
        <f>+GZG119/GZG$16</f>
        <v>#DIV/0!</v>
      </c>
      <c r="GZI119" s="1538">
        <f>+GZI557</f>
        <v>0</v>
      </c>
      <c r="GZJ119" s="1845" t="e">
        <f>+GZI119/GZI$16</f>
        <v>#DIV/0!</v>
      </c>
      <c r="GZK119" s="1538">
        <f>+GZK557</f>
        <v>0</v>
      </c>
      <c r="GZL119" s="1845" t="e">
        <f>+GZK119/GZK$16</f>
        <v>#DIV/0!</v>
      </c>
      <c r="GZM119" s="1538">
        <f>+GZM557</f>
        <v>0</v>
      </c>
      <c r="GZN119" s="1845" t="e">
        <f>+GZM119/GZM$16</f>
        <v>#DIV/0!</v>
      </c>
      <c r="GZO119" s="1538">
        <f>+GZO557</f>
        <v>0</v>
      </c>
      <c r="GZP119" s="1845" t="e">
        <f>+GZO119/GZO$16</f>
        <v>#DIV/0!</v>
      </c>
      <c r="GZQ119" s="1538">
        <f>+GZQ557</f>
        <v>0</v>
      </c>
      <c r="GZR119" s="1845" t="e">
        <f>+GZQ119/GZQ$16</f>
        <v>#DIV/0!</v>
      </c>
      <c r="GZS119" s="1538">
        <f>+GZS557</f>
        <v>0</v>
      </c>
      <c r="GZT119" s="1845" t="e">
        <f>+GZS119/GZS$16</f>
        <v>#DIV/0!</v>
      </c>
      <c r="GZU119" s="1538">
        <f>+GZU557</f>
        <v>0</v>
      </c>
      <c r="GZV119" s="1845" t="e">
        <f>+GZU119/GZU$16</f>
        <v>#DIV/0!</v>
      </c>
      <c r="GZW119" s="1538">
        <f>+GZW557</f>
        <v>0</v>
      </c>
      <c r="GZX119" s="1845" t="e">
        <f>+GZW119/GZW$16</f>
        <v>#DIV/0!</v>
      </c>
      <c r="GZY119" s="1538">
        <f>+GZY557</f>
        <v>0</v>
      </c>
      <c r="GZZ119" s="1845" t="e">
        <f>+GZY119/GZY$16</f>
        <v>#DIV/0!</v>
      </c>
      <c r="HAA119" s="1538">
        <f>+HAA557</f>
        <v>0</v>
      </c>
      <c r="HAB119" s="1845" t="e">
        <f>+HAA119/HAA$16</f>
        <v>#DIV/0!</v>
      </c>
      <c r="HAC119" s="1538">
        <f>+HAC557</f>
        <v>0</v>
      </c>
      <c r="HAD119" s="1845" t="e">
        <f>+HAC119/HAC$16</f>
        <v>#DIV/0!</v>
      </c>
      <c r="HAE119" s="1538">
        <f>+HAE557</f>
        <v>0</v>
      </c>
      <c r="HAF119" s="1845" t="e">
        <f>+HAE119/HAE$16</f>
        <v>#DIV/0!</v>
      </c>
      <c r="HAG119" s="1538">
        <f>+HAG557</f>
        <v>0</v>
      </c>
      <c r="HAH119" s="1845" t="e">
        <f>+HAG119/HAG$16</f>
        <v>#DIV/0!</v>
      </c>
      <c r="HAI119" s="1538">
        <f>+HAI557</f>
        <v>0</v>
      </c>
      <c r="HAJ119" s="1845" t="e">
        <f>+HAI119/HAI$16</f>
        <v>#DIV/0!</v>
      </c>
      <c r="HAK119" s="1538">
        <f>+HAK557</f>
        <v>0</v>
      </c>
      <c r="HAL119" s="1845" t="e">
        <f>+HAK119/HAK$16</f>
        <v>#DIV/0!</v>
      </c>
      <c r="HAM119" s="1538">
        <f>+HAM557</f>
        <v>0</v>
      </c>
      <c r="HAN119" s="1845" t="e">
        <f>+HAM119/HAM$16</f>
        <v>#DIV/0!</v>
      </c>
      <c r="HAO119" s="1538">
        <f>+HAO557</f>
        <v>0</v>
      </c>
      <c r="HAP119" s="1845" t="e">
        <f>+HAO119/HAO$16</f>
        <v>#DIV/0!</v>
      </c>
      <c r="HAQ119" s="1538">
        <f>+HAQ557</f>
        <v>0</v>
      </c>
      <c r="HAR119" s="1845" t="e">
        <f>+HAQ119/HAQ$16</f>
        <v>#DIV/0!</v>
      </c>
      <c r="HAS119" s="1538">
        <f>+HAS557</f>
        <v>0</v>
      </c>
      <c r="HAT119" s="1845" t="e">
        <f>+HAS119/HAS$16</f>
        <v>#DIV/0!</v>
      </c>
      <c r="HAU119" s="1538">
        <f>+HAU557</f>
        <v>0</v>
      </c>
      <c r="HAV119" s="1845" t="e">
        <f>+HAU119/HAU$16</f>
        <v>#DIV/0!</v>
      </c>
      <c r="HAW119" s="1538">
        <f>+HAW557</f>
        <v>0</v>
      </c>
      <c r="HAX119" s="1845" t="e">
        <f>+HAW119/HAW$16</f>
        <v>#DIV/0!</v>
      </c>
      <c r="HAY119" s="1538">
        <f>+HAY557</f>
        <v>0</v>
      </c>
      <c r="HAZ119" s="1845" t="e">
        <f>+HAY119/HAY$16</f>
        <v>#DIV/0!</v>
      </c>
      <c r="HBA119" s="1538">
        <f>+HBA557</f>
        <v>0</v>
      </c>
      <c r="HBB119" s="1845" t="e">
        <f>+HBA119/HBA$16</f>
        <v>#DIV/0!</v>
      </c>
      <c r="HBC119" s="1538">
        <f>+HBC557</f>
        <v>0</v>
      </c>
      <c r="HBD119" s="1845" t="e">
        <f>+HBC119/HBC$16</f>
        <v>#DIV/0!</v>
      </c>
      <c r="HBE119" s="1538">
        <f>+HBE557</f>
        <v>0</v>
      </c>
      <c r="HBF119" s="1845" t="e">
        <f>+HBE119/HBE$16</f>
        <v>#DIV/0!</v>
      </c>
      <c r="HBG119" s="1538">
        <f>+HBG557</f>
        <v>0</v>
      </c>
      <c r="HBH119" s="1845" t="e">
        <f>+HBG119/HBG$16</f>
        <v>#DIV/0!</v>
      </c>
      <c r="HBI119" s="1538">
        <f>+HBI557</f>
        <v>0</v>
      </c>
      <c r="HBJ119" s="1845" t="e">
        <f>+HBI119/HBI$16</f>
        <v>#DIV/0!</v>
      </c>
      <c r="HBK119" s="1538">
        <f>+HBK557</f>
        <v>0</v>
      </c>
      <c r="HBL119" s="1845" t="e">
        <f>+HBK119/HBK$16</f>
        <v>#DIV/0!</v>
      </c>
      <c r="HBM119" s="1538">
        <f>+HBM557</f>
        <v>0</v>
      </c>
      <c r="HBN119" s="1845" t="e">
        <f>+HBM119/HBM$16</f>
        <v>#DIV/0!</v>
      </c>
      <c r="HBO119" s="1538">
        <f>+HBO557</f>
        <v>0</v>
      </c>
      <c r="HBP119" s="1845" t="e">
        <f>+HBO119/HBO$16</f>
        <v>#DIV/0!</v>
      </c>
      <c r="HBQ119" s="1538">
        <f>+HBQ557</f>
        <v>0</v>
      </c>
      <c r="HBR119" s="1845" t="e">
        <f>+HBQ119/HBQ$16</f>
        <v>#DIV/0!</v>
      </c>
      <c r="HBS119" s="1538">
        <f>+HBS557</f>
        <v>0</v>
      </c>
      <c r="HBT119" s="1845" t="e">
        <f>+HBS119/HBS$16</f>
        <v>#DIV/0!</v>
      </c>
      <c r="HBU119" s="1538">
        <f>+HBU557</f>
        <v>0</v>
      </c>
      <c r="HBV119" s="1845" t="e">
        <f>+HBU119/HBU$16</f>
        <v>#DIV/0!</v>
      </c>
      <c r="HBW119" s="1538">
        <f>+HBW557</f>
        <v>0</v>
      </c>
      <c r="HBX119" s="1845" t="e">
        <f>+HBW119/HBW$16</f>
        <v>#DIV/0!</v>
      </c>
      <c r="HBY119" s="1538">
        <f>+HBY557</f>
        <v>0</v>
      </c>
      <c r="HBZ119" s="1845" t="e">
        <f>+HBY119/HBY$16</f>
        <v>#DIV/0!</v>
      </c>
      <c r="HCA119" s="1538">
        <f>+HCA557</f>
        <v>0</v>
      </c>
      <c r="HCB119" s="1845" t="e">
        <f>+HCA119/HCA$16</f>
        <v>#DIV/0!</v>
      </c>
      <c r="HCC119" s="1538">
        <f>+HCC557</f>
        <v>0</v>
      </c>
      <c r="HCD119" s="1845" t="e">
        <f>+HCC119/HCC$16</f>
        <v>#DIV/0!</v>
      </c>
      <c r="HCE119" s="1538">
        <f>+HCE557</f>
        <v>0</v>
      </c>
      <c r="HCF119" s="1845" t="e">
        <f>+HCE119/HCE$16</f>
        <v>#DIV/0!</v>
      </c>
      <c r="HCG119" s="1538">
        <f>+HCG557</f>
        <v>0</v>
      </c>
      <c r="HCH119" s="1845" t="e">
        <f>+HCG119/HCG$16</f>
        <v>#DIV/0!</v>
      </c>
      <c r="HCI119" s="1538">
        <f>+HCI557</f>
        <v>0</v>
      </c>
      <c r="HCJ119" s="1845" t="e">
        <f>+HCI119/HCI$16</f>
        <v>#DIV/0!</v>
      </c>
      <c r="HCK119" s="1538">
        <f>+HCK557</f>
        <v>0</v>
      </c>
      <c r="HCL119" s="1845" t="e">
        <f>+HCK119/HCK$16</f>
        <v>#DIV/0!</v>
      </c>
      <c r="HCM119" s="1538">
        <f>+HCM557</f>
        <v>0</v>
      </c>
      <c r="HCN119" s="1845" t="e">
        <f>+HCM119/HCM$16</f>
        <v>#DIV/0!</v>
      </c>
      <c r="HCO119" s="1538">
        <f>+HCO557</f>
        <v>0</v>
      </c>
      <c r="HCP119" s="1845" t="e">
        <f>+HCO119/HCO$16</f>
        <v>#DIV/0!</v>
      </c>
      <c r="HCQ119" s="1538">
        <f>+HCQ557</f>
        <v>0</v>
      </c>
      <c r="HCR119" s="1845" t="e">
        <f>+HCQ119/HCQ$16</f>
        <v>#DIV/0!</v>
      </c>
      <c r="HCS119" s="1538">
        <f>+HCS557</f>
        <v>0</v>
      </c>
      <c r="HCT119" s="1845" t="e">
        <f>+HCS119/HCS$16</f>
        <v>#DIV/0!</v>
      </c>
      <c r="HCU119" s="1538">
        <f>+HCU557</f>
        <v>0</v>
      </c>
      <c r="HCV119" s="1845" t="e">
        <f>+HCU119/HCU$16</f>
        <v>#DIV/0!</v>
      </c>
      <c r="HCW119" s="1538">
        <f>+HCW557</f>
        <v>0</v>
      </c>
      <c r="HCX119" s="1845" t="e">
        <f>+HCW119/HCW$16</f>
        <v>#DIV/0!</v>
      </c>
      <c r="HCY119" s="1538">
        <f>+HCY557</f>
        <v>0</v>
      </c>
      <c r="HCZ119" s="1845" t="e">
        <f>+HCY119/HCY$16</f>
        <v>#DIV/0!</v>
      </c>
      <c r="HDA119" s="1538">
        <f>+HDA557</f>
        <v>0</v>
      </c>
      <c r="HDB119" s="1845" t="e">
        <f>+HDA119/HDA$16</f>
        <v>#DIV/0!</v>
      </c>
      <c r="HDC119" s="1538">
        <f>+HDC557</f>
        <v>0</v>
      </c>
      <c r="HDD119" s="1845" t="e">
        <f>+HDC119/HDC$16</f>
        <v>#DIV/0!</v>
      </c>
      <c r="HDE119" s="1538">
        <f>+HDE557</f>
        <v>0</v>
      </c>
      <c r="HDF119" s="1845" t="e">
        <f>+HDE119/HDE$16</f>
        <v>#DIV/0!</v>
      </c>
      <c r="HDG119" s="1538">
        <f>+HDG557</f>
        <v>0</v>
      </c>
      <c r="HDH119" s="1845" t="e">
        <f>+HDG119/HDG$16</f>
        <v>#DIV/0!</v>
      </c>
      <c r="HDI119" s="1538">
        <f>+HDI557</f>
        <v>0</v>
      </c>
      <c r="HDJ119" s="1845" t="e">
        <f>+HDI119/HDI$16</f>
        <v>#DIV/0!</v>
      </c>
      <c r="HDK119" s="1538">
        <f>+HDK557</f>
        <v>0</v>
      </c>
      <c r="HDL119" s="1845" t="e">
        <f>+HDK119/HDK$16</f>
        <v>#DIV/0!</v>
      </c>
      <c r="HDM119" s="1538">
        <f>+HDM557</f>
        <v>0</v>
      </c>
      <c r="HDN119" s="1845" t="e">
        <f>+HDM119/HDM$16</f>
        <v>#DIV/0!</v>
      </c>
      <c r="HDO119" s="1538">
        <f>+HDO557</f>
        <v>0</v>
      </c>
      <c r="HDP119" s="1845" t="e">
        <f>+HDO119/HDO$16</f>
        <v>#DIV/0!</v>
      </c>
      <c r="HDQ119" s="1538">
        <f>+HDQ557</f>
        <v>0</v>
      </c>
      <c r="HDR119" s="1845" t="e">
        <f>+HDQ119/HDQ$16</f>
        <v>#DIV/0!</v>
      </c>
      <c r="HDS119" s="1538">
        <f>+HDS557</f>
        <v>0</v>
      </c>
      <c r="HDT119" s="1845" t="e">
        <f>+HDS119/HDS$16</f>
        <v>#DIV/0!</v>
      </c>
      <c r="HDU119" s="1538">
        <f>+HDU557</f>
        <v>0</v>
      </c>
      <c r="HDV119" s="1845" t="e">
        <f>+HDU119/HDU$16</f>
        <v>#DIV/0!</v>
      </c>
      <c r="HDW119" s="1538">
        <f>+HDW557</f>
        <v>0</v>
      </c>
      <c r="HDX119" s="1845" t="e">
        <f>+HDW119/HDW$16</f>
        <v>#DIV/0!</v>
      </c>
      <c r="HDY119" s="1538">
        <f>+HDY557</f>
        <v>0</v>
      </c>
      <c r="HDZ119" s="1845" t="e">
        <f>+HDY119/HDY$16</f>
        <v>#DIV/0!</v>
      </c>
      <c r="HEA119" s="1538">
        <f>+HEA557</f>
        <v>0</v>
      </c>
      <c r="HEB119" s="1845" t="e">
        <f>+HEA119/HEA$16</f>
        <v>#DIV/0!</v>
      </c>
      <c r="HEC119" s="1538">
        <f>+HEC557</f>
        <v>0</v>
      </c>
      <c r="HED119" s="1845" t="e">
        <f>+HEC119/HEC$16</f>
        <v>#DIV/0!</v>
      </c>
      <c r="HEE119" s="1538">
        <f>+HEE557</f>
        <v>0</v>
      </c>
      <c r="HEF119" s="1845" t="e">
        <f>+HEE119/HEE$16</f>
        <v>#DIV/0!</v>
      </c>
      <c r="HEG119" s="1538">
        <f>+HEG557</f>
        <v>0</v>
      </c>
      <c r="HEH119" s="1845" t="e">
        <f>+HEG119/HEG$16</f>
        <v>#DIV/0!</v>
      </c>
      <c r="HEI119" s="1538">
        <f>+HEI557</f>
        <v>0</v>
      </c>
      <c r="HEJ119" s="1845" t="e">
        <f>+HEI119/HEI$16</f>
        <v>#DIV/0!</v>
      </c>
      <c r="HEK119" s="1538">
        <f>+HEK557</f>
        <v>0</v>
      </c>
      <c r="HEL119" s="1845" t="e">
        <f>+HEK119/HEK$16</f>
        <v>#DIV/0!</v>
      </c>
      <c r="HEM119" s="1538">
        <f>+HEM557</f>
        <v>0</v>
      </c>
      <c r="HEN119" s="1845" t="e">
        <f>+HEM119/HEM$16</f>
        <v>#DIV/0!</v>
      </c>
      <c r="HEO119" s="1538">
        <f>+HEO557</f>
        <v>0</v>
      </c>
      <c r="HEP119" s="1845" t="e">
        <f>+HEO119/HEO$16</f>
        <v>#DIV/0!</v>
      </c>
      <c r="HEQ119" s="1538">
        <f>+HEQ557</f>
        <v>0</v>
      </c>
      <c r="HER119" s="1845" t="e">
        <f>+HEQ119/HEQ$16</f>
        <v>#DIV/0!</v>
      </c>
      <c r="HES119" s="1538">
        <f>+HES557</f>
        <v>0</v>
      </c>
      <c r="HET119" s="1845" t="e">
        <f>+HES119/HES$16</f>
        <v>#DIV/0!</v>
      </c>
      <c r="HEU119" s="1538">
        <f>+HEU557</f>
        <v>0</v>
      </c>
      <c r="HEV119" s="1845" t="e">
        <f>+HEU119/HEU$16</f>
        <v>#DIV/0!</v>
      </c>
      <c r="HEW119" s="1538">
        <f>+HEW557</f>
        <v>0</v>
      </c>
      <c r="HEX119" s="1845" t="e">
        <f>+HEW119/HEW$16</f>
        <v>#DIV/0!</v>
      </c>
      <c r="HEY119" s="1538">
        <f>+HEY557</f>
        <v>0</v>
      </c>
      <c r="HEZ119" s="1845" t="e">
        <f>+HEY119/HEY$16</f>
        <v>#DIV/0!</v>
      </c>
      <c r="HFA119" s="1538">
        <f>+HFA557</f>
        <v>0</v>
      </c>
      <c r="HFB119" s="1845" t="e">
        <f>+HFA119/HFA$16</f>
        <v>#DIV/0!</v>
      </c>
      <c r="HFC119" s="1538">
        <f>+HFC557</f>
        <v>0</v>
      </c>
      <c r="HFD119" s="1845" t="e">
        <f>+HFC119/HFC$16</f>
        <v>#DIV/0!</v>
      </c>
      <c r="HFE119" s="1538">
        <f>+HFE557</f>
        <v>0</v>
      </c>
      <c r="HFF119" s="1845" t="e">
        <f>+HFE119/HFE$16</f>
        <v>#DIV/0!</v>
      </c>
      <c r="HFG119" s="1538">
        <f>+HFG557</f>
        <v>0</v>
      </c>
      <c r="HFH119" s="1845" t="e">
        <f>+HFG119/HFG$16</f>
        <v>#DIV/0!</v>
      </c>
      <c r="HFI119" s="1538">
        <f>+HFI557</f>
        <v>0</v>
      </c>
      <c r="HFJ119" s="1845" t="e">
        <f>+HFI119/HFI$16</f>
        <v>#DIV/0!</v>
      </c>
      <c r="HFK119" s="1538">
        <f>+HFK557</f>
        <v>0</v>
      </c>
      <c r="HFL119" s="1845" t="e">
        <f>+HFK119/HFK$16</f>
        <v>#DIV/0!</v>
      </c>
      <c r="HFM119" s="1538">
        <f>+HFM557</f>
        <v>0</v>
      </c>
      <c r="HFN119" s="1845" t="e">
        <f>+HFM119/HFM$16</f>
        <v>#DIV/0!</v>
      </c>
      <c r="HFO119" s="1538">
        <f>+HFO557</f>
        <v>0</v>
      </c>
      <c r="HFP119" s="1845" t="e">
        <f>+HFO119/HFO$16</f>
        <v>#DIV/0!</v>
      </c>
      <c r="HFQ119" s="1538">
        <f>+HFQ557</f>
        <v>0</v>
      </c>
      <c r="HFR119" s="1845" t="e">
        <f>+HFQ119/HFQ$16</f>
        <v>#DIV/0!</v>
      </c>
      <c r="HFS119" s="1538">
        <f>+HFS557</f>
        <v>0</v>
      </c>
      <c r="HFT119" s="1845" t="e">
        <f>+HFS119/HFS$16</f>
        <v>#DIV/0!</v>
      </c>
      <c r="HFU119" s="1538">
        <f>+HFU557</f>
        <v>0</v>
      </c>
      <c r="HFV119" s="1845" t="e">
        <f>+HFU119/HFU$16</f>
        <v>#DIV/0!</v>
      </c>
      <c r="HFW119" s="1538">
        <f>+HFW557</f>
        <v>0</v>
      </c>
      <c r="HFX119" s="1845" t="e">
        <f>+HFW119/HFW$16</f>
        <v>#DIV/0!</v>
      </c>
      <c r="HFY119" s="1538">
        <f>+HFY557</f>
        <v>0</v>
      </c>
      <c r="HFZ119" s="1845" t="e">
        <f>+HFY119/HFY$16</f>
        <v>#DIV/0!</v>
      </c>
      <c r="HGA119" s="1538">
        <f>+HGA557</f>
        <v>0</v>
      </c>
      <c r="HGB119" s="1845" t="e">
        <f>+HGA119/HGA$16</f>
        <v>#DIV/0!</v>
      </c>
      <c r="HGC119" s="1538">
        <f>+HGC557</f>
        <v>0</v>
      </c>
      <c r="HGD119" s="1845" t="e">
        <f>+HGC119/HGC$16</f>
        <v>#DIV/0!</v>
      </c>
      <c r="HGE119" s="1538">
        <f>+HGE557</f>
        <v>0</v>
      </c>
      <c r="HGF119" s="1845" t="e">
        <f>+HGE119/HGE$16</f>
        <v>#DIV/0!</v>
      </c>
      <c r="HGG119" s="1538">
        <f>+HGG557</f>
        <v>0</v>
      </c>
      <c r="HGH119" s="1845" t="e">
        <f>+HGG119/HGG$16</f>
        <v>#DIV/0!</v>
      </c>
      <c r="HGI119" s="1538">
        <f>+HGI557</f>
        <v>0</v>
      </c>
      <c r="HGJ119" s="1845" t="e">
        <f>+HGI119/HGI$16</f>
        <v>#DIV/0!</v>
      </c>
      <c r="HGK119" s="1538">
        <f>+HGK557</f>
        <v>0</v>
      </c>
      <c r="HGL119" s="1845" t="e">
        <f>+HGK119/HGK$16</f>
        <v>#DIV/0!</v>
      </c>
      <c r="HGM119" s="1538">
        <f>+HGM557</f>
        <v>0</v>
      </c>
      <c r="HGN119" s="1845" t="e">
        <f>+HGM119/HGM$16</f>
        <v>#DIV/0!</v>
      </c>
      <c r="HGO119" s="1538">
        <f>+HGO557</f>
        <v>0</v>
      </c>
      <c r="HGP119" s="1845" t="e">
        <f>+HGO119/HGO$16</f>
        <v>#DIV/0!</v>
      </c>
      <c r="HGQ119" s="1538">
        <f>+HGQ557</f>
        <v>0</v>
      </c>
      <c r="HGR119" s="1845" t="e">
        <f>+HGQ119/HGQ$16</f>
        <v>#DIV/0!</v>
      </c>
      <c r="HGS119" s="1538">
        <f>+HGS557</f>
        <v>0</v>
      </c>
      <c r="HGT119" s="1845" t="e">
        <f>+HGS119/HGS$16</f>
        <v>#DIV/0!</v>
      </c>
      <c r="HGU119" s="1538">
        <f>+HGU557</f>
        <v>0</v>
      </c>
      <c r="HGV119" s="1845" t="e">
        <f>+HGU119/HGU$16</f>
        <v>#DIV/0!</v>
      </c>
      <c r="HGW119" s="1538">
        <f>+HGW557</f>
        <v>0</v>
      </c>
      <c r="HGX119" s="1845" t="e">
        <f>+HGW119/HGW$16</f>
        <v>#DIV/0!</v>
      </c>
      <c r="HGY119" s="1538">
        <f>+HGY557</f>
        <v>0</v>
      </c>
      <c r="HGZ119" s="1845" t="e">
        <f>+HGY119/HGY$16</f>
        <v>#DIV/0!</v>
      </c>
      <c r="HHA119" s="1538">
        <f>+HHA557</f>
        <v>0</v>
      </c>
      <c r="HHB119" s="1845" t="e">
        <f>+HHA119/HHA$16</f>
        <v>#DIV/0!</v>
      </c>
      <c r="HHC119" s="1538">
        <f>+HHC557</f>
        <v>0</v>
      </c>
      <c r="HHD119" s="1845" t="e">
        <f>+HHC119/HHC$16</f>
        <v>#DIV/0!</v>
      </c>
      <c r="HHE119" s="1538">
        <f>+HHE557</f>
        <v>0</v>
      </c>
      <c r="HHF119" s="1845" t="e">
        <f>+HHE119/HHE$16</f>
        <v>#DIV/0!</v>
      </c>
      <c r="HHG119" s="1538">
        <f>+HHG557</f>
        <v>0</v>
      </c>
      <c r="HHH119" s="1845" t="e">
        <f>+HHG119/HHG$16</f>
        <v>#DIV/0!</v>
      </c>
      <c r="HHI119" s="1538">
        <f>+HHI557</f>
        <v>0</v>
      </c>
      <c r="HHJ119" s="1845" t="e">
        <f>+HHI119/HHI$16</f>
        <v>#DIV/0!</v>
      </c>
      <c r="HHK119" s="1538">
        <f>+HHK557</f>
        <v>0</v>
      </c>
      <c r="HHL119" s="1845" t="e">
        <f>+HHK119/HHK$16</f>
        <v>#DIV/0!</v>
      </c>
      <c r="HHM119" s="1538">
        <f>+HHM557</f>
        <v>0</v>
      </c>
      <c r="HHN119" s="1845" t="e">
        <f>+HHM119/HHM$16</f>
        <v>#DIV/0!</v>
      </c>
      <c r="HHO119" s="1538">
        <f>+HHO557</f>
        <v>0</v>
      </c>
      <c r="HHP119" s="1845" t="e">
        <f>+HHO119/HHO$16</f>
        <v>#DIV/0!</v>
      </c>
      <c r="HHQ119" s="1538">
        <f>+HHQ557</f>
        <v>0</v>
      </c>
      <c r="HHR119" s="1845" t="e">
        <f>+HHQ119/HHQ$16</f>
        <v>#DIV/0!</v>
      </c>
      <c r="HHS119" s="1538">
        <f>+HHS557</f>
        <v>0</v>
      </c>
      <c r="HHT119" s="1845" t="e">
        <f>+HHS119/HHS$16</f>
        <v>#DIV/0!</v>
      </c>
      <c r="HHU119" s="1538">
        <f>+HHU557</f>
        <v>0</v>
      </c>
      <c r="HHV119" s="1845" t="e">
        <f>+HHU119/HHU$16</f>
        <v>#DIV/0!</v>
      </c>
      <c r="HHW119" s="1538">
        <f>+HHW557</f>
        <v>0</v>
      </c>
      <c r="HHX119" s="1845" t="e">
        <f>+HHW119/HHW$16</f>
        <v>#DIV/0!</v>
      </c>
      <c r="HHY119" s="1538">
        <f>+HHY557</f>
        <v>0</v>
      </c>
      <c r="HHZ119" s="1845" t="e">
        <f>+HHY119/HHY$16</f>
        <v>#DIV/0!</v>
      </c>
      <c r="HIA119" s="1538">
        <f>+HIA557</f>
        <v>0</v>
      </c>
      <c r="HIB119" s="1845" t="e">
        <f>+HIA119/HIA$16</f>
        <v>#DIV/0!</v>
      </c>
      <c r="HIC119" s="1538">
        <f>+HIC557</f>
        <v>0</v>
      </c>
      <c r="HID119" s="1845" t="e">
        <f>+HIC119/HIC$16</f>
        <v>#DIV/0!</v>
      </c>
      <c r="HIE119" s="1538">
        <f>+HIE557</f>
        <v>0</v>
      </c>
      <c r="HIF119" s="1845" t="e">
        <f>+HIE119/HIE$16</f>
        <v>#DIV/0!</v>
      </c>
      <c r="HIG119" s="1538">
        <f>+HIG557</f>
        <v>0</v>
      </c>
      <c r="HIH119" s="1845" t="e">
        <f>+HIG119/HIG$16</f>
        <v>#DIV/0!</v>
      </c>
      <c r="HII119" s="1538">
        <f>+HII557</f>
        <v>0</v>
      </c>
      <c r="HIJ119" s="1845" t="e">
        <f>+HII119/HII$16</f>
        <v>#DIV/0!</v>
      </c>
      <c r="HIK119" s="1538">
        <f>+HIK557</f>
        <v>0</v>
      </c>
      <c r="HIL119" s="1845" t="e">
        <f>+HIK119/HIK$16</f>
        <v>#DIV/0!</v>
      </c>
      <c r="HIM119" s="1538">
        <f>+HIM557</f>
        <v>0</v>
      </c>
      <c r="HIN119" s="1845" t="e">
        <f>+HIM119/HIM$16</f>
        <v>#DIV/0!</v>
      </c>
      <c r="HIO119" s="1538">
        <f>+HIO557</f>
        <v>0</v>
      </c>
      <c r="HIP119" s="1845" t="e">
        <f>+HIO119/HIO$16</f>
        <v>#DIV/0!</v>
      </c>
      <c r="HIQ119" s="1538">
        <f>+HIQ557</f>
        <v>0</v>
      </c>
      <c r="HIR119" s="1845" t="e">
        <f>+HIQ119/HIQ$16</f>
        <v>#DIV/0!</v>
      </c>
      <c r="HIS119" s="1538">
        <f>+HIS557</f>
        <v>0</v>
      </c>
      <c r="HIT119" s="1845" t="e">
        <f>+HIS119/HIS$16</f>
        <v>#DIV/0!</v>
      </c>
      <c r="HIU119" s="1538">
        <f>+HIU557</f>
        <v>0</v>
      </c>
      <c r="HIV119" s="1845" t="e">
        <f>+HIU119/HIU$16</f>
        <v>#DIV/0!</v>
      </c>
      <c r="HIW119" s="1538">
        <f>+HIW557</f>
        <v>0</v>
      </c>
      <c r="HIX119" s="1845" t="e">
        <f>+HIW119/HIW$16</f>
        <v>#DIV/0!</v>
      </c>
      <c r="HIY119" s="1538">
        <f>+HIY557</f>
        <v>0</v>
      </c>
      <c r="HIZ119" s="1845" t="e">
        <f>+HIY119/HIY$16</f>
        <v>#DIV/0!</v>
      </c>
      <c r="HJA119" s="1538">
        <f>+HJA557</f>
        <v>0</v>
      </c>
      <c r="HJB119" s="1845" t="e">
        <f>+HJA119/HJA$16</f>
        <v>#DIV/0!</v>
      </c>
      <c r="HJC119" s="1538">
        <f>+HJC557</f>
        <v>0</v>
      </c>
      <c r="HJD119" s="1845" t="e">
        <f>+HJC119/HJC$16</f>
        <v>#DIV/0!</v>
      </c>
      <c r="HJE119" s="1538">
        <f>+HJE557</f>
        <v>0</v>
      </c>
      <c r="HJF119" s="1845" t="e">
        <f>+HJE119/HJE$16</f>
        <v>#DIV/0!</v>
      </c>
      <c r="HJG119" s="1538">
        <f>+HJG557</f>
        <v>0</v>
      </c>
      <c r="HJH119" s="1845" t="e">
        <f>+HJG119/HJG$16</f>
        <v>#DIV/0!</v>
      </c>
      <c r="HJI119" s="1538">
        <f>+HJI557</f>
        <v>0</v>
      </c>
      <c r="HJJ119" s="1845" t="e">
        <f>+HJI119/HJI$16</f>
        <v>#DIV/0!</v>
      </c>
      <c r="HJK119" s="1538">
        <f>+HJK557</f>
        <v>0</v>
      </c>
      <c r="HJL119" s="1845" t="e">
        <f>+HJK119/HJK$16</f>
        <v>#DIV/0!</v>
      </c>
      <c r="HJM119" s="1538">
        <f>+HJM557</f>
        <v>0</v>
      </c>
      <c r="HJN119" s="1845" t="e">
        <f>+HJM119/HJM$16</f>
        <v>#DIV/0!</v>
      </c>
      <c r="HJO119" s="1538">
        <f>+HJO557</f>
        <v>0</v>
      </c>
      <c r="HJP119" s="1845" t="e">
        <f>+HJO119/HJO$16</f>
        <v>#DIV/0!</v>
      </c>
      <c r="HJQ119" s="1538">
        <f>+HJQ557</f>
        <v>0</v>
      </c>
      <c r="HJR119" s="1845" t="e">
        <f>+HJQ119/HJQ$16</f>
        <v>#DIV/0!</v>
      </c>
      <c r="HJS119" s="1538">
        <f>+HJS557</f>
        <v>0</v>
      </c>
      <c r="HJT119" s="1845" t="e">
        <f>+HJS119/HJS$16</f>
        <v>#DIV/0!</v>
      </c>
      <c r="HJU119" s="1538">
        <f>+HJU557</f>
        <v>0</v>
      </c>
      <c r="HJV119" s="1845" t="e">
        <f>+HJU119/HJU$16</f>
        <v>#DIV/0!</v>
      </c>
      <c r="HJW119" s="1538">
        <f>+HJW557</f>
        <v>0</v>
      </c>
      <c r="HJX119" s="1845" t="e">
        <f>+HJW119/HJW$16</f>
        <v>#DIV/0!</v>
      </c>
      <c r="HJY119" s="1538">
        <f>+HJY557</f>
        <v>0</v>
      </c>
      <c r="HJZ119" s="1845" t="e">
        <f>+HJY119/HJY$16</f>
        <v>#DIV/0!</v>
      </c>
      <c r="HKA119" s="1538">
        <f>+HKA557</f>
        <v>0</v>
      </c>
      <c r="HKB119" s="1845" t="e">
        <f>+HKA119/HKA$16</f>
        <v>#DIV/0!</v>
      </c>
      <c r="HKC119" s="1538">
        <f>+HKC557</f>
        <v>0</v>
      </c>
      <c r="HKD119" s="1845" t="e">
        <f>+HKC119/HKC$16</f>
        <v>#DIV/0!</v>
      </c>
      <c r="HKE119" s="1538">
        <f>+HKE557</f>
        <v>0</v>
      </c>
      <c r="HKF119" s="1845" t="e">
        <f>+HKE119/HKE$16</f>
        <v>#DIV/0!</v>
      </c>
      <c r="HKG119" s="1538">
        <f>+HKG557</f>
        <v>0</v>
      </c>
      <c r="HKH119" s="1845" t="e">
        <f>+HKG119/HKG$16</f>
        <v>#DIV/0!</v>
      </c>
      <c r="HKI119" s="1538">
        <f>+HKI557</f>
        <v>0</v>
      </c>
      <c r="HKJ119" s="1845" t="e">
        <f>+HKI119/HKI$16</f>
        <v>#DIV/0!</v>
      </c>
      <c r="HKK119" s="1538">
        <f>+HKK557</f>
        <v>0</v>
      </c>
      <c r="HKL119" s="1845" t="e">
        <f>+HKK119/HKK$16</f>
        <v>#DIV/0!</v>
      </c>
      <c r="HKM119" s="1538">
        <f>+HKM557</f>
        <v>0</v>
      </c>
      <c r="HKN119" s="1845" t="e">
        <f>+HKM119/HKM$16</f>
        <v>#DIV/0!</v>
      </c>
      <c r="HKO119" s="1538">
        <f>+HKO557</f>
        <v>0</v>
      </c>
      <c r="HKP119" s="1845" t="e">
        <f>+HKO119/HKO$16</f>
        <v>#DIV/0!</v>
      </c>
      <c r="HKQ119" s="1538">
        <f>+HKQ557</f>
        <v>0</v>
      </c>
      <c r="HKR119" s="1845" t="e">
        <f>+HKQ119/HKQ$16</f>
        <v>#DIV/0!</v>
      </c>
      <c r="HKS119" s="1538">
        <f>+HKS557</f>
        <v>0</v>
      </c>
      <c r="HKT119" s="1845" t="e">
        <f>+HKS119/HKS$16</f>
        <v>#DIV/0!</v>
      </c>
      <c r="HKU119" s="1538">
        <f>+HKU557</f>
        <v>0</v>
      </c>
      <c r="HKV119" s="1845" t="e">
        <f>+HKU119/HKU$16</f>
        <v>#DIV/0!</v>
      </c>
      <c r="HKW119" s="1538">
        <f>+HKW557</f>
        <v>0</v>
      </c>
      <c r="HKX119" s="1845" t="e">
        <f>+HKW119/HKW$16</f>
        <v>#DIV/0!</v>
      </c>
      <c r="HKY119" s="1538">
        <f>+HKY557</f>
        <v>0</v>
      </c>
      <c r="HKZ119" s="1845" t="e">
        <f>+HKY119/HKY$16</f>
        <v>#DIV/0!</v>
      </c>
      <c r="HLA119" s="1538">
        <f>+HLA557</f>
        <v>0</v>
      </c>
      <c r="HLB119" s="1845" t="e">
        <f>+HLA119/HLA$16</f>
        <v>#DIV/0!</v>
      </c>
      <c r="HLC119" s="1538">
        <f>+HLC557</f>
        <v>0</v>
      </c>
      <c r="HLD119" s="1845" t="e">
        <f>+HLC119/HLC$16</f>
        <v>#DIV/0!</v>
      </c>
      <c r="HLE119" s="1538">
        <f>+HLE557</f>
        <v>0</v>
      </c>
      <c r="HLF119" s="1845" t="e">
        <f>+HLE119/HLE$16</f>
        <v>#DIV/0!</v>
      </c>
      <c r="HLG119" s="1538">
        <f>+HLG557</f>
        <v>0</v>
      </c>
      <c r="HLH119" s="1845" t="e">
        <f>+HLG119/HLG$16</f>
        <v>#DIV/0!</v>
      </c>
      <c r="HLI119" s="1538">
        <f>+HLI557</f>
        <v>0</v>
      </c>
      <c r="HLJ119" s="1845" t="e">
        <f>+HLI119/HLI$16</f>
        <v>#DIV/0!</v>
      </c>
      <c r="HLK119" s="1538">
        <f>+HLK557</f>
        <v>0</v>
      </c>
      <c r="HLL119" s="1845" t="e">
        <f>+HLK119/HLK$16</f>
        <v>#DIV/0!</v>
      </c>
      <c r="HLM119" s="1538">
        <f>+HLM557</f>
        <v>0</v>
      </c>
      <c r="HLN119" s="1845" t="e">
        <f>+HLM119/HLM$16</f>
        <v>#DIV/0!</v>
      </c>
      <c r="HLO119" s="1538">
        <f>+HLO557</f>
        <v>0</v>
      </c>
      <c r="HLP119" s="1845" t="e">
        <f>+HLO119/HLO$16</f>
        <v>#DIV/0!</v>
      </c>
      <c r="HLQ119" s="1538">
        <f>+HLQ557</f>
        <v>0</v>
      </c>
      <c r="HLR119" s="1845" t="e">
        <f>+HLQ119/HLQ$16</f>
        <v>#DIV/0!</v>
      </c>
      <c r="HLS119" s="1538">
        <f>+HLS557</f>
        <v>0</v>
      </c>
      <c r="HLT119" s="1845" t="e">
        <f>+HLS119/HLS$16</f>
        <v>#DIV/0!</v>
      </c>
      <c r="HLU119" s="1538">
        <f>+HLU557</f>
        <v>0</v>
      </c>
      <c r="HLV119" s="1845" t="e">
        <f>+HLU119/HLU$16</f>
        <v>#DIV/0!</v>
      </c>
      <c r="HLW119" s="1538">
        <f>+HLW557</f>
        <v>0</v>
      </c>
      <c r="HLX119" s="1845" t="e">
        <f>+HLW119/HLW$16</f>
        <v>#DIV/0!</v>
      </c>
      <c r="HLY119" s="1538">
        <f>+HLY557</f>
        <v>0</v>
      </c>
      <c r="HLZ119" s="1845" t="e">
        <f>+HLY119/HLY$16</f>
        <v>#DIV/0!</v>
      </c>
      <c r="HMA119" s="1538">
        <f>+HMA557</f>
        <v>0</v>
      </c>
      <c r="HMB119" s="1845" t="e">
        <f>+HMA119/HMA$16</f>
        <v>#DIV/0!</v>
      </c>
      <c r="HMC119" s="1538">
        <f>+HMC557</f>
        <v>0</v>
      </c>
      <c r="HMD119" s="1845" t="e">
        <f>+HMC119/HMC$16</f>
        <v>#DIV/0!</v>
      </c>
      <c r="HME119" s="1538">
        <f>+HME557</f>
        <v>0</v>
      </c>
      <c r="HMF119" s="1845" t="e">
        <f>+HME119/HME$16</f>
        <v>#DIV/0!</v>
      </c>
      <c r="HMG119" s="1538">
        <f>+HMG557</f>
        <v>0</v>
      </c>
      <c r="HMH119" s="1845" t="e">
        <f>+HMG119/HMG$16</f>
        <v>#DIV/0!</v>
      </c>
      <c r="HMI119" s="1538">
        <f>+HMI557</f>
        <v>0</v>
      </c>
      <c r="HMJ119" s="1845" t="e">
        <f>+HMI119/HMI$16</f>
        <v>#DIV/0!</v>
      </c>
      <c r="HMK119" s="1538">
        <f>+HMK557</f>
        <v>0</v>
      </c>
      <c r="HML119" s="1845" t="e">
        <f>+HMK119/HMK$16</f>
        <v>#DIV/0!</v>
      </c>
      <c r="HMM119" s="1538">
        <f>+HMM557</f>
        <v>0</v>
      </c>
      <c r="HMN119" s="1845" t="e">
        <f>+HMM119/HMM$16</f>
        <v>#DIV/0!</v>
      </c>
      <c r="HMO119" s="1538">
        <f>+HMO557</f>
        <v>0</v>
      </c>
      <c r="HMP119" s="1845" t="e">
        <f>+HMO119/HMO$16</f>
        <v>#DIV/0!</v>
      </c>
      <c r="HMQ119" s="1538">
        <f>+HMQ557</f>
        <v>0</v>
      </c>
      <c r="HMR119" s="1845" t="e">
        <f>+HMQ119/HMQ$16</f>
        <v>#DIV/0!</v>
      </c>
      <c r="HMS119" s="1538">
        <f>+HMS557</f>
        <v>0</v>
      </c>
      <c r="HMT119" s="1845" t="e">
        <f>+HMS119/HMS$16</f>
        <v>#DIV/0!</v>
      </c>
      <c r="HMU119" s="1538">
        <f>+HMU557</f>
        <v>0</v>
      </c>
      <c r="HMV119" s="1845" t="e">
        <f>+HMU119/HMU$16</f>
        <v>#DIV/0!</v>
      </c>
      <c r="HMW119" s="1538">
        <f>+HMW557</f>
        <v>0</v>
      </c>
      <c r="HMX119" s="1845" t="e">
        <f>+HMW119/HMW$16</f>
        <v>#DIV/0!</v>
      </c>
      <c r="HMY119" s="1538">
        <f>+HMY557</f>
        <v>0</v>
      </c>
      <c r="HMZ119" s="1845" t="e">
        <f>+HMY119/HMY$16</f>
        <v>#DIV/0!</v>
      </c>
      <c r="HNA119" s="1538">
        <f>+HNA557</f>
        <v>0</v>
      </c>
      <c r="HNB119" s="1845" t="e">
        <f>+HNA119/HNA$16</f>
        <v>#DIV/0!</v>
      </c>
      <c r="HNC119" s="1538">
        <f>+HNC557</f>
        <v>0</v>
      </c>
      <c r="HND119" s="1845" t="e">
        <f>+HNC119/HNC$16</f>
        <v>#DIV/0!</v>
      </c>
      <c r="HNE119" s="1538">
        <f>+HNE557</f>
        <v>0</v>
      </c>
      <c r="HNF119" s="1845" t="e">
        <f>+HNE119/HNE$16</f>
        <v>#DIV/0!</v>
      </c>
      <c r="HNG119" s="1538">
        <f>+HNG557</f>
        <v>0</v>
      </c>
      <c r="HNH119" s="1845" t="e">
        <f>+HNG119/HNG$16</f>
        <v>#DIV/0!</v>
      </c>
      <c r="HNI119" s="1538">
        <f>+HNI557</f>
        <v>0</v>
      </c>
      <c r="HNJ119" s="1845" t="e">
        <f>+HNI119/HNI$16</f>
        <v>#DIV/0!</v>
      </c>
      <c r="HNK119" s="1538">
        <f>+HNK557</f>
        <v>0</v>
      </c>
      <c r="HNL119" s="1845" t="e">
        <f>+HNK119/HNK$16</f>
        <v>#DIV/0!</v>
      </c>
      <c r="HNM119" s="1538">
        <f>+HNM557</f>
        <v>0</v>
      </c>
      <c r="HNN119" s="1845" t="e">
        <f>+HNM119/HNM$16</f>
        <v>#DIV/0!</v>
      </c>
      <c r="HNO119" s="1538">
        <f>+HNO557</f>
        <v>0</v>
      </c>
      <c r="HNP119" s="1845" t="e">
        <f>+HNO119/HNO$16</f>
        <v>#DIV/0!</v>
      </c>
      <c r="HNQ119" s="1538">
        <f>+HNQ557</f>
        <v>0</v>
      </c>
      <c r="HNR119" s="1845" t="e">
        <f>+HNQ119/HNQ$16</f>
        <v>#DIV/0!</v>
      </c>
      <c r="HNS119" s="1538">
        <f>+HNS557</f>
        <v>0</v>
      </c>
      <c r="HNT119" s="1845" t="e">
        <f>+HNS119/HNS$16</f>
        <v>#DIV/0!</v>
      </c>
      <c r="HNU119" s="1538">
        <f>+HNU557</f>
        <v>0</v>
      </c>
      <c r="HNV119" s="1845" t="e">
        <f>+HNU119/HNU$16</f>
        <v>#DIV/0!</v>
      </c>
      <c r="HNW119" s="1538">
        <f>+HNW557</f>
        <v>0</v>
      </c>
      <c r="HNX119" s="1845" t="e">
        <f>+HNW119/HNW$16</f>
        <v>#DIV/0!</v>
      </c>
      <c r="HNY119" s="1538">
        <f>+HNY557</f>
        <v>0</v>
      </c>
      <c r="HNZ119" s="1845" t="e">
        <f>+HNY119/HNY$16</f>
        <v>#DIV/0!</v>
      </c>
      <c r="HOA119" s="1538">
        <f>+HOA557</f>
        <v>0</v>
      </c>
      <c r="HOB119" s="1845" t="e">
        <f>+HOA119/HOA$16</f>
        <v>#DIV/0!</v>
      </c>
      <c r="HOC119" s="1538">
        <f>+HOC557</f>
        <v>0</v>
      </c>
      <c r="HOD119" s="1845" t="e">
        <f>+HOC119/HOC$16</f>
        <v>#DIV/0!</v>
      </c>
      <c r="HOE119" s="1538">
        <f>+HOE557</f>
        <v>0</v>
      </c>
      <c r="HOF119" s="1845" t="e">
        <f>+HOE119/HOE$16</f>
        <v>#DIV/0!</v>
      </c>
      <c r="HOG119" s="1538">
        <f>+HOG557</f>
        <v>0</v>
      </c>
      <c r="HOH119" s="1845" t="e">
        <f>+HOG119/HOG$16</f>
        <v>#DIV/0!</v>
      </c>
      <c r="HOI119" s="1538">
        <f>+HOI557</f>
        <v>0</v>
      </c>
      <c r="HOJ119" s="1845" t="e">
        <f>+HOI119/HOI$16</f>
        <v>#DIV/0!</v>
      </c>
      <c r="HOK119" s="1538">
        <f>+HOK557</f>
        <v>0</v>
      </c>
      <c r="HOL119" s="1845" t="e">
        <f>+HOK119/HOK$16</f>
        <v>#DIV/0!</v>
      </c>
      <c r="HOM119" s="1538">
        <f>+HOM557</f>
        <v>0</v>
      </c>
      <c r="HON119" s="1845" t="e">
        <f>+HOM119/HOM$16</f>
        <v>#DIV/0!</v>
      </c>
      <c r="HOO119" s="1538">
        <f>+HOO557</f>
        <v>0</v>
      </c>
      <c r="HOP119" s="1845" t="e">
        <f>+HOO119/HOO$16</f>
        <v>#DIV/0!</v>
      </c>
      <c r="HOQ119" s="1538">
        <f>+HOQ557</f>
        <v>0</v>
      </c>
      <c r="HOR119" s="1845" t="e">
        <f>+HOQ119/HOQ$16</f>
        <v>#DIV/0!</v>
      </c>
      <c r="HOS119" s="1538">
        <f>+HOS557</f>
        <v>0</v>
      </c>
      <c r="HOT119" s="1845" t="e">
        <f>+HOS119/HOS$16</f>
        <v>#DIV/0!</v>
      </c>
      <c r="HOU119" s="1538">
        <f>+HOU557</f>
        <v>0</v>
      </c>
      <c r="HOV119" s="1845" t="e">
        <f>+HOU119/HOU$16</f>
        <v>#DIV/0!</v>
      </c>
      <c r="HOW119" s="1538">
        <f>+HOW557</f>
        <v>0</v>
      </c>
      <c r="HOX119" s="1845" t="e">
        <f>+HOW119/HOW$16</f>
        <v>#DIV/0!</v>
      </c>
      <c r="HOY119" s="1538">
        <f>+HOY557</f>
        <v>0</v>
      </c>
      <c r="HOZ119" s="1845" t="e">
        <f>+HOY119/HOY$16</f>
        <v>#DIV/0!</v>
      </c>
      <c r="HPA119" s="1538">
        <f>+HPA557</f>
        <v>0</v>
      </c>
      <c r="HPB119" s="1845" t="e">
        <f>+HPA119/HPA$16</f>
        <v>#DIV/0!</v>
      </c>
      <c r="HPC119" s="1538">
        <f>+HPC557</f>
        <v>0</v>
      </c>
      <c r="HPD119" s="1845" t="e">
        <f>+HPC119/HPC$16</f>
        <v>#DIV/0!</v>
      </c>
      <c r="HPE119" s="1538">
        <f>+HPE557</f>
        <v>0</v>
      </c>
      <c r="HPF119" s="1845" t="e">
        <f>+HPE119/HPE$16</f>
        <v>#DIV/0!</v>
      </c>
      <c r="HPG119" s="1538">
        <f>+HPG557</f>
        <v>0</v>
      </c>
      <c r="HPH119" s="1845" t="e">
        <f>+HPG119/HPG$16</f>
        <v>#DIV/0!</v>
      </c>
      <c r="HPI119" s="1538">
        <f>+HPI557</f>
        <v>0</v>
      </c>
      <c r="HPJ119" s="1845" t="e">
        <f>+HPI119/HPI$16</f>
        <v>#DIV/0!</v>
      </c>
      <c r="HPK119" s="1538">
        <f>+HPK557</f>
        <v>0</v>
      </c>
      <c r="HPL119" s="1845" t="e">
        <f>+HPK119/HPK$16</f>
        <v>#DIV/0!</v>
      </c>
      <c r="HPM119" s="1538">
        <f>+HPM557</f>
        <v>0</v>
      </c>
      <c r="HPN119" s="1845" t="e">
        <f>+HPM119/HPM$16</f>
        <v>#DIV/0!</v>
      </c>
      <c r="HPO119" s="1538">
        <f>+HPO557</f>
        <v>0</v>
      </c>
      <c r="HPP119" s="1845" t="e">
        <f>+HPO119/HPO$16</f>
        <v>#DIV/0!</v>
      </c>
      <c r="HPQ119" s="1538">
        <f>+HPQ557</f>
        <v>0</v>
      </c>
      <c r="HPR119" s="1845" t="e">
        <f>+HPQ119/HPQ$16</f>
        <v>#DIV/0!</v>
      </c>
      <c r="HPS119" s="1538">
        <f>+HPS557</f>
        <v>0</v>
      </c>
      <c r="HPT119" s="1845" t="e">
        <f>+HPS119/HPS$16</f>
        <v>#DIV/0!</v>
      </c>
      <c r="HPU119" s="1538">
        <f>+HPU557</f>
        <v>0</v>
      </c>
      <c r="HPV119" s="1845" t="e">
        <f>+HPU119/HPU$16</f>
        <v>#DIV/0!</v>
      </c>
      <c r="HPW119" s="1538">
        <f>+HPW557</f>
        <v>0</v>
      </c>
      <c r="HPX119" s="1845" t="e">
        <f>+HPW119/HPW$16</f>
        <v>#DIV/0!</v>
      </c>
      <c r="HPY119" s="1538">
        <f>+HPY557</f>
        <v>0</v>
      </c>
      <c r="HPZ119" s="1845" t="e">
        <f>+HPY119/HPY$16</f>
        <v>#DIV/0!</v>
      </c>
      <c r="HQA119" s="1538">
        <f>+HQA557</f>
        <v>0</v>
      </c>
      <c r="HQB119" s="1845" t="e">
        <f>+HQA119/HQA$16</f>
        <v>#DIV/0!</v>
      </c>
      <c r="HQC119" s="1538">
        <f>+HQC557</f>
        <v>0</v>
      </c>
      <c r="HQD119" s="1845" t="e">
        <f>+HQC119/HQC$16</f>
        <v>#DIV/0!</v>
      </c>
      <c r="HQE119" s="1538">
        <f>+HQE557</f>
        <v>0</v>
      </c>
      <c r="HQF119" s="1845" t="e">
        <f>+HQE119/HQE$16</f>
        <v>#DIV/0!</v>
      </c>
      <c r="HQG119" s="1538">
        <f>+HQG557</f>
        <v>0</v>
      </c>
      <c r="HQH119" s="1845" t="e">
        <f>+HQG119/HQG$16</f>
        <v>#DIV/0!</v>
      </c>
      <c r="HQI119" s="1538">
        <f>+HQI557</f>
        <v>0</v>
      </c>
      <c r="HQJ119" s="1845" t="e">
        <f>+HQI119/HQI$16</f>
        <v>#DIV/0!</v>
      </c>
      <c r="HQK119" s="1538">
        <f>+HQK557</f>
        <v>0</v>
      </c>
      <c r="HQL119" s="1845" t="e">
        <f>+HQK119/HQK$16</f>
        <v>#DIV/0!</v>
      </c>
      <c r="HQM119" s="1538">
        <f>+HQM557</f>
        <v>0</v>
      </c>
      <c r="HQN119" s="1845" t="e">
        <f>+HQM119/HQM$16</f>
        <v>#DIV/0!</v>
      </c>
      <c r="HQO119" s="1538">
        <f>+HQO557</f>
        <v>0</v>
      </c>
      <c r="HQP119" s="1845" t="e">
        <f>+HQO119/HQO$16</f>
        <v>#DIV/0!</v>
      </c>
      <c r="HQQ119" s="1538">
        <f>+HQQ557</f>
        <v>0</v>
      </c>
      <c r="HQR119" s="1845" t="e">
        <f>+HQQ119/HQQ$16</f>
        <v>#DIV/0!</v>
      </c>
      <c r="HQS119" s="1538">
        <f>+HQS557</f>
        <v>0</v>
      </c>
      <c r="HQT119" s="1845" t="e">
        <f>+HQS119/HQS$16</f>
        <v>#DIV/0!</v>
      </c>
      <c r="HQU119" s="1538">
        <f>+HQU557</f>
        <v>0</v>
      </c>
      <c r="HQV119" s="1845" t="e">
        <f>+HQU119/HQU$16</f>
        <v>#DIV/0!</v>
      </c>
      <c r="HQW119" s="1538">
        <f>+HQW557</f>
        <v>0</v>
      </c>
      <c r="HQX119" s="1845" t="e">
        <f>+HQW119/HQW$16</f>
        <v>#DIV/0!</v>
      </c>
      <c r="HQY119" s="1538">
        <f>+HQY557</f>
        <v>0</v>
      </c>
      <c r="HQZ119" s="1845" t="e">
        <f>+HQY119/HQY$16</f>
        <v>#DIV/0!</v>
      </c>
      <c r="HRA119" s="1538">
        <f>+HRA557</f>
        <v>0</v>
      </c>
      <c r="HRB119" s="1845" t="e">
        <f>+HRA119/HRA$16</f>
        <v>#DIV/0!</v>
      </c>
      <c r="HRC119" s="1538">
        <f>+HRC557</f>
        <v>0</v>
      </c>
      <c r="HRD119" s="1845" t="e">
        <f>+HRC119/HRC$16</f>
        <v>#DIV/0!</v>
      </c>
      <c r="HRE119" s="1538">
        <f>+HRE557</f>
        <v>0</v>
      </c>
      <c r="HRF119" s="1845" t="e">
        <f>+HRE119/HRE$16</f>
        <v>#DIV/0!</v>
      </c>
      <c r="HRG119" s="1538">
        <f>+HRG557</f>
        <v>0</v>
      </c>
      <c r="HRH119" s="1845" t="e">
        <f>+HRG119/HRG$16</f>
        <v>#DIV/0!</v>
      </c>
      <c r="HRI119" s="1538">
        <f>+HRI557</f>
        <v>0</v>
      </c>
      <c r="HRJ119" s="1845" t="e">
        <f>+HRI119/HRI$16</f>
        <v>#DIV/0!</v>
      </c>
      <c r="HRK119" s="1538">
        <f>+HRK557</f>
        <v>0</v>
      </c>
      <c r="HRL119" s="1845" t="e">
        <f>+HRK119/HRK$16</f>
        <v>#DIV/0!</v>
      </c>
      <c r="HRM119" s="1538">
        <f>+HRM557</f>
        <v>0</v>
      </c>
      <c r="HRN119" s="1845" t="e">
        <f>+HRM119/HRM$16</f>
        <v>#DIV/0!</v>
      </c>
      <c r="HRO119" s="1538">
        <f>+HRO557</f>
        <v>0</v>
      </c>
      <c r="HRP119" s="1845" t="e">
        <f>+HRO119/HRO$16</f>
        <v>#DIV/0!</v>
      </c>
      <c r="HRQ119" s="1538">
        <f>+HRQ557</f>
        <v>0</v>
      </c>
      <c r="HRR119" s="1845" t="e">
        <f>+HRQ119/HRQ$16</f>
        <v>#DIV/0!</v>
      </c>
      <c r="HRS119" s="1538">
        <f>+HRS557</f>
        <v>0</v>
      </c>
      <c r="HRT119" s="1845" t="e">
        <f>+HRS119/HRS$16</f>
        <v>#DIV/0!</v>
      </c>
      <c r="HRU119" s="1538">
        <f>+HRU557</f>
        <v>0</v>
      </c>
      <c r="HRV119" s="1845" t="e">
        <f>+HRU119/HRU$16</f>
        <v>#DIV/0!</v>
      </c>
      <c r="HRW119" s="1538">
        <f>+HRW557</f>
        <v>0</v>
      </c>
      <c r="HRX119" s="1845" t="e">
        <f>+HRW119/HRW$16</f>
        <v>#DIV/0!</v>
      </c>
      <c r="HRY119" s="1538">
        <f>+HRY557</f>
        <v>0</v>
      </c>
      <c r="HRZ119" s="1845" t="e">
        <f>+HRY119/HRY$16</f>
        <v>#DIV/0!</v>
      </c>
      <c r="HSA119" s="1538">
        <f>+HSA557</f>
        <v>0</v>
      </c>
      <c r="HSB119" s="1845" t="e">
        <f>+HSA119/HSA$16</f>
        <v>#DIV/0!</v>
      </c>
      <c r="HSC119" s="1538">
        <f>+HSC557</f>
        <v>0</v>
      </c>
      <c r="HSD119" s="1845" t="e">
        <f>+HSC119/HSC$16</f>
        <v>#DIV/0!</v>
      </c>
      <c r="HSE119" s="1538">
        <f>+HSE557</f>
        <v>0</v>
      </c>
      <c r="HSF119" s="1845" t="e">
        <f>+HSE119/HSE$16</f>
        <v>#DIV/0!</v>
      </c>
      <c r="HSG119" s="1538">
        <f>+HSG557</f>
        <v>0</v>
      </c>
      <c r="HSH119" s="1845" t="e">
        <f>+HSG119/HSG$16</f>
        <v>#DIV/0!</v>
      </c>
      <c r="HSI119" s="1538">
        <f>+HSI557</f>
        <v>0</v>
      </c>
      <c r="HSJ119" s="1845" t="e">
        <f>+HSI119/HSI$16</f>
        <v>#DIV/0!</v>
      </c>
      <c r="HSK119" s="1538">
        <f>+HSK557</f>
        <v>0</v>
      </c>
      <c r="HSL119" s="1845" t="e">
        <f>+HSK119/HSK$16</f>
        <v>#DIV/0!</v>
      </c>
      <c r="HSM119" s="1538">
        <f>+HSM557</f>
        <v>0</v>
      </c>
      <c r="HSN119" s="1845" t="e">
        <f>+HSM119/HSM$16</f>
        <v>#DIV/0!</v>
      </c>
      <c r="HSO119" s="1538">
        <f>+HSO557</f>
        <v>0</v>
      </c>
      <c r="HSP119" s="1845" t="e">
        <f>+HSO119/HSO$16</f>
        <v>#DIV/0!</v>
      </c>
      <c r="HSQ119" s="1538">
        <f>+HSQ557</f>
        <v>0</v>
      </c>
      <c r="HSR119" s="1845" t="e">
        <f>+HSQ119/HSQ$16</f>
        <v>#DIV/0!</v>
      </c>
      <c r="HSS119" s="1538">
        <f>+HSS557</f>
        <v>0</v>
      </c>
      <c r="HST119" s="1845" t="e">
        <f>+HSS119/HSS$16</f>
        <v>#DIV/0!</v>
      </c>
      <c r="HSU119" s="1538">
        <f>+HSU557</f>
        <v>0</v>
      </c>
      <c r="HSV119" s="1845" t="e">
        <f>+HSU119/HSU$16</f>
        <v>#DIV/0!</v>
      </c>
      <c r="HSW119" s="1538">
        <f>+HSW557</f>
        <v>0</v>
      </c>
      <c r="HSX119" s="1845" t="e">
        <f>+HSW119/HSW$16</f>
        <v>#DIV/0!</v>
      </c>
      <c r="HSY119" s="1538">
        <f>+HSY557</f>
        <v>0</v>
      </c>
      <c r="HSZ119" s="1845" t="e">
        <f>+HSY119/HSY$16</f>
        <v>#DIV/0!</v>
      </c>
      <c r="HTA119" s="1538">
        <f>+HTA557</f>
        <v>0</v>
      </c>
      <c r="HTB119" s="1845" t="e">
        <f>+HTA119/HTA$16</f>
        <v>#DIV/0!</v>
      </c>
      <c r="HTC119" s="1538">
        <f>+HTC557</f>
        <v>0</v>
      </c>
      <c r="HTD119" s="1845" t="e">
        <f>+HTC119/HTC$16</f>
        <v>#DIV/0!</v>
      </c>
      <c r="HTE119" s="1538">
        <f>+HTE557</f>
        <v>0</v>
      </c>
      <c r="HTF119" s="1845" t="e">
        <f>+HTE119/HTE$16</f>
        <v>#DIV/0!</v>
      </c>
      <c r="HTG119" s="1538">
        <f>+HTG557</f>
        <v>0</v>
      </c>
      <c r="HTH119" s="1845" t="e">
        <f>+HTG119/HTG$16</f>
        <v>#DIV/0!</v>
      </c>
      <c r="HTI119" s="1538">
        <f>+HTI557</f>
        <v>0</v>
      </c>
      <c r="HTJ119" s="1845" t="e">
        <f>+HTI119/HTI$16</f>
        <v>#DIV/0!</v>
      </c>
      <c r="HTK119" s="1538">
        <f>+HTK557</f>
        <v>0</v>
      </c>
      <c r="HTL119" s="1845" t="e">
        <f>+HTK119/HTK$16</f>
        <v>#DIV/0!</v>
      </c>
      <c r="HTM119" s="1538">
        <f>+HTM557</f>
        <v>0</v>
      </c>
      <c r="HTN119" s="1845" t="e">
        <f>+HTM119/HTM$16</f>
        <v>#DIV/0!</v>
      </c>
      <c r="HTO119" s="1538">
        <f>+HTO557</f>
        <v>0</v>
      </c>
      <c r="HTP119" s="1845" t="e">
        <f>+HTO119/HTO$16</f>
        <v>#DIV/0!</v>
      </c>
      <c r="HTQ119" s="1538">
        <f>+HTQ557</f>
        <v>0</v>
      </c>
      <c r="HTR119" s="1845" t="e">
        <f>+HTQ119/HTQ$16</f>
        <v>#DIV/0!</v>
      </c>
      <c r="HTS119" s="1538">
        <f>+HTS557</f>
        <v>0</v>
      </c>
      <c r="HTT119" s="1845" t="e">
        <f>+HTS119/HTS$16</f>
        <v>#DIV/0!</v>
      </c>
      <c r="HTU119" s="1538">
        <f>+HTU557</f>
        <v>0</v>
      </c>
      <c r="HTV119" s="1845" t="e">
        <f>+HTU119/HTU$16</f>
        <v>#DIV/0!</v>
      </c>
      <c r="HTW119" s="1538">
        <f>+HTW557</f>
        <v>0</v>
      </c>
      <c r="HTX119" s="1845" t="e">
        <f>+HTW119/HTW$16</f>
        <v>#DIV/0!</v>
      </c>
      <c r="HTY119" s="1538">
        <f>+HTY557</f>
        <v>0</v>
      </c>
      <c r="HTZ119" s="1845" t="e">
        <f>+HTY119/HTY$16</f>
        <v>#DIV/0!</v>
      </c>
      <c r="HUA119" s="1538">
        <f>+HUA557</f>
        <v>0</v>
      </c>
      <c r="HUB119" s="1845" t="e">
        <f>+HUA119/HUA$16</f>
        <v>#DIV/0!</v>
      </c>
      <c r="HUC119" s="1538">
        <f>+HUC557</f>
        <v>0</v>
      </c>
      <c r="HUD119" s="1845" t="e">
        <f>+HUC119/HUC$16</f>
        <v>#DIV/0!</v>
      </c>
      <c r="HUE119" s="1538">
        <f>+HUE557</f>
        <v>0</v>
      </c>
      <c r="HUF119" s="1845" t="e">
        <f>+HUE119/HUE$16</f>
        <v>#DIV/0!</v>
      </c>
      <c r="HUG119" s="1538">
        <f>+HUG557</f>
        <v>0</v>
      </c>
      <c r="HUH119" s="1845" t="e">
        <f>+HUG119/HUG$16</f>
        <v>#DIV/0!</v>
      </c>
      <c r="HUI119" s="1538">
        <f>+HUI557</f>
        <v>0</v>
      </c>
      <c r="HUJ119" s="1845" t="e">
        <f>+HUI119/HUI$16</f>
        <v>#DIV/0!</v>
      </c>
      <c r="HUK119" s="1538">
        <f>+HUK557</f>
        <v>0</v>
      </c>
      <c r="HUL119" s="1845" t="e">
        <f>+HUK119/HUK$16</f>
        <v>#DIV/0!</v>
      </c>
      <c r="HUM119" s="1538">
        <f>+HUM557</f>
        <v>0</v>
      </c>
      <c r="HUN119" s="1845" t="e">
        <f>+HUM119/HUM$16</f>
        <v>#DIV/0!</v>
      </c>
      <c r="HUO119" s="1538">
        <f>+HUO557</f>
        <v>0</v>
      </c>
      <c r="HUP119" s="1845" t="e">
        <f>+HUO119/HUO$16</f>
        <v>#DIV/0!</v>
      </c>
      <c r="HUQ119" s="1538">
        <f>+HUQ557</f>
        <v>0</v>
      </c>
      <c r="HUR119" s="1845" t="e">
        <f>+HUQ119/HUQ$16</f>
        <v>#DIV/0!</v>
      </c>
      <c r="HUS119" s="1538">
        <f>+HUS557</f>
        <v>0</v>
      </c>
      <c r="HUT119" s="1845" t="e">
        <f>+HUS119/HUS$16</f>
        <v>#DIV/0!</v>
      </c>
      <c r="HUU119" s="1538">
        <f>+HUU557</f>
        <v>0</v>
      </c>
      <c r="HUV119" s="1845" t="e">
        <f>+HUU119/HUU$16</f>
        <v>#DIV/0!</v>
      </c>
      <c r="HUW119" s="1538">
        <f>+HUW557</f>
        <v>0</v>
      </c>
      <c r="HUX119" s="1845" t="e">
        <f>+HUW119/HUW$16</f>
        <v>#DIV/0!</v>
      </c>
      <c r="HUY119" s="1538">
        <f>+HUY557</f>
        <v>0</v>
      </c>
      <c r="HUZ119" s="1845" t="e">
        <f>+HUY119/HUY$16</f>
        <v>#DIV/0!</v>
      </c>
      <c r="HVA119" s="1538">
        <f>+HVA557</f>
        <v>0</v>
      </c>
      <c r="HVB119" s="1845" t="e">
        <f>+HVA119/HVA$16</f>
        <v>#DIV/0!</v>
      </c>
      <c r="HVC119" s="1538">
        <f>+HVC557</f>
        <v>0</v>
      </c>
      <c r="HVD119" s="1845" t="e">
        <f>+HVC119/HVC$16</f>
        <v>#DIV/0!</v>
      </c>
      <c r="HVE119" s="1538">
        <f>+HVE557</f>
        <v>0</v>
      </c>
      <c r="HVF119" s="1845" t="e">
        <f>+HVE119/HVE$16</f>
        <v>#DIV/0!</v>
      </c>
      <c r="HVG119" s="1538">
        <f>+HVG557</f>
        <v>0</v>
      </c>
      <c r="HVH119" s="1845" t="e">
        <f>+HVG119/HVG$16</f>
        <v>#DIV/0!</v>
      </c>
      <c r="HVI119" s="1538">
        <f>+HVI557</f>
        <v>0</v>
      </c>
      <c r="HVJ119" s="1845" t="e">
        <f>+HVI119/HVI$16</f>
        <v>#DIV/0!</v>
      </c>
      <c r="HVK119" s="1538">
        <f>+HVK557</f>
        <v>0</v>
      </c>
      <c r="HVL119" s="1845" t="e">
        <f>+HVK119/HVK$16</f>
        <v>#DIV/0!</v>
      </c>
      <c r="HVM119" s="1538">
        <f>+HVM557</f>
        <v>0</v>
      </c>
      <c r="HVN119" s="1845" t="e">
        <f>+HVM119/HVM$16</f>
        <v>#DIV/0!</v>
      </c>
      <c r="HVO119" s="1538">
        <f>+HVO557</f>
        <v>0</v>
      </c>
      <c r="HVP119" s="1845" t="e">
        <f>+HVO119/HVO$16</f>
        <v>#DIV/0!</v>
      </c>
      <c r="HVQ119" s="1538">
        <f>+HVQ557</f>
        <v>0</v>
      </c>
      <c r="HVR119" s="1845" t="e">
        <f>+HVQ119/HVQ$16</f>
        <v>#DIV/0!</v>
      </c>
      <c r="HVS119" s="1538">
        <f>+HVS557</f>
        <v>0</v>
      </c>
      <c r="HVT119" s="1845" t="e">
        <f>+HVS119/HVS$16</f>
        <v>#DIV/0!</v>
      </c>
      <c r="HVU119" s="1538">
        <f>+HVU557</f>
        <v>0</v>
      </c>
      <c r="HVV119" s="1845" t="e">
        <f>+HVU119/HVU$16</f>
        <v>#DIV/0!</v>
      </c>
      <c r="HVW119" s="1538">
        <f>+HVW557</f>
        <v>0</v>
      </c>
      <c r="HVX119" s="1845" t="e">
        <f>+HVW119/HVW$16</f>
        <v>#DIV/0!</v>
      </c>
      <c r="HVY119" s="1538">
        <f>+HVY557</f>
        <v>0</v>
      </c>
      <c r="HVZ119" s="1845" t="e">
        <f>+HVY119/HVY$16</f>
        <v>#DIV/0!</v>
      </c>
      <c r="HWA119" s="1538">
        <f>+HWA557</f>
        <v>0</v>
      </c>
      <c r="HWB119" s="1845" t="e">
        <f>+HWA119/HWA$16</f>
        <v>#DIV/0!</v>
      </c>
      <c r="HWC119" s="1538">
        <f>+HWC557</f>
        <v>0</v>
      </c>
      <c r="HWD119" s="1845" t="e">
        <f>+HWC119/HWC$16</f>
        <v>#DIV/0!</v>
      </c>
      <c r="HWE119" s="1538">
        <f>+HWE557</f>
        <v>0</v>
      </c>
      <c r="HWF119" s="1845" t="e">
        <f>+HWE119/HWE$16</f>
        <v>#DIV/0!</v>
      </c>
      <c r="HWG119" s="1538">
        <f>+HWG557</f>
        <v>0</v>
      </c>
      <c r="HWH119" s="1845" t="e">
        <f>+HWG119/HWG$16</f>
        <v>#DIV/0!</v>
      </c>
      <c r="HWI119" s="1538">
        <f>+HWI557</f>
        <v>0</v>
      </c>
      <c r="HWJ119" s="1845" t="e">
        <f>+HWI119/HWI$16</f>
        <v>#DIV/0!</v>
      </c>
      <c r="HWK119" s="1538">
        <f>+HWK557</f>
        <v>0</v>
      </c>
      <c r="HWL119" s="1845" t="e">
        <f>+HWK119/HWK$16</f>
        <v>#DIV/0!</v>
      </c>
      <c r="HWM119" s="1538">
        <f>+HWM557</f>
        <v>0</v>
      </c>
      <c r="HWN119" s="1845" t="e">
        <f>+HWM119/HWM$16</f>
        <v>#DIV/0!</v>
      </c>
      <c r="HWO119" s="1538">
        <f>+HWO557</f>
        <v>0</v>
      </c>
      <c r="HWP119" s="1845" t="e">
        <f>+HWO119/HWO$16</f>
        <v>#DIV/0!</v>
      </c>
      <c r="HWQ119" s="1538">
        <f>+HWQ557</f>
        <v>0</v>
      </c>
      <c r="HWR119" s="1845" t="e">
        <f>+HWQ119/HWQ$16</f>
        <v>#DIV/0!</v>
      </c>
      <c r="HWS119" s="1538">
        <f>+HWS557</f>
        <v>0</v>
      </c>
      <c r="HWT119" s="1845" t="e">
        <f>+HWS119/HWS$16</f>
        <v>#DIV/0!</v>
      </c>
      <c r="HWU119" s="1538">
        <f>+HWU557</f>
        <v>0</v>
      </c>
      <c r="HWV119" s="1845" t="e">
        <f>+HWU119/HWU$16</f>
        <v>#DIV/0!</v>
      </c>
      <c r="HWW119" s="1538">
        <f>+HWW557</f>
        <v>0</v>
      </c>
      <c r="HWX119" s="1845" t="e">
        <f>+HWW119/HWW$16</f>
        <v>#DIV/0!</v>
      </c>
      <c r="HWY119" s="1538">
        <f>+HWY557</f>
        <v>0</v>
      </c>
      <c r="HWZ119" s="1845" t="e">
        <f>+HWY119/HWY$16</f>
        <v>#DIV/0!</v>
      </c>
      <c r="HXA119" s="1538">
        <f>+HXA557</f>
        <v>0</v>
      </c>
      <c r="HXB119" s="1845" t="e">
        <f>+HXA119/HXA$16</f>
        <v>#DIV/0!</v>
      </c>
      <c r="HXC119" s="1538">
        <f>+HXC557</f>
        <v>0</v>
      </c>
      <c r="HXD119" s="1845" t="e">
        <f>+HXC119/HXC$16</f>
        <v>#DIV/0!</v>
      </c>
      <c r="HXE119" s="1538">
        <f>+HXE557</f>
        <v>0</v>
      </c>
      <c r="HXF119" s="1845" t="e">
        <f>+HXE119/HXE$16</f>
        <v>#DIV/0!</v>
      </c>
      <c r="HXG119" s="1538">
        <f>+HXG557</f>
        <v>0</v>
      </c>
      <c r="HXH119" s="1845" t="e">
        <f>+HXG119/HXG$16</f>
        <v>#DIV/0!</v>
      </c>
      <c r="HXI119" s="1538">
        <f>+HXI557</f>
        <v>0</v>
      </c>
      <c r="HXJ119" s="1845" t="e">
        <f>+HXI119/HXI$16</f>
        <v>#DIV/0!</v>
      </c>
      <c r="HXK119" s="1538">
        <f>+HXK557</f>
        <v>0</v>
      </c>
      <c r="HXL119" s="1845" t="e">
        <f>+HXK119/HXK$16</f>
        <v>#DIV/0!</v>
      </c>
      <c r="HXM119" s="1538">
        <f>+HXM557</f>
        <v>0</v>
      </c>
      <c r="HXN119" s="1845" t="e">
        <f>+HXM119/HXM$16</f>
        <v>#DIV/0!</v>
      </c>
      <c r="HXO119" s="1538">
        <f>+HXO557</f>
        <v>0</v>
      </c>
      <c r="HXP119" s="1845" t="e">
        <f>+HXO119/HXO$16</f>
        <v>#DIV/0!</v>
      </c>
      <c r="HXQ119" s="1538">
        <f>+HXQ557</f>
        <v>0</v>
      </c>
      <c r="HXR119" s="1845" t="e">
        <f>+HXQ119/HXQ$16</f>
        <v>#DIV/0!</v>
      </c>
      <c r="HXS119" s="1538">
        <f>+HXS557</f>
        <v>0</v>
      </c>
      <c r="HXT119" s="1845" t="e">
        <f>+HXS119/HXS$16</f>
        <v>#DIV/0!</v>
      </c>
      <c r="HXU119" s="1538">
        <f>+HXU557</f>
        <v>0</v>
      </c>
      <c r="HXV119" s="1845" t="e">
        <f>+HXU119/HXU$16</f>
        <v>#DIV/0!</v>
      </c>
      <c r="HXW119" s="1538">
        <f>+HXW557</f>
        <v>0</v>
      </c>
      <c r="HXX119" s="1845" t="e">
        <f>+HXW119/HXW$16</f>
        <v>#DIV/0!</v>
      </c>
      <c r="HXY119" s="1538">
        <f>+HXY557</f>
        <v>0</v>
      </c>
      <c r="HXZ119" s="1845" t="e">
        <f>+HXY119/HXY$16</f>
        <v>#DIV/0!</v>
      </c>
      <c r="HYA119" s="1538">
        <f>+HYA557</f>
        <v>0</v>
      </c>
      <c r="HYB119" s="1845" t="e">
        <f>+HYA119/HYA$16</f>
        <v>#DIV/0!</v>
      </c>
      <c r="HYC119" s="1538">
        <f>+HYC557</f>
        <v>0</v>
      </c>
      <c r="HYD119" s="1845" t="e">
        <f>+HYC119/HYC$16</f>
        <v>#DIV/0!</v>
      </c>
      <c r="HYE119" s="1538">
        <f>+HYE557</f>
        <v>0</v>
      </c>
      <c r="HYF119" s="1845" t="e">
        <f>+HYE119/HYE$16</f>
        <v>#DIV/0!</v>
      </c>
      <c r="HYG119" s="1538">
        <f>+HYG557</f>
        <v>0</v>
      </c>
      <c r="HYH119" s="1845" t="e">
        <f>+HYG119/HYG$16</f>
        <v>#DIV/0!</v>
      </c>
      <c r="HYI119" s="1538">
        <f>+HYI557</f>
        <v>0</v>
      </c>
      <c r="HYJ119" s="1845" t="e">
        <f>+HYI119/HYI$16</f>
        <v>#DIV/0!</v>
      </c>
      <c r="HYK119" s="1538">
        <f>+HYK557</f>
        <v>0</v>
      </c>
      <c r="HYL119" s="1845" t="e">
        <f>+HYK119/HYK$16</f>
        <v>#DIV/0!</v>
      </c>
      <c r="HYM119" s="1538">
        <f>+HYM557</f>
        <v>0</v>
      </c>
      <c r="HYN119" s="1845" t="e">
        <f>+HYM119/HYM$16</f>
        <v>#DIV/0!</v>
      </c>
      <c r="HYO119" s="1538">
        <f>+HYO557</f>
        <v>0</v>
      </c>
      <c r="HYP119" s="1845" t="e">
        <f>+HYO119/HYO$16</f>
        <v>#DIV/0!</v>
      </c>
      <c r="HYQ119" s="1538">
        <f>+HYQ557</f>
        <v>0</v>
      </c>
      <c r="HYR119" s="1845" t="e">
        <f>+HYQ119/HYQ$16</f>
        <v>#DIV/0!</v>
      </c>
      <c r="HYS119" s="1538">
        <f>+HYS557</f>
        <v>0</v>
      </c>
      <c r="HYT119" s="1845" t="e">
        <f>+HYS119/HYS$16</f>
        <v>#DIV/0!</v>
      </c>
      <c r="HYU119" s="1538">
        <f>+HYU557</f>
        <v>0</v>
      </c>
      <c r="HYV119" s="1845" t="e">
        <f>+HYU119/HYU$16</f>
        <v>#DIV/0!</v>
      </c>
      <c r="HYW119" s="1538">
        <f>+HYW557</f>
        <v>0</v>
      </c>
      <c r="HYX119" s="1845" t="e">
        <f>+HYW119/HYW$16</f>
        <v>#DIV/0!</v>
      </c>
      <c r="HYY119" s="1538">
        <f>+HYY557</f>
        <v>0</v>
      </c>
      <c r="HYZ119" s="1845" t="e">
        <f>+HYY119/HYY$16</f>
        <v>#DIV/0!</v>
      </c>
      <c r="HZA119" s="1538">
        <f>+HZA557</f>
        <v>0</v>
      </c>
      <c r="HZB119" s="1845" t="e">
        <f>+HZA119/HZA$16</f>
        <v>#DIV/0!</v>
      </c>
      <c r="HZC119" s="1538">
        <f>+HZC557</f>
        <v>0</v>
      </c>
      <c r="HZD119" s="1845" t="e">
        <f>+HZC119/HZC$16</f>
        <v>#DIV/0!</v>
      </c>
      <c r="HZE119" s="1538">
        <f>+HZE557</f>
        <v>0</v>
      </c>
      <c r="HZF119" s="1845" t="e">
        <f>+HZE119/HZE$16</f>
        <v>#DIV/0!</v>
      </c>
      <c r="HZG119" s="1538">
        <f>+HZG557</f>
        <v>0</v>
      </c>
      <c r="HZH119" s="1845" t="e">
        <f>+HZG119/HZG$16</f>
        <v>#DIV/0!</v>
      </c>
      <c r="HZI119" s="1538">
        <f>+HZI557</f>
        <v>0</v>
      </c>
      <c r="HZJ119" s="1845" t="e">
        <f>+HZI119/HZI$16</f>
        <v>#DIV/0!</v>
      </c>
      <c r="HZK119" s="1538">
        <f>+HZK557</f>
        <v>0</v>
      </c>
      <c r="HZL119" s="1845" t="e">
        <f>+HZK119/HZK$16</f>
        <v>#DIV/0!</v>
      </c>
      <c r="HZM119" s="1538">
        <f>+HZM557</f>
        <v>0</v>
      </c>
      <c r="HZN119" s="1845" t="e">
        <f>+HZM119/HZM$16</f>
        <v>#DIV/0!</v>
      </c>
      <c r="HZO119" s="1538">
        <f>+HZO557</f>
        <v>0</v>
      </c>
      <c r="HZP119" s="1845" t="e">
        <f>+HZO119/HZO$16</f>
        <v>#DIV/0!</v>
      </c>
      <c r="HZQ119" s="1538">
        <f>+HZQ557</f>
        <v>0</v>
      </c>
      <c r="HZR119" s="1845" t="e">
        <f>+HZQ119/HZQ$16</f>
        <v>#DIV/0!</v>
      </c>
      <c r="HZS119" s="1538">
        <f>+HZS557</f>
        <v>0</v>
      </c>
      <c r="HZT119" s="1845" t="e">
        <f>+HZS119/HZS$16</f>
        <v>#DIV/0!</v>
      </c>
      <c r="HZU119" s="1538">
        <f>+HZU557</f>
        <v>0</v>
      </c>
      <c r="HZV119" s="1845" t="e">
        <f>+HZU119/HZU$16</f>
        <v>#DIV/0!</v>
      </c>
      <c r="HZW119" s="1538">
        <f>+HZW557</f>
        <v>0</v>
      </c>
      <c r="HZX119" s="1845" t="e">
        <f>+HZW119/HZW$16</f>
        <v>#DIV/0!</v>
      </c>
      <c r="HZY119" s="1538">
        <f>+HZY557</f>
        <v>0</v>
      </c>
      <c r="HZZ119" s="1845" t="e">
        <f>+HZY119/HZY$16</f>
        <v>#DIV/0!</v>
      </c>
      <c r="IAA119" s="1538">
        <f>+IAA557</f>
        <v>0</v>
      </c>
      <c r="IAB119" s="1845" t="e">
        <f>+IAA119/IAA$16</f>
        <v>#DIV/0!</v>
      </c>
      <c r="IAC119" s="1538">
        <f>+IAC557</f>
        <v>0</v>
      </c>
      <c r="IAD119" s="1845" t="e">
        <f>+IAC119/IAC$16</f>
        <v>#DIV/0!</v>
      </c>
      <c r="IAE119" s="1538">
        <f>+IAE557</f>
        <v>0</v>
      </c>
      <c r="IAF119" s="1845" t="e">
        <f>+IAE119/IAE$16</f>
        <v>#DIV/0!</v>
      </c>
      <c r="IAG119" s="1538">
        <f>+IAG557</f>
        <v>0</v>
      </c>
      <c r="IAH119" s="1845" t="e">
        <f>+IAG119/IAG$16</f>
        <v>#DIV/0!</v>
      </c>
      <c r="IAI119" s="1538">
        <f>+IAI557</f>
        <v>0</v>
      </c>
      <c r="IAJ119" s="1845" t="e">
        <f>+IAI119/IAI$16</f>
        <v>#DIV/0!</v>
      </c>
      <c r="IAK119" s="1538">
        <f>+IAK557</f>
        <v>0</v>
      </c>
      <c r="IAL119" s="1845" t="e">
        <f>+IAK119/IAK$16</f>
        <v>#DIV/0!</v>
      </c>
      <c r="IAM119" s="1538">
        <f>+IAM557</f>
        <v>0</v>
      </c>
      <c r="IAN119" s="1845" t="e">
        <f>+IAM119/IAM$16</f>
        <v>#DIV/0!</v>
      </c>
      <c r="IAO119" s="1538">
        <f>+IAO557</f>
        <v>0</v>
      </c>
      <c r="IAP119" s="1845" t="e">
        <f>+IAO119/IAO$16</f>
        <v>#DIV/0!</v>
      </c>
      <c r="IAQ119" s="1538">
        <f>+IAQ557</f>
        <v>0</v>
      </c>
      <c r="IAR119" s="1845" t="e">
        <f>+IAQ119/IAQ$16</f>
        <v>#DIV/0!</v>
      </c>
      <c r="IAS119" s="1538">
        <f>+IAS557</f>
        <v>0</v>
      </c>
      <c r="IAT119" s="1845" t="e">
        <f>+IAS119/IAS$16</f>
        <v>#DIV/0!</v>
      </c>
      <c r="IAU119" s="1538">
        <f>+IAU557</f>
        <v>0</v>
      </c>
      <c r="IAV119" s="1845" t="e">
        <f>+IAU119/IAU$16</f>
        <v>#DIV/0!</v>
      </c>
      <c r="IAW119" s="1538">
        <f>+IAW557</f>
        <v>0</v>
      </c>
      <c r="IAX119" s="1845" t="e">
        <f>+IAW119/IAW$16</f>
        <v>#DIV/0!</v>
      </c>
      <c r="IAY119" s="1538">
        <f>+IAY557</f>
        <v>0</v>
      </c>
      <c r="IAZ119" s="1845" t="e">
        <f>+IAY119/IAY$16</f>
        <v>#DIV/0!</v>
      </c>
      <c r="IBA119" s="1538">
        <f>+IBA557</f>
        <v>0</v>
      </c>
      <c r="IBB119" s="1845" t="e">
        <f>+IBA119/IBA$16</f>
        <v>#DIV/0!</v>
      </c>
      <c r="IBC119" s="1538">
        <f>+IBC557</f>
        <v>0</v>
      </c>
      <c r="IBD119" s="1845" t="e">
        <f>+IBC119/IBC$16</f>
        <v>#DIV/0!</v>
      </c>
      <c r="IBE119" s="1538">
        <f>+IBE557</f>
        <v>0</v>
      </c>
      <c r="IBF119" s="1845" t="e">
        <f>+IBE119/IBE$16</f>
        <v>#DIV/0!</v>
      </c>
      <c r="IBG119" s="1538">
        <f>+IBG557</f>
        <v>0</v>
      </c>
      <c r="IBH119" s="1845" t="e">
        <f>+IBG119/IBG$16</f>
        <v>#DIV/0!</v>
      </c>
      <c r="IBI119" s="1538">
        <f>+IBI557</f>
        <v>0</v>
      </c>
      <c r="IBJ119" s="1845" t="e">
        <f>+IBI119/IBI$16</f>
        <v>#DIV/0!</v>
      </c>
      <c r="IBK119" s="1538">
        <f>+IBK557</f>
        <v>0</v>
      </c>
      <c r="IBL119" s="1845" t="e">
        <f>+IBK119/IBK$16</f>
        <v>#DIV/0!</v>
      </c>
      <c r="IBM119" s="1538">
        <f>+IBM557</f>
        <v>0</v>
      </c>
      <c r="IBN119" s="1845" t="e">
        <f>+IBM119/IBM$16</f>
        <v>#DIV/0!</v>
      </c>
      <c r="IBO119" s="1538">
        <f>+IBO557</f>
        <v>0</v>
      </c>
      <c r="IBP119" s="1845" t="e">
        <f>+IBO119/IBO$16</f>
        <v>#DIV/0!</v>
      </c>
      <c r="IBQ119" s="1538">
        <f>+IBQ557</f>
        <v>0</v>
      </c>
      <c r="IBR119" s="1845" t="e">
        <f>+IBQ119/IBQ$16</f>
        <v>#DIV/0!</v>
      </c>
      <c r="IBS119" s="1538">
        <f>+IBS557</f>
        <v>0</v>
      </c>
      <c r="IBT119" s="1845" t="e">
        <f>+IBS119/IBS$16</f>
        <v>#DIV/0!</v>
      </c>
      <c r="IBU119" s="1538">
        <f>+IBU557</f>
        <v>0</v>
      </c>
      <c r="IBV119" s="1845" t="e">
        <f>+IBU119/IBU$16</f>
        <v>#DIV/0!</v>
      </c>
      <c r="IBW119" s="1538">
        <f>+IBW557</f>
        <v>0</v>
      </c>
      <c r="IBX119" s="1845" t="e">
        <f>+IBW119/IBW$16</f>
        <v>#DIV/0!</v>
      </c>
      <c r="IBY119" s="1538">
        <f>+IBY557</f>
        <v>0</v>
      </c>
      <c r="IBZ119" s="1845" t="e">
        <f>+IBY119/IBY$16</f>
        <v>#DIV/0!</v>
      </c>
      <c r="ICA119" s="1538">
        <f>+ICA557</f>
        <v>0</v>
      </c>
      <c r="ICB119" s="1845" t="e">
        <f>+ICA119/ICA$16</f>
        <v>#DIV/0!</v>
      </c>
      <c r="ICC119" s="1538">
        <f>+ICC557</f>
        <v>0</v>
      </c>
      <c r="ICD119" s="1845" t="e">
        <f>+ICC119/ICC$16</f>
        <v>#DIV/0!</v>
      </c>
      <c r="ICE119" s="1538">
        <f>+ICE557</f>
        <v>0</v>
      </c>
      <c r="ICF119" s="1845" t="e">
        <f>+ICE119/ICE$16</f>
        <v>#DIV/0!</v>
      </c>
      <c r="ICG119" s="1538">
        <f>+ICG557</f>
        <v>0</v>
      </c>
      <c r="ICH119" s="1845" t="e">
        <f>+ICG119/ICG$16</f>
        <v>#DIV/0!</v>
      </c>
      <c r="ICI119" s="1538">
        <f>+ICI557</f>
        <v>0</v>
      </c>
      <c r="ICJ119" s="1845" t="e">
        <f>+ICI119/ICI$16</f>
        <v>#DIV/0!</v>
      </c>
      <c r="ICK119" s="1538">
        <f>+ICK557</f>
        <v>0</v>
      </c>
      <c r="ICL119" s="1845" t="e">
        <f>+ICK119/ICK$16</f>
        <v>#DIV/0!</v>
      </c>
      <c r="ICM119" s="1538">
        <f>+ICM557</f>
        <v>0</v>
      </c>
      <c r="ICN119" s="1845" t="e">
        <f>+ICM119/ICM$16</f>
        <v>#DIV/0!</v>
      </c>
      <c r="ICO119" s="1538">
        <f>+ICO557</f>
        <v>0</v>
      </c>
      <c r="ICP119" s="1845" t="e">
        <f>+ICO119/ICO$16</f>
        <v>#DIV/0!</v>
      </c>
      <c r="ICQ119" s="1538">
        <f>+ICQ557</f>
        <v>0</v>
      </c>
      <c r="ICR119" s="1845" t="e">
        <f>+ICQ119/ICQ$16</f>
        <v>#DIV/0!</v>
      </c>
      <c r="ICS119" s="1538">
        <f>+ICS557</f>
        <v>0</v>
      </c>
      <c r="ICT119" s="1845" t="e">
        <f>+ICS119/ICS$16</f>
        <v>#DIV/0!</v>
      </c>
      <c r="ICU119" s="1538">
        <f>+ICU557</f>
        <v>0</v>
      </c>
      <c r="ICV119" s="1845" t="e">
        <f>+ICU119/ICU$16</f>
        <v>#DIV/0!</v>
      </c>
      <c r="ICW119" s="1538">
        <f>+ICW557</f>
        <v>0</v>
      </c>
      <c r="ICX119" s="1845" t="e">
        <f>+ICW119/ICW$16</f>
        <v>#DIV/0!</v>
      </c>
      <c r="ICY119" s="1538">
        <f>+ICY557</f>
        <v>0</v>
      </c>
      <c r="ICZ119" s="1845" t="e">
        <f>+ICY119/ICY$16</f>
        <v>#DIV/0!</v>
      </c>
      <c r="IDA119" s="1538">
        <f>+IDA557</f>
        <v>0</v>
      </c>
      <c r="IDB119" s="1845" t="e">
        <f>+IDA119/IDA$16</f>
        <v>#DIV/0!</v>
      </c>
      <c r="IDC119" s="1538">
        <f>+IDC557</f>
        <v>0</v>
      </c>
      <c r="IDD119" s="1845" t="e">
        <f>+IDC119/IDC$16</f>
        <v>#DIV/0!</v>
      </c>
      <c r="IDE119" s="1538">
        <f>+IDE557</f>
        <v>0</v>
      </c>
      <c r="IDF119" s="1845" t="e">
        <f>+IDE119/IDE$16</f>
        <v>#DIV/0!</v>
      </c>
      <c r="IDG119" s="1538">
        <f>+IDG557</f>
        <v>0</v>
      </c>
      <c r="IDH119" s="1845" t="e">
        <f>+IDG119/IDG$16</f>
        <v>#DIV/0!</v>
      </c>
      <c r="IDI119" s="1538">
        <f>+IDI557</f>
        <v>0</v>
      </c>
      <c r="IDJ119" s="1845" t="e">
        <f>+IDI119/IDI$16</f>
        <v>#DIV/0!</v>
      </c>
      <c r="IDK119" s="1538">
        <f>+IDK557</f>
        <v>0</v>
      </c>
      <c r="IDL119" s="1845" t="e">
        <f>+IDK119/IDK$16</f>
        <v>#DIV/0!</v>
      </c>
      <c r="IDM119" s="1538">
        <f>+IDM557</f>
        <v>0</v>
      </c>
      <c r="IDN119" s="1845" t="e">
        <f>+IDM119/IDM$16</f>
        <v>#DIV/0!</v>
      </c>
      <c r="IDO119" s="1538">
        <f>+IDO557</f>
        <v>0</v>
      </c>
      <c r="IDP119" s="1845" t="e">
        <f>+IDO119/IDO$16</f>
        <v>#DIV/0!</v>
      </c>
      <c r="IDQ119" s="1538">
        <f>+IDQ557</f>
        <v>0</v>
      </c>
      <c r="IDR119" s="1845" t="e">
        <f>+IDQ119/IDQ$16</f>
        <v>#DIV/0!</v>
      </c>
      <c r="IDS119" s="1538">
        <f>+IDS557</f>
        <v>0</v>
      </c>
      <c r="IDT119" s="1845" t="e">
        <f>+IDS119/IDS$16</f>
        <v>#DIV/0!</v>
      </c>
      <c r="IDU119" s="1538">
        <f>+IDU557</f>
        <v>0</v>
      </c>
      <c r="IDV119" s="1845" t="e">
        <f>+IDU119/IDU$16</f>
        <v>#DIV/0!</v>
      </c>
      <c r="IDW119" s="1538">
        <f>+IDW557</f>
        <v>0</v>
      </c>
      <c r="IDX119" s="1845" t="e">
        <f>+IDW119/IDW$16</f>
        <v>#DIV/0!</v>
      </c>
      <c r="IDY119" s="1538">
        <f>+IDY557</f>
        <v>0</v>
      </c>
      <c r="IDZ119" s="1845" t="e">
        <f>+IDY119/IDY$16</f>
        <v>#DIV/0!</v>
      </c>
      <c r="IEA119" s="1538">
        <f>+IEA557</f>
        <v>0</v>
      </c>
      <c r="IEB119" s="1845" t="e">
        <f>+IEA119/IEA$16</f>
        <v>#DIV/0!</v>
      </c>
      <c r="IEC119" s="1538">
        <f>+IEC557</f>
        <v>0</v>
      </c>
      <c r="IED119" s="1845" t="e">
        <f>+IEC119/IEC$16</f>
        <v>#DIV/0!</v>
      </c>
      <c r="IEE119" s="1538">
        <f>+IEE557</f>
        <v>0</v>
      </c>
      <c r="IEF119" s="1845" t="e">
        <f>+IEE119/IEE$16</f>
        <v>#DIV/0!</v>
      </c>
      <c r="IEG119" s="1538">
        <f>+IEG557</f>
        <v>0</v>
      </c>
      <c r="IEH119" s="1845" t="e">
        <f>+IEG119/IEG$16</f>
        <v>#DIV/0!</v>
      </c>
      <c r="IEI119" s="1538">
        <f>+IEI557</f>
        <v>0</v>
      </c>
      <c r="IEJ119" s="1845" t="e">
        <f>+IEI119/IEI$16</f>
        <v>#DIV/0!</v>
      </c>
      <c r="IEK119" s="1538">
        <f>+IEK557</f>
        <v>0</v>
      </c>
      <c r="IEL119" s="1845" t="e">
        <f>+IEK119/IEK$16</f>
        <v>#DIV/0!</v>
      </c>
      <c r="IEM119" s="1538">
        <f>+IEM557</f>
        <v>0</v>
      </c>
      <c r="IEN119" s="1845" t="e">
        <f>+IEM119/IEM$16</f>
        <v>#DIV/0!</v>
      </c>
      <c r="IEO119" s="1538">
        <f>+IEO557</f>
        <v>0</v>
      </c>
      <c r="IEP119" s="1845" t="e">
        <f>+IEO119/IEO$16</f>
        <v>#DIV/0!</v>
      </c>
      <c r="IEQ119" s="1538">
        <f>+IEQ557</f>
        <v>0</v>
      </c>
      <c r="IER119" s="1845" t="e">
        <f>+IEQ119/IEQ$16</f>
        <v>#DIV/0!</v>
      </c>
      <c r="IES119" s="1538">
        <f>+IES557</f>
        <v>0</v>
      </c>
      <c r="IET119" s="1845" t="e">
        <f>+IES119/IES$16</f>
        <v>#DIV/0!</v>
      </c>
      <c r="IEU119" s="1538">
        <f>+IEU557</f>
        <v>0</v>
      </c>
      <c r="IEV119" s="1845" t="e">
        <f>+IEU119/IEU$16</f>
        <v>#DIV/0!</v>
      </c>
      <c r="IEW119" s="1538">
        <f>+IEW557</f>
        <v>0</v>
      </c>
      <c r="IEX119" s="1845" t="e">
        <f>+IEW119/IEW$16</f>
        <v>#DIV/0!</v>
      </c>
      <c r="IEY119" s="1538">
        <f>+IEY557</f>
        <v>0</v>
      </c>
      <c r="IEZ119" s="1845" t="e">
        <f>+IEY119/IEY$16</f>
        <v>#DIV/0!</v>
      </c>
      <c r="IFA119" s="1538">
        <f>+IFA557</f>
        <v>0</v>
      </c>
      <c r="IFB119" s="1845" t="e">
        <f>+IFA119/IFA$16</f>
        <v>#DIV/0!</v>
      </c>
      <c r="IFC119" s="1538">
        <f>+IFC557</f>
        <v>0</v>
      </c>
      <c r="IFD119" s="1845" t="e">
        <f>+IFC119/IFC$16</f>
        <v>#DIV/0!</v>
      </c>
      <c r="IFE119" s="1538">
        <f>+IFE557</f>
        <v>0</v>
      </c>
      <c r="IFF119" s="1845" t="e">
        <f>+IFE119/IFE$16</f>
        <v>#DIV/0!</v>
      </c>
      <c r="IFG119" s="1538">
        <f>+IFG557</f>
        <v>0</v>
      </c>
      <c r="IFH119" s="1845" t="e">
        <f>+IFG119/IFG$16</f>
        <v>#DIV/0!</v>
      </c>
      <c r="IFI119" s="1538">
        <f>+IFI557</f>
        <v>0</v>
      </c>
      <c r="IFJ119" s="1845" t="e">
        <f>+IFI119/IFI$16</f>
        <v>#DIV/0!</v>
      </c>
      <c r="IFK119" s="1538">
        <f>+IFK557</f>
        <v>0</v>
      </c>
      <c r="IFL119" s="1845" t="e">
        <f>+IFK119/IFK$16</f>
        <v>#DIV/0!</v>
      </c>
      <c r="IFM119" s="1538">
        <f>+IFM557</f>
        <v>0</v>
      </c>
      <c r="IFN119" s="1845" t="e">
        <f>+IFM119/IFM$16</f>
        <v>#DIV/0!</v>
      </c>
      <c r="IFO119" s="1538">
        <f>+IFO557</f>
        <v>0</v>
      </c>
      <c r="IFP119" s="1845" t="e">
        <f>+IFO119/IFO$16</f>
        <v>#DIV/0!</v>
      </c>
      <c r="IFQ119" s="1538">
        <f>+IFQ557</f>
        <v>0</v>
      </c>
      <c r="IFR119" s="1845" t="e">
        <f>+IFQ119/IFQ$16</f>
        <v>#DIV/0!</v>
      </c>
      <c r="IFS119" s="1538">
        <f>+IFS557</f>
        <v>0</v>
      </c>
      <c r="IFT119" s="1845" t="e">
        <f>+IFS119/IFS$16</f>
        <v>#DIV/0!</v>
      </c>
      <c r="IFU119" s="1538">
        <f>+IFU557</f>
        <v>0</v>
      </c>
      <c r="IFV119" s="1845" t="e">
        <f>+IFU119/IFU$16</f>
        <v>#DIV/0!</v>
      </c>
      <c r="IFW119" s="1538">
        <f>+IFW557</f>
        <v>0</v>
      </c>
      <c r="IFX119" s="1845" t="e">
        <f>+IFW119/IFW$16</f>
        <v>#DIV/0!</v>
      </c>
      <c r="IFY119" s="1538">
        <f>+IFY557</f>
        <v>0</v>
      </c>
      <c r="IFZ119" s="1845" t="e">
        <f>+IFY119/IFY$16</f>
        <v>#DIV/0!</v>
      </c>
      <c r="IGA119" s="1538">
        <f>+IGA557</f>
        <v>0</v>
      </c>
      <c r="IGB119" s="1845" t="e">
        <f>+IGA119/IGA$16</f>
        <v>#DIV/0!</v>
      </c>
      <c r="IGC119" s="1538">
        <f>+IGC557</f>
        <v>0</v>
      </c>
      <c r="IGD119" s="1845" t="e">
        <f>+IGC119/IGC$16</f>
        <v>#DIV/0!</v>
      </c>
      <c r="IGE119" s="1538">
        <f>+IGE557</f>
        <v>0</v>
      </c>
      <c r="IGF119" s="1845" t="e">
        <f>+IGE119/IGE$16</f>
        <v>#DIV/0!</v>
      </c>
      <c r="IGG119" s="1538">
        <f>+IGG557</f>
        <v>0</v>
      </c>
      <c r="IGH119" s="1845" t="e">
        <f>+IGG119/IGG$16</f>
        <v>#DIV/0!</v>
      </c>
      <c r="IGI119" s="1538">
        <f>+IGI557</f>
        <v>0</v>
      </c>
      <c r="IGJ119" s="1845" t="e">
        <f>+IGI119/IGI$16</f>
        <v>#DIV/0!</v>
      </c>
      <c r="IGK119" s="1538">
        <f>+IGK557</f>
        <v>0</v>
      </c>
      <c r="IGL119" s="1845" t="e">
        <f>+IGK119/IGK$16</f>
        <v>#DIV/0!</v>
      </c>
      <c r="IGM119" s="1538">
        <f>+IGM557</f>
        <v>0</v>
      </c>
      <c r="IGN119" s="1845" t="e">
        <f>+IGM119/IGM$16</f>
        <v>#DIV/0!</v>
      </c>
      <c r="IGO119" s="1538">
        <f>+IGO557</f>
        <v>0</v>
      </c>
      <c r="IGP119" s="1845" t="e">
        <f>+IGO119/IGO$16</f>
        <v>#DIV/0!</v>
      </c>
      <c r="IGQ119" s="1538">
        <f>+IGQ557</f>
        <v>0</v>
      </c>
      <c r="IGR119" s="1845" t="e">
        <f>+IGQ119/IGQ$16</f>
        <v>#DIV/0!</v>
      </c>
      <c r="IGS119" s="1538">
        <f>+IGS557</f>
        <v>0</v>
      </c>
      <c r="IGT119" s="1845" t="e">
        <f>+IGS119/IGS$16</f>
        <v>#DIV/0!</v>
      </c>
      <c r="IGU119" s="1538">
        <f>+IGU557</f>
        <v>0</v>
      </c>
      <c r="IGV119" s="1845" t="e">
        <f>+IGU119/IGU$16</f>
        <v>#DIV/0!</v>
      </c>
      <c r="IGW119" s="1538">
        <f>+IGW557</f>
        <v>0</v>
      </c>
      <c r="IGX119" s="1845" t="e">
        <f>+IGW119/IGW$16</f>
        <v>#DIV/0!</v>
      </c>
      <c r="IGY119" s="1538">
        <f>+IGY557</f>
        <v>0</v>
      </c>
      <c r="IGZ119" s="1845" t="e">
        <f>+IGY119/IGY$16</f>
        <v>#DIV/0!</v>
      </c>
      <c r="IHA119" s="1538">
        <f>+IHA557</f>
        <v>0</v>
      </c>
      <c r="IHB119" s="1845" t="e">
        <f>+IHA119/IHA$16</f>
        <v>#DIV/0!</v>
      </c>
      <c r="IHC119" s="1538">
        <f>+IHC557</f>
        <v>0</v>
      </c>
      <c r="IHD119" s="1845" t="e">
        <f>+IHC119/IHC$16</f>
        <v>#DIV/0!</v>
      </c>
      <c r="IHE119" s="1538">
        <f>+IHE557</f>
        <v>0</v>
      </c>
      <c r="IHF119" s="1845" t="e">
        <f>+IHE119/IHE$16</f>
        <v>#DIV/0!</v>
      </c>
      <c r="IHG119" s="1538">
        <f>+IHG557</f>
        <v>0</v>
      </c>
      <c r="IHH119" s="1845" t="e">
        <f>+IHG119/IHG$16</f>
        <v>#DIV/0!</v>
      </c>
      <c r="IHI119" s="1538">
        <f>+IHI557</f>
        <v>0</v>
      </c>
      <c r="IHJ119" s="1845" t="e">
        <f>+IHI119/IHI$16</f>
        <v>#DIV/0!</v>
      </c>
      <c r="IHK119" s="1538">
        <f>+IHK557</f>
        <v>0</v>
      </c>
      <c r="IHL119" s="1845" t="e">
        <f>+IHK119/IHK$16</f>
        <v>#DIV/0!</v>
      </c>
      <c r="IHM119" s="1538">
        <f>+IHM557</f>
        <v>0</v>
      </c>
      <c r="IHN119" s="1845" t="e">
        <f>+IHM119/IHM$16</f>
        <v>#DIV/0!</v>
      </c>
      <c r="IHO119" s="1538">
        <f>+IHO557</f>
        <v>0</v>
      </c>
      <c r="IHP119" s="1845" t="e">
        <f>+IHO119/IHO$16</f>
        <v>#DIV/0!</v>
      </c>
      <c r="IHQ119" s="1538">
        <f>+IHQ557</f>
        <v>0</v>
      </c>
      <c r="IHR119" s="1845" t="e">
        <f>+IHQ119/IHQ$16</f>
        <v>#DIV/0!</v>
      </c>
      <c r="IHS119" s="1538">
        <f>+IHS557</f>
        <v>0</v>
      </c>
      <c r="IHT119" s="1845" t="e">
        <f>+IHS119/IHS$16</f>
        <v>#DIV/0!</v>
      </c>
      <c r="IHU119" s="1538">
        <f>+IHU557</f>
        <v>0</v>
      </c>
      <c r="IHV119" s="1845" t="e">
        <f>+IHU119/IHU$16</f>
        <v>#DIV/0!</v>
      </c>
      <c r="IHW119" s="1538">
        <f>+IHW557</f>
        <v>0</v>
      </c>
      <c r="IHX119" s="1845" t="e">
        <f>+IHW119/IHW$16</f>
        <v>#DIV/0!</v>
      </c>
      <c r="IHY119" s="1538">
        <f>+IHY557</f>
        <v>0</v>
      </c>
      <c r="IHZ119" s="1845" t="e">
        <f>+IHY119/IHY$16</f>
        <v>#DIV/0!</v>
      </c>
      <c r="IIA119" s="1538">
        <f>+IIA557</f>
        <v>0</v>
      </c>
      <c r="IIB119" s="1845" t="e">
        <f>+IIA119/IIA$16</f>
        <v>#DIV/0!</v>
      </c>
      <c r="IIC119" s="1538">
        <f>+IIC557</f>
        <v>0</v>
      </c>
      <c r="IID119" s="1845" t="e">
        <f>+IIC119/IIC$16</f>
        <v>#DIV/0!</v>
      </c>
      <c r="IIE119" s="1538">
        <f>+IIE557</f>
        <v>0</v>
      </c>
      <c r="IIF119" s="1845" t="e">
        <f>+IIE119/IIE$16</f>
        <v>#DIV/0!</v>
      </c>
      <c r="IIG119" s="1538">
        <f>+IIG557</f>
        <v>0</v>
      </c>
      <c r="IIH119" s="1845" t="e">
        <f>+IIG119/IIG$16</f>
        <v>#DIV/0!</v>
      </c>
      <c r="III119" s="1538">
        <f>+III557</f>
        <v>0</v>
      </c>
      <c r="IIJ119" s="1845" t="e">
        <f>+III119/III$16</f>
        <v>#DIV/0!</v>
      </c>
      <c r="IIK119" s="1538">
        <f>+IIK557</f>
        <v>0</v>
      </c>
      <c r="IIL119" s="1845" t="e">
        <f>+IIK119/IIK$16</f>
        <v>#DIV/0!</v>
      </c>
      <c r="IIM119" s="1538">
        <f>+IIM557</f>
        <v>0</v>
      </c>
      <c r="IIN119" s="1845" t="e">
        <f>+IIM119/IIM$16</f>
        <v>#DIV/0!</v>
      </c>
      <c r="IIO119" s="1538">
        <f>+IIO557</f>
        <v>0</v>
      </c>
      <c r="IIP119" s="1845" t="e">
        <f>+IIO119/IIO$16</f>
        <v>#DIV/0!</v>
      </c>
      <c r="IIQ119" s="1538">
        <f>+IIQ557</f>
        <v>0</v>
      </c>
      <c r="IIR119" s="1845" t="e">
        <f>+IIQ119/IIQ$16</f>
        <v>#DIV/0!</v>
      </c>
      <c r="IIS119" s="1538">
        <f>+IIS557</f>
        <v>0</v>
      </c>
      <c r="IIT119" s="1845" t="e">
        <f>+IIS119/IIS$16</f>
        <v>#DIV/0!</v>
      </c>
      <c r="IIU119" s="1538">
        <f>+IIU557</f>
        <v>0</v>
      </c>
      <c r="IIV119" s="1845" t="e">
        <f>+IIU119/IIU$16</f>
        <v>#DIV/0!</v>
      </c>
      <c r="IIW119" s="1538">
        <f>+IIW557</f>
        <v>0</v>
      </c>
      <c r="IIX119" s="1845" t="e">
        <f>+IIW119/IIW$16</f>
        <v>#DIV/0!</v>
      </c>
      <c r="IIY119" s="1538">
        <f>+IIY557</f>
        <v>0</v>
      </c>
      <c r="IIZ119" s="1845" t="e">
        <f>+IIY119/IIY$16</f>
        <v>#DIV/0!</v>
      </c>
      <c r="IJA119" s="1538">
        <f>+IJA557</f>
        <v>0</v>
      </c>
      <c r="IJB119" s="1845" t="e">
        <f>+IJA119/IJA$16</f>
        <v>#DIV/0!</v>
      </c>
      <c r="IJC119" s="1538">
        <f>+IJC557</f>
        <v>0</v>
      </c>
      <c r="IJD119" s="1845" t="e">
        <f>+IJC119/IJC$16</f>
        <v>#DIV/0!</v>
      </c>
      <c r="IJE119" s="1538">
        <f>+IJE557</f>
        <v>0</v>
      </c>
      <c r="IJF119" s="1845" t="e">
        <f>+IJE119/IJE$16</f>
        <v>#DIV/0!</v>
      </c>
      <c r="IJG119" s="1538">
        <f>+IJG557</f>
        <v>0</v>
      </c>
      <c r="IJH119" s="1845" t="e">
        <f>+IJG119/IJG$16</f>
        <v>#DIV/0!</v>
      </c>
      <c r="IJI119" s="1538">
        <f>+IJI557</f>
        <v>0</v>
      </c>
      <c r="IJJ119" s="1845" t="e">
        <f>+IJI119/IJI$16</f>
        <v>#DIV/0!</v>
      </c>
      <c r="IJK119" s="1538">
        <f>+IJK557</f>
        <v>0</v>
      </c>
      <c r="IJL119" s="1845" t="e">
        <f>+IJK119/IJK$16</f>
        <v>#DIV/0!</v>
      </c>
      <c r="IJM119" s="1538">
        <f>+IJM557</f>
        <v>0</v>
      </c>
      <c r="IJN119" s="1845" t="e">
        <f>+IJM119/IJM$16</f>
        <v>#DIV/0!</v>
      </c>
      <c r="IJO119" s="1538">
        <f>+IJO557</f>
        <v>0</v>
      </c>
      <c r="IJP119" s="1845" t="e">
        <f>+IJO119/IJO$16</f>
        <v>#DIV/0!</v>
      </c>
      <c r="IJQ119" s="1538">
        <f>+IJQ557</f>
        <v>0</v>
      </c>
      <c r="IJR119" s="1845" t="e">
        <f>+IJQ119/IJQ$16</f>
        <v>#DIV/0!</v>
      </c>
      <c r="IJS119" s="1538">
        <f>+IJS557</f>
        <v>0</v>
      </c>
      <c r="IJT119" s="1845" t="e">
        <f>+IJS119/IJS$16</f>
        <v>#DIV/0!</v>
      </c>
      <c r="IJU119" s="1538">
        <f>+IJU557</f>
        <v>0</v>
      </c>
      <c r="IJV119" s="1845" t="e">
        <f>+IJU119/IJU$16</f>
        <v>#DIV/0!</v>
      </c>
      <c r="IJW119" s="1538">
        <f>+IJW557</f>
        <v>0</v>
      </c>
      <c r="IJX119" s="1845" t="e">
        <f>+IJW119/IJW$16</f>
        <v>#DIV/0!</v>
      </c>
      <c r="IJY119" s="1538">
        <f>+IJY557</f>
        <v>0</v>
      </c>
      <c r="IJZ119" s="1845" t="e">
        <f>+IJY119/IJY$16</f>
        <v>#DIV/0!</v>
      </c>
      <c r="IKA119" s="1538">
        <f>+IKA557</f>
        <v>0</v>
      </c>
      <c r="IKB119" s="1845" t="e">
        <f>+IKA119/IKA$16</f>
        <v>#DIV/0!</v>
      </c>
      <c r="IKC119" s="1538">
        <f>+IKC557</f>
        <v>0</v>
      </c>
      <c r="IKD119" s="1845" t="e">
        <f>+IKC119/IKC$16</f>
        <v>#DIV/0!</v>
      </c>
      <c r="IKE119" s="1538">
        <f>+IKE557</f>
        <v>0</v>
      </c>
      <c r="IKF119" s="1845" t="e">
        <f>+IKE119/IKE$16</f>
        <v>#DIV/0!</v>
      </c>
      <c r="IKG119" s="1538">
        <f>+IKG557</f>
        <v>0</v>
      </c>
      <c r="IKH119" s="1845" t="e">
        <f>+IKG119/IKG$16</f>
        <v>#DIV/0!</v>
      </c>
      <c r="IKI119" s="1538">
        <f>+IKI557</f>
        <v>0</v>
      </c>
      <c r="IKJ119" s="1845" t="e">
        <f>+IKI119/IKI$16</f>
        <v>#DIV/0!</v>
      </c>
      <c r="IKK119" s="1538">
        <f>+IKK557</f>
        <v>0</v>
      </c>
      <c r="IKL119" s="1845" t="e">
        <f>+IKK119/IKK$16</f>
        <v>#DIV/0!</v>
      </c>
      <c r="IKM119" s="1538">
        <f>+IKM557</f>
        <v>0</v>
      </c>
      <c r="IKN119" s="1845" t="e">
        <f>+IKM119/IKM$16</f>
        <v>#DIV/0!</v>
      </c>
      <c r="IKO119" s="1538">
        <f>+IKO557</f>
        <v>0</v>
      </c>
      <c r="IKP119" s="1845" t="e">
        <f>+IKO119/IKO$16</f>
        <v>#DIV/0!</v>
      </c>
      <c r="IKQ119" s="1538">
        <f>+IKQ557</f>
        <v>0</v>
      </c>
      <c r="IKR119" s="1845" t="e">
        <f>+IKQ119/IKQ$16</f>
        <v>#DIV/0!</v>
      </c>
      <c r="IKS119" s="1538">
        <f>+IKS557</f>
        <v>0</v>
      </c>
      <c r="IKT119" s="1845" t="e">
        <f>+IKS119/IKS$16</f>
        <v>#DIV/0!</v>
      </c>
      <c r="IKU119" s="1538">
        <f>+IKU557</f>
        <v>0</v>
      </c>
      <c r="IKV119" s="1845" t="e">
        <f>+IKU119/IKU$16</f>
        <v>#DIV/0!</v>
      </c>
      <c r="IKW119" s="1538">
        <f>+IKW557</f>
        <v>0</v>
      </c>
      <c r="IKX119" s="1845" t="e">
        <f>+IKW119/IKW$16</f>
        <v>#DIV/0!</v>
      </c>
      <c r="IKY119" s="1538">
        <f>+IKY557</f>
        <v>0</v>
      </c>
      <c r="IKZ119" s="1845" t="e">
        <f>+IKY119/IKY$16</f>
        <v>#DIV/0!</v>
      </c>
      <c r="ILA119" s="1538">
        <f>+ILA557</f>
        <v>0</v>
      </c>
      <c r="ILB119" s="1845" t="e">
        <f>+ILA119/ILA$16</f>
        <v>#DIV/0!</v>
      </c>
      <c r="ILC119" s="1538">
        <f>+ILC557</f>
        <v>0</v>
      </c>
      <c r="ILD119" s="1845" t="e">
        <f>+ILC119/ILC$16</f>
        <v>#DIV/0!</v>
      </c>
      <c r="ILE119" s="1538">
        <f>+ILE557</f>
        <v>0</v>
      </c>
      <c r="ILF119" s="1845" t="e">
        <f>+ILE119/ILE$16</f>
        <v>#DIV/0!</v>
      </c>
      <c r="ILG119" s="1538">
        <f>+ILG557</f>
        <v>0</v>
      </c>
      <c r="ILH119" s="1845" t="e">
        <f>+ILG119/ILG$16</f>
        <v>#DIV/0!</v>
      </c>
      <c r="ILI119" s="1538">
        <f>+ILI557</f>
        <v>0</v>
      </c>
      <c r="ILJ119" s="1845" t="e">
        <f>+ILI119/ILI$16</f>
        <v>#DIV/0!</v>
      </c>
      <c r="ILK119" s="1538">
        <f>+ILK557</f>
        <v>0</v>
      </c>
      <c r="ILL119" s="1845" t="e">
        <f>+ILK119/ILK$16</f>
        <v>#DIV/0!</v>
      </c>
      <c r="ILM119" s="1538">
        <f>+ILM557</f>
        <v>0</v>
      </c>
      <c r="ILN119" s="1845" t="e">
        <f>+ILM119/ILM$16</f>
        <v>#DIV/0!</v>
      </c>
      <c r="ILO119" s="1538">
        <f>+ILO557</f>
        <v>0</v>
      </c>
      <c r="ILP119" s="1845" t="e">
        <f>+ILO119/ILO$16</f>
        <v>#DIV/0!</v>
      </c>
      <c r="ILQ119" s="1538">
        <f>+ILQ557</f>
        <v>0</v>
      </c>
      <c r="ILR119" s="1845" t="e">
        <f>+ILQ119/ILQ$16</f>
        <v>#DIV/0!</v>
      </c>
      <c r="ILS119" s="1538">
        <f>+ILS557</f>
        <v>0</v>
      </c>
      <c r="ILT119" s="1845" t="e">
        <f>+ILS119/ILS$16</f>
        <v>#DIV/0!</v>
      </c>
      <c r="ILU119" s="1538">
        <f>+ILU557</f>
        <v>0</v>
      </c>
      <c r="ILV119" s="1845" t="e">
        <f>+ILU119/ILU$16</f>
        <v>#DIV/0!</v>
      </c>
      <c r="ILW119" s="1538">
        <f>+ILW557</f>
        <v>0</v>
      </c>
      <c r="ILX119" s="1845" t="e">
        <f>+ILW119/ILW$16</f>
        <v>#DIV/0!</v>
      </c>
      <c r="ILY119" s="1538">
        <f>+ILY557</f>
        <v>0</v>
      </c>
      <c r="ILZ119" s="1845" t="e">
        <f>+ILY119/ILY$16</f>
        <v>#DIV/0!</v>
      </c>
      <c r="IMA119" s="1538">
        <f>+IMA557</f>
        <v>0</v>
      </c>
      <c r="IMB119" s="1845" t="e">
        <f>+IMA119/IMA$16</f>
        <v>#DIV/0!</v>
      </c>
      <c r="IMC119" s="1538">
        <f>+IMC557</f>
        <v>0</v>
      </c>
      <c r="IMD119" s="1845" t="e">
        <f>+IMC119/IMC$16</f>
        <v>#DIV/0!</v>
      </c>
      <c r="IME119" s="1538">
        <f>+IME557</f>
        <v>0</v>
      </c>
      <c r="IMF119" s="1845" t="e">
        <f>+IME119/IME$16</f>
        <v>#DIV/0!</v>
      </c>
      <c r="IMG119" s="1538">
        <f>+IMG557</f>
        <v>0</v>
      </c>
      <c r="IMH119" s="1845" t="e">
        <f>+IMG119/IMG$16</f>
        <v>#DIV/0!</v>
      </c>
      <c r="IMI119" s="1538">
        <f>+IMI557</f>
        <v>0</v>
      </c>
      <c r="IMJ119" s="1845" t="e">
        <f>+IMI119/IMI$16</f>
        <v>#DIV/0!</v>
      </c>
      <c r="IMK119" s="1538">
        <f>+IMK557</f>
        <v>0</v>
      </c>
      <c r="IML119" s="1845" t="e">
        <f>+IMK119/IMK$16</f>
        <v>#DIV/0!</v>
      </c>
      <c r="IMM119" s="1538">
        <f>+IMM557</f>
        <v>0</v>
      </c>
      <c r="IMN119" s="1845" t="e">
        <f>+IMM119/IMM$16</f>
        <v>#DIV/0!</v>
      </c>
      <c r="IMO119" s="1538">
        <f>+IMO557</f>
        <v>0</v>
      </c>
      <c r="IMP119" s="1845" t="e">
        <f>+IMO119/IMO$16</f>
        <v>#DIV/0!</v>
      </c>
      <c r="IMQ119" s="1538">
        <f>+IMQ557</f>
        <v>0</v>
      </c>
      <c r="IMR119" s="1845" t="e">
        <f>+IMQ119/IMQ$16</f>
        <v>#DIV/0!</v>
      </c>
      <c r="IMS119" s="1538">
        <f>+IMS557</f>
        <v>0</v>
      </c>
      <c r="IMT119" s="1845" t="e">
        <f>+IMS119/IMS$16</f>
        <v>#DIV/0!</v>
      </c>
      <c r="IMU119" s="1538">
        <f>+IMU557</f>
        <v>0</v>
      </c>
      <c r="IMV119" s="1845" t="e">
        <f>+IMU119/IMU$16</f>
        <v>#DIV/0!</v>
      </c>
      <c r="IMW119" s="1538">
        <f>+IMW557</f>
        <v>0</v>
      </c>
      <c r="IMX119" s="1845" t="e">
        <f>+IMW119/IMW$16</f>
        <v>#DIV/0!</v>
      </c>
      <c r="IMY119" s="1538">
        <f>+IMY557</f>
        <v>0</v>
      </c>
      <c r="IMZ119" s="1845" t="e">
        <f>+IMY119/IMY$16</f>
        <v>#DIV/0!</v>
      </c>
      <c r="INA119" s="1538">
        <f>+INA557</f>
        <v>0</v>
      </c>
      <c r="INB119" s="1845" t="e">
        <f>+INA119/INA$16</f>
        <v>#DIV/0!</v>
      </c>
      <c r="INC119" s="1538">
        <f>+INC557</f>
        <v>0</v>
      </c>
      <c r="IND119" s="1845" t="e">
        <f>+INC119/INC$16</f>
        <v>#DIV/0!</v>
      </c>
      <c r="INE119" s="1538">
        <f>+INE557</f>
        <v>0</v>
      </c>
      <c r="INF119" s="1845" t="e">
        <f>+INE119/INE$16</f>
        <v>#DIV/0!</v>
      </c>
      <c r="ING119" s="1538">
        <f>+ING557</f>
        <v>0</v>
      </c>
      <c r="INH119" s="1845" t="e">
        <f>+ING119/ING$16</f>
        <v>#DIV/0!</v>
      </c>
      <c r="INI119" s="1538">
        <f>+INI557</f>
        <v>0</v>
      </c>
      <c r="INJ119" s="1845" t="e">
        <f>+INI119/INI$16</f>
        <v>#DIV/0!</v>
      </c>
      <c r="INK119" s="1538">
        <f>+INK557</f>
        <v>0</v>
      </c>
      <c r="INL119" s="1845" t="e">
        <f>+INK119/INK$16</f>
        <v>#DIV/0!</v>
      </c>
      <c r="INM119" s="1538">
        <f>+INM557</f>
        <v>0</v>
      </c>
      <c r="INN119" s="1845" t="e">
        <f>+INM119/INM$16</f>
        <v>#DIV/0!</v>
      </c>
      <c r="INO119" s="1538">
        <f>+INO557</f>
        <v>0</v>
      </c>
      <c r="INP119" s="1845" t="e">
        <f>+INO119/INO$16</f>
        <v>#DIV/0!</v>
      </c>
      <c r="INQ119" s="1538">
        <f>+INQ557</f>
        <v>0</v>
      </c>
      <c r="INR119" s="1845" t="e">
        <f>+INQ119/INQ$16</f>
        <v>#DIV/0!</v>
      </c>
      <c r="INS119" s="1538">
        <f>+INS557</f>
        <v>0</v>
      </c>
      <c r="INT119" s="1845" t="e">
        <f>+INS119/INS$16</f>
        <v>#DIV/0!</v>
      </c>
      <c r="INU119" s="1538">
        <f>+INU557</f>
        <v>0</v>
      </c>
      <c r="INV119" s="1845" t="e">
        <f>+INU119/INU$16</f>
        <v>#DIV/0!</v>
      </c>
      <c r="INW119" s="1538">
        <f>+INW557</f>
        <v>0</v>
      </c>
      <c r="INX119" s="1845" t="e">
        <f>+INW119/INW$16</f>
        <v>#DIV/0!</v>
      </c>
      <c r="INY119" s="1538">
        <f>+INY557</f>
        <v>0</v>
      </c>
      <c r="INZ119" s="1845" t="e">
        <f>+INY119/INY$16</f>
        <v>#DIV/0!</v>
      </c>
      <c r="IOA119" s="1538">
        <f>+IOA557</f>
        <v>0</v>
      </c>
      <c r="IOB119" s="1845" t="e">
        <f>+IOA119/IOA$16</f>
        <v>#DIV/0!</v>
      </c>
      <c r="IOC119" s="1538">
        <f>+IOC557</f>
        <v>0</v>
      </c>
      <c r="IOD119" s="1845" t="e">
        <f>+IOC119/IOC$16</f>
        <v>#DIV/0!</v>
      </c>
      <c r="IOE119" s="1538">
        <f>+IOE557</f>
        <v>0</v>
      </c>
      <c r="IOF119" s="1845" t="e">
        <f>+IOE119/IOE$16</f>
        <v>#DIV/0!</v>
      </c>
      <c r="IOG119" s="1538">
        <f>+IOG557</f>
        <v>0</v>
      </c>
      <c r="IOH119" s="1845" t="e">
        <f>+IOG119/IOG$16</f>
        <v>#DIV/0!</v>
      </c>
      <c r="IOI119" s="1538">
        <f>+IOI557</f>
        <v>0</v>
      </c>
      <c r="IOJ119" s="1845" t="e">
        <f>+IOI119/IOI$16</f>
        <v>#DIV/0!</v>
      </c>
      <c r="IOK119" s="1538">
        <f>+IOK557</f>
        <v>0</v>
      </c>
      <c r="IOL119" s="1845" t="e">
        <f>+IOK119/IOK$16</f>
        <v>#DIV/0!</v>
      </c>
      <c r="IOM119" s="1538">
        <f>+IOM557</f>
        <v>0</v>
      </c>
      <c r="ION119" s="1845" t="e">
        <f>+IOM119/IOM$16</f>
        <v>#DIV/0!</v>
      </c>
      <c r="IOO119" s="1538">
        <f>+IOO557</f>
        <v>0</v>
      </c>
      <c r="IOP119" s="1845" t="e">
        <f>+IOO119/IOO$16</f>
        <v>#DIV/0!</v>
      </c>
      <c r="IOQ119" s="1538">
        <f>+IOQ557</f>
        <v>0</v>
      </c>
      <c r="IOR119" s="1845" t="e">
        <f>+IOQ119/IOQ$16</f>
        <v>#DIV/0!</v>
      </c>
      <c r="IOS119" s="1538">
        <f>+IOS557</f>
        <v>0</v>
      </c>
      <c r="IOT119" s="1845" t="e">
        <f>+IOS119/IOS$16</f>
        <v>#DIV/0!</v>
      </c>
      <c r="IOU119" s="1538">
        <f>+IOU557</f>
        <v>0</v>
      </c>
      <c r="IOV119" s="1845" t="e">
        <f>+IOU119/IOU$16</f>
        <v>#DIV/0!</v>
      </c>
      <c r="IOW119" s="1538">
        <f>+IOW557</f>
        <v>0</v>
      </c>
      <c r="IOX119" s="1845" t="e">
        <f>+IOW119/IOW$16</f>
        <v>#DIV/0!</v>
      </c>
      <c r="IOY119" s="1538">
        <f>+IOY557</f>
        <v>0</v>
      </c>
      <c r="IOZ119" s="1845" t="e">
        <f>+IOY119/IOY$16</f>
        <v>#DIV/0!</v>
      </c>
      <c r="IPA119" s="1538">
        <f>+IPA557</f>
        <v>0</v>
      </c>
      <c r="IPB119" s="1845" t="e">
        <f>+IPA119/IPA$16</f>
        <v>#DIV/0!</v>
      </c>
      <c r="IPC119" s="1538">
        <f>+IPC557</f>
        <v>0</v>
      </c>
      <c r="IPD119" s="1845" t="e">
        <f>+IPC119/IPC$16</f>
        <v>#DIV/0!</v>
      </c>
      <c r="IPE119" s="1538">
        <f>+IPE557</f>
        <v>0</v>
      </c>
      <c r="IPF119" s="1845" t="e">
        <f>+IPE119/IPE$16</f>
        <v>#DIV/0!</v>
      </c>
      <c r="IPG119" s="1538">
        <f>+IPG557</f>
        <v>0</v>
      </c>
      <c r="IPH119" s="1845" t="e">
        <f>+IPG119/IPG$16</f>
        <v>#DIV/0!</v>
      </c>
      <c r="IPI119" s="1538">
        <f>+IPI557</f>
        <v>0</v>
      </c>
      <c r="IPJ119" s="1845" t="e">
        <f>+IPI119/IPI$16</f>
        <v>#DIV/0!</v>
      </c>
      <c r="IPK119" s="1538">
        <f>+IPK557</f>
        <v>0</v>
      </c>
      <c r="IPL119" s="1845" t="e">
        <f>+IPK119/IPK$16</f>
        <v>#DIV/0!</v>
      </c>
      <c r="IPM119" s="1538">
        <f>+IPM557</f>
        <v>0</v>
      </c>
      <c r="IPN119" s="1845" t="e">
        <f>+IPM119/IPM$16</f>
        <v>#DIV/0!</v>
      </c>
      <c r="IPO119" s="1538">
        <f>+IPO557</f>
        <v>0</v>
      </c>
      <c r="IPP119" s="1845" t="e">
        <f>+IPO119/IPO$16</f>
        <v>#DIV/0!</v>
      </c>
      <c r="IPQ119" s="1538">
        <f>+IPQ557</f>
        <v>0</v>
      </c>
      <c r="IPR119" s="1845" t="e">
        <f>+IPQ119/IPQ$16</f>
        <v>#DIV/0!</v>
      </c>
      <c r="IPS119" s="1538">
        <f>+IPS557</f>
        <v>0</v>
      </c>
      <c r="IPT119" s="1845" t="e">
        <f>+IPS119/IPS$16</f>
        <v>#DIV/0!</v>
      </c>
      <c r="IPU119" s="1538">
        <f>+IPU557</f>
        <v>0</v>
      </c>
      <c r="IPV119" s="1845" t="e">
        <f>+IPU119/IPU$16</f>
        <v>#DIV/0!</v>
      </c>
      <c r="IPW119" s="1538">
        <f>+IPW557</f>
        <v>0</v>
      </c>
      <c r="IPX119" s="1845" t="e">
        <f>+IPW119/IPW$16</f>
        <v>#DIV/0!</v>
      </c>
      <c r="IPY119" s="1538">
        <f>+IPY557</f>
        <v>0</v>
      </c>
      <c r="IPZ119" s="1845" t="e">
        <f>+IPY119/IPY$16</f>
        <v>#DIV/0!</v>
      </c>
      <c r="IQA119" s="1538">
        <f>+IQA557</f>
        <v>0</v>
      </c>
      <c r="IQB119" s="1845" t="e">
        <f>+IQA119/IQA$16</f>
        <v>#DIV/0!</v>
      </c>
      <c r="IQC119" s="1538">
        <f>+IQC557</f>
        <v>0</v>
      </c>
      <c r="IQD119" s="1845" t="e">
        <f>+IQC119/IQC$16</f>
        <v>#DIV/0!</v>
      </c>
      <c r="IQE119" s="1538">
        <f>+IQE557</f>
        <v>0</v>
      </c>
      <c r="IQF119" s="1845" t="e">
        <f>+IQE119/IQE$16</f>
        <v>#DIV/0!</v>
      </c>
      <c r="IQG119" s="1538">
        <f>+IQG557</f>
        <v>0</v>
      </c>
      <c r="IQH119" s="1845" t="e">
        <f>+IQG119/IQG$16</f>
        <v>#DIV/0!</v>
      </c>
      <c r="IQI119" s="1538">
        <f>+IQI557</f>
        <v>0</v>
      </c>
      <c r="IQJ119" s="1845" t="e">
        <f>+IQI119/IQI$16</f>
        <v>#DIV/0!</v>
      </c>
      <c r="IQK119" s="1538">
        <f>+IQK557</f>
        <v>0</v>
      </c>
      <c r="IQL119" s="1845" t="e">
        <f>+IQK119/IQK$16</f>
        <v>#DIV/0!</v>
      </c>
      <c r="IQM119" s="1538">
        <f>+IQM557</f>
        <v>0</v>
      </c>
      <c r="IQN119" s="1845" t="e">
        <f>+IQM119/IQM$16</f>
        <v>#DIV/0!</v>
      </c>
      <c r="IQO119" s="1538">
        <f>+IQO557</f>
        <v>0</v>
      </c>
      <c r="IQP119" s="1845" t="e">
        <f>+IQO119/IQO$16</f>
        <v>#DIV/0!</v>
      </c>
      <c r="IQQ119" s="1538">
        <f>+IQQ557</f>
        <v>0</v>
      </c>
      <c r="IQR119" s="1845" t="e">
        <f>+IQQ119/IQQ$16</f>
        <v>#DIV/0!</v>
      </c>
      <c r="IQS119" s="1538">
        <f>+IQS557</f>
        <v>0</v>
      </c>
      <c r="IQT119" s="1845" t="e">
        <f>+IQS119/IQS$16</f>
        <v>#DIV/0!</v>
      </c>
      <c r="IQU119" s="1538">
        <f>+IQU557</f>
        <v>0</v>
      </c>
      <c r="IQV119" s="1845" t="e">
        <f>+IQU119/IQU$16</f>
        <v>#DIV/0!</v>
      </c>
      <c r="IQW119" s="1538">
        <f>+IQW557</f>
        <v>0</v>
      </c>
      <c r="IQX119" s="1845" t="e">
        <f>+IQW119/IQW$16</f>
        <v>#DIV/0!</v>
      </c>
      <c r="IQY119" s="1538">
        <f>+IQY557</f>
        <v>0</v>
      </c>
      <c r="IQZ119" s="1845" t="e">
        <f>+IQY119/IQY$16</f>
        <v>#DIV/0!</v>
      </c>
      <c r="IRA119" s="1538">
        <f>+IRA557</f>
        <v>0</v>
      </c>
      <c r="IRB119" s="1845" t="e">
        <f>+IRA119/IRA$16</f>
        <v>#DIV/0!</v>
      </c>
      <c r="IRC119" s="1538">
        <f>+IRC557</f>
        <v>0</v>
      </c>
      <c r="IRD119" s="1845" t="e">
        <f>+IRC119/IRC$16</f>
        <v>#DIV/0!</v>
      </c>
      <c r="IRE119" s="1538">
        <f>+IRE557</f>
        <v>0</v>
      </c>
      <c r="IRF119" s="1845" t="e">
        <f>+IRE119/IRE$16</f>
        <v>#DIV/0!</v>
      </c>
      <c r="IRG119" s="1538">
        <f>+IRG557</f>
        <v>0</v>
      </c>
      <c r="IRH119" s="1845" t="e">
        <f>+IRG119/IRG$16</f>
        <v>#DIV/0!</v>
      </c>
      <c r="IRI119" s="1538">
        <f>+IRI557</f>
        <v>0</v>
      </c>
      <c r="IRJ119" s="1845" t="e">
        <f>+IRI119/IRI$16</f>
        <v>#DIV/0!</v>
      </c>
      <c r="IRK119" s="1538">
        <f>+IRK557</f>
        <v>0</v>
      </c>
      <c r="IRL119" s="1845" t="e">
        <f>+IRK119/IRK$16</f>
        <v>#DIV/0!</v>
      </c>
      <c r="IRM119" s="1538">
        <f>+IRM557</f>
        <v>0</v>
      </c>
      <c r="IRN119" s="1845" t="e">
        <f>+IRM119/IRM$16</f>
        <v>#DIV/0!</v>
      </c>
      <c r="IRO119" s="1538">
        <f>+IRO557</f>
        <v>0</v>
      </c>
      <c r="IRP119" s="1845" t="e">
        <f>+IRO119/IRO$16</f>
        <v>#DIV/0!</v>
      </c>
      <c r="IRQ119" s="1538">
        <f>+IRQ557</f>
        <v>0</v>
      </c>
      <c r="IRR119" s="1845" t="e">
        <f>+IRQ119/IRQ$16</f>
        <v>#DIV/0!</v>
      </c>
      <c r="IRS119" s="1538">
        <f>+IRS557</f>
        <v>0</v>
      </c>
      <c r="IRT119" s="1845" t="e">
        <f>+IRS119/IRS$16</f>
        <v>#DIV/0!</v>
      </c>
      <c r="IRU119" s="1538">
        <f>+IRU557</f>
        <v>0</v>
      </c>
      <c r="IRV119" s="1845" t="e">
        <f>+IRU119/IRU$16</f>
        <v>#DIV/0!</v>
      </c>
      <c r="IRW119" s="1538">
        <f>+IRW557</f>
        <v>0</v>
      </c>
      <c r="IRX119" s="1845" t="e">
        <f>+IRW119/IRW$16</f>
        <v>#DIV/0!</v>
      </c>
      <c r="IRY119" s="1538">
        <f>+IRY557</f>
        <v>0</v>
      </c>
      <c r="IRZ119" s="1845" t="e">
        <f>+IRY119/IRY$16</f>
        <v>#DIV/0!</v>
      </c>
      <c r="ISA119" s="1538">
        <f>+ISA557</f>
        <v>0</v>
      </c>
      <c r="ISB119" s="1845" t="e">
        <f>+ISA119/ISA$16</f>
        <v>#DIV/0!</v>
      </c>
      <c r="ISC119" s="1538">
        <f>+ISC557</f>
        <v>0</v>
      </c>
      <c r="ISD119" s="1845" t="e">
        <f>+ISC119/ISC$16</f>
        <v>#DIV/0!</v>
      </c>
      <c r="ISE119" s="1538">
        <f>+ISE557</f>
        <v>0</v>
      </c>
      <c r="ISF119" s="1845" t="e">
        <f>+ISE119/ISE$16</f>
        <v>#DIV/0!</v>
      </c>
      <c r="ISG119" s="1538">
        <f>+ISG557</f>
        <v>0</v>
      </c>
      <c r="ISH119" s="1845" t="e">
        <f>+ISG119/ISG$16</f>
        <v>#DIV/0!</v>
      </c>
      <c r="ISI119" s="1538">
        <f>+ISI557</f>
        <v>0</v>
      </c>
      <c r="ISJ119" s="1845" t="e">
        <f>+ISI119/ISI$16</f>
        <v>#DIV/0!</v>
      </c>
      <c r="ISK119" s="1538">
        <f>+ISK557</f>
        <v>0</v>
      </c>
      <c r="ISL119" s="1845" t="e">
        <f>+ISK119/ISK$16</f>
        <v>#DIV/0!</v>
      </c>
      <c r="ISM119" s="1538">
        <f>+ISM557</f>
        <v>0</v>
      </c>
      <c r="ISN119" s="1845" t="e">
        <f>+ISM119/ISM$16</f>
        <v>#DIV/0!</v>
      </c>
      <c r="ISO119" s="1538">
        <f>+ISO557</f>
        <v>0</v>
      </c>
      <c r="ISP119" s="1845" t="e">
        <f>+ISO119/ISO$16</f>
        <v>#DIV/0!</v>
      </c>
      <c r="ISQ119" s="1538">
        <f>+ISQ557</f>
        <v>0</v>
      </c>
      <c r="ISR119" s="1845" t="e">
        <f>+ISQ119/ISQ$16</f>
        <v>#DIV/0!</v>
      </c>
      <c r="ISS119" s="1538">
        <f>+ISS557</f>
        <v>0</v>
      </c>
      <c r="IST119" s="1845" t="e">
        <f>+ISS119/ISS$16</f>
        <v>#DIV/0!</v>
      </c>
      <c r="ISU119" s="1538">
        <f>+ISU557</f>
        <v>0</v>
      </c>
      <c r="ISV119" s="1845" t="e">
        <f>+ISU119/ISU$16</f>
        <v>#DIV/0!</v>
      </c>
      <c r="ISW119" s="1538">
        <f>+ISW557</f>
        <v>0</v>
      </c>
      <c r="ISX119" s="1845" t="e">
        <f>+ISW119/ISW$16</f>
        <v>#DIV/0!</v>
      </c>
      <c r="ISY119" s="1538">
        <f>+ISY557</f>
        <v>0</v>
      </c>
      <c r="ISZ119" s="1845" t="e">
        <f>+ISY119/ISY$16</f>
        <v>#DIV/0!</v>
      </c>
      <c r="ITA119" s="1538">
        <f>+ITA557</f>
        <v>0</v>
      </c>
      <c r="ITB119" s="1845" t="e">
        <f>+ITA119/ITA$16</f>
        <v>#DIV/0!</v>
      </c>
      <c r="ITC119" s="1538">
        <f>+ITC557</f>
        <v>0</v>
      </c>
      <c r="ITD119" s="1845" t="e">
        <f>+ITC119/ITC$16</f>
        <v>#DIV/0!</v>
      </c>
      <c r="ITE119" s="1538">
        <f>+ITE557</f>
        <v>0</v>
      </c>
      <c r="ITF119" s="1845" t="e">
        <f>+ITE119/ITE$16</f>
        <v>#DIV/0!</v>
      </c>
      <c r="ITG119" s="1538">
        <f>+ITG557</f>
        <v>0</v>
      </c>
      <c r="ITH119" s="1845" t="e">
        <f>+ITG119/ITG$16</f>
        <v>#DIV/0!</v>
      </c>
      <c r="ITI119" s="1538">
        <f>+ITI557</f>
        <v>0</v>
      </c>
      <c r="ITJ119" s="1845" t="e">
        <f>+ITI119/ITI$16</f>
        <v>#DIV/0!</v>
      </c>
      <c r="ITK119" s="1538">
        <f>+ITK557</f>
        <v>0</v>
      </c>
      <c r="ITL119" s="1845" t="e">
        <f>+ITK119/ITK$16</f>
        <v>#DIV/0!</v>
      </c>
      <c r="ITM119" s="1538">
        <f>+ITM557</f>
        <v>0</v>
      </c>
      <c r="ITN119" s="1845" t="e">
        <f>+ITM119/ITM$16</f>
        <v>#DIV/0!</v>
      </c>
      <c r="ITO119" s="1538">
        <f>+ITO557</f>
        <v>0</v>
      </c>
      <c r="ITP119" s="1845" t="e">
        <f>+ITO119/ITO$16</f>
        <v>#DIV/0!</v>
      </c>
      <c r="ITQ119" s="1538">
        <f>+ITQ557</f>
        <v>0</v>
      </c>
      <c r="ITR119" s="1845" t="e">
        <f>+ITQ119/ITQ$16</f>
        <v>#DIV/0!</v>
      </c>
      <c r="ITS119" s="1538">
        <f>+ITS557</f>
        <v>0</v>
      </c>
      <c r="ITT119" s="1845" t="e">
        <f>+ITS119/ITS$16</f>
        <v>#DIV/0!</v>
      </c>
      <c r="ITU119" s="1538">
        <f>+ITU557</f>
        <v>0</v>
      </c>
      <c r="ITV119" s="1845" t="e">
        <f>+ITU119/ITU$16</f>
        <v>#DIV/0!</v>
      </c>
      <c r="ITW119" s="1538">
        <f>+ITW557</f>
        <v>0</v>
      </c>
      <c r="ITX119" s="1845" t="e">
        <f>+ITW119/ITW$16</f>
        <v>#DIV/0!</v>
      </c>
      <c r="ITY119" s="1538">
        <f>+ITY557</f>
        <v>0</v>
      </c>
      <c r="ITZ119" s="1845" t="e">
        <f>+ITY119/ITY$16</f>
        <v>#DIV/0!</v>
      </c>
      <c r="IUA119" s="1538">
        <f>+IUA557</f>
        <v>0</v>
      </c>
      <c r="IUB119" s="1845" t="e">
        <f>+IUA119/IUA$16</f>
        <v>#DIV/0!</v>
      </c>
      <c r="IUC119" s="1538">
        <f>+IUC557</f>
        <v>0</v>
      </c>
      <c r="IUD119" s="1845" t="e">
        <f>+IUC119/IUC$16</f>
        <v>#DIV/0!</v>
      </c>
      <c r="IUE119" s="1538">
        <f>+IUE557</f>
        <v>0</v>
      </c>
      <c r="IUF119" s="1845" t="e">
        <f>+IUE119/IUE$16</f>
        <v>#DIV/0!</v>
      </c>
      <c r="IUG119" s="1538">
        <f>+IUG557</f>
        <v>0</v>
      </c>
      <c r="IUH119" s="1845" t="e">
        <f>+IUG119/IUG$16</f>
        <v>#DIV/0!</v>
      </c>
      <c r="IUI119" s="1538">
        <f>+IUI557</f>
        <v>0</v>
      </c>
      <c r="IUJ119" s="1845" t="e">
        <f>+IUI119/IUI$16</f>
        <v>#DIV/0!</v>
      </c>
      <c r="IUK119" s="1538">
        <f>+IUK557</f>
        <v>0</v>
      </c>
      <c r="IUL119" s="1845" t="e">
        <f>+IUK119/IUK$16</f>
        <v>#DIV/0!</v>
      </c>
      <c r="IUM119" s="1538">
        <f>+IUM557</f>
        <v>0</v>
      </c>
      <c r="IUN119" s="1845" t="e">
        <f>+IUM119/IUM$16</f>
        <v>#DIV/0!</v>
      </c>
      <c r="IUO119" s="1538">
        <f>+IUO557</f>
        <v>0</v>
      </c>
      <c r="IUP119" s="1845" t="e">
        <f>+IUO119/IUO$16</f>
        <v>#DIV/0!</v>
      </c>
      <c r="IUQ119" s="1538">
        <f>+IUQ557</f>
        <v>0</v>
      </c>
      <c r="IUR119" s="1845" t="e">
        <f>+IUQ119/IUQ$16</f>
        <v>#DIV/0!</v>
      </c>
      <c r="IUS119" s="1538">
        <f>+IUS557</f>
        <v>0</v>
      </c>
      <c r="IUT119" s="1845" t="e">
        <f>+IUS119/IUS$16</f>
        <v>#DIV/0!</v>
      </c>
      <c r="IUU119" s="1538">
        <f>+IUU557</f>
        <v>0</v>
      </c>
      <c r="IUV119" s="1845" t="e">
        <f>+IUU119/IUU$16</f>
        <v>#DIV/0!</v>
      </c>
      <c r="IUW119" s="1538">
        <f>+IUW557</f>
        <v>0</v>
      </c>
      <c r="IUX119" s="1845" t="e">
        <f>+IUW119/IUW$16</f>
        <v>#DIV/0!</v>
      </c>
      <c r="IUY119" s="1538">
        <f>+IUY557</f>
        <v>0</v>
      </c>
      <c r="IUZ119" s="1845" t="e">
        <f>+IUY119/IUY$16</f>
        <v>#DIV/0!</v>
      </c>
      <c r="IVA119" s="1538">
        <f>+IVA557</f>
        <v>0</v>
      </c>
      <c r="IVB119" s="1845" t="e">
        <f>+IVA119/IVA$16</f>
        <v>#DIV/0!</v>
      </c>
      <c r="IVC119" s="1538">
        <f>+IVC557</f>
        <v>0</v>
      </c>
      <c r="IVD119" s="1845" t="e">
        <f>+IVC119/IVC$16</f>
        <v>#DIV/0!</v>
      </c>
      <c r="IVE119" s="1538">
        <f>+IVE557</f>
        <v>0</v>
      </c>
      <c r="IVF119" s="1845" t="e">
        <f>+IVE119/IVE$16</f>
        <v>#DIV/0!</v>
      </c>
      <c r="IVG119" s="1538">
        <f>+IVG557</f>
        <v>0</v>
      </c>
      <c r="IVH119" s="1845" t="e">
        <f>+IVG119/IVG$16</f>
        <v>#DIV/0!</v>
      </c>
      <c r="IVI119" s="1538">
        <f>+IVI557</f>
        <v>0</v>
      </c>
      <c r="IVJ119" s="1845" t="e">
        <f>+IVI119/IVI$16</f>
        <v>#DIV/0!</v>
      </c>
      <c r="IVK119" s="1538">
        <f>+IVK557</f>
        <v>0</v>
      </c>
      <c r="IVL119" s="1845" t="e">
        <f>+IVK119/IVK$16</f>
        <v>#DIV/0!</v>
      </c>
      <c r="IVM119" s="1538">
        <f>+IVM557</f>
        <v>0</v>
      </c>
      <c r="IVN119" s="1845" t="e">
        <f>+IVM119/IVM$16</f>
        <v>#DIV/0!</v>
      </c>
      <c r="IVO119" s="1538">
        <f>+IVO557</f>
        <v>0</v>
      </c>
      <c r="IVP119" s="1845" t="e">
        <f>+IVO119/IVO$16</f>
        <v>#DIV/0!</v>
      </c>
      <c r="IVQ119" s="1538">
        <f>+IVQ557</f>
        <v>0</v>
      </c>
      <c r="IVR119" s="1845" t="e">
        <f>+IVQ119/IVQ$16</f>
        <v>#DIV/0!</v>
      </c>
      <c r="IVS119" s="1538">
        <f>+IVS557</f>
        <v>0</v>
      </c>
      <c r="IVT119" s="1845" t="e">
        <f>+IVS119/IVS$16</f>
        <v>#DIV/0!</v>
      </c>
      <c r="IVU119" s="1538">
        <f>+IVU557</f>
        <v>0</v>
      </c>
      <c r="IVV119" s="1845" t="e">
        <f>+IVU119/IVU$16</f>
        <v>#DIV/0!</v>
      </c>
      <c r="IVW119" s="1538">
        <f>+IVW557</f>
        <v>0</v>
      </c>
      <c r="IVX119" s="1845" t="e">
        <f>+IVW119/IVW$16</f>
        <v>#DIV/0!</v>
      </c>
      <c r="IVY119" s="1538">
        <f>+IVY557</f>
        <v>0</v>
      </c>
      <c r="IVZ119" s="1845" t="e">
        <f>+IVY119/IVY$16</f>
        <v>#DIV/0!</v>
      </c>
      <c r="IWA119" s="1538">
        <f>+IWA557</f>
        <v>0</v>
      </c>
      <c r="IWB119" s="1845" t="e">
        <f>+IWA119/IWA$16</f>
        <v>#DIV/0!</v>
      </c>
      <c r="IWC119" s="1538">
        <f>+IWC557</f>
        <v>0</v>
      </c>
      <c r="IWD119" s="1845" t="e">
        <f>+IWC119/IWC$16</f>
        <v>#DIV/0!</v>
      </c>
      <c r="IWE119" s="1538">
        <f>+IWE557</f>
        <v>0</v>
      </c>
      <c r="IWF119" s="1845" t="e">
        <f>+IWE119/IWE$16</f>
        <v>#DIV/0!</v>
      </c>
      <c r="IWG119" s="1538">
        <f>+IWG557</f>
        <v>0</v>
      </c>
      <c r="IWH119" s="1845" t="e">
        <f>+IWG119/IWG$16</f>
        <v>#DIV/0!</v>
      </c>
      <c r="IWI119" s="1538">
        <f>+IWI557</f>
        <v>0</v>
      </c>
      <c r="IWJ119" s="1845" t="e">
        <f>+IWI119/IWI$16</f>
        <v>#DIV/0!</v>
      </c>
      <c r="IWK119" s="1538">
        <f>+IWK557</f>
        <v>0</v>
      </c>
      <c r="IWL119" s="1845" t="e">
        <f>+IWK119/IWK$16</f>
        <v>#DIV/0!</v>
      </c>
      <c r="IWM119" s="1538">
        <f>+IWM557</f>
        <v>0</v>
      </c>
      <c r="IWN119" s="1845" t="e">
        <f>+IWM119/IWM$16</f>
        <v>#DIV/0!</v>
      </c>
      <c r="IWO119" s="1538">
        <f>+IWO557</f>
        <v>0</v>
      </c>
      <c r="IWP119" s="1845" t="e">
        <f>+IWO119/IWO$16</f>
        <v>#DIV/0!</v>
      </c>
      <c r="IWQ119" s="1538">
        <f>+IWQ557</f>
        <v>0</v>
      </c>
      <c r="IWR119" s="1845" t="e">
        <f>+IWQ119/IWQ$16</f>
        <v>#DIV/0!</v>
      </c>
      <c r="IWS119" s="1538">
        <f>+IWS557</f>
        <v>0</v>
      </c>
      <c r="IWT119" s="1845" t="e">
        <f>+IWS119/IWS$16</f>
        <v>#DIV/0!</v>
      </c>
      <c r="IWU119" s="1538">
        <f>+IWU557</f>
        <v>0</v>
      </c>
      <c r="IWV119" s="1845" t="e">
        <f>+IWU119/IWU$16</f>
        <v>#DIV/0!</v>
      </c>
      <c r="IWW119" s="1538">
        <f>+IWW557</f>
        <v>0</v>
      </c>
      <c r="IWX119" s="1845" t="e">
        <f>+IWW119/IWW$16</f>
        <v>#DIV/0!</v>
      </c>
      <c r="IWY119" s="1538">
        <f>+IWY557</f>
        <v>0</v>
      </c>
      <c r="IWZ119" s="1845" t="e">
        <f>+IWY119/IWY$16</f>
        <v>#DIV/0!</v>
      </c>
      <c r="IXA119" s="1538">
        <f>+IXA557</f>
        <v>0</v>
      </c>
      <c r="IXB119" s="1845" t="e">
        <f>+IXA119/IXA$16</f>
        <v>#DIV/0!</v>
      </c>
      <c r="IXC119" s="1538">
        <f>+IXC557</f>
        <v>0</v>
      </c>
      <c r="IXD119" s="1845" t="e">
        <f>+IXC119/IXC$16</f>
        <v>#DIV/0!</v>
      </c>
      <c r="IXE119" s="1538">
        <f>+IXE557</f>
        <v>0</v>
      </c>
      <c r="IXF119" s="1845" t="e">
        <f>+IXE119/IXE$16</f>
        <v>#DIV/0!</v>
      </c>
      <c r="IXG119" s="1538">
        <f>+IXG557</f>
        <v>0</v>
      </c>
      <c r="IXH119" s="1845" t="e">
        <f>+IXG119/IXG$16</f>
        <v>#DIV/0!</v>
      </c>
      <c r="IXI119" s="1538">
        <f>+IXI557</f>
        <v>0</v>
      </c>
      <c r="IXJ119" s="1845" t="e">
        <f>+IXI119/IXI$16</f>
        <v>#DIV/0!</v>
      </c>
      <c r="IXK119" s="1538">
        <f>+IXK557</f>
        <v>0</v>
      </c>
      <c r="IXL119" s="1845" t="e">
        <f>+IXK119/IXK$16</f>
        <v>#DIV/0!</v>
      </c>
      <c r="IXM119" s="1538">
        <f>+IXM557</f>
        <v>0</v>
      </c>
      <c r="IXN119" s="1845" t="e">
        <f>+IXM119/IXM$16</f>
        <v>#DIV/0!</v>
      </c>
      <c r="IXO119" s="1538">
        <f>+IXO557</f>
        <v>0</v>
      </c>
      <c r="IXP119" s="1845" t="e">
        <f>+IXO119/IXO$16</f>
        <v>#DIV/0!</v>
      </c>
      <c r="IXQ119" s="1538">
        <f>+IXQ557</f>
        <v>0</v>
      </c>
      <c r="IXR119" s="1845" t="e">
        <f>+IXQ119/IXQ$16</f>
        <v>#DIV/0!</v>
      </c>
      <c r="IXS119" s="1538">
        <f>+IXS557</f>
        <v>0</v>
      </c>
      <c r="IXT119" s="1845" t="e">
        <f>+IXS119/IXS$16</f>
        <v>#DIV/0!</v>
      </c>
      <c r="IXU119" s="1538">
        <f>+IXU557</f>
        <v>0</v>
      </c>
      <c r="IXV119" s="1845" t="e">
        <f>+IXU119/IXU$16</f>
        <v>#DIV/0!</v>
      </c>
      <c r="IXW119" s="1538">
        <f>+IXW557</f>
        <v>0</v>
      </c>
      <c r="IXX119" s="1845" t="e">
        <f>+IXW119/IXW$16</f>
        <v>#DIV/0!</v>
      </c>
      <c r="IXY119" s="1538">
        <f>+IXY557</f>
        <v>0</v>
      </c>
      <c r="IXZ119" s="1845" t="e">
        <f>+IXY119/IXY$16</f>
        <v>#DIV/0!</v>
      </c>
      <c r="IYA119" s="1538">
        <f>+IYA557</f>
        <v>0</v>
      </c>
      <c r="IYB119" s="1845" t="e">
        <f>+IYA119/IYA$16</f>
        <v>#DIV/0!</v>
      </c>
      <c r="IYC119" s="1538">
        <f>+IYC557</f>
        <v>0</v>
      </c>
      <c r="IYD119" s="1845" t="e">
        <f>+IYC119/IYC$16</f>
        <v>#DIV/0!</v>
      </c>
      <c r="IYE119" s="1538">
        <f>+IYE557</f>
        <v>0</v>
      </c>
      <c r="IYF119" s="1845" t="e">
        <f>+IYE119/IYE$16</f>
        <v>#DIV/0!</v>
      </c>
      <c r="IYG119" s="1538">
        <f>+IYG557</f>
        <v>0</v>
      </c>
      <c r="IYH119" s="1845" t="e">
        <f>+IYG119/IYG$16</f>
        <v>#DIV/0!</v>
      </c>
      <c r="IYI119" s="1538">
        <f>+IYI557</f>
        <v>0</v>
      </c>
      <c r="IYJ119" s="1845" t="e">
        <f>+IYI119/IYI$16</f>
        <v>#DIV/0!</v>
      </c>
      <c r="IYK119" s="1538">
        <f>+IYK557</f>
        <v>0</v>
      </c>
      <c r="IYL119" s="1845" t="e">
        <f>+IYK119/IYK$16</f>
        <v>#DIV/0!</v>
      </c>
      <c r="IYM119" s="1538">
        <f>+IYM557</f>
        <v>0</v>
      </c>
      <c r="IYN119" s="1845" t="e">
        <f>+IYM119/IYM$16</f>
        <v>#DIV/0!</v>
      </c>
      <c r="IYO119" s="1538">
        <f>+IYO557</f>
        <v>0</v>
      </c>
      <c r="IYP119" s="1845" t="e">
        <f>+IYO119/IYO$16</f>
        <v>#DIV/0!</v>
      </c>
      <c r="IYQ119" s="1538">
        <f>+IYQ557</f>
        <v>0</v>
      </c>
      <c r="IYR119" s="1845" t="e">
        <f>+IYQ119/IYQ$16</f>
        <v>#DIV/0!</v>
      </c>
      <c r="IYS119" s="1538">
        <f>+IYS557</f>
        <v>0</v>
      </c>
      <c r="IYT119" s="1845" t="e">
        <f>+IYS119/IYS$16</f>
        <v>#DIV/0!</v>
      </c>
      <c r="IYU119" s="1538">
        <f>+IYU557</f>
        <v>0</v>
      </c>
      <c r="IYV119" s="1845" t="e">
        <f>+IYU119/IYU$16</f>
        <v>#DIV/0!</v>
      </c>
      <c r="IYW119" s="1538">
        <f>+IYW557</f>
        <v>0</v>
      </c>
      <c r="IYX119" s="1845" t="e">
        <f>+IYW119/IYW$16</f>
        <v>#DIV/0!</v>
      </c>
      <c r="IYY119" s="1538">
        <f>+IYY557</f>
        <v>0</v>
      </c>
      <c r="IYZ119" s="1845" t="e">
        <f>+IYY119/IYY$16</f>
        <v>#DIV/0!</v>
      </c>
      <c r="IZA119" s="1538">
        <f>+IZA557</f>
        <v>0</v>
      </c>
      <c r="IZB119" s="1845" t="e">
        <f>+IZA119/IZA$16</f>
        <v>#DIV/0!</v>
      </c>
      <c r="IZC119" s="1538">
        <f>+IZC557</f>
        <v>0</v>
      </c>
      <c r="IZD119" s="1845" t="e">
        <f>+IZC119/IZC$16</f>
        <v>#DIV/0!</v>
      </c>
      <c r="IZE119" s="1538">
        <f>+IZE557</f>
        <v>0</v>
      </c>
      <c r="IZF119" s="1845" t="e">
        <f>+IZE119/IZE$16</f>
        <v>#DIV/0!</v>
      </c>
      <c r="IZG119" s="1538">
        <f>+IZG557</f>
        <v>0</v>
      </c>
      <c r="IZH119" s="1845" t="e">
        <f>+IZG119/IZG$16</f>
        <v>#DIV/0!</v>
      </c>
      <c r="IZI119" s="1538">
        <f>+IZI557</f>
        <v>0</v>
      </c>
      <c r="IZJ119" s="1845" t="e">
        <f>+IZI119/IZI$16</f>
        <v>#DIV/0!</v>
      </c>
      <c r="IZK119" s="1538">
        <f>+IZK557</f>
        <v>0</v>
      </c>
      <c r="IZL119" s="1845" t="e">
        <f>+IZK119/IZK$16</f>
        <v>#DIV/0!</v>
      </c>
      <c r="IZM119" s="1538">
        <f>+IZM557</f>
        <v>0</v>
      </c>
      <c r="IZN119" s="1845" t="e">
        <f>+IZM119/IZM$16</f>
        <v>#DIV/0!</v>
      </c>
      <c r="IZO119" s="1538">
        <f>+IZO557</f>
        <v>0</v>
      </c>
      <c r="IZP119" s="1845" t="e">
        <f>+IZO119/IZO$16</f>
        <v>#DIV/0!</v>
      </c>
      <c r="IZQ119" s="1538">
        <f>+IZQ557</f>
        <v>0</v>
      </c>
      <c r="IZR119" s="1845" t="e">
        <f>+IZQ119/IZQ$16</f>
        <v>#DIV/0!</v>
      </c>
      <c r="IZS119" s="1538">
        <f>+IZS557</f>
        <v>0</v>
      </c>
      <c r="IZT119" s="1845" t="e">
        <f>+IZS119/IZS$16</f>
        <v>#DIV/0!</v>
      </c>
      <c r="IZU119" s="1538">
        <f>+IZU557</f>
        <v>0</v>
      </c>
      <c r="IZV119" s="1845" t="e">
        <f>+IZU119/IZU$16</f>
        <v>#DIV/0!</v>
      </c>
      <c r="IZW119" s="1538">
        <f>+IZW557</f>
        <v>0</v>
      </c>
      <c r="IZX119" s="1845" t="e">
        <f>+IZW119/IZW$16</f>
        <v>#DIV/0!</v>
      </c>
      <c r="IZY119" s="1538">
        <f>+IZY557</f>
        <v>0</v>
      </c>
      <c r="IZZ119" s="1845" t="e">
        <f>+IZY119/IZY$16</f>
        <v>#DIV/0!</v>
      </c>
      <c r="JAA119" s="1538">
        <f>+JAA557</f>
        <v>0</v>
      </c>
      <c r="JAB119" s="1845" t="e">
        <f>+JAA119/JAA$16</f>
        <v>#DIV/0!</v>
      </c>
      <c r="JAC119" s="1538">
        <f>+JAC557</f>
        <v>0</v>
      </c>
      <c r="JAD119" s="1845" t="e">
        <f>+JAC119/JAC$16</f>
        <v>#DIV/0!</v>
      </c>
      <c r="JAE119" s="1538">
        <f>+JAE557</f>
        <v>0</v>
      </c>
      <c r="JAF119" s="1845" t="e">
        <f>+JAE119/JAE$16</f>
        <v>#DIV/0!</v>
      </c>
      <c r="JAG119" s="1538">
        <f>+JAG557</f>
        <v>0</v>
      </c>
      <c r="JAH119" s="1845" t="e">
        <f>+JAG119/JAG$16</f>
        <v>#DIV/0!</v>
      </c>
      <c r="JAI119" s="1538">
        <f>+JAI557</f>
        <v>0</v>
      </c>
      <c r="JAJ119" s="1845" t="e">
        <f>+JAI119/JAI$16</f>
        <v>#DIV/0!</v>
      </c>
      <c r="JAK119" s="1538">
        <f>+JAK557</f>
        <v>0</v>
      </c>
      <c r="JAL119" s="1845" t="e">
        <f>+JAK119/JAK$16</f>
        <v>#DIV/0!</v>
      </c>
      <c r="JAM119" s="1538">
        <f>+JAM557</f>
        <v>0</v>
      </c>
      <c r="JAN119" s="1845" t="e">
        <f>+JAM119/JAM$16</f>
        <v>#DIV/0!</v>
      </c>
      <c r="JAO119" s="1538">
        <f>+JAO557</f>
        <v>0</v>
      </c>
      <c r="JAP119" s="1845" t="e">
        <f>+JAO119/JAO$16</f>
        <v>#DIV/0!</v>
      </c>
      <c r="JAQ119" s="1538">
        <f>+JAQ557</f>
        <v>0</v>
      </c>
      <c r="JAR119" s="1845" t="e">
        <f>+JAQ119/JAQ$16</f>
        <v>#DIV/0!</v>
      </c>
      <c r="JAS119" s="1538">
        <f>+JAS557</f>
        <v>0</v>
      </c>
      <c r="JAT119" s="1845" t="e">
        <f>+JAS119/JAS$16</f>
        <v>#DIV/0!</v>
      </c>
      <c r="JAU119" s="1538">
        <f>+JAU557</f>
        <v>0</v>
      </c>
      <c r="JAV119" s="1845" t="e">
        <f>+JAU119/JAU$16</f>
        <v>#DIV/0!</v>
      </c>
      <c r="JAW119" s="1538">
        <f>+JAW557</f>
        <v>0</v>
      </c>
      <c r="JAX119" s="1845" t="e">
        <f>+JAW119/JAW$16</f>
        <v>#DIV/0!</v>
      </c>
      <c r="JAY119" s="1538">
        <f>+JAY557</f>
        <v>0</v>
      </c>
      <c r="JAZ119" s="1845" t="e">
        <f>+JAY119/JAY$16</f>
        <v>#DIV/0!</v>
      </c>
      <c r="JBA119" s="1538">
        <f>+JBA557</f>
        <v>0</v>
      </c>
      <c r="JBB119" s="1845" t="e">
        <f>+JBA119/JBA$16</f>
        <v>#DIV/0!</v>
      </c>
      <c r="JBC119" s="1538">
        <f>+JBC557</f>
        <v>0</v>
      </c>
      <c r="JBD119" s="1845" t="e">
        <f>+JBC119/JBC$16</f>
        <v>#DIV/0!</v>
      </c>
      <c r="JBE119" s="1538">
        <f>+JBE557</f>
        <v>0</v>
      </c>
      <c r="JBF119" s="1845" t="e">
        <f>+JBE119/JBE$16</f>
        <v>#DIV/0!</v>
      </c>
      <c r="JBG119" s="1538">
        <f>+JBG557</f>
        <v>0</v>
      </c>
      <c r="JBH119" s="1845" t="e">
        <f>+JBG119/JBG$16</f>
        <v>#DIV/0!</v>
      </c>
      <c r="JBI119" s="1538">
        <f>+JBI557</f>
        <v>0</v>
      </c>
      <c r="JBJ119" s="1845" t="e">
        <f>+JBI119/JBI$16</f>
        <v>#DIV/0!</v>
      </c>
      <c r="JBK119" s="1538">
        <f>+JBK557</f>
        <v>0</v>
      </c>
      <c r="JBL119" s="1845" t="e">
        <f>+JBK119/JBK$16</f>
        <v>#DIV/0!</v>
      </c>
      <c r="JBM119" s="1538">
        <f>+JBM557</f>
        <v>0</v>
      </c>
      <c r="JBN119" s="1845" t="e">
        <f>+JBM119/JBM$16</f>
        <v>#DIV/0!</v>
      </c>
      <c r="JBO119" s="1538">
        <f>+JBO557</f>
        <v>0</v>
      </c>
      <c r="JBP119" s="1845" t="e">
        <f>+JBO119/JBO$16</f>
        <v>#DIV/0!</v>
      </c>
      <c r="JBQ119" s="1538">
        <f>+JBQ557</f>
        <v>0</v>
      </c>
      <c r="JBR119" s="1845" t="e">
        <f>+JBQ119/JBQ$16</f>
        <v>#DIV/0!</v>
      </c>
      <c r="JBS119" s="1538">
        <f>+JBS557</f>
        <v>0</v>
      </c>
      <c r="JBT119" s="1845" t="e">
        <f>+JBS119/JBS$16</f>
        <v>#DIV/0!</v>
      </c>
      <c r="JBU119" s="1538">
        <f>+JBU557</f>
        <v>0</v>
      </c>
      <c r="JBV119" s="1845" t="e">
        <f>+JBU119/JBU$16</f>
        <v>#DIV/0!</v>
      </c>
      <c r="JBW119" s="1538">
        <f>+JBW557</f>
        <v>0</v>
      </c>
      <c r="JBX119" s="1845" t="e">
        <f>+JBW119/JBW$16</f>
        <v>#DIV/0!</v>
      </c>
      <c r="JBY119" s="1538">
        <f>+JBY557</f>
        <v>0</v>
      </c>
      <c r="JBZ119" s="1845" t="e">
        <f>+JBY119/JBY$16</f>
        <v>#DIV/0!</v>
      </c>
      <c r="JCA119" s="1538">
        <f>+JCA557</f>
        <v>0</v>
      </c>
      <c r="JCB119" s="1845" t="e">
        <f>+JCA119/JCA$16</f>
        <v>#DIV/0!</v>
      </c>
      <c r="JCC119" s="1538">
        <f>+JCC557</f>
        <v>0</v>
      </c>
      <c r="JCD119" s="1845" t="e">
        <f>+JCC119/JCC$16</f>
        <v>#DIV/0!</v>
      </c>
      <c r="JCE119" s="1538">
        <f>+JCE557</f>
        <v>0</v>
      </c>
      <c r="JCF119" s="1845" t="e">
        <f>+JCE119/JCE$16</f>
        <v>#DIV/0!</v>
      </c>
      <c r="JCG119" s="1538">
        <f>+JCG557</f>
        <v>0</v>
      </c>
      <c r="JCH119" s="1845" t="e">
        <f>+JCG119/JCG$16</f>
        <v>#DIV/0!</v>
      </c>
      <c r="JCI119" s="1538">
        <f>+JCI557</f>
        <v>0</v>
      </c>
      <c r="JCJ119" s="1845" t="e">
        <f>+JCI119/JCI$16</f>
        <v>#DIV/0!</v>
      </c>
      <c r="JCK119" s="1538">
        <f>+JCK557</f>
        <v>0</v>
      </c>
      <c r="JCL119" s="1845" t="e">
        <f>+JCK119/JCK$16</f>
        <v>#DIV/0!</v>
      </c>
      <c r="JCM119" s="1538">
        <f>+JCM557</f>
        <v>0</v>
      </c>
      <c r="JCN119" s="1845" t="e">
        <f>+JCM119/JCM$16</f>
        <v>#DIV/0!</v>
      </c>
      <c r="JCO119" s="1538">
        <f>+JCO557</f>
        <v>0</v>
      </c>
      <c r="JCP119" s="1845" t="e">
        <f>+JCO119/JCO$16</f>
        <v>#DIV/0!</v>
      </c>
      <c r="JCQ119" s="1538">
        <f>+JCQ557</f>
        <v>0</v>
      </c>
      <c r="JCR119" s="1845" t="e">
        <f>+JCQ119/JCQ$16</f>
        <v>#DIV/0!</v>
      </c>
      <c r="JCS119" s="1538">
        <f>+JCS557</f>
        <v>0</v>
      </c>
      <c r="JCT119" s="1845" t="e">
        <f>+JCS119/JCS$16</f>
        <v>#DIV/0!</v>
      </c>
      <c r="JCU119" s="1538">
        <f>+JCU557</f>
        <v>0</v>
      </c>
      <c r="JCV119" s="1845" t="e">
        <f>+JCU119/JCU$16</f>
        <v>#DIV/0!</v>
      </c>
      <c r="JCW119" s="1538">
        <f>+JCW557</f>
        <v>0</v>
      </c>
      <c r="JCX119" s="1845" t="e">
        <f>+JCW119/JCW$16</f>
        <v>#DIV/0!</v>
      </c>
      <c r="JCY119" s="1538">
        <f>+JCY557</f>
        <v>0</v>
      </c>
      <c r="JCZ119" s="1845" t="e">
        <f>+JCY119/JCY$16</f>
        <v>#DIV/0!</v>
      </c>
      <c r="JDA119" s="1538">
        <f>+JDA557</f>
        <v>0</v>
      </c>
      <c r="JDB119" s="1845" t="e">
        <f>+JDA119/JDA$16</f>
        <v>#DIV/0!</v>
      </c>
      <c r="JDC119" s="1538">
        <f>+JDC557</f>
        <v>0</v>
      </c>
      <c r="JDD119" s="1845" t="e">
        <f>+JDC119/JDC$16</f>
        <v>#DIV/0!</v>
      </c>
      <c r="JDE119" s="1538">
        <f>+JDE557</f>
        <v>0</v>
      </c>
      <c r="JDF119" s="1845" t="e">
        <f>+JDE119/JDE$16</f>
        <v>#DIV/0!</v>
      </c>
      <c r="JDG119" s="1538">
        <f>+JDG557</f>
        <v>0</v>
      </c>
      <c r="JDH119" s="1845" t="e">
        <f>+JDG119/JDG$16</f>
        <v>#DIV/0!</v>
      </c>
      <c r="JDI119" s="1538">
        <f>+JDI557</f>
        <v>0</v>
      </c>
      <c r="JDJ119" s="1845" t="e">
        <f>+JDI119/JDI$16</f>
        <v>#DIV/0!</v>
      </c>
      <c r="JDK119" s="1538">
        <f>+JDK557</f>
        <v>0</v>
      </c>
      <c r="JDL119" s="1845" t="e">
        <f>+JDK119/JDK$16</f>
        <v>#DIV/0!</v>
      </c>
      <c r="JDM119" s="1538">
        <f>+JDM557</f>
        <v>0</v>
      </c>
      <c r="JDN119" s="1845" t="e">
        <f>+JDM119/JDM$16</f>
        <v>#DIV/0!</v>
      </c>
      <c r="JDO119" s="1538">
        <f>+JDO557</f>
        <v>0</v>
      </c>
      <c r="JDP119" s="1845" t="e">
        <f>+JDO119/JDO$16</f>
        <v>#DIV/0!</v>
      </c>
      <c r="JDQ119" s="1538">
        <f>+JDQ557</f>
        <v>0</v>
      </c>
      <c r="JDR119" s="1845" t="e">
        <f>+JDQ119/JDQ$16</f>
        <v>#DIV/0!</v>
      </c>
      <c r="JDS119" s="1538">
        <f>+JDS557</f>
        <v>0</v>
      </c>
      <c r="JDT119" s="1845" t="e">
        <f>+JDS119/JDS$16</f>
        <v>#DIV/0!</v>
      </c>
      <c r="JDU119" s="1538">
        <f>+JDU557</f>
        <v>0</v>
      </c>
      <c r="JDV119" s="1845" t="e">
        <f>+JDU119/JDU$16</f>
        <v>#DIV/0!</v>
      </c>
      <c r="JDW119" s="1538">
        <f>+JDW557</f>
        <v>0</v>
      </c>
      <c r="JDX119" s="1845" t="e">
        <f>+JDW119/JDW$16</f>
        <v>#DIV/0!</v>
      </c>
      <c r="JDY119" s="1538">
        <f>+JDY557</f>
        <v>0</v>
      </c>
      <c r="JDZ119" s="1845" t="e">
        <f>+JDY119/JDY$16</f>
        <v>#DIV/0!</v>
      </c>
      <c r="JEA119" s="1538">
        <f>+JEA557</f>
        <v>0</v>
      </c>
      <c r="JEB119" s="1845" t="e">
        <f>+JEA119/JEA$16</f>
        <v>#DIV/0!</v>
      </c>
      <c r="JEC119" s="1538">
        <f>+JEC557</f>
        <v>0</v>
      </c>
      <c r="JED119" s="1845" t="e">
        <f>+JEC119/JEC$16</f>
        <v>#DIV/0!</v>
      </c>
      <c r="JEE119" s="1538">
        <f>+JEE557</f>
        <v>0</v>
      </c>
      <c r="JEF119" s="1845" t="e">
        <f>+JEE119/JEE$16</f>
        <v>#DIV/0!</v>
      </c>
      <c r="JEG119" s="1538">
        <f>+JEG557</f>
        <v>0</v>
      </c>
      <c r="JEH119" s="1845" t="e">
        <f>+JEG119/JEG$16</f>
        <v>#DIV/0!</v>
      </c>
      <c r="JEI119" s="1538">
        <f>+JEI557</f>
        <v>0</v>
      </c>
      <c r="JEJ119" s="1845" t="e">
        <f>+JEI119/JEI$16</f>
        <v>#DIV/0!</v>
      </c>
      <c r="JEK119" s="1538">
        <f>+JEK557</f>
        <v>0</v>
      </c>
      <c r="JEL119" s="1845" t="e">
        <f>+JEK119/JEK$16</f>
        <v>#DIV/0!</v>
      </c>
      <c r="JEM119" s="1538">
        <f>+JEM557</f>
        <v>0</v>
      </c>
      <c r="JEN119" s="1845" t="e">
        <f>+JEM119/JEM$16</f>
        <v>#DIV/0!</v>
      </c>
      <c r="JEO119" s="1538">
        <f>+JEO557</f>
        <v>0</v>
      </c>
      <c r="JEP119" s="1845" t="e">
        <f>+JEO119/JEO$16</f>
        <v>#DIV/0!</v>
      </c>
      <c r="JEQ119" s="1538">
        <f>+JEQ557</f>
        <v>0</v>
      </c>
      <c r="JER119" s="1845" t="e">
        <f>+JEQ119/JEQ$16</f>
        <v>#DIV/0!</v>
      </c>
      <c r="JES119" s="1538">
        <f>+JES557</f>
        <v>0</v>
      </c>
      <c r="JET119" s="1845" t="e">
        <f>+JES119/JES$16</f>
        <v>#DIV/0!</v>
      </c>
      <c r="JEU119" s="1538">
        <f>+JEU557</f>
        <v>0</v>
      </c>
      <c r="JEV119" s="1845" t="e">
        <f>+JEU119/JEU$16</f>
        <v>#DIV/0!</v>
      </c>
      <c r="JEW119" s="1538">
        <f>+JEW557</f>
        <v>0</v>
      </c>
      <c r="JEX119" s="1845" t="e">
        <f>+JEW119/JEW$16</f>
        <v>#DIV/0!</v>
      </c>
      <c r="JEY119" s="1538">
        <f>+JEY557</f>
        <v>0</v>
      </c>
      <c r="JEZ119" s="1845" t="e">
        <f>+JEY119/JEY$16</f>
        <v>#DIV/0!</v>
      </c>
      <c r="JFA119" s="1538">
        <f>+JFA557</f>
        <v>0</v>
      </c>
      <c r="JFB119" s="1845" t="e">
        <f>+JFA119/JFA$16</f>
        <v>#DIV/0!</v>
      </c>
      <c r="JFC119" s="1538">
        <f>+JFC557</f>
        <v>0</v>
      </c>
      <c r="JFD119" s="1845" t="e">
        <f>+JFC119/JFC$16</f>
        <v>#DIV/0!</v>
      </c>
      <c r="JFE119" s="1538">
        <f>+JFE557</f>
        <v>0</v>
      </c>
      <c r="JFF119" s="1845" t="e">
        <f>+JFE119/JFE$16</f>
        <v>#DIV/0!</v>
      </c>
      <c r="JFG119" s="1538">
        <f>+JFG557</f>
        <v>0</v>
      </c>
      <c r="JFH119" s="1845" t="e">
        <f>+JFG119/JFG$16</f>
        <v>#DIV/0!</v>
      </c>
      <c r="JFI119" s="1538">
        <f>+JFI557</f>
        <v>0</v>
      </c>
      <c r="JFJ119" s="1845" t="e">
        <f>+JFI119/JFI$16</f>
        <v>#DIV/0!</v>
      </c>
      <c r="JFK119" s="1538">
        <f>+JFK557</f>
        <v>0</v>
      </c>
      <c r="JFL119" s="1845" t="e">
        <f>+JFK119/JFK$16</f>
        <v>#DIV/0!</v>
      </c>
      <c r="JFM119" s="1538">
        <f>+JFM557</f>
        <v>0</v>
      </c>
      <c r="JFN119" s="1845" t="e">
        <f>+JFM119/JFM$16</f>
        <v>#DIV/0!</v>
      </c>
      <c r="JFO119" s="1538">
        <f>+JFO557</f>
        <v>0</v>
      </c>
      <c r="JFP119" s="1845" t="e">
        <f>+JFO119/JFO$16</f>
        <v>#DIV/0!</v>
      </c>
      <c r="JFQ119" s="1538">
        <f>+JFQ557</f>
        <v>0</v>
      </c>
      <c r="JFR119" s="1845" t="e">
        <f>+JFQ119/JFQ$16</f>
        <v>#DIV/0!</v>
      </c>
      <c r="JFS119" s="1538">
        <f>+JFS557</f>
        <v>0</v>
      </c>
      <c r="JFT119" s="1845" t="e">
        <f>+JFS119/JFS$16</f>
        <v>#DIV/0!</v>
      </c>
      <c r="JFU119" s="1538">
        <f>+JFU557</f>
        <v>0</v>
      </c>
      <c r="JFV119" s="1845" t="e">
        <f>+JFU119/JFU$16</f>
        <v>#DIV/0!</v>
      </c>
      <c r="JFW119" s="1538">
        <f>+JFW557</f>
        <v>0</v>
      </c>
      <c r="JFX119" s="1845" t="e">
        <f>+JFW119/JFW$16</f>
        <v>#DIV/0!</v>
      </c>
      <c r="JFY119" s="1538">
        <f>+JFY557</f>
        <v>0</v>
      </c>
      <c r="JFZ119" s="1845" t="e">
        <f>+JFY119/JFY$16</f>
        <v>#DIV/0!</v>
      </c>
      <c r="JGA119" s="1538">
        <f>+JGA557</f>
        <v>0</v>
      </c>
      <c r="JGB119" s="1845" t="e">
        <f>+JGA119/JGA$16</f>
        <v>#DIV/0!</v>
      </c>
      <c r="JGC119" s="1538">
        <f>+JGC557</f>
        <v>0</v>
      </c>
      <c r="JGD119" s="1845" t="e">
        <f>+JGC119/JGC$16</f>
        <v>#DIV/0!</v>
      </c>
      <c r="JGE119" s="1538">
        <f>+JGE557</f>
        <v>0</v>
      </c>
      <c r="JGF119" s="1845" t="e">
        <f>+JGE119/JGE$16</f>
        <v>#DIV/0!</v>
      </c>
      <c r="JGG119" s="1538">
        <f>+JGG557</f>
        <v>0</v>
      </c>
      <c r="JGH119" s="1845" t="e">
        <f>+JGG119/JGG$16</f>
        <v>#DIV/0!</v>
      </c>
      <c r="JGI119" s="1538">
        <f>+JGI557</f>
        <v>0</v>
      </c>
      <c r="JGJ119" s="1845" t="e">
        <f>+JGI119/JGI$16</f>
        <v>#DIV/0!</v>
      </c>
      <c r="JGK119" s="1538">
        <f>+JGK557</f>
        <v>0</v>
      </c>
      <c r="JGL119" s="1845" t="e">
        <f>+JGK119/JGK$16</f>
        <v>#DIV/0!</v>
      </c>
      <c r="JGM119" s="1538">
        <f>+JGM557</f>
        <v>0</v>
      </c>
      <c r="JGN119" s="1845" t="e">
        <f>+JGM119/JGM$16</f>
        <v>#DIV/0!</v>
      </c>
      <c r="JGO119" s="1538">
        <f>+JGO557</f>
        <v>0</v>
      </c>
      <c r="JGP119" s="1845" t="e">
        <f>+JGO119/JGO$16</f>
        <v>#DIV/0!</v>
      </c>
      <c r="JGQ119" s="1538">
        <f>+JGQ557</f>
        <v>0</v>
      </c>
      <c r="JGR119" s="1845" t="e">
        <f>+JGQ119/JGQ$16</f>
        <v>#DIV/0!</v>
      </c>
      <c r="JGS119" s="1538">
        <f>+JGS557</f>
        <v>0</v>
      </c>
      <c r="JGT119" s="1845" t="e">
        <f>+JGS119/JGS$16</f>
        <v>#DIV/0!</v>
      </c>
      <c r="JGU119" s="1538">
        <f>+JGU557</f>
        <v>0</v>
      </c>
      <c r="JGV119" s="1845" t="e">
        <f>+JGU119/JGU$16</f>
        <v>#DIV/0!</v>
      </c>
      <c r="JGW119" s="1538">
        <f>+JGW557</f>
        <v>0</v>
      </c>
      <c r="JGX119" s="1845" t="e">
        <f>+JGW119/JGW$16</f>
        <v>#DIV/0!</v>
      </c>
      <c r="JGY119" s="1538">
        <f>+JGY557</f>
        <v>0</v>
      </c>
      <c r="JGZ119" s="1845" t="e">
        <f>+JGY119/JGY$16</f>
        <v>#DIV/0!</v>
      </c>
      <c r="JHA119" s="1538">
        <f>+JHA557</f>
        <v>0</v>
      </c>
      <c r="JHB119" s="1845" t="e">
        <f>+JHA119/JHA$16</f>
        <v>#DIV/0!</v>
      </c>
      <c r="JHC119" s="1538">
        <f>+JHC557</f>
        <v>0</v>
      </c>
      <c r="JHD119" s="1845" t="e">
        <f>+JHC119/JHC$16</f>
        <v>#DIV/0!</v>
      </c>
      <c r="JHE119" s="1538">
        <f>+JHE557</f>
        <v>0</v>
      </c>
      <c r="JHF119" s="1845" t="e">
        <f>+JHE119/JHE$16</f>
        <v>#DIV/0!</v>
      </c>
      <c r="JHG119" s="1538">
        <f>+JHG557</f>
        <v>0</v>
      </c>
      <c r="JHH119" s="1845" t="e">
        <f>+JHG119/JHG$16</f>
        <v>#DIV/0!</v>
      </c>
      <c r="JHI119" s="1538">
        <f>+JHI557</f>
        <v>0</v>
      </c>
      <c r="JHJ119" s="1845" t="e">
        <f>+JHI119/JHI$16</f>
        <v>#DIV/0!</v>
      </c>
      <c r="JHK119" s="1538">
        <f>+JHK557</f>
        <v>0</v>
      </c>
      <c r="JHL119" s="1845" t="e">
        <f>+JHK119/JHK$16</f>
        <v>#DIV/0!</v>
      </c>
      <c r="JHM119" s="1538">
        <f>+JHM557</f>
        <v>0</v>
      </c>
      <c r="JHN119" s="1845" t="e">
        <f>+JHM119/JHM$16</f>
        <v>#DIV/0!</v>
      </c>
      <c r="JHO119" s="1538">
        <f>+JHO557</f>
        <v>0</v>
      </c>
      <c r="JHP119" s="1845" t="e">
        <f>+JHO119/JHO$16</f>
        <v>#DIV/0!</v>
      </c>
      <c r="JHQ119" s="1538">
        <f>+JHQ557</f>
        <v>0</v>
      </c>
      <c r="JHR119" s="1845" t="e">
        <f>+JHQ119/JHQ$16</f>
        <v>#DIV/0!</v>
      </c>
      <c r="JHS119" s="1538">
        <f>+JHS557</f>
        <v>0</v>
      </c>
      <c r="JHT119" s="1845" t="e">
        <f>+JHS119/JHS$16</f>
        <v>#DIV/0!</v>
      </c>
      <c r="JHU119" s="1538">
        <f>+JHU557</f>
        <v>0</v>
      </c>
      <c r="JHV119" s="1845" t="e">
        <f>+JHU119/JHU$16</f>
        <v>#DIV/0!</v>
      </c>
      <c r="JHW119" s="1538">
        <f>+JHW557</f>
        <v>0</v>
      </c>
      <c r="JHX119" s="1845" t="e">
        <f>+JHW119/JHW$16</f>
        <v>#DIV/0!</v>
      </c>
      <c r="JHY119" s="1538">
        <f>+JHY557</f>
        <v>0</v>
      </c>
      <c r="JHZ119" s="1845" t="e">
        <f>+JHY119/JHY$16</f>
        <v>#DIV/0!</v>
      </c>
      <c r="JIA119" s="1538">
        <f>+JIA557</f>
        <v>0</v>
      </c>
      <c r="JIB119" s="1845" t="e">
        <f>+JIA119/JIA$16</f>
        <v>#DIV/0!</v>
      </c>
      <c r="JIC119" s="1538">
        <f>+JIC557</f>
        <v>0</v>
      </c>
      <c r="JID119" s="1845" t="e">
        <f>+JIC119/JIC$16</f>
        <v>#DIV/0!</v>
      </c>
      <c r="JIE119" s="1538">
        <f>+JIE557</f>
        <v>0</v>
      </c>
      <c r="JIF119" s="1845" t="e">
        <f>+JIE119/JIE$16</f>
        <v>#DIV/0!</v>
      </c>
      <c r="JIG119" s="1538">
        <f>+JIG557</f>
        <v>0</v>
      </c>
      <c r="JIH119" s="1845" t="e">
        <f>+JIG119/JIG$16</f>
        <v>#DIV/0!</v>
      </c>
      <c r="JII119" s="1538">
        <f>+JII557</f>
        <v>0</v>
      </c>
      <c r="JIJ119" s="1845" t="e">
        <f>+JII119/JII$16</f>
        <v>#DIV/0!</v>
      </c>
      <c r="JIK119" s="1538">
        <f>+JIK557</f>
        <v>0</v>
      </c>
      <c r="JIL119" s="1845" t="e">
        <f>+JIK119/JIK$16</f>
        <v>#DIV/0!</v>
      </c>
      <c r="JIM119" s="1538">
        <f>+JIM557</f>
        <v>0</v>
      </c>
      <c r="JIN119" s="1845" t="e">
        <f>+JIM119/JIM$16</f>
        <v>#DIV/0!</v>
      </c>
      <c r="JIO119" s="1538">
        <f>+JIO557</f>
        <v>0</v>
      </c>
      <c r="JIP119" s="1845" t="e">
        <f>+JIO119/JIO$16</f>
        <v>#DIV/0!</v>
      </c>
      <c r="JIQ119" s="1538">
        <f>+JIQ557</f>
        <v>0</v>
      </c>
      <c r="JIR119" s="1845" t="e">
        <f>+JIQ119/JIQ$16</f>
        <v>#DIV/0!</v>
      </c>
      <c r="JIS119" s="1538">
        <f>+JIS557</f>
        <v>0</v>
      </c>
      <c r="JIT119" s="1845" t="e">
        <f>+JIS119/JIS$16</f>
        <v>#DIV/0!</v>
      </c>
      <c r="JIU119" s="1538">
        <f>+JIU557</f>
        <v>0</v>
      </c>
      <c r="JIV119" s="1845" t="e">
        <f>+JIU119/JIU$16</f>
        <v>#DIV/0!</v>
      </c>
      <c r="JIW119" s="1538">
        <f>+JIW557</f>
        <v>0</v>
      </c>
      <c r="JIX119" s="1845" t="e">
        <f>+JIW119/JIW$16</f>
        <v>#DIV/0!</v>
      </c>
      <c r="JIY119" s="1538">
        <f>+JIY557</f>
        <v>0</v>
      </c>
      <c r="JIZ119" s="1845" t="e">
        <f>+JIY119/JIY$16</f>
        <v>#DIV/0!</v>
      </c>
      <c r="JJA119" s="1538">
        <f>+JJA557</f>
        <v>0</v>
      </c>
      <c r="JJB119" s="1845" t="e">
        <f>+JJA119/JJA$16</f>
        <v>#DIV/0!</v>
      </c>
      <c r="JJC119" s="1538">
        <f>+JJC557</f>
        <v>0</v>
      </c>
      <c r="JJD119" s="1845" t="e">
        <f>+JJC119/JJC$16</f>
        <v>#DIV/0!</v>
      </c>
      <c r="JJE119" s="1538">
        <f>+JJE557</f>
        <v>0</v>
      </c>
      <c r="JJF119" s="1845" t="e">
        <f>+JJE119/JJE$16</f>
        <v>#DIV/0!</v>
      </c>
      <c r="JJG119" s="1538">
        <f>+JJG557</f>
        <v>0</v>
      </c>
      <c r="JJH119" s="1845" t="e">
        <f>+JJG119/JJG$16</f>
        <v>#DIV/0!</v>
      </c>
      <c r="JJI119" s="1538">
        <f>+JJI557</f>
        <v>0</v>
      </c>
      <c r="JJJ119" s="1845" t="e">
        <f>+JJI119/JJI$16</f>
        <v>#DIV/0!</v>
      </c>
      <c r="JJK119" s="1538">
        <f>+JJK557</f>
        <v>0</v>
      </c>
      <c r="JJL119" s="1845" t="e">
        <f>+JJK119/JJK$16</f>
        <v>#DIV/0!</v>
      </c>
      <c r="JJM119" s="1538">
        <f>+JJM557</f>
        <v>0</v>
      </c>
      <c r="JJN119" s="1845" t="e">
        <f>+JJM119/JJM$16</f>
        <v>#DIV/0!</v>
      </c>
      <c r="JJO119" s="1538">
        <f>+JJO557</f>
        <v>0</v>
      </c>
      <c r="JJP119" s="1845" t="e">
        <f>+JJO119/JJO$16</f>
        <v>#DIV/0!</v>
      </c>
      <c r="JJQ119" s="1538">
        <f>+JJQ557</f>
        <v>0</v>
      </c>
      <c r="JJR119" s="1845" t="e">
        <f>+JJQ119/JJQ$16</f>
        <v>#DIV/0!</v>
      </c>
      <c r="JJS119" s="1538">
        <f>+JJS557</f>
        <v>0</v>
      </c>
      <c r="JJT119" s="1845" t="e">
        <f>+JJS119/JJS$16</f>
        <v>#DIV/0!</v>
      </c>
      <c r="JJU119" s="1538">
        <f>+JJU557</f>
        <v>0</v>
      </c>
      <c r="JJV119" s="1845" t="e">
        <f>+JJU119/JJU$16</f>
        <v>#DIV/0!</v>
      </c>
      <c r="JJW119" s="1538">
        <f>+JJW557</f>
        <v>0</v>
      </c>
      <c r="JJX119" s="1845" t="e">
        <f>+JJW119/JJW$16</f>
        <v>#DIV/0!</v>
      </c>
      <c r="JJY119" s="1538">
        <f>+JJY557</f>
        <v>0</v>
      </c>
      <c r="JJZ119" s="1845" t="e">
        <f>+JJY119/JJY$16</f>
        <v>#DIV/0!</v>
      </c>
      <c r="JKA119" s="1538">
        <f>+JKA557</f>
        <v>0</v>
      </c>
      <c r="JKB119" s="1845" t="e">
        <f>+JKA119/JKA$16</f>
        <v>#DIV/0!</v>
      </c>
      <c r="JKC119" s="1538">
        <f>+JKC557</f>
        <v>0</v>
      </c>
      <c r="JKD119" s="1845" t="e">
        <f>+JKC119/JKC$16</f>
        <v>#DIV/0!</v>
      </c>
      <c r="JKE119" s="1538">
        <f>+JKE557</f>
        <v>0</v>
      </c>
      <c r="JKF119" s="1845" t="e">
        <f>+JKE119/JKE$16</f>
        <v>#DIV/0!</v>
      </c>
      <c r="JKG119" s="1538">
        <f>+JKG557</f>
        <v>0</v>
      </c>
      <c r="JKH119" s="1845" t="e">
        <f>+JKG119/JKG$16</f>
        <v>#DIV/0!</v>
      </c>
      <c r="JKI119" s="1538">
        <f>+JKI557</f>
        <v>0</v>
      </c>
      <c r="JKJ119" s="1845" t="e">
        <f>+JKI119/JKI$16</f>
        <v>#DIV/0!</v>
      </c>
      <c r="JKK119" s="1538">
        <f>+JKK557</f>
        <v>0</v>
      </c>
      <c r="JKL119" s="1845" t="e">
        <f>+JKK119/JKK$16</f>
        <v>#DIV/0!</v>
      </c>
      <c r="JKM119" s="1538">
        <f>+JKM557</f>
        <v>0</v>
      </c>
      <c r="JKN119" s="1845" t="e">
        <f>+JKM119/JKM$16</f>
        <v>#DIV/0!</v>
      </c>
      <c r="JKO119" s="1538">
        <f>+JKO557</f>
        <v>0</v>
      </c>
      <c r="JKP119" s="1845" t="e">
        <f>+JKO119/JKO$16</f>
        <v>#DIV/0!</v>
      </c>
      <c r="JKQ119" s="1538">
        <f>+JKQ557</f>
        <v>0</v>
      </c>
      <c r="JKR119" s="1845" t="e">
        <f>+JKQ119/JKQ$16</f>
        <v>#DIV/0!</v>
      </c>
      <c r="JKS119" s="1538">
        <f>+JKS557</f>
        <v>0</v>
      </c>
      <c r="JKT119" s="1845" t="e">
        <f>+JKS119/JKS$16</f>
        <v>#DIV/0!</v>
      </c>
      <c r="JKU119" s="1538">
        <f>+JKU557</f>
        <v>0</v>
      </c>
      <c r="JKV119" s="1845" t="e">
        <f>+JKU119/JKU$16</f>
        <v>#DIV/0!</v>
      </c>
      <c r="JKW119" s="1538">
        <f>+JKW557</f>
        <v>0</v>
      </c>
      <c r="JKX119" s="1845" t="e">
        <f>+JKW119/JKW$16</f>
        <v>#DIV/0!</v>
      </c>
      <c r="JKY119" s="1538">
        <f>+JKY557</f>
        <v>0</v>
      </c>
      <c r="JKZ119" s="1845" t="e">
        <f>+JKY119/JKY$16</f>
        <v>#DIV/0!</v>
      </c>
      <c r="JLA119" s="1538">
        <f>+JLA557</f>
        <v>0</v>
      </c>
      <c r="JLB119" s="1845" t="e">
        <f>+JLA119/JLA$16</f>
        <v>#DIV/0!</v>
      </c>
      <c r="JLC119" s="1538">
        <f>+JLC557</f>
        <v>0</v>
      </c>
      <c r="JLD119" s="1845" t="e">
        <f>+JLC119/JLC$16</f>
        <v>#DIV/0!</v>
      </c>
      <c r="JLE119" s="1538">
        <f>+JLE557</f>
        <v>0</v>
      </c>
      <c r="JLF119" s="1845" t="e">
        <f>+JLE119/JLE$16</f>
        <v>#DIV/0!</v>
      </c>
      <c r="JLG119" s="1538">
        <f>+JLG557</f>
        <v>0</v>
      </c>
      <c r="JLH119" s="1845" t="e">
        <f>+JLG119/JLG$16</f>
        <v>#DIV/0!</v>
      </c>
      <c r="JLI119" s="1538">
        <f>+JLI557</f>
        <v>0</v>
      </c>
      <c r="JLJ119" s="1845" t="e">
        <f>+JLI119/JLI$16</f>
        <v>#DIV/0!</v>
      </c>
      <c r="JLK119" s="1538">
        <f>+JLK557</f>
        <v>0</v>
      </c>
      <c r="JLL119" s="1845" t="e">
        <f>+JLK119/JLK$16</f>
        <v>#DIV/0!</v>
      </c>
      <c r="JLM119" s="1538">
        <f>+JLM557</f>
        <v>0</v>
      </c>
      <c r="JLN119" s="1845" t="e">
        <f>+JLM119/JLM$16</f>
        <v>#DIV/0!</v>
      </c>
      <c r="JLO119" s="1538">
        <f>+JLO557</f>
        <v>0</v>
      </c>
      <c r="JLP119" s="1845" t="e">
        <f>+JLO119/JLO$16</f>
        <v>#DIV/0!</v>
      </c>
      <c r="JLQ119" s="1538">
        <f>+JLQ557</f>
        <v>0</v>
      </c>
      <c r="JLR119" s="1845" t="e">
        <f>+JLQ119/JLQ$16</f>
        <v>#DIV/0!</v>
      </c>
      <c r="JLS119" s="1538">
        <f>+JLS557</f>
        <v>0</v>
      </c>
      <c r="JLT119" s="1845" t="e">
        <f>+JLS119/JLS$16</f>
        <v>#DIV/0!</v>
      </c>
      <c r="JLU119" s="1538">
        <f>+JLU557</f>
        <v>0</v>
      </c>
      <c r="JLV119" s="1845" t="e">
        <f>+JLU119/JLU$16</f>
        <v>#DIV/0!</v>
      </c>
      <c r="JLW119" s="1538">
        <f>+JLW557</f>
        <v>0</v>
      </c>
      <c r="JLX119" s="1845" t="e">
        <f>+JLW119/JLW$16</f>
        <v>#DIV/0!</v>
      </c>
      <c r="JLY119" s="1538">
        <f>+JLY557</f>
        <v>0</v>
      </c>
      <c r="JLZ119" s="1845" t="e">
        <f>+JLY119/JLY$16</f>
        <v>#DIV/0!</v>
      </c>
      <c r="JMA119" s="1538">
        <f>+JMA557</f>
        <v>0</v>
      </c>
      <c r="JMB119" s="1845" t="e">
        <f>+JMA119/JMA$16</f>
        <v>#DIV/0!</v>
      </c>
      <c r="JMC119" s="1538">
        <f>+JMC557</f>
        <v>0</v>
      </c>
      <c r="JMD119" s="1845" t="e">
        <f>+JMC119/JMC$16</f>
        <v>#DIV/0!</v>
      </c>
      <c r="JME119" s="1538">
        <f>+JME557</f>
        <v>0</v>
      </c>
      <c r="JMF119" s="1845" t="e">
        <f>+JME119/JME$16</f>
        <v>#DIV/0!</v>
      </c>
      <c r="JMG119" s="1538">
        <f>+JMG557</f>
        <v>0</v>
      </c>
      <c r="JMH119" s="1845" t="e">
        <f>+JMG119/JMG$16</f>
        <v>#DIV/0!</v>
      </c>
      <c r="JMI119" s="1538">
        <f>+JMI557</f>
        <v>0</v>
      </c>
      <c r="JMJ119" s="1845" t="e">
        <f>+JMI119/JMI$16</f>
        <v>#DIV/0!</v>
      </c>
      <c r="JMK119" s="1538">
        <f>+JMK557</f>
        <v>0</v>
      </c>
      <c r="JML119" s="1845" t="e">
        <f>+JMK119/JMK$16</f>
        <v>#DIV/0!</v>
      </c>
      <c r="JMM119" s="1538">
        <f>+JMM557</f>
        <v>0</v>
      </c>
      <c r="JMN119" s="1845" t="e">
        <f>+JMM119/JMM$16</f>
        <v>#DIV/0!</v>
      </c>
      <c r="JMO119" s="1538">
        <f>+JMO557</f>
        <v>0</v>
      </c>
      <c r="JMP119" s="1845" t="e">
        <f>+JMO119/JMO$16</f>
        <v>#DIV/0!</v>
      </c>
      <c r="JMQ119" s="1538">
        <f>+JMQ557</f>
        <v>0</v>
      </c>
      <c r="JMR119" s="1845" t="e">
        <f>+JMQ119/JMQ$16</f>
        <v>#DIV/0!</v>
      </c>
      <c r="JMS119" s="1538">
        <f>+JMS557</f>
        <v>0</v>
      </c>
      <c r="JMT119" s="1845" t="e">
        <f>+JMS119/JMS$16</f>
        <v>#DIV/0!</v>
      </c>
      <c r="JMU119" s="1538">
        <f>+JMU557</f>
        <v>0</v>
      </c>
      <c r="JMV119" s="1845" t="e">
        <f>+JMU119/JMU$16</f>
        <v>#DIV/0!</v>
      </c>
      <c r="JMW119" s="1538">
        <f>+JMW557</f>
        <v>0</v>
      </c>
      <c r="JMX119" s="1845" t="e">
        <f>+JMW119/JMW$16</f>
        <v>#DIV/0!</v>
      </c>
      <c r="JMY119" s="1538">
        <f>+JMY557</f>
        <v>0</v>
      </c>
      <c r="JMZ119" s="1845" t="e">
        <f>+JMY119/JMY$16</f>
        <v>#DIV/0!</v>
      </c>
      <c r="JNA119" s="1538">
        <f>+JNA557</f>
        <v>0</v>
      </c>
      <c r="JNB119" s="1845" t="e">
        <f>+JNA119/JNA$16</f>
        <v>#DIV/0!</v>
      </c>
      <c r="JNC119" s="1538">
        <f>+JNC557</f>
        <v>0</v>
      </c>
      <c r="JND119" s="1845" t="e">
        <f>+JNC119/JNC$16</f>
        <v>#DIV/0!</v>
      </c>
      <c r="JNE119" s="1538">
        <f>+JNE557</f>
        <v>0</v>
      </c>
      <c r="JNF119" s="1845" t="e">
        <f>+JNE119/JNE$16</f>
        <v>#DIV/0!</v>
      </c>
      <c r="JNG119" s="1538">
        <f>+JNG557</f>
        <v>0</v>
      </c>
      <c r="JNH119" s="1845" t="e">
        <f>+JNG119/JNG$16</f>
        <v>#DIV/0!</v>
      </c>
      <c r="JNI119" s="1538">
        <f>+JNI557</f>
        <v>0</v>
      </c>
      <c r="JNJ119" s="1845" t="e">
        <f>+JNI119/JNI$16</f>
        <v>#DIV/0!</v>
      </c>
      <c r="JNK119" s="1538">
        <f>+JNK557</f>
        <v>0</v>
      </c>
      <c r="JNL119" s="1845" t="e">
        <f>+JNK119/JNK$16</f>
        <v>#DIV/0!</v>
      </c>
      <c r="JNM119" s="1538">
        <f>+JNM557</f>
        <v>0</v>
      </c>
      <c r="JNN119" s="1845" t="e">
        <f>+JNM119/JNM$16</f>
        <v>#DIV/0!</v>
      </c>
      <c r="JNO119" s="1538">
        <f>+JNO557</f>
        <v>0</v>
      </c>
      <c r="JNP119" s="1845" t="e">
        <f>+JNO119/JNO$16</f>
        <v>#DIV/0!</v>
      </c>
      <c r="JNQ119" s="1538">
        <f>+JNQ557</f>
        <v>0</v>
      </c>
      <c r="JNR119" s="1845" t="e">
        <f>+JNQ119/JNQ$16</f>
        <v>#DIV/0!</v>
      </c>
      <c r="JNS119" s="1538">
        <f>+JNS557</f>
        <v>0</v>
      </c>
      <c r="JNT119" s="1845" t="e">
        <f>+JNS119/JNS$16</f>
        <v>#DIV/0!</v>
      </c>
      <c r="JNU119" s="1538">
        <f>+JNU557</f>
        <v>0</v>
      </c>
      <c r="JNV119" s="1845" t="e">
        <f>+JNU119/JNU$16</f>
        <v>#DIV/0!</v>
      </c>
      <c r="JNW119" s="1538">
        <f>+JNW557</f>
        <v>0</v>
      </c>
      <c r="JNX119" s="1845" t="e">
        <f>+JNW119/JNW$16</f>
        <v>#DIV/0!</v>
      </c>
      <c r="JNY119" s="1538">
        <f>+JNY557</f>
        <v>0</v>
      </c>
      <c r="JNZ119" s="1845" t="e">
        <f>+JNY119/JNY$16</f>
        <v>#DIV/0!</v>
      </c>
      <c r="JOA119" s="1538">
        <f>+JOA557</f>
        <v>0</v>
      </c>
      <c r="JOB119" s="1845" t="e">
        <f>+JOA119/JOA$16</f>
        <v>#DIV/0!</v>
      </c>
      <c r="JOC119" s="1538">
        <f>+JOC557</f>
        <v>0</v>
      </c>
      <c r="JOD119" s="1845" t="e">
        <f>+JOC119/JOC$16</f>
        <v>#DIV/0!</v>
      </c>
      <c r="JOE119" s="1538">
        <f>+JOE557</f>
        <v>0</v>
      </c>
      <c r="JOF119" s="1845" t="e">
        <f>+JOE119/JOE$16</f>
        <v>#DIV/0!</v>
      </c>
      <c r="JOG119" s="1538">
        <f>+JOG557</f>
        <v>0</v>
      </c>
      <c r="JOH119" s="1845" t="e">
        <f>+JOG119/JOG$16</f>
        <v>#DIV/0!</v>
      </c>
      <c r="JOI119" s="1538">
        <f>+JOI557</f>
        <v>0</v>
      </c>
      <c r="JOJ119" s="1845" t="e">
        <f>+JOI119/JOI$16</f>
        <v>#DIV/0!</v>
      </c>
      <c r="JOK119" s="1538">
        <f>+JOK557</f>
        <v>0</v>
      </c>
      <c r="JOL119" s="1845" t="e">
        <f>+JOK119/JOK$16</f>
        <v>#DIV/0!</v>
      </c>
      <c r="JOM119" s="1538">
        <f>+JOM557</f>
        <v>0</v>
      </c>
      <c r="JON119" s="1845" t="e">
        <f>+JOM119/JOM$16</f>
        <v>#DIV/0!</v>
      </c>
      <c r="JOO119" s="1538">
        <f>+JOO557</f>
        <v>0</v>
      </c>
      <c r="JOP119" s="1845" t="e">
        <f>+JOO119/JOO$16</f>
        <v>#DIV/0!</v>
      </c>
      <c r="JOQ119" s="1538">
        <f>+JOQ557</f>
        <v>0</v>
      </c>
      <c r="JOR119" s="1845" t="e">
        <f>+JOQ119/JOQ$16</f>
        <v>#DIV/0!</v>
      </c>
      <c r="JOS119" s="1538">
        <f>+JOS557</f>
        <v>0</v>
      </c>
      <c r="JOT119" s="1845" t="e">
        <f>+JOS119/JOS$16</f>
        <v>#DIV/0!</v>
      </c>
      <c r="JOU119" s="1538">
        <f>+JOU557</f>
        <v>0</v>
      </c>
      <c r="JOV119" s="1845" t="e">
        <f>+JOU119/JOU$16</f>
        <v>#DIV/0!</v>
      </c>
      <c r="JOW119" s="1538">
        <f>+JOW557</f>
        <v>0</v>
      </c>
      <c r="JOX119" s="1845" t="e">
        <f>+JOW119/JOW$16</f>
        <v>#DIV/0!</v>
      </c>
      <c r="JOY119" s="1538">
        <f>+JOY557</f>
        <v>0</v>
      </c>
      <c r="JOZ119" s="1845" t="e">
        <f>+JOY119/JOY$16</f>
        <v>#DIV/0!</v>
      </c>
      <c r="JPA119" s="1538">
        <f>+JPA557</f>
        <v>0</v>
      </c>
      <c r="JPB119" s="1845" t="e">
        <f>+JPA119/JPA$16</f>
        <v>#DIV/0!</v>
      </c>
      <c r="JPC119" s="1538">
        <f>+JPC557</f>
        <v>0</v>
      </c>
      <c r="JPD119" s="1845" t="e">
        <f>+JPC119/JPC$16</f>
        <v>#DIV/0!</v>
      </c>
      <c r="JPE119" s="1538">
        <f>+JPE557</f>
        <v>0</v>
      </c>
      <c r="JPF119" s="1845" t="e">
        <f>+JPE119/JPE$16</f>
        <v>#DIV/0!</v>
      </c>
      <c r="JPG119" s="1538">
        <f>+JPG557</f>
        <v>0</v>
      </c>
      <c r="JPH119" s="1845" t="e">
        <f>+JPG119/JPG$16</f>
        <v>#DIV/0!</v>
      </c>
      <c r="JPI119" s="1538">
        <f>+JPI557</f>
        <v>0</v>
      </c>
      <c r="JPJ119" s="1845" t="e">
        <f>+JPI119/JPI$16</f>
        <v>#DIV/0!</v>
      </c>
      <c r="JPK119" s="1538">
        <f>+JPK557</f>
        <v>0</v>
      </c>
      <c r="JPL119" s="1845" t="e">
        <f>+JPK119/JPK$16</f>
        <v>#DIV/0!</v>
      </c>
      <c r="JPM119" s="1538">
        <f>+JPM557</f>
        <v>0</v>
      </c>
      <c r="JPN119" s="1845" t="e">
        <f>+JPM119/JPM$16</f>
        <v>#DIV/0!</v>
      </c>
      <c r="JPO119" s="1538">
        <f>+JPO557</f>
        <v>0</v>
      </c>
      <c r="JPP119" s="1845" t="e">
        <f>+JPO119/JPO$16</f>
        <v>#DIV/0!</v>
      </c>
      <c r="JPQ119" s="1538">
        <f>+JPQ557</f>
        <v>0</v>
      </c>
      <c r="JPR119" s="1845" t="e">
        <f>+JPQ119/JPQ$16</f>
        <v>#DIV/0!</v>
      </c>
      <c r="JPS119" s="1538">
        <f>+JPS557</f>
        <v>0</v>
      </c>
      <c r="JPT119" s="1845" t="e">
        <f>+JPS119/JPS$16</f>
        <v>#DIV/0!</v>
      </c>
      <c r="JPU119" s="1538">
        <f>+JPU557</f>
        <v>0</v>
      </c>
      <c r="JPV119" s="1845" t="e">
        <f>+JPU119/JPU$16</f>
        <v>#DIV/0!</v>
      </c>
      <c r="JPW119" s="1538">
        <f>+JPW557</f>
        <v>0</v>
      </c>
      <c r="JPX119" s="1845" t="e">
        <f>+JPW119/JPW$16</f>
        <v>#DIV/0!</v>
      </c>
      <c r="JPY119" s="1538">
        <f>+JPY557</f>
        <v>0</v>
      </c>
      <c r="JPZ119" s="1845" t="e">
        <f>+JPY119/JPY$16</f>
        <v>#DIV/0!</v>
      </c>
      <c r="JQA119" s="1538">
        <f>+JQA557</f>
        <v>0</v>
      </c>
      <c r="JQB119" s="1845" t="e">
        <f>+JQA119/JQA$16</f>
        <v>#DIV/0!</v>
      </c>
      <c r="JQC119" s="1538">
        <f>+JQC557</f>
        <v>0</v>
      </c>
      <c r="JQD119" s="1845" t="e">
        <f>+JQC119/JQC$16</f>
        <v>#DIV/0!</v>
      </c>
      <c r="JQE119" s="1538">
        <f>+JQE557</f>
        <v>0</v>
      </c>
      <c r="JQF119" s="1845" t="e">
        <f>+JQE119/JQE$16</f>
        <v>#DIV/0!</v>
      </c>
      <c r="JQG119" s="1538">
        <f>+JQG557</f>
        <v>0</v>
      </c>
      <c r="JQH119" s="1845" t="e">
        <f>+JQG119/JQG$16</f>
        <v>#DIV/0!</v>
      </c>
      <c r="JQI119" s="1538">
        <f>+JQI557</f>
        <v>0</v>
      </c>
      <c r="JQJ119" s="1845" t="e">
        <f>+JQI119/JQI$16</f>
        <v>#DIV/0!</v>
      </c>
      <c r="JQK119" s="1538">
        <f>+JQK557</f>
        <v>0</v>
      </c>
      <c r="JQL119" s="1845" t="e">
        <f>+JQK119/JQK$16</f>
        <v>#DIV/0!</v>
      </c>
      <c r="JQM119" s="1538">
        <f>+JQM557</f>
        <v>0</v>
      </c>
      <c r="JQN119" s="1845" t="e">
        <f>+JQM119/JQM$16</f>
        <v>#DIV/0!</v>
      </c>
      <c r="JQO119" s="1538">
        <f>+JQO557</f>
        <v>0</v>
      </c>
      <c r="JQP119" s="1845" t="e">
        <f>+JQO119/JQO$16</f>
        <v>#DIV/0!</v>
      </c>
      <c r="JQQ119" s="1538">
        <f>+JQQ557</f>
        <v>0</v>
      </c>
      <c r="JQR119" s="1845" t="e">
        <f>+JQQ119/JQQ$16</f>
        <v>#DIV/0!</v>
      </c>
      <c r="JQS119" s="1538">
        <f>+JQS557</f>
        <v>0</v>
      </c>
      <c r="JQT119" s="1845" t="e">
        <f>+JQS119/JQS$16</f>
        <v>#DIV/0!</v>
      </c>
      <c r="JQU119" s="1538">
        <f>+JQU557</f>
        <v>0</v>
      </c>
      <c r="JQV119" s="1845" t="e">
        <f>+JQU119/JQU$16</f>
        <v>#DIV/0!</v>
      </c>
      <c r="JQW119" s="1538">
        <f>+JQW557</f>
        <v>0</v>
      </c>
      <c r="JQX119" s="1845" t="e">
        <f>+JQW119/JQW$16</f>
        <v>#DIV/0!</v>
      </c>
      <c r="JQY119" s="1538">
        <f>+JQY557</f>
        <v>0</v>
      </c>
      <c r="JQZ119" s="1845" t="e">
        <f>+JQY119/JQY$16</f>
        <v>#DIV/0!</v>
      </c>
      <c r="JRA119" s="1538">
        <f>+JRA557</f>
        <v>0</v>
      </c>
      <c r="JRB119" s="1845" t="e">
        <f>+JRA119/JRA$16</f>
        <v>#DIV/0!</v>
      </c>
      <c r="JRC119" s="1538">
        <f>+JRC557</f>
        <v>0</v>
      </c>
      <c r="JRD119" s="1845" t="e">
        <f>+JRC119/JRC$16</f>
        <v>#DIV/0!</v>
      </c>
      <c r="JRE119" s="1538">
        <f>+JRE557</f>
        <v>0</v>
      </c>
      <c r="JRF119" s="1845" t="e">
        <f>+JRE119/JRE$16</f>
        <v>#DIV/0!</v>
      </c>
      <c r="JRG119" s="1538">
        <f>+JRG557</f>
        <v>0</v>
      </c>
      <c r="JRH119" s="1845" t="e">
        <f>+JRG119/JRG$16</f>
        <v>#DIV/0!</v>
      </c>
      <c r="JRI119" s="1538">
        <f>+JRI557</f>
        <v>0</v>
      </c>
      <c r="JRJ119" s="1845" t="e">
        <f>+JRI119/JRI$16</f>
        <v>#DIV/0!</v>
      </c>
      <c r="JRK119" s="1538">
        <f>+JRK557</f>
        <v>0</v>
      </c>
      <c r="JRL119" s="1845" t="e">
        <f>+JRK119/JRK$16</f>
        <v>#DIV/0!</v>
      </c>
      <c r="JRM119" s="1538">
        <f>+JRM557</f>
        <v>0</v>
      </c>
      <c r="JRN119" s="1845" t="e">
        <f>+JRM119/JRM$16</f>
        <v>#DIV/0!</v>
      </c>
      <c r="JRO119" s="1538">
        <f>+JRO557</f>
        <v>0</v>
      </c>
      <c r="JRP119" s="1845" t="e">
        <f>+JRO119/JRO$16</f>
        <v>#DIV/0!</v>
      </c>
      <c r="JRQ119" s="1538">
        <f>+JRQ557</f>
        <v>0</v>
      </c>
      <c r="JRR119" s="1845" t="e">
        <f>+JRQ119/JRQ$16</f>
        <v>#DIV/0!</v>
      </c>
      <c r="JRS119" s="1538">
        <f>+JRS557</f>
        <v>0</v>
      </c>
      <c r="JRT119" s="1845" t="e">
        <f>+JRS119/JRS$16</f>
        <v>#DIV/0!</v>
      </c>
      <c r="JRU119" s="1538">
        <f>+JRU557</f>
        <v>0</v>
      </c>
      <c r="JRV119" s="1845" t="e">
        <f>+JRU119/JRU$16</f>
        <v>#DIV/0!</v>
      </c>
      <c r="JRW119" s="1538">
        <f>+JRW557</f>
        <v>0</v>
      </c>
      <c r="JRX119" s="1845" t="e">
        <f>+JRW119/JRW$16</f>
        <v>#DIV/0!</v>
      </c>
      <c r="JRY119" s="1538">
        <f>+JRY557</f>
        <v>0</v>
      </c>
      <c r="JRZ119" s="1845" t="e">
        <f>+JRY119/JRY$16</f>
        <v>#DIV/0!</v>
      </c>
      <c r="JSA119" s="1538">
        <f>+JSA557</f>
        <v>0</v>
      </c>
      <c r="JSB119" s="1845" t="e">
        <f>+JSA119/JSA$16</f>
        <v>#DIV/0!</v>
      </c>
      <c r="JSC119" s="1538">
        <f>+JSC557</f>
        <v>0</v>
      </c>
      <c r="JSD119" s="1845" t="e">
        <f>+JSC119/JSC$16</f>
        <v>#DIV/0!</v>
      </c>
      <c r="JSE119" s="1538">
        <f>+JSE557</f>
        <v>0</v>
      </c>
      <c r="JSF119" s="1845" t="e">
        <f>+JSE119/JSE$16</f>
        <v>#DIV/0!</v>
      </c>
      <c r="JSG119" s="1538">
        <f>+JSG557</f>
        <v>0</v>
      </c>
      <c r="JSH119" s="1845" t="e">
        <f>+JSG119/JSG$16</f>
        <v>#DIV/0!</v>
      </c>
      <c r="JSI119" s="1538">
        <f>+JSI557</f>
        <v>0</v>
      </c>
      <c r="JSJ119" s="1845" t="e">
        <f>+JSI119/JSI$16</f>
        <v>#DIV/0!</v>
      </c>
      <c r="JSK119" s="1538">
        <f>+JSK557</f>
        <v>0</v>
      </c>
      <c r="JSL119" s="1845" t="e">
        <f>+JSK119/JSK$16</f>
        <v>#DIV/0!</v>
      </c>
      <c r="JSM119" s="1538">
        <f>+JSM557</f>
        <v>0</v>
      </c>
      <c r="JSN119" s="1845" t="e">
        <f>+JSM119/JSM$16</f>
        <v>#DIV/0!</v>
      </c>
      <c r="JSO119" s="1538">
        <f>+JSO557</f>
        <v>0</v>
      </c>
      <c r="JSP119" s="1845" t="e">
        <f>+JSO119/JSO$16</f>
        <v>#DIV/0!</v>
      </c>
      <c r="JSQ119" s="1538">
        <f>+JSQ557</f>
        <v>0</v>
      </c>
      <c r="JSR119" s="1845" t="e">
        <f>+JSQ119/JSQ$16</f>
        <v>#DIV/0!</v>
      </c>
      <c r="JSS119" s="1538">
        <f>+JSS557</f>
        <v>0</v>
      </c>
      <c r="JST119" s="1845" t="e">
        <f>+JSS119/JSS$16</f>
        <v>#DIV/0!</v>
      </c>
      <c r="JSU119" s="1538">
        <f>+JSU557</f>
        <v>0</v>
      </c>
      <c r="JSV119" s="1845" t="e">
        <f>+JSU119/JSU$16</f>
        <v>#DIV/0!</v>
      </c>
      <c r="JSW119" s="1538">
        <f>+JSW557</f>
        <v>0</v>
      </c>
      <c r="JSX119" s="1845" t="e">
        <f>+JSW119/JSW$16</f>
        <v>#DIV/0!</v>
      </c>
      <c r="JSY119" s="1538">
        <f>+JSY557</f>
        <v>0</v>
      </c>
      <c r="JSZ119" s="1845" t="e">
        <f>+JSY119/JSY$16</f>
        <v>#DIV/0!</v>
      </c>
      <c r="JTA119" s="1538">
        <f>+JTA557</f>
        <v>0</v>
      </c>
      <c r="JTB119" s="1845" t="e">
        <f>+JTA119/JTA$16</f>
        <v>#DIV/0!</v>
      </c>
      <c r="JTC119" s="1538">
        <f>+JTC557</f>
        <v>0</v>
      </c>
      <c r="JTD119" s="1845" t="e">
        <f>+JTC119/JTC$16</f>
        <v>#DIV/0!</v>
      </c>
      <c r="JTE119" s="1538">
        <f>+JTE557</f>
        <v>0</v>
      </c>
      <c r="JTF119" s="1845" t="e">
        <f>+JTE119/JTE$16</f>
        <v>#DIV/0!</v>
      </c>
      <c r="JTG119" s="1538">
        <f>+JTG557</f>
        <v>0</v>
      </c>
      <c r="JTH119" s="1845" t="e">
        <f>+JTG119/JTG$16</f>
        <v>#DIV/0!</v>
      </c>
      <c r="JTI119" s="1538">
        <f>+JTI557</f>
        <v>0</v>
      </c>
      <c r="JTJ119" s="1845" t="e">
        <f>+JTI119/JTI$16</f>
        <v>#DIV/0!</v>
      </c>
      <c r="JTK119" s="1538">
        <f>+JTK557</f>
        <v>0</v>
      </c>
      <c r="JTL119" s="1845" t="e">
        <f>+JTK119/JTK$16</f>
        <v>#DIV/0!</v>
      </c>
      <c r="JTM119" s="1538">
        <f>+JTM557</f>
        <v>0</v>
      </c>
      <c r="JTN119" s="1845" t="e">
        <f>+JTM119/JTM$16</f>
        <v>#DIV/0!</v>
      </c>
      <c r="JTO119" s="1538">
        <f>+JTO557</f>
        <v>0</v>
      </c>
      <c r="JTP119" s="1845" t="e">
        <f>+JTO119/JTO$16</f>
        <v>#DIV/0!</v>
      </c>
      <c r="JTQ119" s="1538">
        <f>+JTQ557</f>
        <v>0</v>
      </c>
      <c r="JTR119" s="1845" t="e">
        <f>+JTQ119/JTQ$16</f>
        <v>#DIV/0!</v>
      </c>
      <c r="JTS119" s="1538">
        <f>+JTS557</f>
        <v>0</v>
      </c>
      <c r="JTT119" s="1845" t="e">
        <f>+JTS119/JTS$16</f>
        <v>#DIV/0!</v>
      </c>
      <c r="JTU119" s="1538">
        <f>+JTU557</f>
        <v>0</v>
      </c>
      <c r="JTV119" s="1845" t="e">
        <f>+JTU119/JTU$16</f>
        <v>#DIV/0!</v>
      </c>
      <c r="JTW119" s="1538">
        <f>+JTW557</f>
        <v>0</v>
      </c>
      <c r="JTX119" s="1845" t="e">
        <f>+JTW119/JTW$16</f>
        <v>#DIV/0!</v>
      </c>
      <c r="JTY119" s="1538">
        <f>+JTY557</f>
        <v>0</v>
      </c>
      <c r="JTZ119" s="1845" t="e">
        <f>+JTY119/JTY$16</f>
        <v>#DIV/0!</v>
      </c>
      <c r="JUA119" s="1538">
        <f>+JUA557</f>
        <v>0</v>
      </c>
      <c r="JUB119" s="1845" t="e">
        <f>+JUA119/JUA$16</f>
        <v>#DIV/0!</v>
      </c>
      <c r="JUC119" s="1538">
        <f>+JUC557</f>
        <v>0</v>
      </c>
      <c r="JUD119" s="1845" t="e">
        <f>+JUC119/JUC$16</f>
        <v>#DIV/0!</v>
      </c>
      <c r="JUE119" s="1538">
        <f>+JUE557</f>
        <v>0</v>
      </c>
      <c r="JUF119" s="1845" t="e">
        <f>+JUE119/JUE$16</f>
        <v>#DIV/0!</v>
      </c>
      <c r="JUG119" s="1538">
        <f>+JUG557</f>
        <v>0</v>
      </c>
      <c r="JUH119" s="1845" t="e">
        <f>+JUG119/JUG$16</f>
        <v>#DIV/0!</v>
      </c>
      <c r="JUI119" s="1538">
        <f>+JUI557</f>
        <v>0</v>
      </c>
      <c r="JUJ119" s="1845" t="e">
        <f>+JUI119/JUI$16</f>
        <v>#DIV/0!</v>
      </c>
      <c r="JUK119" s="1538">
        <f>+JUK557</f>
        <v>0</v>
      </c>
      <c r="JUL119" s="1845" t="e">
        <f>+JUK119/JUK$16</f>
        <v>#DIV/0!</v>
      </c>
      <c r="JUM119" s="1538">
        <f>+JUM557</f>
        <v>0</v>
      </c>
      <c r="JUN119" s="1845" t="e">
        <f>+JUM119/JUM$16</f>
        <v>#DIV/0!</v>
      </c>
      <c r="JUO119" s="1538">
        <f>+JUO557</f>
        <v>0</v>
      </c>
      <c r="JUP119" s="1845" t="e">
        <f>+JUO119/JUO$16</f>
        <v>#DIV/0!</v>
      </c>
      <c r="JUQ119" s="1538">
        <f>+JUQ557</f>
        <v>0</v>
      </c>
      <c r="JUR119" s="1845" t="e">
        <f>+JUQ119/JUQ$16</f>
        <v>#DIV/0!</v>
      </c>
      <c r="JUS119" s="1538">
        <f>+JUS557</f>
        <v>0</v>
      </c>
      <c r="JUT119" s="1845" t="e">
        <f>+JUS119/JUS$16</f>
        <v>#DIV/0!</v>
      </c>
      <c r="JUU119" s="1538">
        <f>+JUU557</f>
        <v>0</v>
      </c>
      <c r="JUV119" s="1845" t="e">
        <f>+JUU119/JUU$16</f>
        <v>#DIV/0!</v>
      </c>
      <c r="JUW119" s="1538">
        <f>+JUW557</f>
        <v>0</v>
      </c>
      <c r="JUX119" s="1845" t="e">
        <f>+JUW119/JUW$16</f>
        <v>#DIV/0!</v>
      </c>
      <c r="JUY119" s="1538">
        <f>+JUY557</f>
        <v>0</v>
      </c>
      <c r="JUZ119" s="1845" t="e">
        <f>+JUY119/JUY$16</f>
        <v>#DIV/0!</v>
      </c>
      <c r="JVA119" s="1538">
        <f>+JVA557</f>
        <v>0</v>
      </c>
      <c r="JVB119" s="1845" t="e">
        <f>+JVA119/JVA$16</f>
        <v>#DIV/0!</v>
      </c>
      <c r="JVC119" s="1538">
        <f>+JVC557</f>
        <v>0</v>
      </c>
      <c r="JVD119" s="1845" t="e">
        <f>+JVC119/JVC$16</f>
        <v>#DIV/0!</v>
      </c>
      <c r="JVE119" s="1538">
        <f>+JVE557</f>
        <v>0</v>
      </c>
      <c r="JVF119" s="1845" t="e">
        <f>+JVE119/JVE$16</f>
        <v>#DIV/0!</v>
      </c>
      <c r="JVG119" s="1538">
        <f>+JVG557</f>
        <v>0</v>
      </c>
      <c r="JVH119" s="1845" t="e">
        <f>+JVG119/JVG$16</f>
        <v>#DIV/0!</v>
      </c>
      <c r="JVI119" s="1538">
        <f>+JVI557</f>
        <v>0</v>
      </c>
      <c r="JVJ119" s="1845" t="e">
        <f>+JVI119/JVI$16</f>
        <v>#DIV/0!</v>
      </c>
      <c r="JVK119" s="1538">
        <f>+JVK557</f>
        <v>0</v>
      </c>
      <c r="JVL119" s="1845" t="e">
        <f>+JVK119/JVK$16</f>
        <v>#DIV/0!</v>
      </c>
      <c r="JVM119" s="1538">
        <f>+JVM557</f>
        <v>0</v>
      </c>
      <c r="JVN119" s="1845" t="e">
        <f>+JVM119/JVM$16</f>
        <v>#DIV/0!</v>
      </c>
      <c r="JVO119" s="1538">
        <f>+JVO557</f>
        <v>0</v>
      </c>
      <c r="JVP119" s="1845" t="e">
        <f>+JVO119/JVO$16</f>
        <v>#DIV/0!</v>
      </c>
      <c r="JVQ119" s="1538">
        <f>+JVQ557</f>
        <v>0</v>
      </c>
      <c r="JVR119" s="1845" t="e">
        <f>+JVQ119/JVQ$16</f>
        <v>#DIV/0!</v>
      </c>
      <c r="JVS119" s="1538">
        <f>+JVS557</f>
        <v>0</v>
      </c>
      <c r="JVT119" s="1845" t="e">
        <f>+JVS119/JVS$16</f>
        <v>#DIV/0!</v>
      </c>
      <c r="JVU119" s="1538">
        <f>+JVU557</f>
        <v>0</v>
      </c>
      <c r="JVV119" s="1845" t="e">
        <f>+JVU119/JVU$16</f>
        <v>#DIV/0!</v>
      </c>
      <c r="JVW119" s="1538">
        <f>+JVW557</f>
        <v>0</v>
      </c>
      <c r="JVX119" s="1845" t="e">
        <f>+JVW119/JVW$16</f>
        <v>#DIV/0!</v>
      </c>
      <c r="JVY119" s="1538">
        <f>+JVY557</f>
        <v>0</v>
      </c>
      <c r="JVZ119" s="1845" t="e">
        <f>+JVY119/JVY$16</f>
        <v>#DIV/0!</v>
      </c>
      <c r="JWA119" s="1538">
        <f>+JWA557</f>
        <v>0</v>
      </c>
      <c r="JWB119" s="1845" t="e">
        <f>+JWA119/JWA$16</f>
        <v>#DIV/0!</v>
      </c>
      <c r="JWC119" s="1538">
        <f>+JWC557</f>
        <v>0</v>
      </c>
      <c r="JWD119" s="1845" t="e">
        <f>+JWC119/JWC$16</f>
        <v>#DIV/0!</v>
      </c>
      <c r="JWE119" s="1538">
        <f>+JWE557</f>
        <v>0</v>
      </c>
      <c r="JWF119" s="1845" t="e">
        <f>+JWE119/JWE$16</f>
        <v>#DIV/0!</v>
      </c>
      <c r="JWG119" s="1538">
        <f>+JWG557</f>
        <v>0</v>
      </c>
      <c r="JWH119" s="1845" t="e">
        <f>+JWG119/JWG$16</f>
        <v>#DIV/0!</v>
      </c>
      <c r="JWI119" s="1538">
        <f>+JWI557</f>
        <v>0</v>
      </c>
      <c r="JWJ119" s="1845" t="e">
        <f>+JWI119/JWI$16</f>
        <v>#DIV/0!</v>
      </c>
      <c r="JWK119" s="1538">
        <f>+JWK557</f>
        <v>0</v>
      </c>
      <c r="JWL119" s="1845" t="e">
        <f>+JWK119/JWK$16</f>
        <v>#DIV/0!</v>
      </c>
      <c r="JWM119" s="1538">
        <f>+JWM557</f>
        <v>0</v>
      </c>
      <c r="JWN119" s="1845" t="e">
        <f>+JWM119/JWM$16</f>
        <v>#DIV/0!</v>
      </c>
      <c r="JWO119" s="1538">
        <f>+JWO557</f>
        <v>0</v>
      </c>
      <c r="JWP119" s="1845" t="e">
        <f>+JWO119/JWO$16</f>
        <v>#DIV/0!</v>
      </c>
      <c r="JWQ119" s="1538">
        <f>+JWQ557</f>
        <v>0</v>
      </c>
      <c r="JWR119" s="1845" t="e">
        <f>+JWQ119/JWQ$16</f>
        <v>#DIV/0!</v>
      </c>
      <c r="JWS119" s="1538">
        <f>+JWS557</f>
        <v>0</v>
      </c>
      <c r="JWT119" s="1845" t="e">
        <f>+JWS119/JWS$16</f>
        <v>#DIV/0!</v>
      </c>
      <c r="JWU119" s="1538">
        <f>+JWU557</f>
        <v>0</v>
      </c>
      <c r="JWV119" s="1845" t="e">
        <f>+JWU119/JWU$16</f>
        <v>#DIV/0!</v>
      </c>
      <c r="JWW119" s="1538">
        <f>+JWW557</f>
        <v>0</v>
      </c>
      <c r="JWX119" s="1845" t="e">
        <f>+JWW119/JWW$16</f>
        <v>#DIV/0!</v>
      </c>
      <c r="JWY119" s="1538">
        <f>+JWY557</f>
        <v>0</v>
      </c>
      <c r="JWZ119" s="1845" t="e">
        <f>+JWY119/JWY$16</f>
        <v>#DIV/0!</v>
      </c>
      <c r="JXA119" s="1538">
        <f>+JXA557</f>
        <v>0</v>
      </c>
      <c r="JXB119" s="1845" t="e">
        <f>+JXA119/JXA$16</f>
        <v>#DIV/0!</v>
      </c>
      <c r="JXC119" s="1538">
        <f>+JXC557</f>
        <v>0</v>
      </c>
      <c r="JXD119" s="1845" t="e">
        <f>+JXC119/JXC$16</f>
        <v>#DIV/0!</v>
      </c>
      <c r="JXE119" s="1538">
        <f>+JXE557</f>
        <v>0</v>
      </c>
      <c r="JXF119" s="1845" t="e">
        <f>+JXE119/JXE$16</f>
        <v>#DIV/0!</v>
      </c>
      <c r="JXG119" s="1538">
        <f>+JXG557</f>
        <v>0</v>
      </c>
      <c r="JXH119" s="1845" t="e">
        <f>+JXG119/JXG$16</f>
        <v>#DIV/0!</v>
      </c>
      <c r="JXI119" s="1538">
        <f>+JXI557</f>
        <v>0</v>
      </c>
      <c r="JXJ119" s="1845" t="e">
        <f>+JXI119/JXI$16</f>
        <v>#DIV/0!</v>
      </c>
      <c r="JXK119" s="1538">
        <f>+JXK557</f>
        <v>0</v>
      </c>
      <c r="JXL119" s="1845" t="e">
        <f>+JXK119/JXK$16</f>
        <v>#DIV/0!</v>
      </c>
      <c r="JXM119" s="1538">
        <f>+JXM557</f>
        <v>0</v>
      </c>
      <c r="JXN119" s="1845" t="e">
        <f>+JXM119/JXM$16</f>
        <v>#DIV/0!</v>
      </c>
      <c r="JXO119" s="1538">
        <f>+JXO557</f>
        <v>0</v>
      </c>
      <c r="JXP119" s="1845" t="e">
        <f>+JXO119/JXO$16</f>
        <v>#DIV/0!</v>
      </c>
      <c r="JXQ119" s="1538">
        <f>+JXQ557</f>
        <v>0</v>
      </c>
      <c r="JXR119" s="1845" t="e">
        <f>+JXQ119/JXQ$16</f>
        <v>#DIV/0!</v>
      </c>
      <c r="JXS119" s="1538">
        <f>+JXS557</f>
        <v>0</v>
      </c>
      <c r="JXT119" s="1845" t="e">
        <f>+JXS119/JXS$16</f>
        <v>#DIV/0!</v>
      </c>
      <c r="JXU119" s="1538">
        <f>+JXU557</f>
        <v>0</v>
      </c>
      <c r="JXV119" s="1845" t="e">
        <f>+JXU119/JXU$16</f>
        <v>#DIV/0!</v>
      </c>
      <c r="JXW119" s="1538">
        <f>+JXW557</f>
        <v>0</v>
      </c>
      <c r="JXX119" s="1845" t="e">
        <f>+JXW119/JXW$16</f>
        <v>#DIV/0!</v>
      </c>
      <c r="JXY119" s="1538">
        <f>+JXY557</f>
        <v>0</v>
      </c>
      <c r="JXZ119" s="1845" t="e">
        <f>+JXY119/JXY$16</f>
        <v>#DIV/0!</v>
      </c>
      <c r="JYA119" s="1538">
        <f>+JYA557</f>
        <v>0</v>
      </c>
      <c r="JYB119" s="1845" t="e">
        <f>+JYA119/JYA$16</f>
        <v>#DIV/0!</v>
      </c>
      <c r="JYC119" s="1538">
        <f>+JYC557</f>
        <v>0</v>
      </c>
      <c r="JYD119" s="1845" t="e">
        <f>+JYC119/JYC$16</f>
        <v>#DIV/0!</v>
      </c>
      <c r="JYE119" s="1538">
        <f>+JYE557</f>
        <v>0</v>
      </c>
      <c r="JYF119" s="1845" t="e">
        <f>+JYE119/JYE$16</f>
        <v>#DIV/0!</v>
      </c>
      <c r="JYG119" s="1538">
        <f>+JYG557</f>
        <v>0</v>
      </c>
      <c r="JYH119" s="1845" t="e">
        <f>+JYG119/JYG$16</f>
        <v>#DIV/0!</v>
      </c>
      <c r="JYI119" s="1538">
        <f>+JYI557</f>
        <v>0</v>
      </c>
      <c r="JYJ119" s="1845" t="e">
        <f>+JYI119/JYI$16</f>
        <v>#DIV/0!</v>
      </c>
      <c r="JYK119" s="1538">
        <f>+JYK557</f>
        <v>0</v>
      </c>
      <c r="JYL119" s="1845" t="e">
        <f>+JYK119/JYK$16</f>
        <v>#DIV/0!</v>
      </c>
      <c r="JYM119" s="1538">
        <f>+JYM557</f>
        <v>0</v>
      </c>
      <c r="JYN119" s="1845" t="e">
        <f>+JYM119/JYM$16</f>
        <v>#DIV/0!</v>
      </c>
      <c r="JYO119" s="1538">
        <f>+JYO557</f>
        <v>0</v>
      </c>
      <c r="JYP119" s="1845" t="e">
        <f>+JYO119/JYO$16</f>
        <v>#DIV/0!</v>
      </c>
      <c r="JYQ119" s="1538">
        <f>+JYQ557</f>
        <v>0</v>
      </c>
      <c r="JYR119" s="1845" t="e">
        <f>+JYQ119/JYQ$16</f>
        <v>#DIV/0!</v>
      </c>
      <c r="JYS119" s="1538">
        <f>+JYS557</f>
        <v>0</v>
      </c>
      <c r="JYT119" s="1845" t="e">
        <f>+JYS119/JYS$16</f>
        <v>#DIV/0!</v>
      </c>
      <c r="JYU119" s="1538">
        <f>+JYU557</f>
        <v>0</v>
      </c>
      <c r="JYV119" s="1845" t="e">
        <f>+JYU119/JYU$16</f>
        <v>#DIV/0!</v>
      </c>
      <c r="JYW119" s="1538">
        <f>+JYW557</f>
        <v>0</v>
      </c>
      <c r="JYX119" s="1845" t="e">
        <f>+JYW119/JYW$16</f>
        <v>#DIV/0!</v>
      </c>
      <c r="JYY119" s="1538">
        <f>+JYY557</f>
        <v>0</v>
      </c>
      <c r="JYZ119" s="1845" t="e">
        <f>+JYY119/JYY$16</f>
        <v>#DIV/0!</v>
      </c>
      <c r="JZA119" s="1538">
        <f>+JZA557</f>
        <v>0</v>
      </c>
      <c r="JZB119" s="1845" t="e">
        <f>+JZA119/JZA$16</f>
        <v>#DIV/0!</v>
      </c>
      <c r="JZC119" s="1538">
        <f>+JZC557</f>
        <v>0</v>
      </c>
      <c r="JZD119" s="1845" t="e">
        <f>+JZC119/JZC$16</f>
        <v>#DIV/0!</v>
      </c>
      <c r="JZE119" s="1538">
        <f>+JZE557</f>
        <v>0</v>
      </c>
      <c r="JZF119" s="1845" t="e">
        <f>+JZE119/JZE$16</f>
        <v>#DIV/0!</v>
      </c>
      <c r="JZG119" s="1538">
        <f>+JZG557</f>
        <v>0</v>
      </c>
      <c r="JZH119" s="1845" t="e">
        <f>+JZG119/JZG$16</f>
        <v>#DIV/0!</v>
      </c>
      <c r="JZI119" s="1538">
        <f>+JZI557</f>
        <v>0</v>
      </c>
      <c r="JZJ119" s="1845" t="e">
        <f>+JZI119/JZI$16</f>
        <v>#DIV/0!</v>
      </c>
      <c r="JZK119" s="1538">
        <f>+JZK557</f>
        <v>0</v>
      </c>
      <c r="JZL119" s="1845" t="e">
        <f>+JZK119/JZK$16</f>
        <v>#DIV/0!</v>
      </c>
      <c r="JZM119" s="1538">
        <f>+JZM557</f>
        <v>0</v>
      </c>
      <c r="JZN119" s="1845" t="e">
        <f>+JZM119/JZM$16</f>
        <v>#DIV/0!</v>
      </c>
      <c r="JZO119" s="1538">
        <f>+JZO557</f>
        <v>0</v>
      </c>
      <c r="JZP119" s="1845" t="e">
        <f>+JZO119/JZO$16</f>
        <v>#DIV/0!</v>
      </c>
      <c r="JZQ119" s="1538">
        <f>+JZQ557</f>
        <v>0</v>
      </c>
      <c r="JZR119" s="1845" t="e">
        <f>+JZQ119/JZQ$16</f>
        <v>#DIV/0!</v>
      </c>
      <c r="JZS119" s="1538">
        <f>+JZS557</f>
        <v>0</v>
      </c>
      <c r="JZT119" s="1845" t="e">
        <f>+JZS119/JZS$16</f>
        <v>#DIV/0!</v>
      </c>
      <c r="JZU119" s="1538">
        <f>+JZU557</f>
        <v>0</v>
      </c>
      <c r="JZV119" s="1845" t="e">
        <f>+JZU119/JZU$16</f>
        <v>#DIV/0!</v>
      </c>
      <c r="JZW119" s="1538">
        <f>+JZW557</f>
        <v>0</v>
      </c>
      <c r="JZX119" s="1845" t="e">
        <f>+JZW119/JZW$16</f>
        <v>#DIV/0!</v>
      </c>
      <c r="JZY119" s="1538">
        <f>+JZY557</f>
        <v>0</v>
      </c>
      <c r="JZZ119" s="1845" t="e">
        <f>+JZY119/JZY$16</f>
        <v>#DIV/0!</v>
      </c>
      <c r="KAA119" s="1538">
        <f>+KAA557</f>
        <v>0</v>
      </c>
      <c r="KAB119" s="1845" t="e">
        <f>+KAA119/KAA$16</f>
        <v>#DIV/0!</v>
      </c>
      <c r="KAC119" s="1538">
        <f>+KAC557</f>
        <v>0</v>
      </c>
      <c r="KAD119" s="1845" t="e">
        <f>+KAC119/KAC$16</f>
        <v>#DIV/0!</v>
      </c>
      <c r="KAE119" s="1538">
        <f>+KAE557</f>
        <v>0</v>
      </c>
      <c r="KAF119" s="1845" t="e">
        <f>+KAE119/KAE$16</f>
        <v>#DIV/0!</v>
      </c>
      <c r="KAG119" s="1538">
        <f>+KAG557</f>
        <v>0</v>
      </c>
      <c r="KAH119" s="1845" t="e">
        <f>+KAG119/KAG$16</f>
        <v>#DIV/0!</v>
      </c>
      <c r="KAI119" s="1538">
        <f>+KAI557</f>
        <v>0</v>
      </c>
      <c r="KAJ119" s="1845" t="e">
        <f>+KAI119/KAI$16</f>
        <v>#DIV/0!</v>
      </c>
      <c r="KAK119" s="1538">
        <f>+KAK557</f>
        <v>0</v>
      </c>
      <c r="KAL119" s="1845" t="e">
        <f>+KAK119/KAK$16</f>
        <v>#DIV/0!</v>
      </c>
      <c r="KAM119" s="1538">
        <f>+KAM557</f>
        <v>0</v>
      </c>
      <c r="KAN119" s="1845" t="e">
        <f>+KAM119/KAM$16</f>
        <v>#DIV/0!</v>
      </c>
      <c r="KAO119" s="1538">
        <f>+KAO557</f>
        <v>0</v>
      </c>
      <c r="KAP119" s="1845" t="e">
        <f>+KAO119/KAO$16</f>
        <v>#DIV/0!</v>
      </c>
      <c r="KAQ119" s="1538">
        <f>+KAQ557</f>
        <v>0</v>
      </c>
      <c r="KAR119" s="1845" t="e">
        <f>+KAQ119/KAQ$16</f>
        <v>#DIV/0!</v>
      </c>
      <c r="KAS119" s="1538">
        <f>+KAS557</f>
        <v>0</v>
      </c>
      <c r="KAT119" s="1845" t="e">
        <f>+KAS119/KAS$16</f>
        <v>#DIV/0!</v>
      </c>
      <c r="KAU119" s="1538">
        <f>+KAU557</f>
        <v>0</v>
      </c>
      <c r="KAV119" s="1845" t="e">
        <f>+KAU119/KAU$16</f>
        <v>#DIV/0!</v>
      </c>
      <c r="KAW119" s="1538">
        <f>+KAW557</f>
        <v>0</v>
      </c>
      <c r="KAX119" s="1845" t="e">
        <f>+KAW119/KAW$16</f>
        <v>#DIV/0!</v>
      </c>
      <c r="KAY119" s="1538">
        <f>+KAY557</f>
        <v>0</v>
      </c>
      <c r="KAZ119" s="1845" t="e">
        <f>+KAY119/KAY$16</f>
        <v>#DIV/0!</v>
      </c>
      <c r="KBA119" s="1538">
        <f>+KBA557</f>
        <v>0</v>
      </c>
      <c r="KBB119" s="1845" t="e">
        <f>+KBA119/KBA$16</f>
        <v>#DIV/0!</v>
      </c>
      <c r="KBC119" s="1538">
        <f>+KBC557</f>
        <v>0</v>
      </c>
      <c r="KBD119" s="1845" t="e">
        <f>+KBC119/KBC$16</f>
        <v>#DIV/0!</v>
      </c>
      <c r="KBE119" s="1538">
        <f>+KBE557</f>
        <v>0</v>
      </c>
      <c r="KBF119" s="1845" t="e">
        <f>+KBE119/KBE$16</f>
        <v>#DIV/0!</v>
      </c>
      <c r="KBG119" s="1538">
        <f>+KBG557</f>
        <v>0</v>
      </c>
      <c r="KBH119" s="1845" t="e">
        <f>+KBG119/KBG$16</f>
        <v>#DIV/0!</v>
      </c>
      <c r="KBI119" s="1538">
        <f>+KBI557</f>
        <v>0</v>
      </c>
      <c r="KBJ119" s="1845" t="e">
        <f>+KBI119/KBI$16</f>
        <v>#DIV/0!</v>
      </c>
      <c r="KBK119" s="1538">
        <f>+KBK557</f>
        <v>0</v>
      </c>
      <c r="KBL119" s="1845" t="e">
        <f>+KBK119/KBK$16</f>
        <v>#DIV/0!</v>
      </c>
      <c r="KBM119" s="1538">
        <f>+KBM557</f>
        <v>0</v>
      </c>
      <c r="KBN119" s="1845" t="e">
        <f>+KBM119/KBM$16</f>
        <v>#DIV/0!</v>
      </c>
      <c r="KBO119" s="1538">
        <f>+KBO557</f>
        <v>0</v>
      </c>
      <c r="KBP119" s="1845" t="e">
        <f>+KBO119/KBO$16</f>
        <v>#DIV/0!</v>
      </c>
      <c r="KBQ119" s="1538">
        <f>+KBQ557</f>
        <v>0</v>
      </c>
      <c r="KBR119" s="1845" t="e">
        <f>+KBQ119/KBQ$16</f>
        <v>#DIV/0!</v>
      </c>
      <c r="KBS119" s="1538">
        <f>+KBS557</f>
        <v>0</v>
      </c>
      <c r="KBT119" s="1845" t="e">
        <f>+KBS119/KBS$16</f>
        <v>#DIV/0!</v>
      </c>
      <c r="KBU119" s="1538">
        <f>+KBU557</f>
        <v>0</v>
      </c>
      <c r="KBV119" s="1845" t="e">
        <f>+KBU119/KBU$16</f>
        <v>#DIV/0!</v>
      </c>
      <c r="KBW119" s="1538">
        <f>+KBW557</f>
        <v>0</v>
      </c>
      <c r="KBX119" s="1845" t="e">
        <f>+KBW119/KBW$16</f>
        <v>#DIV/0!</v>
      </c>
      <c r="KBY119" s="1538">
        <f>+KBY557</f>
        <v>0</v>
      </c>
      <c r="KBZ119" s="1845" t="e">
        <f>+KBY119/KBY$16</f>
        <v>#DIV/0!</v>
      </c>
      <c r="KCA119" s="1538">
        <f>+KCA557</f>
        <v>0</v>
      </c>
      <c r="KCB119" s="1845" t="e">
        <f>+KCA119/KCA$16</f>
        <v>#DIV/0!</v>
      </c>
      <c r="KCC119" s="1538">
        <f>+KCC557</f>
        <v>0</v>
      </c>
      <c r="KCD119" s="1845" t="e">
        <f>+KCC119/KCC$16</f>
        <v>#DIV/0!</v>
      </c>
      <c r="KCE119" s="1538">
        <f>+KCE557</f>
        <v>0</v>
      </c>
      <c r="KCF119" s="1845" t="e">
        <f>+KCE119/KCE$16</f>
        <v>#DIV/0!</v>
      </c>
      <c r="KCG119" s="1538">
        <f>+KCG557</f>
        <v>0</v>
      </c>
      <c r="KCH119" s="1845" t="e">
        <f>+KCG119/KCG$16</f>
        <v>#DIV/0!</v>
      </c>
      <c r="KCI119" s="1538">
        <f>+KCI557</f>
        <v>0</v>
      </c>
      <c r="KCJ119" s="1845" t="e">
        <f>+KCI119/KCI$16</f>
        <v>#DIV/0!</v>
      </c>
      <c r="KCK119" s="1538">
        <f>+KCK557</f>
        <v>0</v>
      </c>
      <c r="KCL119" s="1845" t="e">
        <f>+KCK119/KCK$16</f>
        <v>#DIV/0!</v>
      </c>
      <c r="KCM119" s="1538">
        <f>+KCM557</f>
        <v>0</v>
      </c>
      <c r="KCN119" s="1845" t="e">
        <f>+KCM119/KCM$16</f>
        <v>#DIV/0!</v>
      </c>
      <c r="KCO119" s="1538">
        <f>+KCO557</f>
        <v>0</v>
      </c>
      <c r="KCP119" s="1845" t="e">
        <f>+KCO119/KCO$16</f>
        <v>#DIV/0!</v>
      </c>
      <c r="KCQ119" s="1538">
        <f>+KCQ557</f>
        <v>0</v>
      </c>
      <c r="KCR119" s="1845" t="e">
        <f>+KCQ119/KCQ$16</f>
        <v>#DIV/0!</v>
      </c>
      <c r="KCS119" s="1538">
        <f>+KCS557</f>
        <v>0</v>
      </c>
      <c r="KCT119" s="1845" t="e">
        <f>+KCS119/KCS$16</f>
        <v>#DIV/0!</v>
      </c>
      <c r="KCU119" s="1538">
        <f>+KCU557</f>
        <v>0</v>
      </c>
      <c r="KCV119" s="1845" t="e">
        <f>+KCU119/KCU$16</f>
        <v>#DIV/0!</v>
      </c>
      <c r="KCW119" s="1538">
        <f>+KCW557</f>
        <v>0</v>
      </c>
      <c r="KCX119" s="1845" t="e">
        <f>+KCW119/KCW$16</f>
        <v>#DIV/0!</v>
      </c>
      <c r="KCY119" s="1538">
        <f>+KCY557</f>
        <v>0</v>
      </c>
      <c r="KCZ119" s="1845" t="e">
        <f>+KCY119/KCY$16</f>
        <v>#DIV/0!</v>
      </c>
      <c r="KDA119" s="1538">
        <f>+KDA557</f>
        <v>0</v>
      </c>
      <c r="KDB119" s="1845" t="e">
        <f>+KDA119/KDA$16</f>
        <v>#DIV/0!</v>
      </c>
      <c r="KDC119" s="1538">
        <f>+KDC557</f>
        <v>0</v>
      </c>
      <c r="KDD119" s="1845" t="e">
        <f>+KDC119/KDC$16</f>
        <v>#DIV/0!</v>
      </c>
      <c r="KDE119" s="1538">
        <f>+KDE557</f>
        <v>0</v>
      </c>
      <c r="KDF119" s="1845" t="e">
        <f>+KDE119/KDE$16</f>
        <v>#DIV/0!</v>
      </c>
      <c r="KDG119" s="1538">
        <f>+KDG557</f>
        <v>0</v>
      </c>
      <c r="KDH119" s="1845" t="e">
        <f>+KDG119/KDG$16</f>
        <v>#DIV/0!</v>
      </c>
      <c r="KDI119" s="1538">
        <f>+KDI557</f>
        <v>0</v>
      </c>
      <c r="KDJ119" s="1845" t="e">
        <f>+KDI119/KDI$16</f>
        <v>#DIV/0!</v>
      </c>
      <c r="KDK119" s="1538">
        <f>+KDK557</f>
        <v>0</v>
      </c>
      <c r="KDL119" s="1845" t="e">
        <f>+KDK119/KDK$16</f>
        <v>#DIV/0!</v>
      </c>
      <c r="KDM119" s="1538">
        <f>+KDM557</f>
        <v>0</v>
      </c>
      <c r="KDN119" s="1845" t="e">
        <f>+KDM119/KDM$16</f>
        <v>#DIV/0!</v>
      </c>
      <c r="KDO119" s="1538">
        <f>+KDO557</f>
        <v>0</v>
      </c>
      <c r="KDP119" s="1845" t="e">
        <f>+KDO119/KDO$16</f>
        <v>#DIV/0!</v>
      </c>
      <c r="KDQ119" s="1538">
        <f>+KDQ557</f>
        <v>0</v>
      </c>
      <c r="KDR119" s="1845" t="e">
        <f>+KDQ119/KDQ$16</f>
        <v>#DIV/0!</v>
      </c>
      <c r="KDS119" s="1538">
        <f>+KDS557</f>
        <v>0</v>
      </c>
      <c r="KDT119" s="1845" t="e">
        <f>+KDS119/KDS$16</f>
        <v>#DIV/0!</v>
      </c>
      <c r="KDU119" s="1538">
        <f>+KDU557</f>
        <v>0</v>
      </c>
      <c r="KDV119" s="1845" t="e">
        <f>+KDU119/KDU$16</f>
        <v>#DIV/0!</v>
      </c>
      <c r="KDW119" s="1538">
        <f>+KDW557</f>
        <v>0</v>
      </c>
      <c r="KDX119" s="1845" t="e">
        <f>+KDW119/KDW$16</f>
        <v>#DIV/0!</v>
      </c>
      <c r="KDY119" s="1538">
        <f>+KDY557</f>
        <v>0</v>
      </c>
      <c r="KDZ119" s="1845" t="e">
        <f>+KDY119/KDY$16</f>
        <v>#DIV/0!</v>
      </c>
      <c r="KEA119" s="1538">
        <f>+KEA557</f>
        <v>0</v>
      </c>
      <c r="KEB119" s="1845" t="e">
        <f>+KEA119/KEA$16</f>
        <v>#DIV/0!</v>
      </c>
      <c r="KEC119" s="1538">
        <f>+KEC557</f>
        <v>0</v>
      </c>
      <c r="KED119" s="1845" t="e">
        <f>+KEC119/KEC$16</f>
        <v>#DIV/0!</v>
      </c>
      <c r="KEE119" s="1538">
        <f>+KEE557</f>
        <v>0</v>
      </c>
      <c r="KEF119" s="1845" t="e">
        <f>+KEE119/KEE$16</f>
        <v>#DIV/0!</v>
      </c>
      <c r="KEG119" s="1538">
        <f>+KEG557</f>
        <v>0</v>
      </c>
      <c r="KEH119" s="1845" t="e">
        <f>+KEG119/KEG$16</f>
        <v>#DIV/0!</v>
      </c>
      <c r="KEI119" s="1538">
        <f>+KEI557</f>
        <v>0</v>
      </c>
      <c r="KEJ119" s="1845" t="e">
        <f>+KEI119/KEI$16</f>
        <v>#DIV/0!</v>
      </c>
      <c r="KEK119" s="1538">
        <f>+KEK557</f>
        <v>0</v>
      </c>
      <c r="KEL119" s="1845" t="e">
        <f>+KEK119/KEK$16</f>
        <v>#DIV/0!</v>
      </c>
      <c r="KEM119" s="1538">
        <f>+KEM557</f>
        <v>0</v>
      </c>
      <c r="KEN119" s="1845" t="e">
        <f>+KEM119/KEM$16</f>
        <v>#DIV/0!</v>
      </c>
      <c r="KEO119" s="1538">
        <f>+KEO557</f>
        <v>0</v>
      </c>
      <c r="KEP119" s="1845" t="e">
        <f>+KEO119/KEO$16</f>
        <v>#DIV/0!</v>
      </c>
      <c r="KEQ119" s="1538">
        <f>+KEQ557</f>
        <v>0</v>
      </c>
      <c r="KER119" s="1845" t="e">
        <f>+KEQ119/KEQ$16</f>
        <v>#DIV/0!</v>
      </c>
      <c r="KES119" s="1538">
        <f>+KES557</f>
        <v>0</v>
      </c>
      <c r="KET119" s="1845" t="e">
        <f>+KES119/KES$16</f>
        <v>#DIV/0!</v>
      </c>
      <c r="KEU119" s="1538">
        <f>+KEU557</f>
        <v>0</v>
      </c>
      <c r="KEV119" s="1845" t="e">
        <f>+KEU119/KEU$16</f>
        <v>#DIV/0!</v>
      </c>
      <c r="KEW119" s="1538">
        <f>+KEW557</f>
        <v>0</v>
      </c>
      <c r="KEX119" s="1845" t="e">
        <f>+KEW119/KEW$16</f>
        <v>#DIV/0!</v>
      </c>
      <c r="KEY119" s="1538">
        <f>+KEY557</f>
        <v>0</v>
      </c>
      <c r="KEZ119" s="1845" t="e">
        <f>+KEY119/KEY$16</f>
        <v>#DIV/0!</v>
      </c>
      <c r="KFA119" s="1538">
        <f>+KFA557</f>
        <v>0</v>
      </c>
      <c r="KFB119" s="1845" t="e">
        <f>+KFA119/KFA$16</f>
        <v>#DIV/0!</v>
      </c>
      <c r="KFC119" s="1538">
        <f>+KFC557</f>
        <v>0</v>
      </c>
      <c r="KFD119" s="1845" t="e">
        <f>+KFC119/KFC$16</f>
        <v>#DIV/0!</v>
      </c>
      <c r="KFE119" s="1538">
        <f>+KFE557</f>
        <v>0</v>
      </c>
      <c r="KFF119" s="1845" t="e">
        <f>+KFE119/KFE$16</f>
        <v>#DIV/0!</v>
      </c>
      <c r="KFG119" s="1538">
        <f>+KFG557</f>
        <v>0</v>
      </c>
      <c r="KFH119" s="1845" t="e">
        <f>+KFG119/KFG$16</f>
        <v>#DIV/0!</v>
      </c>
      <c r="KFI119" s="1538">
        <f>+KFI557</f>
        <v>0</v>
      </c>
      <c r="KFJ119" s="1845" t="e">
        <f>+KFI119/KFI$16</f>
        <v>#DIV/0!</v>
      </c>
      <c r="KFK119" s="1538">
        <f>+KFK557</f>
        <v>0</v>
      </c>
      <c r="KFL119" s="1845" t="e">
        <f>+KFK119/KFK$16</f>
        <v>#DIV/0!</v>
      </c>
      <c r="KFM119" s="1538">
        <f>+KFM557</f>
        <v>0</v>
      </c>
      <c r="KFN119" s="1845" t="e">
        <f>+KFM119/KFM$16</f>
        <v>#DIV/0!</v>
      </c>
      <c r="KFO119" s="1538">
        <f>+KFO557</f>
        <v>0</v>
      </c>
      <c r="KFP119" s="1845" t="e">
        <f>+KFO119/KFO$16</f>
        <v>#DIV/0!</v>
      </c>
      <c r="KFQ119" s="1538">
        <f>+KFQ557</f>
        <v>0</v>
      </c>
      <c r="KFR119" s="1845" t="e">
        <f>+KFQ119/KFQ$16</f>
        <v>#DIV/0!</v>
      </c>
      <c r="KFS119" s="1538">
        <f>+KFS557</f>
        <v>0</v>
      </c>
      <c r="KFT119" s="1845" t="e">
        <f>+KFS119/KFS$16</f>
        <v>#DIV/0!</v>
      </c>
      <c r="KFU119" s="1538">
        <f>+KFU557</f>
        <v>0</v>
      </c>
      <c r="KFV119" s="1845" t="e">
        <f>+KFU119/KFU$16</f>
        <v>#DIV/0!</v>
      </c>
      <c r="KFW119" s="1538">
        <f>+KFW557</f>
        <v>0</v>
      </c>
      <c r="KFX119" s="1845" t="e">
        <f>+KFW119/KFW$16</f>
        <v>#DIV/0!</v>
      </c>
      <c r="KFY119" s="1538">
        <f>+KFY557</f>
        <v>0</v>
      </c>
      <c r="KFZ119" s="1845" t="e">
        <f>+KFY119/KFY$16</f>
        <v>#DIV/0!</v>
      </c>
      <c r="KGA119" s="1538">
        <f>+KGA557</f>
        <v>0</v>
      </c>
      <c r="KGB119" s="1845" t="e">
        <f>+KGA119/KGA$16</f>
        <v>#DIV/0!</v>
      </c>
      <c r="KGC119" s="1538">
        <f>+KGC557</f>
        <v>0</v>
      </c>
      <c r="KGD119" s="1845" t="e">
        <f>+KGC119/KGC$16</f>
        <v>#DIV/0!</v>
      </c>
      <c r="KGE119" s="1538">
        <f>+KGE557</f>
        <v>0</v>
      </c>
      <c r="KGF119" s="1845" t="e">
        <f>+KGE119/KGE$16</f>
        <v>#DIV/0!</v>
      </c>
      <c r="KGG119" s="1538">
        <f>+KGG557</f>
        <v>0</v>
      </c>
      <c r="KGH119" s="1845" t="e">
        <f>+KGG119/KGG$16</f>
        <v>#DIV/0!</v>
      </c>
      <c r="KGI119" s="1538">
        <f>+KGI557</f>
        <v>0</v>
      </c>
      <c r="KGJ119" s="1845" t="e">
        <f>+KGI119/KGI$16</f>
        <v>#DIV/0!</v>
      </c>
      <c r="KGK119" s="1538">
        <f>+KGK557</f>
        <v>0</v>
      </c>
      <c r="KGL119" s="1845" t="e">
        <f>+KGK119/KGK$16</f>
        <v>#DIV/0!</v>
      </c>
      <c r="KGM119" s="1538">
        <f>+KGM557</f>
        <v>0</v>
      </c>
      <c r="KGN119" s="1845" t="e">
        <f>+KGM119/KGM$16</f>
        <v>#DIV/0!</v>
      </c>
      <c r="KGO119" s="1538">
        <f>+KGO557</f>
        <v>0</v>
      </c>
      <c r="KGP119" s="1845" t="e">
        <f>+KGO119/KGO$16</f>
        <v>#DIV/0!</v>
      </c>
      <c r="KGQ119" s="1538">
        <f>+KGQ557</f>
        <v>0</v>
      </c>
      <c r="KGR119" s="1845" t="e">
        <f>+KGQ119/KGQ$16</f>
        <v>#DIV/0!</v>
      </c>
      <c r="KGS119" s="1538">
        <f>+KGS557</f>
        <v>0</v>
      </c>
      <c r="KGT119" s="1845" t="e">
        <f>+KGS119/KGS$16</f>
        <v>#DIV/0!</v>
      </c>
      <c r="KGU119" s="1538">
        <f>+KGU557</f>
        <v>0</v>
      </c>
      <c r="KGV119" s="1845" t="e">
        <f>+KGU119/KGU$16</f>
        <v>#DIV/0!</v>
      </c>
      <c r="KGW119" s="1538">
        <f>+KGW557</f>
        <v>0</v>
      </c>
      <c r="KGX119" s="1845" t="e">
        <f>+KGW119/KGW$16</f>
        <v>#DIV/0!</v>
      </c>
      <c r="KGY119" s="1538">
        <f>+KGY557</f>
        <v>0</v>
      </c>
      <c r="KGZ119" s="1845" t="e">
        <f>+KGY119/KGY$16</f>
        <v>#DIV/0!</v>
      </c>
      <c r="KHA119" s="1538">
        <f>+KHA557</f>
        <v>0</v>
      </c>
      <c r="KHB119" s="1845" t="e">
        <f>+KHA119/KHA$16</f>
        <v>#DIV/0!</v>
      </c>
      <c r="KHC119" s="1538">
        <f>+KHC557</f>
        <v>0</v>
      </c>
      <c r="KHD119" s="1845" t="e">
        <f>+KHC119/KHC$16</f>
        <v>#DIV/0!</v>
      </c>
      <c r="KHE119" s="1538">
        <f>+KHE557</f>
        <v>0</v>
      </c>
      <c r="KHF119" s="1845" t="e">
        <f>+KHE119/KHE$16</f>
        <v>#DIV/0!</v>
      </c>
      <c r="KHG119" s="1538">
        <f>+KHG557</f>
        <v>0</v>
      </c>
      <c r="KHH119" s="1845" t="e">
        <f>+KHG119/KHG$16</f>
        <v>#DIV/0!</v>
      </c>
      <c r="KHI119" s="1538">
        <f>+KHI557</f>
        <v>0</v>
      </c>
      <c r="KHJ119" s="1845" t="e">
        <f>+KHI119/KHI$16</f>
        <v>#DIV/0!</v>
      </c>
      <c r="KHK119" s="1538">
        <f>+KHK557</f>
        <v>0</v>
      </c>
      <c r="KHL119" s="1845" t="e">
        <f>+KHK119/KHK$16</f>
        <v>#DIV/0!</v>
      </c>
      <c r="KHM119" s="1538">
        <f>+KHM557</f>
        <v>0</v>
      </c>
      <c r="KHN119" s="1845" t="e">
        <f>+KHM119/KHM$16</f>
        <v>#DIV/0!</v>
      </c>
      <c r="KHO119" s="1538">
        <f>+KHO557</f>
        <v>0</v>
      </c>
      <c r="KHP119" s="1845" t="e">
        <f>+KHO119/KHO$16</f>
        <v>#DIV/0!</v>
      </c>
      <c r="KHQ119" s="1538">
        <f>+KHQ557</f>
        <v>0</v>
      </c>
      <c r="KHR119" s="1845" t="e">
        <f>+KHQ119/KHQ$16</f>
        <v>#DIV/0!</v>
      </c>
      <c r="KHS119" s="1538">
        <f>+KHS557</f>
        <v>0</v>
      </c>
      <c r="KHT119" s="1845" t="e">
        <f>+KHS119/KHS$16</f>
        <v>#DIV/0!</v>
      </c>
      <c r="KHU119" s="1538">
        <f>+KHU557</f>
        <v>0</v>
      </c>
      <c r="KHV119" s="1845" t="e">
        <f>+KHU119/KHU$16</f>
        <v>#DIV/0!</v>
      </c>
      <c r="KHW119" s="1538">
        <f>+KHW557</f>
        <v>0</v>
      </c>
      <c r="KHX119" s="1845" t="e">
        <f>+KHW119/KHW$16</f>
        <v>#DIV/0!</v>
      </c>
      <c r="KHY119" s="1538">
        <f>+KHY557</f>
        <v>0</v>
      </c>
      <c r="KHZ119" s="1845" t="e">
        <f>+KHY119/KHY$16</f>
        <v>#DIV/0!</v>
      </c>
      <c r="KIA119" s="1538">
        <f>+KIA557</f>
        <v>0</v>
      </c>
      <c r="KIB119" s="1845" t="e">
        <f>+KIA119/KIA$16</f>
        <v>#DIV/0!</v>
      </c>
      <c r="KIC119" s="1538">
        <f>+KIC557</f>
        <v>0</v>
      </c>
      <c r="KID119" s="1845" t="e">
        <f>+KIC119/KIC$16</f>
        <v>#DIV/0!</v>
      </c>
      <c r="KIE119" s="1538">
        <f>+KIE557</f>
        <v>0</v>
      </c>
      <c r="KIF119" s="1845" t="e">
        <f>+KIE119/KIE$16</f>
        <v>#DIV/0!</v>
      </c>
      <c r="KIG119" s="1538">
        <f>+KIG557</f>
        <v>0</v>
      </c>
      <c r="KIH119" s="1845" t="e">
        <f>+KIG119/KIG$16</f>
        <v>#DIV/0!</v>
      </c>
      <c r="KII119" s="1538">
        <f>+KII557</f>
        <v>0</v>
      </c>
      <c r="KIJ119" s="1845" t="e">
        <f>+KII119/KII$16</f>
        <v>#DIV/0!</v>
      </c>
      <c r="KIK119" s="1538">
        <f>+KIK557</f>
        <v>0</v>
      </c>
      <c r="KIL119" s="1845" t="e">
        <f>+KIK119/KIK$16</f>
        <v>#DIV/0!</v>
      </c>
      <c r="KIM119" s="1538">
        <f>+KIM557</f>
        <v>0</v>
      </c>
      <c r="KIN119" s="1845" t="e">
        <f>+KIM119/KIM$16</f>
        <v>#DIV/0!</v>
      </c>
      <c r="KIO119" s="1538">
        <f>+KIO557</f>
        <v>0</v>
      </c>
      <c r="KIP119" s="1845" t="e">
        <f>+KIO119/KIO$16</f>
        <v>#DIV/0!</v>
      </c>
      <c r="KIQ119" s="1538">
        <f>+KIQ557</f>
        <v>0</v>
      </c>
      <c r="KIR119" s="1845" t="e">
        <f>+KIQ119/KIQ$16</f>
        <v>#DIV/0!</v>
      </c>
      <c r="KIS119" s="1538">
        <f>+KIS557</f>
        <v>0</v>
      </c>
      <c r="KIT119" s="1845" t="e">
        <f>+KIS119/KIS$16</f>
        <v>#DIV/0!</v>
      </c>
      <c r="KIU119" s="1538">
        <f>+KIU557</f>
        <v>0</v>
      </c>
      <c r="KIV119" s="1845" t="e">
        <f>+KIU119/KIU$16</f>
        <v>#DIV/0!</v>
      </c>
      <c r="KIW119" s="1538">
        <f>+KIW557</f>
        <v>0</v>
      </c>
      <c r="KIX119" s="1845" t="e">
        <f>+KIW119/KIW$16</f>
        <v>#DIV/0!</v>
      </c>
      <c r="KIY119" s="1538">
        <f>+KIY557</f>
        <v>0</v>
      </c>
      <c r="KIZ119" s="1845" t="e">
        <f>+KIY119/KIY$16</f>
        <v>#DIV/0!</v>
      </c>
      <c r="KJA119" s="1538">
        <f>+KJA557</f>
        <v>0</v>
      </c>
      <c r="KJB119" s="1845" t="e">
        <f>+KJA119/KJA$16</f>
        <v>#DIV/0!</v>
      </c>
      <c r="KJC119" s="1538">
        <f>+KJC557</f>
        <v>0</v>
      </c>
      <c r="KJD119" s="1845" t="e">
        <f>+KJC119/KJC$16</f>
        <v>#DIV/0!</v>
      </c>
      <c r="KJE119" s="1538">
        <f>+KJE557</f>
        <v>0</v>
      </c>
      <c r="KJF119" s="1845" t="e">
        <f>+KJE119/KJE$16</f>
        <v>#DIV/0!</v>
      </c>
      <c r="KJG119" s="1538">
        <f>+KJG557</f>
        <v>0</v>
      </c>
      <c r="KJH119" s="1845" t="e">
        <f>+KJG119/KJG$16</f>
        <v>#DIV/0!</v>
      </c>
      <c r="KJI119" s="1538">
        <f>+KJI557</f>
        <v>0</v>
      </c>
      <c r="KJJ119" s="1845" t="e">
        <f>+KJI119/KJI$16</f>
        <v>#DIV/0!</v>
      </c>
      <c r="KJK119" s="1538">
        <f>+KJK557</f>
        <v>0</v>
      </c>
      <c r="KJL119" s="1845" t="e">
        <f>+KJK119/KJK$16</f>
        <v>#DIV/0!</v>
      </c>
      <c r="KJM119" s="1538">
        <f>+KJM557</f>
        <v>0</v>
      </c>
      <c r="KJN119" s="1845" t="e">
        <f>+KJM119/KJM$16</f>
        <v>#DIV/0!</v>
      </c>
      <c r="KJO119" s="1538">
        <f>+KJO557</f>
        <v>0</v>
      </c>
      <c r="KJP119" s="1845" t="e">
        <f>+KJO119/KJO$16</f>
        <v>#DIV/0!</v>
      </c>
      <c r="KJQ119" s="1538">
        <f>+KJQ557</f>
        <v>0</v>
      </c>
      <c r="KJR119" s="1845" t="e">
        <f>+KJQ119/KJQ$16</f>
        <v>#DIV/0!</v>
      </c>
      <c r="KJS119" s="1538">
        <f>+KJS557</f>
        <v>0</v>
      </c>
      <c r="KJT119" s="1845" t="e">
        <f>+KJS119/KJS$16</f>
        <v>#DIV/0!</v>
      </c>
      <c r="KJU119" s="1538">
        <f>+KJU557</f>
        <v>0</v>
      </c>
      <c r="KJV119" s="1845" t="e">
        <f>+KJU119/KJU$16</f>
        <v>#DIV/0!</v>
      </c>
      <c r="KJW119" s="1538">
        <f>+KJW557</f>
        <v>0</v>
      </c>
      <c r="KJX119" s="1845" t="e">
        <f>+KJW119/KJW$16</f>
        <v>#DIV/0!</v>
      </c>
      <c r="KJY119" s="1538">
        <f>+KJY557</f>
        <v>0</v>
      </c>
      <c r="KJZ119" s="1845" t="e">
        <f>+KJY119/KJY$16</f>
        <v>#DIV/0!</v>
      </c>
      <c r="KKA119" s="1538">
        <f>+KKA557</f>
        <v>0</v>
      </c>
      <c r="KKB119" s="1845" t="e">
        <f>+KKA119/KKA$16</f>
        <v>#DIV/0!</v>
      </c>
      <c r="KKC119" s="1538">
        <f>+KKC557</f>
        <v>0</v>
      </c>
      <c r="KKD119" s="1845" t="e">
        <f>+KKC119/KKC$16</f>
        <v>#DIV/0!</v>
      </c>
      <c r="KKE119" s="1538">
        <f>+KKE557</f>
        <v>0</v>
      </c>
      <c r="KKF119" s="1845" t="e">
        <f>+KKE119/KKE$16</f>
        <v>#DIV/0!</v>
      </c>
      <c r="KKG119" s="1538">
        <f>+KKG557</f>
        <v>0</v>
      </c>
      <c r="KKH119" s="1845" t="e">
        <f>+KKG119/KKG$16</f>
        <v>#DIV/0!</v>
      </c>
      <c r="KKI119" s="1538">
        <f>+KKI557</f>
        <v>0</v>
      </c>
      <c r="KKJ119" s="1845" t="e">
        <f>+KKI119/KKI$16</f>
        <v>#DIV/0!</v>
      </c>
      <c r="KKK119" s="1538">
        <f>+KKK557</f>
        <v>0</v>
      </c>
      <c r="KKL119" s="1845" t="e">
        <f>+KKK119/KKK$16</f>
        <v>#DIV/0!</v>
      </c>
      <c r="KKM119" s="1538">
        <f>+KKM557</f>
        <v>0</v>
      </c>
      <c r="KKN119" s="1845" t="e">
        <f>+KKM119/KKM$16</f>
        <v>#DIV/0!</v>
      </c>
      <c r="KKO119" s="1538">
        <f>+KKO557</f>
        <v>0</v>
      </c>
      <c r="KKP119" s="1845" t="e">
        <f>+KKO119/KKO$16</f>
        <v>#DIV/0!</v>
      </c>
      <c r="KKQ119" s="1538">
        <f>+KKQ557</f>
        <v>0</v>
      </c>
      <c r="KKR119" s="1845" t="e">
        <f>+KKQ119/KKQ$16</f>
        <v>#DIV/0!</v>
      </c>
      <c r="KKS119" s="1538">
        <f>+KKS557</f>
        <v>0</v>
      </c>
      <c r="KKT119" s="1845" t="e">
        <f>+KKS119/KKS$16</f>
        <v>#DIV/0!</v>
      </c>
      <c r="KKU119" s="1538">
        <f>+KKU557</f>
        <v>0</v>
      </c>
      <c r="KKV119" s="1845" t="e">
        <f>+KKU119/KKU$16</f>
        <v>#DIV/0!</v>
      </c>
      <c r="KKW119" s="1538">
        <f>+KKW557</f>
        <v>0</v>
      </c>
      <c r="KKX119" s="1845" t="e">
        <f>+KKW119/KKW$16</f>
        <v>#DIV/0!</v>
      </c>
      <c r="KKY119" s="1538">
        <f>+KKY557</f>
        <v>0</v>
      </c>
      <c r="KKZ119" s="1845" t="e">
        <f>+KKY119/KKY$16</f>
        <v>#DIV/0!</v>
      </c>
      <c r="KLA119" s="1538">
        <f>+KLA557</f>
        <v>0</v>
      </c>
      <c r="KLB119" s="1845" t="e">
        <f>+KLA119/KLA$16</f>
        <v>#DIV/0!</v>
      </c>
      <c r="KLC119" s="1538">
        <f>+KLC557</f>
        <v>0</v>
      </c>
      <c r="KLD119" s="1845" t="e">
        <f>+KLC119/KLC$16</f>
        <v>#DIV/0!</v>
      </c>
      <c r="KLE119" s="1538">
        <f>+KLE557</f>
        <v>0</v>
      </c>
      <c r="KLF119" s="1845" t="e">
        <f>+KLE119/KLE$16</f>
        <v>#DIV/0!</v>
      </c>
      <c r="KLG119" s="1538">
        <f>+KLG557</f>
        <v>0</v>
      </c>
      <c r="KLH119" s="1845" t="e">
        <f>+KLG119/KLG$16</f>
        <v>#DIV/0!</v>
      </c>
      <c r="KLI119" s="1538">
        <f>+KLI557</f>
        <v>0</v>
      </c>
      <c r="KLJ119" s="1845" t="e">
        <f>+KLI119/KLI$16</f>
        <v>#DIV/0!</v>
      </c>
      <c r="KLK119" s="1538">
        <f>+KLK557</f>
        <v>0</v>
      </c>
      <c r="KLL119" s="1845" t="e">
        <f>+KLK119/KLK$16</f>
        <v>#DIV/0!</v>
      </c>
      <c r="KLM119" s="1538">
        <f>+KLM557</f>
        <v>0</v>
      </c>
      <c r="KLN119" s="1845" t="e">
        <f>+KLM119/KLM$16</f>
        <v>#DIV/0!</v>
      </c>
      <c r="KLO119" s="1538">
        <f>+KLO557</f>
        <v>0</v>
      </c>
      <c r="KLP119" s="1845" t="e">
        <f>+KLO119/KLO$16</f>
        <v>#DIV/0!</v>
      </c>
      <c r="KLQ119" s="1538">
        <f>+KLQ557</f>
        <v>0</v>
      </c>
      <c r="KLR119" s="1845" t="e">
        <f>+KLQ119/KLQ$16</f>
        <v>#DIV/0!</v>
      </c>
      <c r="KLS119" s="1538">
        <f>+KLS557</f>
        <v>0</v>
      </c>
      <c r="KLT119" s="1845" t="e">
        <f>+KLS119/KLS$16</f>
        <v>#DIV/0!</v>
      </c>
      <c r="KLU119" s="1538">
        <f>+KLU557</f>
        <v>0</v>
      </c>
      <c r="KLV119" s="1845" t="e">
        <f>+KLU119/KLU$16</f>
        <v>#DIV/0!</v>
      </c>
      <c r="KLW119" s="1538">
        <f>+KLW557</f>
        <v>0</v>
      </c>
      <c r="KLX119" s="1845" t="e">
        <f>+KLW119/KLW$16</f>
        <v>#DIV/0!</v>
      </c>
      <c r="KLY119" s="1538">
        <f>+KLY557</f>
        <v>0</v>
      </c>
      <c r="KLZ119" s="1845" t="e">
        <f>+KLY119/KLY$16</f>
        <v>#DIV/0!</v>
      </c>
      <c r="KMA119" s="1538">
        <f>+KMA557</f>
        <v>0</v>
      </c>
      <c r="KMB119" s="1845" t="e">
        <f>+KMA119/KMA$16</f>
        <v>#DIV/0!</v>
      </c>
      <c r="KMC119" s="1538">
        <f>+KMC557</f>
        <v>0</v>
      </c>
      <c r="KMD119" s="1845" t="e">
        <f>+KMC119/KMC$16</f>
        <v>#DIV/0!</v>
      </c>
      <c r="KME119" s="1538">
        <f>+KME557</f>
        <v>0</v>
      </c>
      <c r="KMF119" s="1845" t="e">
        <f>+KME119/KME$16</f>
        <v>#DIV/0!</v>
      </c>
      <c r="KMG119" s="1538">
        <f>+KMG557</f>
        <v>0</v>
      </c>
      <c r="KMH119" s="1845" t="e">
        <f>+KMG119/KMG$16</f>
        <v>#DIV/0!</v>
      </c>
      <c r="KMI119" s="1538">
        <f>+KMI557</f>
        <v>0</v>
      </c>
      <c r="KMJ119" s="1845" t="e">
        <f>+KMI119/KMI$16</f>
        <v>#DIV/0!</v>
      </c>
      <c r="KMK119" s="1538">
        <f>+KMK557</f>
        <v>0</v>
      </c>
      <c r="KML119" s="1845" t="e">
        <f>+KMK119/KMK$16</f>
        <v>#DIV/0!</v>
      </c>
      <c r="KMM119" s="1538">
        <f>+KMM557</f>
        <v>0</v>
      </c>
      <c r="KMN119" s="1845" t="e">
        <f>+KMM119/KMM$16</f>
        <v>#DIV/0!</v>
      </c>
      <c r="KMO119" s="1538">
        <f>+KMO557</f>
        <v>0</v>
      </c>
      <c r="KMP119" s="1845" t="e">
        <f>+KMO119/KMO$16</f>
        <v>#DIV/0!</v>
      </c>
      <c r="KMQ119" s="1538">
        <f>+KMQ557</f>
        <v>0</v>
      </c>
      <c r="KMR119" s="1845" t="e">
        <f>+KMQ119/KMQ$16</f>
        <v>#DIV/0!</v>
      </c>
      <c r="KMS119" s="1538">
        <f>+KMS557</f>
        <v>0</v>
      </c>
      <c r="KMT119" s="1845" t="e">
        <f>+KMS119/KMS$16</f>
        <v>#DIV/0!</v>
      </c>
      <c r="KMU119" s="1538">
        <f>+KMU557</f>
        <v>0</v>
      </c>
      <c r="KMV119" s="1845" t="e">
        <f>+KMU119/KMU$16</f>
        <v>#DIV/0!</v>
      </c>
      <c r="KMW119" s="1538">
        <f>+KMW557</f>
        <v>0</v>
      </c>
      <c r="KMX119" s="1845" t="e">
        <f>+KMW119/KMW$16</f>
        <v>#DIV/0!</v>
      </c>
      <c r="KMY119" s="1538">
        <f>+KMY557</f>
        <v>0</v>
      </c>
      <c r="KMZ119" s="1845" t="e">
        <f>+KMY119/KMY$16</f>
        <v>#DIV/0!</v>
      </c>
      <c r="KNA119" s="1538">
        <f>+KNA557</f>
        <v>0</v>
      </c>
      <c r="KNB119" s="1845" t="e">
        <f>+KNA119/KNA$16</f>
        <v>#DIV/0!</v>
      </c>
      <c r="KNC119" s="1538">
        <f>+KNC557</f>
        <v>0</v>
      </c>
      <c r="KND119" s="1845" t="e">
        <f>+KNC119/KNC$16</f>
        <v>#DIV/0!</v>
      </c>
      <c r="KNE119" s="1538">
        <f>+KNE557</f>
        <v>0</v>
      </c>
      <c r="KNF119" s="1845" t="e">
        <f>+KNE119/KNE$16</f>
        <v>#DIV/0!</v>
      </c>
      <c r="KNG119" s="1538">
        <f>+KNG557</f>
        <v>0</v>
      </c>
      <c r="KNH119" s="1845" t="e">
        <f>+KNG119/KNG$16</f>
        <v>#DIV/0!</v>
      </c>
      <c r="KNI119" s="1538">
        <f>+KNI557</f>
        <v>0</v>
      </c>
      <c r="KNJ119" s="1845" t="e">
        <f>+KNI119/KNI$16</f>
        <v>#DIV/0!</v>
      </c>
      <c r="KNK119" s="1538">
        <f>+KNK557</f>
        <v>0</v>
      </c>
      <c r="KNL119" s="1845" t="e">
        <f>+KNK119/KNK$16</f>
        <v>#DIV/0!</v>
      </c>
      <c r="KNM119" s="1538">
        <f>+KNM557</f>
        <v>0</v>
      </c>
      <c r="KNN119" s="1845" t="e">
        <f>+KNM119/KNM$16</f>
        <v>#DIV/0!</v>
      </c>
      <c r="KNO119" s="1538">
        <f>+KNO557</f>
        <v>0</v>
      </c>
      <c r="KNP119" s="1845" t="e">
        <f>+KNO119/KNO$16</f>
        <v>#DIV/0!</v>
      </c>
      <c r="KNQ119" s="1538">
        <f>+KNQ557</f>
        <v>0</v>
      </c>
      <c r="KNR119" s="1845" t="e">
        <f>+KNQ119/KNQ$16</f>
        <v>#DIV/0!</v>
      </c>
      <c r="KNS119" s="1538">
        <f>+KNS557</f>
        <v>0</v>
      </c>
      <c r="KNT119" s="1845" t="e">
        <f>+KNS119/KNS$16</f>
        <v>#DIV/0!</v>
      </c>
      <c r="KNU119" s="1538">
        <f>+KNU557</f>
        <v>0</v>
      </c>
      <c r="KNV119" s="1845" t="e">
        <f>+KNU119/KNU$16</f>
        <v>#DIV/0!</v>
      </c>
      <c r="KNW119" s="1538">
        <f>+KNW557</f>
        <v>0</v>
      </c>
      <c r="KNX119" s="1845" t="e">
        <f>+KNW119/KNW$16</f>
        <v>#DIV/0!</v>
      </c>
      <c r="KNY119" s="1538">
        <f>+KNY557</f>
        <v>0</v>
      </c>
      <c r="KNZ119" s="1845" t="e">
        <f>+KNY119/KNY$16</f>
        <v>#DIV/0!</v>
      </c>
      <c r="KOA119" s="1538">
        <f>+KOA557</f>
        <v>0</v>
      </c>
      <c r="KOB119" s="1845" t="e">
        <f>+KOA119/KOA$16</f>
        <v>#DIV/0!</v>
      </c>
      <c r="KOC119" s="1538">
        <f>+KOC557</f>
        <v>0</v>
      </c>
      <c r="KOD119" s="1845" t="e">
        <f>+KOC119/KOC$16</f>
        <v>#DIV/0!</v>
      </c>
      <c r="KOE119" s="1538">
        <f>+KOE557</f>
        <v>0</v>
      </c>
      <c r="KOF119" s="1845" t="e">
        <f>+KOE119/KOE$16</f>
        <v>#DIV/0!</v>
      </c>
      <c r="KOG119" s="1538">
        <f>+KOG557</f>
        <v>0</v>
      </c>
      <c r="KOH119" s="1845" t="e">
        <f>+KOG119/KOG$16</f>
        <v>#DIV/0!</v>
      </c>
      <c r="KOI119" s="1538">
        <f>+KOI557</f>
        <v>0</v>
      </c>
      <c r="KOJ119" s="1845" t="e">
        <f>+KOI119/KOI$16</f>
        <v>#DIV/0!</v>
      </c>
      <c r="KOK119" s="1538">
        <f>+KOK557</f>
        <v>0</v>
      </c>
      <c r="KOL119" s="1845" t="e">
        <f>+KOK119/KOK$16</f>
        <v>#DIV/0!</v>
      </c>
      <c r="KOM119" s="1538">
        <f>+KOM557</f>
        <v>0</v>
      </c>
      <c r="KON119" s="1845" t="e">
        <f>+KOM119/KOM$16</f>
        <v>#DIV/0!</v>
      </c>
      <c r="KOO119" s="1538">
        <f>+KOO557</f>
        <v>0</v>
      </c>
      <c r="KOP119" s="1845" t="e">
        <f>+KOO119/KOO$16</f>
        <v>#DIV/0!</v>
      </c>
      <c r="KOQ119" s="1538">
        <f>+KOQ557</f>
        <v>0</v>
      </c>
      <c r="KOR119" s="1845" t="e">
        <f>+KOQ119/KOQ$16</f>
        <v>#DIV/0!</v>
      </c>
      <c r="KOS119" s="1538">
        <f>+KOS557</f>
        <v>0</v>
      </c>
      <c r="KOT119" s="1845" t="e">
        <f>+KOS119/KOS$16</f>
        <v>#DIV/0!</v>
      </c>
      <c r="KOU119" s="1538">
        <f>+KOU557</f>
        <v>0</v>
      </c>
      <c r="KOV119" s="1845" t="e">
        <f>+KOU119/KOU$16</f>
        <v>#DIV/0!</v>
      </c>
      <c r="KOW119" s="1538">
        <f>+KOW557</f>
        <v>0</v>
      </c>
      <c r="KOX119" s="1845" t="e">
        <f>+KOW119/KOW$16</f>
        <v>#DIV/0!</v>
      </c>
      <c r="KOY119" s="1538">
        <f>+KOY557</f>
        <v>0</v>
      </c>
      <c r="KOZ119" s="1845" t="e">
        <f>+KOY119/KOY$16</f>
        <v>#DIV/0!</v>
      </c>
      <c r="KPA119" s="1538">
        <f>+KPA557</f>
        <v>0</v>
      </c>
      <c r="KPB119" s="1845" t="e">
        <f>+KPA119/KPA$16</f>
        <v>#DIV/0!</v>
      </c>
      <c r="KPC119" s="1538">
        <f>+KPC557</f>
        <v>0</v>
      </c>
      <c r="KPD119" s="1845" t="e">
        <f>+KPC119/KPC$16</f>
        <v>#DIV/0!</v>
      </c>
      <c r="KPE119" s="1538">
        <f>+KPE557</f>
        <v>0</v>
      </c>
      <c r="KPF119" s="1845" t="e">
        <f>+KPE119/KPE$16</f>
        <v>#DIV/0!</v>
      </c>
      <c r="KPG119" s="1538">
        <f>+KPG557</f>
        <v>0</v>
      </c>
      <c r="KPH119" s="1845" t="e">
        <f>+KPG119/KPG$16</f>
        <v>#DIV/0!</v>
      </c>
      <c r="KPI119" s="1538">
        <f>+KPI557</f>
        <v>0</v>
      </c>
      <c r="KPJ119" s="1845" t="e">
        <f>+KPI119/KPI$16</f>
        <v>#DIV/0!</v>
      </c>
      <c r="KPK119" s="1538">
        <f>+KPK557</f>
        <v>0</v>
      </c>
      <c r="KPL119" s="1845" t="e">
        <f>+KPK119/KPK$16</f>
        <v>#DIV/0!</v>
      </c>
      <c r="KPM119" s="1538">
        <f>+KPM557</f>
        <v>0</v>
      </c>
      <c r="KPN119" s="1845" t="e">
        <f>+KPM119/KPM$16</f>
        <v>#DIV/0!</v>
      </c>
      <c r="KPO119" s="1538">
        <f>+KPO557</f>
        <v>0</v>
      </c>
      <c r="KPP119" s="1845" t="e">
        <f>+KPO119/KPO$16</f>
        <v>#DIV/0!</v>
      </c>
      <c r="KPQ119" s="1538">
        <f>+KPQ557</f>
        <v>0</v>
      </c>
      <c r="KPR119" s="1845" t="e">
        <f>+KPQ119/KPQ$16</f>
        <v>#DIV/0!</v>
      </c>
      <c r="KPS119" s="1538">
        <f>+KPS557</f>
        <v>0</v>
      </c>
      <c r="KPT119" s="1845" t="e">
        <f>+KPS119/KPS$16</f>
        <v>#DIV/0!</v>
      </c>
      <c r="KPU119" s="1538">
        <f>+KPU557</f>
        <v>0</v>
      </c>
      <c r="KPV119" s="1845" t="e">
        <f>+KPU119/KPU$16</f>
        <v>#DIV/0!</v>
      </c>
      <c r="KPW119" s="1538">
        <f>+KPW557</f>
        <v>0</v>
      </c>
      <c r="KPX119" s="1845" t="e">
        <f>+KPW119/KPW$16</f>
        <v>#DIV/0!</v>
      </c>
      <c r="KPY119" s="1538">
        <f>+KPY557</f>
        <v>0</v>
      </c>
      <c r="KPZ119" s="1845" t="e">
        <f>+KPY119/KPY$16</f>
        <v>#DIV/0!</v>
      </c>
      <c r="KQA119" s="1538">
        <f>+KQA557</f>
        <v>0</v>
      </c>
      <c r="KQB119" s="1845" t="e">
        <f>+KQA119/KQA$16</f>
        <v>#DIV/0!</v>
      </c>
      <c r="KQC119" s="1538">
        <f>+KQC557</f>
        <v>0</v>
      </c>
      <c r="KQD119" s="1845" t="e">
        <f>+KQC119/KQC$16</f>
        <v>#DIV/0!</v>
      </c>
      <c r="KQE119" s="1538">
        <f>+KQE557</f>
        <v>0</v>
      </c>
      <c r="KQF119" s="1845" t="e">
        <f>+KQE119/KQE$16</f>
        <v>#DIV/0!</v>
      </c>
      <c r="KQG119" s="1538">
        <f>+KQG557</f>
        <v>0</v>
      </c>
      <c r="KQH119" s="1845" t="e">
        <f>+KQG119/KQG$16</f>
        <v>#DIV/0!</v>
      </c>
      <c r="KQI119" s="1538">
        <f>+KQI557</f>
        <v>0</v>
      </c>
      <c r="KQJ119" s="1845" t="e">
        <f>+KQI119/KQI$16</f>
        <v>#DIV/0!</v>
      </c>
      <c r="KQK119" s="1538">
        <f>+KQK557</f>
        <v>0</v>
      </c>
      <c r="KQL119" s="1845" t="e">
        <f>+KQK119/KQK$16</f>
        <v>#DIV/0!</v>
      </c>
      <c r="KQM119" s="1538">
        <f>+KQM557</f>
        <v>0</v>
      </c>
      <c r="KQN119" s="1845" t="e">
        <f>+KQM119/KQM$16</f>
        <v>#DIV/0!</v>
      </c>
      <c r="KQO119" s="1538">
        <f>+KQO557</f>
        <v>0</v>
      </c>
      <c r="KQP119" s="1845" t="e">
        <f>+KQO119/KQO$16</f>
        <v>#DIV/0!</v>
      </c>
      <c r="KQQ119" s="1538">
        <f>+KQQ557</f>
        <v>0</v>
      </c>
      <c r="KQR119" s="1845" t="e">
        <f>+KQQ119/KQQ$16</f>
        <v>#DIV/0!</v>
      </c>
      <c r="KQS119" s="1538">
        <f>+KQS557</f>
        <v>0</v>
      </c>
      <c r="KQT119" s="1845" t="e">
        <f>+KQS119/KQS$16</f>
        <v>#DIV/0!</v>
      </c>
      <c r="KQU119" s="1538">
        <f>+KQU557</f>
        <v>0</v>
      </c>
      <c r="KQV119" s="1845" t="e">
        <f>+KQU119/KQU$16</f>
        <v>#DIV/0!</v>
      </c>
      <c r="KQW119" s="1538">
        <f>+KQW557</f>
        <v>0</v>
      </c>
      <c r="KQX119" s="1845" t="e">
        <f>+KQW119/KQW$16</f>
        <v>#DIV/0!</v>
      </c>
      <c r="KQY119" s="1538">
        <f>+KQY557</f>
        <v>0</v>
      </c>
      <c r="KQZ119" s="1845" t="e">
        <f>+KQY119/KQY$16</f>
        <v>#DIV/0!</v>
      </c>
      <c r="KRA119" s="1538">
        <f>+KRA557</f>
        <v>0</v>
      </c>
      <c r="KRB119" s="1845" t="e">
        <f>+KRA119/KRA$16</f>
        <v>#DIV/0!</v>
      </c>
      <c r="KRC119" s="1538">
        <f>+KRC557</f>
        <v>0</v>
      </c>
      <c r="KRD119" s="1845" t="e">
        <f>+KRC119/KRC$16</f>
        <v>#DIV/0!</v>
      </c>
      <c r="KRE119" s="1538">
        <f>+KRE557</f>
        <v>0</v>
      </c>
      <c r="KRF119" s="1845" t="e">
        <f>+KRE119/KRE$16</f>
        <v>#DIV/0!</v>
      </c>
      <c r="KRG119" s="1538">
        <f>+KRG557</f>
        <v>0</v>
      </c>
      <c r="KRH119" s="1845" t="e">
        <f>+KRG119/KRG$16</f>
        <v>#DIV/0!</v>
      </c>
      <c r="KRI119" s="1538">
        <f>+KRI557</f>
        <v>0</v>
      </c>
      <c r="KRJ119" s="1845" t="e">
        <f>+KRI119/KRI$16</f>
        <v>#DIV/0!</v>
      </c>
      <c r="KRK119" s="1538">
        <f>+KRK557</f>
        <v>0</v>
      </c>
      <c r="KRL119" s="1845" t="e">
        <f>+KRK119/KRK$16</f>
        <v>#DIV/0!</v>
      </c>
      <c r="KRM119" s="1538">
        <f>+KRM557</f>
        <v>0</v>
      </c>
      <c r="KRN119" s="1845" t="e">
        <f>+KRM119/KRM$16</f>
        <v>#DIV/0!</v>
      </c>
      <c r="KRO119" s="1538">
        <f>+KRO557</f>
        <v>0</v>
      </c>
      <c r="KRP119" s="1845" t="e">
        <f>+KRO119/KRO$16</f>
        <v>#DIV/0!</v>
      </c>
      <c r="KRQ119" s="1538">
        <f>+KRQ557</f>
        <v>0</v>
      </c>
      <c r="KRR119" s="1845" t="e">
        <f>+KRQ119/KRQ$16</f>
        <v>#DIV/0!</v>
      </c>
      <c r="KRS119" s="1538">
        <f>+KRS557</f>
        <v>0</v>
      </c>
      <c r="KRT119" s="1845" t="e">
        <f>+KRS119/KRS$16</f>
        <v>#DIV/0!</v>
      </c>
      <c r="KRU119" s="1538">
        <f>+KRU557</f>
        <v>0</v>
      </c>
      <c r="KRV119" s="1845" t="e">
        <f>+KRU119/KRU$16</f>
        <v>#DIV/0!</v>
      </c>
      <c r="KRW119" s="1538">
        <f>+KRW557</f>
        <v>0</v>
      </c>
      <c r="KRX119" s="1845" t="e">
        <f>+KRW119/KRW$16</f>
        <v>#DIV/0!</v>
      </c>
      <c r="KRY119" s="1538">
        <f>+KRY557</f>
        <v>0</v>
      </c>
      <c r="KRZ119" s="1845" t="e">
        <f>+KRY119/KRY$16</f>
        <v>#DIV/0!</v>
      </c>
      <c r="KSA119" s="1538">
        <f>+KSA557</f>
        <v>0</v>
      </c>
      <c r="KSB119" s="1845" t="e">
        <f>+KSA119/KSA$16</f>
        <v>#DIV/0!</v>
      </c>
      <c r="KSC119" s="1538">
        <f>+KSC557</f>
        <v>0</v>
      </c>
      <c r="KSD119" s="1845" t="e">
        <f>+KSC119/KSC$16</f>
        <v>#DIV/0!</v>
      </c>
      <c r="KSE119" s="1538">
        <f>+KSE557</f>
        <v>0</v>
      </c>
      <c r="KSF119" s="1845" t="e">
        <f>+KSE119/KSE$16</f>
        <v>#DIV/0!</v>
      </c>
      <c r="KSG119" s="1538">
        <f>+KSG557</f>
        <v>0</v>
      </c>
      <c r="KSH119" s="1845" t="e">
        <f>+KSG119/KSG$16</f>
        <v>#DIV/0!</v>
      </c>
      <c r="KSI119" s="1538">
        <f>+KSI557</f>
        <v>0</v>
      </c>
      <c r="KSJ119" s="1845" t="e">
        <f>+KSI119/KSI$16</f>
        <v>#DIV/0!</v>
      </c>
      <c r="KSK119" s="1538">
        <f>+KSK557</f>
        <v>0</v>
      </c>
      <c r="KSL119" s="1845" t="e">
        <f>+KSK119/KSK$16</f>
        <v>#DIV/0!</v>
      </c>
      <c r="KSM119" s="1538">
        <f>+KSM557</f>
        <v>0</v>
      </c>
      <c r="KSN119" s="1845" t="e">
        <f>+KSM119/KSM$16</f>
        <v>#DIV/0!</v>
      </c>
      <c r="KSO119" s="1538">
        <f>+KSO557</f>
        <v>0</v>
      </c>
      <c r="KSP119" s="1845" t="e">
        <f>+KSO119/KSO$16</f>
        <v>#DIV/0!</v>
      </c>
      <c r="KSQ119" s="1538">
        <f>+KSQ557</f>
        <v>0</v>
      </c>
      <c r="KSR119" s="1845" t="e">
        <f>+KSQ119/KSQ$16</f>
        <v>#DIV/0!</v>
      </c>
      <c r="KSS119" s="1538">
        <f>+KSS557</f>
        <v>0</v>
      </c>
      <c r="KST119" s="1845" t="e">
        <f>+KSS119/KSS$16</f>
        <v>#DIV/0!</v>
      </c>
      <c r="KSU119" s="1538">
        <f>+KSU557</f>
        <v>0</v>
      </c>
      <c r="KSV119" s="1845" t="e">
        <f>+KSU119/KSU$16</f>
        <v>#DIV/0!</v>
      </c>
      <c r="KSW119" s="1538">
        <f>+KSW557</f>
        <v>0</v>
      </c>
      <c r="KSX119" s="1845" t="e">
        <f>+KSW119/KSW$16</f>
        <v>#DIV/0!</v>
      </c>
      <c r="KSY119" s="1538">
        <f>+KSY557</f>
        <v>0</v>
      </c>
      <c r="KSZ119" s="1845" t="e">
        <f>+KSY119/KSY$16</f>
        <v>#DIV/0!</v>
      </c>
      <c r="KTA119" s="1538">
        <f>+KTA557</f>
        <v>0</v>
      </c>
      <c r="KTB119" s="1845" t="e">
        <f>+KTA119/KTA$16</f>
        <v>#DIV/0!</v>
      </c>
      <c r="KTC119" s="1538">
        <f>+KTC557</f>
        <v>0</v>
      </c>
      <c r="KTD119" s="1845" t="e">
        <f>+KTC119/KTC$16</f>
        <v>#DIV/0!</v>
      </c>
      <c r="KTE119" s="1538">
        <f>+KTE557</f>
        <v>0</v>
      </c>
      <c r="KTF119" s="1845" t="e">
        <f>+KTE119/KTE$16</f>
        <v>#DIV/0!</v>
      </c>
      <c r="KTG119" s="1538">
        <f>+KTG557</f>
        <v>0</v>
      </c>
      <c r="KTH119" s="1845" t="e">
        <f>+KTG119/KTG$16</f>
        <v>#DIV/0!</v>
      </c>
      <c r="KTI119" s="1538">
        <f>+KTI557</f>
        <v>0</v>
      </c>
      <c r="KTJ119" s="1845" t="e">
        <f>+KTI119/KTI$16</f>
        <v>#DIV/0!</v>
      </c>
      <c r="KTK119" s="1538">
        <f>+KTK557</f>
        <v>0</v>
      </c>
      <c r="KTL119" s="1845" t="e">
        <f>+KTK119/KTK$16</f>
        <v>#DIV/0!</v>
      </c>
      <c r="KTM119" s="1538">
        <f>+KTM557</f>
        <v>0</v>
      </c>
      <c r="KTN119" s="1845" t="e">
        <f>+KTM119/KTM$16</f>
        <v>#DIV/0!</v>
      </c>
      <c r="KTO119" s="1538">
        <f>+KTO557</f>
        <v>0</v>
      </c>
      <c r="KTP119" s="1845" t="e">
        <f>+KTO119/KTO$16</f>
        <v>#DIV/0!</v>
      </c>
      <c r="KTQ119" s="1538">
        <f>+KTQ557</f>
        <v>0</v>
      </c>
      <c r="KTR119" s="1845" t="e">
        <f>+KTQ119/KTQ$16</f>
        <v>#DIV/0!</v>
      </c>
      <c r="KTS119" s="1538">
        <f>+KTS557</f>
        <v>0</v>
      </c>
      <c r="KTT119" s="1845" t="e">
        <f>+KTS119/KTS$16</f>
        <v>#DIV/0!</v>
      </c>
      <c r="KTU119" s="1538">
        <f>+KTU557</f>
        <v>0</v>
      </c>
      <c r="KTV119" s="1845" t="e">
        <f>+KTU119/KTU$16</f>
        <v>#DIV/0!</v>
      </c>
      <c r="KTW119" s="1538">
        <f>+KTW557</f>
        <v>0</v>
      </c>
      <c r="KTX119" s="1845" t="e">
        <f>+KTW119/KTW$16</f>
        <v>#DIV/0!</v>
      </c>
      <c r="KTY119" s="1538">
        <f>+KTY557</f>
        <v>0</v>
      </c>
      <c r="KTZ119" s="1845" t="e">
        <f>+KTY119/KTY$16</f>
        <v>#DIV/0!</v>
      </c>
      <c r="KUA119" s="1538">
        <f>+KUA557</f>
        <v>0</v>
      </c>
      <c r="KUB119" s="1845" t="e">
        <f>+KUA119/KUA$16</f>
        <v>#DIV/0!</v>
      </c>
      <c r="KUC119" s="1538">
        <f>+KUC557</f>
        <v>0</v>
      </c>
      <c r="KUD119" s="1845" t="e">
        <f>+KUC119/KUC$16</f>
        <v>#DIV/0!</v>
      </c>
      <c r="KUE119" s="1538">
        <f>+KUE557</f>
        <v>0</v>
      </c>
      <c r="KUF119" s="1845" t="e">
        <f>+KUE119/KUE$16</f>
        <v>#DIV/0!</v>
      </c>
      <c r="KUG119" s="1538">
        <f>+KUG557</f>
        <v>0</v>
      </c>
      <c r="KUH119" s="1845" t="e">
        <f>+KUG119/KUG$16</f>
        <v>#DIV/0!</v>
      </c>
      <c r="KUI119" s="1538">
        <f>+KUI557</f>
        <v>0</v>
      </c>
      <c r="KUJ119" s="1845" t="e">
        <f>+KUI119/KUI$16</f>
        <v>#DIV/0!</v>
      </c>
      <c r="KUK119" s="1538">
        <f>+KUK557</f>
        <v>0</v>
      </c>
      <c r="KUL119" s="1845" t="e">
        <f>+KUK119/KUK$16</f>
        <v>#DIV/0!</v>
      </c>
      <c r="KUM119" s="1538">
        <f>+KUM557</f>
        <v>0</v>
      </c>
      <c r="KUN119" s="1845" t="e">
        <f>+KUM119/KUM$16</f>
        <v>#DIV/0!</v>
      </c>
      <c r="KUO119" s="1538">
        <f>+KUO557</f>
        <v>0</v>
      </c>
      <c r="KUP119" s="1845" t="e">
        <f>+KUO119/KUO$16</f>
        <v>#DIV/0!</v>
      </c>
      <c r="KUQ119" s="1538">
        <f>+KUQ557</f>
        <v>0</v>
      </c>
      <c r="KUR119" s="1845" t="e">
        <f>+KUQ119/KUQ$16</f>
        <v>#DIV/0!</v>
      </c>
      <c r="KUS119" s="1538">
        <f>+KUS557</f>
        <v>0</v>
      </c>
      <c r="KUT119" s="1845" t="e">
        <f>+KUS119/KUS$16</f>
        <v>#DIV/0!</v>
      </c>
      <c r="KUU119" s="1538">
        <f>+KUU557</f>
        <v>0</v>
      </c>
      <c r="KUV119" s="1845" t="e">
        <f>+KUU119/KUU$16</f>
        <v>#DIV/0!</v>
      </c>
      <c r="KUW119" s="1538">
        <f>+KUW557</f>
        <v>0</v>
      </c>
      <c r="KUX119" s="1845" t="e">
        <f>+KUW119/KUW$16</f>
        <v>#DIV/0!</v>
      </c>
      <c r="KUY119" s="1538">
        <f>+KUY557</f>
        <v>0</v>
      </c>
      <c r="KUZ119" s="1845" t="e">
        <f>+KUY119/KUY$16</f>
        <v>#DIV/0!</v>
      </c>
      <c r="KVA119" s="1538">
        <f>+KVA557</f>
        <v>0</v>
      </c>
      <c r="KVB119" s="1845" t="e">
        <f>+KVA119/KVA$16</f>
        <v>#DIV/0!</v>
      </c>
      <c r="KVC119" s="1538">
        <f>+KVC557</f>
        <v>0</v>
      </c>
      <c r="KVD119" s="1845" t="e">
        <f>+KVC119/KVC$16</f>
        <v>#DIV/0!</v>
      </c>
      <c r="KVE119" s="1538">
        <f>+KVE557</f>
        <v>0</v>
      </c>
      <c r="KVF119" s="1845" t="e">
        <f>+KVE119/KVE$16</f>
        <v>#DIV/0!</v>
      </c>
      <c r="KVG119" s="1538">
        <f>+KVG557</f>
        <v>0</v>
      </c>
      <c r="KVH119" s="1845" t="e">
        <f>+KVG119/KVG$16</f>
        <v>#DIV/0!</v>
      </c>
      <c r="KVI119" s="1538">
        <f>+KVI557</f>
        <v>0</v>
      </c>
      <c r="KVJ119" s="1845" t="e">
        <f>+KVI119/KVI$16</f>
        <v>#DIV/0!</v>
      </c>
      <c r="KVK119" s="1538">
        <f>+KVK557</f>
        <v>0</v>
      </c>
      <c r="KVL119" s="1845" t="e">
        <f>+KVK119/KVK$16</f>
        <v>#DIV/0!</v>
      </c>
      <c r="KVM119" s="1538">
        <f>+KVM557</f>
        <v>0</v>
      </c>
      <c r="KVN119" s="1845" t="e">
        <f>+KVM119/KVM$16</f>
        <v>#DIV/0!</v>
      </c>
      <c r="KVO119" s="1538">
        <f>+KVO557</f>
        <v>0</v>
      </c>
      <c r="KVP119" s="1845" t="e">
        <f>+KVO119/KVO$16</f>
        <v>#DIV/0!</v>
      </c>
      <c r="KVQ119" s="1538">
        <f>+KVQ557</f>
        <v>0</v>
      </c>
      <c r="KVR119" s="1845" t="e">
        <f>+KVQ119/KVQ$16</f>
        <v>#DIV/0!</v>
      </c>
      <c r="KVS119" s="1538">
        <f>+KVS557</f>
        <v>0</v>
      </c>
      <c r="KVT119" s="1845" t="e">
        <f>+KVS119/KVS$16</f>
        <v>#DIV/0!</v>
      </c>
      <c r="KVU119" s="1538">
        <f>+KVU557</f>
        <v>0</v>
      </c>
      <c r="KVV119" s="1845" t="e">
        <f>+KVU119/KVU$16</f>
        <v>#DIV/0!</v>
      </c>
      <c r="KVW119" s="1538">
        <f>+KVW557</f>
        <v>0</v>
      </c>
      <c r="KVX119" s="1845" t="e">
        <f>+KVW119/KVW$16</f>
        <v>#DIV/0!</v>
      </c>
      <c r="KVY119" s="1538">
        <f>+KVY557</f>
        <v>0</v>
      </c>
      <c r="KVZ119" s="1845" t="e">
        <f>+KVY119/KVY$16</f>
        <v>#DIV/0!</v>
      </c>
      <c r="KWA119" s="1538">
        <f>+KWA557</f>
        <v>0</v>
      </c>
      <c r="KWB119" s="1845" t="e">
        <f>+KWA119/KWA$16</f>
        <v>#DIV/0!</v>
      </c>
      <c r="KWC119" s="1538">
        <f>+KWC557</f>
        <v>0</v>
      </c>
      <c r="KWD119" s="1845" t="e">
        <f>+KWC119/KWC$16</f>
        <v>#DIV/0!</v>
      </c>
      <c r="KWE119" s="1538">
        <f>+KWE557</f>
        <v>0</v>
      </c>
      <c r="KWF119" s="1845" t="e">
        <f>+KWE119/KWE$16</f>
        <v>#DIV/0!</v>
      </c>
      <c r="KWG119" s="1538">
        <f>+KWG557</f>
        <v>0</v>
      </c>
      <c r="KWH119" s="1845" t="e">
        <f>+KWG119/KWG$16</f>
        <v>#DIV/0!</v>
      </c>
      <c r="KWI119" s="1538">
        <f>+KWI557</f>
        <v>0</v>
      </c>
      <c r="KWJ119" s="1845" t="e">
        <f>+KWI119/KWI$16</f>
        <v>#DIV/0!</v>
      </c>
      <c r="KWK119" s="1538">
        <f>+KWK557</f>
        <v>0</v>
      </c>
      <c r="KWL119" s="1845" t="e">
        <f>+KWK119/KWK$16</f>
        <v>#DIV/0!</v>
      </c>
      <c r="KWM119" s="1538">
        <f>+KWM557</f>
        <v>0</v>
      </c>
      <c r="KWN119" s="1845" t="e">
        <f>+KWM119/KWM$16</f>
        <v>#DIV/0!</v>
      </c>
      <c r="KWO119" s="1538">
        <f>+KWO557</f>
        <v>0</v>
      </c>
      <c r="KWP119" s="1845" t="e">
        <f>+KWO119/KWO$16</f>
        <v>#DIV/0!</v>
      </c>
      <c r="KWQ119" s="1538">
        <f>+KWQ557</f>
        <v>0</v>
      </c>
      <c r="KWR119" s="1845" t="e">
        <f>+KWQ119/KWQ$16</f>
        <v>#DIV/0!</v>
      </c>
      <c r="KWS119" s="1538">
        <f>+KWS557</f>
        <v>0</v>
      </c>
      <c r="KWT119" s="1845" t="e">
        <f>+KWS119/KWS$16</f>
        <v>#DIV/0!</v>
      </c>
      <c r="KWU119" s="1538">
        <f>+KWU557</f>
        <v>0</v>
      </c>
      <c r="KWV119" s="1845" t="e">
        <f>+KWU119/KWU$16</f>
        <v>#DIV/0!</v>
      </c>
      <c r="KWW119" s="1538">
        <f>+KWW557</f>
        <v>0</v>
      </c>
      <c r="KWX119" s="1845" t="e">
        <f>+KWW119/KWW$16</f>
        <v>#DIV/0!</v>
      </c>
      <c r="KWY119" s="1538">
        <f>+KWY557</f>
        <v>0</v>
      </c>
      <c r="KWZ119" s="1845" t="e">
        <f>+KWY119/KWY$16</f>
        <v>#DIV/0!</v>
      </c>
      <c r="KXA119" s="1538">
        <f>+KXA557</f>
        <v>0</v>
      </c>
      <c r="KXB119" s="1845" t="e">
        <f>+KXA119/KXA$16</f>
        <v>#DIV/0!</v>
      </c>
      <c r="KXC119" s="1538">
        <f>+KXC557</f>
        <v>0</v>
      </c>
      <c r="KXD119" s="1845" t="e">
        <f>+KXC119/KXC$16</f>
        <v>#DIV/0!</v>
      </c>
      <c r="KXE119" s="1538">
        <f>+KXE557</f>
        <v>0</v>
      </c>
      <c r="KXF119" s="1845" t="e">
        <f>+KXE119/KXE$16</f>
        <v>#DIV/0!</v>
      </c>
      <c r="KXG119" s="1538">
        <f>+KXG557</f>
        <v>0</v>
      </c>
      <c r="KXH119" s="1845" t="e">
        <f>+KXG119/KXG$16</f>
        <v>#DIV/0!</v>
      </c>
      <c r="KXI119" s="1538">
        <f>+KXI557</f>
        <v>0</v>
      </c>
      <c r="KXJ119" s="1845" t="e">
        <f>+KXI119/KXI$16</f>
        <v>#DIV/0!</v>
      </c>
      <c r="KXK119" s="1538">
        <f>+KXK557</f>
        <v>0</v>
      </c>
      <c r="KXL119" s="1845" t="e">
        <f>+KXK119/KXK$16</f>
        <v>#DIV/0!</v>
      </c>
      <c r="KXM119" s="1538">
        <f>+KXM557</f>
        <v>0</v>
      </c>
      <c r="KXN119" s="1845" t="e">
        <f>+KXM119/KXM$16</f>
        <v>#DIV/0!</v>
      </c>
      <c r="KXO119" s="1538">
        <f>+KXO557</f>
        <v>0</v>
      </c>
      <c r="KXP119" s="1845" t="e">
        <f>+KXO119/KXO$16</f>
        <v>#DIV/0!</v>
      </c>
      <c r="KXQ119" s="1538">
        <f>+KXQ557</f>
        <v>0</v>
      </c>
      <c r="KXR119" s="1845" t="e">
        <f>+KXQ119/KXQ$16</f>
        <v>#DIV/0!</v>
      </c>
      <c r="KXS119" s="1538">
        <f>+KXS557</f>
        <v>0</v>
      </c>
      <c r="KXT119" s="1845" t="e">
        <f>+KXS119/KXS$16</f>
        <v>#DIV/0!</v>
      </c>
      <c r="KXU119" s="1538">
        <f>+KXU557</f>
        <v>0</v>
      </c>
      <c r="KXV119" s="1845" t="e">
        <f>+KXU119/KXU$16</f>
        <v>#DIV/0!</v>
      </c>
      <c r="KXW119" s="1538">
        <f>+KXW557</f>
        <v>0</v>
      </c>
      <c r="KXX119" s="1845" t="e">
        <f>+KXW119/KXW$16</f>
        <v>#DIV/0!</v>
      </c>
      <c r="KXY119" s="1538">
        <f>+KXY557</f>
        <v>0</v>
      </c>
      <c r="KXZ119" s="1845" t="e">
        <f>+KXY119/KXY$16</f>
        <v>#DIV/0!</v>
      </c>
      <c r="KYA119" s="1538">
        <f>+KYA557</f>
        <v>0</v>
      </c>
      <c r="KYB119" s="1845" t="e">
        <f>+KYA119/KYA$16</f>
        <v>#DIV/0!</v>
      </c>
      <c r="KYC119" s="1538">
        <f>+KYC557</f>
        <v>0</v>
      </c>
      <c r="KYD119" s="1845" t="e">
        <f>+KYC119/KYC$16</f>
        <v>#DIV/0!</v>
      </c>
      <c r="KYE119" s="1538">
        <f>+KYE557</f>
        <v>0</v>
      </c>
      <c r="KYF119" s="1845" t="e">
        <f>+KYE119/KYE$16</f>
        <v>#DIV/0!</v>
      </c>
      <c r="KYG119" s="1538">
        <f>+KYG557</f>
        <v>0</v>
      </c>
      <c r="KYH119" s="1845" t="e">
        <f>+KYG119/KYG$16</f>
        <v>#DIV/0!</v>
      </c>
      <c r="KYI119" s="1538">
        <f>+KYI557</f>
        <v>0</v>
      </c>
      <c r="KYJ119" s="1845" t="e">
        <f>+KYI119/KYI$16</f>
        <v>#DIV/0!</v>
      </c>
      <c r="KYK119" s="1538">
        <f>+KYK557</f>
        <v>0</v>
      </c>
      <c r="KYL119" s="1845" t="e">
        <f>+KYK119/KYK$16</f>
        <v>#DIV/0!</v>
      </c>
      <c r="KYM119" s="1538">
        <f>+KYM557</f>
        <v>0</v>
      </c>
      <c r="KYN119" s="1845" t="e">
        <f>+KYM119/KYM$16</f>
        <v>#DIV/0!</v>
      </c>
      <c r="KYO119" s="1538">
        <f>+KYO557</f>
        <v>0</v>
      </c>
      <c r="KYP119" s="1845" t="e">
        <f>+KYO119/KYO$16</f>
        <v>#DIV/0!</v>
      </c>
      <c r="KYQ119" s="1538">
        <f>+KYQ557</f>
        <v>0</v>
      </c>
      <c r="KYR119" s="1845" t="e">
        <f>+KYQ119/KYQ$16</f>
        <v>#DIV/0!</v>
      </c>
      <c r="KYS119" s="1538">
        <f>+KYS557</f>
        <v>0</v>
      </c>
      <c r="KYT119" s="1845" t="e">
        <f>+KYS119/KYS$16</f>
        <v>#DIV/0!</v>
      </c>
      <c r="KYU119" s="1538">
        <f>+KYU557</f>
        <v>0</v>
      </c>
      <c r="KYV119" s="1845" t="e">
        <f>+KYU119/KYU$16</f>
        <v>#DIV/0!</v>
      </c>
      <c r="KYW119" s="1538">
        <f>+KYW557</f>
        <v>0</v>
      </c>
      <c r="KYX119" s="1845" t="e">
        <f>+KYW119/KYW$16</f>
        <v>#DIV/0!</v>
      </c>
      <c r="KYY119" s="1538">
        <f>+KYY557</f>
        <v>0</v>
      </c>
      <c r="KYZ119" s="1845" t="e">
        <f>+KYY119/KYY$16</f>
        <v>#DIV/0!</v>
      </c>
      <c r="KZA119" s="1538">
        <f>+KZA557</f>
        <v>0</v>
      </c>
      <c r="KZB119" s="1845" t="e">
        <f>+KZA119/KZA$16</f>
        <v>#DIV/0!</v>
      </c>
      <c r="KZC119" s="1538">
        <f>+KZC557</f>
        <v>0</v>
      </c>
      <c r="KZD119" s="1845" t="e">
        <f>+KZC119/KZC$16</f>
        <v>#DIV/0!</v>
      </c>
      <c r="KZE119" s="1538">
        <f>+KZE557</f>
        <v>0</v>
      </c>
      <c r="KZF119" s="1845" t="e">
        <f>+KZE119/KZE$16</f>
        <v>#DIV/0!</v>
      </c>
      <c r="KZG119" s="1538">
        <f>+KZG557</f>
        <v>0</v>
      </c>
      <c r="KZH119" s="1845" t="e">
        <f>+KZG119/KZG$16</f>
        <v>#DIV/0!</v>
      </c>
      <c r="KZI119" s="1538">
        <f>+KZI557</f>
        <v>0</v>
      </c>
      <c r="KZJ119" s="1845" t="e">
        <f>+KZI119/KZI$16</f>
        <v>#DIV/0!</v>
      </c>
      <c r="KZK119" s="1538">
        <f>+KZK557</f>
        <v>0</v>
      </c>
      <c r="KZL119" s="1845" t="e">
        <f>+KZK119/KZK$16</f>
        <v>#DIV/0!</v>
      </c>
      <c r="KZM119" s="1538">
        <f>+KZM557</f>
        <v>0</v>
      </c>
      <c r="KZN119" s="1845" t="e">
        <f>+KZM119/KZM$16</f>
        <v>#DIV/0!</v>
      </c>
      <c r="KZO119" s="1538">
        <f>+KZO557</f>
        <v>0</v>
      </c>
      <c r="KZP119" s="1845" t="e">
        <f>+KZO119/KZO$16</f>
        <v>#DIV/0!</v>
      </c>
      <c r="KZQ119" s="1538">
        <f>+KZQ557</f>
        <v>0</v>
      </c>
      <c r="KZR119" s="1845" t="e">
        <f>+KZQ119/KZQ$16</f>
        <v>#DIV/0!</v>
      </c>
      <c r="KZS119" s="1538">
        <f>+KZS557</f>
        <v>0</v>
      </c>
      <c r="KZT119" s="1845" t="e">
        <f>+KZS119/KZS$16</f>
        <v>#DIV/0!</v>
      </c>
      <c r="KZU119" s="1538">
        <f>+KZU557</f>
        <v>0</v>
      </c>
      <c r="KZV119" s="1845" t="e">
        <f>+KZU119/KZU$16</f>
        <v>#DIV/0!</v>
      </c>
      <c r="KZW119" s="1538">
        <f>+KZW557</f>
        <v>0</v>
      </c>
      <c r="KZX119" s="1845" t="e">
        <f>+KZW119/KZW$16</f>
        <v>#DIV/0!</v>
      </c>
      <c r="KZY119" s="1538">
        <f>+KZY557</f>
        <v>0</v>
      </c>
      <c r="KZZ119" s="1845" t="e">
        <f>+KZY119/KZY$16</f>
        <v>#DIV/0!</v>
      </c>
      <c r="LAA119" s="1538">
        <f>+LAA557</f>
        <v>0</v>
      </c>
      <c r="LAB119" s="1845" t="e">
        <f>+LAA119/LAA$16</f>
        <v>#DIV/0!</v>
      </c>
      <c r="LAC119" s="1538">
        <f>+LAC557</f>
        <v>0</v>
      </c>
      <c r="LAD119" s="1845" t="e">
        <f>+LAC119/LAC$16</f>
        <v>#DIV/0!</v>
      </c>
      <c r="LAE119" s="1538">
        <f>+LAE557</f>
        <v>0</v>
      </c>
      <c r="LAF119" s="1845" t="e">
        <f>+LAE119/LAE$16</f>
        <v>#DIV/0!</v>
      </c>
      <c r="LAG119" s="1538">
        <f>+LAG557</f>
        <v>0</v>
      </c>
      <c r="LAH119" s="1845" t="e">
        <f>+LAG119/LAG$16</f>
        <v>#DIV/0!</v>
      </c>
      <c r="LAI119" s="1538">
        <f>+LAI557</f>
        <v>0</v>
      </c>
      <c r="LAJ119" s="1845" t="e">
        <f>+LAI119/LAI$16</f>
        <v>#DIV/0!</v>
      </c>
      <c r="LAK119" s="1538">
        <f>+LAK557</f>
        <v>0</v>
      </c>
      <c r="LAL119" s="1845" t="e">
        <f>+LAK119/LAK$16</f>
        <v>#DIV/0!</v>
      </c>
      <c r="LAM119" s="1538">
        <f>+LAM557</f>
        <v>0</v>
      </c>
      <c r="LAN119" s="1845" t="e">
        <f>+LAM119/LAM$16</f>
        <v>#DIV/0!</v>
      </c>
      <c r="LAO119" s="1538">
        <f>+LAO557</f>
        <v>0</v>
      </c>
      <c r="LAP119" s="1845" t="e">
        <f>+LAO119/LAO$16</f>
        <v>#DIV/0!</v>
      </c>
      <c r="LAQ119" s="1538">
        <f>+LAQ557</f>
        <v>0</v>
      </c>
      <c r="LAR119" s="1845" t="e">
        <f>+LAQ119/LAQ$16</f>
        <v>#DIV/0!</v>
      </c>
      <c r="LAS119" s="1538">
        <f>+LAS557</f>
        <v>0</v>
      </c>
      <c r="LAT119" s="1845" t="e">
        <f>+LAS119/LAS$16</f>
        <v>#DIV/0!</v>
      </c>
      <c r="LAU119" s="1538">
        <f>+LAU557</f>
        <v>0</v>
      </c>
      <c r="LAV119" s="1845" t="e">
        <f>+LAU119/LAU$16</f>
        <v>#DIV/0!</v>
      </c>
      <c r="LAW119" s="1538">
        <f>+LAW557</f>
        <v>0</v>
      </c>
      <c r="LAX119" s="1845" t="e">
        <f>+LAW119/LAW$16</f>
        <v>#DIV/0!</v>
      </c>
      <c r="LAY119" s="1538">
        <f>+LAY557</f>
        <v>0</v>
      </c>
      <c r="LAZ119" s="1845" t="e">
        <f>+LAY119/LAY$16</f>
        <v>#DIV/0!</v>
      </c>
      <c r="LBA119" s="1538">
        <f>+LBA557</f>
        <v>0</v>
      </c>
      <c r="LBB119" s="1845" t="e">
        <f>+LBA119/LBA$16</f>
        <v>#DIV/0!</v>
      </c>
      <c r="LBC119" s="1538">
        <f>+LBC557</f>
        <v>0</v>
      </c>
      <c r="LBD119" s="1845" t="e">
        <f>+LBC119/LBC$16</f>
        <v>#DIV/0!</v>
      </c>
      <c r="LBE119" s="1538">
        <f>+LBE557</f>
        <v>0</v>
      </c>
      <c r="LBF119" s="1845" t="e">
        <f>+LBE119/LBE$16</f>
        <v>#DIV/0!</v>
      </c>
      <c r="LBG119" s="1538">
        <f>+LBG557</f>
        <v>0</v>
      </c>
      <c r="LBH119" s="1845" t="e">
        <f>+LBG119/LBG$16</f>
        <v>#DIV/0!</v>
      </c>
      <c r="LBI119" s="1538">
        <f>+LBI557</f>
        <v>0</v>
      </c>
      <c r="LBJ119" s="1845" t="e">
        <f>+LBI119/LBI$16</f>
        <v>#DIV/0!</v>
      </c>
      <c r="LBK119" s="1538">
        <f>+LBK557</f>
        <v>0</v>
      </c>
      <c r="LBL119" s="1845" t="e">
        <f>+LBK119/LBK$16</f>
        <v>#DIV/0!</v>
      </c>
      <c r="LBM119" s="1538">
        <f>+LBM557</f>
        <v>0</v>
      </c>
      <c r="LBN119" s="1845" t="e">
        <f>+LBM119/LBM$16</f>
        <v>#DIV/0!</v>
      </c>
      <c r="LBO119" s="1538">
        <f>+LBO557</f>
        <v>0</v>
      </c>
      <c r="LBP119" s="1845" t="e">
        <f>+LBO119/LBO$16</f>
        <v>#DIV/0!</v>
      </c>
      <c r="LBQ119" s="1538">
        <f>+LBQ557</f>
        <v>0</v>
      </c>
      <c r="LBR119" s="1845" t="e">
        <f>+LBQ119/LBQ$16</f>
        <v>#DIV/0!</v>
      </c>
      <c r="LBS119" s="1538">
        <f>+LBS557</f>
        <v>0</v>
      </c>
      <c r="LBT119" s="1845" t="e">
        <f>+LBS119/LBS$16</f>
        <v>#DIV/0!</v>
      </c>
      <c r="LBU119" s="1538">
        <f>+LBU557</f>
        <v>0</v>
      </c>
      <c r="LBV119" s="1845" t="e">
        <f>+LBU119/LBU$16</f>
        <v>#DIV/0!</v>
      </c>
      <c r="LBW119" s="1538">
        <f>+LBW557</f>
        <v>0</v>
      </c>
      <c r="LBX119" s="1845" t="e">
        <f>+LBW119/LBW$16</f>
        <v>#DIV/0!</v>
      </c>
      <c r="LBY119" s="1538">
        <f>+LBY557</f>
        <v>0</v>
      </c>
      <c r="LBZ119" s="1845" t="e">
        <f>+LBY119/LBY$16</f>
        <v>#DIV/0!</v>
      </c>
      <c r="LCA119" s="1538">
        <f>+LCA557</f>
        <v>0</v>
      </c>
      <c r="LCB119" s="1845" t="e">
        <f>+LCA119/LCA$16</f>
        <v>#DIV/0!</v>
      </c>
      <c r="LCC119" s="1538">
        <f>+LCC557</f>
        <v>0</v>
      </c>
      <c r="LCD119" s="1845" t="e">
        <f>+LCC119/LCC$16</f>
        <v>#DIV/0!</v>
      </c>
      <c r="LCE119" s="1538">
        <f>+LCE557</f>
        <v>0</v>
      </c>
      <c r="LCF119" s="1845" t="e">
        <f>+LCE119/LCE$16</f>
        <v>#DIV/0!</v>
      </c>
      <c r="LCG119" s="1538">
        <f>+LCG557</f>
        <v>0</v>
      </c>
      <c r="LCH119" s="1845" t="e">
        <f>+LCG119/LCG$16</f>
        <v>#DIV/0!</v>
      </c>
      <c r="LCI119" s="1538">
        <f>+LCI557</f>
        <v>0</v>
      </c>
      <c r="LCJ119" s="1845" t="e">
        <f>+LCI119/LCI$16</f>
        <v>#DIV/0!</v>
      </c>
      <c r="LCK119" s="1538">
        <f>+LCK557</f>
        <v>0</v>
      </c>
      <c r="LCL119" s="1845" t="e">
        <f>+LCK119/LCK$16</f>
        <v>#DIV/0!</v>
      </c>
      <c r="LCM119" s="1538">
        <f>+LCM557</f>
        <v>0</v>
      </c>
      <c r="LCN119" s="1845" t="e">
        <f>+LCM119/LCM$16</f>
        <v>#DIV/0!</v>
      </c>
      <c r="LCO119" s="1538">
        <f>+LCO557</f>
        <v>0</v>
      </c>
      <c r="LCP119" s="1845" t="e">
        <f>+LCO119/LCO$16</f>
        <v>#DIV/0!</v>
      </c>
      <c r="LCQ119" s="1538">
        <f>+LCQ557</f>
        <v>0</v>
      </c>
      <c r="LCR119" s="1845" t="e">
        <f>+LCQ119/LCQ$16</f>
        <v>#DIV/0!</v>
      </c>
      <c r="LCS119" s="1538">
        <f>+LCS557</f>
        <v>0</v>
      </c>
      <c r="LCT119" s="1845" t="e">
        <f>+LCS119/LCS$16</f>
        <v>#DIV/0!</v>
      </c>
      <c r="LCU119" s="1538">
        <f>+LCU557</f>
        <v>0</v>
      </c>
      <c r="LCV119" s="1845" t="e">
        <f>+LCU119/LCU$16</f>
        <v>#DIV/0!</v>
      </c>
      <c r="LCW119" s="1538">
        <f>+LCW557</f>
        <v>0</v>
      </c>
      <c r="LCX119" s="1845" t="e">
        <f>+LCW119/LCW$16</f>
        <v>#DIV/0!</v>
      </c>
      <c r="LCY119" s="1538">
        <f>+LCY557</f>
        <v>0</v>
      </c>
      <c r="LCZ119" s="1845" t="e">
        <f>+LCY119/LCY$16</f>
        <v>#DIV/0!</v>
      </c>
      <c r="LDA119" s="1538">
        <f>+LDA557</f>
        <v>0</v>
      </c>
      <c r="LDB119" s="1845" t="e">
        <f>+LDA119/LDA$16</f>
        <v>#DIV/0!</v>
      </c>
      <c r="LDC119" s="1538">
        <f>+LDC557</f>
        <v>0</v>
      </c>
      <c r="LDD119" s="1845" t="e">
        <f>+LDC119/LDC$16</f>
        <v>#DIV/0!</v>
      </c>
      <c r="LDE119" s="1538">
        <f>+LDE557</f>
        <v>0</v>
      </c>
      <c r="LDF119" s="1845" t="e">
        <f>+LDE119/LDE$16</f>
        <v>#DIV/0!</v>
      </c>
      <c r="LDG119" s="1538">
        <f>+LDG557</f>
        <v>0</v>
      </c>
      <c r="LDH119" s="1845" t="e">
        <f>+LDG119/LDG$16</f>
        <v>#DIV/0!</v>
      </c>
      <c r="LDI119" s="1538">
        <f>+LDI557</f>
        <v>0</v>
      </c>
      <c r="LDJ119" s="1845" t="e">
        <f>+LDI119/LDI$16</f>
        <v>#DIV/0!</v>
      </c>
      <c r="LDK119" s="1538">
        <f>+LDK557</f>
        <v>0</v>
      </c>
      <c r="LDL119" s="1845" t="e">
        <f>+LDK119/LDK$16</f>
        <v>#DIV/0!</v>
      </c>
      <c r="LDM119" s="1538">
        <f>+LDM557</f>
        <v>0</v>
      </c>
      <c r="LDN119" s="1845" t="e">
        <f>+LDM119/LDM$16</f>
        <v>#DIV/0!</v>
      </c>
      <c r="LDO119" s="1538">
        <f>+LDO557</f>
        <v>0</v>
      </c>
      <c r="LDP119" s="1845" t="e">
        <f>+LDO119/LDO$16</f>
        <v>#DIV/0!</v>
      </c>
      <c r="LDQ119" s="1538">
        <f>+LDQ557</f>
        <v>0</v>
      </c>
      <c r="LDR119" s="1845" t="e">
        <f>+LDQ119/LDQ$16</f>
        <v>#DIV/0!</v>
      </c>
      <c r="LDS119" s="1538">
        <f>+LDS557</f>
        <v>0</v>
      </c>
      <c r="LDT119" s="1845" t="e">
        <f>+LDS119/LDS$16</f>
        <v>#DIV/0!</v>
      </c>
      <c r="LDU119" s="1538">
        <f>+LDU557</f>
        <v>0</v>
      </c>
      <c r="LDV119" s="1845" t="e">
        <f>+LDU119/LDU$16</f>
        <v>#DIV/0!</v>
      </c>
      <c r="LDW119" s="1538">
        <f>+LDW557</f>
        <v>0</v>
      </c>
      <c r="LDX119" s="1845" t="e">
        <f>+LDW119/LDW$16</f>
        <v>#DIV/0!</v>
      </c>
      <c r="LDY119" s="1538">
        <f>+LDY557</f>
        <v>0</v>
      </c>
      <c r="LDZ119" s="1845" t="e">
        <f>+LDY119/LDY$16</f>
        <v>#DIV/0!</v>
      </c>
      <c r="LEA119" s="1538">
        <f>+LEA557</f>
        <v>0</v>
      </c>
      <c r="LEB119" s="1845" t="e">
        <f>+LEA119/LEA$16</f>
        <v>#DIV/0!</v>
      </c>
      <c r="LEC119" s="1538">
        <f>+LEC557</f>
        <v>0</v>
      </c>
      <c r="LED119" s="1845" t="e">
        <f>+LEC119/LEC$16</f>
        <v>#DIV/0!</v>
      </c>
      <c r="LEE119" s="1538">
        <f>+LEE557</f>
        <v>0</v>
      </c>
      <c r="LEF119" s="1845" t="e">
        <f>+LEE119/LEE$16</f>
        <v>#DIV/0!</v>
      </c>
      <c r="LEG119" s="1538">
        <f>+LEG557</f>
        <v>0</v>
      </c>
      <c r="LEH119" s="1845" t="e">
        <f>+LEG119/LEG$16</f>
        <v>#DIV/0!</v>
      </c>
      <c r="LEI119" s="1538">
        <f>+LEI557</f>
        <v>0</v>
      </c>
      <c r="LEJ119" s="1845" t="e">
        <f>+LEI119/LEI$16</f>
        <v>#DIV/0!</v>
      </c>
      <c r="LEK119" s="1538">
        <f>+LEK557</f>
        <v>0</v>
      </c>
      <c r="LEL119" s="1845" t="e">
        <f>+LEK119/LEK$16</f>
        <v>#DIV/0!</v>
      </c>
      <c r="LEM119" s="1538">
        <f>+LEM557</f>
        <v>0</v>
      </c>
      <c r="LEN119" s="1845" t="e">
        <f>+LEM119/LEM$16</f>
        <v>#DIV/0!</v>
      </c>
      <c r="LEO119" s="1538">
        <f>+LEO557</f>
        <v>0</v>
      </c>
      <c r="LEP119" s="1845" t="e">
        <f>+LEO119/LEO$16</f>
        <v>#DIV/0!</v>
      </c>
      <c r="LEQ119" s="1538">
        <f>+LEQ557</f>
        <v>0</v>
      </c>
      <c r="LER119" s="1845" t="e">
        <f>+LEQ119/LEQ$16</f>
        <v>#DIV/0!</v>
      </c>
      <c r="LES119" s="1538">
        <f>+LES557</f>
        <v>0</v>
      </c>
      <c r="LET119" s="1845" t="e">
        <f>+LES119/LES$16</f>
        <v>#DIV/0!</v>
      </c>
      <c r="LEU119" s="1538">
        <f>+LEU557</f>
        <v>0</v>
      </c>
      <c r="LEV119" s="1845" t="e">
        <f>+LEU119/LEU$16</f>
        <v>#DIV/0!</v>
      </c>
      <c r="LEW119" s="1538">
        <f>+LEW557</f>
        <v>0</v>
      </c>
      <c r="LEX119" s="1845" t="e">
        <f>+LEW119/LEW$16</f>
        <v>#DIV/0!</v>
      </c>
      <c r="LEY119" s="1538">
        <f>+LEY557</f>
        <v>0</v>
      </c>
      <c r="LEZ119" s="1845" t="e">
        <f>+LEY119/LEY$16</f>
        <v>#DIV/0!</v>
      </c>
      <c r="LFA119" s="1538">
        <f>+LFA557</f>
        <v>0</v>
      </c>
      <c r="LFB119" s="1845" t="e">
        <f>+LFA119/LFA$16</f>
        <v>#DIV/0!</v>
      </c>
      <c r="LFC119" s="1538">
        <f>+LFC557</f>
        <v>0</v>
      </c>
      <c r="LFD119" s="1845" t="e">
        <f>+LFC119/LFC$16</f>
        <v>#DIV/0!</v>
      </c>
      <c r="LFE119" s="1538">
        <f>+LFE557</f>
        <v>0</v>
      </c>
      <c r="LFF119" s="1845" t="e">
        <f>+LFE119/LFE$16</f>
        <v>#DIV/0!</v>
      </c>
      <c r="LFG119" s="1538">
        <f>+LFG557</f>
        <v>0</v>
      </c>
      <c r="LFH119" s="1845" t="e">
        <f>+LFG119/LFG$16</f>
        <v>#DIV/0!</v>
      </c>
      <c r="LFI119" s="1538">
        <f>+LFI557</f>
        <v>0</v>
      </c>
      <c r="LFJ119" s="1845" t="e">
        <f>+LFI119/LFI$16</f>
        <v>#DIV/0!</v>
      </c>
      <c r="LFK119" s="1538">
        <f>+LFK557</f>
        <v>0</v>
      </c>
      <c r="LFL119" s="1845" t="e">
        <f>+LFK119/LFK$16</f>
        <v>#DIV/0!</v>
      </c>
      <c r="LFM119" s="1538">
        <f>+LFM557</f>
        <v>0</v>
      </c>
      <c r="LFN119" s="1845" t="e">
        <f>+LFM119/LFM$16</f>
        <v>#DIV/0!</v>
      </c>
      <c r="LFO119" s="1538">
        <f>+LFO557</f>
        <v>0</v>
      </c>
      <c r="LFP119" s="1845" t="e">
        <f>+LFO119/LFO$16</f>
        <v>#DIV/0!</v>
      </c>
      <c r="LFQ119" s="1538">
        <f>+LFQ557</f>
        <v>0</v>
      </c>
      <c r="LFR119" s="1845" t="e">
        <f>+LFQ119/LFQ$16</f>
        <v>#DIV/0!</v>
      </c>
      <c r="LFS119" s="1538">
        <f>+LFS557</f>
        <v>0</v>
      </c>
      <c r="LFT119" s="1845" t="e">
        <f>+LFS119/LFS$16</f>
        <v>#DIV/0!</v>
      </c>
      <c r="LFU119" s="1538">
        <f>+LFU557</f>
        <v>0</v>
      </c>
      <c r="LFV119" s="1845" t="e">
        <f>+LFU119/LFU$16</f>
        <v>#DIV/0!</v>
      </c>
      <c r="LFW119" s="1538">
        <f>+LFW557</f>
        <v>0</v>
      </c>
      <c r="LFX119" s="1845" t="e">
        <f>+LFW119/LFW$16</f>
        <v>#DIV/0!</v>
      </c>
      <c r="LFY119" s="1538">
        <f>+LFY557</f>
        <v>0</v>
      </c>
      <c r="LFZ119" s="1845" t="e">
        <f>+LFY119/LFY$16</f>
        <v>#DIV/0!</v>
      </c>
      <c r="LGA119" s="1538">
        <f>+LGA557</f>
        <v>0</v>
      </c>
      <c r="LGB119" s="1845" t="e">
        <f>+LGA119/LGA$16</f>
        <v>#DIV/0!</v>
      </c>
      <c r="LGC119" s="1538">
        <f>+LGC557</f>
        <v>0</v>
      </c>
      <c r="LGD119" s="1845" t="e">
        <f>+LGC119/LGC$16</f>
        <v>#DIV/0!</v>
      </c>
      <c r="LGE119" s="1538">
        <f>+LGE557</f>
        <v>0</v>
      </c>
      <c r="LGF119" s="1845" t="e">
        <f>+LGE119/LGE$16</f>
        <v>#DIV/0!</v>
      </c>
      <c r="LGG119" s="1538">
        <f>+LGG557</f>
        <v>0</v>
      </c>
      <c r="LGH119" s="1845" t="e">
        <f>+LGG119/LGG$16</f>
        <v>#DIV/0!</v>
      </c>
      <c r="LGI119" s="1538">
        <f>+LGI557</f>
        <v>0</v>
      </c>
      <c r="LGJ119" s="1845" t="e">
        <f>+LGI119/LGI$16</f>
        <v>#DIV/0!</v>
      </c>
      <c r="LGK119" s="1538">
        <f>+LGK557</f>
        <v>0</v>
      </c>
      <c r="LGL119" s="1845" t="e">
        <f>+LGK119/LGK$16</f>
        <v>#DIV/0!</v>
      </c>
      <c r="LGM119" s="1538">
        <f>+LGM557</f>
        <v>0</v>
      </c>
      <c r="LGN119" s="1845" t="e">
        <f>+LGM119/LGM$16</f>
        <v>#DIV/0!</v>
      </c>
      <c r="LGO119" s="1538">
        <f>+LGO557</f>
        <v>0</v>
      </c>
      <c r="LGP119" s="1845" t="e">
        <f>+LGO119/LGO$16</f>
        <v>#DIV/0!</v>
      </c>
      <c r="LGQ119" s="1538">
        <f>+LGQ557</f>
        <v>0</v>
      </c>
      <c r="LGR119" s="1845" t="e">
        <f>+LGQ119/LGQ$16</f>
        <v>#DIV/0!</v>
      </c>
      <c r="LGS119" s="1538">
        <f>+LGS557</f>
        <v>0</v>
      </c>
      <c r="LGT119" s="1845" t="e">
        <f>+LGS119/LGS$16</f>
        <v>#DIV/0!</v>
      </c>
      <c r="LGU119" s="1538">
        <f>+LGU557</f>
        <v>0</v>
      </c>
      <c r="LGV119" s="1845" t="e">
        <f>+LGU119/LGU$16</f>
        <v>#DIV/0!</v>
      </c>
      <c r="LGW119" s="1538">
        <f>+LGW557</f>
        <v>0</v>
      </c>
      <c r="LGX119" s="1845" t="e">
        <f>+LGW119/LGW$16</f>
        <v>#DIV/0!</v>
      </c>
      <c r="LGY119" s="1538">
        <f>+LGY557</f>
        <v>0</v>
      </c>
      <c r="LGZ119" s="1845" t="e">
        <f>+LGY119/LGY$16</f>
        <v>#DIV/0!</v>
      </c>
      <c r="LHA119" s="1538">
        <f>+LHA557</f>
        <v>0</v>
      </c>
      <c r="LHB119" s="1845" t="e">
        <f>+LHA119/LHA$16</f>
        <v>#DIV/0!</v>
      </c>
      <c r="LHC119" s="1538">
        <f>+LHC557</f>
        <v>0</v>
      </c>
      <c r="LHD119" s="1845" t="e">
        <f>+LHC119/LHC$16</f>
        <v>#DIV/0!</v>
      </c>
      <c r="LHE119" s="1538">
        <f>+LHE557</f>
        <v>0</v>
      </c>
      <c r="LHF119" s="1845" t="e">
        <f>+LHE119/LHE$16</f>
        <v>#DIV/0!</v>
      </c>
      <c r="LHG119" s="1538">
        <f>+LHG557</f>
        <v>0</v>
      </c>
      <c r="LHH119" s="1845" t="e">
        <f>+LHG119/LHG$16</f>
        <v>#DIV/0!</v>
      </c>
      <c r="LHI119" s="1538">
        <f>+LHI557</f>
        <v>0</v>
      </c>
      <c r="LHJ119" s="1845" t="e">
        <f>+LHI119/LHI$16</f>
        <v>#DIV/0!</v>
      </c>
      <c r="LHK119" s="1538">
        <f>+LHK557</f>
        <v>0</v>
      </c>
      <c r="LHL119" s="1845" t="e">
        <f>+LHK119/LHK$16</f>
        <v>#DIV/0!</v>
      </c>
      <c r="LHM119" s="1538">
        <f>+LHM557</f>
        <v>0</v>
      </c>
      <c r="LHN119" s="1845" t="e">
        <f>+LHM119/LHM$16</f>
        <v>#DIV/0!</v>
      </c>
      <c r="LHO119" s="1538">
        <f>+LHO557</f>
        <v>0</v>
      </c>
      <c r="LHP119" s="1845" t="e">
        <f>+LHO119/LHO$16</f>
        <v>#DIV/0!</v>
      </c>
      <c r="LHQ119" s="1538">
        <f>+LHQ557</f>
        <v>0</v>
      </c>
      <c r="LHR119" s="1845" t="e">
        <f>+LHQ119/LHQ$16</f>
        <v>#DIV/0!</v>
      </c>
      <c r="LHS119" s="1538">
        <f>+LHS557</f>
        <v>0</v>
      </c>
      <c r="LHT119" s="1845" t="e">
        <f>+LHS119/LHS$16</f>
        <v>#DIV/0!</v>
      </c>
      <c r="LHU119" s="1538">
        <f>+LHU557</f>
        <v>0</v>
      </c>
      <c r="LHV119" s="1845" t="e">
        <f>+LHU119/LHU$16</f>
        <v>#DIV/0!</v>
      </c>
      <c r="LHW119" s="1538">
        <f>+LHW557</f>
        <v>0</v>
      </c>
      <c r="LHX119" s="1845" t="e">
        <f>+LHW119/LHW$16</f>
        <v>#DIV/0!</v>
      </c>
      <c r="LHY119" s="1538">
        <f>+LHY557</f>
        <v>0</v>
      </c>
      <c r="LHZ119" s="1845" t="e">
        <f>+LHY119/LHY$16</f>
        <v>#DIV/0!</v>
      </c>
      <c r="LIA119" s="1538">
        <f>+LIA557</f>
        <v>0</v>
      </c>
      <c r="LIB119" s="1845" t="e">
        <f>+LIA119/LIA$16</f>
        <v>#DIV/0!</v>
      </c>
      <c r="LIC119" s="1538">
        <f>+LIC557</f>
        <v>0</v>
      </c>
      <c r="LID119" s="1845" t="e">
        <f>+LIC119/LIC$16</f>
        <v>#DIV/0!</v>
      </c>
      <c r="LIE119" s="1538">
        <f>+LIE557</f>
        <v>0</v>
      </c>
      <c r="LIF119" s="1845" t="e">
        <f>+LIE119/LIE$16</f>
        <v>#DIV/0!</v>
      </c>
      <c r="LIG119" s="1538">
        <f>+LIG557</f>
        <v>0</v>
      </c>
      <c r="LIH119" s="1845" t="e">
        <f>+LIG119/LIG$16</f>
        <v>#DIV/0!</v>
      </c>
      <c r="LII119" s="1538">
        <f>+LII557</f>
        <v>0</v>
      </c>
      <c r="LIJ119" s="1845" t="e">
        <f>+LII119/LII$16</f>
        <v>#DIV/0!</v>
      </c>
      <c r="LIK119" s="1538">
        <f>+LIK557</f>
        <v>0</v>
      </c>
      <c r="LIL119" s="1845" t="e">
        <f>+LIK119/LIK$16</f>
        <v>#DIV/0!</v>
      </c>
      <c r="LIM119" s="1538">
        <f>+LIM557</f>
        <v>0</v>
      </c>
      <c r="LIN119" s="1845" t="e">
        <f>+LIM119/LIM$16</f>
        <v>#DIV/0!</v>
      </c>
      <c r="LIO119" s="1538">
        <f>+LIO557</f>
        <v>0</v>
      </c>
      <c r="LIP119" s="1845" t="e">
        <f>+LIO119/LIO$16</f>
        <v>#DIV/0!</v>
      </c>
      <c r="LIQ119" s="1538">
        <f>+LIQ557</f>
        <v>0</v>
      </c>
      <c r="LIR119" s="1845" t="e">
        <f>+LIQ119/LIQ$16</f>
        <v>#DIV/0!</v>
      </c>
      <c r="LIS119" s="1538">
        <f>+LIS557</f>
        <v>0</v>
      </c>
      <c r="LIT119" s="1845" t="e">
        <f>+LIS119/LIS$16</f>
        <v>#DIV/0!</v>
      </c>
      <c r="LIU119" s="1538">
        <f>+LIU557</f>
        <v>0</v>
      </c>
      <c r="LIV119" s="1845" t="e">
        <f>+LIU119/LIU$16</f>
        <v>#DIV/0!</v>
      </c>
      <c r="LIW119" s="1538">
        <f>+LIW557</f>
        <v>0</v>
      </c>
      <c r="LIX119" s="1845" t="e">
        <f>+LIW119/LIW$16</f>
        <v>#DIV/0!</v>
      </c>
      <c r="LIY119" s="1538">
        <f>+LIY557</f>
        <v>0</v>
      </c>
      <c r="LIZ119" s="1845" t="e">
        <f>+LIY119/LIY$16</f>
        <v>#DIV/0!</v>
      </c>
      <c r="LJA119" s="1538">
        <f>+LJA557</f>
        <v>0</v>
      </c>
      <c r="LJB119" s="1845" t="e">
        <f>+LJA119/LJA$16</f>
        <v>#DIV/0!</v>
      </c>
      <c r="LJC119" s="1538">
        <f>+LJC557</f>
        <v>0</v>
      </c>
      <c r="LJD119" s="1845" t="e">
        <f>+LJC119/LJC$16</f>
        <v>#DIV/0!</v>
      </c>
      <c r="LJE119" s="1538">
        <f>+LJE557</f>
        <v>0</v>
      </c>
      <c r="LJF119" s="1845" t="e">
        <f>+LJE119/LJE$16</f>
        <v>#DIV/0!</v>
      </c>
      <c r="LJG119" s="1538">
        <f>+LJG557</f>
        <v>0</v>
      </c>
      <c r="LJH119" s="1845" t="e">
        <f>+LJG119/LJG$16</f>
        <v>#DIV/0!</v>
      </c>
      <c r="LJI119" s="1538">
        <f>+LJI557</f>
        <v>0</v>
      </c>
      <c r="LJJ119" s="1845" t="e">
        <f>+LJI119/LJI$16</f>
        <v>#DIV/0!</v>
      </c>
      <c r="LJK119" s="1538">
        <f>+LJK557</f>
        <v>0</v>
      </c>
      <c r="LJL119" s="1845" t="e">
        <f>+LJK119/LJK$16</f>
        <v>#DIV/0!</v>
      </c>
      <c r="LJM119" s="1538">
        <f>+LJM557</f>
        <v>0</v>
      </c>
      <c r="LJN119" s="1845" t="e">
        <f>+LJM119/LJM$16</f>
        <v>#DIV/0!</v>
      </c>
      <c r="LJO119" s="1538">
        <f>+LJO557</f>
        <v>0</v>
      </c>
      <c r="LJP119" s="1845" t="e">
        <f>+LJO119/LJO$16</f>
        <v>#DIV/0!</v>
      </c>
      <c r="LJQ119" s="1538">
        <f>+LJQ557</f>
        <v>0</v>
      </c>
      <c r="LJR119" s="1845" t="e">
        <f>+LJQ119/LJQ$16</f>
        <v>#DIV/0!</v>
      </c>
      <c r="LJS119" s="1538">
        <f>+LJS557</f>
        <v>0</v>
      </c>
      <c r="LJT119" s="1845" t="e">
        <f>+LJS119/LJS$16</f>
        <v>#DIV/0!</v>
      </c>
      <c r="LJU119" s="1538">
        <f>+LJU557</f>
        <v>0</v>
      </c>
      <c r="LJV119" s="1845" t="e">
        <f>+LJU119/LJU$16</f>
        <v>#DIV/0!</v>
      </c>
      <c r="LJW119" s="1538">
        <f>+LJW557</f>
        <v>0</v>
      </c>
      <c r="LJX119" s="1845" t="e">
        <f>+LJW119/LJW$16</f>
        <v>#DIV/0!</v>
      </c>
      <c r="LJY119" s="1538">
        <f>+LJY557</f>
        <v>0</v>
      </c>
      <c r="LJZ119" s="1845" t="e">
        <f>+LJY119/LJY$16</f>
        <v>#DIV/0!</v>
      </c>
      <c r="LKA119" s="1538">
        <f>+LKA557</f>
        <v>0</v>
      </c>
      <c r="LKB119" s="1845" t="e">
        <f>+LKA119/LKA$16</f>
        <v>#DIV/0!</v>
      </c>
      <c r="LKC119" s="1538">
        <f>+LKC557</f>
        <v>0</v>
      </c>
      <c r="LKD119" s="1845" t="e">
        <f>+LKC119/LKC$16</f>
        <v>#DIV/0!</v>
      </c>
      <c r="LKE119" s="1538">
        <f>+LKE557</f>
        <v>0</v>
      </c>
      <c r="LKF119" s="1845" t="e">
        <f>+LKE119/LKE$16</f>
        <v>#DIV/0!</v>
      </c>
      <c r="LKG119" s="1538">
        <f>+LKG557</f>
        <v>0</v>
      </c>
      <c r="LKH119" s="1845" t="e">
        <f>+LKG119/LKG$16</f>
        <v>#DIV/0!</v>
      </c>
      <c r="LKI119" s="1538">
        <f>+LKI557</f>
        <v>0</v>
      </c>
      <c r="LKJ119" s="1845" t="e">
        <f>+LKI119/LKI$16</f>
        <v>#DIV/0!</v>
      </c>
      <c r="LKK119" s="1538">
        <f>+LKK557</f>
        <v>0</v>
      </c>
      <c r="LKL119" s="1845" t="e">
        <f>+LKK119/LKK$16</f>
        <v>#DIV/0!</v>
      </c>
      <c r="LKM119" s="1538">
        <f>+LKM557</f>
        <v>0</v>
      </c>
      <c r="LKN119" s="1845" t="e">
        <f>+LKM119/LKM$16</f>
        <v>#DIV/0!</v>
      </c>
      <c r="LKO119" s="1538">
        <f>+LKO557</f>
        <v>0</v>
      </c>
      <c r="LKP119" s="1845" t="e">
        <f>+LKO119/LKO$16</f>
        <v>#DIV/0!</v>
      </c>
      <c r="LKQ119" s="1538">
        <f>+LKQ557</f>
        <v>0</v>
      </c>
      <c r="LKR119" s="1845" t="e">
        <f>+LKQ119/LKQ$16</f>
        <v>#DIV/0!</v>
      </c>
      <c r="LKS119" s="1538">
        <f>+LKS557</f>
        <v>0</v>
      </c>
      <c r="LKT119" s="1845" t="e">
        <f>+LKS119/LKS$16</f>
        <v>#DIV/0!</v>
      </c>
      <c r="LKU119" s="1538">
        <f>+LKU557</f>
        <v>0</v>
      </c>
      <c r="LKV119" s="1845" t="e">
        <f>+LKU119/LKU$16</f>
        <v>#DIV/0!</v>
      </c>
      <c r="LKW119" s="1538">
        <f>+LKW557</f>
        <v>0</v>
      </c>
      <c r="LKX119" s="1845" t="e">
        <f>+LKW119/LKW$16</f>
        <v>#DIV/0!</v>
      </c>
      <c r="LKY119" s="1538">
        <f>+LKY557</f>
        <v>0</v>
      </c>
      <c r="LKZ119" s="1845" t="e">
        <f>+LKY119/LKY$16</f>
        <v>#DIV/0!</v>
      </c>
      <c r="LLA119" s="1538">
        <f>+LLA557</f>
        <v>0</v>
      </c>
      <c r="LLB119" s="1845" t="e">
        <f>+LLA119/LLA$16</f>
        <v>#DIV/0!</v>
      </c>
      <c r="LLC119" s="1538">
        <f>+LLC557</f>
        <v>0</v>
      </c>
      <c r="LLD119" s="1845" t="e">
        <f>+LLC119/LLC$16</f>
        <v>#DIV/0!</v>
      </c>
      <c r="LLE119" s="1538">
        <f>+LLE557</f>
        <v>0</v>
      </c>
      <c r="LLF119" s="1845" t="e">
        <f>+LLE119/LLE$16</f>
        <v>#DIV/0!</v>
      </c>
      <c r="LLG119" s="1538">
        <f>+LLG557</f>
        <v>0</v>
      </c>
      <c r="LLH119" s="1845" t="e">
        <f>+LLG119/LLG$16</f>
        <v>#DIV/0!</v>
      </c>
      <c r="LLI119" s="1538">
        <f>+LLI557</f>
        <v>0</v>
      </c>
      <c r="LLJ119" s="1845" t="e">
        <f>+LLI119/LLI$16</f>
        <v>#DIV/0!</v>
      </c>
      <c r="LLK119" s="1538">
        <f>+LLK557</f>
        <v>0</v>
      </c>
      <c r="LLL119" s="1845" t="e">
        <f>+LLK119/LLK$16</f>
        <v>#DIV/0!</v>
      </c>
      <c r="LLM119" s="1538">
        <f>+LLM557</f>
        <v>0</v>
      </c>
      <c r="LLN119" s="1845" t="e">
        <f>+LLM119/LLM$16</f>
        <v>#DIV/0!</v>
      </c>
      <c r="LLO119" s="1538">
        <f>+LLO557</f>
        <v>0</v>
      </c>
      <c r="LLP119" s="1845" t="e">
        <f>+LLO119/LLO$16</f>
        <v>#DIV/0!</v>
      </c>
      <c r="LLQ119" s="1538">
        <f>+LLQ557</f>
        <v>0</v>
      </c>
      <c r="LLR119" s="1845" t="e">
        <f>+LLQ119/LLQ$16</f>
        <v>#DIV/0!</v>
      </c>
      <c r="LLS119" s="1538">
        <f>+LLS557</f>
        <v>0</v>
      </c>
      <c r="LLT119" s="1845" t="e">
        <f>+LLS119/LLS$16</f>
        <v>#DIV/0!</v>
      </c>
      <c r="LLU119" s="1538">
        <f>+LLU557</f>
        <v>0</v>
      </c>
      <c r="LLV119" s="1845" t="e">
        <f>+LLU119/LLU$16</f>
        <v>#DIV/0!</v>
      </c>
      <c r="LLW119" s="1538">
        <f>+LLW557</f>
        <v>0</v>
      </c>
      <c r="LLX119" s="1845" t="e">
        <f>+LLW119/LLW$16</f>
        <v>#DIV/0!</v>
      </c>
      <c r="LLY119" s="1538">
        <f>+LLY557</f>
        <v>0</v>
      </c>
      <c r="LLZ119" s="1845" t="e">
        <f>+LLY119/LLY$16</f>
        <v>#DIV/0!</v>
      </c>
      <c r="LMA119" s="1538">
        <f>+LMA557</f>
        <v>0</v>
      </c>
      <c r="LMB119" s="1845" t="e">
        <f>+LMA119/LMA$16</f>
        <v>#DIV/0!</v>
      </c>
      <c r="LMC119" s="1538">
        <f>+LMC557</f>
        <v>0</v>
      </c>
      <c r="LMD119" s="1845" t="e">
        <f>+LMC119/LMC$16</f>
        <v>#DIV/0!</v>
      </c>
      <c r="LME119" s="1538">
        <f>+LME557</f>
        <v>0</v>
      </c>
      <c r="LMF119" s="1845" t="e">
        <f>+LME119/LME$16</f>
        <v>#DIV/0!</v>
      </c>
      <c r="LMG119" s="1538">
        <f>+LMG557</f>
        <v>0</v>
      </c>
      <c r="LMH119" s="1845" t="e">
        <f>+LMG119/LMG$16</f>
        <v>#DIV/0!</v>
      </c>
      <c r="LMI119" s="1538">
        <f>+LMI557</f>
        <v>0</v>
      </c>
      <c r="LMJ119" s="1845" t="e">
        <f>+LMI119/LMI$16</f>
        <v>#DIV/0!</v>
      </c>
      <c r="LMK119" s="1538">
        <f>+LMK557</f>
        <v>0</v>
      </c>
      <c r="LML119" s="1845" t="e">
        <f>+LMK119/LMK$16</f>
        <v>#DIV/0!</v>
      </c>
      <c r="LMM119" s="1538">
        <f>+LMM557</f>
        <v>0</v>
      </c>
      <c r="LMN119" s="1845" t="e">
        <f>+LMM119/LMM$16</f>
        <v>#DIV/0!</v>
      </c>
      <c r="LMO119" s="1538">
        <f>+LMO557</f>
        <v>0</v>
      </c>
      <c r="LMP119" s="1845" t="e">
        <f>+LMO119/LMO$16</f>
        <v>#DIV/0!</v>
      </c>
      <c r="LMQ119" s="1538">
        <f>+LMQ557</f>
        <v>0</v>
      </c>
      <c r="LMR119" s="1845" t="e">
        <f>+LMQ119/LMQ$16</f>
        <v>#DIV/0!</v>
      </c>
      <c r="LMS119" s="1538">
        <f>+LMS557</f>
        <v>0</v>
      </c>
      <c r="LMT119" s="1845" t="e">
        <f>+LMS119/LMS$16</f>
        <v>#DIV/0!</v>
      </c>
      <c r="LMU119" s="1538">
        <f>+LMU557</f>
        <v>0</v>
      </c>
      <c r="LMV119" s="1845" t="e">
        <f>+LMU119/LMU$16</f>
        <v>#DIV/0!</v>
      </c>
      <c r="LMW119" s="1538">
        <f>+LMW557</f>
        <v>0</v>
      </c>
      <c r="LMX119" s="1845" t="e">
        <f>+LMW119/LMW$16</f>
        <v>#DIV/0!</v>
      </c>
      <c r="LMY119" s="1538">
        <f>+LMY557</f>
        <v>0</v>
      </c>
      <c r="LMZ119" s="1845" t="e">
        <f>+LMY119/LMY$16</f>
        <v>#DIV/0!</v>
      </c>
      <c r="LNA119" s="1538">
        <f>+LNA557</f>
        <v>0</v>
      </c>
      <c r="LNB119" s="1845" t="e">
        <f>+LNA119/LNA$16</f>
        <v>#DIV/0!</v>
      </c>
      <c r="LNC119" s="1538">
        <f>+LNC557</f>
        <v>0</v>
      </c>
      <c r="LND119" s="1845" t="e">
        <f>+LNC119/LNC$16</f>
        <v>#DIV/0!</v>
      </c>
      <c r="LNE119" s="1538">
        <f>+LNE557</f>
        <v>0</v>
      </c>
      <c r="LNF119" s="1845" t="e">
        <f>+LNE119/LNE$16</f>
        <v>#DIV/0!</v>
      </c>
      <c r="LNG119" s="1538">
        <f>+LNG557</f>
        <v>0</v>
      </c>
      <c r="LNH119" s="1845" t="e">
        <f>+LNG119/LNG$16</f>
        <v>#DIV/0!</v>
      </c>
      <c r="LNI119" s="1538">
        <f>+LNI557</f>
        <v>0</v>
      </c>
      <c r="LNJ119" s="1845" t="e">
        <f>+LNI119/LNI$16</f>
        <v>#DIV/0!</v>
      </c>
      <c r="LNK119" s="1538">
        <f>+LNK557</f>
        <v>0</v>
      </c>
      <c r="LNL119" s="1845" t="e">
        <f>+LNK119/LNK$16</f>
        <v>#DIV/0!</v>
      </c>
      <c r="LNM119" s="1538">
        <f>+LNM557</f>
        <v>0</v>
      </c>
      <c r="LNN119" s="1845" t="e">
        <f>+LNM119/LNM$16</f>
        <v>#DIV/0!</v>
      </c>
      <c r="LNO119" s="1538">
        <f>+LNO557</f>
        <v>0</v>
      </c>
      <c r="LNP119" s="1845" t="e">
        <f>+LNO119/LNO$16</f>
        <v>#DIV/0!</v>
      </c>
      <c r="LNQ119" s="1538">
        <f>+LNQ557</f>
        <v>0</v>
      </c>
      <c r="LNR119" s="1845" t="e">
        <f>+LNQ119/LNQ$16</f>
        <v>#DIV/0!</v>
      </c>
      <c r="LNS119" s="1538">
        <f>+LNS557</f>
        <v>0</v>
      </c>
      <c r="LNT119" s="1845" t="e">
        <f>+LNS119/LNS$16</f>
        <v>#DIV/0!</v>
      </c>
      <c r="LNU119" s="1538">
        <f>+LNU557</f>
        <v>0</v>
      </c>
      <c r="LNV119" s="1845" t="e">
        <f>+LNU119/LNU$16</f>
        <v>#DIV/0!</v>
      </c>
      <c r="LNW119" s="1538">
        <f>+LNW557</f>
        <v>0</v>
      </c>
      <c r="LNX119" s="1845" t="e">
        <f>+LNW119/LNW$16</f>
        <v>#DIV/0!</v>
      </c>
      <c r="LNY119" s="1538">
        <f>+LNY557</f>
        <v>0</v>
      </c>
      <c r="LNZ119" s="1845" t="e">
        <f>+LNY119/LNY$16</f>
        <v>#DIV/0!</v>
      </c>
      <c r="LOA119" s="1538">
        <f>+LOA557</f>
        <v>0</v>
      </c>
      <c r="LOB119" s="1845" t="e">
        <f>+LOA119/LOA$16</f>
        <v>#DIV/0!</v>
      </c>
      <c r="LOC119" s="1538">
        <f>+LOC557</f>
        <v>0</v>
      </c>
      <c r="LOD119" s="1845" t="e">
        <f>+LOC119/LOC$16</f>
        <v>#DIV/0!</v>
      </c>
      <c r="LOE119" s="1538">
        <f>+LOE557</f>
        <v>0</v>
      </c>
      <c r="LOF119" s="1845" t="e">
        <f>+LOE119/LOE$16</f>
        <v>#DIV/0!</v>
      </c>
      <c r="LOG119" s="1538">
        <f>+LOG557</f>
        <v>0</v>
      </c>
      <c r="LOH119" s="1845" t="e">
        <f>+LOG119/LOG$16</f>
        <v>#DIV/0!</v>
      </c>
      <c r="LOI119" s="1538">
        <f>+LOI557</f>
        <v>0</v>
      </c>
      <c r="LOJ119" s="1845" t="e">
        <f>+LOI119/LOI$16</f>
        <v>#DIV/0!</v>
      </c>
      <c r="LOK119" s="1538">
        <f>+LOK557</f>
        <v>0</v>
      </c>
      <c r="LOL119" s="1845" t="e">
        <f>+LOK119/LOK$16</f>
        <v>#DIV/0!</v>
      </c>
      <c r="LOM119" s="1538">
        <f>+LOM557</f>
        <v>0</v>
      </c>
      <c r="LON119" s="1845" t="e">
        <f>+LOM119/LOM$16</f>
        <v>#DIV/0!</v>
      </c>
      <c r="LOO119" s="1538">
        <f>+LOO557</f>
        <v>0</v>
      </c>
      <c r="LOP119" s="1845" t="e">
        <f>+LOO119/LOO$16</f>
        <v>#DIV/0!</v>
      </c>
      <c r="LOQ119" s="1538">
        <f>+LOQ557</f>
        <v>0</v>
      </c>
      <c r="LOR119" s="1845" t="e">
        <f>+LOQ119/LOQ$16</f>
        <v>#DIV/0!</v>
      </c>
      <c r="LOS119" s="1538">
        <f>+LOS557</f>
        <v>0</v>
      </c>
      <c r="LOT119" s="1845" t="e">
        <f>+LOS119/LOS$16</f>
        <v>#DIV/0!</v>
      </c>
      <c r="LOU119" s="1538">
        <f>+LOU557</f>
        <v>0</v>
      </c>
      <c r="LOV119" s="1845" t="e">
        <f>+LOU119/LOU$16</f>
        <v>#DIV/0!</v>
      </c>
      <c r="LOW119" s="1538">
        <f>+LOW557</f>
        <v>0</v>
      </c>
      <c r="LOX119" s="1845" t="e">
        <f>+LOW119/LOW$16</f>
        <v>#DIV/0!</v>
      </c>
      <c r="LOY119" s="1538">
        <f>+LOY557</f>
        <v>0</v>
      </c>
      <c r="LOZ119" s="1845" t="e">
        <f>+LOY119/LOY$16</f>
        <v>#DIV/0!</v>
      </c>
      <c r="LPA119" s="1538">
        <f>+LPA557</f>
        <v>0</v>
      </c>
      <c r="LPB119" s="1845" t="e">
        <f>+LPA119/LPA$16</f>
        <v>#DIV/0!</v>
      </c>
      <c r="LPC119" s="1538">
        <f>+LPC557</f>
        <v>0</v>
      </c>
      <c r="LPD119" s="1845" t="e">
        <f>+LPC119/LPC$16</f>
        <v>#DIV/0!</v>
      </c>
      <c r="LPE119" s="1538">
        <f>+LPE557</f>
        <v>0</v>
      </c>
      <c r="LPF119" s="1845" t="e">
        <f>+LPE119/LPE$16</f>
        <v>#DIV/0!</v>
      </c>
      <c r="LPG119" s="1538">
        <f>+LPG557</f>
        <v>0</v>
      </c>
      <c r="LPH119" s="1845" t="e">
        <f>+LPG119/LPG$16</f>
        <v>#DIV/0!</v>
      </c>
      <c r="LPI119" s="1538">
        <f>+LPI557</f>
        <v>0</v>
      </c>
      <c r="LPJ119" s="1845" t="e">
        <f>+LPI119/LPI$16</f>
        <v>#DIV/0!</v>
      </c>
      <c r="LPK119" s="1538">
        <f>+LPK557</f>
        <v>0</v>
      </c>
      <c r="LPL119" s="1845" t="e">
        <f>+LPK119/LPK$16</f>
        <v>#DIV/0!</v>
      </c>
      <c r="LPM119" s="1538">
        <f>+LPM557</f>
        <v>0</v>
      </c>
      <c r="LPN119" s="1845" t="e">
        <f>+LPM119/LPM$16</f>
        <v>#DIV/0!</v>
      </c>
      <c r="LPO119" s="1538">
        <f>+LPO557</f>
        <v>0</v>
      </c>
      <c r="LPP119" s="1845" t="e">
        <f>+LPO119/LPO$16</f>
        <v>#DIV/0!</v>
      </c>
      <c r="LPQ119" s="1538">
        <f>+LPQ557</f>
        <v>0</v>
      </c>
      <c r="LPR119" s="1845" t="e">
        <f>+LPQ119/LPQ$16</f>
        <v>#DIV/0!</v>
      </c>
      <c r="LPS119" s="1538">
        <f>+LPS557</f>
        <v>0</v>
      </c>
      <c r="LPT119" s="1845" t="e">
        <f>+LPS119/LPS$16</f>
        <v>#DIV/0!</v>
      </c>
      <c r="LPU119" s="1538">
        <f>+LPU557</f>
        <v>0</v>
      </c>
      <c r="LPV119" s="1845" t="e">
        <f>+LPU119/LPU$16</f>
        <v>#DIV/0!</v>
      </c>
      <c r="LPW119" s="1538">
        <f>+LPW557</f>
        <v>0</v>
      </c>
      <c r="LPX119" s="1845" t="e">
        <f>+LPW119/LPW$16</f>
        <v>#DIV/0!</v>
      </c>
      <c r="LPY119" s="1538">
        <f>+LPY557</f>
        <v>0</v>
      </c>
      <c r="LPZ119" s="1845" t="e">
        <f>+LPY119/LPY$16</f>
        <v>#DIV/0!</v>
      </c>
      <c r="LQA119" s="1538">
        <f>+LQA557</f>
        <v>0</v>
      </c>
      <c r="LQB119" s="1845" t="e">
        <f>+LQA119/LQA$16</f>
        <v>#DIV/0!</v>
      </c>
      <c r="LQC119" s="1538">
        <f>+LQC557</f>
        <v>0</v>
      </c>
      <c r="LQD119" s="1845" t="e">
        <f>+LQC119/LQC$16</f>
        <v>#DIV/0!</v>
      </c>
      <c r="LQE119" s="1538">
        <f>+LQE557</f>
        <v>0</v>
      </c>
      <c r="LQF119" s="1845" t="e">
        <f>+LQE119/LQE$16</f>
        <v>#DIV/0!</v>
      </c>
      <c r="LQG119" s="1538">
        <f>+LQG557</f>
        <v>0</v>
      </c>
      <c r="LQH119" s="1845" t="e">
        <f>+LQG119/LQG$16</f>
        <v>#DIV/0!</v>
      </c>
      <c r="LQI119" s="1538">
        <f>+LQI557</f>
        <v>0</v>
      </c>
      <c r="LQJ119" s="1845" t="e">
        <f>+LQI119/LQI$16</f>
        <v>#DIV/0!</v>
      </c>
      <c r="LQK119" s="1538">
        <f>+LQK557</f>
        <v>0</v>
      </c>
      <c r="LQL119" s="1845" t="e">
        <f>+LQK119/LQK$16</f>
        <v>#DIV/0!</v>
      </c>
      <c r="LQM119" s="1538">
        <f>+LQM557</f>
        <v>0</v>
      </c>
      <c r="LQN119" s="1845" t="e">
        <f>+LQM119/LQM$16</f>
        <v>#DIV/0!</v>
      </c>
      <c r="LQO119" s="1538">
        <f>+LQO557</f>
        <v>0</v>
      </c>
      <c r="LQP119" s="1845" t="e">
        <f>+LQO119/LQO$16</f>
        <v>#DIV/0!</v>
      </c>
      <c r="LQQ119" s="1538">
        <f>+LQQ557</f>
        <v>0</v>
      </c>
      <c r="LQR119" s="1845" t="e">
        <f>+LQQ119/LQQ$16</f>
        <v>#DIV/0!</v>
      </c>
      <c r="LQS119" s="1538">
        <f>+LQS557</f>
        <v>0</v>
      </c>
      <c r="LQT119" s="1845" t="e">
        <f>+LQS119/LQS$16</f>
        <v>#DIV/0!</v>
      </c>
      <c r="LQU119" s="1538">
        <f>+LQU557</f>
        <v>0</v>
      </c>
      <c r="LQV119" s="1845" t="e">
        <f>+LQU119/LQU$16</f>
        <v>#DIV/0!</v>
      </c>
      <c r="LQW119" s="1538">
        <f>+LQW557</f>
        <v>0</v>
      </c>
      <c r="LQX119" s="1845" t="e">
        <f>+LQW119/LQW$16</f>
        <v>#DIV/0!</v>
      </c>
      <c r="LQY119" s="1538">
        <f>+LQY557</f>
        <v>0</v>
      </c>
      <c r="LQZ119" s="1845" t="e">
        <f>+LQY119/LQY$16</f>
        <v>#DIV/0!</v>
      </c>
      <c r="LRA119" s="1538">
        <f>+LRA557</f>
        <v>0</v>
      </c>
      <c r="LRB119" s="1845" t="e">
        <f>+LRA119/LRA$16</f>
        <v>#DIV/0!</v>
      </c>
      <c r="LRC119" s="1538">
        <f>+LRC557</f>
        <v>0</v>
      </c>
      <c r="LRD119" s="1845" t="e">
        <f>+LRC119/LRC$16</f>
        <v>#DIV/0!</v>
      </c>
      <c r="LRE119" s="1538">
        <f>+LRE557</f>
        <v>0</v>
      </c>
      <c r="LRF119" s="1845" t="e">
        <f>+LRE119/LRE$16</f>
        <v>#DIV/0!</v>
      </c>
      <c r="LRG119" s="1538">
        <f>+LRG557</f>
        <v>0</v>
      </c>
      <c r="LRH119" s="1845" t="e">
        <f>+LRG119/LRG$16</f>
        <v>#DIV/0!</v>
      </c>
      <c r="LRI119" s="1538">
        <f>+LRI557</f>
        <v>0</v>
      </c>
      <c r="LRJ119" s="1845" t="e">
        <f>+LRI119/LRI$16</f>
        <v>#DIV/0!</v>
      </c>
      <c r="LRK119" s="1538">
        <f>+LRK557</f>
        <v>0</v>
      </c>
      <c r="LRL119" s="1845" t="e">
        <f>+LRK119/LRK$16</f>
        <v>#DIV/0!</v>
      </c>
      <c r="LRM119" s="1538">
        <f>+LRM557</f>
        <v>0</v>
      </c>
      <c r="LRN119" s="1845" t="e">
        <f>+LRM119/LRM$16</f>
        <v>#DIV/0!</v>
      </c>
      <c r="LRO119" s="1538">
        <f>+LRO557</f>
        <v>0</v>
      </c>
      <c r="LRP119" s="1845" t="e">
        <f>+LRO119/LRO$16</f>
        <v>#DIV/0!</v>
      </c>
      <c r="LRQ119" s="1538">
        <f>+LRQ557</f>
        <v>0</v>
      </c>
      <c r="LRR119" s="1845" t="e">
        <f>+LRQ119/LRQ$16</f>
        <v>#DIV/0!</v>
      </c>
      <c r="LRS119" s="1538">
        <f>+LRS557</f>
        <v>0</v>
      </c>
      <c r="LRT119" s="1845" t="e">
        <f>+LRS119/LRS$16</f>
        <v>#DIV/0!</v>
      </c>
      <c r="LRU119" s="1538">
        <f>+LRU557</f>
        <v>0</v>
      </c>
      <c r="LRV119" s="1845" t="e">
        <f>+LRU119/LRU$16</f>
        <v>#DIV/0!</v>
      </c>
      <c r="LRW119" s="1538">
        <f>+LRW557</f>
        <v>0</v>
      </c>
      <c r="LRX119" s="1845" t="e">
        <f>+LRW119/LRW$16</f>
        <v>#DIV/0!</v>
      </c>
      <c r="LRY119" s="1538">
        <f>+LRY557</f>
        <v>0</v>
      </c>
      <c r="LRZ119" s="1845" t="e">
        <f>+LRY119/LRY$16</f>
        <v>#DIV/0!</v>
      </c>
      <c r="LSA119" s="1538">
        <f>+LSA557</f>
        <v>0</v>
      </c>
      <c r="LSB119" s="1845" t="e">
        <f>+LSA119/LSA$16</f>
        <v>#DIV/0!</v>
      </c>
      <c r="LSC119" s="1538">
        <f>+LSC557</f>
        <v>0</v>
      </c>
      <c r="LSD119" s="1845" t="e">
        <f>+LSC119/LSC$16</f>
        <v>#DIV/0!</v>
      </c>
      <c r="LSE119" s="1538">
        <f>+LSE557</f>
        <v>0</v>
      </c>
      <c r="LSF119" s="1845" t="e">
        <f>+LSE119/LSE$16</f>
        <v>#DIV/0!</v>
      </c>
      <c r="LSG119" s="1538">
        <f>+LSG557</f>
        <v>0</v>
      </c>
      <c r="LSH119" s="1845" t="e">
        <f>+LSG119/LSG$16</f>
        <v>#DIV/0!</v>
      </c>
      <c r="LSI119" s="1538">
        <f>+LSI557</f>
        <v>0</v>
      </c>
      <c r="LSJ119" s="1845" t="e">
        <f>+LSI119/LSI$16</f>
        <v>#DIV/0!</v>
      </c>
      <c r="LSK119" s="1538">
        <f>+LSK557</f>
        <v>0</v>
      </c>
      <c r="LSL119" s="1845" t="e">
        <f>+LSK119/LSK$16</f>
        <v>#DIV/0!</v>
      </c>
      <c r="LSM119" s="1538">
        <f>+LSM557</f>
        <v>0</v>
      </c>
      <c r="LSN119" s="1845" t="e">
        <f>+LSM119/LSM$16</f>
        <v>#DIV/0!</v>
      </c>
      <c r="LSO119" s="1538">
        <f>+LSO557</f>
        <v>0</v>
      </c>
      <c r="LSP119" s="1845" t="e">
        <f>+LSO119/LSO$16</f>
        <v>#DIV/0!</v>
      </c>
      <c r="LSQ119" s="1538">
        <f>+LSQ557</f>
        <v>0</v>
      </c>
      <c r="LSR119" s="1845" t="e">
        <f>+LSQ119/LSQ$16</f>
        <v>#DIV/0!</v>
      </c>
      <c r="LSS119" s="1538">
        <f>+LSS557</f>
        <v>0</v>
      </c>
      <c r="LST119" s="1845" t="e">
        <f>+LSS119/LSS$16</f>
        <v>#DIV/0!</v>
      </c>
      <c r="LSU119" s="1538">
        <f>+LSU557</f>
        <v>0</v>
      </c>
      <c r="LSV119" s="1845" t="e">
        <f>+LSU119/LSU$16</f>
        <v>#DIV/0!</v>
      </c>
      <c r="LSW119" s="1538">
        <f>+LSW557</f>
        <v>0</v>
      </c>
      <c r="LSX119" s="1845" t="e">
        <f>+LSW119/LSW$16</f>
        <v>#DIV/0!</v>
      </c>
      <c r="LSY119" s="1538">
        <f>+LSY557</f>
        <v>0</v>
      </c>
      <c r="LSZ119" s="1845" t="e">
        <f>+LSY119/LSY$16</f>
        <v>#DIV/0!</v>
      </c>
      <c r="LTA119" s="1538">
        <f>+LTA557</f>
        <v>0</v>
      </c>
      <c r="LTB119" s="1845" t="e">
        <f>+LTA119/LTA$16</f>
        <v>#DIV/0!</v>
      </c>
      <c r="LTC119" s="1538">
        <f>+LTC557</f>
        <v>0</v>
      </c>
      <c r="LTD119" s="1845" t="e">
        <f>+LTC119/LTC$16</f>
        <v>#DIV/0!</v>
      </c>
      <c r="LTE119" s="1538">
        <f>+LTE557</f>
        <v>0</v>
      </c>
      <c r="LTF119" s="1845" t="e">
        <f>+LTE119/LTE$16</f>
        <v>#DIV/0!</v>
      </c>
      <c r="LTG119" s="1538">
        <f>+LTG557</f>
        <v>0</v>
      </c>
      <c r="LTH119" s="1845" t="e">
        <f>+LTG119/LTG$16</f>
        <v>#DIV/0!</v>
      </c>
      <c r="LTI119" s="1538">
        <f>+LTI557</f>
        <v>0</v>
      </c>
      <c r="LTJ119" s="1845" t="e">
        <f>+LTI119/LTI$16</f>
        <v>#DIV/0!</v>
      </c>
      <c r="LTK119" s="1538">
        <f>+LTK557</f>
        <v>0</v>
      </c>
      <c r="LTL119" s="1845" t="e">
        <f>+LTK119/LTK$16</f>
        <v>#DIV/0!</v>
      </c>
      <c r="LTM119" s="1538">
        <f>+LTM557</f>
        <v>0</v>
      </c>
      <c r="LTN119" s="1845" t="e">
        <f>+LTM119/LTM$16</f>
        <v>#DIV/0!</v>
      </c>
      <c r="LTO119" s="1538">
        <f>+LTO557</f>
        <v>0</v>
      </c>
      <c r="LTP119" s="1845" t="e">
        <f>+LTO119/LTO$16</f>
        <v>#DIV/0!</v>
      </c>
      <c r="LTQ119" s="1538">
        <f>+LTQ557</f>
        <v>0</v>
      </c>
      <c r="LTR119" s="1845" t="e">
        <f>+LTQ119/LTQ$16</f>
        <v>#DIV/0!</v>
      </c>
      <c r="LTS119" s="1538">
        <f>+LTS557</f>
        <v>0</v>
      </c>
      <c r="LTT119" s="1845" t="e">
        <f>+LTS119/LTS$16</f>
        <v>#DIV/0!</v>
      </c>
      <c r="LTU119" s="1538">
        <f>+LTU557</f>
        <v>0</v>
      </c>
      <c r="LTV119" s="1845" t="e">
        <f>+LTU119/LTU$16</f>
        <v>#DIV/0!</v>
      </c>
      <c r="LTW119" s="1538">
        <f>+LTW557</f>
        <v>0</v>
      </c>
      <c r="LTX119" s="1845" t="e">
        <f>+LTW119/LTW$16</f>
        <v>#DIV/0!</v>
      </c>
      <c r="LTY119" s="1538">
        <f>+LTY557</f>
        <v>0</v>
      </c>
      <c r="LTZ119" s="1845" t="e">
        <f>+LTY119/LTY$16</f>
        <v>#DIV/0!</v>
      </c>
      <c r="LUA119" s="1538">
        <f>+LUA557</f>
        <v>0</v>
      </c>
      <c r="LUB119" s="1845" t="e">
        <f>+LUA119/LUA$16</f>
        <v>#DIV/0!</v>
      </c>
      <c r="LUC119" s="1538">
        <f>+LUC557</f>
        <v>0</v>
      </c>
      <c r="LUD119" s="1845" t="e">
        <f>+LUC119/LUC$16</f>
        <v>#DIV/0!</v>
      </c>
      <c r="LUE119" s="1538">
        <f>+LUE557</f>
        <v>0</v>
      </c>
      <c r="LUF119" s="1845" t="e">
        <f>+LUE119/LUE$16</f>
        <v>#DIV/0!</v>
      </c>
      <c r="LUG119" s="1538">
        <f>+LUG557</f>
        <v>0</v>
      </c>
      <c r="LUH119" s="1845" t="e">
        <f>+LUG119/LUG$16</f>
        <v>#DIV/0!</v>
      </c>
      <c r="LUI119" s="1538">
        <f>+LUI557</f>
        <v>0</v>
      </c>
      <c r="LUJ119" s="1845" t="e">
        <f>+LUI119/LUI$16</f>
        <v>#DIV/0!</v>
      </c>
      <c r="LUK119" s="1538">
        <f>+LUK557</f>
        <v>0</v>
      </c>
      <c r="LUL119" s="1845" t="e">
        <f>+LUK119/LUK$16</f>
        <v>#DIV/0!</v>
      </c>
      <c r="LUM119" s="1538">
        <f>+LUM557</f>
        <v>0</v>
      </c>
      <c r="LUN119" s="1845" t="e">
        <f>+LUM119/LUM$16</f>
        <v>#DIV/0!</v>
      </c>
      <c r="LUO119" s="1538">
        <f>+LUO557</f>
        <v>0</v>
      </c>
      <c r="LUP119" s="1845" t="e">
        <f>+LUO119/LUO$16</f>
        <v>#DIV/0!</v>
      </c>
      <c r="LUQ119" s="1538">
        <f>+LUQ557</f>
        <v>0</v>
      </c>
      <c r="LUR119" s="1845" t="e">
        <f>+LUQ119/LUQ$16</f>
        <v>#DIV/0!</v>
      </c>
      <c r="LUS119" s="1538">
        <f>+LUS557</f>
        <v>0</v>
      </c>
      <c r="LUT119" s="1845" t="e">
        <f>+LUS119/LUS$16</f>
        <v>#DIV/0!</v>
      </c>
      <c r="LUU119" s="1538">
        <f>+LUU557</f>
        <v>0</v>
      </c>
      <c r="LUV119" s="1845" t="e">
        <f>+LUU119/LUU$16</f>
        <v>#DIV/0!</v>
      </c>
      <c r="LUW119" s="1538">
        <f>+LUW557</f>
        <v>0</v>
      </c>
      <c r="LUX119" s="1845" t="e">
        <f>+LUW119/LUW$16</f>
        <v>#DIV/0!</v>
      </c>
      <c r="LUY119" s="1538">
        <f>+LUY557</f>
        <v>0</v>
      </c>
      <c r="LUZ119" s="1845" t="e">
        <f>+LUY119/LUY$16</f>
        <v>#DIV/0!</v>
      </c>
      <c r="LVA119" s="1538">
        <f>+LVA557</f>
        <v>0</v>
      </c>
      <c r="LVB119" s="1845" t="e">
        <f>+LVA119/LVA$16</f>
        <v>#DIV/0!</v>
      </c>
      <c r="LVC119" s="1538">
        <f>+LVC557</f>
        <v>0</v>
      </c>
      <c r="LVD119" s="1845" t="e">
        <f>+LVC119/LVC$16</f>
        <v>#DIV/0!</v>
      </c>
      <c r="LVE119" s="1538">
        <f>+LVE557</f>
        <v>0</v>
      </c>
      <c r="LVF119" s="1845" t="e">
        <f>+LVE119/LVE$16</f>
        <v>#DIV/0!</v>
      </c>
      <c r="LVG119" s="1538">
        <f>+LVG557</f>
        <v>0</v>
      </c>
      <c r="LVH119" s="1845" t="e">
        <f>+LVG119/LVG$16</f>
        <v>#DIV/0!</v>
      </c>
      <c r="LVI119" s="1538">
        <f>+LVI557</f>
        <v>0</v>
      </c>
      <c r="LVJ119" s="1845" t="e">
        <f>+LVI119/LVI$16</f>
        <v>#DIV/0!</v>
      </c>
      <c r="LVK119" s="1538">
        <f>+LVK557</f>
        <v>0</v>
      </c>
      <c r="LVL119" s="1845" t="e">
        <f>+LVK119/LVK$16</f>
        <v>#DIV/0!</v>
      </c>
      <c r="LVM119" s="1538">
        <f>+LVM557</f>
        <v>0</v>
      </c>
      <c r="LVN119" s="1845" t="e">
        <f>+LVM119/LVM$16</f>
        <v>#DIV/0!</v>
      </c>
      <c r="LVO119" s="1538">
        <f>+LVO557</f>
        <v>0</v>
      </c>
      <c r="LVP119" s="1845" t="e">
        <f>+LVO119/LVO$16</f>
        <v>#DIV/0!</v>
      </c>
      <c r="LVQ119" s="1538">
        <f>+LVQ557</f>
        <v>0</v>
      </c>
      <c r="LVR119" s="1845" t="e">
        <f>+LVQ119/LVQ$16</f>
        <v>#DIV/0!</v>
      </c>
      <c r="LVS119" s="1538">
        <f>+LVS557</f>
        <v>0</v>
      </c>
      <c r="LVT119" s="1845" t="e">
        <f>+LVS119/LVS$16</f>
        <v>#DIV/0!</v>
      </c>
      <c r="LVU119" s="1538">
        <f>+LVU557</f>
        <v>0</v>
      </c>
      <c r="LVV119" s="1845" t="e">
        <f>+LVU119/LVU$16</f>
        <v>#DIV/0!</v>
      </c>
      <c r="LVW119" s="1538">
        <f>+LVW557</f>
        <v>0</v>
      </c>
      <c r="LVX119" s="1845" t="e">
        <f>+LVW119/LVW$16</f>
        <v>#DIV/0!</v>
      </c>
      <c r="LVY119" s="1538">
        <f>+LVY557</f>
        <v>0</v>
      </c>
      <c r="LVZ119" s="1845" t="e">
        <f>+LVY119/LVY$16</f>
        <v>#DIV/0!</v>
      </c>
      <c r="LWA119" s="1538">
        <f>+LWA557</f>
        <v>0</v>
      </c>
      <c r="LWB119" s="1845" t="e">
        <f>+LWA119/LWA$16</f>
        <v>#DIV/0!</v>
      </c>
      <c r="LWC119" s="1538">
        <f>+LWC557</f>
        <v>0</v>
      </c>
      <c r="LWD119" s="1845" t="e">
        <f>+LWC119/LWC$16</f>
        <v>#DIV/0!</v>
      </c>
      <c r="LWE119" s="1538">
        <f>+LWE557</f>
        <v>0</v>
      </c>
      <c r="LWF119" s="1845" t="e">
        <f>+LWE119/LWE$16</f>
        <v>#DIV/0!</v>
      </c>
      <c r="LWG119" s="1538">
        <f>+LWG557</f>
        <v>0</v>
      </c>
      <c r="LWH119" s="1845" t="e">
        <f>+LWG119/LWG$16</f>
        <v>#DIV/0!</v>
      </c>
      <c r="LWI119" s="1538">
        <f>+LWI557</f>
        <v>0</v>
      </c>
      <c r="LWJ119" s="1845" t="e">
        <f>+LWI119/LWI$16</f>
        <v>#DIV/0!</v>
      </c>
      <c r="LWK119" s="1538">
        <f>+LWK557</f>
        <v>0</v>
      </c>
      <c r="LWL119" s="1845" t="e">
        <f>+LWK119/LWK$16</f>
        <v>#DIV/0!</v>
      </c>
      <c r="LWM119" s="1538">
        <f>+LWM557</f>
        <v>0</v>
      </c>
      <c r="LWN119" s="1845" t="e">
        <f>+LWM119/LWM$16</f>
        <v>#DIV/0!</v>
      </c>
      <c r="LWO119" s="1538">
        <f>+LWO557</f>
        <v>0</v>
      </c>
      <c r="LWP119" s="1845" t="e">
        <f>+LWO119/LWO$16</f>
        <v>#DIV/0!</v>
      </c>
      <c r="LWQ119" s="1538">
        <f>+LWQ557</f>
        <v>0</v>
      </c>
      <c r="LWR119" s="1845" t="e">
        <f>+LWQ119/LWQ$16</f>
        <v>#DIV/0!</v>
      </c>
      <c r="LWS119" s="1538">
        <f>+LWS557</f>
        <v>0</v>
      </c>
      <c r="LWT119" s="1845" t="e">
        <f>+LWS119/LWS$16</f>
        <v>#DIV/0!</v>
      </c>
      <c r="LWU119" s="1538">
        <f>+LWU557</f>
        <v>0</v>
      </c>
      <c r="LWV119" s="1845" t="e">
        <f>+LWU119/LWU$16</f>
        <v>#DIV/0!</v>
      </c>
      <c r="LWW119" s="1538">
        <f>+LWW557</f>
        <v>0</v>
      </c>
      <c r="LWX119" s="1845" t="e">
        <f>+LWW119/LWW$16</f>
        <v>#DIV/0!</v>
      </c>
      <c r="LWY119" s="1538">
        <f>+LWY557</f>
        <v>0</v>
      </c>
      <c r="LWZ119" s="1845" t="e">
        <f>+LWY119/LWY$16</f>
        <v>#DIV/0!</v>
      </c>
      <c r="LXA119" s="1538">
        <f>+LXA557</f>
        <v>0</v>
      </c>
      <c r="LXB119" s="1845" t="e">
        <f>+LXA119/LXA$16</f>
        <v>#DIV/0!</v>
      </c>
      <c r="LXC119" s="1538">
        <f>+LXC557</f>
        <v>0</v>
      </c>
      <c r="LXD119" s="1845" t="e">
        <f>+LXC119/LXC$16</f>
        <v>#DIV/0!</v>
      </c>
      <c r="LXE119" s="1538">
        <f>+LXE557</f>
        <v>0</v>
      </c>
      <c r="LXF119" s="1845" t="e">
        <f>+LXE119/LXE$16</f>
        <v>#DIV/0!</v>
      </c>
      <c r="LXG119" s="1538">
        <f>+LXG557</f>
        <v>0</v>
      </c>
      <c r="LXH119" s="1845" t="e">
        <f>+LXG119/LXG$16</f>
        <v>#DIV/0!</v>
      </c>
      <c r="LXI119" s="1538">
        <f>+LXI557</f>
        <v>0</v>
      </c>
      <c r="LXJ119" s="1845" t="e">
        <f>+LXI119/LXI$16</f>
        <v>#DIV/0!</v>
      </c>
      <c r="LXK119" s="1538">
        <f>+LXK557</f>
        <v>0</v>
      </c>
      <c r="LXL119" s="1845" t="e">
        <f>+LXK119/LXK$16</f>
        <v>#DIV/0!</v>
      </c>
      <c r="LXM119" s="1538">
        <f>+LXM557</f>
        <v>0</v>
      </c>
      <c r="LXN119" s="1845" t="e">
        <f>+LXM119/LXM$16</f>
        <v>#DIV/0!</v>
      </c>
      <c r="LXO119" s="1538">
        <f>+LXO557</f>
        <v>0</v>
      </c>
      <c r="LXP119" s="1845" t="e">
        <f>+LXO119/LXO$16</f>
        <v>#DIV/0!</v>
      </c>
      <c r="LXQ119" s="1538">
        <f>+LXQ557</f>
        <v>0</v>
      </c>
      <c r="LXR119" s="1845" t="e">
        <f>+LXQ119/LXQ$16</f>
        <v>#DIV/0!</v>
      </c>
      <c r="LXS119" s="1538">
        <f>+LXS557</f>
        <v>0</v>
      </c>
      <c r="LXT119" s="1845" t="e">
        <f>+LXS119/LXS$16</f>
        <v>#DIV/0!</v>
      </c>
      <c r="LXU119" s="1538">
        <f>+LXU557</f>
        <v>0</v>
      </c>
      <c r="LXV119" s="1845" t="e">
        <f>+LXU119/LXU$16</f>
        <v>#DIV/0!</v>
      </c>
      <c r="LXW119" s="1538">
        <f>+LXW557</f>
        <v>0</v>
      </c>
      <c r="LXX119" s="1845" t="e">
        <f>+LXW119/LXW$16</f>
        <v>#DIV/0!</v>
      </c>
      <c r="LXY119" s="1538">
        <f>+LXY557</f>
        <v>0</v>
      </c>
      <c r="LXZ119" s="1845" t="e">
        <f>+LXY119/LXY$16</f>
        <v>#DIV/0!</v>
      </c>
      <c r="LYA119" s="1538">
        <f>+LYA557</f>
        <v>0</v>
      </c>
      <c r="LYB119" s="1845" t="e">
        <f>+LYA119/LYA$16</f>
        <v>#DIV/0!</v>
      </c>
      <c r="LYC119" s="1538">
        <f>+LYC557</f>
        <v>0</v>
      </c>
      <c r="LYD119" s="1845" t="e">
        <f>+LYC119/LYC$16</f>
        <v>#DIV/0!</v>
      </c>
      <c r="LYE119" s="1538">
        <f>+LYE557</f>
        <v>0</v>
      </c>
      <c r="LYF119" s="1845" t="e">
        <f>+LYE119/LYE$16</f>
        <v>#DIV/0!</v>
      </c>
      <c r="LYG119" s="1538">
        <f>+LYG557</f>
        <v>0</v>
      </c>
      <c r="LYH119" s="1845" t="e">
        <f>+LYG119/LYG$16</f>
        <v>#DIV/0!</v>
      </c>
      <c r="LYI119" s="1538">
        <f>+LYI557</f>
        <v>0</v>
      </c>
      <c r="LYJ119" s="1845" t="e">
        <f>+LYI119/LYI$16</f>
        <v>#DIV/0!</v>
      </c>
      <c r="LYK119" s="1538">
        <f>+LYK557</f>
        <v>0</v>
      </c>
      <c r="LYL119" s="1845" t="e">
        <f>+LYK119/LYK$16</f>
        <v>#DIV/0!</v>
      </c>
      <c r="LYM119" s="1538">
        <f>+LYM557</f>
        <v>0</v>
      </c>
      <c r="LYN119" s="1845" t="e">
        <f>+LYM119/LYM$16</f>
        <v>#DIV/0!</v>
      </c>
      <c r="LYO119" s="1538">
        <f>+LYO557</f>
        <v>0</v>
      </c>
      <c r="LYP119" s="1845" t="e">
        <f>+LYO119/LYO$16</f>
        <v>#DIV/0!</v>
      </c>
      <c r="LYQ119" s="1538">
        <f>+LYQ557</f>
        <v>0</v>
      </c>
      <c r="LYR119" s="1845" t="e">
        <f>+LYQ119/LYQ$16</f>
        <v>#DIV/0!</v>
      </c>
      <c r="LYS119" s="1538">
        <f>+LYS557</f>
        <v>0</v>
      </c>
      <c r="LYT119" s="1845" t="e">
        <f>+LYS119/LYS$16</f>
        <v>#DIV/0!</v>
      </c>
      <c r="LYU119" s="1538">
        <f>+LYU557</f>
        <v>0</v>
      </c>
      <c r="LYV119" s="1845" t="e">
        <f>+LYU119/LYU$16</f>
        <v>#DIV/0!</v>
      </c>
      <c r="LYW119" s="1538">
        <f>+LYW557</f>
        <v>0</v>
      </c>
      <c r="LYX119" s="1845" t="e">
        <f>+LYW119/LYW$16</f>
        <v>#DIV/0!</v>
      </c>
      <c r="LYY119" s="1538">
        <f>+LYY557</f>
        <v>0</v>
      </c>
      <c r="LYZ119" s="1845" t="e">
        <f>+LYY119/LYY$16</f>
        <v>#DIV/0!</v>
      </c>
      <c r="LZA119" s="1538">
        <f>+LZA557</f>
        <v>0</v>
      </c>
      <c r="LZB119" s="1845" t="e">
        <f>+LZA119/LZA$16</f>
        <v>#DIV/0!</v>
      </c>
      <c r="LZC119" s="1538">
        <f>+LZC557</f>
        <v>0</v>
      </c>
      <c r="LZD119" s="1845" t="e">
        <f>+LZC119/LZC$16</f>
        <v>#DIV/0!</v>
      </c>
      <c r="LZE119" s="1538">
        <f>+LZE557</f>
        <v>0</v>
      </c>
      <c r="LZF119" s="1845" t="e">
        <f>+LZE119/LZE$16</f>
        <v>#DIV/0!</v>
      </c>
      <c r="LZG119" s="1538">
        <f>+LZG557</f>
        <v>0</v>
      </c>
      <c r="LZH119" s="1845" t="e">
        <f>+LZG119/LZG$16</f>
        <v>#DIV/0!</v>
      </c>
      <c r="LZI119" s="1538">
        <f>+LZI557</f>
        <v>0</v>
      </c>
      <c r="LZJ119" s="1845" t="e">
        <f>+LZI119/LZI$16</f>
        <v>#DIV/0!</v>
      </c>
      <c r="LZK119" s="1538">
        <f>+LZK557</f>
        <v>0</v>
      </c>
      <c r="LZL119" s="1845" t="e">
        <f>+LZK119/LZK$16</f>
        <v>#DIV/0!</v>
      </c>
      <c r="LZM119" s="1538">
        <f>+LZM557</f>
        <v>0</v>
      </c>
      <c r="LZN119" s="1845" t="e">
        <f>+LZM119/LZM$16</f>
        <v>#DIV/0!</v>
      </c>
      <c r="LZO119" s="1538">
        <f>+LZO557</f>
        <v>0</v>
      </c>
      <c r="LZP119" s="1845" t="e">
        <f>+LZO119/LZO$16</f>
        <v>#DIV/0!</v>
      </c>
      <c r="LZQ119" s="1538">
        <f>+LZQ557</f>
        <v>0</v>
      </c>
      <c r="LZR119" s="1845" t="e">
        <f>+LZQ119/LZQ$16</f>
        <v>#DIV/0!</v>
      </c>
      <c r="LZS119" s="1538">
        <f>+LZS557</f>
        <v>0</v>
      </c>
      <c r="LZT119" s="1845" t="e">
        <f>+LZS119/LZS$16</f>
        <v>#DIV/0!</v>
      </c>
      <c r="LZU119" s="1538">
        <f>+LZU557</f>
        <v>0</v>
      </c>
      <c r="LZV119" s="1845" t="e">
        <f>+LZU119/LZU$16</f>
        <v>#DIV/0!</v>
      </c>
      <c r="LZW119" s="1538">
        <f>+LZW557</f>
        <v>0</v>
      </c>
      <c r="LZX119" s="1845" t="e">
        <f>+LZW119/LZW$16</f>
        <v>#DIV/0!</v>
      </c>
      <c r="LZY119" s="1538">
        <f>+LZY557</f>
        <v>0</v>
      </c>
      <c r="LZZ119" s="1845" t="e">
        <f>+LZY119/LZY$16</f>
        <v>#DIV/0!</v>
      </c>
      <c r="MAA119" s="1538">
        <f>+MAA557</f>
        <v>0</v>
      </c>
      <c r="MAB119" s="1845" t="e">
        <f>+MAA119/MAA$16</f>
        <v>#DIV/0!</v>
      </c>
      <c r="MAC119" s="1538">
        <f>+MAC557</f>
        <v>0</v>
      </c>
      <c r="MAD119" s="1845" t="e">
        <f>+MAC119/MAC$16</f>
        <v>#DIV/0!</v>
      </c>
      <c r="MAE119" s="1538">
        <f>+MAE557</f>
        <v>0</v>
      </c>
      <c r="MAF119" s="1845" t="e">
        <f>+MAE119/MAE$16</f>
        <v>#DIV/0!</v>
      </c>
      <c r="MAG119" s="1538">
        <f>+MAG557</f>
        <v>0</v>
      </c>
      <c r="MAH119" s="1845" t="e">
        <f>+MAG119/MAG$16</f>
        <v>#DIV/0!</v>
      </c>
      <c r="MAI119" s="1538">
        <f>+MAI557</f>
        <v>0</v>
      </c>
      <c r="MAJ119" s="1845" t="e">
        <f>+MAI119/MAI$16</f>
        <v>#DIV/0!</v>
      </c>
      <c r="MAK119" s="1538">
        <f>+MAK557</f>
        <v>0</v>
      </c>
      <c r="MAL119" s="1845" t="e">
        <f>+MAK119/MAK$16</f>
        <v>#DIV/0!</v>
      </c>
      <c r="MAM119" s="1538">
        <f>+MAM557</f>
        <v>0</v>
      </c>
      <c r="MAN119" s="1845" t="e">
        <f>+MAM119/MAM$16</f>
        <v>#DIV/0!</v>
      </c>
      <c r="MAO119" s="1538">
        <f>+MAO557</f>
        <v>0</v>
      </c>
      <c r="MAP119" s="1845" t="e">
        <f>+MAO119/MAO$16</f>
        <v>#DIV/0!</v>
      </c>
      <c r="MAQ119" s="1538">
        <f>+MAQ557</f>
        <v>0</v>
      </c>
      <c r="MAR119" s="1845" t="e">
        <f>+MAQ119/MAQ$16</f>
        <v>#DIV/0!</v>
      </c>
      <c r="MAS119" s="1538">
        <f>+MAS557</f>
        <v>0</v>
      </c>
      <c r="MAT119" s="1845" t="e">
        <f>+MAS119/MAS$16</f>
        <v>#DIV/0!</v>
      </c>
      <c r="MAU119" s="1538">
        <f>+MAU557</f>
        <v>0</v>
      </c>
      <c r="MAV119" s="1845" t="e">
        <f>+MAU119/MAU$16</f>
        <v>#DIV/0!</v>
      </c>
      <c r="MAW119" s="1538">
        <f>+MAW557</f>
        <v>0</v>
      </c>
      <c r="MAX119" s="1845" t="e">
        <f>+MAW119/MAW$16</f>
        <v>#DIV/0!</v>
      </c>
      <c r="MAY119" s="1538">
        <f>+MAY557</f>
        <v>0</v>
      </c>
      <c r="MAZ119" s="1845" t="e">
        <f>+MAY119/MAY$16</f>
        <v>#DIV/0!</v>
      </c>
      <c r="MBA119" s="1538">
        <f>+MBA557</f>
        <v>0</v>
      </c>
      <c r="MBB119" s="1845" t="e">
        <f>+MBA119/MBA$16</f>
        <v>#DIV/0!</v>
      </c>
      <c r="MBC119" s="1538">
        <f>+MBC557</f>
        <v>0</v>
      </c>
      <c r="MBD119" s="1845" t="e">
        <f>+MBC119/MBC$16</f>
        <v>#DIV/0!</v>
      </c>
      <c r="MBE119" s="1538">
        <f>+MBE557</f>
        <v>0</v>
      </c>
      <c r="MBF119" s="1845" t="e">
        <f>+MBE119/MBE$16</f>
        <v>#DIV/0!</v>
      </c>
      <c r="MBG119" s="1538">
        <f>+MBG557</f>
        <v>0</v>
      </c>
      <c r="MBH119" s="1845" t="e">
        <f>+MBG119/MBG$16</f>
        <v>#DIV/0!</v>
      </c>
      <c r="MBI119" s="1538">
        <f>+MBI557</f>
        <v>0</v>
      </c>
      <c r="MBJ119" s="1845" t="e">
        <f>+MBI119/MBI$16</f>
        <v>#DIV/0!</v>
      </c>
      <c r="MBK119" s="1538">
        <f>+MBK557</f>
        <v>0</v>
      </c>
      <c r="MBL119" s="1845" t="e">
        <f>+MBK119/MBK$16</f>
        <v>#DIV/0!</v>
      </c>
      <c r="MBM119" s="1538">
        <f>+MBM557</f>
        <v>0</v>
      </c>
      <c r="MBN119" s="1845" t="e">
        <f>+MBM119/MBM$16</f>
        <v>#DIV/0!</v>
      </c>
      <c r="MBO119" s="1538">
        <f>+MBO557</f>
        <v>0</v>
      </c>
      <c r="MBP119" s="1845" t="e">
        <f>+MBO119/MBO$16</f>
        <v>#DIV/0!</v>
      </c>
      <c r="MBQ119" s="1538">
        <f>+MBQ557</f>
        <v>0</v>
      </c>
      <c r="MBR119" s="1845" t="e">
        <f>+MBQ119/MBQ$16</f>
        <v>#DIV/0!</v>
      </c>
      <c r="MBS119" s="1538">
        <f>+MBS557</f>
        <v>0</v>
      </c>
      <c r="MBT119" s="1845" t="e">
        <f>+MBS119/MBS$16</f>
        <v>#DIV/0!</v>
      </c>
      <c r="MBU119" s="1538">
        <f>+MBU557</f>
        <v>0</v>
      </c>
      <c r="MBV119" s="1845" t="e">
        <f>+MBU119/MBU$16</f>
        <v>#DIV/0!</v>
      </c>
      <c r="MBW119" s="1538">
        <f>+MBW557</f>
        <v>0</v>
      </c>
      <c r="MBX119" s="1845" t="e">
        <f>+MBW119/MBW$16</f>
        <v>#DIV/0!</v>
      </c>
      <c r="MBY119" s="1538">
        <f>+MBY557</f>
        <v>0</v>
      </c>
      <c r="MBZ119" s="1845" t="e">
        <f>+MBY119/MBY$16</f>
        <v>#DIV/0!</v>
      </c>
      <c r="MCA119" s="1538">
        <f>+MCA557</f>
        <v>0</v>
      </c>
      <c r="MCB119" s="1845" t="e">
        <f>+MCA119/MCA$16</f>
        <v>#DIV/0!</v>
      </c>
      <c r="MCC119" s="1538">
        <f>+MCC557</f>
        <v>0</v>
      </c>
      <c r="MCD119" s="1845" t="e">
        <f>+MCC119/MCC$16</f>
        <v>#DIV/0!</v>
      </c>
      <c r="MCE119" s="1538">
        <f>+MCE557</f>
        <v>0</v>
      </c>
      <c r="MCF119" s="1845" t="e">
        <f>+MCE119/MCE$16</f>
        <v>#DIV/0!</v>
      </c>
      <c r="MCG119" s="1538">
        <f>+MCG557</f>
        <v>0</v>
      </c>
      <c r="MCH119" s="1845" t="e">
        <f>+MCG119/MCG$16</f>
        <v>#DIV/0!</v>
      </c>
      <c r="MCI119" s="1538">
        <f>+MCI557</f>
        <v>0</v>
      </c>
      <c r="MCJ119" s="1845" t="e">
        <f>+MCI119/MCI$16</f>
        <v>#DIV/0!</v>
      </c>
      <c r="MCK119" s="1538">
        <f>+MCK557</f>
        <v>0</v>
      </c>
      <c r="MCL119" s="1845" t="e">
        <f>+MCK119/MCK$16</f>
        <v>#DIV/0!</v>
      </c>
      <c r="MCM119" s="1538">
        <f>+MCM557</f>
        <v>0</v>
      </c>
      <c r="MCN119" s="1845" t="e">
        <f>+MCM119/MCM$16</f>
        <v>#DIV/0!</v>
      </c>
      <c r="MCO119" s="1538">
        <f>+MCO557</f>
        <v>0</v>
      </c>
      <c r="MCP119" s="1845" t="e">
        <f>+MCO119/MCO$16</f>
        <v>#DIV/0!</v>
      </c>
      <c r="MCQ119" s="1538">
        <f>+MCQ557</f>
        <v>0</v>
      </c>
      <c r="MCR119" s="1845" t="e">
        <f>+MCQ119/MCQ$16</f>
        <v>#DIV/0!</v>
      </c>
      <c r="MCS119" s="1538">
        <f>+MCS557</f>
        <v>0</v>
      </c>
      <c r="MCT119" s="1845" t="e">
        <f>+MCS119/MCS$16</f>
        <v>#DIV/0!</v>
      </c>
      <c r="MCU119" s="1538">
        <f>+MCU557</f>
        <v>0</v>
      </c>
      <c r="MCV119" s="1845" t="e">
        <f>+MCU119/MCU$16</f>
        <v>#DIV/0!</v>
      </c>
      <c r="MCW119" s="1538">
        <f>+MCW557</f>
        <v>0</v>
      </c>
      <c r="MCX119" s="1845" t="e">
        <f>+MCW119/MCW$16</f>
        <v>#DIV/0!</v>
      </c>
      <c r="MCY119" s="1538">
        <f>+MCY557</f>
        <v>0</v>
      </c>
      <c r="MCZ119" s="1845" t="e">
        <f>+MCY119/MCY$16</f>
        <v>#DIV/0!</v>
      </c>
      <c r="MDA119" s="1538">
        <f>+MDA557</f>
        <v>0</v>
      </c>
      <c r="MDB119" s="1845" t="e">
        <f>+MDA119/MDA$16</f>
        <v>#DIV/0!</v>
      </c>
      <c r="MDC119" s="1538">
        <f>+MDC557</f>
        <v>0</v>
      </c>
      <c r="MDD119" s="1845" t="e">
        <f>+MDC119/MDC$16</f>
        <v>#DIV/0!</v>
      </c>
      <c r="MDE119" s="1538">
        <f>+MDE557</f>
        <v>0</v>
      </c>
      <c r="MDF119" s="1845" t="e">
        <f>+MDE119/MDE$16</f>
        <v>#DIV/0!</v>
      </c>
      <c r="MDG119" s="1538">
        <f>+MDG557</f>
        <v>0</v>
      </c>
      <c r="MDH119" s="1845" t="e">
        <f>+MDG119/MDG$16</f>
        <v>#DIV/0!</v>
      </c>
      <c r="MDI119" s="1538">
        <f>+MDI557</f>
        <v>0</v>
      </c>
      <c r="MDJ119" s="1845" t="e">
        <f>+MDI119/MDI$16</f>
        <v>#DIV/0!</v>
      </c>
      <c r="MDK119" s="1538">
        <f>+MDK557</f>
        <v>0</v>
      </c>
      <c r="MDL119" s="1845" t="e">
        <f>+MDK119/MDK$16</f>
        <v>#DIV/0!</v>
      </c>
      <c r="MDM119" s="1538">
        <f>+MDM557</f>
        <v>0</v>
      </c>
      <c r="MDN119" s="1845" t="e">
        <f>+MDM119/MDM$16</f>
        <v>#DIV/0!</v>
      </c>
      <c r="MDO119" s="1538">
        <f>+MDO557</f>
        <v>0</v>
      </c>
      <c r="MDP119" s="1845" t="e">
        <f>+MDO119/MDO$16</f>
        <v>#DIV/0!</v>
      </c>
      <c r="MDQ119" s="1538">
        <f>+MDQ557</f>
        <v>0</v>
      </c>
      <c r="MDR119" s="1845" t="e">
        <f>+MDQ119/MDQ$16</f>
        <v>#DIV/0!</v>
      </c>
      <c r="MDS119" s="1538">
        <f>+MDS557</f>
        <v>0</v>
      </c>
      <c r="MDT119" s="1845" t="e">
        <f>+MDS119/MDS$16</f>
        <v>#DIV/0!</v>
      </c>
      <c r="MDU119" s="1538">
        <f>+MDU557</f>
        <v>0</v>
      </c>
      <c r="MDV119" s="1845" t="e">
        <f>+MDU119/MDU$16</f>
        <v>#DIV/0!</v>
      </c>
      <c r="MDW119" s="1538">
        <f>+MDW557</f>
        <v>0</v>
      </c>
      <c r="MDX119" s="1845" t="e">
        <f>+MDW119/MDW$16</f>
        <v>#DIV/0!</v>
      </c>
      <c r="MDY119" s="1538">
        <f>+MDY557</f>
        <v>0</v>
      </c>
      <c r="MDZ119" s="1845" t="e">
        <f>+MDY119/MDY$16</f>
        <v>#DIV/0!</v>
      </c>
      <c r="MEA119" s="1538">
        <f>+MEA557</f>
        <v>0</v>
      </c>
      <c r="MEB119" s="1845" t="e">
        <f>+MEA119/MEA$16</f>
        <v>#DIV/0!</v>
      </c>
      <c r="MEC119" s="1538">
        <f>+MEC557</f>
        <v>0</v>
      </c>
      <c r="MED119" s="1845" t="e">
        <f>+MEC119/MEC$16</f>
        <v>#DIV/0!</v>
      </c>
      <c r="MEE119" s="1538">
        <f>+MEE557</f>
        <v>0</v>
      </c>
      <c r="MEF119" s="1845" t="e">
        <f>+MEE119/MEE$16</f>
        <v>#DIV/0!</v>
      </c>
      <c r="MEG119" s="1538">
        <f>+MEG557</f>
        <v>0</v>
      </c>
      <c r="MEH119" s="1845" t="e">
        <f>+MEG119/MEG$16</f>
        <v>#DIV/0!</v>
      </c>
      <c r="MEI119" s="1538">
        <f>+MEI557</f>
        <v>0</v>
      </c>
      <c r="MEJ119" s="1845" t="e">
        <f>+MEI119/MEI$16</f>
        <v>#DIV/0!</v>
      </c>
      <c r="MEK119" s="1538">
        <f>+MEK557</f>
        <v>0</v>
      </c>
      <c r="MEL119" s="1845" t="e">
        <f>+MEK119/MEK$16</f>
        <v>#DIV/0!</v>
      </c>
      <c r="MEM119" s="1538">
        <f>+MEM557</f>
        <v>0</v>
      </c>
      <c r="MEN119" s="1845" t="e">
        <f>+MEM119/MEM$16</f>
        <v>#DIV/0!</v>
      </c>
      <c r="MEO119" s="1538">
        <f>+MEO557</f>
        <v>0</v>
      </c>
      <c r="MEP119" s="1845" t="e">
        <f>+MEO119/MEO$16</f>
        <v>#DIV/0!</v>
      </c>
      <c r="MEQ119" s="1538">
        <f>+MEQ557</f>
        <v>0</v>
      </c>
      <c r="MER119" s="1845" t="e">
        <f>+MEQ119/MEQ$16</f>
        <v>#DIV/0!</v>
      </c>
      <c r="MES119" s="1538">
        <f>+MES557</f>
        <v>0</v>
      </c>
      <c r="MET119" s="1845" t="e">
        <f>+MES119/MES$16</f>
        <v>#DIV/0!</v>
      </c>
      <c r="MEU119" s="1538">
        <f>+MEU557</f>
        <v>0</v>
      </c>
      <c r="MEV119" s="1845" t="e">
        <f>+MEU119/MEU$16</f>
        <v>#DIV/0!</v>
      </c>
      <c r="MEW119" s="1538">
        <f>+MEW557</f>
        <v>0</v>
      </c>
      <c r="MEX119" s="1845" t="e">
        <f>+MEW119/MEW$16</f>
        <v>#DIV/0!</v>
      </c>
      <c r="MEY119" s="1538">
        <f>+MEY557</f>
        <v>0</v>
      </c>
      <c r="MEZ119" s="1845" t="e">
        <f>+MEY119/MEY$16</f>
        <v>#DIV/0!</v>
      </c>
      <c r="MFA119" s="1538">
        <f>+MFA557</f>
        <v>0</v>
      </c>
      <c r="MFB119" s="1845" t="e">
        <f>+MFA119/MFA$16</f>
        <v>#DIV/0!</v>
      </c>
      <c r="MFC119" s="1538">
        <f>+MFC557</f>
        <v>0</v>
      </c>
      <c r="MFD119" s="1845" t="e">
        <f>+MFC119/MFC$16</f>
        <v>#DIV/0!</v>
      </c>
      <c r="MFE119" s="1538">
        <f>+MFE557</f>
        <v>0</v>
      </c>
      <c r="MFF119" s="1845" t="e">
        <f>+MFE119/MFE$16</f>
        <v>#DIV/0!</v>
      </c>
      <c r="MFG119" s="1538">
        <f>+MFG557</f>
        <v>0</v>
      </c>
      <c r="MFH119" s="1845" t="e">
        <f>+MFG119/MFG$16</f>
        <v>#DIV/0!</v>
      </c>
      <c r="MFI119" s="1538">
        <f>+MFI557</f>
        <v>0</v>
      </c>
      <c r="MFJ119" s="1845" t="e">
        <f>+MFI119/MFI$16</f>
        <v>#DIV/0!</v>
      </c>
      <c r="MFK119" s="1538">
        <f>+MFK557</f>
        <v>0</v>
      </c>
      <c r="MFL119" s="1845" t="e">
        <f>+MFK119/MFK$16</f>
        <v>#DIV/0!</v>
      </c>
      <c r="MFM119" s="1538">
        <f>+MFM557</f>
        <v>0</v>
      </c>
      <c r="MFN119" s="1845" t="e">
        <f>+MFM119/MFM$16</f>
        <v>#DIV/0!</v>
      </c>
      <c r="MFO119" s="1538">
        <f>+MFO557</f>
        <v>0</v>
      </c>
      <c r="MFP119" s="1845" t="e">
        <f>+MFO119/MFO$16</f>
        <v>#DIV/0!</v>
      </c>
      <c r="MFQ119" s="1538">
        <f>+MFQ557</f>
        <v>0</v>
      </c>
      <c r="MFR119" s="1845" t="e">
        <f>+MFQ119/MFQ$16</f>
        <v>#DIV/0!</v>
      </c>
      <c r="MFS119" s="1538">
        <f>+MFS557</f>
        <v>0</v>
      </c>
      <c r="MFT119" s="1845" t="e">
        <f>+MFS119/MFS$16</f>
        <v>#DIV/0!</v>
      </c>
      <c r="MFU119" s="1538">
        <f>+MFU557</f>
        <v>0</v>
      </c>
      <c r="MFV119" s="1845" t="e">
        <f>+MFU119/MFU$16</f>
        <v>#DIV/0!</v>
      </c>
      <c r="MFW119" s="1538">
        <f>+MFW557</f>
        <v>0</v>
      </c>
      <c r="MFX119" s="1845" t="e">
        <f>+MFW119/MFW$16</f>
        <v>#DIV/0!</v>
      </c>
      <c r="MFY119" s="1538">
        <f>+MFY557</f>
        <v>0</v>
      </c>
      <c r="MFZ119" s="1845" t="e">
        <f>+MFY119/MFY$16</f>
        <v>#DIV/0!</v>
      </c>
      <c r="MGA119" s="1538">
        <f>+MGA557</f>
        <v>0</v>
      </c>
      <c r="MGB119" s="1845" t="e">
        <f>+MGA119/MGA$16</f>
        <v>#DIV/0!</v>
      </c>
      <c r="MGC119" s="1538">
        <f>+MGC557</f>
        <v>0</v>
      </c>
      <c r="MGD119" s="1845" t="e">
        <f>+MGC119/MGC$16</f>
        <v>#DIV/0!</v>
      </c>
      <c r="MGE119" s="1538">
        <f>+MGE557</f>
        <v>0</v>
      </c>
      <c r="MGF119" s="1845" t="e">
        <f>+MGE119/MGE$16</f>
        <v>#DIV/0!</v>
      </c>
      <c r="MGG119" s="1538">
        <f>+MGG557</f>
        <v>0</v>
      </c>
      <c r="MGH119" s="1845" t="e">
        <f>+MGG119/MGG$16</f>
        <v>#DIV/0!</v>
      </c>
      <c r="MGI119" s="1538">
        <f>+MGI557</f>
        <v>0</v>
      </c>
      <c r="MGJ119" s="1845" t="e">
        <f>+MGI119/MGI$16</f>
        <v>#DIV/0!</v>
      </c>
      <c r="MGK119" s="1538">
        <f>+MGK557</f>
        <v>0</v>
      </c>
      <c r="MGL119" s="1845" t="e">
        <f>+MGK119/MGK$16</f>
        <v>#DIV/0!</v>
      </c>
      <c r="MGM119" s="1538">
        <f>+MGM557</f>
        <v>0</v>
      </c>
      <c r="MGN119" s="1845" t="e">
        <f>+MGM119/MGM$16</f>
        <v>#DIV/0!</v>
      </c>
      <c r="MGO119" s="1538">
        <f>+MGO557</f>
        <v>0</v>
      </c>
      <c r="MGP119" s="1845" t="e">
        <f>+MGO119/MGO$16</f>
        <v>#DIV/0!</v>
      </c>
      <c r="MGQ119" s="1538">
        <f>+MGQ557</f>
        <v>0</v>
      </c>
      <c r="MGR119" s="1845" t="e">
        <f>+MGQ119/MGQ$16</f>
        <v>#DIV/0!</v>
      </c>
      <c r="MGS119" s="1538">
        <f>+MGS557</f>
        <v>0</v>
      </c>
      <c r="MGT119" s="1845" t="e">
        <f>+MGS119/MGS$16</f>
        <v>#DIV/0!</v>
      </c>
      <c r="MGU119" s="1538">
        <f>+MGU557</f>
        <v>0</v>
      </c>
      <c r="MGV119" s="1845" t="e">
        <f>+MGU119/MGU$16</f>
        <v>#DIV/0!</v>
      </c>
      <c r="MGW119" s="1538">
        <f>+MGW557</f>
        <v>0</v>
      </c>
      <c r="MGX119" s="1845" t="e">
        <f>+MGW119/MGW$16</f>
        <v>#DIV/0!</v>
      </c>
      <c r="MGY119" s="1538">
        <f>+MGY557</f>
        <v>0</v>
      </c>
      <c r="MGZ119" s="1845" t="e">
        <f>+MGY119/MGY$16</f>
        <v>#DIV/0!</v>
      </c>
      <c r="MHA119" s="1538">
        <f>+MHA557</f>
        <v>0</v>
      </c>
      <c r="MHB119" s="1845" t="e">
        <f>+MHA119/MHA$16</f>
        <v>#DIV/0!</v>
      </c>
      <c r="MHC119" s="1538">
        <f>+MHC557</f>
        <v>0</v>
      </c>
      <c r="MHD119" s="1845" t="e">
        <f>+MHC119/MHC$16</f>
        <v>#DIV/0!</v>
      </c>
      <c r="MHE119" s="1538">
        <f>+MHE557</f>
        <v>0</v>
      </c>
      <c r="MHF119" s="1845" t="e">
        <f>+MHE119/MHE$16</f>
        <v>#DIV/0!</v>
      </c>
      <c r="MHG119" s="1538">
        <f>+MHG557</f>
        <v>0</v>
      </c>
      <c r="MHH119" s="1845" t="e">
        <f>+MHG119/MHG$16</f>
        <v>#DIV/0!</v>
      </c>
      <c r="MHI119" s="1538">
        <f>+MHI557</f>
        <v>0</v>
      </c>
      <c r="MHJ119" s="1845" t="e">
        <f>+MHI119/MHI$16</f>
        <v>#DIV/0!</v>
      </c>
      <c r="MHK119" s="1538">
        <f>+MHK557</f>
        <v>0</v>
      </c>
      <c r="MHL119" s="1845" t="e">
        <f>+MHK119/MHK$16</f>
        <v>#DIV/0!</v>
      </c>
      <c r="MHM119" s="1538">
        <f>+MHM557</f>
        <v>0</v>
      </c>
      <c r="MHN119" s="1845" t="e">
        <f>+MHM119/MHM$16</f>
        <v>#DIV/0!</v>
      </c>
      <c r="MHO119" s="1538">
        <f>+MHO557</f>
        <v>0</v>
      </c>
      <c r="MHP119" s="1845" t="e">
        <f>+MHO119/MHO$16</f>
        <v>#DIV/0!</v>
      </c>
      <c r="MHQ119" s="1538">
        <f>+MHQ557</f>
        <v>0</v>
      </c>
      <c r="MHR119" s="1845" t="e">
        <f>+MHQ119/MHQ$16</f>
        <v>#DIV/0!</v>
      </c>
      <c r="MHS119" s="1538">
        <f>+MHS557</f>
        <v>0</v>
      </c>
      <c r="MHT119" s="1845" t="e">
        <f>+MHS119/MHS$16</f>
        <v>#DIV/0!</v>
      </c>
      <c r="MHU119" s="1538">
        <f>+MHU557</f>
        <v>0</v>
      </c>
      <c r="MHV119" s="1845" t="e">
        <f>+MHU119/MHU$16</f>
        <v>#DIV/0!</v>
      </c>
      <c r="MHW119" s="1538">
        <f>+MHW557</f>
        <v>0</v>
      </c>
      <c r="MHX119" s="1845" t="e">
        <f>+MHW119/MHW$16</f>
        <v>#DIV/0!</v>
      </c>
      <c r="MHY119" s="1538">
        <f>+MHY557</f>
        <v>0</v>
      </c>
      <c r="MHZ119" s="1845" t="e">
        <f>+MHY119/MHY$16</f>
        <v>#DIV/0!</v>
      </c>
      <c r="MIA119" s="1538">
        <f>+MIA557</f>
        <v>0</v>
      </c>
      <c r="MIB119" s="1845" t="e">
        <f>+MIA119/MIA$16</f>
        <v>#DIV/0!</v>
      </c>
      <c r="MIC119" s="1538">
        <f>+MIC557</f>
        <v>0</v>
      </c>
      <c r="MID119" s="1845" t="e">
        <f>+MIC119/MIC$16</f>
        <v>#DIV/0!</v>
      </c>
      <c r="MIE119" s="1538">
        <f>+MIE557</f>
        <v>0</v>
      </c>
      <c r="MIF119" s="1845" t="e">
        <f>+MIE119/MIE$16</f>
        <v>#DIV/0!</v>
      </c>
      <c r="MIG119" s="1538">
        <f>+MIG557</f>
        <v>0</v>
      </c>
      <c r="MIH119" s="1845" t="e">
        <f>+MIG119/MIG$16</f>
        <v>#DIV/0!</v>
      </c>
      <c r="MII119" s="1538">
        <f>+MII557</f>
        <v>0</v>
      </c>
      <c r="MIJ119" s="1845" t="e">
        <f>+MII119/MII$16</f>
        <v>#DIV/0!</v>
      </c>
      <c r="MIK119" s="1538">
        <f>+MIK557</f>
        <v>0</v>
      </c>
      <c r="MIL119" s="1845" t="e">
        <f>+MIK119/MIK$16</f>
        <v>#DIV/0!</v>
      </c>
      <c r="MIM119" s="1538">
        <f>+MIM557</f>
        <v>0</v>
      </c>
      <c r="MIN119" s="1845" t="e">
        <f>+MIM119/MIM$16</f>
        <v>#DIV/0!</v>
      </c>
      <c r="MIO119" s="1538">
        <f>+MIO557</f>
        <v>0</v>
      </c>
      <c r="MIP119" s="1845" t="e">
        <f>+MIO119/MIO$16</f>
        <v>#DIV/0!</v>
      </c>
      <c r="MIQ119" s="1538">
        <f>+MIQ557</f>
        <v>0</v>
      </c>
      <c r="MIR119" s="1845" t="e">
        <f>+MIQ119/MIQ$16</f>
        <v>#DIV/0!</v>
      </c>
      <c r="MIS119" s="1538">
        <f>+MIS557</f>
        <v>0</v>
      </c>
      <c r="MIT119" s="1845" t="e">
        <f>+MIS119/MIS$16</f>
        <v>#DIV/0!</v>
      </c>
      <c r="MIU119" s="1538">
        <f>+MIU557</f>
        <v>0</v>
      </c>
      <c r="MIV119" s="1845" t="e">
        <f>+MIU119/MIU$16</f>
        <v>#DIV/0!</v>
      </c>
      <c r="MIW119" s="1538">
        <f>+MIW557</f>
        <v>0</v>
      </c>
      <c r="MIX119" s="1845" t="e">
        <f>+MIW119/MIW$16</f>
        <v>#DIV/0!</v>
      </c>
      <c r="MIY119" s="1538">
        <f>+MIY557</f>
        <v>0</v>
      </c>
      <c r="MIZ119" s="1845" t="e">
        <f>+MIY119/MIY$16</f>
        <v>#DIV/0!</v>
      </c>
      <c r="MJA119" s="1538">
        <f>+MJA557</f>
        <v>0</v>
      </c>
      <c r="MJB119" s="1845" t="e">
        <f>+MJA119/MJA$16</f>
        <v>#DIV/0!</v>
      </c>
      <c r="MJC119" s="1538">
        <f>+MJC557</f>
        <v>0</v>
      </c>
      <c r="MJD119" s="1845" t="e">
        <f>+MJC119/MJC$16</f>
        <v>#DIV/0!</v>
      </c>
      <c r="MJE119" s="1538">
        <f>+MJE557</f>
        <v>0</v>
      </c>
      <c r="MJF119" s="1845" t="e">
        <f>+MJE119/MJE$16</f>
        <v>#DIV/0!</v>
      </c>
      <c r="MJG119" s="1538">
        <f>+MJG557</f>
        <v>0</v>
      </c>
      <c r="MJH119" s="1845" t="e">
        <f>+MJG119/MJG$16</f>
        <v>#DIV/0!</v>
      </c>
      <c r="MJI119" s="1538">
        <f>+MJI557</f>
        <v>0</v>
      </c>
      <c r="MJJ119" s="1845" t="e">
        <f>+MJI119/MJI$16</f>
        <v>#DIV/0!</v>
      </c>
      <c r="MJK119" s="1538">
        <f>+MJK557</f>
        <v>0</v>
      </c>
      <c r="MJL119" s="1845" t="e">
        <f>+MJK119/MJK$16</f>
        <v>#DIV/0!</v>
      </c>
      <c r="MJM119" s="1538">
        <f>+MJM557</f>
        <v>0</v>
      </c>
      <c r="MJN119" s="1845" t="e">
        <f>+MJM119/MJM$16</f>
        <v>#DIV/0!</v>
      </c>
      <c r="MJO119" s="1538">
        <f>+MJO557</f>
        <v>0</v>
      </c>
      <c r="MJP119" s="1845" t="e">
        <f>+MJO119/MJO$16</f>
        <v>#DIV/0!</v>
      </c>
      <c r="MJQ119" s="1538">
        <f>+MJQ557</f>
        <v>0</v>
      </c>
      <c r="MJR119" s="1845" t="e">
        <f>+MJQ119/MJQ$16</f>
        <v>#DIV/0!</v>
      </c>
      <c r="MJS119" s="1538">
        <f>+MJS557</f>
        <v>0</v>
      </c>
      <c r="MJT119" s="1845" t="e">
        <f>+MJS119/MJS$16</f>
        <v>#DIV/0!</v>
      </c>
      <c r="MJU119" s="1538">
        <f>+MJU557</f>
        <v>0</v>
      </c>
      <c r="MJV119" s="1845" t="e">
        <f>+MJU119/MJU$16</f>
        <v>#DIV/0!</v>
      </c>
      <c r="MJW119" s="1538">
        <f>+MJW557</f>
        <v>0</v>
      </c>
      <c r="MJX119" s="1845" t="e">
        <f>+MJW119/MJW$16</f>
        <v>#DIV/0!</v>
      </c>
      <c r="MJY119" s="1538">
        <f>+MJY557</f>
        <v>0</v>
      </c>
      <c r="MJZ119" s="1845" t="e">
        <f>+MJY119/MJY$16</f>
        <v>#DIV/0!</v>
      </c>
      <c r="MKA119" s="1538">
        <f>+MKA557</f>
        <v>0</v>
      </c>
      <c r="MKB119" s="1845" t="e">
        <f>+MKA119/MKA$16</f>
        <v>#DIV/0!</v>
      </c>
      <c r="MKC119" s="1538">
        <f>+MKC557</f>
        <v>0</v>
      </c>
      <c r="MKD119" s="1845" t="e">
        <f>+MKC119/MKC$16</f>
        <v>#DIV/0!</v>
      </c>
      <c r="MKE119" s="1538">
        <f>+MKE557</f>
        <v>0</v>
      </c>
      <c r="MKF119" s="1845" t="e">
        <f>+MKE119/MKE$16</f>
        <v>#DIV/0!</v>
      </c>
      <c r="MKG119" s="1538">
        <f>+MKG557</f>
        <v>0</v>
      </c>
      <c r="MKH119" s="1845" t="e">
        <f>+MKG119/MKG$16</f>
        <v>#DIV/0!</v>
      </c>
      <c r="MKI119" s="1538">
        <f>+MKI557</f>
        <v>0</v>
      </c>
      <c r="MKJ119" s="1845" t="e">
        <f>+MKI119/MKI$16</f>
        <v>#DIV/0!</v>
      </c>
      <c r="MKK119" s="1538">
        <f>+MKK557</f>
        <v>0</v>
      </c>
      <c r="MKL119" s="1845" t="e">
        <f>+MKK119/MKK$16</f>
        <v>#DIV/0!</v>
      </c>
      <c r="MKM119" s="1538">
        <f>+MKM557</f>
        <v>0</v>
      </c>
      <c r="MKN119" s="1845" t="e">
        <f>+MKM119/MKM$16</f>
        <v>#DIV/0!</v>
      </c>
      <c r="MKO119" s="1538">
        <f>+MKO557</f>
        <v>0</v>
      </c>
      <c r="MKP119" s="1845" t="e">
        <f>+MKO119/MKO$16</f>
        <v>#DIV/0!</v>
      </c>
      <c r="MKQ119" s="1538">
        <f>+MKQ557</f>
        <v>0</v>
      </c>
      <c r="MKR119" s="1845" t="e">
        <f>+MKQ119/MKQ$16</f>
        <v>#DIV/0!</v>
      </c>
      <c r="MKS119" s="1538">
        <f>+MKS557</f>
        <v>0</v>
      </c>
      <c r="MKT119" s="1845" t="e">
        <f>+MKS119/MKS$16</f>
        <v>#DIV/0!</v>
      </c>
      <c r="MKU119" s="1538">
        <f>+MKU557</f>
        <v>0</v>
      </c>
      <c r="MKV119" s="1845" t="e">
        <f>+MKU119/MKU$16</f>
        <v>#DIV/0!</v>
      </c>
      <c r="MKW119" s="1538">
        <f>+MKW557</f>
        <v>0</v>
      </c>
      <c r="MKX119" s="1845" t="e">
        <f>+MKW119/MKW$16</f>
        <v>#DIV/0!</v>
      </c>
      <c r="MKY119" s="1538">
        <f>+MKY557</f>
        <v>0</v>
      </c>
      <c r="MKZ119" s="1845" t="e">
        <f>+MKY119/MKY$16</f>
        <v>#DIV/0!</v>
      </c>
      <c r="MLA119" s="1538">
        <f>+MLA557</f>
        <v>0</v>
      </c>
      <c r="MLB119" s="1845" t="e">
        <f>+MLA119/MLA$16</f>
        <v>#DIV/0!</v>
      </c>
      <c r="MLC119" s="1538">
        <f>+MLC557</f>
        <v>0</v>
      </c>
      <c r="MLD119" s="1845" t="e">
        <f>+MLC119/MLC$16</f>
        <v>#DIV/0!</v>
      </c>
      <c r="MLE119" s="1538">
        <f>+MLE557</f>
        <v>0</v>
      </c>
      <c r="MLF119" s="1845" t="e">
        <f>+MLE119/MLE$16</f>
        <v>#DIV/0!</v>
      </c>
      <c r="MLG119" s="1538">
        <f>+MLG557</f>
        <v>0</v>
      </c>
      <c r="MLH119" s="1845" t="e">
        <f>+MLG119/MLG$16</f>
        <v>#DIV/0!</v>
      </c>
      <c r="MLI119" s="1538">
        <f>+MLI557</f>
        <v>0</v>
      </c>
      <c r="MLJ119" s="1845" t="e">
        <f>+MLI119/MLI$16</f>
        <v>#DIV/0!</v>
      </c>
      <c r="MLK119" s="1538">
        <f>+MLK557</f>
        <v>0</v>
      </c>
      <c r="MLL119" s="1845" t="e">
        <f>+MLK119/MLK$16</f>
        <v>#DIV/0!</v>
      </c>
      <c r="MLM119" s="1538">
        <f>+MLM557</f>
        <v>0</v>
      </c>
      <c r="MLN119" s="1845" t="e">
        <f>+MLM119/MLM$16</f>
        <v>#DIV/0!</v>
      </c>
      <c r="MLO119" s="1538">
        <f>+MLO557</f>
        <v>0</v>
      </c>
      <c r="MLP119" s="1845" t="e">
        <f>+MLO119/MLO$16</f>
        <v>#DIV/0!</v>
      </c>
      <c r="MLQ119" s="1538">
        <f>+MLQ557</f>
        <v>0</v>
      </c>
      <c r="MLR119" s="1845" t="e">
        <f>+MLQ119/MLQ$16</f>
        <v>#DIV/0!</v>
      </c>
      <c r="MLS119" s="1538">
        <f>+MLS557</f>
        <v>0</v>
      </c>
      <c r="MLT119" s="1845" t="e">
        <f>+MLS119/MLS$16</f>
        <v>#DIV/0!</v>
      </c>
      <c r="MLU119" s="1538">
        <f>+MLU557</f>
        <v>0</v>
      </c>
      <c r="MLV119" s="1845" t="e">
        <f>+MLU119/MLU$16</f>
        <v>#DIV/0!</v>
      </c>
      <c r="MLW119" s="1538">
        <f>+MLW557</f>
        <v>0</v>
      </c>
      <c r="MLX119" s="1845" t="e">
        <f>+MLW119/MLW$16</f>
        <v>#DIV/0!</v>
      </c>
      <c r="MLY119" s="1538">
        <f>+MLY557</f>
        <v>0</v>
      </c>
      <c r="MLZ119" s="1845" t="e">
        <f>+MLY119/MLY$16</f>
        <v>#DIV/0!</v>
      </c>
      <c r="MMA119" s="1538">
        <f>+MMA557</f>
        <v>0</v>
      </c>
      <c r="MMB119" s="1845" t="e">
        <f>+MMA119/MMA$16</f>
        <v>#DIV/0!</v>
      </c>
      <c r="MMC119" s="1538">
        <f>+MMC557</f>
        <v>0</v>
      </c>
      <c r="MMD119" s="1845" t="e">
        <f>+MMC119/MMC$16</f>
        <v>#DIV/0!</v>
      </c>
      <c r="MME119" s="1538">
        <f>+MME557</f>
        <v>0</v>
      </c>
      <c r="MMF119" s="1845" t="e">
        <f>+MME119/MME$16</f>
        <v>#DIV/0!</v>
      </c>
      <c r="MMG119" s="1538">
        <f>+MMG557</f>
        <v>0</v>
      </c>
      <c r="MMH119" s="1845" t="e">
        <f>+MMG119/MMG$16</f>
        <v>#DIV/0!</v>
      </c>
      <c r="MMI119" s="1538">
        <f>+MMI557</f>
        <v>0</v>
      </c>
      <c r="MMJ119" s="1845" t="e">
        <f>+MMI119/MMI$16</f>
        <v>#DIV/0!</v>
      </c>
      <c r="MMK119" s="1538">
        <f>+MMK557</f>
        <v>0</v>
      </c>
      <c r="MML119" s="1845" t="e">
        <f>+MMK119/MMK$16</f>
        <v>#DIV/0!</v>
      </c>
      <c r="MMM119" s="1538">
        <f>+MMM557</f>
        <v>0</v>
      </c>
      <c r="MMN119" s="1845" t="e">
        <f>+MMM119/MMM$16</f>
        <v>#DIV/0!</v>
      </c>
      <c r="MMO119" s="1538">
        <f>+MMO557</f>
        <v>0</v>
      </c>
      <c r="MMP119" s="1845" t="e">
        <f>+MMO119/MMO$16</f>
        <v>#DIV/0!</v>
      </c>
      <c r="MMQ119" s="1538">
        <f>+MMQ557</f>
        <v>0</v>
      </c>
      <c r="MMR119" s="1845" t="e">
        <f>+MMQ119/MMQ$16</f>
        <v>#DIV/0!</v>
      </c>
      <c r="MMS119" s="1538">
        <f>+MMS557</f>
        <v>0</v>
      </c>
      <c r="MMT119" s="1845" t="e">
        <f>+MMS119/MMS$16</f>
        <v>#DIV/0!</v>
      </c>
      <c r="MMU119" s="1538">
        <f>+MMU557</f>
        <v>0</v>
      </c>
      <c r="MMV119" s="1845" t="e">
        <f>+MMU119/MMU$16</f>
        <v>#DIV/0!</v>
      </c>
      <c r="MMW119" s="1538">
        <f>+MMW557</f>
        <v>0</v>
      </c>
      <c r="MMX119" s="1845" t="e">
        <f>+MMW119/MMW$16</f>
        <v>#DIV/0!</v>
      </c>
      <c r="MMY119" s="1538">
        <f>+MMY557</f>
        <v>0</v>
      </c>
      <c r="MMZ119" s="1845" t="e">
        <f>+MMY119/MMY$16</f>
        <v>#DIV/0!</v>
      </c>
      <c r="MNA119" s="1538">
        <f>+MNA557</f>
        <v>0</v>
      </c>
      <c r="MNB119" s="1845" t="e">
        <f>+MNA119/MNA$16</f>
        <v>#DIV/0!</v>
      </c>
      <c r="MNC119" s="1538">
        <f>+MNC557</f>
        <v>0</v>
      </c>
      <c r="MND119" s="1845" t="e">
        <f>+MNC119/MNC$16</f>
        <v>#DIV/0!</v>
      </c>
      <c r="MNE119" s="1538">
        <f>+MNE557</f>
        <v>0</v>
      </c>
      <c r="MNF119" s="1845" t="e">
        <f>+MNE119/MNE$16</f>
        <v>#DIV/0!</v>
      </c>
      <c r="MNG119" s="1538">
        <f>+MNG557</f>
        <v>0</v>
      </c>
      <c r="MNH119" s="1845" t="e">
        <f>+MNG119/MNG$16</f>
        <v>#DIV/0!</v>
      </c>
      <c r="MNI119" s="1538">
        <f>+MNI557</f>
        <v>0</v>
      </c>
      <c r="MNJ119" s="1845" t="e">
        <f>+MNI119/MNI$16</f>
        <v>#DIV/0!</v>
      </c>
      <c r="MNK119" s="1538">
        <f>+MNK557</f>
        <v>0</v>
      </c>
      <c r="MNL119" s="1845" t="e">
        <f>+MNK119/MNK$16</f>
        <v>#DIV/0!</v>
      </c>
      <c r="MNM119" s="1538">
        <f>+MNM557</f>
        <v>0</v>
      </c>
      <c r="MNN119" s="1845" t="e">
        <f>+MNM119/MNM$16</f>
        <v>#DIV/0!</v>
      </c>
      <c r="MNO119" s="1538">
        <f>+MNO557</f>
        <v>0</v>
      </c>
      <c r="MNP119" s="1845" t="e">
        <f>+MNO119/MNO$16</f>
        <v>#DIV/0!</v>
      </c>
      <c r="MNQ119" s="1538">
        <f>+MNQ557</f>
        <v>0</v>
      </c>
      <c r="MNR119" s="1845" t="e">
        <f>+MNQ119/MNQ$16</f>
        <v>#DIV/0!</v>
      </c>
      <c r="MNS119" s="1538">
        <f>+MNS557</f>
        <v>0</v>
      </c>
      <c r="MNT119" s="1845" t="e">
        <f>+MNS119/MNS$16</f>
        <v>#DIV/0!</v>
      </c>
      <c r="MNU119" s="1538">
        <f>+MNU557</f>
        <v>0</v>
      </c>
      <c r="MNV119" s="1845" t="e">
        <f>+MNU119/MNU$16</f>
        <v>#DIV/0!</v>
      </c>
      <c r="MNW119" s="1538">
        <f>+MNW557</f>
        <v>0</v>
      </c>
      <c r="MNX119" s="1845" t="e">
        <f>+MNW119/MNW$16</f>
        <v>#DIV/0!</v>
      </c>
      <c r="MNY119" s="1538">
        <f>+MNY557</f>
        <v>0</v>
      </c>
      <c r="MNZ119" s="1845" t="e">
        <f>+MNY119/MNY$16</f>
        <v>#DIV/0!</v>
      </c>
      <c r="MOA119" s="1538">
        <f>+MOA557</f>
        <v>0</v>
      </c>
      <c r="MOB119" s="1845" t="e">
        <f>+MOA119/MOA$16</f>
        <v>#DIV/0!</v>
      </c>
      <c r="MOC119" s="1538">
        <f>+MOC557</f>
        <v>0</v>
      </c>
      <c r="MOD119" s="1845" t="e">
        <f>+MOC119/MOC$16</f>
        <v>#DIV/0!</v>
      </c>
      <c r="MOE119" s="1538">
        <f>+MOE557</f>
        <v>0</v>
      </c>
      <c r="MOF119" s="1845" t="e">
        <f>+MOE119/MOE$16</f>
        <v>#DIV/0!</v>
      </c>
      <c r="MOG119" s="1538">
        <f>+MOG557</f>
        <v>0</v>
      </c>
      <c r="MOH119" s="1845" t="e">
        <f>+MOG119/MOG$16</f>
        <v>#DIV/0!</v>
      </c>
      <c r="MOI119" s="1538">
        <f>+MOI557</f>
        <v>0</v>
      </c>
      <c r="MOJ119" s="1845" t="e">
        <f>+MOI119/MOI$16</f>
        <v>#DIV/0!</v>
      </c>
      <c r="MOK119" s="1538">
        <f>+MOK557</f>
        <v>0</v>
      </c>
      <c r="MOL119" s="1845" t="e">
        <f>+MOK119/MOK$16</f>
        <v>#DIV/0!</v>
      </c>
      <c r="MOM119" s="1538">
        <f>+MOM557</f>
        <v>0</v>
      </c>
      <c r="MON119" s="1845" t="e">
        <f>+MOM119/MOM$16</f>
        <v>#DIV/0!</v>
      </c>
      <c r="MOO119" s="1538">
        <f>+MOO557</f>
        <v>0</v>
      </c>
      <c r="MOP119" s="1845" t="e">
        <f>+MOO119/MOO$16</f>
        <v>#DIV/0!</v>
      </c>
      <c r="MOQ119" s="1538">
        <f>+MOQ557</f>
        <v>0</v>
      </c>
      <c r="MOR119" s="1845" t="e">
        <f>+MOQ119/MOQ$16</f>
        <v>#DIV/0!</v>
      </c>
      <c r="MOS119" s="1538">
        <f>+MOS557</f>
        <v>0</v>
      </c>
      <c r="MOT119" s="1845" t="e">
        <f>+MOS119/MOS$16</f>
        <v>#DIV/0!</v>
      </c>
      <c r="MOU119" s="1538">
        <f>+MOU557</f>
        <v>0</v>
      </c>
      <c r="MOV119" s="1845" t="e">
        <f>+MOU119/MOU$16</f>
        <v>#DIV/0!</v>
      </c>
      <c r="MOW119" s="1538">
        <f>+MOW557</f>
        <v>0</v>
      </c>
      <c r="MOX119" s="1845" t="e">
        <f>+MOW119/MOW$16</f>
        <v>#DIV/0!</v>
      </c>
      <c r="MOY119" s="1538">
        <f>+MOY557</f>
        <v>0</v>
      </c>
      <c r="MOZ119" s="1845" t="e">
        <f>+MOY119/MOY$16</f>
        <v>#DIV/0!</v>
      </c>
      <c r="MPA119" s="1538">
        <f>+MPA557</f>
        <v>0</v>
      </c>
      <c r="MPB119" s="1845" t="e">
        <f>+MPA119/MPA$16</f>
        <v>#DIV/0!</v>
      </c>
      <c r="MPC119" s="1538">
        <f>+MPC557</f>
        <v>0</v>
      </c>
      <c r="MPD119" s="1845" t="e">
        <f>+MPC119/MPC$16</f>
        <v>#DIV/0!</v>
      </c>
      <c r="MPE119" s="1538">
        <f>+MPE557</f>
        <v>0</v>
      </c>
      <c r="MPF119" s="1845" t="e">
        <f>+MPE119/MPE$16</f>
        <v>#DIV/0!</v>
      </c>
      <c r="MPG119" s="1538">
        <f>+MPG557</f>
        <v>0</v>
      </c>
      <c r="MPH119" s="1845" t="e">
        <f>+MPG119/MPG$16</f>
        <v>#DIV/0!</v>
      </c>
      <c r="MPI119" s="1538">
        <f>+MPI557</f>
        <v>0</v>
      </c>
      <c r="MPJ119" s="1845" t="e">
        <f>+MPI119/MPI$16</f>
        <v>#DIV/0!</v>
      </c>
      <c r="MPK119" s="1538">
        <f>+MPK557</f>
        <v>0</v>
      </c>
      <c r="MPL119" s="1845" t="e">
        <f>+MPK119/MPK$16</f>
        <v>#DIV/0!</v>
      </c>
      <c r="MPM119" s="1538">
        <f>+MPM557</f>
        <v>0</v>
      </c>
      <c r="MPN119" s="1845" t="e">
        <f>+MPM119/MPM$16</f>
        <v>#DIV/0!</v>
      </c>
      <c r="MPO119" s="1538">
        <f>+MPO557</f>
        <v>0</v>
      </c>
      <c r="MPP119" s="1845" t="e">
        <f>+MPO119/MPO$16</f>
        <v>#DIV/0!</v>
      </c>
      <c r="MPQ119" s="1538">
        <f>+MPQ557</f>
        <v>0</v>
      </c>
      <c r="MPR119" s="1845" t="e">
        <f>+MPQ119/MPQ$16</f>
        <v>#DIV/0!</v>
      </c>
      <c r="MPS119" s="1538">
        <f>+MPS557</f>
        <v>0</v>
      </c>
      <c r="MPT119" s="1845" t="e">
        <f>+MPS119/MPS$16</f>
        <v>#DIV/0!</v>
      </c>
      <c r="MPU119" s="1538">
        <f>+MPU557</f>
        <v>0</v>
      </c>
      <c r="MPV119" s="1845" t="e">
        <f>+MPU119/MPU$16</f>
        <v>#DIV/0!</v>
      </c>
      <c r="MPW119" s="1538">
        <f>+MPW557</f>
        <v>0</v>
      </c>
      <c r="MPX119" s="1845" t="e">
        <f>+MPW119/MPW$16</f>
        <v>#DIV/0!</v>
      </c>
      <c r="MPY119" s="1538">
        <f>+MPY557</f>
        <v>0</v>
      </c>
      <c r="MPZ119" s="1845" t="e">
        <f>+MPY119/MPY$16</f>
        <v>#DIV/0!</v>
      </c>
      <c r="MQA119" s="1538">
        <f>+MQA557</f>
        <v>0</v>
      </c>
      <c r="MQB119" s="1845" t="e">
        <f>+MQA119/MQA$16</f>
        <v>#DIV/0!</v>
      </c>
      <c r="MQC119" s="1538">
        <f>+MQC557</f>
        <v>0</v>
      </c>
      <c r="MQD119" s="1845" t="e">
        <f>+MQC119/MQC$16</f>
        <v>#DIV/0!</v>
      </c>
      <c r="MQE119" s="1538">
        <f>+MQE557</f>
        <v>0</v>
      </c>
      <c r="MQF119" s="1845" t="e">
        <f>+MQE119/MQE$16</f>
        <v>#DIV/0!</v>
      </c>
      <c r="MQG119" s="1538">
        <f>+MQG557</f>
        <v>0</v>
      </c>
      <c r="MQH119" s="1845" t="e">
        <f>+MQG119/MQG$16</f>
        <v>#DIV/0!</v>
      </c>
      <c r="MQI119" s="1538">
        <f>+MQI557</f>
        <v>0</v>
      </c>
      <c r="MQJ119" s="1845" t="e">
        <f>+MQI119/MQI$16</f>
        <v>#DIV/0!</v>
      </c>
      <c r="MQK119" s="1538">
        <f>+MQK557</f>
        <v>0</v>
      </c>
      <c r="MQL119" s="1845" t="e">
        <f>+MQK119/MQK$16</f>
        <v>#DIV/0!</v>
      </c>
      <c r="MQM119" s="1538">
        <f>+MQM557</f>
        <v>0</v>
      </c>
      <c r="MQN119" s="1845" t="e">
        <f>+MQM119/MQM$16</f>
        <v>#DIV/0!</v>
      </c>
      <c r="MQO119" s="1538">
        <f>+MQO557</f>
        <v>0</v>
      </c>
      <c r="MQP119" s="1845" t="e">
        <f>+MQO119/MQO$16</f>
        <v>#DIV/0!</v>
      </c>
      <c r="MQQ119" s="1538">
        <f>+MQQ557</f>
        <v>0</v>
      </c>
      <c r="MQR119" s="1845" t="e">
        <f>+MQQ119/MQQ$16</f>
        <v>#DIV/0!</v>
      </c>
      <c r="MQS119" s="1538">
        <f>+MQS557</f>
        <v>0</v>
      </c>
      <c r="MQT119" s="1845" t="e">
        <f>+MQS119/MQS$16</f>
        <v>#DIV/0!</v>
      </c>
      <c r="MQU119" s="1538">
        <f>+MQU557</f>
        <v>0</v>
      </c>
      <c r="MQV119" s="1845" t="e">
        <f>+MQU119/MQU$16</f>
        <v>#DIV/0!</v>
      </c>
      <c r="MQW119" s="1538">
        <f>+MQW557</f>
        <v>0</v>
      </c>
      <c r="MQX119" s="1845" t="e">
        <f>+MQW119/MQW$16</f>
        <v>#DIV/0!</v>
      </c>
      <c r="MQY119" s="1538">
        <f>+MQY557</f>
        <v>0</v>
      </c>
      <c r="MQZ119" s="1845" t="e">
        <f>+MQY119/MQY$16</f>
        <v>#DIV/0!</v>
      </c>
      <c r="MRA119" s="1538">
        <f>+MRA557</f>
        <v>0</v>
      </c>
      <c r="MRB119" s="1845" t="e">
        <f>+MRA119/MRA$16</f>
        <v>#DIV/0!</v>
      </c>
      <c r="MRC119" s="1538">
        <f>+MRC557</f>
        <v>0</v>
      </c>
      <c r="MRD119" s="1845" t="e">
        <f>+MRC119/MRC$16</f>
        <v>#DIV/0!</v>
      </c>
      <c r="MRE119" s="1538">
        <f>+MRE557</f>
        <v>0</v>
      </c>
      <c r="MRF119" s="1845" t="e">
        <f>+MRE119/MRE$16</f>
        <v>#DIV/0!</v>
      </c>
      <c r="MRG119" s="1538">
        <f>+MRG557</f>
        <v>0</v>
      </c>
      <c r="MRH119" s="1845" t="e">
        <f>+MRG119/MRG$16</f>
        <v>#DIV/0!</v>
      </c>
      <c r="MRI119" s="1538">
        <f>+MRI557</f>
        <v>0</v>
      </c>
      <c r="MRJ119" s="1845" t="e">
        <f>+MRI119/MRI$16</f>
        <v>#DIV/0!</v>
      </c>
      <c r="MRK119" s="1538">
        <f>+MRK557</f>
        <v>0</v>
      </c>
      <c r="MRL119" s="1845" t="e">
        <f>+MRK119/MRK$16</f>
        <v>#DIV/0!</v>
      </c>
      <c r="MRM119" s="1538">
        <f>+MRM557</f>
        <v>0</v>
      </c>
      <c r="MRN119" s="1845" t="e">
        <f>+MRM119/MRM$16</f>
        <v>#DIV/0!</v>
      </c>
      <c r="MRO119" s="1538">
        <f>+MRO557</f>
        <v>0</v>
      </c>
      <c r="MRP119" s="1845" t="e">
        <f>+MRO119/MRO$16</f>
        <v>#DIV/0!</v>
      </c>
      <c r="MRQ119" s="1538">
        <f>+MRQ557</f>
        <v>0</v>
      </c>
      <c r="MRR119" s="1845" t="e">
        <f>+MRQ119/MRQ$16</f>
        <v>#DIV/0!</v>
      </c>
      <c r="MRS119" s="1538">
        <f>+MRS557</f>
        <v>0</v>
      </c>
      <c r="MRT119" s="1845" t="e">
        <f>+MRS119/MRS$16</f>
        <v>#DIV/0!</v>
      </c>
      <c r="MRU119" s="1538">
        <f>+MRU557</f>
        <v>0</v>
      </c>
      <c r="MRV119" s="1845" t="e">
        <f>+MRU119/MRU$16</f>
        <v>#DIV/0!</v>
      </c>
      <c r="MRW119" s="1538">
        <f>+MRW557</f>
        <v>0</v>
      </c>
      <c r="MRX119" s="1845" t="e">
        <f>+MRW119/MRW$16</f>
        <v>#DIV/0!</v>
      </c>
      <c r="MRY119" s="1538">
        <f>+MRY557</f>
        <v>0</v>
      </c>
      <c r="MRZ119" s="1845" t="e">
        <f>+MRY119/MRY$16</f>
        <v>#DIV/0!</v>
      </c>
      <c r="MSA119" s="1538">
        <f>+MSA557</f>
        <v>0</v>
      </c>
      <c r="MSB119" s="1845" t="e">
        <f>+MSA119/MSA$16</f>
        <v>#DIV/0!</v>
      </c>
      <c r="MSC119" s="1538">
        <f>+MSC557</f>
        <v>0</v>
      </c>
      <c r="MSD119" s="1845" t="e">
        <f>+MSC119/MSC$16</f>
        <v>#DIV/0!</v>
      </c>
      <c r="MSE119" s="1538">
        <f>+MSE557</f>
        <v>0</v>
      </c>
      <c r="MSF119" s="1845" t="e">
        <f>+MSE119/MSE$16</f>
        <v>#DIV/0!</v>
      </c>
      <c r="MSG119" s="1538">
        <f>+MSG557</f>
        <v>0</v>
      </c>
      <c r="MSH119" s="1845" t="e">
        <f>+MSG119/MSG$16</f>
        <v>#DIV/0!</v>
      </c>
      <c r="MSI119" s="1538">
        <f>+MSI557</f>
        <v>0</v>
      </c>
      <c r="MSJ119" s="1845" t="e">
        <f>+MSI119/MSI$16</f>
        <v>#DIV/0!</v>
      </c>
      <c r="MSK119" s="1538">
        <f>+MSK557</f>
        <v>0</v>
      </c>
      <c r="MSL119" s="1845" t="e">
        <f>+MSK119/MSK$16</f>
        <v>#DIV/0!</v>
      </c>
      <c r="MSM119" s="1538">
        <f>+MSM557</f>
        <v>0</v>
      </c>
      <c r="MSN119" s="1845" t="e">
        <f>+MSM119/MSM$16</f>
        <v>#DIV/0!</v>
      </c>
      <c r="MSO119" s="1538">
        <f>+MSO557</f>
        <v>0</v>
      </c>
      <c r="MSP119" s="1845" t="e">
        <f>+MSO119/MSO$16</f>
        <v>#DIV/0!</v>
      </c>
      <c r="MSQ119" s="1538">
        <f>+MSQ557</f>
        <v>0</v>
      </c>
      <c r="MSR119" s="1845" t="e">
        <f>+MSQ119/MSQ$16</f>
        <v>#DIV/0!</v>
      </c>
      <c r="MSS119" s="1538">
        <f>+MSS557</f>
        <v>0</v>
      </c>
      <c r="MST119" s="1845" t="e">
        <f>+MSS119/MSS$16</f>
        <v>#DIV/0!</v>
      </c>
      <c r="MSU119" s="1538">
        <f>+MSU557</f>
        <v>0</v>
      </c>
      <c r="MSV119" s="1845" t="e">
        <f>+MSU119/MSU$16</f>
        <v>#DIV/0!</v>
      </c>
      <c r="MSW119" s="1538">
        <f>+MSW557</f>
        <v>0</v>
      </c>
      <c r="MSX119" s="1845" t="e">
        <f>+MSW119/MSW$16</f>
        <v>#DIV/0!</v>
      </c>
      <c r="MSY119" s="1538">
        <f>+MSY557</f>
        <v>0</v>
      </c>
      <c r="MSZ119" s="1845" t="e">
        <f>+MSY119/MSY$16</f>
        <v>#DIV/0!</v>
      </c>
      <c r="MTA119" s="1538">
        <f>+MTA557</f>
        <v>0</v>
      </c>
      <c r="MTB119" s="1845" t="e">
        <f>+MTA119/MTA$16</f>
        <v>#DIV/0!</v>
      </c>
      <c r="MTC119" s="1538">
        <f>+MTC557</f>
        <v>0</v>
      </c>
      <c r="MTD119" s="1845" t="e">
        <f>+MTC119/MTC$16</f>
        <v>#DIV/0!</v>
      </c>
      <c r="MTE119" s="1538">
        <f>+MTE557</f>
        <v>0</v>
      </c>
      <c r="MTF119" s="1845" t="e">
        <f>+MTE119/MTE$16</f>
        <v>#DIV/0!</v>
      </c>
      <c r="MTG119" s="1538">
        <f>+MTG557</f>
        <v>0</v>
      </c>
      <c r="MTH119" s="1845" t="e">
        <f>+MTG119/MTG$16</f>
        <v>#DIV/0!</v>
      </c>
      <c r="MTI119" s="1538">
        <f>+MTI557</f>
        <v>0</v>
      </c>
      <c r="MTJ119" s="1845" t="e">
        <f>+MTI119/MTI$16</f>
        <v>#DIV/0!</v>
      </c>
      <c r="MTK119" s="1538">
        <f>+MTK557</f>
        <v>0</v>
      </c>
      <c r="MTL119" s="1845" t="e">
        <f>+MTK119/MTK$16</f>
        <v>#DIV/0!</v>
      </c>
      <c r="MTM119" s="1538">
        <f>+MTM557</f>
        <v>0</v>
      </c>
      <c r="MTN119" s="1845" t="e">
        <f>+MTM119/MTM$16</f>
        <v>#DIV/0!</v>
      </c>
      <c r="MTO119" s="1538">
        <f>+MTO557</f>
        <v>0</v>
      </c>
      <c r="MTP119" s="1845" t="e">
        <f>+MTO119/MTO$16</f>
        <v>#DIV/0!</v>
      </c>
      <c r="MTQ119" s="1538">
        <f>+MTQ557</f>
        <v>0</v>
      </c>
      <c r="MTR119" s="1845" t="e">
        <f>+MTQ119/MTQ$16</f>
        <v>#DIV/0!</v>
      </c>
      <c r="MTS119" s="1538">
        <f>+MTS557</f>
        <v>0</v>
      </c>
      <c r="MTT119" s="1845" t="e">
        <f>+MTS119/MTS$16</f>
        <v>#DIV/0!</v>
      </c>
      <c r="MTU119" s="1538">
        <f>+MTU557</f>
        <v>0</v>
      </c>
      <c r="MTV119" s="1845" t="e">
        <f>+MTU119/MTU$16</f>
        <v>#DIV/0!</v>
      </c>
      <c r="MTW119" s="1538">
        <f>+MTW557</f>
        <v>0</v>
      </c>
      <c r="MTX119" s="1845" t="e">
        <f>+MTW119/MTW$16</f>
        <v>#DIV/0!</v>
      </c>
      <c r="MTY119" s="1538">
        <f>+MTY557</f>
        <v>0</v>
      </c>
      <c r="MTZ119" s="1845" t="e">
        <f>+MTY119/MTY$16</f>
        <v>#DIV/0!</v>
      </c>
      <c r="MUA119" s="1538">
        <f>+MUA557</f>
        <v>0</v>
      </c>
      <c r="MUB119" s="1845" t="e">
        <f>+MUA119/MUA$16</f>
        <v>#DIV/0!</v>
      </c>
      <c r="MUC119" s="1538">
        <f>+MUC557</f>
        <v>0</v>
      </c>
      <c r="MUD119" s="1845" t="e">
        <f>+MUC119/MUC$16</f>
        <v>#DIV/0!</v>
      </c>
      <c r="MUE119" s="1538">
        <f>+MUE557</f>
        <v>0</v>
      </c>
      <c r="MUF119" s="1845" t="e">
        <f>+MUE119/MUE$16</f>
        <v>#DIV/0!</v>
      </c>
      <c r="MUG119" s="1538">
        <f>+MUG557</f>
        <v>0</v>
      </c>
      <c r="MUH119" s="1845" t="e">
        <f>+MUG119/MUG$16</f>
        <v>#DIV/0!</v>
      </c>
      <c r="MUI119" s="1538">
        <f>+MUI557</f>
        <v>0</v>
      </c>
      <c r="MUJ119" s="1845" t="e">
        <f>+MUI119/MUI$16</f>
        <v>#DIV/0!</v>
      </c>
      <c r="MUK119" s="1538">
        <f>+MUK557</f>
        <v>0</v>
      </c>
      <c r="MUL119" s="1845" t="e">
        <f>+MUK119/MUK$16</f>
        <v>#DIV/0!</v>
      </c>
      <c r="MUM119" s="1538">
        <f>+MUM557</f>
        <v>0</v>
      </c>
      <c r="MUN119" s="1845" t="e">
        <f>+MUM119/MUM$16</f>
        <v>#DIV/0!</v>
      </c>
      <c r="MUO119" s="1538">
        <f>+MUO557</f>
        <v>0</v>
      </c>
      <c r="MUP119" s="1845" t="e">
        <f>+MUO119/MUO$16</f>
        <v>#DIV/0!</v>
      </c>
      <c r="MUQ119" s="1538">
        <f>+MUQ557</f>
        <v>0</v>
      </c>
      <c r="MUR119" s="1845" t="e">
        <f>+MUQ119/MUQ$16</f>
        <v>#DIV/0!</v>
      </c>
      <c r="MUS119" s="1538">
        <f>+MUS557</f>
        <v>0</v>
      </c>
      <c r="MUT119" s="1845" t="e">
        <f>+MUS119/MUS$16</f>
        <v>#DIV/0!</v>
      </c>
      <c r="MUU119" s="1538">
        <f>+MUU557</f>
        <v>0</v>
      </c>
      <c r="MUV119" s="1845" t="e">
        <f>+MUU119/MUU$16</f>
        <v>#DIV/0!</v>
      </c>
      <c r="MUW119" s="1538">
        <f>+MUW557</f>
        <v>0</v>
      </c>
      <c r="MUX119" s="1845" t="e">
        <f>+MUW119/MUW$16</f>
        <v>#DIV/0!</v>
      </c>
      <c r="MUY119" s="1538">
        <f>+MUY557</f>
        <v>0</v>
      </c>
      <c r="MUZ119" s="1845" t="e">
        <f>+MUY119/MUY$16</f>
        <v>#DIV/0!</v>
      </c>
      <c r="MVA119" s="1538">
        <f>+MVA557</f>
        <v>0</v>
      </c>
      <c r="MVB119" s="1845" t="e">
        <f>+MVA119/MVA$16</f>
        <v>#DIV/0!</v>
      </c>
      <c r="MVC119" s="1538">
        <f>+MVC557</f>
        <v>0</v>
      </c>
      <c r="MVD119" s="1845" t="e">
        <f>+MVC119/MVC$16</f>
        <v>#DIV/0!</v>
      </c>
      <c r="MVE119" s="1538">
        <f>+MVE557</f>
        <v>0</v>
      </c>
      <c r="MVF119" s="1845" t="e">
        <f>+MVE119/MVE$16</f>
        <v>#DIV/0!</v>
      </c>
      <c r="MVG119" s="1538">
        <f>+MVG557</f>
        <v>0</v>
      </c>
      <c r="MVH119" s="1845" t="e">
        <f>+MVG119/MVG$16</f>
        <v>#DIV/0!</v>
      </c>
      <c r="MVI119" s="1538">
        <f>+MVI557</f>
        <v>0</v>
      </c>
      <c r="MVJ119" s="1845" t="e">
        <f>+MVI119/MVI$16</f>
        <v>#DIV/0!</v>
      </c>
      <c r="MVK119" s="1538">
        <f>+MVK557</f>
        <v>0</v>
      </c>
      <c r="MVL119" s="1845" t="e">
        <f>+MVK119/MVK$16</f>
        <v>#DIV/0!</v>
      </c>
      <c r="MVM119" s="1538">
        <f>+MVM557</f>
        <v>0</v>
      </c>
      <c r="MVN119" s="1845" t="e">
        <f>+MVM119/MVM$16</f>
        <v>#DIV/0!</v>
      </c>
      <c r="MVO119" s="1538">
        <f>+MVO557</f>
        <v>0</v>
      </c>
      <c r="MVP119" s="1845" t="e">
        <f>+MVO119/MVO$16</f>
        <v>#DIV/0!</v>
      </c>
      <c r="MVQ119" s="1538">
        <f>+MVQ557</f>
        <v>0</v>
      </c>
      <c r="MVR119" s="1845" t="e">
        <f>+MVQ119/MVQ$16</f>
        <v>#DIV/0!</v>
      </c>
      <c r="MVS119" s="1538">
        <f>+MVS557</f>
        <v>0</v>
      </c>
      <c r="MVT119" s="1845" t="e">
        <f>+MVS119/MVS$16</f>
        <v>#DIV/0!</v>
      </c>
      <c r="MVU119" s="1538">
        <f>+MVU557</f>
        <v>0</v>
      </c>
      <c r="MVV119" s="1845" t="e">
        <f>+MVU119/MVU$16</f>
        <v>#DIV/0!</v>
      </c>
      <c r="MVW119" s="1538">
        <f>+MVW557</f>
        <v>0</v>
      </c>
      <c r="MVX119" s="1845" t="e">
        <f>+MVW119/MVW$16</f>
        <v>#DIV/0!</v>
      </c>
      <c r="MVY119" s="1538">
        <f>+MVY557</f>
        <v>0</v>
      </c>
      <c r="MVZ119" s="1845" t="e">
        <f>+MVY119/MVY$16</f>
        <v>#DIV/0!</v>
      </c>
      <c r="MWA119" s="1538">
        <f>+MWA557</f>
        <v>0</v>
      </c>
      <c r="MWB119" s="1845" t="e">
        <f>+MWA119/MWA$16</f>
        <v>#DIV/0!</v>
      </c>
      <c r="MWC119" s="1538">
        <f>+MWC557</f>
        <v>0</v>
      </c>
      <c r="MWD119" s="1845" t="e">
        <f>+MWC119/MWC$16</f>
        <v>#DIV/0!</v>
      </c>
      <c r="MWE119" s="1538">
        <f>+MWE557</f>
        <v>0</v>
      </c>
      <c r="MWF119" s="1845" t="e">
        <f>+MWE119/MWE$16</f>
        <v>#DIV/0!</v>
      </c>
      <c r="MWG119" s="1538">
        <f>+MWG557</f>
        <v>0</v>
      </c>
      <c r="MWH119" s="1845" t="e">
        <f>+MWG119/MWG$16</f>
        <v>#DIV/0!</v>
      </c>
      <c r="MWI119" s="1538">
        <f>+MWI557</f>
        <v>0</v>
      </c>
      <c r="MWJ119" s="1845" t="e">
        <f>+MWI119/MWI$16</f>
        <v>#DIV/0!</v>
      </c>
      <c r="MWK119" s="1538">
        <f>+MWK557</f>
        <v>0</v>
      </c>
      <c r="MWL119" s="1845" t="e">
        <f>+MWK119/MWK$16</f>
        <v>#DIV/0!</v>
      </c>
      <c r="MWM119" s="1538">
        <f>+MWM557</f>
        <v>0</v>
      </c>
      <c r="MWN119" s="1845" t="e">
        <f>+MWM119/MWM$16</f>
        <v>#DIV/0!</v>
      </c>
      <c r="MWO119" s="1538">
        <f>+MWO557</f>
        <v>0</v>
      </c>
      <c r="MWP119" s="1845" t="e">
        <f>+MWO119/MWO$16</f>
        <v>#DIV/0!</v>
      </c>
      <c r="MWQ119" s="1538">
        <f>+MWQ557</f>
        <v>0</v>
      </c>
      <c r="MWR119" s="1845" t="e">
        <f>+MWQ119/MWQ$16</f>
        <v>#DIV/0!</v>
      </c>
      <c r="MWS119" s="1538">
        <f>+MWS557</f>
        <v>0</v>
      </c>
      <c r="MWT119" s="1845" t="e">
        <f>+MWS119/MWS$16</f>
        <v>#DIV/0!</v>
      </c>
      <c r="MWU119" s="1538">
        <f>+MWU557</f>
        <v>0</v>
      </c>
      <c r="MWV119" s="1845" t="e">
        <f>+MWU119/MWU$16</f>
        <v>#DIV/0!</v>
      </c>
      <c r="MWW119" s="1538">
        <f>+MWW557</f>
        <v>0</v>
      </c>
      <c r="MWX119" s="1845" t="e">
        <f>+MWW119/MWW$16</f>
        <v>#DIV/0!</v>
      </c>
      <c r="MWY119" s="1538">
        <f>+MWY557</f>
        <v>0</v>
      </c>
      <c r="MWZ119" s="1845" t="e">
        <f>+MWY119/MWY$16</f>
        <v>#DIV/0!</v>
      </c>
      <c r="MXA119" s="1538">
        <f>+MXA557</f>
        <v>0</v>
      </c>
      <c r="MXB119" s="1845" t="e">
        <f>+MXA119/MXA$16</f>
        <v>#DIV/0!</v>
      </c>
      <c r="MXC119" s="1538">
        <f>+MXC557</f>
        <v>0</v>
      </c>
      <c r="MXD119" s="1845" t="e">
        <f>+MXC119/MXC$16</f>
        <v>#DIV/0!</v>
      </c>
      <c r="MXE119" s="1538">
        <f>+MXE557</f>
        <v>0</v>
      </c>
      <c r="MXF119" s="1845" t="e">
        <f>+MXE119/MXE$16</f>
        <v>#DIV/0!</v>
      </c>
      <c r="MXG119" s="1538">
        <f>+MXG557</f>
        <v>0</v>
      </c>
      <c r="MXH119" s="1845" t="e">
        <f>+MXG119/MXG$16</f>
        <v>#DIV/0!</v>
      </c>
      <c r="MXI119" s="1538">
        <f>+MXI557</f>
        <v>0</v>
      </c>
      <c r="MXJ119" s="1845" t="e">
        <f>+MXI119/MXI$16</f>
        <v>#DIV/0!</v>
      </c>
      <c r="MXK119" s="1538">
        <f>+MXK557</f>
        <v>0</v>
      </c>
      <c r="MXL119" s="1845" t="e">
        <f>+MXK119/MXK$16</f>
        <v>#DIV/0!</v>
      </c>
      <c r="MXM119" s="1538">
        <f>+MXM557</f>
        <v>0</v>
      </c>
      <c r="MXN119" s="1845" t="e">
        <f>+MXM119/MXM$16</f>
        <v>#DIV/0!</v>
      </c>
      <c r="MXO119" s="1538">
        <f>+MXO557</f>
        <v>0</v>
      </c>
      <c r="MXP119" s="1845" t="e">
        <f>+MXO119/MXO$16</f>
        <v>#DIV/0!</v>
      </c>
      <c r="MXQ119" s="1538">
        <f>+MXQ557</f>
        <v>0</v>
      </c>
      <c r="MXR119" s="1845" t="e">
        <f>+MXQ119/MXQ$16</f>
        <v>#DIV/0!</v>
      </c>
      <c r="MXS119" s="1538">
        <f>+MXS557</f>
        <v>0</v>
      </c>
      <c r="MXT119" s="1845" t="e">
        <f>+MXS119/MXS$16</f>
        <v>#DIV/0!</v>
      </c>
      <c r="MXU119" s="1538">
        <f>+MXU557</f>
        <v>0</v>
      </c>
      <c r="MXV119" s="1845" t="e">
        <f>+MXU119/MXU$16</f>
        <v>#DIV/0!</v>
      </c>
      <c r="MXW119" s="1538">
        <f>+MXW557</f>
        <v>0</v>
      </c>
      <c r="MXX119" s="1845" t="e">
        <f>+MXW119/MXW$16</f>
        <v>#DIV/0!</v>
      </c>
      <c r="MXY119" s="1538">
        <f>+MXY557</f>
        <v>0</v>
      </c>
      <c r="MXZ119" s="1845" t="e">
        <f>+MXY119/MXY$16</f>
        <v>#DIV/0!</v>
      </c>
      <c r="MYA119" s="1538">
        <f>+MYA557</f>
        <v>0</v>
      </c>
      <c r="MYB119" s="1845" t="e">
        <f>+MYA119/MYA$16</f>
        <v>#DIV/0!</v>
      </c>
      <c r="MYC119" s="1538">
        <f>+MYC557</f>
        <v>0</v>
      </c>
      <c r="MYD119" s="1845" t="e">
        <f>+MYC119/MYC$16</f>
        <v>#DIV/0!</v>
      </c>
      <c r="MYE119" s="1538">
        <f>+MYE557</f>
        <v>0</v>
      </c>
      <c r="MYF119" s="1845" t="e">
        <f>+MYE119/MYE$16</f>
        <v>#DIV/0!</v>
      </c>
      <c r="MYG119" s="1538">
        <f>+MYG557</f>
        <v>0</v>
      </c>
      <c r="MYH119" s="1845" t="e">
        <f>+MYG119/MYG$16</f>
        <v>#DIV/0!</v>
      </c>
      <c r="MYI119" s="1538">
        <f>+MYI557</f>
        <v>0</v>
      </c>
      <c r="MYJ119" s="1845" t="e">
        <f>+MYI119/MYI$16</f>
        <v>#DIV/0!</v>
      </c>
      <c r="MYK119" s="1538">
        <f>+MYK557</f>
        <v>0</v>
      </c>
      <c r="MYL119" s="1845" t="e">
        <f>+MYK119/MYK$16</f>
        <v>#DIV/0!</v>
      </c>
      <c r="MYM119" s="1538">
        <f>+MYM557</f>
        <v>0</v>
      </c>
      <c r="MYN119" s="1845" t="e">
        <f>+MYM119/MYM$16</f>
        <v>#DIV/0!</v>
      </c>
      <c r="MYO119" s="1538">
        <f>+MYO557</f>
        <v>0</v>
      </c>
      <c r="MYP119" s="1845" t="e">
        <f>+MYO119/MYO$16</f>
        <v>#DIV/0!</v>
      </c>
      <c r="MYQ119" s="1538">
        <f>+MYQ557</f>
        <v>0</v>
      </c>
      <c r="MYR119" s="1845" t="e">
        <f>+MYQ119/MYQ$16</f>
        <v>#DIV/0!</v>
      </c>
      <c r="MYS119" s="1538">
        <f>+MYS557</f>
        <v>0</v>
      </c>
      <c r="MYT119" s="1845" t="e">
        <f>+MYS119/MYS$16</f>
        <v>#DIV/0!</v>
      </c>
      <c r="MYU119" s="1538">
        <f>+MYU557</f>
        <v>0</v>
      </c>
      <c r="MYV119" s="1845" t="e">
        <f>+MYU119/MYU$16</f>
        <v>#DIV/0!</v>
      </c>
      <c r="MYW119" s="1538">
        <f>+MYW557</f>
        <v>0</v>
      </c>
      <c r="MYX119" s="1845" t="e">
        <f>+MYW119/MYW$16</f>
        <v>#DIV/0!</v>
      </c>
      <c r="MYY119" s="1538">
        <f>+MYY557</f>
        <v>0</v>
      </c>
      <c r="MYZ119" s="1845" t="e">
        <f>+MYY119/MYY$16</f>
        <v>#DIV/0!</v>
      </c>
      <c r="MZA119" s="1538">
        <f>+MZA557</f>
        <v>0</v>
      </c>
      <c r="MZB119" s="1845" t="e">
        <f>+MZA119/MZA$16</f>
        <v>#DIV/0!</v>
      </c>
      <c r="MZC119" s="1538">
        <f>+MZC557</f>
        <v>0</v>
      </c>
      <c r="MZD119" s="1845" t="e">
        <f>+MZC119/MZC$16</f>
        <v>#DIV/0!</v>
      </c>
      <c r="MZE119" s="1538">
        <f>+MZE557</f>
        <v>0</v>
      </c>
      <c r="MZF119" s="1845" t="e">
        <f>+MZE119/MZE$16</f>
        <v>#DIV/0!</v>
      </c>
      <c r="MZG119" s="1538">
        <f>+MZG557</f>
        <v>0</v>
      </c>
      <c r="MZH119" s="1845" t="e">
        <f>+MZG119/MZG$16</f>
        <v>#DIV/0!</v>
      </c>
      <c r="MZI119" s="1538">
        <f>+MZI557</f>
        <v>0</v>
      </c>
      <c r="MZJ119" s="1845" t="e">
        <f>+MZI119/MZI$16</f>
        <v>#DIV/0!</v>
      </c>
      <c r="MZK119" s="1538">
        <f>+MZK557</f>
        <v>0</v>
      </c>
      <c r="MZL119" s="1845" t="e">
        <f>+MZK119/MZK$16</f>
        <v>#DIV/0!</v>
      </c>
      <c r="MZM119" s="1538">
        <f>+MZM557</f>
        <v>0</v>
      </c>
      <c r="MZN119" s="1845" t="e">
        <f>+MZM119/MZM$16</f>
        <v>#DIV/0!</v>
      </c>
      <c r="MZO119" s="1538">
        <f>+MZO557</f>
        <v>0</v>
      </c>
      <c r="MZP119" s="1845" t="e">
        <f>+MZO119/MZO$16</f>
        <v>#DIV/0!</v>
      </c>
      <c r="MZQ119" s="1538">
        <f>+MZQ557</f>
        <v>0</v>
      </c>
      <c r="MZR119" s="1845" t="e">
        <f>+MZQ119/MZQ$16</f>
        <v>#DIV/0!</v>
      </c>
      <c r="MZS119" s="1538">
        <f>+MZS557</f>
        <v>0</v>
      </c>
      <c r="MZT119" s="1845" t="e">
        <f>+MZS119/MZS$16</f>
        <v>#DIV/0!</v>
      </c>
      <c r="MZU119" s="1538">
        <f>+MZU557</f>
        <v>0</v>
      </c>
      <c r="MZV119" s="1845" t="e">
        <f>+MZU119/MZU$16</f>
        <v>#DIV/0!</v>
      </c>
      <c r="MZW119" s="1538">
        <f>+MZW557</f>
        <v>0</v>
      </c>
      <c r="MZX119" s="1845" t="e">
        <f>+MZW119/MZW$16</f>
        <v>#DIV/0!</v>
      </c>
      <c r="MZY119" s="1538">
        <f>+MZY557</f>
        <v>0</v>
      </c>
      <c r="MZZ119" s="1845" t="e">
        <f>+MZY119/MZY$16</f>
        <v>#DIV/0!</v>
      </c>
      <c r="NAA119" s="1538">
        <f>+NAA557</f>
        <v>0</v>
      </c>
      <c r="NAB119" s="1845" t="e">
        <f>+NAA119/NAA$16</f>
        <v>#DIV/0!</v>
      </c>
      <c r="NAC119" s="1538">
        <f>+NAC557</f>
        <v>0</v>
      </c>
      <c r="NAD119" s="1845" t="e">
        <f>+NAC119/NAC$16</f>
        <v>#DIV/0!</v>
      </c>
      <c r="NAE119" s="1538">
        <f>+NAE557</f>
        <v>0</v>
      </c>
      <c r="NAF119" s="1845" t="e">
        <f>+NAE119/NAE$16</f>
        <v>#DIV/0!</v>
      </c>
      <c r="NAG119" s="1538">
        <f>+NAG557</f>
        <v>0</v>
      </c>
      <c r="NAH119" s="1845" t="e">
        <f>+NAG119/NAG$16</f>
        <v>#DIV/0!</v>
      </c>
      <c r="NAI119" s="1538">
        <f>+NAI557</f>
        <v>0</v>
      </c>
      <c r="NAJ119" s="1845" t="e">
        <f>+NAI119/NAI$16</f>
        <v>#DIV/0!</v>
      </c>
      <c r="NAK119" s="1538">
        <f>+NAK557</f>
        <v>0</v>
      </c>
      <c r="NAL119" s="1845" t="e">
        <f>+NAK119/NAK$16</f>
        <v>#DIV/0!</v>
      </c>
      <c r="NAM119" s="1538">
        <f>+NAM557</f>
        <v>0</v>
      </c>
      <c r="NAN119" s="1845" t="e">
        <f>+NAM119/NAM$16</f>
        <v>#DIV/0!</v>
      </c>
      <c r="NAO119" s="1538">
        <f>+NAO557</f>
        <v>0</v>
      </c>
      <c r="NAP119" s="1845" t="e">
        <f>+NAO119/NAO$16</f>
        <v>#DIV/0!</v>
      </c>
      <c r="NAQ119" s="1538">
        <f>+NAQ557</f>
        <v>0</v>
      </c>
      <c r="NAR119" s="1845" t="e">
        <f>+NAQ119/NAQ$16</f>
        <v>#DIV/0!</v>
      </c>
      <c r="NAS119" s="1538">
        <f>+NAS557</f>
        <v>0</v>
      </c>
      <c r="NAT119" s="1845" t="e">
        <f>+NAS119/NAS$16</f>
        <v>#DIV/0!</v>
      </c>
      <c r="NAU119" s="1538">
        <f>+NAU557</f>
        <v>0</v>
      </c>
      <c r="NAV119" s="1845" t="e">
        <f>+NAU119/NAU$16</f>
        <v>#DIV/0!</v>
      </c>
      <c r="NAW119" s="1538">
        <f>+NAW557</f>
        <v>0</v>
      </c>
      <c r="NAX119" s="1845" t="e">
        <f>+NAW119/NAW$16</f>
        <v>#DIV/0!</v>
      </c>
      <c r="NAY119" s="1538">
        <f>+NAY557</f>
        <v>0</v>
      </c>
      <c r="NAZ119" s="1845" t="e">
        <f>+NAY119/NAY$16</f>
        <v>#DIV/0!</v>
      </c>
      <c r="NBA119" s="1538">
        <f>+NBA557</f>
        <v>0</v>
      </c>
      <c r="NBB119" s="1845" t="e">
        <f>+NBA119/NBA$16</f>
        <v>#DIV/0!</v>
      </c>
      <c r="NBC119" s="1538">
        <f>+NBC557</f>
        <v>0</v>
      </c>
      <c r="NBD119" s="1845" t="e">
        <f>+NBC119/NBC$16</f>
        <v>#DIV/0!</v>
      </c>
      <c r="NBE119" s="1538">
        <f>+NBE557</f>
        <v>0</v>
      </c>
      <c r="NBF119" s="1845" t="e">
        <f>+NBE119/NBE$16</f>
        <v>#DIV/0!</v>
      </c>
      <c r="NBG119" s="1538">
        <f>+NBG557</f>
        <v>0</v>
      </c>
      <c r="NBH119" s="1845" t="e">
        <f>+NBG119/NBG$16</f>
        <v>#DIV/0!</v>
      </c>
      <c r="NBI119" s="1538">
        <f>+NBI557</f>
        <v>0</v>
      </c>
      <c r="NBJ119" s="1845" t="e">
        <f>+NBI119/NBI$16</f>
        <v>#DIV/0!</v>
      </c>
      <c r="NBK119" s="1538">
        <f>+NBK557</f>
        <v>0</v>
      </c>
      <c r="NBL119" s="1845" t="e">
        <f>+NBK119/NBK$16</f>
        <v>#DIV/0!</v>
      </c>
      <c r="NBM119" s="1538">
        <f>+NBM557</f>
        <v>0</v>
      </c>
      <c r="NBN119" s="1845" t="e">
        <f>+NBM119/NBM$16</f>
        <v>#DIV/0!</v>
      </c>
      <c r="NBO119" s="1538">
        <f>+NBO557</f>
        <v>0</v>
      </c>
      <c r="NBP119" s="1845" t="e">
        <f>+NBO119/NBO$16</f>
        <v>#DIV/0!</v>
      </c>
      <c r="NBQ119" s="1538">
        <f>+NBQ557</f>
        <v>0</v>
      </c>
      <c r="NBR119" s="1845" t="e">
        <f>+NBQ119/NBQ$16</f>
        <v>#DIV/0!</v>
      </c>
      <c r="NBS119" s="1538">
        <f>+NBS557</f>
        <v>0</v>
      </c>
      <c r="NBT119" s="1845" t="e">
        <f>+NBS119/NBS$16</f>
        <v>#DIV/0!</v>
      </c>
      <c r="NBU119" s="1538">
        <f>+NBU557</f>
        <v>0</v>
      </c>
      <c r="NBV119" s="1845" t="e">
        <f>+NBU119/NBU$16</f>
        <v>#DIV/0!</v>
      </c>
      <c r="NBW119" s="1538">
        <f>+NBW557</f>
        <v>0</v>
      </c>
      <c r="NBX119" s="1845" t="e">
        <f>+NBW119/NBW$16</f>
        <v>#DIV/0!</v>
      </c>
      <c r="NBY119" s="1538">
        <f>+NBY557</f>
        <v>0</v>
      </c>
      <c r="NBZ119" s="1845" t="e">
        <f>+NBY119/NBY$16</f>
        <v>#DIV/0!</v>
      </c>
      <c r="NCA119" s="1538">
        <f>+NCA557</f>
        <v>0</v>
      </c>
      <c r="NCB119" s="1845" t="e">
        <f>+NCA119/NCA$16</f>
        <v>#DIV/0!</v>
      </c>
      <c r="NCC119" s="1538">
        <f>+NCC557</f>
        <v>0</v>
      </c>
      <c r="NCD119" s="1845" t="e">
        <f>+NCC119/NCC$16</f>
        <v>#DIV/0!</v>
      </c>
      <c r="NCE119" s="1538">
        <f>+NCE557</f>
        <v>0</v>
      </c>
      <c r="NCF119" s="1845" t="e">
        <f>+NCE119/NCE$16</f>
        <v>#DIV/0!</v>
      </c>
      <c r="NCG119" s="1538">
        <f>+NCG557</f>
        <v>0</v>
      </c>
      <c r="NCH119" s="1845" t="e">
        <f>+NCG119/NCG$16</f>
        <v>#DIV/0!</v>
      </c>
      <c r="NCI119" s="1538">
        <f>+NCI557</f>
        <v>0</v>
      </c>
      <c r="NCJ119" s="1845" t="e">
        <f>+NCI119/NCI$16</f>
        <v>#DIV/0!</v>
      </c>
      <c r="NCK119" s="1538">
        <f>+NCK557</f>
        <v>0</v>
      </c>
      <c r="NCL119" s="1845" t="e">
        <f>+NCK119/NCK$16</f>
        <v>#DIV/0!</v>
      </c>
      <c r="NCM119" s="1538">
        <f>+NCM557</f>
        <v>0</v>
      </c>
      <c r="NCN119" s="1845" t="e">
        <f>+NCM119/NCM$16</f>
        <v>#DIV/0!</v>
      </c>
      <c r="NCO119" s="1538">
        <f>+NCO557</f>
        <v>0</v>
      </c>
      <c r="NCP119" s="1845" t="e">
        <f>+NCO119/NCO$16</f>
        <v>#DIV/0!</v>
      </c>
      <c r="NCQ119" s="1538">
        <f>+NCQ557</f>
        <v>0</v>
      </c>
      <c r="NCR119" s="1845" t="e">
        <f>+NCQ119/NCQ$16</f>
        <v>#DIV/0!</v>
      </c>
      <c r="NCS119" s="1538">
        <f>+NCS557</f>
        <v>0</v>
      </c>
      <c r="NCT119" s="1845" t="e">
        <f>+NCS119/NCS$16</f>
        <v>#DIV/0!</v>
      </c>
      <c r="NCU119" s="1538">
        <f>+NCU557</f>
        <v>0</v>
      </c>
      <c r="NCV119" s="1845" t="e">
        <f>+NCU119/NCU$16</f>
        <v>#DIV/0!</v>
      </c>
      <c r="NCW119" s="1538">
        <f>+NCW557</f>
        <v>0</v>
      </c>
      <c r="NCX119" s="1845" t="e">
        <f>+NCW119/NCW$16</f>
        <v>#DIV/0!</v>
      </c>
      <c r="NCY119" s="1538">
        <f>+NCY557</f>
        <v>0</v>
      </c>
      <c r="NCZ119" s="1845" t="e">
        <f>+NCY119/NCY$16</f>
        <v>#DIV/0!</v>
      </c>
      <c r="NDA119" s="1538">
        <f>+NDA557</f>
        <v>0</v>
      </c>
      <c r="NDB119" s="1845" t="e">
        <f>+NDA119/NDA$16</f>
        <v>#DIV/0!</v>
      </c>
      <c r="NDC119" s="1538">
        <f>+NDC557</f>
        <v>0</v>
      </c>
      <c r="NDD119" s="1845" t="e">
        <f>+NDC119/NDC$16</f>
        <v>#DIV/0!</v>
      </c>
      <c r="NDE119" s="1538">
        <f>+NDE557</f>
        <v>0</v>
      </c>
      <c r="NDF119" s="1845" t="e">
        <f>+NDE119/NDE$16</f>
        <v>#DIV/0!</v>
      </c>
      <c r="NDG119" s="1538">
        <f>+NDG557</f>
        <v>0</v>
      </c>
      <c r="NDH119" s="1845" t="e">
        <f>+NDG119/NDG$16</f>
        <v>#DIV/0!</v>
      </c>
      <c r="NDI119" s="1538">
        <f>+NDI557</f>
        <v>0</v>
      </c>
      <c r="NDJ119" s="1845" t="e">
        <f>+NDI119/NDI$16</f>
        <v>#DIV/0!</v>
      </c>
      <c r="NDK119" s="1538">
        <f>+NDK557</f>
        <v>0</v>
      </c>
      <c r="NDL119" s="1845" t="e">
        <f>+NDK119/NDK$16</f>
        <v>#DIV/0!</v>
      </c>
      <c r="NDM119" s="1538">
        <f>+NDM557</f>
        <v>0</v>
      </c>
      <c r="NDN119" s="1845" t="e">
        <f>+NDM119/NDM$16</f>
        <v>#DIV/0!</v>
      </c>
      <c r="NDO119" s="1538">
        <f>+NDO557</f>
        <v>0</v>
      </c>
      <c r="NDP119" s="1845" t="e">
        <f>+NDO119/NDO$16</f>
        <v>#DIV/0!</v>
      </c>
      <c r="NDQ119" s="1538">
        <f>+NDQ557</f>
        <v>0</v>
      </c>
      <c r="NDR119" s="1845" t="e">
        <f>+NDQ119/NDQ$16</f>
        <v>#DIV/0!</v>
      </c>
      <c r="NDS119" s="1538">
        <f>+NDS557</f>
        <v>0</v>
      </c>
      <c r="NDT119" s="1845" t="e">
        <f>+NDS119/NDS$16</f>
        <v>#DIV/0!</v>
      </c>
      <c r="NDU119" s="1538">
        <f>+NDU557</f>
        <v>0</v>
      </c>
      <c r="NDV119" s="1845" t="e">
        <f>+NDU119/NDU$16</f>
        <v>#DIV/0!</v>
      </c>
      <c r="NDW119" s="1538">
        <f>+NDW557</f>
        <v>0</v>
      </c>
      <c r="NDX119" s="1845" t="e">
        <f>+NDW119/NDW$16</f>
        <v>#DIV/0!</v>
      </c>
      <c r="NDY119" s="1538">
        <f>+NDY557</f>
        <v>0</v>
      </c>
      <c r="NDZ119" s="1845" t="e">
        <f>+NDY119/NDY$16</f>
        <v>#DIV/0!</v>
      </c>
      <c r="NEA119" s="1538">
        <f>+NEA557</f>
        <v>0</v>
      </c>
      <c r="NEB119" s="1845" t="e">
        <f>+NEA119/NEA$16</f>
        <v>#DIV/0!</v>
      </c>
      <c r="NEC119" s="1538">
        <f>+NEC557</f>
        <v>0</v>
      </c>
      <c r="NED119" s="1845" t="e">
        <f>+NEC119/NEC$16</f>
        <v>#DIV/0!</v>
      </c>
      <c r="NEE119" s="1538">
        <f>+NEE557</f>
        <v>0</v>
      </c>
      <c r="NEF119" s="1845" t="e">
        <f>+NEE119/NEE$16</f>
        <v>#DIV/0!</v>
      </c>
      <c r="NEG119" s="1538">
        <f>+NEG557</f>
        <v>0</v>
      </c>
      <c r="NEH119" s="1845" t="e">
        <f>+NEG119/NEG$16</f>
        <v>#DIV/0!</v>
      </c>
      <c r="NEI119" s="1538">
        <f>+NEI557</f>
        <v>0</v>
      </c>
      <c r="NEJ119" s="1845" t="e">
        <f>+NEI119/NEI$16</f>
        <v>#DIV/0!</v>
      </c>
      <c r="NEK119" s="1538">
        <f>+NEK557</f>
        <v>0</v>
      </c>
      <c r="NEL119" s="1845" t="e">
        <f>+NEK119/NEK$16</f>
        <v>#DIV/0!</v>
      </c>
      <c r="NEM119" s="1538">
        <f>+NEM557</f>
        <v>0</v>
      </c>
      <c r="NEN119" s="1845" t="e">
        <f>+NEM119/NEM$16</f>
        <v>#DIV/0!</v>
      </c>
      <c r="NEO119" s="1538">
        <f>+NEO557</f>
        <v>0</v>
      </c>
      <c r="NEP119" s="1845" t="e">
        <f>+NEO119/NEO$16</f>
        <v>#DIV/0!</v>
      </c>
      <c r="NEQ119" s="1538">
        <f>+NEQ557</f>
        <v>0</v>
      </c>
      <c r="NER119" s="1845" t="e">
        <f>+NEQ119/NEQ$16</f>
        <v>#DIV/0!</v>
      </c>
      <c r="NES119" s="1538">
        <f>+NES557</f>
        <v>0</v>
      </c>
      <c r="NET119" s="1845" t="e">
        <f>+NES119/NES$16</f>
        <v>#DIV/0!</v>
      </c>
      <c r="NEU119" s="1538">
        <f>+NEU557</f>
        <v>0</v>
      </c>
      <c r="NEV119" s="1845" t="e">
        <f>+NEU119/NEU$16</f>
        <v>#DIV/0!</v>
      </c>
      <c r="NEW119" s="1538">
        <f>+NEW557</f>
        <v>0</v>
      </c>
      <c r="NEX119" s="1845" t="e">
        <f>+NEW119/NEW$16</f>
        <v>#DIV/0!</v>
      </c>
      <c r="NEY119" s="1538">
        <f>+NEY557</f>
        <v>0</v>
      </c>
      <c r="NEZ119" s="1845" t="e">
        <f>+NEY119/NEY$16</f>
        <v>#DIV/0!</v>
      </c>
      <c r="NFA119" s="1538">
        <f>+NFA557</f>
        <v>0</v>
      </c>
      <c r="NFB119" s="1845" t="e">
        <f>+NFA119/NFA$16</f>
        <v>#DIV/0!</v>
      </c>
      <c r="NFC119" s="1538">
        <f>+NFC557</f>
        <v>0</v>
      </c>
      <c r="NFD119" s="1845" t="e">
        <f>+NFC119/NFC$16</f>
        <v>#DIV/0!</v>
      </c>
      <c r="NFE119" s="1538">
        <f>+NFE557</f>
        <v>0</v>
      </c>
      <c r="NFF119" s="1845" t="e">
        <f>+NFE119/NFE$16</f>
        <v>#DIV/0!</v>
      </c>
      <c r="NFG119" s="1538">
        <f>+NFG557</f>
        <v>0</v>
      </c>
      <c r="NFH119" s="1845" t="e">
        <f>+NFG119/NFG$16</f>
        <v>#DIV/0!</v>
      </c>
      <c r="NFI119" s="1538">
        <f>+NFI557</f>
        <v>0</v>
      </c>
      <c r="NFJ119" s="1845" t="e">
        <f>+NFI119/NFI$16</f>
        <v>#DIV/0!</v>
      </c>
      <c r="NFK119" s="1538">
        <f>+NFK557</f>
        <v>0</v>
      </c>
      <c r="NFL119" s="1845" t="e">
        <f>+NFK119/NFK$16</f>
        <v>#DIV/0!</v>
      </c>
      <c r="NFM119" s="1538">
        <f>+NFM557</f>
        <v>0</v>
      </c>
      <c r="NFN119" s="1845" t="e">
        <f>+NFM119/NFM$16</f>
        <v>#DIV/0!</v>
      </c>
      <c r="NFO119" s="1538">
        <f>+NFO557</f>
        <v>0</v>
      </c>
      <c r="NFP119" s="1845" t="e">
        <f>+NFO119/NFO$16</f>
        <v>#DIV/0!</v>
      </c>
      <c r="NFQ119" s="1538">
        <f>+NFQ557</f>
        <v>0</v>
      </c>
      <c r="NFR119" s="1845" t="e">
        <f>+NFQ119/NFQ$16</f>
        <v>#DIV/0!</v>
      </c>
      <c r="NFS119" s="1538">
        <f>+NFS557</f>
        <v>0</v>
      </c>
      <c r="NFT119" s="1845" t="e">
        <f>+NFS119/NFS$16</f>
        <v>#DIV/0!</v>
      </c>
      <c r="NFU119" s="1538">
        <f>+NFU557</f>
        <v>0</v>
      </c>
      <c r="NFV119" s="1845" t="e">
        <f>+NFU119/NFU$16</f>
        <v>#DIV/0!</v>
      </c>
      <c r="NFW119" s="1538">
        <f>+NFW557</f>
        <v>0</v>
      </c>
      <c r="NFX119" s="1845" t="e">
        <f>+NFW119/NFW$16</f>
        <v>#DIV/0!</v>
      </c>
      <c r="NFY119" s="1538">
        <f>+NFY557</f>
        <v>0</v>
      </c>
      <c r="NFZ119" s="1845" t="e">
        <f>+NFY119/NFY$16</f>
        <v>#DIV/0!</v>
      </c>
      <c r="NGA119" s="1538">
        <f>+NGA557</f>
        <v>0</v>
      </c>
      <c r="NGB119" s="1845" t="e">
        <f>+NGA119/NGA$16</f>
        <v>#DIV/0!</v>
      </c>
      <c r="NGC119" s="1538">
        <f>+NGC557</f>
        <v>0</v>
      </c>
      <c r="NGD119" s="1845" t="e">
        <f>+NGC119/NGC$16</f>
        <v>#DIV/0!</v>
      </c>
      <c r="NGE119" s="1538">
        <f>+NGE557</f>
        <v>0</v>
      </c>
      <c r="NGF119" s="1845" t="e">
        <f>+NGE119/NGE$16</f>
        <v>#DIV/0!</v>
      </c>
      <c r="NGG119" s="1538">
        <f>+NGG557</f>
        <v>0</v>
      </c>
      <c r="NGH119" s="1845" t="e">
        <f>+NGG119/NGG$16</f>
        <v>#DIV/0!</v>
      </c>
      <c r="NGI119" s="1538">
        <f>+NGI557</f>
        <v>0</v>
      </c>
      <c r="NGJ119" s="1845" t="e">
        <f>+NGI119/NGI$16</f>
        <v>#DIV/0!</v>
      </c>
      <c r="NGK119" s="1538">
        <f>+NGK557</f>
        <v>0</v>
      </c>
      <c r="NGL119" s="1845" t="e">
        <f>+NGK119/NGK$16</f>
        <v>#DIV/0!</v>
      </c>
      <c r="NGM119" s="1538">
        <f>+NGM557</f>
        <v>0</v>
      </c>
      <c r="NGN119" s="1845" t="e">
        <f>+NGM119/NGM$16</f>
        <v>#DIV/0!</v>
      </c>
      <c r="NGO119" s="1538">
        <f>+NGO557</f>
        <v>0</v>
      </c>
      <c r="NGP119" s="1845" t="e">
        <f>+NGO119/NGO$16</f>
        <v>#DIV/0!</v>
      </c>
      <c r="NGQ119" s="1538">
        <f>+NGQ557</f>
        <v>0</v>
      </c>
      <c r="NGR119" s="1845" t="e">
        <f>+NGQ119/NGQ$16</f>
        <v>#DIV/0!</v>
      </c>
      <c r="NGS119" s="1538">
        <f>+NGS557</f>
        <v>0</v>
      </c>
      <c r="NGT119" s="1845" t="e">
        <f>+NGS119/NGS$16</f>
        <v>#DIV/0!</v>
      </c>
      <c r="NGU119" s="1538">
        <f>+NGU557</f>
        <v>0</v>
      </c>
      <c r="NGV119" s="1845" t="e">
        <f>+NGU119/NGU$16</f>
        <v>#DIV/0!</v>
      </c>
      <c r="NGW119" s="1538">
        <f>+NGW557</f>
        <v>0</v>
      </c>
      <c r="NGX119" s="1845" t="e">
        <f>+NGW119/NGW$16</f>
        <v>#DIV/0!</v>
      </c>
      <c r="NGY119" s="1538">
        <f>+NGY557</f>
        <v>0</v>
      </c>
      <c r="NGZ119" s="1845" t="e">
        <f>+NGY119/NGY$16</f>
        <v>#DIV/0!</v>
      </c>
      <c r="NHA119" s="1538">
        <f>+NHA557</f>
        <v>0</v>
      </c>
      <c r="NHB119" s="1845" t="e">
        <f>+NHA119/NHA$16</f>
        <v>#DIV/0!</v>
      </c>
      <c r="NHC119" s="1538">
        <f>+NHC557</f>
        <v>0</v>
      </c>
      <c r="NHD119" s="1845" t="e">
        <f>+NHC119/NHC$16</f>
        <v>#DIV/0!</v>
      </c>
      <c r="NHE119" s="1538">
        <f>+NHE557</f>
        <v>0</v>
      </c>
      <c r="NHF119" s="1845" t="e">
        <f>+NHE119/NHE$16</f>
        <v>#DIV/0!</v>
      </c>
      <c r="NHG119" s="1538">
        <f>+NHG557</f>
        <v>0</v>
      </c>
      <c r="NHH119" s="1845" t="e">
        <f>+NHG119/NHG$16</f>
        <v>#DIV/0!</v>
      </c>
      <c r="NHI119" s="1538">
        <f>+NHI557</f>
        <v>0</v>
      </c>
      <c r="NHJ119" s="1845" t="e">
        <f>+NHI119/NHI$16</f>
        <v>#DIV/0!</v>
      </c>
      <c r="NHK119" s="1538">
        <f>+NHK557</f>
        <v>0</v>
      </c>
      <c r="NHL119" s="1845" t="e">
        <f>+NHK119/NHK$16</f>
        <v>#DIV/0!</v>
      </c>
      <c r="NHM119" s="1538">
        <f>+NHM557</f>
        <v>0</v>
      </c>
      <c r="NHN119" s="1845" t="e">
        <f>+NHM119/NHM$16</f>
        <v>#DIV/0!</v>
      </c>
      <c r="NHO119" s="1538">
        <f>+NHO557</f>
        <v>0</v>
      </c>
      <c r="NHP119" s="1845" t="e">
        <f>+NHO119/NHO$16</f>
        <v>#DIV/0!</v>
      </c>
      <c r="NHQ119" s="1538">
        <f>+NHQ557</f>
        <v>0</v>
      </c>
      <c r="NHR119" s="1845" t="e">
        <f>+NHQ119/NHQ$16</f>
        <v>#DIV/0!</v>
      </c>
      <c r="NHS119" s="1538">
        <f>+NHS557</f>
        <v>0</v>
      </c>
      <c r="NHT119" s="1845" t="e">
        <f>+NHS119/NHS$16</f>
        <v>#DIV/0!</v>
      </c>
      <c r="NHU119" s="1538">
        <f>+NHU557</f>
        <v>0</v>
      </c>
      <c r="NHV119" s="1845" t="e">
        <f>+NHU119/NHU$16</f>
        <v>#DIV/0!</v>
      </c>
      <c r="NHW119" s="1538">
        <f>+NHW557</f>
        <v>0</v>
      </c>
      <c r="NHX119" s="1845" t="e">
        <f>+NHW119/NHW$16</f>
        <v>#DIV/0!</v>
      </c>
      <c r="NHY119" s="1538">
        <f>+NHY557</f>
        <v>0</v>
      </c>
      <c r="NHZ119" s="1845" t="e">
        <f>+NHY119/NHY$16</f>
        <v>#DIV/0!</v>
      </c>
      <c r="NIA119" s="1538">
        <f>+NIA557</f>
        <v>0</v>
      </c>
      <c r="NIB119" s="1845" t="e">
        <f>+NIA119/NIA$16</f>
        <v>#DIV/0!</v>
      </c>
      <c r="NIC119" s="1538">
        <f>+NIC557</f>
        <v>0</v>
      </c>
      <c r="NID119" s="1845" t="e">
        <f>+NIC119/NIC$16</f>
        <v>#DIV/0!</v>
      </c>
      <c r="NIE119" s="1538">
        <f>+NIE557</f>
        <v>0</v>
      </c>
      <c r="NIF119" s="1845" t="e">
        <f>+NIE119/NIE$16</f>
        <v>#DIV/0!</v>
      </c>
      <c r="NIG119" s="1538">
        <f>+NIG557</f>
        <v>0</v>
      </c>
      <c r="NIH119" s="1845" t="e">
        <f>+NIG119/NIG$16</f>
        <v>#DIV/0!</v>
      </c>
      <c r="NII119" s="1538">
        <f>+NII557</f>
        <v>0</v>
      </c>
      <c r="NIJ119" s="1845" t="e">
        <f>+NII119/NII$16</f>
        <v>#DIV/0!</v>
      </c>
      <c r="NIK119" s="1538">
        <f>+NIK557</f>
        <v>0</v>
      </c>
      <c r="NIL119" s="1845" t="e">
        <f>+NIK119/NIK$16</f>
        <v>#DIV/0!</v>
      </c>
      <c r="NIM119" s="1538">
        <f>+NIM557</f>
        <v>0</v>
      </c>
      <c r="NIN119" s="1845" t="e">
        <f>+NIM119/NIM$16</f>
        <v>#DIV/0!</v>
      </c>
      <c r="NIO119" s="1538">
        <f>+NIO557</f>
        <v>0</v>
      </c>
      <c r="NIP119" s="1845" t="e">
        <f>+NIO119/NIO$16</f>
        <v>#DIV/0!</v>
      </c>
      <c r="NIQ119" s="1538">
        <f>+NIQ557</f>
        <v>0</v>
      </c>
      <c r="NIR119" s="1845" t="e">
        <f>+NIQ119/NIQ$16</f>
        <v>#DIV/0!</v>
      </c>
      <c r="NIS119" s="1538">
        <f>+NIS557</f>
        <v>0</v>
      </c>
      <c r="NIT119" s="1845" t="e">
        <f>+NIS119/NIS$16</f>
        <v>#DIV/0!</v>
      </c>
      <c r="NIU119" s="1538">
        <f>+NIU557</f>
        <v>0</v>
      </c>
      <c r="NIV119" s="1845" t="e">
        <f>+NIU119/NIU$16</f>
        <v>#DIV/0!</v>
      </c>
      <c r="NIW119" s="1538">
        <f>+NIW557</f>
        <v>0</v>
      </c>
      <c r="NIX119" s="1845" t="e">
        <f>+NIW119/NIW$16</f>
        <v>#DIV/0!</v>
      </c>
      <c r="NIY119" s="1538">
        <f>+NIY557</f>
        <v>0</v>
      </c>
      <c r="NIZ119" s="1845" t="e">
        <f>+NIY119/NIY$16</f>
        <v>#DIV/0!</v>
      </c>
      <c r="NJA119" s="1538">
        <f>+NJA557</f>
        <v>0</v>
      </c>
      <c r="NJB119" s="1845" t="e">
        <f>+NJA119/NJA$16</f>
        <v>#DIV/0!</v>
      </c>
      <c r="NJC119" s="1538">
        <f>+NJC557</f>
        <v>0</v>
      </c>
      <c r="NJD119" s="1845" t="e">
        <f>+NJC119/NJC$16</f>
        <v>#DIV/0!</v>
      </c>
      <c r="NJE119" s="1538">
        <f>+NJE557</f>
        <v>0</v>
      </c>
      <c r="NJF119" s="1845" t="e">
        <f>+NJE119/NJE$16</f>
        <v>#DIV/0!</v>
      </c>
      <c r="NJG119" s="1538">
        <f>+NJG557</f>
        <v>0</v>
      </c>
      <c r="NJH119" s="1845" t="e">
        <f>+NJG119/NJG$16</f>
        <v>#DIV/0!</v>
      </c>
      <c r="NJI119" s="1538">
        <f>+NJI557</f>
        <v>0</v>
      </c>
      <c r="NJJ119" s="1845" t="e">
        <f>+NJI119/NJI$16</f>
        <v>#DIV/0!</v>
      </c>
      <c r="NJK119" s="1538">
        <f>+NJK557</f>
        <v>0</v>
      </c>
      <c r="NJL119" s="1845" t="e">
        <f>+NJK119/NJK$16</f>
        <v>#DIV/0!</v>
      </c>
      <c r="NJM119" s="1538">
        <f>+NJM557</f>
        <v>0</v>
      </c>
      <c r="NJN119" s="1845" t="e">
        <f>+NJM119/NJM$16</f>
        <v>#DIV/0!</v>
      </c>
      <c r="NJO119" s="1538">
        <f>+NJO557</f>
        <v>0</v>
      </c>
      <c r="NJP119" s="1845" t="e">
        <f>+NJO119/NJO$16</f>
        <v>#DIV/0!</v>
      </c>
      <c r="NJQ119" s="1538">
        <f>+NJQ557</f>
        <v>0</v>
      </c>
      <c r="NJR119" s="1845" t="e">
        <f>+NJQ119/NJQ$16</f>
        <v>#DIV/0!</v>
      </c>
      <c r="NJS119" s="1538">
        <f>+NJS557</f>
        <v>0</v>
      </c>
      <c r="NJT119" s="1845" t="e">
        <f>+NJS119/NJS$16</f>
        <v>#DIV/0!</v>
      </c>
      <c r="NJU119" s="1538">
        <f>+NJU557</f>
        <v>0</v>
      </c>
      <c r="NJV119" s="1845" t="e">
        <f>+NJU119/NJU$16</f>
        <v>#DIV/0!</v>
      </c>
      <c r="NJW119" s="1538">
        <f>+NJW557</f>
        <v>0</v>
      </c>
      <c r="NJX119" s="1845" t="e">
        <f>+NJW119/NJW$16</f>
        <v>#DIV/0!</v>
      </c>
      <c r="NJY119" s="1538">
        <f>+NJY557</f>
        <v>0</v>
      </c>
      <c r="NJZ119" s="1845" t="e">
        <f>+NJY119/NJY$16</f>
        <v>#DIV/0!</v>
      </c>
      <c r="NKA119" s="1538">
        <f>+NKA557</f>
        <v>0</v>
      </c>
      <c r="NKB119" s="1845" t="e">
        <f>+NKA119/NKA$16</f>
        <v>#DIV/0!</v>
      </c>
      <c r="NKC119" s="1538">
        <f>+NKC557</f>
        <v>0</v>
      </c>
      <c r="NKD119" s="1845" t="e">
        <f>+NKC119/NKC$16</f>
        <v>#DIV/0!</v>
      </c>
      <c r="NKE119" s="1538">
        <f>+NKE557</f>
        <v>0</v>
      </c>
      <c r="NKF119" s="1845" t="e">
        <f>+NKE119/NKE$16</f>
        <v>#DIV/0!</v>
      </c>
      <c r="NKG119" s="1538">
        <f>+NKG557</f>
        <v>0</v>
      </c>
      <c r="NKH119" s="1845" t="e">
        <f>+NKG119/NKG$16</f>
        <v>#DIV/0!</v>
      </c>
      <c r="NKI119" s="1538">
        <f>+NKI557</f>
        <v>0</v>
      </c>
      <c r="NKJ119" s="1845" t="e">
        <f>+NKI119/NKI$16</f>
        <v>#DIV/0!</v>
      </c>
      <c r="NKK119" s="1538">
        <f>+NKK557</f>
        <v>0</v>
      </c>
      <c r="NKL119" s="1845" t="e">
        <f>+NKK119/NKK$16</f>
        <v>#DIV/0!</v>
      </c>
      <c r="NKM119" s="1538">
        <f>+NKM557</f>
        <v>0</v>
      </c>
      <c r="NKN119" s="1845" t="e">
        <f>+NKM119/NKM$16</f>
        <v>#DIV/0!</v>
      </c>
      <c r="NKO119" s="1538">
        <f>+NKO557</f>
        <v>0</v>
      </c>
      <c r="NKP119" s="1845" t="e">
        <f>+NKO119/NKO$16</f>
        <v>#DIV/0!</v>
      </c>
      <c r="NKQ119" s="1538">
        <f>+NKQ557</f>
        <v>0</v>
      </c>
      <c r="NKR119" s="1845" t="e">
        <f>+NKQ119/NKQ$16</f>
        <v>#DIV/0!</v>
      </c>
      <c r="NKS119" s="1538">
        <f>+NKS557</f>
        <v>0</v>
      </c>
      <c r="NKT119" s="1845" t="e">
        <f>+NKS119/NKS$16</f>
        <v>#DIV/0!</v>
      </c>
      <c r="NKU119" s="1538">
        <f>+NKU557</f>
        <v>0</v>
      </c>
      <c r="NKV119" s="1845" t="e">
        <f>+NKU119/NKU$16</f>
        <v>#DIV/0!</v>
      </c>
      <c r="NKW119" s="1538">
        <f>+NKW557</f>
        <v>0</v>
      </c>
      <c r="NKX119" s="1845" t="e">
        <f>+NKW119/NKW$16</f>
        <v>#DIV/0!</v>
      </c>
      <c r="NKY119" s="1538">
        <f>+NKY557</f>
        <v>0</v>
      </c>
      <c r="NKZ119" s="1845" t="e">
        <f>+NKY119/NKY$16</f>
        <v>#DIV/0!</v>
      </c>
      <c r="NLA119" s="1538">
        <f>+NLA557</f>
        <v>0</v>
      </c>
      <c r="NLB119" s="1845" t="e">
        <f>+NLA119/NLA$16</f>
        <v>#DIV/0!</v>
      </c>
      <c r="NLC119" s="1538">
        <f>+NLC557</f>
        <v>0</v>
      </c>
      <c r="NLD119" s="1845" t="e">
        <f>+NLC119/NLC$16</f>
        <v>#DIV/0!</v>
      </c>
      <c r="NLE119" s="1538">
        <f>+NLE557</f>
        <v>0</v>
      </c>
      <c r="NLF119" s="1845" t="e">
        <f>+NLE119/NLE$16</f>
        <v>#DIV/0!</v>
      </c>
      <c r="NLG119" s="1538">
        <f>+NLG557</f>
        <v>0</v>
      </c>
      <c r="NLH119" s="1845" t="e">
        <f>+NLG119/NLG$16</f>
        <v>#DIV/0!</v>
      </c>
      <c r="NLI119" s="1538">
        <f>+NLI557</f>
        <v>0</v>
      </c>
      <c r="NLJ119" s="1845" t="e">
        <f>+NLI119/NLI$16</f>
        <v>#DIV/0!</v>
      </c>
      <c r="NLK119" s="1538">
        <f>+NLK557</f>
        <v>0</v>
      </c>
      <c r="NLL119" s="1845" t="e">
        <f>+NLK119/NLK$16</f>
        <v>#DIV/0!</v>
      </c>
      <c r="NLM119" s="1538">
        <f>+NLM557</f>
        <v>0</v>
      </c>
      <c r="NLN119" s="1845" t="e">
        <f>+NLM119/NLM$16</f>
        <v>#DIV/0!</v>
      </c>
      <c r="NLO119" s="1538">
        <f>+NLO557</f>
        <v>0</v>
      </c>
      <c r="NLP119" s="1845" t="e">
        <f>+NLO119/NLO$16</f>
        <v>#DIV/0!</v>
      </c>
      <c r="NLQ119" s="1538">
        <f>+NLQ557</f>
        <v>0</v>
      </c>
      <c r="NLR119" s="1845" t="e">
        <f>+NLQ119/NLQ$16</f>
        <v>#DIV/0!</v>
      </c>
      <c r="NLS119" s="1538">
        <f>+NLS557</f>
        <v>0</v>
      </c>
      <c r="NLT119" s="1845" t="e">
        <f>+NLS119/NLS$16</f>
        <v>#DIV/0!</v>
      </c>
      <c r="NLU119" s="1538">
        <f>+NLU557</f>
        <v>0</v>
      </c>
      <c r="NLV119" s="1845" t="e">
        <f>+NLU119/NLU$16</f>
        <v>#DIV/0!</v>
      </c>
      <c r="NLW119" s="1538">
        <f>+NLW557</f>
        <v>0</v>
      </c>
      <c r="NLX119" s="1845" t="e">
        <f>+NLW119/NLW$16</f>
        <v>#DIV/0!</v>
      </c>
      <c r="NLY119" s="1538">
        <f>+NLY557</f>
        <v>0</v>
      </c>
      <c r="NLZ119" s="1845" t="e">
        <f>+NLY119/NLY$16</f>
        <v>#DIV/0!</v>
      </c>
      <c r="NMA119" s="1538">
        <f>+NMA557</f>
        <v>0</v>
      </c>
      <c r="NMB119" s="1845" t="e">
        <f>+NMA119/NMA$16</f>
        <v>#DIV/0!</v>
      </c>
      <c r="NMC119" s="1538">
        <f>+NMC557</f>
        <v>0</v>
      </c>
      <c r="NMD119" s="1845" t="e">
        <f>+NMC119/NMC$16</f>
        <v>#DIV/0!</v>
      </c>
      <c r="NME119" s="1538">
        <f>+NME557</f>
        <v>0</v>
      </c>
      <c r="NMF119" s="1845" t="e">
        <f>+NME119/NME$16</f>
        <v>#DIV/0!</v>
      </c>
      <c r="NMG119" s="1538">
        <f>+NMG557</f>
        <v>0</v>
      </c>
      <c r="NMH119" s="1845" t="e">
        <f>+NMG119/NMG$16</f>
        <v>#DIV/0!</v>
      </c>
      <c r="NMI119" s="1538">
        <f>+NMI557</f>
        <v>0</v>
      </c>
      <c r="NMJ119" s="1845" t="e">
        <f>+NMI119/NMI$16</f>
        <v>#DIV/0!</v>
      </c>
      <c r="NMK119" s="1538">
        <f>+NMK557</f>
        <v>0</v>
      </c>
      <c r="NML119" s="1845" t="e">
        <f>+NMK119/NMK$16</f>
        <v>#DIV/0!</v>
      </c>
      <c r="NMM119" s="1538">
        <f>+NMM557</f>
        <v>0</v>
      </c>
      <c r="NMN119" s="1845" t="e">
        <f>+NMM119/NMM$16</f>
        <v>#DIV/0!</v>
      </c>
      <c r="NMO119" s="1538">
        <f>+NMO557</f>
        <v>0</v>
      </c>
      <c r="NMP119" s="1845" t="e">
        <f>+NMO119/NMO$16</f>
        <v>#DIV/0!</v>
      </c>
      <c r="NMQ119" s="1538">
        <f>+NMQ557</f>
        <v>0</v>
      </c>
      <c r="NMR119" s="1845" t="e">
        <f>+NMQ119/NMQ$16</f>
        <v>#DIV/0!</v>
      </c>
      <c r="NMS119" s="1538">
        <f>+NMS557</f>
        <v>0</v>
      </c>
      <c r="NMT119" s="1845" t="e">
        <f>+NMS119/NMS$16</f>
        <v>#DIV/0!</v>
      </c>
      <c r="NMU119" s="1538">
        <f>+NMU557</f>
        <v>0</v>
      </c>
      <c r="NMV119" s="1845" t="e">
        <f>+NMU119/NMU$16</f>
        <v>#DIV/0!</v>
      </c>
      <c r="NMW119" s="1538">
        <f>+NMW557</f>
        <v>0</v>
      </c>
      <c r="NMX119" s="1845" t="e">
        <f>+NMW119/NMW$16</f>
        <v>#DIV/0!</v>
      </c>
      <c r="NMY119" s="1538">
        <f>+NMY557</f>
        <v>0</v>
      </c>
      <c r="NMZ119" s="1845" t="e">
        <f>+NMY119/NMY$16</f>
        <v>#DIV/0!</v>
      </c>
      <c r="NNA119" s="1538">
        <f>+NNA557</f>
        <v>0</v>
      </c>
      <c r="NNB119" s="1845" t="e">
        <f>+NNA119/NNA$16</f>
        <v>#DIV/0!</v>
      </c>
      <c r="NNC119" s="1538">
        <f>+NNC557</f>
        <v>0</v>
      </c>
      <c r="NND119" s="1845" t="e">
        <f>+NNC119/NNC$16</f>
        <v>#DIV/0!</v>
      </c>
      <c r="NNE119" s="1538">
        <f>+NNE557</f>
        <v>0</v>
      </c>
      <c r="NNF119" s="1845" t="e">
        <f>+NNE119/NNE$16</f>
        <v>#DIV/0!</v>
      </c>
      <c r="NNG119" s="1538">
        <f>+NNG557</f>
        <v>0</v>
      </c>
      <c r="NNH119" s="1845" t="e">
        <f>+NNG119/NNG$16</f>
        <v>#DIV/0!</v>
      </c>
      <c r="NNI119" s="1538">
        <f>+NNI557</f>
        <v>0</v>
      </c>
      <c r="NNJ119" s="1845" t="e">
        <f>+NNI119/NNI$16</f>
        <v>#DIV/0!</v>
      </c>
      <c r="NNK119" s="1538">
        <f>+NNK557</f>
        <v>0</v>
      </c>
      <c r="NNL119" s="1845" t="e">
        <f>+NNK119/NNK$16</f>
        <v>#DIV/0!</v>
      </c>
      <c r="NNM119" s="1538">
        <f>+NNM557</f>
        <v>0</v>
      </c>
      <c r="NNN119" s="1845" t="e">
        <f>+NNM119/NNM$16</f>
        <v>#DIV/0!</v>
      </c>
      <c r="NNO119" s="1538">
        <f>+NNO557</f>
        <v>0</v>
      </c>
      <c r="NNP119" s="1845" t="e">
        <f>+NNO119/NNO$16</f>
        <v>#DIV/0!</v>
      </c>
      <c r="NNQ119" s="1538">
        <f>+NNQ557</f>
        <v>0</v>
      </c>
      <c r="NNR119" s="1845" t="e">
        <f>+NNQ119/NNQ$16</f>
        <v>#DIV/0!</v>
      </c>
      <c r="NNS119" s="1538">
        <f>+NNS557</f>
        <v>0</v>
      </c>
      <c r="NNT119" s="1845" t="e">
        <f>+NNS119/NNS$16</f>
        <v>#DIV/0!</v>
      </c>
      <c r="NNU119" s="1538">
        <f>+NNU557</f>
        <v>0</v>
      </c>
      <c r="NNV119" s="1845" t="e">
        <f>+NNU119/NNU$16</f>
        <v>#DIV/0!</v>
      </c>
      <c r="NNW119" s="1538">
        <f>+NNW557</f>
        <v>0</v>
      </c>
      <c r="NNX119" s="1845" t="e">
        <f>+NNW119/NNW$16</f>
        <v>#DIV/0!</v>
      </c>
      <c r="NNY119" s="1538">
        <f>+NNY557</f>
        <v>0</v>
      </c>
      <c r="NNZ119" s="1845" t="e">
        <f>+NNY119/NNY$16</f>
        <v>#DIV/0!</v>
      </c>
      <c r="NOA119" s="1538">
        <f>+NOA557</f>
        <v>0</v>
      </c>
      <c r="NOB119" s="1845" t="e">
        <f>+NOA119/NOA$16</f>
        <v>#DIV/0!</v>
      </c>
      <c r="NOC119" s="1538">
        <f>+NOC557</f>
        <v>0</v>
      </c>
      <c r="NOD119" s="1845" t="e">
        <f>+NOC119/NOC$16</f>
        <v>#DIV/0!</v>
      </c>
      <c r="NOE119" s="1538">
        <f>+NOE557</f>
        <v>0</v>
      </c>
      <c r="NOF119" s="1845" t="e">
        <f>+NOE119/NOE$16</f>
        <v>#DIV/0!</v>
      </c>
      <c r="NOG119" s="1538">
        <f>+NOG557</f>
        <v>0</v>
      </c>
      <c r="NOH119" s="1845" t="e">
        <f>+NOG119/NOG$16</f>
        <v>#DIV/0!</v>
      </c>
      <c r="NOI119" s="1538">
        <f>+NOI557</f>
        <v>0</v>
      </c>
      <c r="NOJ119" s="1845" t="e">
        <f>+NOI119/NOI$16</f>
        <v>#DIV/0!</v>
      </c>
      <c r="NOK119" s="1538">
        <f>+NOK557</f>
        <v>0</v>
      </c>
      <c r="NOL119" s="1845" t="e">
        <f>+NOK119/NOK$16</f>
        <v>#DIV/0!</v>
      </c>
      <c r="NOM119" s="1538">
        <f>+NOM557</f>
        <v>0</v>
      </c>
      <c r="NON119" s="1845" t="e">
        <f>+NOM119/NOM$16</f>
        <v>#DIV/0!</v>
      </c>
      <c r="NOO119" s="1538">
        <f>+NOO557</f>
        <v>0</v>
      </c>
      <c r="NOP119" s="1845" t="e">
        <f>+NOO119/NOO$16</f>
        <v>#DIV/0!</v>
      </c>
      <c r="NOQ119" s="1538">
        <f>+NOQ557</f>
        <v>0</v>
      </c>
      <c r="NOR119" s="1845" t="e">
        <f>+NOQ119/NOQ$16</f>
        <v>#DIV/0!</v>
      </c>
      <c r="NOS119" s="1538">
        <f>+NOS557</f>
        <v>0</v>
      </c>
      <c r="NOT119" s="1845" t="e">
        <f>+NOS119/NOS$16</f>
        <v>#DIV/0!</v>
      </c>
      <c r="NOU119" s="1538">
        <f>+NOU557</f>
        <v>0</v>
      </c>
      <c r="NOV119" s="1845" t="e">
        <f>+NOU119/NOU$16</f>
        <v>#DIV/0!</v>
      </c>
      <c r="NOW119" s="1538">
        <f>+NOW557</f>
        <v>0</v>
      </c>
      <c r="NOX119" s="1845" t="e">
        <f>+NOW119/NOW$16</f>
        <v>#DIV/0!</v>
      </c>
      <c r="NOY119" s="1538">
        <f>+NOY557</f>
        <v>0</v>
      </c>
      <c r="NOZ119" s="1845" t="e">
        <f>+NOY119/NOY$16</f>
        <v>#DIV/0!</v>
      </c>
      <c r="NPA119" s="1538">
        <f>+NPA557</f>
        <v>0</v>
      </c>
      <c r="NPB119" s="1845" t="e">
        <f>+NPA119/NPA$16</f>
        <v>#DIV/0!</v>
      </c>
      <c r="NPC119" s="1538">
        <f>+NPC557</f>
        <v>0</v>
      </c>
      <c r="NPD119" s="1845" t="e">
        <f>+NPC119/NPC$16</f>
        <v>#DIV/0!</v>
      </c>
      <c r="NPE119" s="1538">
        <f>+NPE557</f>
        <v>0</v>
      </c>
      <c r="NPF119" s="1845" t="e">
        <f>+NPE119/NPE$16</f>
        <v>#DIV/0!</v>
      </c>
      <c r="NPG119" s="1538">
        <f>+NPG557</f>
        <v>0</v>
      </c>
      <c r="NPH119" s="1845" t="e">
        <f>+NPG119/NPG$16</f>
        <v>#DIV/0!</v>
      </c>
      <c r="NPI119" s="1538">
        <f>+NPI557</f>
        <v>0</v>
      </c>
      <c r="NPJ119" s="1845" t="e">
        <f>+NPI119/NPI$16</f>
        <v>#DIV/0!</v>
      </c>
      <c r="NPK119" s="1538">
        <f>+NPK557</f>
        <v>0</v>
      </c>
      <c r="NPL119" s="1845" t="e">
        <f>+NPK119/NPK$16</f>
        <v>#DIV/0!</v>
      </c>
      <c r="NPM119" s="1538">
        <f>+NPM557</f>
        <v>0</v>
      </c>
      <c r="NPN119" s="1845" t="e">
        <f>+NPM119/NPM$16</f>
        <v>#DIV/0!</v>
      </c>
      <c r="NPO119" s="1538">
        <f>+NPO557</f>
        <v>0</v>
      </c>
      <c r="NPP119" s="1845" t="e">
        <f>+NPO119/NPO$16</f>
        <v>#DIV/0!</v>
      </c>
      <c r="NPQ119" s="1538">
        <f>+NPQ557</f>
        <v>0</v>
      </c>
      <c r="NPR119" s="1845" t="e">
        <f>+NPQ119/NPQ$16</f>
        <v>#DIV/0!</v>
      </c>
      <c r="NPS119" s="1538">
        <f>+NPS557</f>
        <v>0</v>
      </c>
      <c r="NPT119" s="1845" t="e">
        <f>+NPS119/NPS$16</f>
        <v>#DIV/0!</v>
      </c>
      <c r="NPU119" s="1538">
        <f>+NPU557</f>
        <v>0</v>
      </c>
      <c r="NPV119" s="1845" t="e">
        <f>+NPU119/NPU$16</f>
        <v>#DIV/0!</v>
      </c>
      <c r="NPW119" s="1538">
        <f>+NPW557</f>
        <v>0</v>
      </c>
      <c r="NPX119" s="1845" t="e">
        <f>+NPW119/NPW$16</f>
        <v>#DIV/0!</v>
      </c>
      <c r="NPY119" s="1538">
        <f>+NPY557</f>
        <v>0</v>
      </c>
      <c r="NPZ119" s="1845" t="e">
        <f>+NPY119/NPY$16</f>
        <v>#DIV/0!</v>
      </c>
      <c r="NQA119" s="1538">
        <f>+NQA557</f>
        <v>0</v>
      </c>
      <c r="NQB119" s="1845" t="e">
        <f>+NQA119/NQA$16</f>
        <v>#DIV/0!</v>
      </c>
      <c r="NQC119" s="1538">
        <f>+NQC557</f>
        <v>0</v>
      </c>
      <c r="NQD119" s="1845" t="e">
        <f>+NQC119/NQC$16</f>
        <v>#DIV/0!</v>
      </c>
      <c r="NQE119" s="1538">
        <f>+NQE557</f>
        <v>0</v>
      </c>
      <c r="NQF119" s="1845" t="e">
        <f>+NQE119/NQE$16</f>
        <v>#DIV/0!</v>
      </c>
      <c r="NQG119" s="1538">
        <f>+NQG557</f>
        <v>0</v>
      </c>
      <c r="NQH119" s="1845" t="e">
        <f>+NQG119/NQG$16</f>
        <v>#DIV/0!</v>
      </c>
      <c r="NQI119" s="1538">
        <f>+NQI557</f>
        <v>0</v>
      </c>
      <c r="NQJ119" s="1845" t="e">
        <f>+NQI119/NQI$16</f>
        <v>#DIV/0!</v>
      </c>
      <c r="NQK119" s="1538">
        <f>+NQK557</f>
        <v>0</v>
      </c>
      <c r="NQL119" s="1845" t="e">
        <f>+NQK119/NQK$16</f>
        <v>#DIV/0!</v>
      </c>
      <c r="NQM119" s="1538">
        <f>+NQM557</f>
        <v>0</v>
      </c>
      <c r="NQN119" s="1845" t="e">
        <f>+NQM119/NQM$16</f>
        <v>#DIV/0!</v>
      </c>
      <c r="NQO119" s="1538">
        <f>+NQO557</f>
        <v>0</v>
      </c>
      <c r="NQP119" s="1845" t="e">
        <f>+NQO119/NQO$16</f>
        <v>#DIV/0!</v>
      </c>
      <c r="NQQ119" s="1538">
        <f>+NQQ557</f>
        <v>0</v>
      </c>
      <c r="NQR119" s="1845" t="e">
        <f>+NQQ119/NQQ$16</f>
        <v>#DIV/0!</v>
      </c>
      <c r="NQS119" s="1538">
        <f>+NQS557</f>
        <v>0</v>
      </c>
      <c r="NQT119" s="1845" t="e">
        <f>+NQS119/NQS$16</f>
        <v>#DIV/0!</v>
      </c>
      <c r="NQU119" s="1538">
        <f>+NQU557</f>
        <v>0</v>
      </c>
      <c r="NQV119" s="1845" t="e">
        <f>+NQU119/NQU$16</f>
        <v>#DIV/0!</v>
      </c>
      <c r="NQW119" s="1538">
        <f>+NQW557</f>
        <v>0</v>
      </c>
      <c r="NQX119" s="1845" t="e">
        <f>+NQW119/NQW$16</f>
        <v>#DIV/0!</v>
      </c>
      <c r="NQY119" s="1538">
        <f>+NQY557</f>
        <v>0</v>
      </c>
      <c r="NQZ119" s="1845" t="e">
        <f>+NQY119/NQY$16</f>
        <v>#DIV/0!</v>
      </c>
      <c r="NRA119" s="1538">
        <f>+NRA557</f>
        <v>0</v>
      </c>
      <c r="NRB119" s="1845" t="e">
        <f>+NRA119/NRA$16</f>
        <v>#DIV/0!</v>
      </c>
      <c r="NRC119" s="1538">
        <f>+NRC557</f>
        <v>0</v>
      </c>
      <c r="NRD119" s="1845" t="e">
        <f>+NRC119/NRC$16</f>
        <v>#DIV/0!</v>
      </c>
      <c r="NRE119" s="1538">
        <f>+NRE557</f>
        <v>0</v>
      </c>
      <c r="NRF119" s="1845" t="e">
        <f>+NRE119/NRE$16</f>
        <v>#DIV/0!</v>
      </c>
      <c r="NRG119" s="1538">
        <f>+NRG557</f>
        <v>0</v>
      </c>
      <c r="NRH119" s="1845" t="e">
        <f>+NRG119/NRG$16</f>
        <v>#DIV/0!</v>
      </c>
      <c r="NRI119" s="1538">
        <f>+NRI557</f>
        <v>0</v>
      </c>
      <c r="NRJ119" s="1845" t="e">
        <f>+NRI119/NRI$16</f>
        <v>#DIV/0!</v>
      </c>
      <c r="NRK119" s="1538">
        <f>+NRK557</f>
        <v>0</v>
      </c>
      <c r="NRL119" s="1845" t="e">
        <f>+NRK119/NRK$16</f>
        <v>#DIV/0!</v>
      </c>
      <c r="NRM119" s="1538">
        <f>+NRM557</f>
        <v>0</v>
      </c>
      <c r="NRN119" s="1845" t="e">
        <f>+NRM119/NRM$16</f>
        <v>#DIV/0!</v>
      </c>
      <c r="NRO119" s="1538">
        <f>+NRO557</f>
        <v>0</v>
      </c>
      <c r="NRP119" s="1845" t="e">
        <f>+NRO119/NRO$16</f>
        <v>#DIV/0!</v>
      </c>
      <c r="NRQ119" s="1538">
        <f>+NRQ557</f>
        <v>0</v>
      </c>
      <c r="NRR119" s="1845" t="e">
        <f>+NRQ119/NRQ$16</f>
        <v>#DIV/0!</v>
      </c>
      <c r="NRS119" s="1538">
        <f>+NRS557</f>
        <v>0</v>
      </c>
      <c r="NRT119" s="1845" t="e">
        <f>+NRS119/NRS$16</f>
        <v>#DIV/0!</v>
      </c>
      <c r="NRU119" s="1538">
        <f>+NRU557</f>
        <v>0</v>
      </c>
      <c r="NRV119" s="1845" t="e">
        <f>+NRU119/NRU$16</f>
        <v>#DIV/0!</v>
      </c>
      <c r="NRW119" s="1538">
        <f>+NRW557</f>
        <v>0</v>
      </c>
      <c r="NRX119" s="1845" t="e">
        <f>+NRW119/NRW$16</f>
        <v>#DIV/0!</v>
      </c>
      <c r="NRY119" s="1538">
        <f>+NRY557</f>
        <v>0</v>
      </c>
      <c r="NRZ119" s="1845" t="e">
        <f>+NRY119/NRY$16</f>
        <v>#DIV/0!</v>
      </c>
      <c r="NSA119" s="1538">
        <f>+NSA557</f>
        <v>0</v>
      </c>
      <c r="NSB119" s="1845" t="e">
        <f>+NSA119/NSA$16</f>
        <v>#DIV/0!</v>
      </c>
      <c r="NSC119" s="1538">
        <f>+NSC557</f>
        <v>0</v>
      </c>
      <c r="NSD119" s="1845" t="e">
        <f>+NSC119/NSC$16</f>
        <v>#DIV/0!</v>
      </c>
      <c r="NSE119" s="1538">
        <f>+NSE557</f>
        <v>0</v>
      </c>
      <c r="NSF119" s="1845" t="e">
        <f>+NSE119/NSE$16</f>
        <v>#DIV/0!</v>
      </c>
      <c r="NSG119" s="1538">
        <f>+NSG557</f>
        <v>0</v>
      </c>
      <c r="NSH119" s="1845" t="e">
        <f>+NSG119/NSG$16</f>
        <v>#DIV/0!</v>
      </c>
      <c r="NSI119" s="1538">
        <f>+NSI557</f>
        <v>0</v>
      </c>
      <c r="NSJ119" s="1845" t="e">
        <f>+NSI119/NSI$16</f>
        <v>#DIV/0!</v>
      </c>
      <c r="NSK119" s="1538">
        <f>+NSK557</f>
        <v>0</v>
      </c>
      <c r="NSL119" s="1845" t="e">
        <f>+NSK119/NSK$16</f>
        <v>#DIV/0!</v>
      </c>
      <c r="NSM119" s="1538">
        <f>+NSM557</f>
        <v>0</v>
      </c>
      <c r="NSN119" s="1845" t="e">
        <f>+NSM119/NSM$16</f>
        <v>#DIV/0!</v>
      </c>
      <c r="NSO119" s="1538">
        <f>+NSO557</f>
        <v>0</v>
      </c>
      <c r="NSP119" s="1845" t="e">
        <f>+NSO119/NSO$16</f>
        <v>#DIV/0!</v>
      </c>
      <c r="NSQ119" s="1538">
        <f>+NSQ557</f>
        <v>0</v>
      </c>
      <c r="NSR119" s="1845" t="e">
        <f>+NSQ119/NSQ$16</f>
        <v>#DIV/0!</v>
      </c>
      <c r="NSS119" s="1538">
        <f>+NSS557</f>
        <v>0</v>
      </c>
      <c r="NST119" s="1845" t="e">
        <f>+NSS119/NSS$16</f>
        <v>#DIV/0!</v>
      </c>
      <c r="NSU119" s="1538">
        <f>+NSU557</f>
        <v>0</v>
      </c>
      <c r="NSV119" s="1845" t="e">
        <f>+NSU119/NSU$16</f>
        <v>#DIV/0!</v>
      </c>
      <c r="NSW119" s="1538">
        <f>+NSW557</f>
        <v>0</v>
      </c>
      <c r="NSX119" s="1845" t="e">
        <f>+NSW119/NSW$16</f>
        <v>#DIV/0!</v>
      </c>
      <c r="NSY119" s="1538">
        <f>+NSY557</f>
        <v>0</v>
      </c>
      <c r="NSZ119" s="1845" t="e">
        <f>+NSY119/NSY$16</f>
        <v>#DIV/0!</v>
      </c>
      <c r="NTA119" s="1538">
        <f>+NTA557</f>
        <v>0</v>
      </c>
      <c r="NTB119" s="1845" t="e">
        <f>+NTA119/NTA$16</f>
        <v>#DIV/0!</v>
      </c>
      <c r="NTC119" s="1538">
        <f>+NTC557</f>
        <v>0</v>
      </c>
      <c r="NTD119" s="1845" t="e">
        <f>+NTC119/NTC$16</f>
        <v>#DIV/0!</v>
      </c>
      <c r="NTE119" s="1538">
        <f>+NTE557</f>
        <v>0</v>
      </c>
      <c r="NTF119" s="1845" t="e">
        <f>+NTE119/NTE$16</f>
        <v>#DIV/0!</v>
      </c>
      <c r="NTG119" s="1538">
        <f>+NTG557</f>
        <v>0</v>
      </c>
      <c r="NTH119" s="1845" t="e">
        <f>+NTG119/NTG$16</f>
        <v>#DIV/0!</v>
      </c>
      <c r="NTI119" s="1538">
        <f>+NTI557</f>
        <v>0</v>
      </c>
      <c r="NTJ119" s="1845" t="e">
        <f>+NTI119/NTI$16</f>
        <v>#DIV/0!</v>
      </c>
      <c r="NTK119" s="1538">
        <f>+NTK557</f>
        <v>0</v>
      </c>
      <c r="NTL119" s="1845" t="e">
        <f>+NTK119/NTK$16</f>
        <v>#DIV/0!</v>
      </c>
      <c r="NTM119" s="1538">
        <f>+NTM557</f>
        <v>0</v>
      </c>
      <c r="NTN119" s="1845" t="e">
        <f>+NTM119/NTM$16</f>
        <v>#DIV/0!</v>
      </c>
      <c r="NTO119" s="1538">
        <f>+NTO557</f>
        <v>0</v>
      </c>
      <c r="NTP119" s="1845" t="e">
        <f>+NTO119/NTO$16</f>
        <v>#DIV/0!</v>
      </c>
      <c r="NTQ119" s="1538">
        <f>+NTQ557</f>
        <v>0</v>
      </c>
      <c r="NTR119" s="1845" t="e">
        <f>+NTQ119/NTQ$16</f>
        <v>#DIV/0!</v>
      </c>
      <c r="NTS119" s="1538">
        <f>+NTS557</f>
        <v>0</v>
      </c>
      <c r="NTT119" s="1845" t="e">
        <f>+NTS119/NTS$16</f>
        <v>#DIV/0!</v>
      </c>
      <c r="NTU119" s="1538">
        <f>+NTU557</f>
        <v>0</v>
      </c>
      <c r="NTV119" s="1845" t="e">
        <f>+NTU119/NTU$16</f>
        <v>#DIV/0!</v>
      </c>
      <c r="NTW119" s="1538">
        <f>+NTW557</f>
        <v>0</v>
      </c>
      <c r="NTX119" s="1845" t="e">
        <f>+NTW119/NTW$16</f>
        <v>#DIV/0!</v>
      </c>
      <c r="NTY119" s="1538">
        <f>+NTY557</f>
        <v>0</v>
      </c>
      <c r="NTZ119" s="1845" t="e">
        <f>+NTY119/NTY$16</f>
        <v>#DIV/0!</v>
      </c>
      <c r="NUA119" s="1538">
        <f>+NUA557</f>
        <v>0</v>
      </c>
      <c r="NUB119" s="1845" t="e">
        <f>+NUA119/NUA$16</f>
        <v>#DIV/0!</v>
      </c>
      <c r="NUC119" s="1538">
        <f>+NUC557</f>
        <v>0</v>
      </c>
      <c r="NUD119" s="1845" t="e">
        <f>+NUC119/NUC$16</f>
        <v>#DIV/0!</v>
      </c>
      <c r="NUE119" s="1538">
        <f>+NUE557</f>
        <v>0</v>
      </c>
      <c r="NUF119" s="1845" t="e">
        <f>+NUE119/NUE$16</f>
        <v>#DIV/0!</v>
      </c>
      <c r="NUG119" s="1538">
        <f>+NUG557</f>
        <v>0</v>
      </c>
      <c r="NUH119" s="1845" t="e">
        <f>+NUG119/NUG$16</f>
        <v>#DIV/0!</v>
      </c>
      <c r="NUI119" s="1538">
        <f>+NUI557</f>
        <v>0</v>
      </c>
      <c r="NUJ119" s="1845" t="e">
        <f>+NUI119/NUI$16</f>
        <v>#DIV/0!</v>
      </c>
      <c r="NUK119" s="1538">
        <f>+NUK557</f>
        <v>0</v>
      </c>
      <c r="NUL119" s="1845" t="e">
        <f>+NUK119/NUK$16</f>
        <v>#DIV/0!</v>
      </c>
      <c r="NUM119" s="1538">
        <f>+NUM557</f>
        <v>0</v>
      </c>
      <c r="NUN119" s="1845" t="e">
        <f>+NUM119/NUM$16</f>
        <v>#DIV/0!</v>
      </c>
      <c r="NUO119" s="1538">
        <f>+NUO557</f>
        <v>0</v>
      </c>
      <c r="NUP119" s="1845" t="e">
        <f>+NUO119/NUO$16</f>
        <v>#DIV/0!</v>
      </c>
      <c r="NUQ119" s="1538">
        <f>+NUQ557</f>
        <v>0</v>
      </c>
      <c r="NUR119" s="1845" t="e">
        <f>+NUQ119/NUQ$16</f>
        <v>#DIV/0!</v>
      </c>
      <c r="NUS119" s="1538">
        <f>+NUS557</f>
        <v>0</v>
      </c>
      <c r="NUT119" s="1845" t="e">
        <f>+NUS119/NUS$16</f>
        <v>#DIV/0!</v>
      </c>
      <c r="NUU119" s="1538">
        <f>+NUU557</f>
        <v>0</v>
      </c>
      <c r="NUV119" s="1845" t="e">
        <f>+NUU119/NUU$16</f>
        <v>#DIV/0!</v>
      </c>
      <c r="NUW119" s="1538">
        <f>+NUW557</f>
        <v>0</v>
      </c>
      <c r="NUX119" s="1845" t="e">
        <f>+NUW119/NUW$16</f>
        <v>#DIV/0!</v>
      </c>
      <c r="NUY119" s="1538">
        <f>+NUY557</f>
        <v>0</v>
      </c>
      <c r="NUZ119" s="1845" t="e">
        <f>+NUY119/NUY$16</f>
        <v>#DIV/0!</v>
      </c>
      <c r="NVA119" s="1538">
        <f>+NVA557</f>
        <v>0</v>
      </c>
      <c r="NVB119" s="1845" t="e">
        <f>+NVA119/NVA$16</f>
        <v>#DIV/0!</v>
      </c>
      <c r="NVC119" s="1538">
        <f>+NVC557</f>
        <v>0</v>
      </c>
      <c r="NVD119" s="1845" t="e">
        <f>+NVC119/NVC$16</f>
        <v>#DIV/0!</v>
      </c>
      <c r="NVE119" s="1538">
        <f>+NVE557</f>
        <v>0</v>
      </c>
      <c r="NVF119" s="1845" t="e">
        <f>+NVE119/NVE$16</f>
        <v>#DIV/0!</v>
      </c>
      <c r="NVG119" s="1538">
        <f>+NVG557</f>
        <v>0</v>
      </c>
      <c r="NVH119" s="1845" t="e">
        <f>+NVG119/NVG$16</f>
        <v>#DIV/0!</v>
      </c>
      <c r="NVI119" s="1538">
        <f>+NVI557</f>
        <v>0</v>
      </c>
      <c r="NVJ119" s="1845" t="e">
        <f>+NVI119/NVI$16</f>
        <v>#DIV/0!</v>
      </c>
      <c r="NVK119" s="1538">
        <f>+NVK557</f>
        <v>0</v>
      </c>
      <c r="NVL119" s="1845" t="e">
        <f>+NVK119/NVK$16</f>
        <v>#DIV/0!</v>
      </c>
      <c r="NVM119" s="1538">
        <f>+NVM557</f>
        <v>0</v>
      </c>
      <c r="NVN119" s="1845" t="e">
        <f>+NVM119/NVM$16</f>
        <v>#DIV/0!</v>
      </c>
      <c r="NVO119" s="1538">
        <f>+NVO557</f>
        <v>0</v>
      </c>
      <c r="NVP119" s="1845" t="e">
        <f>+NVO119/NVO$16</f>
        <v>#DIV/0!</v>
      </c>
      <c r="NVQ119" s="1538">
        <f>+NVQ557</f>
        <v>0</v>
      </c>
      <c r="NVR119" s="1845" t="e">
        <f>+NVQ119/NVQ$16</f>
        <v>#DIV/0!</v>
      </c>
      <c r="NVS119" s="1538">
        <f>+NVS557</f>
        <v>0</v>
      </c>
      <c r="NVT119" s="1845" t="e">
        <f>+NVS119/NVS$16</f>
        <v>#DIV/0!</v>
      </c>
      <c r="NVU119" s="1538">
        <f>+NVU557</f>
        <v>0</v>
      </c>
      <c r="NVV119" s="1845" t="e">
        <f>+NVU119/NVU$16</f>
        <v>#DIV/0!</v>
      </c>
      <c r="NVW119" s="1538">
        <f>+NVW557</f>
        <v>0</v>
      </c>
      <c r="NVX119" s="1845" t="e">
        <f>+NVW119/NVW$16</f>
        <v>#DIV/0!</v>
      </c>
      <c r="NVY119" s="1538">
        <f>+NVY557</f>
        <v>0</v>
      </c>
      <c r="NVZ119" s="1845" t="e">
        <f>+NVY119/NVY$16</f>
        <v>#DIV/0!</v>
      </c>
      <c r="NWA119" s="1538">
        <f>+NWA557</f>
        <v>0</v>
      </c>
      <c r="NWB119" s="1845" t="e">
        <f>+NWA119/NWA$16</f>
        <v>#DIV/0!</v>
      </c>
      <c r="NWC119" s="1538">
        <f>+NWC557</f>
        <v>0</v>
      </c>
      <c r="NWD119" s="1845" t="e">
        <f>+NWC119/NWC$16</f>
        <v>#DIV/0!</v>
      </c>
      <c r="NWE119" s="1538">
        <f>+NWE557</f>
        <v>0</v>
      </c>
      <c r="NWF119" s="1845" t="e">
        <f>+NWE119/NWE$16</f>
        <v>#DIV/0!</v>
      </c>
      <c r="NWG119" s="1538">
        <f>+NWG557</f>
        <v>0</v>
      </c>
      <c r="NWH119" s="1845" t="e">
        <f>+NWG119/NWG$16</f>
        <v>#DIV/0!</v>
      </c>
      <c r="NWI119" s="1538">
        <f>+NWI557</f>
        <v>0</v>
      </c>
      <c r="NWJ119" s="1845" t="e">
        <f>+NWI119/NWI$16</f>
        <v>#DIV/0!</v>
      </c>
      <c r="NWK119" s="1538">
        <f>+NWK557</f>
        <v>0</v>
      </c>
      <c r="NWL119" s="1845" t="e">
        <f>+NWK119/NWK$16</f>
        <v>#DIV/0!</v>
      </c>
      <c r="NWM119" s="1538">
        <f>+NWM557</f>
        <v>0</v>
      </c>
      <c r="NWN119" s="1845" t="e">
        <f>+NWM119/NWM$16</f>
        <v>#DIV/0!</v>
      </c>
      <c r="NWO119" s="1538">
        <f>+NWO557</f>
        <v>0</v>
      </c>
      <c r="NWP119" s="1845" t="e">
        <f>+NWO119/NWO$16</f>
        <v>#DIV/0!</v>
      </c>
      <c r="NWQ119" s="1538">
        <f>+NWQ557</f>
        <v>0</v>
      </c>
      <c r="NWR119" s="1845" t="e">
        <f>+NWQ119/NWQ$16</f>
        <v>#DIV/0!</v>
      </c>
      <c r="NWS119" s="1538">
        <f>+NWS557</f>
        <v>0</v>
      </c>
      <c r="NWT119" s="1845" t="e">
        <f>+NWS119/NWS$16</f>
        <v>#DIV/0!</v>
      </c>
      <c r="NWU119" s="1538">
        <f>+NWU557</f>
        <v>0</v>
      </c>
      <c r="NWV119" s="1845" t="e">
        <f>+NWU119/NWU$16</f>
        <v>#DIV/0!</v>
      </c>
      <c r="NWW119" s="1538">
        <f>+NWW557</f>
        <v>0</v>
      </c>
      <c r="NWX119" s="1845" t="e">
        <f>+NWW119/NWW$16</f>
        <v>#DIV/0!</v>
      </c>
      <c r="NWY119" s="1538">
        <f>+NWY557</f>
        <v>0</v>
      </c>
      <c r="NWZ119" s="1845" t="e">
        <f>+NWY119/NWY$16</f>
        <v>#DIV/0!</v>
      </c>
      <c r="NXA119" s="1538">
        <f>+NXA557</f>
        <v>0</v>
      </c>
      <c r="NXB119" s="1845" t="e">
        <f>+NXA119/NXA$16</f>
        <v>#DIV/0!</v>
      </c>
      <c r="NXC119" s="1538">
        <f>+NXC557</f>
        <v>0</v>
      </c>
      <c r="NXD119" s="1845" t="e">
        <f>+NXC119/NXC$16</f>
        <v>#DIV/0!</v>
      </c>
      <c r="NXE119" s="1538">
        <f>+NXE557</f>
        <v>0</v>
      </c>
      <c r="NXF119" s="1845" t="e">
        <f>+NXE119/NXE$16</f>
        <v>#DIV/0!</v>
      </c>
      <c r="NXG119" s="1538">
        <f>+NXG557</f>
        <v>0</v>
      </c>
      <c r="NXH119" s="1845" t="e">
        <f>+NXG119/NXG$16</f>
        <v>#DIV/0!</v>
      </c>
      <c r="NXI119" s="1538">
        <f>+NXI557</f>
        <v>0</v>
      </c>
      <c r="NXJ119" s="1845" t="e">
        <f>+NXI119/NXI$16</f>
        <v>#DIV/0!</v>
      </c>
      <c r="NXK119" s="1538">
        <f>+NXK557</f>
        <v>0</v>
      </c>
      <c r="NXL119" s="1845" t="e">
        <f>+NXK119/NXK$16</f>
        <v>#DIV/0!</v>
      </c>
      <c r="NXM119" s="1538">
        <f>+NXM557</f>
        <v>0</v>
      </c>
      <c r="NXN119" s="1845" t="e">
        <f>+NXM119/NXM$16</f>
        <v>#DIV/0!</v>
      </c>
      <c r="NXO119" s="1538">
        <f>+NXO557</f>
        <v>0</v>
      </c>
      <c r="NXP119" s="1845" t="e">
        <f>+NXO119/NXO$16</f>
        <v>#DIV/0!</v>
      </c>
      <c r="NXQ119" s="1538">
        <f>+NXQ557</f>
        <v>0</v>
      </c>
      <c r="NXR119" s="1845" t="e">
        <f>+NXQ119/NXQ$16</f>
        <v>#DIV/0!</v>
      </c>
      <c r="NXS119" s="1538">
        <f>+NXS557</f>
        <v>0</v>
      </c>
      <c r="NXT119" s="1845" t="e">
        <f>+NXS119/NXS$16</f>
        <v>#DIV/0!</v>
      </c>
      <c r="NXU119" s="1538">
        <f>+NXU557</f>
        <v>0</v>
      </c>
      <c r="NXV119" s="1845" t="e">
        <f>+NXU119/NXU$16</f>
        <v>#DIV/0!</v>
      </c>
      <c r="NXW119" s="1538">
        <f>+NXW557</f>
        <v>0</v>
      </c>
      <c r="NXX119" s="1845" t="e">
        <f>+NXW119/NXW$16</f>
        <v>#DIV/0!</v>
      </c>
      <c r="NXY119" s="1538">
        <f>+NXY557</f>
        <v>0</v>
      </c>
      <c r="NXZ119" s="1845" t="e">
        <f>+NXY119/NXY$16</f>
        <v>#DIV/0!</v>
      </c>
      <c r="NYA119" s="1538">
        <f>+NYA557</f>
        <v>0</v>
      </c>
      <c r="NYB119" s="1845" t="e">
        <f>+NYA119/NYA$16</f>
        <v>#DIV/0!</v>
      </c>
      <c r="NYC119" s="1538">
        <f>+NYC557</f>
        <v>0</v>
      </c>
      <c r="NYD119" s="1845" t="e">
        <f>+NYC119/NYC$16</f>
        <v>#DIV/0!</v>
      </c>
      <c r="NYE119" s="1538">
        <f>+NYE557</f>
        <v>0</v>
      </c>
      <c r="NYF119" s="1845" t="e">
        <f>+NYE119/NYE$16</f>
        <v>#DIV/0!</v>
      </c>
      <c r="NYG119" s="1538">
        <f>+NYG557</f>
        <v>0</v>
      </c>
      <c r="NYH119" s="1845" t="e">
        <f>+NYG119/NYG$16</f>
        <v>#DIV/0!</v>
      </c>
      <c r="NYI119" s="1538">
        <f>+NYI557</f>
        <v>0</v>
      </c>
      <c r="NYJ119" s="1845" t="e">
        <f>+NYI119/NYI$16</f>
        <v>#DIV/0!</v>
      </c>
      <c r="NYK119" s="1538">
        <f>+NYK557</f>
        <v>0</v>
      </c>
      <c r="NYL119" s="1845" t="e">
        <f>+NYK119/NYK$16</f>
        <v>#DIV/0!</v>
      </c>
      <c r="NYM119" s="1538">
        <f>+NYM557</f>
        <v>0</v>
      </c>
      <c r="NYN119" s="1845" t="e">
        <f>+NYM119/NYM$16</f>
        <v>#DIV/0!</v>
      </c>
      <c r="NYO119" s="1538">
        <f>+NYO557</f>
        <v>0</v>
      </c>
      <c r="NYP119" s="1845" t="e">
        <f>+NYO119/NYO$16</f>
        <v>#DIV/0!</v>
      </c>
      <c r="NYQ119" s="1538">
        <f>+NYQ557</f>
        <v>0</v>
      </c>
      <c r="NYR119" s="1845" t="e">
        <f>+NYQ119/NYQ$16</f>
        <v>#DIV/0!</v>
      </c>
      <c r="NYS119" s="1538">
        <f>+NYS557</f>
        <v>0</v>
      </c>
      <c r="NYT119" s="1845" t="e">
        <f>+NYS119/NYS$16</f>
        <v>#DIV/0!</v>
      </c>
      <c r="NYU119" s="1538">
        <f>+NYU557</f>
        <v>0</v>
      </c>
      <c r="NYV119" s="1845" t="e">
        <f>+NYU119/NYU$16</f>
        <v>#DIV/0!</v>
      </c>
      <c r="NYW119" s="1538">
        <f>+NYW557</f>
        <v>0</v>
      </c>
      <c r="NYX119" s="1845" t="e">
        <f>+NYW119/NYW$16</f>
        <v>#DIV/0!</v>
      </c>
      <c r="NYY119" s="1538">
        <f>+NYY557</f>
        <v>0</v>
      </c>
      <c r="NYZ119" s="1845" t="e">
        <f>+NYY119/NYY$16</f>
        <v>#DIV/0!</v>
      </c>
      <c r="NZA119" s="1538">
        <f>+NZA557</f>
        <v>0</v>
      </c>
      <c r="NZB119" s="1845" t="e">
        <f>+NZA119/NZA$16</f>
        <v>#DIV/0!</v>
      </c>
      <c r="NZC119" s="1538">
        <f>+NZC557</f>
        <v>0</v>
      </c>
      <c r="NZD119" s="1845" t="e">
        <f>+NZC119/NZC$16</f>
        <v>#DIV/0!</v>
      </c>
      <c r="NZE119" s="1538">
        <f>+NZE557</f>
        <v>0</v>
      </c>
      <c r="NZF119" s="1845" t="e">
        <f>+NZE119/NZE$16</f>
        <v>#DIV/0!</v>
      </c>
      <c r="NZG119" s="1538">
        <f>+NZG557</f>
        <v>0</v>
      </c>
      <c r="NZH119" s="1845" t="e">
        <f>+NZG119/NZG$16</f>
        <v>#DIV/0!</v>
      </c>
      <c r="NZI119" s="1538">
        <f>+NZI557</f>
        <v>0</v>
      </c>
      <c r="NZJ119" s="1845" t="e">
        <f>+NZI119/NZI$16</f>
        <v>#DIV/0!</v>
      </c>
      <c r="NZK119" s="1538">
        <f>+NZK557</f>
        <v>0</v>
      </c>
      <c r="NZL119" s="1845" t="e">
        <f>+NZK119/NZK$16</f>
        <v>#DIV/0!</v>
      </c>
      <c r="NZM119" s="1538">
        <f>+NZM557</f>
        <v>0</v>
      </c>
      <c r="NZN119" s="1845" t="e">
        <f>+NZM119/NZM$16</f>
        <v>#DIV/0!</v>
      </c>
      <c r="NZO119" s="1538">
        <f>+NZO557</f>
        <v>0</v>
      </c>
      <c r="NZP119" s="1845" t="e">
        <f>+NZO119/NZO$16</f>
        <v>#DIV/0!</v>
      </c>
      <c r="NZQ119" s="1538">
        <f>+NZQ557</f>
        <v>0</v>
      </c>
      <c r="NZR119" s="1845" t="e">
        <f>+NZQ119/NZQ$16</f>
        <v>#DIV/0!</v>
      </c>
      <c r="NZS119" s="1538">
        <f>+NZS557</f>
        <v>0</v>
      </c>
      <c r="NZT119" s="1845" t="e">
        <f>+NZS119/NZS$16</f>
        <v>#DIV/0!</v>
      </c>
      <c r="NZU119" s="1538">
        <f>+NZU557</f>
        <v>0</v>
      </c>
      <c r="NZV119" s="1845" t="e">
        <f>+NZU119/NZU$16</f>
        <v>#DIV/0!</v>
      </c>
      <c r="NZW119" s="1538">
        <f>+NZW557</f>
        <v>0</v>
      </c>
      <c r="NZX119" s="1845" t="e">
        <f>+NZW119/NZW$16</f>
        <v>#DIV/0!</v>
      </c>
      <c r="NZY119" s="1538">
        <f>+NZY557</f>
        <v>0</v>
      </c>
      <c r="NZZ119" s="1845" t="e">
        <f>+NZY119/NZY$16</f>
        <v>#DIV/0!</v>
      </c>
      <c r="OAA119" s="1538">
        <f>+OAA557</f>
        <v>0</v>
      </c>
      <c r="OAB119" s="1845" t="e">
        <f>+OAA119/OAA$16</f>
        <v>#DIV/0!</v>
      </c>
      <c r="OAC119" s="1538">
        <f>+OAC557</f>
        <v>0</v>
      </c>
      <c r="OAD119" s="1845" t="e">
        <f>+OAC119/OAC$16</f>
        <v>#DIV/0!</v>
      </c>
      <c r="OAE119" s="1538">
        <f>+OAE557</f>
        <v>0</v>
      </c>
      <c r="OAF119" s="1845" t="e">
        <f>+OAE119/OAE$16</f>
        <v>#DIV/0!</v>
      </c>
      <c r="OAG119" s="1538">
        <f>+OAG557</f>
        <v>0</v>
      </c>
      <c r="OAH119" s="1845" t="e">
        <f>+OAG119/OAG$16</f>
        <v>#DIV/0!</v>
      </c>
      <c r="OAI119" s="1538">
        <f>+OAI557</f>
        <v>0</v>
      </c>
      <c r="OAJ119" s="1845" t="e">
        <f>+OAI119/OAI$16</f>
        <v>#DIV/0!</v>
      </c>
      <c r="OAK119" s="1538">
        <f>+OAK557</f>
        <v>0</v>
      </c>
      <c r="OAL119" s="1845" t="e">
        <f>+OAK119/OAK$16</f>
        <v>#DIV/0!</v>
      </c>
      <c r="OAM119" s="1538">
        <f>+OAM557</f>
        <v>0</v>
      </c>
      <c r="OAN119" s="1845" t="e">
        <f>+OAM119/OAM$16</f>
        <v>#DIV/0!</v>
      </c>
      <c r="OAO119" s="1538">
        <f>+OAO557</f>
        <v>0</v>
      </c>
      <c r="OAP119" s="1845" t="e">
        <f>+OAO119/OAO$16</f>
        <v>#DIV/0!</v>
      </c>
      <c r="OAQ119" s="1538">
        <f>+OAQ557</f>
        <v>0</v>
      </c>
      <c r="OAR119" s="1845" t="e">
        <f>+OAQ119/OAQ$16</f>
        <v>#DIV/0!</v>
      </c>
      <c r="OAS119" s="1538">
        <f>+OAS557</f>
        <v>0</v>
      </c>
      <c r="OAT119" s="1845" t="e">
        <f>+OAS119/OAS$16</f>
        <v>#DIV/0!</v>
      </c>
      <c r="OAU119" s="1538">
        <f>+OAU557</f>
        <v>0</v>
      </c>
      <c r="OAV119" s="1845" t="e">
        <f>+OAU119/OAU$16</f>
        <v>#DIV/0!</v>
      </c>
      <c r="OAW119" s="1538">
        <f>+OAW557</f>
        <v>0</v>
      </c>
      <c r="OAX119" s="1845" t="e">
        <f>+OAW119/OAW$16</f>
        <v>#DIV/0!</v>
      </c>
      <c r="OAY119" s="1538">
        <f>+OAY557</f>
        <v>0</v>
      </c>
      <c r="OAZ119" s="1845" t="e">
        <f>+OAY119/OAY$16</f>
        <v>#DIV/0!</v>
      </c>
      <c r="OBA119" s="1538">
        <f>+OBA557</f>
        <v>0</v>
      </c>
      <c r="OBB119" s="1845" t="e">
        <f>+OBA119/OBA$16</f>
        <v>#DIV/0!</v>
      </c>
      <c r="OBC119" s="1538">
        <f>+OBC557</f>
        <v>0</v>
      </c>
      <c r="OBD119" s="1845" t="e">
        <f>+OBC119/OBC$16</f>
        <v>#DIV/0!</v>
      </c>
      <c r="OBE119" s="1538">
        <f>+OBE557</f>
        <v>0</v>
      </c>
      <c r="OBF119" s="1845" t="e">
        <f>+OBE119/OBE$16</f>
        <v>#DIV/0!</v>
      </c>
      <c r="OBG119" s="1538">
        <f>+OBG557</f>
        <v>0</v>
      </c>
      <c r="OBH119" s="1845" t="e">
        <f>+OBG119/OBG$16</f>
        <v>#DIV/0!</v>
      </c>
      <c r="OBI119" s="1538">
        <f>+OBI557</f>
        <v>0</v>
      </c>
      <c r="OBJ119" s="1845" t="e">
        <f>+OBI119/OBI$16</f>
        <v>#DIV/0!</v>
      </c>
      <c r="OBK119" s="1538">
        <f>+OBK557</f>
        <v>0</v>
      </c>
      <c r="OBL119" s="1845" t="e">
        <f>+OBK119/OBK$16</f>
        <v>#DIV/0!</v>
      </c>
      <c r="OBM119" s="1538">
        <f>+OBM557</f>
        <v>0</v>
      </c>
      <c r="OBN119" s="1845" t="e">
        <f>+OBM119/OBM$16</f>
        <v>#DIV/0!</v>
      </c>
      <c r="OBO119" s="1538">
        <f>+OBO557</f>
        <v>0</v>
      </c>
      <c r="OBP119" s="1845" t="e">
        <f>+OBO119/OBO$16</f>
        <v>#DIV/0!</v>
      </c>
      <c r="OBQ119" s="1538">
        <f>+OBQ557</f>
        <v>0</v>
      </c>
      <c r="OBR119" s="1845" t="e">
        <f>+OBQ119/OBQ$16</f>
        <v>#DIV/0!</v>
      </c>
      <c r="OBS119" s="1538">
        <f>+OBS557</f>
        <v>0</v>
      </c>
      <c r="OBT119" s="1845" t="e">
        <f>+OBS119/OBS$16</f>
        <v>#DIV/0!</v>
      </c>
      <c r="OBU119" s="1538">
        <f>+OBU557</f>
        <v>0</v>
      </c>
      <c r="OBV119" s="1845" t="e">
        <f>+OBU119/OBU$16</f>
        <v>#DIV/0!</v>
      </c>
      <c r="OBW119" s="1538">
        <f>+OBW557</f>
        <v>0</v>
      </c>
      <c r="OBX119" s="1845" t="e">
        <f>+OBW119/OBW$16</f>
        <v>#DIV/0!</v>
      </c>
      <c r="OBY119" s="1538">
        <f>+OBY557</f>
        <v>0</v>
      </c>
      <c r="OBZ119" s="1845" t="e">
        <f>+OBY119/OBY$16</f>
        <v>#DIV/0!</v>
      </c>
      <c r="OCA119" s="1538">
        <f>+OCA557</f>
        <v>0</v>
      </c>
      <c r="OCB119" s="1845" t="e">
        <f>+OCA119/OCA$16</f>
        <v>#DIV/0!</v>
      </c>
      <c r="OCC119" s="1538">
        <f>+OCC557</f>
        <v>0</v>
      </c>
      <c r="OCD119" s="1845" t="e">
        <f>+OCC119/OCC$16</f>
        <v>#DIV/0!</v>
      </c>
      <c r="OCE119" s="1538">
        <f>+OCE557</f>
        <v>0</v>
      </c>
      <c r="OCF119" s="1845" t="e">
        <f>+OCE119/OCE$16</f>
        <v>#DIV/0!</v>
      </c>
      <c r="OCG119" s="1538">
        <f>+OCG557</f>
        <v>0</v>
      </c>
      <c r="OCH119" s="1845" t="e">
        <f>+OCG119/OCG$16</f>
        <v>#DIV/0!</v>
      </c>
      <c r="OCI119" s="1538">
        <f>+OCI557</f>
        <v>0</v>
      </c>
      <c r="OCJ119" s="1845" t="e">
        <f>+OCI119/OCI$16</f>
        <v>#DIV/0!</v>
      </c>
      <c r="OCK119" s="1538">
        <f>+OCK557</f>
        <v>0</v>
      </c>
      <c r="OCL119" s="1845" t="e">
        <f>+OCK119/OCK$16</f>
        <v>#DIV/0!</v>
      </c>
      <c r="OCM119" s="1538">
        <f>+OCM557</f>
        <v>0</v>
      </c>
      <c r="OCN119" s="1845" t="e">
        <f>+OCM119/OCM$16</f>
        <v>#DIV/0!</v>
      </c>
      <c r="OCO119" s="1538">
        <f>+OCO557</f>
        <v>0</v>
      </c>
      <c r="OCP119" s="1845" t="e">
        <f>+OCO119/OCO$16</f>
        <v>#DIV/0!</v>
      </c>
      <c r="OCQ119" s="1538">
        <f>+OCQ557</f>
        <v>0</v>
      </c>
      <c r="OCR119" s="1845" t="e">
        <f>+OCQ119/OCQ$16</f>
        <v>#DIV/0!</v>
      </c>
      <c r="OCS119" s="1538">
        <f>+OCS557</f>
        <v>0</v>
      </c>
      <c r="OCT119" s="1845" t="e">
        <f>+OCS119/OCS$16</f>
        <v>#DIV/0!</v>
      </c>
      <c r="OCU119" s="1538">
        <f>+OCU557</f>
        <v>0</v>
      </c>
      <c r="OCV119" s="1845" t="e">
        <f>+OCU119/OCU$16</f>
        <v>#DIV/0!</v>
      </c>
      <c r="OCW119" s="1538">
        <f>+OCW557</f>
        <v>0</v>
      </c>
      <c r="OCX119" s="1845" t="e">
        <f>+OCW119/OCW$16</f>
        <v>#DIV/0!</v>
      </c>
      <c r="OCY119" s="1538">
        <f>+OCY557</f>
        <v>0</v>
      </c>
      <c r="OCZ119" s="1845" t="e">
        <f>+OCY119/OCY$16</f>
        <v>#DIV/0!</v>
      </c>
      <c r="ODA119" s="1538">
        <f>+ODA557</f>
        <v>0</v>
      </c>
      <c r="ODB119" s="1845" t="e">
        <f>+ODA119/ODA$16</f>
        <v>#DIV/0!</v>
      </c>
      <c r="ODC119" s="1538">
        <f>+ODC557</f>
        <v>0</v>
      </c>
      <c r="ODD119" s="1845" t="e">
        <f>+ODC119/ODC$16</f>
        <v>#DIV/0!</v>
      </c>
      <c r="ODE119" s="1538">
        <f>+ODE557</f>
        <v>0</v>
      </c>
      <c r="ODF119" s="1845" t="e">
        <f>+ODE119/ODE$16</f>
        <v>#DIV/0!</v>
      </c>
      <c r="ODG119" s="1538">
        <f>+ODG557</f>
        <v>0</v>
      </c>
      <c r="ODH119" s="1845" t="e">
        <f>+ODG119/ODG$16</f>
        <v>#DIV/0!</v>
      </c>
      <c r="ODI119" s="1538">
        <f>+ODI557</f>
        <v>0</v>
      </c>
      <c r="ODJ119" s="1845" t="e">
        <f>+ODI119/ODI$16</f>
        <v>#DIV/0!</v>
      </c>
      <c r="ODK119" s="1538">
        <f>+ODK557</f>
        <v>0</v>
      </c>
      <c r="ODL119" s="1845" t="e">
        <f>+ODK119/ODK$16</f>
        <v>#DIV/0!</v>
      </c>
      <c r="ODM119" s="1538">
        <f>+ODM557</f>
        <v>0</v>
      </c>
      <c r="ODN119" s="1845" t="e">
        <f>+ODM119/ODM$16</f>
        <v>#DIV/0!</v>
      </c>
      <c r="ODO119" s="1538">
        <f>+ODO557</f>
        <v>0</v>
      </c>
      <c r="ODP119" s="1845" t="e">
        <f>+ODO119/ODO$16</f>
        <v>#DIV/0!</v>
      </c>
      <c r="ODQ119" s="1538">
        <f>+ODQ557</f>
        <v>0</v>
      </c>
      <c r="ODR119" s="1845" t="e">
        <f>+ODQ119/ODQ$16</f>
        <v>#DIV/0!</v>
      </c>
      <c r="ODS119" s="1538">
        <f>+ODS557</f>
        <v>0</v>
      </c>
      <c r="ODT119" s="1845" t="e">
        <f>+ODS119/ODS$16</f>
        <v>#DIV/0!</v>
      </c>
      <c r="ODU119" s="1538">
        <f>+ODU557</f>
        <v>0</v>
      </c>
      <c r="ODV119" s="1845" t="e">
        <f>+ODU119/ODU$16</f>
        <v>#DIV/0!</v>
      </c>
      <c r="ODW119" s="1538">
        <f>+ODW557</f>
        <v>0</v>
      </c>
      <c r="ODX119" s="1845" t="e">
        <f>+ODW119/ODW$16</f>
        <v>#DIV/0!</v>
      </c>
      <c r="ODY119" s="1538">
        <f>+ODY557</f>
        <v>0</v>
      </c>
      <c r="ODZ119" s="1845" t="e">
        <f>+ODY119/ODY$16</f>
        <v>#DIV/0!</v>
      </c>
      <c r="OEA119" s="1538">
        <f>+OEA557</f>
        <v>0</v>
      </c>
      <c r="OEB119" s="1845" t="e">
        <f>+OEA119/OEA$16</f>
        <v>#DIV/0!</v>
      </c>
      <c r="OEC119" s="1538">
        <f>+OEC557</f>
        <v>0</v>
      </c>
      <c r="OED119" s="1845" t="e">
        <f>+OEC119/OEC$16</f>
        <v>#DIV/0!</v>
      </c>
      <c r="OEE119" s="1538">
        <f>+OEE557</f>
        <v>0</v>
      </c>
      <c r="OEF119" s="1845" t="e">
        <f>+OEE119/OEE$16</f>
        <v>#DIV/0!</v>
      </c>
      <c r="OEG119" s="1538">
        <f>+OEG557</f>
        <v>0</v>
      </c>
      <c r="OEH119" s="1845" t="e">
        <f>+OEG119/OEG$16</f>
        <v>#DIV/0!</v>
      </c>
      <c r="OEI119" s="1538">
        <f>+OEI557</f>
        <v>0</v>
      </c>
      <c r="OEJ119" s="1845" t="e">
        <f>+OEI119/OEI$16</f>
        <v>#DIV/0!</v>
      </c>
      <c r="OEK119" s="1538">
        <f>+OEK557</f>
        <v>0</v>
      </c>
      <c r="OEL119" s="1845" t="e">
        <f>+OEK119/OEK$16</f>
        <v>#DIV/0!</v>
      </c>
      <c r="OEM119" s="1538">
        <f>+OEM557</f>
        <v>0</v>
      </c>
      <c r="OEN119" s="1845" t="e">
        <f>+OEM119/OEM$16</f>
        <v>#DIV/0!</v>
      </c>
      <c r="OEO119" s="1538">
        <f>+OEO557</f>
        <v>0</v>
      </c>
      <c r="OEP119" s="1845" t="e">
        <f>+OEO119/OEO$16</f>
        <v>#DIV/0!</v>
      </c>
      <c r="OEQ119" s="1538">
        <f>+OEQ557</f>
        <v>0</v>
      </c>
      <c r="OER119" s="1845" t="e">
        <f>+OEQ119/OEQ$16</f>
        <v>#DIV/0!</v>
      </c>
      <c r="OES119" s="1538">
        <f>+OES557</f>
        <v>0</v>
      </c>
      <c r="OET119" s="1845" t="e">
        <f>+OES119/OES$16</f>
        <v>#DIV/0!</v>
      </c>
      <c r="OEU119" s="1538">
        <f>+OEU557</f>
        <v>0</v>
      </c>
      <c r="OEV119" s="1845" t="e">
        <f>+OEU119/OEU$16</f>
        <v>#DIV/0!</v>
      </c>
      <c r="OEW119" s="1538">
        <f>+OEW557</f>
        <v>0</v>
      </c>
      <c r="OEX119" s="1845" t="e">
        <f>+OEW119/OEW$16</f>
        <v>#DIV/0!</v>
      </c>
      <c r="OEY119" s="1538">
        <f>+OEY557</f>
        <v>0</v>
      </c>
      <c r="OEZ119" s="1845" t="e">
        <f>+OEY119/OEY$16</f>
        <v>#DIV/0!</v>
      </c>
      <c r="OFA119" s="1538">
        <f>+OFA557</f>
        <v>0</v>
      </c>
      <c r="OFB119" s="1845" t="e">
        <f>+OFA119/OFA$16</f>
        <v>#DIV/0!</v>
      </c>
      <c r="OFC119" s="1538">
        <f>+OFC557</f>
        <v>0</v>
      </c>
      <c r="OFD119" s="1845" t="e">
        <f>+OFC119/OFC$16</f>
        <v>#DIV/0!</v>
      </c>
      <c r="OFE119" s="1538">
        <f>+OFE557</f>
        <v>0</v>
      </c>
      <c r="OFF119" s="1845" t="e">
        <f>+OFE119/OFE$16</f>
        <v>#DIV/0!</v>
      </c>
      <c r="OFG119" s="1538">
        <f>+OFG557</f>
        <v>0</v>
      </c>
      <c r="OFH119" s="1845" t="e">
        <f>+OFG119/OFG$16</f>
        <v>#DIV/0!</v>
      </c>
      <c r="OFI119" s="1538">
        <f>+OFI557</f>
        <v>0</v>
      </c>
      <c r="OFJ119" s="1845" t="e">
        <f>+OFI119/OFI$16</f>
        <v>#DIV/0!</v>
      </c>
      <c r="OFK119" s="1538">
        <f>+OFK557</f>
        <v>0</v>
      </c>
      <c r="OFL119" s="1845" t="e">
        <f>+OFK119/OFK$16</f>
        <v>#DIV/0!</v>
      </c>
      <c r="OFM119" s="1538">
        <f>+OFM557</f>
        <v>0</v>
      </c>
      <c r="OFN119" s="1845" t="e">
        <f>+OFM119/OFM$16</f>
        <v>#DIV/0!</v>
      </c>
      <c r="OFO119" s="1538">
        <f>+OFO557</f>
        <v>0</v>
      </c>
      <c r="OFP119" s="1845" t="e">
        <f>+OFO119/OFO$16</f>
        <v>#DIV/0!</v>
      </c>
      <c r="OFQ119" s="1538">
        <f>+OFQ557</f>
        <v>0</v>
      </c>
      <c r="OFR119" s="1845" t="e">
        <f>+OFQ119/OFQ$16</f>
        <v>#DIV/0!</v>
      </c>
      <c r="OFS119" s="1538">
        <f>+OFS557</f>
        <v>0</v>
      </c>
      <c r="OFT119" s="1845" t="e">
        <f>+OFS119/OFS$16</f>
        <v>#DIV/0!</v>
      </c>
      <c r="OFU119" s="1538">
        <f>+OFU557</f>
        <v>0</v>
      </c>
      <c r="OFV119" s="1845" t="e">
        <f>+OFU119/OFU$16</f>
        <v>#DIV/0!</v>
      </c>
      <c r="OFW119" s="1538">
        <f>+OFW557</f>
        <v>0</v>
      </c>
      <c r="OFX119" s="1845" t="e">
        <f>+OFW119/OFW$16</f>
        <v>#DIV/0!</v>
      </c>
      <c r="OFY119" s="1538">
        <f>+OFY557</f>
        <v>0</v>
      </c>
      <c r="OFZ119" s="1845" t="e">
        <f>+OFY119/OFY$16</f>
        <v>#DIV/0!</v>
      </c>
      <c r="OGA119" s="1538">
        <f>+OGA557</f>
        <v>0</v>
      </c>
      <c r="OGB119" s="1845" t="e">
        <f>+OGA119/OGA$16</f>
        <v>#DIV/0!</v>
      </c>
      <c r="OGC119" s="1538">
        <f>+OGC557</f>
        <v>0</v>
      </c>
      <c r="OGD119" s="1845" t="e">
        <f>+OGC119/OGC$16</f>
        <v>#DIV/0!</v>
      </c>
      <c r="OGE119" s="1538">
        <f>+OGE557</f>
        <v>0</v>
      </c>
      <c r="OGF119" s="1845" t="e">
        <f>+OGE119/OGE$16</f>
        <v>#DIV/0!</v>
      </c>
      <c r="OGG119" s="1538">
        <f>+OGG557</f>
        <v>0</v>
      </c>
      <c r="OGH119" s="1845" t="e">
        <f>+OGG119/OGG$16</f>
        <v>#DIV/0!</v>
      </c>
      <c r="OGI119" s="1538">
        <f>+OGI557</f>
        <v>0</v>
      </c>
      <c r="OGJ119" s="1845" t="e">
        <f>+OGI119/OGI$16</f>
        <v>#DIV/0!</v>
      </c>
      <c r="OGK119" s="1538">
        <f>+OGK557</f>
        <v>0</v>
      </c>
      <c r="OGL119" s="1845" t="e">
        <f>+OGK119/OGK$16</f>
        <v>#DIV/0!</v>
      </c>
      <c r="OGM119" s="1538">
        <f>+OGM557</f>
        <v>0</v>
      </c>
      <c r="OGN119" s="1845" t="e">
        <f>+OGM119/OGM$16</f>
        <v>#DIV/0!</v>
      </c>
      <c r="OGO119" s="1538">
        <f>+OGO557</f>
        <v>0</v>
      </c>
      <c r="OGP119" s="1845" t="e">
        <f>+OGO119/OGO$16</f>
        <v>#DIV/0!</v>
      </c>
      <c r="OGQ119" s="1538">
        <f>+OGQ557</f>
        <v>0</v>
      </c>
      <c r="OGR119" s="1845" t="e">
        <f>+OGQ119/OGQ$16</f>
        <v>#DIV/0!</v>
      </c>
      <c r="OGS119" s="1538">
        <f>+OGS557</f>
        <v>0</v>
      </c>
      <c r="OGT119" s="1845" t="e">
        <f>+OGS119/OGS$16</f>
        <v>#DIV/0!</v>
      </c>
      <c r="OGU119" s="1538">
        <f>+OGU557</f>
        <v>0</v>
      </c>
      <c r="OGV119" s="1845" t="e">
        <f>+OGU119/OGU$16</f>
        <v>#DIV/0!</v>
      </c>
      <c r="OGW119" s="1538">
        <f>+OGW557</f>
        <v>0</v>
      </c>
      <c r="OGX119" s="1845" t="e">
        <f>+OGW119/OGW$16</f>
        <v>#DIV/0!</v>
      </c>
      <c r="OGY119" s="1538">
        <f>+OGY557</f>
        <v>0</v>
      </c>
      <c r="OGZ119" s="1845" t="e">
        <f>+OGY119/OGY$16</f>
        <v>#DIV/0!</v>
      </c>
      <c r="OHA119" s="1538">
        <f>+OHA557</f>
        <v>0</v>
      </c>
      <c r="OHB119" s="1845" t="e">
        <f>+OHA119/OHA$16</f>
        <v>#DIV/0!</v>
      </c>
      <c r="OHC119" s="1538">
        <f>+OHC557</f>
        <v>0</v>
      </c>
      <c r="OHD119" s="1845" t="e">
        <f>+OHC119/OHC$16</f>
        <v>#DIV/0!</v>
      </c>
      <c r="OHE119" s="1538">
        <f>+OHE557</f>
        <v>0</v>
      </c>
      <c r="OHF119" s="1845" t="e">
        <f>+OHE119/OHE$16</f>
        <v>#DIV/0!</v>
      </c>
      <c r="OHG119" s="1538">
        <f>+OHG557</f>
        <v>0</v>
      </c>
      <c r="OHH119" s="1845" t="e">
        <f>+OHG119/OHG$16</f>
        <v>#DIV/0!</v>
      </c>
      <c r="OHI119" s="1538">
        <f>+OHI557</f>
        <v>0</v>
      </c>
      <c r="OHJ119" s="1845" t="e">
        <f>+OHI119/OHI$16</f>
        <v>#DIV/0!</v>
      </c>
      <c r="OHK119" s="1538">
        <f>+OHK557</f>
        <v>0</v>
      </c>
      <c r="OHL119" s="1845" t="e">
        <f>+OHK119/OHK$16</f>
        <v>#DIV/0!</v>
      </c>
      <c r="OHM119" s="1538">
        <f>+OHM557</f>
        <v>0</v>
      </c>
      <c r="OHN119" s="1845" t="e">
        <f>+OHM119/OHM$16</f>
        <v>#DIV/0!</v>
      </c>
      <c r="OHO119" s="1538">
        <f>+OHO557</f>
        <v>0</v>
      </c>
      <c r="OHP119" s="1845" t="e">
        <f>+OHO119/OHO$16</f>
        <v>#DIV/0!</v>
      </c>
      <c r="OHQ119" s="1538">
        <f>+OHQ557</f>
        <v>0</v>
      </c>
      <c r="OHR119" s="1845" t="e">
        <f>+OHQ119/OHQ$16</f>
        <v>#DIV/0!</v>
      </c>
      <c r="OHS119" s="1538">
        <f>+OHS557</f>
        <v>0</v>
      </c>
      <c r="OHT119" s="1845" t="e">
        <f>+OHS119/OHS$16</f>
        <v>#DIV/0!</v>
      </c>
      <c r="OHU119" s="1538">
        <f>+OHU557</f>
        <v>0</v>
      </c>
      <c r="OHV119" s="1845" t="e">
        <f>+OHU119/OHU$16</f>
        <v>#DIV/0!</v>
      </c>
      <c r="OHW119" s="1538">
        <f>+OHW557</f>
        <v>0</v>
      </c>
      <c r="OHX119" s="1845" t="e">
        <f>+OHW119/OHW$16</f>
        <v>#DIV/0!</v>
      </c>
      <c r="OHY119" s="1538">
        <f>+OHY557</f>
        <v>0</v>
      </c>
      <c r="OHZ119" s="1845" t="e">
        <f>+OHY119/OHY$16</f>
        <v>#DIV/0!</v>
      </c>
      <c r="OIA119" s="1538">
        <f>+OIA557</f>
        <v>0</v>
      </c>
      <c r="OIB119" s="1845" t="e">
        <f>+OIA119/OIA$16</f>
        <v>#DIV/0!</v>
      </c>
      <c r="OIC119" s="1538">
        <f>+OIC557</f>
        <v>0</v>
      </c>
      <c r="OID119" s="1845" t="e">
        <f>+OIC119/OIC$16</f>
        <v>#DIV/0!</v>
      </c>
      <c r="OIE119" s="1538">
        <f>+OIE557</f>
        <v>0</v>
      </c>
      <c r="OIF119" s="1845" t="e">
        <f>+OIE119/OIE$16</f>
        <v>#DIV/0!</v>
      </c>
      <c r="OIG119" s="1538">
        <f>+OIG557</f>
        <v>0</v>
      </c>
      <c r="OIH119" s="1845" t="e">
        <f>+OIG119/OIG$16</f>
        <v>#DIV/0!</v>
      </c>
      <c r="OII119" s="1538">
        <f>+OII557</f>
        <v>0</v>
      </c>
      <c r="OIJ119" s="1845" t="e">
        <f>+OII119/OII$16</f>
        <v>#DIV/0!</v>
      </c>
      <c r="OIK119" s="1538">
        <f>+OIK557</f>
        <v>0</v>
      </c>
      <c r="OIL119" s="1845" t="e">
        <f>+OIK119/OIK$16</f>
        <v>#DIV/0!</v>
      </c>
      <c r="OIM119" s="1538">
        <f>+OIM557</f>
        <v>0</v>
      </c>
      <c r="OIN119" s="1845" t="e">
        <f>+OIM119/OIM$16</f>
        <v>#DIV/0!</v>
      </c>
      <c r="OIO119" s="1538">
        <f>+OIO557</f>
        <v>0</v>
      </c>
      <c r="OIP119" s="1845" t="e">
        <f>+OIO119/OIO$16</f>
        <v>#DIV/0!</v>
      </c>
      <c r="OIQ119" s="1538">
        <f>+OIQ557</f>
        <v>0</v>
      </c>
      <c r="OIR119" s="1845" t="e">
        <f>+OIQ119/OIQ$16</f>
        <v>#DIV/0!</v>
      </c>
      <c r="OIS119" s="1538">
        <f>+OIS557</f>
        <v>0</v>
      </c>
      <c r="OIT119" s="1845" t="e">
        <f>+OIS119/OIS$16</f>
        <v>#DIV/0!</v>
      </c>
      <c r="OIU119" s="1538">
        <f>+OIU557</f>
        <v>0</v>
      </c>
      <c r="OIV119" s="1845" t="e">
        <f>+OIU119/OIU$16</f>
        <v>#DIV/0!</v>
      </c>
      <c r="OIW119" s="1538">
        <f>+OIW557</f>
        <v>0</v>
      </c>
      <c r="OIX119" s="1845" t="e">
        <f>+OIW119/OIW$16</f>
        <v>#DIV/0!</v>
      </c>
      <c r="OIY119" s="1538">
        <f>+OIY557</f>
        <v>0</v>
      </c>
      <c r="OIZ119" s="1845" t="e">
        <f>+OIY119/OIY$16</f>
        <v>#DIV/0!</v>
      </c>
      <c r="OJA119" s="1538">
        <f>+OJA557</f>
        <v>0</v>
      </c>
      <c r="OJB119" s="1845" t="e">
        <f>+OJA119/OJA$16</f>
        <v>#DIV/0!</v>
      </c>
      <c r="OJC119" s="1538">
        <f>+OJC557</f>
        <v>0</v>
      </c>
      <c r="OJD119" s="1845" t="e">
        <f>+OJC119/OJC$16</f>
        <v>#DIV/0!</v>
      </c>
      <c r="OJE119" s="1538">
        <f>+OJE557</f>
        <v>0</v>
      </c>
      <c r="OJF119" s="1845" t="e">
        <f>+OJE119/OJE$16</f>
        <v>#DIV/0!</v>
      </c>
      <c r="OJG119" s="1538">
        <f>+OJG557</f>
        <v>0</v>
      </c>
      <c r="OJH119" s="1845" t="e">
        <f>+OJG119/OJG$16</f>
        <v>#DIV/0!</v>
      </c>
      <c r="OJI119" s="1538">
        <f>+OJI557</f>
        <v>0</v>
      </c>
      <c r="OJJ119" s="1845" t="e">
        <f>+OJI119/OJI$16</f>
        <v>#DIV/0!</v>
      </c>
      <c r="OJK119" s="1538">
        <f>+OJK557</f>
        <v>0</v>
      </c>
      <c r="OJL119" s="1845" t="e">
        <f>+OJK119/OJK$16</f>
        <v>#DIV/0!</v>
      </c>
      <c r="OJM119" s="1538">
        <f>+OJM557</f>
        <v>0</v>
      </c>
      <c r="OJN119" s="1845" t="e">
        <f>+OJM119/OJM$16</f>
        <v>#DIV/0!</v>
      </c>
      <c r="OJO119" s="1538">
        <f>+OJO557</f>
        <v>0</v>
      </c>
      <c r="OJP119" s="1845" t="e">
        <f>+OJO119/OJO$16</f>
        <v>#DIV/0!</v>
      </c>
      <c r="OJQ119" s="1538">
        <f>+OJQ557</f>
        <v>0</v>
      </c>
      <c r="OJR119" s="1845" t="e">
        <f>+OJQ119/OJQ$16</f>
        <v>#DIV/0!</v>
      </c>
      <c r="OJS119" s="1538">
        <f>+OJS557</f>
        <v>0</v>
      </c>
      <c r="OJT119" s="1845" t="e">
        <f>+OJS119/OJS$16</f>
        <v>#DIV/0!</v>
      </c>
      <c r="OJU119" s="1538">
        <f>+OJU557</f>
        <v>0</v>
      </c>
      <c r="OJV119" s="1845" t="e">
        <f>+OJU119/OJU$16</f>
        <v>#DIV/0!</v>
      </c>
      <c r="OJW119" s="1538">
        <f>+OJW557</f>
        <v>0</v>
      </c>
      <c r="OJX119" s="1845" t="e">
        <f>+OJW119/OJW$16</f>
        <v>#DIV/0!</v>
      </c>
      <c r="OJY119" s="1538">
        <f>+OJY557</f>
        <v>0</v>
      </c>
      <c r="OJZ119" s="1845" t="e">
        <f>+OJY119/OJY$16</f>
        <v>#DIV/0!</v>
      </c>
      <c r="OKA119" s="1538">
        <f>+OKA557</f>
        <v>0</v>
      </c>
      <c r="OKB119" s="1845" t="e">
        <f>+OKA119/OKA$16</f>
        <v>#DIV/0!</v>
      </c>
      <c r="OKC119" s="1538">
        <f>+OKC557</f>
        <v>0</v>
      </c>
      <c r="OKD119" s="1845" t="e">
        <f>+OKC119/OKC$16</f>
        <v>#DIV/0!</v>
      </c>
      <c r="OKE119" s="1538">
        <f>+OKE557</f>
        <v>0</v>
      </c>
      <c r="OKF119" s="1845" t="e">
        <f>+OKE119/OKE$16</f>
        <v>#DIV/0!</v>
      </c>
      <c r="OKG119" s="1538">
        <f>+OKG557</f>
        <v>0</v>
      </c>
      <c r="OKH119" s="1845" t="e">
        <f>+OKG119/OKG$16</f>
        <v>#DIV/0!</v>
      </c>
      <c r="OKI119" s="1538">
        <f>+OKI557</f>
        <v>0</v>
      </c>
      <c r="OKJ119" s="1845" t="e">
        <f>+OKI119/OKI$16</f>
        <v>#DIV/0!</v>
      </c>
      <c r="OKK119" s="1538">
        <f>+OKK557</f>
        <v>0</v>
      </c>
      <c r="OKL119" s="1845" t="e">
        <f>+OKK119/OKK$16</f>
        <v>#DIV/0!</v>
      </c>
      <c r="OKM119" s="1538">
        <f>+OKM557</f>
        <v>0</v>
      </c>
      <c r="OKN119" s="1845" t="e">
        <f>+OKM119/OKM$16</f>
        <v>#DIV/0!</v>
      </c>
      <c r="OKO119" s="1538">
        <f>+OKO557</f>
        <v>0</v>
      </c>
      <c r="OKP119" s="1845" t="e">
        <f>+OKO119/OKO$16</f>
        <v>#DIV/0!</v>
      </c>
      <c r="OKQ119" s="1538">
        <f>+OKQ557</f>
        <v>0</v>
      </c>
      <c r="OKR119" s="1845" t="e">
        <f>+OKQ119/OKQ$16</f>
        <v>#DIV/0!</v>
      </c>
      <c r="OKS119" s="1538">
        <f>+OKS557</f>
        <v>0</v>
      </c>
      <c r="OKT119" s="1845" t="e">
        <f>+OKS119/OKS$16</f>
        <v>#DIV/0!</v>
      </c>
      <c r="OKU119" s="1538">
        <f>+OKU557</f>
        <v>0</v>
      </c>
      <c r="OKV119" s="1845" t="e">
        <f>+OKU119/OKU$16</f>
        <v>#DIV/0!</v>
      </c>
      <c r="OKW119" s="1538">
        <f>+OKW557</f>
        <v>0</v>
      </c>
      <c r="OKX119" s="1845" t="e">
        <f>+OKW119/OKW$16</f>
        <v>#DIV/0!</v>
      </c>
      <c r="OKY119" s="1538">
        <f>+OKY557</f>
        <v>0</v>
      </c>
      <c r="OKZ119" s="1845" t="e">
        <f>+OKY119/OKY$16</f>
        <v>#DIV/0!</v>
      </c>
      <c r="OLA119" s="1538">
        <f>+OLA557</f>
        <v>0</v>
      </c>
      <c r="OLB119" s="1845" t="e">
        <f>+OLA119/OLA$16</f>
        <v>#DIV/0!</v>
      </c>
      <c r="OLC119" s="1538">
        <f>+OLC557</f>
        <v>0</v>
      </c>
      <c r="OLD119" s="1845" t="e">
        <f>+OLC119/OLC$16</f>
        <v>#DIV/0!</v>
      </c>
      <c r="OLE119" s="1538">
        <f>+OLE557</f>
        <v>0</v>
      </c>
      <c r="OLF119" s="1845" t="e">
        <f>+OLE119/OLE$16</f>
        <v>#DIV/0!</v>
      </c>
      <c r="OLG119" s="1538">
        <f>+OLG557</f>
        <v>0</v>
      </c>
      <c r="OLH119" s="1845" t="e">
        <f>+OLG119/OLG$16</f>
        <v>#DIV/0!</v>
      </c>
      <c r="OLI119" s="1538">
        <f>+OLI557</f>
        <v>0</v>
      </c>
      <c r="OLJ119" s="1845" t="e">
        <f>+OLI119/OLI$16</f>
        <v>#DIV/0!</v>
      </c>
      <c r="OLK119" s="1538">
        <f>+OLK557</f>
        <v>0</v>
      </c>
      <c r="OLL119" s="1845" t="e">
        <f>+OLK119/OLK$16</f>
        <v>#DIV/0!</v>
      </c>
      <c r="OLM119" s="1538">
        <f>+OLM557</f>
        <v>0</v>
      </c>
      <c r="OLN119" s="1845" t="e">
        <f>+OLM119/OLM$16</f>
        <v>#DIV/0!</v>
      </c>
      <c r="OLO119" s="1538">
        <f>+OLO557</f>
        <v>0</v>
      </c>
      <c r="OLP119" s="1845" t="e">
        <f>+OLO119/OLO$16</f>
        <v>#DIV/0!</v>
      </c>
      <c r="OLQ119" s="1538">
        <f>+OLQ557</f>
        <v>0</v>
      </c>
      <c r="OLR119" s="1845" t="e">
        <f>+OLQ119/OLQ$16</f>
        <v>#DIV/0!</v>
      </c>
      <c r="OLS119" s="1538">
        <f>+OLS557</f>
        <v>0</v>
      </c>
      <c r="OLT119" s="1845" t="e">
        <f>+OLS119/OLS$16</f>
        <v>#DIV/0!</v>
      </c>
      <c r="OLU119" s="1538">
        <f>+OLU557</f>
        <v>0</v>
      </c>
      <c r="OLV119" s="1845" t="e">
        <f>+OLU119/OLU$16</f>
        <v>#DIV/0!</v>
      </c>
      <c r="OLW119" s="1538">
        <f>+OLW557</f>
        <v>0</v>
      </c>
      <c r="OLX119" s="1845" t="e">
        <f>+OLW119/OLW$16</f>
        <v>#DIV/0!</v>
      </c>
      <c r="OLY119" s="1538">
        <f>+OLY557</f>
        <v>0</v>
      </c>
      <c r="OLZ119" s="1845" t="e">
        <f>+OLY119/OLY$16</f>
        <v>#DIV/0!</v>
      </c>
      <c r="OMA119" s="1538">
        <f>+OMA557</f>
        <v>0</v>
      </c>
      <c r="OMB119" s="1845" t="e">
        <f>+OMA119/OMA$16</f>
        <v>#DIV/0!</v>
      </c>
      <c r="OMC119" s="1538">
        <f>+OMC557</f>
        <v>0</v>
      </c>
      <c r="OMD119" s="1845" t="e">
        <f>+OMC119/OMC$16</f>
        <v>#DIV/0!</v>
      </c>
      <c r="OME119" s="1538">
        <f>+OME557</f>
        <v>0</v>
      </c>
      <c r="OMF119" s="1845" t="e">
        <f>+OME119/OME$16</f>
        <v>#DIV/0!</v>
      </c>
      <c r="OMG119" s="1538">
        <f>+OMG557</f>
        <v>0</v>
      </c>
      <c r="OMH119" s="1845" t="e">
        <f>+OMG119/OMG$16</f>
        <v>#DIV/0!</v>
      </c>
      <c r="OMI119" s="1538">
        <f>+OMI557</f>
        <v>0</v>
      </c>
      <c r="OMJ119" s="1845" t="e">
        <f>+OMI119/OMI$16</f>
        <v>#DIV/0!</v>
      </c>
      <c r="OMK119" s="1538">
        <f>+OMK557</f>
        <v>0</v>
      </c>
      <c r="OML119" s="1845" t="e">
        <f>+OMK119/OMK$16</f>
        <v>#DIV/0!</v>
      </c>
      <c r="OMM119" s="1538">
        <f>+OMM557</f>
        <v>0</v>
      </c>
      <c r="OMN119" s="1845" t="e">
        <f>+OMM119/OMM$16</f>
        <v>#DIV/0!</v>
      </c>
      <c r="OMO119" s="1538">
        <f>+OMO557</f>
        <v>0</v>
      </c>
      <c r="OMP119" s="1845" t="e">
        <f>+OMO119/OMO$16</f>
        <v>#DIV/0!</v>
      </c>
      <c r="OMQ119" s="1538">
        <f>+OMQ557</f>
        <v>0</v>
      </c>
      <c r="OMR119" s="1845" t="e">
        <f>+OMQ119/OMQ$16</f>
        <v>#DIV/0!</v>
      </c>
      <c r="OMS119" s="1538">
        <f>+OMS557</f>
        <v>0</v>
      </c>
      <c r="OMT119" s="1845" t="e">
        <f>+OMS119/OMS$16</f>
        <v>#DIV/0!</v>
      </c>
      <c r="OMU119" s="1538">
        <f>+OMU557</f>
        <v>0</v>
      </c>
      <c r="OMV119" s="1845" t="e">
        <f>+OMU119/OMU$16</f>
        <v>#DIV/0!</v>
      </c>
      <c r="OMW119" s="1538">
        <f>+OMW557</f>
        <v>0</v>
      </c>
      <c r="OMX119" s="1845" t="e">
        <f>+OMW119/OMW$16</f>
        <v>#DIV/0!</v>
      </c>
      <c r="OMY119" s="1538">
        <f>+OMY557</f>
        <v>0</v>
      </c>
      <c r="OMZ119" s="1845" t="e">
        <f>+OMY119/OMY$16</f>
        <v>#DIV/0!</v>
      </c>
      <c r="ONA119" s="1538">
        <f>+ONA557</f>
        <v>0</v>
      </c>
      <c r="ONB119" s="1845" t="e">
        <f>+ONA119/ONA$16</f>
        <v>#DIV/0!</v>
      </c>
      <c r="ONC119" s="1538">
        <f>+ONC557</f>
        <v>0</v>
      </c>
      <c r="OND119" s="1845" t="e">
        <f>+ONC119/ONC$16</f>
        <v>#DIV/0!</v>
      </c>
      <c r="ONE119" s="1538">
        <f>+ONE557</f>
        <v>0</v>
      </c>
      <c r="ONF119" s="1845" t="e">
        <f>+ONE119/ONE$16</f>
        <v>#DIV/0!</v>
      </c>
      <c r="ONG119" s="1538">
        <f>+ONG557</f>
        <v>0</v>
      </c>
      <c r="ONH119" s="1845" t="e">
        <f>+ONG119/ONG$16</f>
        <v>#DIV/0!</v>
      </c>
      <c r="ONI119" s="1538">
        <f>+ONI557</f>
        <v>0</v>
      </c>
      <c r="ONJ119" s="1845" t="e">
        <f>+ONI119/ONI$16</f>
        <v>#DIV/0!</v>
      </c>
      <c r="ONK119" s="1538">
        <f>+ONK557</f>
        <v>0</v>
      </c>
      <c r="ONL119" s="1845" t="e">
        <f>+ONK119/ONK$16</f>
        <v>#DIV/0!</v>
      </c>
      <c r="ONM119" s="1538">
        <f>+ONM557</f>
        <v>0</v>
      </c>
      <c r="ONN119" s="1845" t="e">
        <f>+ONM119/ONM$16</f>
        <v>#DIV/0!</v>
      </c>
      <c r="ONO119" s="1538">
        <f>+ONO557</f>
        <v>0</v>
      </c>
      <c r="ONP119" s="1845" t="e">
        <f>+ONO119/ONO$16</f>
        <v>#DIV/0!</v>
      </c>
      <c r="ONQ119" s="1538">
        <f>+ONQ557</f>
        <v>0</v>
      </c>
      <c r="ONR119" s="1845" t="e">
        <f>+ONQ119/ONQ$16</f>
        <v>#DIV/0!</v>
      </c>
      <c r="ONS119" s="1538">
        <f>+ONS557</f>
        <v>0</v>
      </c>
      <c r="ONT119" s="1845" t="e">
        <f>+ONS119/ONS$16</f>
        <v>#DIV/0!</v>
      </c>
      <c r="ONU119" s="1538">
        <f>+ONU557</f>
        <v>0</v>
      </c>
      <c r="ONV119" s="1845" t="e">
        <f>+ONU119/ONU$16</f>
        <v>#DIV/0!</v>
      </c>
      <c r="ONW119" s="1538">
        <f>+ONW557</f>
        <v>0</v>
      </c>
      <c r="ONX119" s="1845" t="e">
        <f>+ONW119/ONW$16</f>
        <v>#DIV/0!</v>
      </c>
      <c r="ONY119" s="1538">
        <f>+ONY557</f>
        <v>0</v>
      </c>
      <c r="ONZ119" s="1845" t="e">
        <f>+ONY119/ONY$16</f>
        <v>#DIV/0!</v>
      </c>
      <c r="OOA119" s="1538">
        <f>+OOA557</f>
        <v>0</v>
      </c>
      <c r="OOB119" s="1845" t="e">
        <f>+OOA119/OOA$16</f>
        <v>#DIV/0!</v>
      </c>
      <c r="OOC119" s="1538">
        <f>+OOC557</f>
        <v>0</v>
      </c>
      <c r="OOD119" s="1845" t="e">
        <f>+OOC119/OOC$16</f>
        <v>#DIV/0!</v>
      </c>
      <c r="OOE119" s="1538">
        <f>+OOE557</f>
        <v>0</v>
      </c>
      <c r="OOF119" s="1845" t="e">
        <f>+OOE119/OOE$16</f>
        <v>#DIV/0!</v>
      </c>
      <c r="OOG119" s="1538">
        <f>+OOG557</f>
        <v>0</v>
      </c>
      <c r="OOH119" s="1845" t="e">
        <f>+OOG119/OOG$16</f>
        <v>#DIV/0!</v>
      </c>
      <c r="OOI119" s="1538">
        <f>+OOI557</f>
        <v>0</v>
      </c>
      <c r="OOJ119" s="1845" t="e">
        <f>+OOI119/OOI$16</f>
        <v>#DIV/0!</v>
      </c>
      <c r="OOK119" s="1538">
        <f>+OOK557</f>
        <v>0</v>
      </c>
      <c r="OOL119" s="1845" t="e">
        <f>+OOK119/OOK$16</f>
        <v>#DIV/0!</v>
      </c>
      <c r="OOM119" s="1538">
        <f>+OOM557</f>
        <v>0</v>
      </c>
      <c r="OON119" s="1845" t="e">
        <f>+OOM119/OOM$16</f>
        <v>#DIV/0!</v>
      </c>
      <c r="OOO119" s="1538">
        <f>+OOO557</f>
        <v>0</v>
      </c>
      <c r="OOP119" s="1845" t="e">
        <f>+OOO119/OOO$16</f>
        <v>#DIV/0!</v>
      </c>
      <c r="OOQ119" s="1538">
        <f>+OOQ557</f>
        <v>0</v>
      </c>
      <c r="OOR119" s="1845" t="e">
        <f>+OOQ119/OOQ$16</f>
        <v>#DIV/0!</v>
      </c>
      <c r="OOS119" s="1538">
        <f>+OOS557</f>
        <v>0</v>
      </c>
      <c r="OOT119" s="1845" t="e">
        <f>+OOS119/OOS$16</f>
        <v>#DIV/0!</v>
      </c>
      <c r="OOU119" s="1538">
        <f>+OOU557</f>
        <v>0</v>
      </c>
      <c r="OOV119" s="1845" t="e">
        <f>+OOU119/OOU$16</f>
        <v>#DIV/0!</v>
      </c>
      <c r="OOW119" s="1538">
        <f>+OOW557</f>
        <v>0</v>
      </c>
      <c r="OOX119" s="1845" t="e">
        <f>+OOW119/OOW$16</f>
        <v>#DIV/0!</v>
      </c>
      <c r="OOY119" s="1538">
        <f>+OOY557</f>
        <v>0</v>
      </c>
      <c r="OOZ119" s="1845" t="e">
        <f>+OOY119/OOY$16</f>
        <v>#DIV/0!</v>
      </c>
      <c r="OPA119" s="1538">
        <f>+OPA557</f>
        <v>0</v>
      </c>
      <c r="OPB119" s="1845" t="e">
        <f>+OPA119/OPA$16</f>
        <v>#DIV/0!</v>
      </c>
      <c r="OPC119" s="1538">
        <f>+OPC557</f>
        <v>0</v>
      </c>
      <c r="OPD119" s="1845" t="e">
        <f>+OPC119/OPC$16</f>
        <v>#DIV/0!</v>
      </c>
      <c r="OPE119" s="1538">
        <f>+OPE557</f>
        <v>0</v>
      </c>
      <c r="OPF119" s="1845" t="e">
        <f>+OPE119/OPE$16</f>
        <v>#DIV/0!</v>
      </c>
      <c r="OPG119" s="1538">
        <f>+OPG557</f>
        <v>0</v>
      </c>
      <c r="OPH119" s="1845" t="e">
        <f>+OPG119/OPG$16</f>
        <v>#DIV/0!</v>
      </c>
      <c r="OPI119" s="1538">
        <f>+OPI557</f>
        <v>0</v>
      </c>
      <c r="OPJ119" s="1845" t="e">
        <f>+OPI119/OPI$16</f>
        <v>#DIV/0!</v>
      </c>
      <c r="OPK119" s="1538">
        <f>+OPK557</f>
        <v>0</v>
      </c>
      <c r="OPL119" s="1845" t="e">
        <f>+OPK119/OPK$16</f>
        <v>#DIV/0!</v>
      </c>
      <c r="OPM119" s="1538">
        <f>+OPM557</f>
        <v>0</v>
      </c>
      <c r="OPN119" s="1845" t="e">
        <f>+OPM119/OPM$16</f>
        <v>#DIV/0!</v>
      </c>
      <c r="OPO119" s="1538">
        <f>+OPO557</f>
        <v>0</v>
      </c>
      <c r="OPP119" s="1845" t="e">
        <f>+OPO119/OPO$16</f>
        <v>#DIV/0!</v>
      </c>
      <c r="OPQ119" s="1538">
        <f>+OPQ557</f>
        <v>0</v>
      </c>
      <c r="OPR119" s="1845" t="e">
        <f>+OPQ119/OPQ$16</f>
        <v>#DIV/0!</v>
      </c>
      <c r="OPS119" s="1538">
        <f>+OPS557</f>
        <v>0</v>
      </c>
      <c r="OPT119" s="1845" t="e">
        <f>+OPS119/OPS$16</f>
        <v>#DIV/0!</v>
      </c>
      <c r="OPU119" s="1538">
        <f>+OPU557</f>
        <v>0</v>
      </c>
      <c r="OPV119" s="1845" t="e">
        <f>+OPU119/OPU$16</f>
        <v>#DIV/0!</v>
      </c>
      <c r="OPW119" s="1538">
        <f>+OPW557</f>
        <v>0</v>
      </c>
      <c r="OPX119" s="1845" t="e">
        <f>+OPW119/OPW$16</f>
        <v>#DIV/0!</v>
      </c>
      <c r="OPY119" s="1538">
        <f>+OPY557</f>
        <v>0</v>
      </c>
      <c r="OPZ119" s="1845" t="e">
        <f>+OPY119/OPY$16</f>
        <v>#DIV/0!</v>
      </c>
      <c r="OQA119" s="1538">
        <f>+OQA557</f>
        <v>0</v>
      </c>
      <c r="OQB119" s="1845" t="e">
        <f>+OQA119/OQA$16</f>
        <v>#DIV/0!</v>
      </c>
      <c r="OQC119" s="1538">
        <f>+OQC557</f>
        <v>0</v>
      </c>
      <c r="OQD119" s="1845" t="e">
        <f>+OQC119/OQC$16</f>
        <v>#DIV/0!</v>
      </c>
      <c r="OQE119" s="1538">
        <f>+OQE557</f>
        <v>0</v>
      </c>
      <c r="OQF119" s="1845" t="e">
        <f>+OQE119/OQE$16</f>
        <v>#DIV/0!</v>
      </c>
      <c r="OQG119" s="1538">
        <f>+OQG557</f>
        <v>0</v>
      </c>
      <c r="OQH119" s="1845" t="e">
        <f>+OQG119/OQG$16</f>
        <v>#DIV/0!</v>
      </c>
      <c r="OQI119" s="1538">
        <f>+OQI557</f>
        <v>0</v>
      </c>
      <c r="OQJ119" s="1845" t="e">
        <f>+OQI119/OQI$16</f>
        <v>#DIV/0!</v>
      </c>
      <c r="OQK119" s="1538">
        <f>+OQK557</f>
        <v>0</v>
      </c>
      <c r="OQL119" s="1845" t="e">
        <f>+OQK119/OQK$16</f>
        <v>#DIV/0!</v>
      </c>
      <c r="OQM119" s="1538">
        <f>+OQM557</f>
        <v>0</v>
      </c>
      <c r="OQN119" s="1845" t="e">
        <f>+OQM119/OQM$16</f>
        <v>#DIV/0!</v>
      </c>
      <c r="OQO119" s="1538">
        <f>+OQO557</f>
        <v>0</v>
      </c>
      <c r="OQP119" s="1845" t="e">
        <f>+OQO119/OQO$16</f>
        <v>#DIV/0!</v>
      </c>
      <c r="OQQ119" s="1538">
        <f>+OQQ557</f>
        <v>0</v>
      </c>
      <c r="OQR119" s="1845" t="e">
        <f>+OQQ119/OQQ$16</f>
        <v>#DIV/0!</v>
      </c>
      <c r="OQS119" s="1538">
        <f>+OQS557</f>
        <v>0</v>
      </c>
      <c r="OQT119" s="1845" t="e">
        <f>+OQS119/OQS$16</f>
        <v>#DIV/0!</v>
      </c>
      <c r="OQU119" s="1538">
        <f>+OQU557</f>
        <v>0</v>
      </c>
      <c r="OQV119" s="1845" t="e">
        <f>+OQU119/OQU$16</f>
        <v>#DIV/0!</v>
      </c>
      <c r="OQW119" s="1538">
        <f>+OQW557</f>
        <v>0</v>
      </c>
      <c r="OQX119" s="1845" t="e">
        <f>+OQW119/OQW$16</f>
        <v>#DIV/0!</v>
      </c>
      <c r="OQY119" s="1538">
        <f>+OQY557</f>
        <v>0</v>
      </c>
      <c r="OQZ119" s="1845" t="e">
        <f>+OQY119/OQY$16</f>
        <v>#DIV/0!</v>
      </c>
      <c r="ORA119" s="1538">
        <f>+ORA557</f>
        <v>0</v>
      </c>
      <c r="ORB119" s="1845" t="e">
        <f>+ORA119/ORA$16</f>
        <v>#DIV/0!</v>
      </c>
      <c r="ORC119" s="1538">
        <f>+ORC557</f>
        <v>0</v>
      </c>
      <c r="ORD119" s="1845" t="e">
        <f>+ORC119/ORC$16</f>
        <v>#DIV/0!</v>
      </c>
      <c r="ORE119" s="1538">
        <f>+ORE557</f>
        <v>0</v>
      </c>
      <c r="ORF119" s="1845" t="e">
        <f>+ORE119/ORE$16</f>
        <v>#DIV/0!</v>
      </c>
      <c r="ORG119" s="1538">
        <f>+ORG557</f>
        <v>0</v>
      </c>
      <c r="ORH119" s="1845" t="e">
        <f>+ORG119/ORG$16</f>
        <v>#DIV/0!</v>
      </c>
      <c r="ORI119" s="1538">
        <f>+ORI557</f>
        <v>0</v>
      </c>
      <c r="ORJ119" s="1845" t="e">
        <f>+ORI119/ORI$16</f>
        <v>#DIV/0!</v>
      </c>
      <c r="ORK119" s="1538">
        <f>+ORK557</f>
        <v>0</v>
      </c>
      <c r="ORL119" s="1845" t="e">
        <f>+ORK119/ORK$16</f>
        <v>#DIV/0!</v>
      </c>
      <c r="ORM119" s="1538">
        <f>+ORM557</f>
        <v>0</v>
      </c>
      <c r="ORN119" s="1845" t="e">
        <f>+ORM119/ORM$16</f>
        <v>#DIV/0!</v>
      </c>
      <c r="ORO119" s="1538">
        <f>+ORO557</f>
        <v>0</v>
      </c>
      <c r="ORP119" s="1845" t="e">
        <f>+ORO119/ORO$16</f>
        <v>#DIV/0!</v>
      </c>
      <c r="ORQ119" s="1538">
        <f>+ORQ557</f>
        <v>0</v>
      </c>
      <c r="ORR119" s="1845" t="e">
        <f>+ORQ119/ORQ$16</f>
        <v>#DIV/0!</v>
      </c>
      <c r="ORS119" s="1538">
        <f>+ORS557</f>
        <v>0</v>
      </c>
      <c r="ORT119" s="1845" t="e">
        <f>+ORS119/ORS$16</f>
        <v>#DIV/0!</v>
      </c>
      <c r="ORU119" s="1538">
        <f>+ORU557</f>
        <v>0</v>
      </c>
      <c r="ORV119" s="1845" t="e">
        <f>+ORU119/ORU$16</f>
        <v>#DIV/0!</v>
      </c>
      <c r="ORW119" s="1538">
        <f>+ORW557</f>
        <v>0</v>
      </c>
      <c r="ORX119" s="1845" t="e">
        <f>+ORW119/ORW$16</f>
        <v>#DIV/0!</v>
      </c>
      <c r="ORY119" s="1538">
        <f>+ORY557</f>
        <v>0</v>
      </c>
      <c r="ORZ119" s="1845" t="e">
        <f>+ORY119/ORY$16</f>
        <v>#DIV/0!</v>
      </c>
      <c r="OSA119" s="1538">
        <f>+OSA557</f>
        <v>0</v>
      </c>
      <c r="OSB119" s="1845" t="e">
        <f>+OSA119/OSA$16</f>
        <v>#DIV/0!</v>
      </c>
      <c r="OSC119" s="1538">
        <f>+OSC557</f>
        <v>0</v>
      </c>
      <c r="OSD119" s="1845" t="e">
        <f>+OSC119/OSC$16</f>
        <v>#DIV/0!</v>
      </c>
      <c r="OSE119" s="1538">
        <f>+OSE557</f>
        <v>0</v>
      </c>
      <c r="OSF119" s="1845" t="e">
        <f>+OSE119/OSE$16</f>
        <v>#DIV/0!</v>
      </c>
      <c r="OSG119" s="1538">
        <f>+OSG557</f>
        <v>0</v>
      </c>
      <c r="OSH119" s="1845" t="e">
        <f>+OSG119/OSG$16</f>
        <v>#DIV/0!</v>
      </c>
      <c r="OSI119" s="1538">
        <f>+OSI557</f>
        <v>0</v>
      </c>
      <c r="OSJ119" s="1845" t="e">
        <f>+OSI119/OSI$16</f>
        <v>#DIV/0!</v>
      </c>
      <c r="OSK119" s="1538">
        <f>+OSK557</f>
        <v>0</v>
      </c>
      <c r="OSL119" s="1845" t="e">
        <f>+OSK119/OSK$16</f>
        <v>#DIV/0!</v>
      </c>
      <c r="OSM119" s="1538">
        <f>+OSM557</f>
        <v>0</v>
      </c>
      <c r="OSN119" s="1845" t="e">
        <f>+OSM119/OSM$16</f>
        <v>#DIV/0!</v>
      </c>
      <c r="OSO119" s="1538">
        <f>+OSO557</f>
        <v>0</v>
      </c>
      <c r="OSP119" s="1845" t="e">
        <f>+OSO119/OSO$16</f>
        <v>#DIV/0!</v>
      </c>
      <c r="OSQ119" s="1538">
        <f>+OSQ557</f>
        <v>0</v>
      </c>
      <c r="OSR119" s="1845" t="e">
        <f>+OSQ119/OSQ$16</f>
        <v>#DIV/0!</v>
      </c>
      <c r="OSS119" s="1538">
        <f>+OSS557</f>
        <v>0</v>
      </c>
      <c r="OST119" s="1845" t="e">
        <f>+OSS119/OSS$16</f>
        <v>#DIV/0!</v>
      </c>
      <c r="OSU119" s="1538">
        <f>+OSU557</f>
        <v>0</v>
      </c>
      <c r="OSV119" s="1845" t="e">
        <f>+OSU119/OSU$16</f>
        <v>#DIV/0!</v>
      </c>
      <c r="OSW119" s="1538">
        <f>+OSW557</f>
        <v>0</v>
      </c>
      <c r="OSX119" s="1845" t="e">
        <f>+OSW119/OSW$16</f>
        <v>#DIV/0!</v>
      </c>
      <c r="OSY119" s="1538">
        <f>+OSY557</f>
        <v>0</v>
      </c>
      <c r="OSZ119" s="1845" t="e">
        <f>+OSY119/OSY$16</f>
        <v>#DIV/0!</v>
      </c>
      <c r="OTA119" s="1538">
        <f>+OTA557</f>
        <v>0</v>
      </c>
      <c r="OTB119" s="1845" t="e">
        <f>+OTA119/OTA$16</f>
        <v>#DIV/0!</v>
      </c>
      <c r="OTC119" s="1538">
        <f>+OTC557</f>
        <v>0</v>
      </c>
      <c r="OTD119" s="1845" t="e">
        <f>+OTC119/OTC$16</f>
        <v>#DIV/0!</v>
      </c>
      <c r="OTE119" s="1538">
        <f>+OTE557</f>
        <v>0</v>
      </c>
      <c r="OTF119" s="1845" t="e">
        <f>+OTE119/OTE$16</f>
        <v>#DIV/0!</v>
      </c>
      <c r="OTG119" s="1538">
        <f>+OTG557</f>
        <v>0</v>
      </c>
      <c r="OTH119" s="1845" t="e">
        <f>+OTG119/OTG$16</f>
        <v>#DIV/0!</v>
      </c>
      <c r="OTI119" s="1538">
        <f>+OTI557</f>
        <v>0</v>
      </c>
      <c r="OTJ119" s="1845" t="e">
        <f>+OTI119/OTI$16</f>
        <v>#DIV/0!</v>
      </c>
      <c r="OTK119" s="1538">
        <f>+OTK557</f>
        <v>0</v>
      </c>
      <c r="OTL119" s="1845" t="e">
        <f>+OTK119/OTK$16</f>
        <v>#DIV/0!</v>
      </c>
      <c r="OTM119" s="1538">
        <f>+OTM557</f>
        <v>0</v>
      </c>
      <c r="OTN119" s="1845" t="e">
        <f>+OTM119/OTM$16</f>
        <v>#DIV/0!</v>
      </c>
      <c r="OTO119" s="1538">
        <f>+OTO557</f>
        <v>0</v>
      </c>
      <c r="OTP119" s="1845" t="e">
        <f>+OTO119/OTO$16</f>
        <v>#DIV/0!</v>
      </c>
      <c r="OTQ119" s="1538">
        <f>+OTQ557</f>
        <v>0</v>
      </c>
      <c r="OTR119" s="1845" t="e">
        <f>+OTQ119/OTQ$16</f>
        <v>#DIV/0!</v>
      </c>
      <c r="OTS119" s="1538">
        <f>+OTS557</f>
        <v>0</v>
      </c>
      <c r="OTT119" s="1845" t="e">
        <f>+OTS119/OTS$16</f>
        <v>#DIV/0!</v>
      </c>
      <c r="OTU119" s="1538">
        <f>+OTU557</f>
        <v>0</v>
      </c>
      <c r="OTV119" s="1845" t="e">
        <f>+OTU119/OTU$16</f>
        <v>#DIV/0!</v>
      </c>
      <c r="OTW119" s="1538">
        <f>+OTW557</f>
        <v>0</v>
      </c>
      <c r="OTX119" s="1845" t="e">
        <f>+OTW119/OTW$16</f>
        <v>#DIV/0!</v>
      </c>
      <c r="OTY119" s="1538">
        <f>+OTY557</f>
        <v>0</v>
      </c>
      <c r="OTZ119" s="1845" t="e">
        <f>+OTY119/OTY$16</f>
        <v>#DIV/0!</v>
      </c>
      <c r="OUA119" s="1538">
        <f>+OUA557</f>
        <v>0</v>
      </c>
      <c r="OUB119" s="1845" t="e">
        <f>+OUA119/OUA$16</f>
        <v>#DIV/0!</v>
      </c>
      <c r="OUC119" s="1538">
        <f>+OUC557</f>
        <v>0</v>
      </c>
      <c r="OUD119" s="1845" t="e">
        <f>+OUC119/OUC$16</f>
        <v>#DIV/0!</v>
      </c>
      <c r="OUE119" s="1538">
        <f>+OUE557</f>
        <v>0</v>
      </c>
      <c r="OUF119" s="1845" t="e">
        <f>+OUE119/OUE$16</f>
        <v>#DIV/0!</v>
      </c>
      <c r="OUG119" s="1538">
        <f>+OUG557</f>
        <v>0</v>
      </c>
      <c r="OUH119" s="1845" t="e">
        <f>+OUG119/OUG$16</f>
        <v>#DIV/0!</v>
      </c>
      <c r="OUI119" s="1538">
        <f>+OUI557</f>
        <v>0</v>
      </c>
      <c r="OUJ119" s="1845" t="e">
        <f>+OUI119/OUI$16</f>
        <v>#DIV/0!</v>
      </c>
      <c r="OUK119" s="1538">
        <f>+OUK557</f>
        <v>0</v>
      </c>
      <c r="OUL119" s="1845" t="e">
        <f>+OUK119/OUK$16</f>
        <v>#DIV/0!</v>
      </c>
      <c r="OUM119" s="1538">
        <f>+OUM557</f>
        <v>0</v>
      </c>
      <c r="OUN119" s="1845" t="e">
        <f>+OUM119/OUM$16</f>
        <v>#DIV/0!</v>
      </c>
      <c r="OUO119" s="1538">
        <f>+OUO557</f>
        <v>0</v>
      </c>
      <c r="OUP119" s="1845" t="e">
        <f>+OUO119/OUO$16</f>
        <v>#DIV/0!</v>
      </c>
      <c r="OUQ119" s="1538">
        <f>+OUQ557</f>
        <v>0</v>
      </c>
      <c r="OUR119" s="1845" t="e">
        <f>+OUQ119/OUQ$16</f>
        <v>#DIV/0!</v>
      </c>
      <c r="OUS119" s="1538">
        <f>+OUS557</f>
        <v>0</v>
      </c>
      <c r="OUT119" s="1845" t="e">
        <f>+OUS119/OUS$16</f>
        <v>#DIV/0!</v>
      </c>
      <c r="OUU119" s="1538">
        <f>+OUU557</f>
        <v>0</v>
      </c>
      <c r="OUV119" s="1845" t="e">
        <f>+OUU119/OUU$16</f>
        <v>#DIV/0!</v>
      </c>
      <c r="OUW119" s="1538">
        <f>+OUW557</f>
        <v>0</v>
      </c>
      <c r="OUX119" s="1845" t="e">
        <f>+OUW119/OUW$16</f>
        <v>#DIV/0!</v>
      </c>
      <c r="OUY119" s="1538">
        <f>+OUY557</f>
        <v>0</v>
      </c>
      <c r="OUZ119" s="1845" t="e">
        <f>+OUY119/OUY$16</f>
        <v>#DIV/0!</v>
      </c>
      <c r="OVA119" s="1538">
        <f>+OVA557</f>
        <v>0</v>
      </c>
      <c r="OVB119" s="1845" t="e">
        <f>+OVA119/OVA$16</f>
        <v>#DIV/0!</v>
      </c>
      <c r="OVC119" s="1538">
        <f>+OVC557</f>
        <v>0</v>
      </c>
      <c r="OVD119" s="1845" t="e">
        <f>+OVC119/OVC$16</f>
        <v>#DIV/0!</v>
      </c>
      <c r="OVE119" s="1538">
        <f>+OVE557</f>
        <v>0</v>
      </c>
      <c r="OVF119" s="1845" t="e">
        <f>+OVE119/OVE$16</f>
        <v>#DIV/0!</v>
      </c>
      <c r="OVG119" s="1538">
        <f>+OVG557</f>
        <v>0</v>
      </c>
      <c r="OVH119" s="1845" t="e">
        <f>+OVG119/OVG$16</f>
        <v>#DIV/0!</v>
      </c>
      <c r="OVI119" s="1538">
        <f>+OVI557</f>
        <v>0</v>
      </c>
      <c r="OVJ119" s="1845" t="e">
        <f>+OVI119/OVI$16</f>
        <v>#DIV/0!</v>
      </c>
      <c r="OVK119" s="1538">
        <f>+OVK557</f>
        <v>0</v>
      </c>
      <c r="OVL119" s="1845" t="e">
        <f>+OVK119/OVK$16</f>
        <v>#DIV/0!</v>
      </c>
      <c r="OVM119" s="1538">
        <f>+OVM557</f>
        <v>0</v>
      </c>
      <c r="OVN119" s="1845" t="e">
        <f>+OVM119/OVM$16</f>
        <v>#DIV/0!</v>
      </c>
      <c r="OVO119" s="1538">
        <f>+OVO557</f>
        <v>0</v>
      </c>
      <c r="OVP119" s="1845" t="e">
        <f>+OVO119/OVO$16</f>
        <v>#DIV/0!</v>
      </c>
      <c r="OVQ119" s="1538">
        <f>+OVQ557</f>
        <v>0</v>
      </c>
      <c r="OVR119" s="1845" t="e">
        <f>+OVQ119/OVQ$16</f>
        <v>#DIV/0!</v>
      </c>
      <c r="OVS119" s="1538">
        <f>+OVS557</f>
        <v>0</v>
      </c>
      <c r="OVT119" s="1845" t="e">
        <f>+OVS119/OVS$16</f>
        <v>#DIV/0!</v>
      </c>
      <c r="OVU119" s="1538">
        <f>+OVU557</f>
        <v>0</v>
      </c>
      <c r="OVV119" s="1845" t="e">
        <f>+OVU119/OVU$16</f>
        <v>#DIV/0!</v>
      </c>
      <c r="OVW119" s="1538">
        <f>+OVW557</f>
        <v>0</v>
      </c>
      <c r="OVX119" s="1845" t="e">
        <f>+OVW119/OVW$16</f>
        <v>#DIV/0!</v>
      </c>
      <c r="OVY119" s="1538">
        <f>+OVY557</f>
        <v>0</v>
      </c>
      <c r="OVZ119" s="1845" t="e">
        <f>+OVY119/OVY$16</f>
        <v>#DIV/0!</v>
      </c>
      <c r="OWA119" s="1538">
        <f>+OWA557</f>
        <v>0</v>
      </c>
      <c r="OWB119" s="1845" t="e">
        <f>+OWA119/OWA$16</f>
        <v>#DIV/0!</v>
      </c>
      <c r="OWC119" s="1538">
        <f>+OWC557</f>
        <v>0</v>
      </c>
      <c r="OWD119" s="1845" t="e">
        <f>+OWC119/OWC$16</f>
        <v>#DIV/0!</v>
      </c>
      <c r="OWE119" s="1538">
        <f>+OWE557</f>
        <v>0</v>
      </c>
      <c r="OWF119" s="1845" t="e">
        <f>+OWE119/OWE$16</f>
        <v>#DIV/0!</v>
      </c>
      <c r="OWG119" s="1538">
        <f>+OWG557</f>
        <v>0</v>
      </c>
      <c r="OWH119" s="1845" t="e">
        <f>+OWG119/OWG$16</f>
        <v>#DIV/0!</v>
      </c>
      <c r="OWI119" s="1538">
        <f>+OWI557</f>
        <v>0</v>
      </c>
      <c r="OWJ119" s="1845" t="e">
        <f>+OWI119/OWI$16</f>
        <v>#DIV/0!</v>
      </c>
      <c r="OWK119" s="1538">
        <f>+OWK557</f>
        <v>0</v>
      </c>
      <c r="OWL119" s="1845" t="e">
        <f>+OWK119/OWK$16</f>
        <v>#DIV/0!</v>
      </c>
      <c r="OWM119" s="1538">
        <f>+OWM557</f>
        <v>0</v>
      </c>
      <c r="OWN119" s="1845" t="e">
        <f>+OWM119/OWM$16</f>
        <v>#DIV/0!</v>
      </c>
      <c r="OWO119" s="1538">
        <f>+OWO557</f>
        <v>0</v>
      </c>
      <c r="OWP119" s="1845" t="e">
        <f>+OWO119/OWO$16</f>
        <v>#DIV/0!</v>
      </c>
      <c r="OWQ119" s="1538">
        <f>+OWQ557</f>
        <v>0</v>
      </c>
      <c r="OWR119" s="1845" t="e">
        <f>+OWQ119/OWQ$16</f>
        <v>#DIV/0!</v>
      </c>
      <c r="OWS119" s="1538">
        <f>+OWS557</f>
        <v>0</v>
      </c>
      <c r="OWT119" s="1845" t="e">
        <f>+OWS119/OWS$16</f>
        <v>#DIV/0!</v>
      </c>
      <c r="OWU119" s="1538">
        <f>+OWU557</f>
        <v>0</v>
      </c>
      <c r="OWV119" s="1845" t="e">
        <f>+OWU119/OWU$16</f>
        <v>#DIV/0!</v>
      </c>
      <c r="OWW119" s="1538">
        <f>+OWW557</f>
        <v>0</v>
      </c>
      <c r="OWX119" s="1845" t="e">
        <f>+OWW119/OWW$16</f>
        <v>#DIV/0!</v>
      </c>
      <c r="OWY119" s="1538">
        <f>+OWY557</f>
        <v>0</v>
      </c>
      <c r="OWZ119" s="1845" t="e">
        <f>+OWY119/OWY$16</f>
        <v>#DIV/0!</v>
      </c>
      <c r="OXA119" s="1538">
        <f>+OXA557</f>
        <v>0</v>
      </c>
      <c r="OXB119" s="1845" t="e">
        <f>+OXA119/OXA$16</f>
        <v>#DIV/0!</v>
      </c>
      <c r="OXC119" s="1538">
        <f>+OXC557</f>
        <v>0</v>
      </c>
      <c r="OXD119" s="1845" t="e">
        <f>+OXC119/OXC$16</f>
        <v>#DIV/0!</v>
      </c>
      <c r="OXE119" s="1538">
        <f>+OXE557</f>
        <v>0</v>
      </c>
      <c r="OXF119" s="1845" t="e">
        <f>+OXE119/OXE$16</f>
        <v>#DIV/0!</v>
      </c>
      <c r="OXG119" s="1538">
        <f>+OXG557</f>
        <v>0</v>
      </c>
      <c r="OXH119" s="1845" t="e">
        <f>+OXG119/OXG$16</f>
        <v>#DIV/0!</v>
      </c>
      <c r="OXI119" s="1538">
        <f>+OXI557</f>
        <v>0</v>
      </c>
      <c r="OXJ119" s="1845" t="e">
        <f>+OXI119/OXI$16</f>
        <v>#DIV/0!</v>
      </c>
      <c r="OXK119" s="1538">
        <f>+OXK557</f>
        <v>0</v>
      </c>
      <c r="OXL119" s="1845" t="e">
        <f>+OXK119/OXK$16</f>
        <v>#DIV/0!</v>
      </c>
      <c r="OXM119" s="1538">
        <f>+OXM557</f>
        <v>0</v>
      </c>
      <c r="OXN119" s="1845" t="e">
        <f>+OXM119/OXM$16</f>
        <v>#DIV/0!</v>
      </c>
      <c r="OXO119" s="1538">
        <f>+OXO557</f>
        <v>0</v>
      </c>
      <c r="OXP119" s="1845" t="e">
        <f>+OXO119/OXO$16</f>
        <v>#DIV/0!</v>
      </c>
      <c r="OXQ119" s="1538">
        <f>+OXQ557</f>
        <v>0</v>
      </c>
      <c r="OXR119" s="1845" t="e">
        <f>+OXQ119/OXQ$16</f>
        <v>#DIV/0!</v>
      </c>
      <c r="OXS119" s="1538">
        <f>+OXS557</f>
        <v>0</v>
      </c>
      <c r="OXT119" s="1845" t="e">
        <f>+OXS119/OXS$16</f>
        <v>#DIV/0!</v>
      </c>
      <c r="OXU119" s="1538">
        <f>+OXU557</f>
        <v>0</v>
      </c>
      <c r="OXV119" s="1845" t="e">
        <f>+OXU119/OXU$16</f>
        <v>#DIV/0!</v>
      </c>
      <c r="OXW119" s="1538">
        <f>+OXW557</f>
        <v>0</v>
      </c>
      <c r="OXX119" s="1845" t="e">
        <f>+OXW119/OXW$16</f>
        <v>#DIV/0!</v>
      </c>
      <c r="OXY119" s="1538">
        <f>+OXY557</f>
        <v>0</v>
      </c>
      <c r="OXZ119" s="1845" t="e">
        <f>+OXY119/OXY$16</f>
        <v>#DIV/0!</v>
      </c>
      <c r="OYA119" s="1538">
        <f>+OYA557</f>
        <v>0</v>
      </c>
      <c r="OYB119" s="1845" t="e">
        <f>+OYA119/OYA$16</f>
        <v>#DIV/0!</v>
      </c>
      <c r="OYC119" s="1538">
        <f>+OYC557</f>
        <v>0</v>
      </c>
      <c r="OYD119" s="1845" t="e">
        <f>+OYC119/OYC$16</f>
        <v>#DIV/0!</v>
      </c>
      <c r="OYE119" s="1538">
        <f>+OYE557</f>
        <v>0</v>
      </c>
      <c r="OYF119" s="1845" t="e">
        <f>+OYE119/OYE$16</f>
        <v>#DIV/0!</v>
      </c>
      <c r="OYG119" s="1538">
        <f>+OYG557</f>
        <v>0</v>
      </c>
      <c r="OYH119" s="1845" t="e">
        <f>+OYG119/OYG$16</f>
        <v>#DIV/0!</v>
      </c>
      <c r="OYI119" s="1538">
        <f>+OYI557</f>
        <v>0</v>
      </c>
      <c r="OYJ119" s="1845" t="e">
        <f>+OYI119/OYI$16</f>
        <v>#DIV/0!</v>
      </c>
      <c r="OYK119" s="1538">
        <f>+OYK557</f>
        <v>0</v>
      </c>
      <c r="OYL119" s="1845" t="e">
        <f>+OYK119/OYK$16</f>
        <v>#DIV/0!</v>
      </c>
      <c r="OYM119" s="1538">
        <f>+OYM557</f>
        <v>0</v>
      </c>
      <c r="OYN119" s="1845" t="e">
        <f>+OYM119/OYM$16</f>
        <v>#DIV/0!</v>
      </c>
      <c r="OYO119" s="1538">
        <f>+OYO557</f>
        <v>0</v>
      </c>
      <c r="OYP119" s="1845" t="e">
        <f>+OYO119/OYO$16</f>
        <v>#DIV/0!</v>
      </c>
      <c r="OYQ119" s="1538">
        <f>+OYQ557</f>
        <v>0</v>
      </c>
      <c r="OYR119" s="1845" t="e">
        <f>+OYQ119/OYQ$16</f>
        <v>#DIV/0!</v>
      </c>
      <c r="OYS119" s="1538">
        <f>+OYS557</f>
        <v>0</v>
      </c>
      <c r="OYT119" s="1845" t="e">
        <f>+OYS119/OYS$16</f>
        <v>#DIV/0!</v>
      </c>
      <c r="OYU119" s="1538">
        <f>+OYU557</f>
        <v>0</v>
      </c>
      <c r="OYV119" s="1845" t="e">
        <f>+OYU119/OYU$16</f>
        <v>#DIV/0!</v>
      </c>
      <c r="OYW119" s="1538">
        <f>+OYW557</f>
        <v>0</v>
      </c>
      <c r="OYX119" s="1845" t="e">
        <f>+OYW119/OYW$16</f>
        <v>#DIV/0!</v>
      </c>
      <c r="OYY119" s="1538">
        <f>+OYY557</f>
        <v>0</v>
      </c>
      <c r="OYZ119" s="1845" t="e">
        <f>+OYY119/OYY$16</f>
        <v>#DIV/0!</v>
      </c>
      <c r="OZA119" s="1538">
        <f>+OZA557</f>
        <v>0</v>
      </c>
      <c r="OZB119" s="1845" t="e">
        <f>+OZA119/OZA$16</f>
        <v>#DIV/0!</v>
      </c>
      <c r="OZC119" s="1538">
        <f>+OZC557</f>
        <v>0</v>
      </c>
      <c r="OZD119" s="1845" t="e">
        <f>+OZC119/OZC$16</f>
        <v>#DIV/0!</v>
      </c>
      <c r="OZE119" s="1538">
        <f>+OZE557</f>
        <v>0</v>
      </c>
      <c r="OZF119" s="1845" t="e">
        <f>+OZE119/OZE$16</f>
        <v>#DIV/0!</v>
      </c>
      <c r="OZG119" s="1538">
        <f>+OZG557</f>
        <v>0</v>
      </c>
      <c r="OZH119" s="1845" t="e">
        <f>+OZG119/OZG$16</f>
        <v>#DIV/0!</v>
      </c>
      <c r="OZI119" s="1538">
        <f>+OZI557</f>
        <v>0</v>
      </c>
      <c r="OZJ119" s="1845" t="e">
        <f>+OZI119/OZI$16</f>
        <v>#DIV/0!</v>
      </c>
      <c r="OZK119" s="1538">
        <f>+OZK557</f>
        <v>0</v>
      </c>
      <c r="OZL119" s="1845" t="e">
        <f>+OZK119/OZK$16</f>
        <v>#DIV/0!</v>
      </c>
      <c r="OZM119" s="1538">
        <f>+OZM557</f>
        <v>0</v>
      </c>
      <c r="OZN119" s="1845" t="e">
        <f>+OZM119/OZM$16</f>
        <v>#DIV/0!</v>
      </c>
      <c r="OZO119" s="1538">
        <f>+OZO557</f>
        <v>0</v>
      </c>
      <c r="OZP119" s="1845" t="e">
        <f>+OZO119/OZO$16</f>
        <v>#DIV/0!</v>
      </c>
      <c r="OZQ119" s="1538">
        <f>+OZQ557</f>
        <v>0</v>
      </c>
      <c r="OZR119" s="1845" t="e">
        <f>+OZQ119/OZQ$16</f>
        <v>#DIV/0!</v>
      </c>
      <c r="OZS119" s="1538">
        <f>+OZS557</f>
        <v>0</v>
      </c>
      <c r="OZT119" s="1845" t="e">
        <f>+OZS119/OZS$16</f>
        <v>#DIV/0!</v>
      </c>
      <c r="OZU119" s="1538">
        <f>+OZU557</f>
        <v>0</v>
      </c>
      <c r="OZV119" s="1845" t="e">
        <f>+OZU119/OZU$16</f>
        <v>#DIV/0!</v>
      </c>
      <c r="OZW119" s="1538">
        <f>+OZW557</f>
        <v>0</v>
      </c>
      <c r="OZX119" s="1845" t="e">
        <f>+OZW119/OZW$16</f>
        <v>#DIV/0!</v>
      </c>
      <c r="OZY119" s="1538">
        <f>+OZY557</f>
        <v>0</v>
      </c>
      <c r="OZZ119" s="1845" t="e">
        <f>+OZY119/OZY$16</f>
        <v>#DIV/0!</v>
      </c>
      <c r="PAA119" s="1538">
        <f>+PAA557</f>
        <v>0</v>
      </c>
      <c r="PAB119" s="1845" t="e">
        <f>+PAA119/PAA$16</f>
        <v>#DIV/0!</v>
      </c>
      <c r="PAC119" s="1538">
        <f>+PAC557</f>
        <v>0</v>
      </c>
      <c r="PAD119" s="1845" t="e">
        <f>+PAC119/PAC$16</f>
        <v>#DIV/0!</v>
      </c>
      <c r="PAE119" s="1538">
        <f>+PAE557</f>
        <v>0</v>
      </c>
      <c r="PAF119" s="1845" t="e">
        <f>+PAE119/PAE$16</f>
        <v>#DIV/0!</v>
      </c>
      <c r="PAG119" s="1538">
        <f>+PAG557</f>
        <v>0</v>
      </c>
      <c r="PAH119" s="1845" t="e">
        <f>+PAG119/PAG$16</f>
        <v>#DIV/0!</v>
      </c>
      <c r="PAI119" s="1538">
        <f>+PAI557</f>
        <v>0</v>
      </c>
      <c r="PAJ119" s="1845" t="e">
        <f>+PAI119/PAI$16</f>
        <v>#DIV/0!</v>
      </c>
      <c r="PAK119" s="1538">
        <f>+PAK557</f>
        <v>0</v>
      </c>
      <c r="PAL119" s="1845" t="e">
        <f>+PAK119/PAK$16</f>
        <v>#DIV/0!</v>
      </c>
      <c r="PAM119" s="1538">
        <f>+PAM557</f>
        <v>0</v>
      </c>
      <c r="PAN119" s="1845" t="e">
        <f>+PAM119/PAM$16</f>
        <v>#DIV/0!</v>
      </c>
      <c r="PAO119" s="1538">
        <f>+PAO557</f>
        <v>0</v>
      </c>
      <c r="PAP119" s="1845" t="e">
        <f>+PAO119/PAO$16</f>
        <v>#DIV/0!</v>
      </c>
      <c r="PAQ119" s="1538">
        <f>+PAQ557</f>
        <v>0</v>
      </c>
      <c r="PAR119" s="1845" t="e">
        <f>+PAQ119/PAQ$16</f>
        <v>#DIV/0!</v>
      </c>
      <c r="PAS119" s="1538">
        <f>+PAS557</f>
        <v>0</v>
      </c>
      <c r="PAT119" s="1845" t="e">
        <f>+PAS119/PAS$16</f>
        <v>#DIV/0!</v>
      </c>
      <c r="PAU119" s="1538">
        <f>+PAU557</f>
        <v>0</v>
      </c>
      <c r="PAV119" s="1845" t="e">
        <f>+PAU119/PAU$16</f>
        <v>#DIV/0!</v>
      </c>
      <c r="PAW119" s="1538">
        <f>+PAW557</f>
        <v>0</v>
      </c>
      <c r="PAX119" s="1845" t="e">
        <f>+PAW119/PAW$16</f>
        <v>#DIV/0!</v>
      </c>
      <c r="PAY119" s="1538">
        <f>+PAY557</f>
        <v>0</v>
      </c>
      <c r="PAZ119" s="1845" t="e">
        <f>+PAY119/PAY$16</f>
        <v>#DIV/0!</v>
      </c>
      <c r="PBA119" s="1538">
        <f>+PBA557</f>
        <v>0</v>
      </c>
      <c r="PBB119" s="1845" t="e">
        <f>+PBA119/PBA$16</f>
        <v>#DIV/0!</v>
      </c>
      <c r="PBC119" s="1538">
        <f>+PBC557</f>
        <v>0</v>
      </c>
      <c r="PBD119" s="1845" t="e">
        <f>+PBC119/PBC$16</f>
        <v>#DIV/0!</v>
      </c>
      <c r="PBE119" s="1538">
        <f>+PBE557</f>
        <v>0</v>
      </c>
      <c r="PBF119" s="1845" t="e">
        <f>+PBE119/PBE$16</f>
        <v>#DIV/0!</v>
      </c>
      <c r="PBG119" s="1538">
        <f>+PBG557</f>
        <v>0</v>
      </c>
      <c r="PBH119" s="1845" t="e">
        <f>+PBG119/PBG$16</f>
        <v>#DIV/0!</v>
      </c>
      <c r="PBI119" s="1538">
        <f>+PBI557</f>
        <v>0</v>
      </c>
      <c r="PBJ119" s="1845" t="e">
        <f>+PBI119/PBI$16</f>
        <v>#DIV/0!</v>
      </c>
      <c r="PBK119" s="1538">
        <f>+PBK557</f>
        <v>0</v>
      </c>
      <c r="PBL119" s="1845" t="e">
        <f>+PBK119/PBK$16</f>
        <v>#DIV/0!</v>
      </c>
      <c r="PBM119" s="1538">
        <f>+PBM557</f>
        <v>0</v>
      </c>
      <c r="PBN119" s="1845" t="e">
        <f>+PBM119/PBM$16</f>
        <v>#DIV/0!</v>
      </c>
      <c r="PBO119" s="1538">
        <f>+PBO557</f>
        <v>0</v>
      </c>
      <c r="PBP119" s="1845" t="e">
        <f>+PBO119/PBO$16</f>
        <v>#DIV/0!</v>
      </c>
      <c r="PBQ119" s="1538">
        <f>+PBQ557</f>
        <v>0</v>
      </c>
      <c r="PBR119" s="1845" t="e">
        <f>+PBQ119/PBQ$16</f>
        <v>#DIV/0!</v>
      </c>
      <c r="PBS119" s="1538">
        <f>+PBS557</f>
        <v>0</v>
      </c>
      <c r="PBT119" s="1845" t="e">
        <f>+PBS119/PBS$16</f>
        <v>#DIV/0!</v>
      </c>
      <c r="PBU119" s="1538">
        <f>+PBU557</f>
        <v>0</v>
      </c>
      <c r="PBV119" s="1845" t="e">
        <f>+PBU119/PBU$16</f>
        <v>#DIV/0!</v>
      </c>
      <c r="PBW119" s="1538">
        <f>+PBW557</f>
        <v>0</v>
      </c>
      <c r="PBX119" s="1845" t="e">
        <f>+PBW119/PBW$16</f>
        <v>#DIV/0!</v>
      </c>
      <c r="PBY119" s="1538">
        <f>+PBY557</f>
        <v>0</v>
      </c>
      <c r="PBZ119" s="1845" t="e">
        <f>+PBY119/PBY$16</f>
        <v>#DIV/0!</v>
      </c>
      <c r="PCA119" s="1538">
        <f>+PCA557</f>
        <v>0</v>
      </c>
      <c r="PCB119" s="1845" t="e">
        <f>+PCA119/PCA$16</f>
        <v>#DIV/0!</v>
      </c>
      <c r="PCC119" s="1538">
        <f>+PCC557</f>
        <v>0</v>
      </c>
      <c r="PCD119" s="1845" t="e">
        <f>+PCC119/PCC$16</f>
        <v>#DIV/0!</v>
      </c>
      <c r="PCE119" s="1538">
        <f>+PCE557</f>
        <v>0</v>
      </c>
      <c r="PCF119" s="1845" t="e">
        <f>+PCE119/PCE$16</f>
        <v>#DIV/0!</v>
      </c>
      <c r="PCG119" s="1538">
        <f>+PCG557</f>
        <v>0</v>
      </c>
      <c r="PCH119" s="1845" t="e">
        <f>+PCG119/PCG$16</f>
        <v>#DIV/0!</v>
      </c>
      <c r="PCI119" s="1538">
        <f>+PCI557</f>
        <v>0</v>
      </c>
      <c r="PCJ119" s="1845" t="e">
        <f>+PCI119/PCI$16</f>
        <v>#DIV/0!</v>
      </c>
      <c r="PCK119" s="1538">
        <f>+PCK557</f>
        <v>0</v>
      </c>
      <c r="PCL119" s="1845" t="e">
        <f>+PCK119/PCK$16</f>
        <v>#DIV/0!</v>
      </c>
      <c r="PCM119" s="1538">
        <f>+PCM557</f>
        <v>0</v>
      </c>
      <c r="PCN119" s="1845" t="e">
        <f>+PCM119/PCM$16</f>
        <v>#DIV/0!</v>
      </c>
      <c r="PCO119" s="1538">
        <f>+PCO557</f>
        <v>0</v>
      </c>
      <c r="PCP119" s="1845" t="e">
        <f>+PCO119/PCO$16</f>
        <v>#DIV/0!</v>
      </c>
      <c r="PCQ119" s="1538">
        <f>+PCQ557</f>
        <v>0</v>
      </c>
      <c r="PCR119" s="1845" t="e">
        <f>+PCQ119/PCQ$16</f>
        <v>#DIV/0!</v>
      </c>
      <c r="PCS119" s="1538">
        <f>+PCS557</f>
        <v>0</v>
      </c>
      <c r="PCT119" s="1845" t="e">
        <f>+PCS119/PCS$16</f>
        <v>#DIV/0!</v>
      </c>
      <c r="PCU119" s="1538">
        <f>+PCU557</f>
        <v>0</v>
      </c>
      <c r="PCV119" s="1845" t="e">
        <f>+PCU119/PCU$16</f>
        <v>#DIV/0!</v>
      </c>
      <c r="PCW119" s="1538">
        <f>+PCW557</f>
        <v>0</v>
      </c>
      <c r="PCX119" s="1845" t="e">
        <f>+PCW119/PCW$16</f>
        <v>#DIV/0!</v>
      </c>
      <c r="PCY119" s="1538">
        <f>+PCY557</f>
        <v>0</v>
      </c>
      <c r="PCZ119" s="1845" t="e">
        <f>+PCY119/PCY$16</f>
        <v>#DIV/0!</v>
      </c>
      <c r="PDA119" s="1538">
        <f>+PDA557</f>
        <v>0</v>
      </c>
      <c r="PDB119" s="1845" t="e">
        <f>+PDA119/PDA$16</f>
        <v>#DIV/0!</v>
      </c>
      <c r="PDC119" s="1538">
        <f>+PDC557</f>
        <v>0</v>
      </c>
      <c r="PDD119" s="1845" t="e">
        <f>+PDC119/PDC$16</f>
        <v>#DIV/0!</v>
      </c>
      <c r="PDE119" s="1538">
        <f>+PDE557</f>
        <v>0</v>
      </c>
      <c r="PDF119" s="1845" t="e">
        <f>+PDE119/PDE$16</f>
        <v>#DIV/0!</v>
      </c>
      <c r="PDG119" s="1538">
        <f>+PDG557</f>
        <v>0</v>
      </c>
      <c r="PDH119" s="1845" t="e">
        <f>+PDG119/PDG$16</f>
        <v>#DIV/0!</v>
      </c>
      <c r="PDI119" s="1538">
        <f>+PDI557</f>
        <v>0</v>
      </c>
      <c r="PDJ119" s="1845" t="e">
        <f>+PDI119/PDI$16</f>
        <v>#DIV/0!</v>
      </c>
      <c r="PDK119" s="1538">
        <f>+PDK557</f>
        <v>0</v>
      </c>
      <c r="PDL119" s="1845" t="e">
        <f>+PDK119/PDK$16</f>
        <v>#DIV/0!</v>
      </c>
      <c r="PDM119" s="1538">
        <f>+PDM557</f>
        <v>0</v>
      </c>
      <c r="PDN119" s="1845" t="e">
        <f>+PDM119/PDM$16</f>
        <v>#DIV/0!</v>
      </c>
      <c r="PDO119" s="1538">
        <f>+PDO557</f>
        <v>0</v>
      </c>
      <c r="PDP119" s="1845" t="e">
        <f>+PDO119/PDO$16</f>
        <v>#DIV/0!</v>
      </c>
      <c r="PDQ119" s="1538">
        <f>+PDQ557</f>
        <v>0</v>
      </c>
      <c r="PDR119" s="1845" t="e">
        <f>+PDQ119/PDQ$16</f>
        <v>#DIV/0!</v>
      </c>
      <c r="PDS119" s="1538">
        <f>+PDS557</f>
        <v>0</v>
      </c>
      <c r="PDT119" s="1845" t="e">
        <f>+PDS119/PDS$16</f>
        <v>#DIV/0!</v>
      </c>
      <c r="PDU119" s="1538">
        <f>+PDU557</f>
        <v>0</v>
      </c>
      <c r="PDV119" s="1845" t="e">
        <f>+PDU119/PDU$16</f>
        <v>#DIV/0!</v>
      </c>
      <c r="PDW119" s="1538">
        <f>+PDW557</f>
        <v>0</v>
      </c>
      <c r="PDX119" s="1845" t="e">
        <f>+PDW119/PDW$16</f>
        <v>#DIV/0!</v>
      </c>
      <c r="PDY119" s="1538">
        <f>+PDY557</f>
        <v>0</v>
      </c>
      <c r="PDZ119" s="1845" t="e">
        <f>+PDY119/PDY$16</f>
        <v>#DIV/0!</v>
      </c>
      <c r="PEA119" s="1538">
        <f>+PEA557</f>
        <v>0</v>
      </c>
      <c r="PEB119" s="1845" t="e">
        <f>+PEA119/PEA$16</f>
        <v>#DIV/0!</v>
      </c>
      <c r="PEC119" s="1538">
        <f>+PEC557</f>
        <v>0</v>
      </c>
      <c r="PED119" s="1845" t="e">
        <f>+PEC119/PEC$16</f>
        <v>#DIV/0!</v>
      </c>
      <c r="PEE119" s="1538">
        <f>+PEE557</f>
        <v>0</v>
      </c>
      <c r="PEF119" s="1845" t="e">
        <f>+PEE119/PEE$16</f>
        <v>#DIV/0!</v>
      </c>
      <c r="PEG119" s="1538">
        <f>+PEG557</f>
        <v>0</v>
      </c>
      <c r="PEH119" s="1845" t="e">
        <f>+PEG119/PEG$16</f>
        <v>#DIV/0!</v>
      </c>
      <c r="PEI119" s="1538">
        <f>+PEI557</f>
        <v>0</v>
      </c>
      <c r="PEJ119" s="1845" t="e">
        <f>+PEI119/PEI$16</f>
        <v>#DIV/0!</v>
      </c>
      <c r="PEK119" s="1538">
        <f>+PEK557</f>
        <v>0</v>
      </c>
      <c r="PEL119" s="1845" t="e">
        <f>+PEK119/PEK$16</f>
        <v>#DIV/0!</v>
      </c>
      <c r="PEM119" s="1538">
        <f>+PEM557</f>
        <v>0</v>
      </c>
      <c r="PEN119" s="1845" t="e">
        <f>+PEM119/PEM$16</f>
        <v>#DIV/0!</v>
      </c>
      <c r="PEO119" s="1538">
        <f>+PEO557</f>
        <v>0</v>
      </c>
      <c r="PEP119" s="1845" t="e">
        <f>+PEO119/PEO$16</f>
        <v>#DIV/0!</v>
      </c>
      <c r="PEQ119" s="1538">
        <f>+PEQ557</f>
        <v>0</v>
      </c>
      <c r="PER119" s="1845" t="e">
        <f>+PEQ119/PEQ$16</f>
        <v>#DIV/0!</v>
      </c>
      <c r="PES119" s="1538">
        <f>+PES557</f>
        <v>0</v>
      </c>
      <c r="PET119" s="1845" t="e">
        <f>+PES119/PES$16</f>
        <v>#DIV/0!</v>
      </c>
      <c r="PEU119" s="1538">
        <f>+PEU557</f>
        <v>0</v>
      </c>
      <c r="PEV119" s="1845" t="e">
        <f>+PEU119/PEU$16</f>
        <v>#DIV/0!</v>
      </c>
      <c r="PEW119" s="1538">
        <f>+PEW557</f>
        <v>0</v>
      </c>
      <c r="PEX119" s="1845" t="e">
        <f>+PEW119/PEW$16</f>
        <v>#DIV/0!</v>
      </c>
      <c r="PEY119" s="1538">
        <f>+PEY557</f>
        <v>0</v>
      </c>
      <c r="PEZ119" s="1845" t="e">
        <f>+PEY119/PEY$16</f>
        <v>#DIV/0!</v>
      </c>
      <c r="PFA119" s="1538">
        <f>+PFA557</f>
        <v>0</v>
      </c>
      <c r="PFB119" s="1845" t="e">
        <f>+PFA119/PFA$16</f>
        <v>#DIV/0!</v>
      </c>
      <c r="PFC119" s="1538">
        <f>+PFC557</f>
        <v>0</v>
      </c>
      <c r="PFD119" s="1845" t="e">
        <f>+PFC119/PFC$16</f>
        <v>#DIV/0!</v>
      </c>
      <c r="PFE119" s="1538">
        <f>+PFE557</f>
        <v>0</v>
      </c>
      <c r="PFF119" s="1845" t="e">
        <f>+PFE119/PFE$16</f>
        <v>#DIV/0!</v>
      </c>
      <c r="PFG119" s="1538">
        <f>+PFG557</f>
        <v>0</v>
      </c>
      <c r="PFH119" s="1845" t="e">
        <f>+PFG119/PFG$16</f>
        <v>#DIV/0!</v>
      </c>
      <c r="PFI119" s="1538">
        <f>+PFI557</f>
        <v>0</v>
      </c>
      <c r="PFJ119" s="1845" t="e">
        <f>+PFI119/PFI$16</f>
        <v>#DIV/0!</v>
      </c>
      <c r="PFK119" s="1538">
        <f>+PFK557</f>
        <v>0</v>
      </c>
      <c r="PFL119" s="1845" t="e">
        <f>+PFK119/PFK$16</f>
        <v>#DIV/0!</v>
      </c>
      <c r="PFM119" s="1538">
        <f>+PFM557</f>
        <v>0</v>
      </c>
      <c r="PFN119" s="1845" t="e">
        <f>+PFM119/PFM$16</f>
        <v>#DIV/0!</v>
      </c>
      <c r="PFO119" s="1538">
        <f>+PFO557</f>
        <v>0</v>
      </c>
      <c r="PFP119" s="1845" t="e">
        <f>+PFO119/PFO$16</f>
        <v>#DIV/0!</v>
      </c>
      <c r="PFQ119" s="1538">
        <f>+PFQ557</f>
        <v>0</v>
      </c>
      <c r="PFR119" s="1845" t="e">
        <f>+PFQ119/PFQ$16</f>
        <v>#DIV/0!</v>
      </c>
      <c r="PFS119" s="1538">
        <f>+PFS557</f>
        <v>0</v>
      </c>
      <c r="PFT119" s="1845" t="e">
        <f>+PFS119/PFS$16</f>
        <v>#DIV/0!</v>
      </c>
      <c r="PFU119" s="1538">
        <f>+PFU557</f>
        <v>0</v>
      </c>
      <c r="PFV119" s="1845" t="e">
        <f>+PFU119/PFU$16</f>
        <v>#DIV/0!</v>
      </c>
      <c r="PFW119" s="1538">
        <f>+PFW557</f>
        <v>0</v>
      </c>
      <c r="PFX119" s="1845" t="e">
        <f>+PFW119/PFW$16</f>
        <v>#DIV/0!</v>
      </c>
      <c r="PFY119" s="1538">
        <f>+PFY557</f>
        <v>0</v>
      </c>
      <c r="PFZ119" s="1845" t="e">
        <f>+PFY119/PFY$16</f>
        <v>#DIV/0!</v>
      </c>
      <c r="PGA119" s="1538">
        <f>+PGA557</f>
        <v>0</v>
      </c>
      <c r="PGB119" s="1845" t="e">
        <f>+PGA119/PGA$16</f>
        <v>#DIV/0!</v>
      </c>
      <c r="PGC119" s="1538">
        <f>+PGC557</f>
        <v>0</v>
      </c>
      <c r="PGD119" s="1845" t="e">
        <f>+PGC119/PGC$16</f>
        <v>#DIV/0!</v>
      </c>
      <c r="PGE119" s="1538">
        <f>+PGE557</f>
        <v>0</v>
      </c>
      <c r="PGF119" s="1845" t="e">
        <f>+PGE119/PGE$16</f>
        <v>#DIV/0!</v>
      </c>
      <c r="PGG119" s="1538">
        <f>+PGG557</f>
        <v>0</v>
      </c>
      <c r="PGH119" s="1845" t="e">
        <f>+PGG119/PGG$16</f>
        <v>#DIV/0!</v>
      </c>
      <c r="PGI119" s="1538">
        <f>+PGI557</f>
        <v>0</v>
      </c>
      <c r="PGJ119" s="1845" t="e">
        <f>+PGI119/PGI$16</f>
        <v>#DIV/0!</v>
      </c>
      <c r="PGK119" s="1538">
        <f>+PGK557</f>
        <v>0</v>
      </c>
      <c r="PGL119" s="1845" t="e">
        <f>+PGK119/PGK$16</f>
        <v>#DIV/0!</v>
      </c>
      <c r="PGM119" s="1538">
        <f>+PGM557</f>
        <v>0</v>
      </c>
      <c r="PGN119" s="1845" t="e">
        <f>+PGM119/PGM$16</f>
        <v>#DIV/0!</v>
      </c>
      <c r="PGO119" s="1538">
        <f>+PGO557</f>
        <v>0</v>
      </c>
      <c r="PGP119" s="1845" t="e">
        <f>+PGO119/PGO$16</f>
        <v>#DIV/0!</v>
      </c>
      <c r="PGQ119" s="1538">
        <f>+PGQ557</f>
        <v>0</v>
      </c>
      <c r="PGR119" s="1845" t="e">
        <f>+PGQ119/PGQ$16</f>
        <v>#DIV/0!</v>
      </c>
      <c r="PGS119" s="1538">
        <f>+PGS557</f>
        <v>0</v>
      </c>
      <c r="PGT119" s="1845" t="e">
        <f>+PGS119/PGS$16</f>
        <v>#DIV/0!</v>
      </c>
      <c r="PGU119" s="1538">
        <f>+PGU557</f>
        <v>0</v>
      </c>
      <c r="PGV119" s="1845" t="e">
        <f>+PGU119/PGU$16</f>
        <v>#DIV/0!</v>
      </c>
      <c r="PGW119" s="1538">
        <f>+PGW557</f>
        <v>0</v>
      </c>
      <c r="PGX119" s="1845" t="e">
        <f>+PGW119/PGW$16</f>
        <v>#DIV/0!</v>
      </c>
      <c r="PGY119" s="1538">
        <f>+PGY557</f>
        <v>0</v>
      </c>
      <c r="PGZ119" s="1845" t="e">
        <f>+PGY119/PGY$16</f>
        <v>#DIV/0!</v>
      </c>
      <c r="PHA119" s="1538">
        <f>+PHA557</f>
        <v>0</v>
      </c>
      <c r="PHB119" s="1845" t="e">
        <f>+PHA119/PHA$16</f>
        <v>#DIV/0!</v>
      </c>
      <c r="PHC119" s="1538">
        <f>+PHC557</f>
        <v>0</v>
      </c>
      <c r="PHD119" s="1845" t="e">
        <f>+PHC119/PHC$16</f>
        <v>#DIV/0!</v>
      </c>
      <c r="PHE119" s="1538">
        <f>+PHE557</f>
        <v>0</v>
      </c>
      <c r="PHF119" s="1845" t="e">
        <f>+PHE119/PHE$16</f>
        <v>#DIV/0!</v>
      </c>
      <c r="PHG119" s="1538">
        <f>+PHG557</f>
        <v>0</v>
      </c>
      <c r="PHH119" s="1845" t="e">
        <f>+PHG119/PHG$16</f>
        <v>#DIV/0!</v>
      </c>
      <c r="PHI119" s="1538">
        <f>+PHI557</f>
        <v>0</v>
      </c>
      <c r="PHJ119" s="1845" t="e">
        <f>+PHI119/PHI$16</f>
        <v>#DIV/0!</v>
      </c>
      <c r="PHK119" s="1538">
        <f>+PHK557</f>
        <v>0</v>
      </c>
      <c r="PHL119" s="1845" t="e">
        <f>+PHK119/PHK$16</f>
        <v>#DIV/0!</v>
      </c>
      <c r="PHM119" s="1538">
        <f>+PHM557</f>
        <v>0</v>
      </c>
      <c r="PHN119" s="1845" t="e">
        <f>+PHM119/PHM$16</f>
        <v>#DIV/0!</v>
      </c>
      <c r="PHO119" s="1538">
        <f>+PHO557</f>
        <v>0</v>
      </c>
      <c r="PHP119" s="1845" t="e">
        <f>+PHO119/PHO$16</f>
        <v>#DIV/0!</v>
      </c>
      <c r="PHQ119" s="1538">
        <f>+PHQ557</f>
        <v>0</v>
      </c>
      <c r="PHR119" s="1845" t="e">
        <f>+PHQ119/PHQ$16</f>
        <v>#DIV/0!</v>
      </c>
      <c r="PHS119" s="1538">
        <f>+PHS557</f>
        <v>0</v>
      </c>
      <c r="PHT119" s="1845" t="e">
        <f>+PHS119/PHS$16</f>
        <v>#DIV/0!</v>
      </c>
      <c r="PHU119" s="1538">
        <f>+PHU557</f>
        <v>0</v>
      </c>
      <c r="PHV119" s="1845" t="e">
        <f>+PHU119/PHU$16</f>
        <v>#DIV/0!</v>
      </c>
      <c r="PHW119" s="1538">
        <f>+PHW557</f>
        <v>0</v>
      </c>
      <c r="PHX119" s="1845" t="e">
        <f>+PHW119/PHW$16</f>
        <v>#DIV/0!</v>
      </c>
      <c r="PHY119" s="1538">
        <f>+PHY557</f>
        <v>0</v>
      </c>
      <c r="PHZ119" s="1845" t="e">
        <f>+PHY119/PHY$16</f>
        <v>#DIV/0!</v>
      </c>
      <c r="PIA119" s="1538">
        <f>+PIA557</f>
        <v>0</v>
      </c>
      <c r="PIB119" s="1845" t="e">
        <f>+PIA119/PIA$16</f>
        <v>#DIV/0!</v>
      </c>
      <c r="PIC119" s="1538">
        <f>+PIC557</f>
        <v>0</v>
      </c>
      <c r="PID119" s="1845" t="e">
        <f>+PIC119/PIC$16</f>
        <v>#DIV/0!</v>
      </c>
      <c r="PIE119" s="1538">
        <f>+PIE557</f>
        <v>0</v>
      </c>
      <c r="PIF119" s="1845" t="e">
        <f>+PIE119/PIE$16</f>
        <v>#DIV/0!</v>
      </c>
      <c r="PIG119" s="1538">
        <f>+PIG557</f>
        <v>0</v>
      </c>
      <c r="PIH119" s="1845" t="e">
        <f>+PIG119/PIG$16</f>
        <v>#DIV/0!</v>
      </c>
      <c r="PII119" s="1538">
        <f>+PII557</f>
        <v>0</v>
      </c>
      <c r="PIJ119" s="1845" t="e">
        <f>+PII119/PII$16</f>
        <v>#DIV/0!</v>
      </c>
      <c r="PIK119" s="1538">
        <f>+PIK557</f>
        <v>0</v>
      </c>
      <c r="PIL119" s="1845" t="e">
        <f>+PIK119/PIK$16</f>
        <v>#DIV/0!</v>
      </c>
      <c r="PIM119" s="1538">
        <f>+PIM557</f>
        <v>0</v>
      </c>
      <c r="PIN119" s="1845" t="e">
        <f>+PIM119/PIM$16</f>
        <v>#DIV/0!</v>
      </c>
      <c r="PIO119" s="1538">
        <f>+PIO557</f>
        <v>0</v>
      </c>
      <c r="PIP119" s="1845" t="e">
        <f>+PIO119/PIO$16</f>
        <v>#DIV/0!</v>
      </c>
      <c r="PIQ119" s="1538">
        <f>+PIQ557</f>
        <v>0</v>
      </c>
      <c r="PIR119" s="1845" t="e">
        <f>+PIQ119/PIQ$16</f>
        <v>#DIV/0!</v>
      </c>
      <c r="PIS119" s="1538">
        <f>+PIS557</f>
        <v>0</v>
      </c>
      <c r="PIT119" s="1845" t="e">
        <f>+PIS119/PIS$16</f>
        <v>#DIV/0!</v>
      </c>
      <c r="PIU119" s="1538">
        <f>+PIU557</f>
        <v>0</v>
      </c>
      <c r="PIV119" s="1845" t="e">
        <f>+PIU119/PIU$16</f>
        <v>#DIV/0!</v>
      </c>
      <c r="PIW119" s="1538">
        <f>+PIW557</f>
        <v>0</v>
      </c>
      <c r="PIX119" s="1845" t="e">
        <f>+PIW119/PIW$16</f>
        <v>#DIV/0!</v>
      </c>
      <c r="PIY119" s="1538">
        <f>+PIY557</f>
        <v>0</v>
      </c>
      <c r="PIZ119" s="1845" t="e">
        <f>+PIY119/PIY$16</f>
        <v>#DIV/0!</v>
      </c>
      <c r="PJA119" s="1538">
        <f>+PJA557</f>
        <v>0</v>
      </c>
      <c r="PJB119" s="1845" t="e">
        <f>+PJA119/PJA$16</f>
        <v>#DIV/0!</v>
      </c>
      <c r="PJC119" s="1538">
        <f>+PJC557</f>
        <v>0</v>
      </c>
      <c r="PJD119" s="1845" t="e">
        <f>+PJC119/PJC$16</f>
        <v>#DIV/0!</v>
      </c>
      <c r="PJE119" s="1538">
        <f>+PJE557</f>
        <v>0</v>
      </c>
      <c r="PJF119" s="1845" t="e">
        <f>+PJE119/PJE$16</f>
        <v>#DIV/0!</v>
      </c>
      <c r="PJG119" s="1538">
        <f>+PJG557</f>
        <v>0</v>
      </c>
      <c r="PJH119" s="1845" t="e">
        <f>+PJG119/PJG$16</f>
        <v>#DIV/0!</v>
      </c>
      <c r="PJI119" s="1538">
        <f>+PJI557</f>
        <v>0</v>
      </c>
      <c r="PJJ119" s="1845" t="e">
        <f>+PJI119/PJI$16</f>
        <v>#DIV/0!</v>
      </c>
      <c r="PJK119" s="1538">
        <f>+PJK557</f>
        <v>0</v>
      </c>
      <c r="PJL119" s="1845" t="e">
        <f>+PJK119/PJK$16</f>
        <v>#DIV/0!</v>
      </c>
      <c r="PJM119" s="1538">
        <f>+PJM557</f>
        <v>0</v>
      </c>
      <c r="PJN119" s="1845" t="e">
        <f>+PJM119/PJM$16</f>
        <v>#DIV/0!</v>
      </c>
      <c r="PJO119" s="1538">
        <f>+PJO557</f>
        <v>0</v>
      </c>
      <c r="PJP119" s="1845" t="e">
        <f>+PJO119/PJO$16</f>
        <v>#DIV/0!</v>
      </c>
      <c r="PJQ119" s="1538">
        <f>+PJQ557</f>
        <v>0</v>
      </c>
      <c r="PJR119" s="1845" t="e">
        <f>+PJQ119/PJQ$16</f>
        <v>#DIV/0!</v>
      </c>
      <c r="PJS119" s="1538">
        <f>+PJS557</f>
        <v>0</v>
      </c>
      <c r="PJT119" s="1845" t="e">
        <f>+PJS119/PJS$16</f>
        <v>#DIV/0!</v>
      </c>
      <c r="PJU119" s="1538">
        <f>+PJU557</f>
        <v>0</v>
      </c>
      <c r="PJV119" s="1845" t="e">
        <f>+PJU119/PJU$16</f>
        <v>#DIV/0!</v>
      </c>
      <c r="PJW119" s="1538">
        <f>+PJW557</f>
        <v>0</v>
      </c>
      <c r="PJX119" s="1845" t="e">
        <f>+PJW119/PJW$16</f>
        <v>#DIV/0!</v>
      </c>
      <c r="PJY119" s="1538">
        <f>+PJY557</f>
        <v>0</v>
      </c>
      <c r="PJZ119" s="1845" t="e">
        <f>+PJY119/PJY$16</f>
        <v>#DIV/0!</v>
      </c>
      <c r="PKA119" s="1538">
        <f>+PKA557</f>
        <v>0</v>
      </c>
      <c r="PKB119" s="1845" t="e">
        <f>+PKA119/PKA$16</f>
        <v>#DIV/0!</v>
      </c>
      <c r="PKC119" s="1538">
        <f>+PKC557</f>
        <v>0</v>
      </c>
      <c r="PKD119" s="1845" t="e">
        <f>+PKC119/PKC$16</f>
        <v>#DIV/0!</v>
      </c>
      <c r="PKE119" s="1538">
        <f>+PKE557</f>
        <v>0</v>
      </c>
      <c r="PKF119" s="1845" t="e">
        <f>+PKE119/PKE$16</f>
        <v>#DIV/0!</v>
      </c>
      <c r="PKG119" s="1538">
        <f>+PKG557</f>
        <v>0</v>
      </c>
      <c r="PKH119" s="1845" t="e">
        <f>+PKG119/PKG$16</f>
        <v>#DIV/0!</v>
      </c>
      <c r="PKI119" s="1538">
        <f>+PKI557</f>
        <v>0</v>
      </c>
      <c r="PKJ119" s="1845" t="e">
        <f>+PKI119/PKI$16</f>
        <v>#DIV/0!</v>
      </c>
      <c r="PKK119" s="1538">
        <f>+PKK557</f>
        <v>0</v>
      </c>
      <c r="PKL119" s="1845" t="e">
        <f>+PKK119/PKK$16</f>
        <v>#DIV/0!</v>
      </c>
      <c r="PKM119" s="1538">
        <f>+PKM557</f>
        <v>0</v>
      </c>
      <c r="PKN119" s="1845" t="e">
        <f>+PKM119/PKM$16</f>
        <v>#DIV/0!</v>
      </c>
      <c r="PKO119" s="1538">
        <f>+PKO557</f>
        <v>0</v>
      </c>
      <c r="PKP119" s="1845" t="e">
        <f>+PKO119/PKO$16</f>
        <v>#DIV/0!</v>
      </c>
      <c r="PKQ119" s="1538">
        <f>+PKQ557</f>
        <v>0</v>
      </c>
      <c r="PKR119" s="1845" t="e">
        <f>+PKQ119/PKQ$16</f>
        <v>#DIV/0!</v>
      </c>
      <c r="PKS119" s="1538">
        <f>+PKS557</f>
        <v>0</v>
      </c>
      <c r="PKT119" s="1845" t="e">
        <f>+PKS119/PKS$16</f>
        <v>#DIV/0!</v>
      </c>
      <c r="PKU119" s="1538">
        <f>+PKU557</f>
        <v>0</v>
      </c>
      <c r="PKV119" s="1845" t="e">
        <f>+PKU119/PKU$16</f>
        <v>#DIV/0!</v>
      </c>
      <c r="PKW119" s="1538">
        <f>+PKW557</f>
        <v>0</v>
      </c>
      <c r="PKX119" s="1845" t="e">
        <f>+PKW119/PKW$16</f>
        <v>#DIV/0!</v>
      </c>
      <c r="PKY119" s="1538">
        <f>+PKY557</f>
        <v>0</v>
      </c>
      <c r="PKZ119" s="1845" t="e">
        <f>+PKY119/PKY$16</f>
        <v>#DIV/0!</v>
      </c>
      <c r="PLA119" s="1538">
        <f>+PLA557</f>
        <v>0</v>
      </c>
      <c r="PLB119" s="1845" t="e">
        <f>+PLA119/PLA$16</f>
        <v>#DIV/0!</v>
      </c>
      <c r="PLC119" s="1538">
        <f>+PLC557</f>
        <v>0</v>
      </c>
      <c r="PLD119" s="1845" t="e">
        <f>+PLC119/PLC$16</f>
        <v>#DIV/0!</v>
      </c>
      <c r="PLE119" s="1538">
        <f>+PLE557</f>
        <v>0</v>
      </c>
      <c r="PLF119" s="1845" t="e">
        <f>+PLE119/PLE$16</f>
        <v>#DIV/0!</v>
      </c>
      <c r="PLG119" s="1538">
        <f>+PLG557</f>
        <v>0</v>
      </c>
      <c r="PLH119" s="1845" t="e">
        <f>+PLG119/PLG$16</f>
        <v>#DIV/0!</v>
      </c>
      <c r="PLI119" s="1538">
        <f>+PLI557</f>
        <v>0</v>
      </c>
      <c r="PLJ119" s="1845" t="e">
        <f>+PLI119/PLI$16</f>
        <v>#DIV/0!</v>
      </c>
      <c r="PLK119" s="1538">
        <f>+PLK557</f>
        <v>0</v>
      </c>
      <c r="PLL119" s="1845" t="e">
        <f>+PLK119/PLK$16</f>
        <v>#DIV/0!</v>
      </c>
      <c r="PLM119" s="1538">
        <f>+PLM557</f>
        <v>0</v>
      </c>
      <c r="PLN119" s="1845" t="e">
        <f>+PLM119/PLM$16</f>
        <v>#DIV/0!</v>
      </c>
      <c r="PLO119" s="1538">
        <f>+PLO557</f>
        <v>0</v>
      </c>
      <c r="PLP119" s="1845" t="e">
        <f>+PLO119/PLO$16</f>
        <v>#DIV/0!</v>
      </c>
      <c r="PLQ119" s="1538">
        <f>+PLQ557</f>
        <v>0</v>
      </c>
      <c r="PLR119" s="1845" t="e">
        <f>+PLQ119/PLQ$16</f>
        <v>#DIV/0!</v>
      </c>
      <c r="PLS119" s="1538">
        <f>+PLS557</f>
        <v>0</v>
      </c>
      <c r="PLT119" s="1845" t="e">
        <f>+PLS119/PLS$16</f>
        <v>#DIV/0!</v>
      </c>
      <c r="PLU119" s="1538">
        <f>+PLU557</f>
        <v>0</v>
      </c>
      <c r="PLV119" s="1845" t="e">
        <f>+PLU119/PLU$16</f>
        <v>#DIV/0!</v>
      </c>
      <c r="PLW119" s="1538">
        <f>+PLW557</f>
        <v>0</v>
      </c>
      <c r="PLX119" s="1845" t="e">
        <f>+PLW119/PLW$16</f>
        <v>#DIV/0!</v>
      </c>
      <c r="PLY119" s="1538">
        <f>+PLY557</f>
        <v>0</v>
      </c>
      <c r="PLZ119" s="1845" t="e">
        <f>+PLY119/PLY$16</f>
        <v>#DIV/0!</v>
      </c>
      <c r="PMA119" s="1538">
        <f>+PMA557</f>
        <v>0</v>
      </c>
      <c r="PMB119" s="1845" t="e">
        <f>+PMA119/PMA$16</f>
        <v>#DIV/0!</v>
      </c>
      <c r="PMC119" s="1538">
        <f>+PMC557</f>
        <v>0</v>
      </c>
      <c r="PMD119" s="1845" t="e">
        <f>+PMC119/PMC$16</f>
        <v>#DIV/0!</v>
      </c>
      <c r="PME119" s="1538">
        <f>+PME557</f>
        <v>0</v>
      </c>
      <c r="PMF119" s="1845" t="e">
        <f>+PME119/PME$16</f>
        <v>#DIV/0!</v>
      </c>
      <c r="PMG119" s="1538">
        <f>+PMG557</f>
        <v>0</v>
      </c>
      <c r="PMH119" s="1845" t="e">
        <f>+PMG119/PMG$16</f>
        <v>#DIV/0!</v>
      </c>
      <c r="PMI119" s="1538">
        <f>+PMI557</f>
        <v>0</v>
      </c>
      <c r="PMJ119" s="1845" t="e">
        <f>+PMI119/PMI$16</f>
        <v>#DIV/0!</v>
      </c>
      <c r="PMK119" s="1538">
        <f>+PMK557</f>
        <v>0</v>
      </c>
      <c r="PML119" s="1845" t="e">
        <f>+PMK119/PMK$16</f>
        <v>#DIV/0!</v>
      </c>
      <c r="PMM119" s="1538">
        <f>+PMM557</f>
        <v>0</v>
      </c>
      <c r="PMN119" s="1845" t="e">
        <f>+PMM119/PMM$16</f>
        <v>#DIV/0!</v>
      </c>
      <c r="PMO119" s="1538">
        <f>+PMO557</f>
        <v>0</v>
      </c>
      <c r="PMP119" s="1845" t="e">
        <f>+PMO119/PMO$16</f>
        <v>#DIV/0!</v>
      </c>
      <c r="PMQ119" s="1538">
        <f>+PMQ557</f>
        <v>0</v>
      </c>
      <c r="PMR119" s="1845" t="e">
        <f>+PMQ119/PMQ$16</f>
        <v>#DIV/0!</v>
      </c>
      <c r="PMS119" s="1538">
        <f>+PMS557</f>
        <v>0</v>
      </c>
      <c r="PMT119" s="1845" t="e">
        <f>+PMS119/PMS$16</f>
        <v>#DIV/0!</v>
      </c>
      <c r="PMU119" s="1538">
        <f>+PMU557</f>
        <v>0</v>
      </c>
      <c r="PMV119" s="1845" t="e">
        <f>+PMU119/PMU$16</f>
        <v>#DIV/0!</v>
      </c>
      <c r="PMW119" s="1538">
        <f>+PMW557</f>
        <v>0</v>
      </c>
      <c r="PMX119" s="1845" t="e">
        <f>+PMW119/PMW$16</f>
        <v>#DIV/0!</v>
      </c>
      <c r="PMY119" s="1538">
        <f>+PMY557</f>
        <v>0</v>
      </c>
      <c r="PMZ119" s="1845" t="e">
        <f>+PMY119/PMY$16</f>
        <v>#DIV/0!</v>
      </c>
      <c r="PNA119" s="1538">
        <f>+PNA557</f>
        <v>0</v>
      </c>
      <c r="PNB119" s="1845" t="e">
        <f>+PNA119/PNA$16</f>
        <v>#DIV/0!</v>
      </c>
      <c r="PNC119" s="1538">
        <f>+PNC557</f>
        <v>0</v>
      </c>
      <c r="PND119" s="1845" t="e">
        <f>+PNC119/PNC$16</f>
        <v>#DIV/0!</v>
      </c>
      <c r="PNE119" s="1538">
        <f>+PNE557</f>
        <v>0</v>
      </c>
      <c r="PNF119" s="1845" t="e">
        <f>+PNE119/PNE$16</f>
        <v>#DIV/0!</v>
      </c>
      <c r="PNG119" s="1538">
        <f>+PNG557</f>
        <v>0</v>
      </c>
      <c r="PNH119" s="1845" t="e">
        <f>+PNG119/PNG$16</f>
        <v>#DIV/0!</v>
      </c>
      <c r="PNI119" s="1538">
        <f>+PNI557</f>
        <v>0</v>
      </c>
      <c r="PNJ119" s="1845" t="e">
        <f>+PNI119/PNI$16</f>
        <v>#DIV/0!</v>
      </c>
      <c r="PNK119" s="1538">
        <f>+PNK557</f>
        <v>0</v>
      </c>
      <c r="PNL119" s="1845" t="e">
        <f>+PNK119/PNK$16</f>
        <v>#DIV/0!</v>
      </c>
      <c r="PNM119" s="1538">
        <f>+PNM557</f>
        <v>0</v>
      </c>
      <c r="PNN119" s="1845" t="e">
        <f>+PNM119/PNM$16</f>
        <v>#DIV/0!</v>
      </c>
      <c r="PNO119" s="1538">
        <f>+PNO557</f>
        <v>0</v>
      </c>
      <c r="PNP119" s="1845" t="e">
        <f>+PNO119/PNO$16</f>
        <v>#DIV/0!</v>
      </c>
      <c r="PNQ119" s="1538">
        <f>+PNQ557</f>
        <v>0</v>
      </c>
      <c r="PNR119" s="1845" t="e">
        <f>+PNQ119/PNQ$16</f>
        <v>#DIV/0!</v>
      </c>
      <c r="PNS119" s="1538">
        <f>+PNS557</f>
        <v>0</v>
      </c>
      <c r="PNT119" s="1845" t="e">
        <f>+PNS119/PNS$16</f>
        <v>#DIV/0!</v>
      </c>
      <c r="PNU119" s="1538">
        <f>+PNU557</f>
        <v>0</v>
      </c>
      <c r="PNV119" s="1845" t="e">
        <f>+PNU119/PNU$16</f>
        <v>#DIV/0!</v>
      </c>
      <c r="PNW119" s="1538">
        <f>+PNW557</f>
        <v>0</v>
      </c>
      <c r="PNX119" s="1845" t="e">
        <f>+PNW119/PNW$16</f>
        <v>#DIV/0!</v>
      </c>
      <c r="PNY119" s="1538">
        <f>+PNY557</f>
        <v>0</v>
      </c>
      <c r="PNZ119" s="1845" t="e">
        <f>+PNY119/PNY$16</f>
        <v>#DIV/0!</v>
      </c>
      <c r="POA119" s="1538">
        <f>+POA557</f>
        <v>0</v>
      </c>
      <c r="POB119" s="1845" t="e">
        <f>+POA119/POA$16</f>
        <v>#DIV/0!</v>
      </c>
      <c r="POC119" s="1538">
        <f>+POC557</f>
        <v>0</v>
      </c>
      <c r="POD119" s="1845" t="e">
        <f>+POC119/POC$16</f>
        <v>#DIV/0!</v>
      </c>
      <c r="POE119" s="1538">
        <f>+POE557</f>
        <v>0</v>
      </c>
      <c r="POF119" s="1845" t="e">
        <f>+POE119/POE$16</f>
        <v>#DIV/0!</v>
      </c>
      <c r="POG119" s="1538">
        <f>+POG557</f>
        <v>0</v>
      </c>
      <c r="POH119" s="1845" t="e">
        <f>+POG119/POG$16</f>
        <v>#DIV/0!</v>
      </c>
      <c r="POI119" s="1538">
        <f>+POI557</f>
        <v>0</v>
      </c>
      <c r="POJ119" s="1845" t="e">
        <f>+POI119/POI$16</f>
        <v>#DIV/0!</v>
      </c>
      <c r="POK119" s="1538">
        <f>+POK557</f>
        <v>0</v>
      </c>
      <c r="POL119" s="1845" t="e">
        <f>+POK119/POK$16</f>
        <v>#DIV/0!</v>
      </c>
      <c r="POM119" s="1538">
        <f>+POM557</f>
        <v>0</v>
      </c>
      <c r="PON119" s="1845" t="e">
        <f>+POM119/POM$16</f>
        <v>#DIV/0!</v>
      </c>
      <c r="POO119" s="1538">
        <f>+POO557</f>
        <v>0</v>
      </c>
      <c r="POP119" s="1845" t="e">
        <f>+POO119/POO$16</f>
        <v>#DIV/0!</v>
      </c>
      <c r="POQ119" s="1538">
        <f>+POQ557</f>
        <v>0</v>
      </c>
      <c r="POR119" s="1845" t="e">
        <f>+POQ119/POQ$16</f>
        <v>#DIV/0!</v>
      </c>
      <c r="POS119" s="1538">
        <f>+POS557</f>
        <v>0</v>
      </c>
      <c r="POT119" s="1845" t="e">
        <f>+POS119/POS$16</f>
        <v>#DIV/0!</v>
      </c>
      <c r="POU119" s="1538">
        <f>+POU557</f>
        <v>0</v>
      </c>
      <c r="POV119" s="1845" t="e">
        <f>+POU119/POU$16</f>
        <v>#DIV/0!</v>
      </c>
      <c r="POW119" s="1538">
        <f>+POW557</f>
        <v>0</v>
      </c>
      <c r="POX119" s="1845" t="e">
        <f>+POW119/POW$16</f>
        <v>#DIV/0!</v>
      </c>
      <c r="POY119" s="1538">
        <f>+POY557</f>
        <v>0</v>
      </c>
      <c r="POZ119" s="1845" t="e">
        <f>+POY119/POY$16</f>
        <v>#DIV/0!</v>
      </c>
      <c r="PPA119" s="1538">
        <f>+PPA557</f>
        <v>0</v>
      </c>
      <c r="PPB119" s="1845" t="e">
        <f>+PPA119/PPA$16</f>
        <v>#DIV/0!</v>
      </c>
      <c r="PPC119" s="1538">
        <f>+PPC557</f>
        <v>0</v>
      </c>
      <c r="PPD119" s="1845" t="e">
        <f>+PPC119/PPC$16</f>
        <v>#DIV/0!</v>
      </c>
      <c r="PPE119" s="1538">
        <f>+PPE557</f>
        <v>0</v>
      </c>
      <c r="PPF119" s="1845" t="e">
        <f>+PPE119/PPE$16</f>
        <v>#DIV/0!</v>
      </c>
      <c r="PPG119" s="1538">
        <f>+PPG557</f>
        <v>0</v>
      </c>
      <c r="PPH119" s="1845" t="e">
        <f>+PPG119/PPG$16</f>
        <v>#DIV/0!</v>
      </c>
      <c r="PPI119" s="1538">
        <f>+PPI557</f>
        <v>0</v>
      </c>
      <c r="PPJ119" s="1845" t="e">
        <f>+PPI119/PPI$16</f>
        <v>#DIV/0!</v>
      </c>
      <c r="PPK119" s="1538">
        <f>+PPK557</f>
        <v>0</v>
      </c>
      <c r="PPL119" s="1845" t="e">
        <f>+PPK119/PPK$16</f>
        <v>#DIV/0!</v>
      </c>
      <c r="PPM119" s="1538">
        <f>+PPM557</f>
        <v>0</v>
      </c>
      <c r="PPN119" s="1845" t="e">
        <f>+PPM119/PPM$16</f>
        <v>#DIV/0!</v>
      </c>
      <c r="PPO119" s="1538">
        <f>+PPO557</f>
        <v>0</v>
      </c>
      <c r="PPP119" s="1845" t="e">
        <f>+PPO119/PPO$16</f>
        <v>#DIV/0!</v>
      </c>
      <c r="PPQ119" s="1538">
        <f>+PPQ557</f>
        <v>0</v>
      </c>
      <c r="PPR119" s="1845" t="e">
        <f>+PPQ119/PPQ$16</f>
        <v>#DIV/0!</v>
      </c>
      <c r="PPS119" s="1538">
        <f>+PPS557</f>
        <v>0</v>
      </c>
      <c r="PPT119" s="1845" t="e">
        <f>+PPS119/PPS$16</f>
        <v>#DIV/0!</v>
      </c>
      <c r="PPU119" s="1538">
        <f>+PPU557</f>
        <v>0</v>
      </c>
      <c r="PPV119" s="1845" t="e">
        <f>+PPU119/PPU$16</f>
        <v>#DIV/0!</v>
      </c>
      <c r="PPW119" s="1538">
        <f>+PPW557</f>
        <v>0</v>
      </c>
      <c r="PPX119" s="1845" t="e">
        <f>+PPW119/PPW$16</f>
        <v>#DIV/0!</v>
      </c>
      <c r="PPY119" s="1538">
        <f>+PPY557</f>
        <v>0</v>
      </c>
      <c r="PPZ119" s="1845" t="e">
        <f>+PPY119/PPY$16</f>
        <v>#DIV/0!</v>
      </c>
      <c r="PQA119" s="1538">
        <f>+PQA557</f>
        <v>0</v>
      </c>
      <c r="PQB119" s="1845" t="e">
        <f>+PQA119/PQA$16</f>
        <v>#DIV/0!</v>
      </c>
      <c r="PQC119" s="1538">
        <f>+PQC557</f>
        <v>0</v>
      </c>
      <c r="PQD119" s="1845" t="e">
        <f>+PQC119/PQC$16</f>
        <v>#DIV/0!</v>
      </c>
      <c r="PQE119" s="1538">
        <f>+PQE557</f>
        <v>0</v>
      </c>
      <c r="PQF119" s="1845" t="e">
        <f>+PQE119/PQE$16</f>
        <v>#DIV/0!</v>
      </c>
      <c r="PQG119" s="1538">
        <f>+PQG557</f>
        <v>0</v>
      </c>
      <c r="PQH119" s="1845" t="e">
        <f>+PQG119/PQG$16</f>
        <v>#DIV/0!</v>
      </c>
      <c r="PQI119" s="1538">
        <f>+PQI557</f>
        <v>0</v>
      </c>
      <c r="PQJ119" s="1845" t="e">
        <f>+PQI119/PQI$16</f>
        <v>#DIV/0!</v>
      </c>
      <c r="PQK119" s="1538">
        <f>+PQK557</f>
        <v>0</v>
      </c>
      <c r="PQL119" s="1845" t="e">
        <f>+PQK119/PQK$16</f>
        <v>#DIV/0!</v>
      </c>
      <c r="PQM119" s="1538">
        <f>+PQM557</f>
        <v>0</v>
      </c>
      <c r="PQN119" s="1845" t="e">
        <f>+PQM119/PQM$16</f>
        <v>#DIV/0!</v>
      </c>
      <c r="PQO119" s="1538">
        <f>+PQO557</f>
        <v>0</v>
      </c>
      <c r="PQP119" s="1845" t="e">
        <f>+PQO119/PQO$16</f>
        <v>#DIV/0!</v>
      </c>
      <c r="PQQ119" s="1538">
        <f>+PQQ557</f>
        <v>0</v>
      </c>
      <c r="PQR119" s="1845" t="e">
        <f>+PQQ119/PQQ$16</f>
        <v>#DIV/0!</v>
      </c>
      <c r="PQS119" s="1538">
        <f>+PQS557</f>
        <v>0</v>
      </c>
      <c r="PQT119" s="1845" t="e">
        <f>+PQS119/PQS$16</f>
        <v>#DIV/0!</v>
      </c>
      <c r="PQU119" s="1538">
        <f>+PQU557</f>
        <v>0</v>
      </c>
      <c r="PQV119" s="1845" t="e">
        <f>+PQU119/PQU$16</f>
        <v>#DIV/0!</v>
      </c>
      <c r="PQW119" s="1538">
        <f>+PQW557</f>
        <v>0</v>
      </c>
      <c r="PQX119" s="1845" t="e">
        <f>+PQW119/PQW$16</f>
        <v>#DIV/0!</v>
      </c>
      <c r="PQY119" s="1538">
        <f>+PQY557</f>
        <v>0</v>
      </c>
      <c r="PQZ119" s="1845" t="e">
        <f>+PQY119/PQY$16</f>
        <v>#DIV/0!</v>
      </c>
      <c r="PRA119" s="1538">
        <f>+PRA557</f>
        <v>0</v>
      </c>
      <c r="PRB119" s="1845" t="e">
        <f>+PRA119/PRA$16</f>
        <v>#DIV/0!</v>
      </c>
      <c r="PRC119" s="1538">
        <f>+PRC557</f>
        <v>0</v>
      </c>
      <c r="PRD119" s="1845" t="e">
        <f>+PRC119/PRC$16</f>
        <v>#DIV/0!</v>
      </c>
      <c r="PRE119" s="1538">
        <f>+PRE557</f>
        <v>0</v>
      </c>
      <c r="PRF119" s="1845" t="e">
        <f>+PRE119/PRE$16</f>
        <v>#DIV/0!</v>
      </c>
      <c r="PRG119" s="1538">
        <f>+PRG557</f>
        <v>0</v>
      </c>
      <c r="PRH119" s="1845" t="e">
        <f>+PRG119/PRG$16</f>
        <v>#DIV/0!</v>
      </c>
      <c r="PRI119" s="1538">
        <f>+PRI557</f>
        <v>0</v>
      </c>
      <c r="PRJ119" s="1845" t="e">
        <f>+PRI119/PRI$16</f>
        <v>#DIV/0!</v>
      </c>
      <c r="PRK119" s="1538">
        <f>+PRK557</f>
        <v>0</v>
      </c>
      <c r="PRL119" s="1845" t="e">
        <f>+PRK119/PRK$16</f>
        <v>#DIV/0!</v>
      </c>
      <c r="PRM119" s="1538">
        <f>+PRM557</f>
        <v>0</v>
      </c>
      <c r="PRN119" s="1845" t="e">
        <f>+PRM119/PRM$16</f>
        <v>#DIV/0!</v>
      </c>
      <c r="PRO119" s="1538">
        <f>+PRO557</f>
        <v>0</v>
      </c>
      <c r="PRP119" s="1845" t="e">
        <f>+PRO119/PRO$16</f>
        <v>#DIV/0!</v>
      </c>
      <c r="PRQ119" s="1538">
        <f>+PRQ557</f>
        <v>0</v>
      </c>
      <c r="PRR119" s="1845" t="e">
        <f>+PRQ119/PRQ$16</f>
        <v>#DIV/0!</v>
      </c>
      <c r="PRS119" s="1538">
        <f>+PRS557</f>
        <v>0</v>
      </c>
      <c r="PRT119" s="1845" t="e">
        <f>+PRS119/PRS$16</f>
        <v>#DIV/0!</v>
      </c>
      <c r="PRU119" s="1538">
        <f>+PRU557</f>
        <v>0</v>
      </c>
      <c r="PRV119" s="1845" t="e">
        <f>+PRU119/PRU$16</f>
        <v>#DIV/0!</v>
      </c>
      <c r="PRW119" s="1538">
        <f>+PRW557</f>
        <v>0</v>
      </c>
      <c r="PRX119" s="1845" t="e">
        <f>+PRW119/PRW$16</f>
        <v>#DIV/0!</v>
      </c>
      <c r="PRY119" s="1538">
        <f>+PRY557</f>
        <v>0</v>
      </c>
      <c r="PRZ119" s="1845" t="e">
        <f>+PRY119/PRY$16</f>
        <v>#DIV/0!</v>
      </c>
      <c r="PSA119" s="1538">
        <f>+PSA557</f>
        <v>0</v>
      </c>
      <c r="PSB119" s="1845" t="e">
        <f>+PSA119/PSA$16</f>
        <v>#DIV/0!</v>
      </c>
      <c r="PSC119" s="1538">
        <f>+PSC557</f>
        <v>0</v>
      </c>
      <c r="PSD119" s="1845" t="e">
        <f>+PSC119/PSC$16</f>
        <v>#DIV/0!</v>
      </c>
      <c r="PSE119" s="1538">
        <f>+PSE557</f>
        <v>0</v>
      </c>
      <c r="PSF119" s="1845" t="e">
        <f>+PSE119/PSE$16</f>
        <v>#DIV/0!</v>
      </c>
      <c r="PSG119" s="1538">
        <f>+PSG557</f>
        <v>0</v>
      </c>
      <c r="PSH119" s="1845" t="e">
        <f>+PSG119/PSG$16</f>
        <v>#DIV/0!</v>
      </c>
      <c r="PSI119" s="1538">
        <f>+PSI557</f>
        <v>0</v>
      </c>
      <c r="PSJ119" s="1845" t="e">
        <f>+PSI119/PSI$16</f>
        <v>#DIV/0!</v>
      </c>
      <c r="PSK119" s="1538">
        <f>+PSK557</f>
        <v>0</v>
      </c>
      <c r="PSL119" s="1845" t="e">
        <f>+PSK119/PSK$16</f>
        <v>#DIV/0!</v>
      </c>
      <c r="PSM119" s="1538">
        <f>+PSM557</f>
        <v>0</v>
      </c>
      <c r="PSN119" s="1845" t="e">
        <f>+PSM119/PSM$16</f>
        <v>#DIV/0!</v>
      </c>
      <c r="PSO119" s="1538">
        <f>+PSO557</f>
        <v>0</v>
      </c>
      <c r="PSP119" s="1845" t="e">
        <f>+PSO119/PSO$16</f>
        <v>#DIV/0!</v>
      </c>
      <c r="PSQ119" s="1538">
        <f>+PSQ557</f>
        <v>0</v>
      </c>
      <c r="PSR119" s="1845" t="e">
        <f>+PSQ119/PSQ$16</f>
        <v>#DIV/0!</v>
      </c>
      <c r="PSS119" s="1538">
        <f>+PSS557</f>
        <v>0</v>
      </c>
      <c r="PST119" s="1845" t="e">
        <f>+PSS119/PSS$16</f>
        <v>#DIV/0!</v>
      </c>
      <c r="PSU119" s="1538">
        <f>+PSU557</f>
        <v>0</v>
      </c>
      <c r="PSV119" s="1845" t="e">
        <f>+PSU119/PSU$16</f>
        <v>#DIV/0!</v>
      </c>
      <c r="PSW119" s="1538">
        <f>+PSW557</f>
        <v>0</v>
      </c>
      <c r="PSX119" s="1845" t="e">
        <f>+PSW119/PSW$16</f>
        <v>#DIV/0!</v>
      </c>
      <c r="PSY119" s="1538">
        <f>+PSY557</f>
        <v>0</v>
      </c>
      <c r="PSZ119" s="1845" t="e">
        <f>+PSY119/PSY$16</f>
        <v>#DIV/0!</v>
      </c>
      <c r="PTA119" s="1538">
        <f>+PTA557</f>
        <v>0</v>
      </c>
      <c r="PTB119" s="1845" t="e">
        <f>+PTA119/PTA$16</f>
        <v>#DIV/0!</v>
      </c>
      <c r="PTC119" s="1538">
        <f>+PTC557</f>
        <v>0</v>
      </c>
      <c r="PTD119" s="1845" t="e">
        <f>+PTC119/PTC$16</f>
        <v>#DIV/0!</v>
      </c>
      <c r="PTE119" s="1538">
        <f>+PTE557</f>
        <v>0</v>
      </c>
      <c r="PTF119" s="1845" t="e">
        <f>+PTE119/PTE$16</f>
        <v>#DIV/0!</v>
      </c>
      <c r="PTG119" s="1538">
        <f>+PTG557</f>
        <v>0</v>
      </c>
      <c r="PTH119" s="1845" t="e">
        <f>+PTG119/PTG$16</f>
        <v>#DIV/0!</v>
      </c>
      <c r="PTI119" s="1538">
        <f>+PTI557</f>
        <v>0</v>
      </c>
      <c r="PTJ119" s="1845" t="e">
        <f>+PTI119/PTI$16</f>
        <v>#DIV/0!</v>
      </c>
      <c r="PTK119" s="1538">
        <f>+PTK557</f>
        <v>0</v>
      </c>
      <c r="PTL119" s="1845" t="e">
        <f>+PTK119/PTK$16</f>
        <v>#DIV/0!</v>
      </c>
      <c r="PTM119" s="1538">
        <f>+PTM557</f>
        <v>0</v>
      </c>
      <c r="PTN119" s="1845" t="e">
        <f>+PTM119/PTM$16</f>
        <v>#DIV/0!</v>
      </c>
      <c r="PTO119" s="1538">
        <f>+PTO557</f>
        <v>0</v>
      </c>
      <c r="PTP119" s="1845" t="e">
        <f>+PTO119/PTO$16</f>
        <v>#DIV/0!</v>
      </c>
      <c r="PTQ119" s="1538">
        <f>+PTQ557</f>
        <v>0</v>
      </c>
      <c r="PTR119" s="1845" t="e">
        <f>+PTQ119/PTQ$16</f>
        <v>#DIV/0!</v>
      </c>
      <c r="PTS119" s="1538">
        <f>+PTS557</f>
        <v>0</v>
      </c>
      <c r="PTT119" s="1845" t="e">
        <f>+PTS119/PTS$16</f>
        <v>#DIV/0!</v>
      </c>
      <c r="PTU119" s="1538">
        <f>+PTU557</f>
        <v>0</v>
      </c>
      <c r="PTV119" s="1845" t="e">
        <f>+PTU119/PTU$16</f>
        <v>#DIV/0!</v>
      </c>
      <c r="PTW119" s="1538">
        <f>+PTW557</f>
        <v>0</v>
      </c>
      <c r="PTX119" s="1845" t="e">
        <f>+PTW119/PTW$16</f>
        <v>#DIV/0!</v>
      </c>
      <c r="PTY119" s="1538">
        <f>+PTY557</f>
        <v>0</v>
      </c>
      <c r="PTZ119" s="1845" t="e">
        <f>+PTY119/PTY$16</f>
        <v>#DIV/0!</v>
      </c>
      <c r="PUA119" s="1538">
        <f>+PUA557</f>
        <v>0</v>
      </c>
      <c r="PUB119" s="1845" t="e">
        <f>+PUA119/PUA$16</f>
        <v>#DIV/0!</v>
      </c>
      <c r="PUC119" s="1538">
        <f>+PUC557</f>
        <v>0</v>
      </c>
      <c r="PUD119" s="1845" t="e">
        <f>+PUC119/PUC$16</f>
        <v>#DIV/0!</v>
      </c>
      <c r="PUE119" s="1538">
        <f>+PUE557</f>
        <v>0</v>
      </c>
      <c r="PUF119" s="1845" t="e">
        <f>+PUE119/PUE$16</f>
        <v>#DIV/0!</v>
      </c>
      <c r="PUG119" s="1538">
        <f>+PUG557</f>
        <v>0</v>
      </c>
      <c r="PUH119" s="1845" t="e">
        <f>+PUG119/PUG$16</f>
        <v>#DIV/0!</v>
      </c>
      <c r="PUI119" s="1538">
        <f>+PUI557</f>
        <v>0</v>
      </c>
      <c r="PUJ119" s="1845" t="e">
        <f>+PUI119/PUI$16</f>
        <v>#DIV/0!</v>
      </c>
      <c r="PUK119" s="1538">
        <f>+PUK557</f>
        <v>0</v>
      </c>
      <c r="PUL119" s="1845" t="e">
        <f>+PUK119/PUK$16</f>
        <v>#DIV/0!</v>
      </c>
      <c r="PUM119" s="1538">
        <f>+PUM557</f>
        <v>0</v>
      </c>
      <c r="PUN119" s="1845" t="e">
        <f>+PUM119/PUM$16</f>
        <v>#DIV/0!</v>
      </c>
      <c r="PUO119" s="1538">
        <f>+PUO557</f>
        <v>0</v>
      </c>
      <c r="PUP119" s="1845" t="e">
        <f>+PUO119/PUO$16</f>
        <v>#DIV/0!</v>
      </c>
      <c r="PUQ119" s="1538">
        <f>+PUQ557</f>
        <v>0</v>
      </c>
      <c r="PUR119" s="1845" t="e">
        <f>+PUQ119/PUQ$16</f>
        <v>#DIV/0!</v>
      </c>
      <c r="PUS119" s="1538">
        <f>+PUS557</f>
        <v>0</v>
      </c>
      <c r="PUT119" s="1845" t="e">
        <f>+PUS119/PUS$16</f>
        <v>#DIV/0!</v>
      </c>
      <c r="PUU119" s="1538">
        <f>+PUU557</f>
        <v>0</v>
      </c>
      <c r="PUV119" s="1845" t="e">
        <f>+PUU119/PUU$16</f>
        <v>#DIV/0!</v>
      </c>
      <c r="PUW119" s="1538">
        <f>+PUW557</f>
        <v>0</v>
      </c>
      <c r="PUX119" s="1845" t="e">
        <f>+PUW119/PUW$16</f>
        <v>#DIV/0!</v>
      </c>
      <c r="PUY119" s="1538">
        <f>+PUY557</f>
        <v>0</v>
      </c>
      <c r="PUZ119" s="1845" t="e">
        <f>+PUY119/PUY$16</f>
        <v>#DIV/0!</v>
      </c>
      <c r="PVA119" s="1538">
        <f>+PVA557</f>
        <v>0</v>
      </c>
      <c r="PVB119" s="1845" t="e">
        <f>+PVA119/PVA$16</f>
        <v>#DIV/0!</v>
      </c>
      <c r="PVC119" s="1538">
        <f>+PVC557</f>
        <v>0</v>
      </c>
      <c r="PVD119" s="1845" t="e">
        <f>+PVC119/PVC$16</f>
        <v>#DIV/0!</v>
      </c>
      <c r="PVE119" s="1538">
        <f>+PVE557</f>
        <v>0</v>
      </c>
      <c r="PVF119" s="1845" t="e">
        <f>+PVE119/PVE$16</f>
        <v>#DIV/0!</v>
      </c>
      <c r="PVG119" s="1538">
        <f>+PVG557</f>
        <v>0</v>
      </c>
      <c r="PVH119" s="1845" t="e">
        <f>+PVG119/PVG$16</f>
        <v>#DIV/0!</v>
      </c>
      <c r="PVI119" s="1538">
        <f>+PVI557</f>
        <v>0</v>
      </c>
      <c r="PVJ119" s="1845" t="e">
        <f>+PVI119/PVI$16</f>
        <v>#DIV/0!</v>
      </c>
      <c r="PVK119" s="1538">
        <f>+PVK557</f>
        <v>0</v>
      </c>
      <c r="PVL119" s="1845" t="e">
        <f>+PVK119/PVK$16</f>
        <v>#DIV/0!</v>
      </c>
      <c r="PVM119" s="1538">
        <f>+PVM557</f>
        <v>0</v>
      </c>
      <c r="PVN119" s="1845" t="e">
        <f>+PVM119/PVM$16</f>
        <v>#DIV/0!</v>
      </c>
      <c r="PVO119" s="1538">
        <f>+PVO557</f>
        <v>0</v>
      </c>
      <c r="PVP119" s="1845" t="e">
        <f>+PVO119/PVO$16</f>
        <v>#DIV/0!</v>
      </c>
      <c r="PVQ119" s="1538">
        <f>+PVQ557</f>
        <v>0</v>
      </c>
      <c r="PVR119" s="1845" t="e">
        <f>+PVQ119/PVQ$16</f>
        <v>#DIV/0!</v>
      </c>
      <c r="PVS119" s="1538">
        <f>+PVS557</f>
        <v>0</v>
      </c>
      <c r="PVT119" s="1845" t="e">
        <f>+PVS119/PVS$16</f>
        <v>#DIV/0!</v>
      </c>
      <c r="PVU119" s="1538">
        <f>+PVU557</f>
        <v>0</v>
      </c>
      <c r="PVV119" s="1845" t="e">
        <f>+PVU119/PVU$16</f>
        <v>#DIV/0!</v>
      </c>
      <c r="PVW119" s="1538">
        <f>+PVW557</f>
        <v>0</v>
      </c>
      <c r="PVX119" s="1845" t="e">
        <f>+PVW119/PVW$16</f>
        <v>#DIV/0!</v>
      </c>
      <c r="PVY119" s="1538">
        <f>+PVY557</f>
        <v>0</v>
      </c>
      <c r="PVZ119" s="1845" t="e">
        <f>+PVY119/PVY$16</f>
        <v>#DIV/0!</v>
      </c>
      <c r="PWA119" s="1538">
        <f>+PWA557</f>
        <v>0</v>
      </c>
      <c r="PWB119" s="1845" t="e">
        <f>+PWA119/PWA$16</f>
        <v>#DIV/0!</v>
      </c>
      <c r="PWC119" s="1538">
        <f>+PWC557</f>
        <v>0</v>
      </c>
      <c r="PWD119" s="1845" t="e">
        <f>+PWC119/PWC$16</f>
        <v>#DIV/0!</v>
      </c>
      <c r="PWE119" s="1538">
        <f>+PWE557</f>
        <v>0</v>
      </c>
      <c r="PWF119" s="1845" t="e">
        <f>+PWE119/PWE$16</f>
        <v>#DIV/0!</v>
      </c>
      <c r="PWG119" s="1538">
        <f>+PWG557</f>
        <v>0</v>
      </c>
      <c r="PWH119" s="1845" t="e">
        <f>+PWG119/PWG$16</f>
        <v>#DIV/0!</v>
      </c>
      <c r="PWI119" s="1538">
        <f>+PWI557</f>
        <v>0</v>
      </c>
      <c r="PWJ119" s="1845" t="e">
        <f>+PWI119/PWI$16</f>
        <v>#DIV/0!</v>
      </c>
      <c r="PWK119" s="1538">
        <f>+PWK557</f>
        <v>0</v>
      </c>
      <c r="PWL119" s="1845" t="e">
        <f>+PWK119/PWK$16</f>
        <v>#DIV/0!</v>
      </c>
      <c r="PWM119" s="1538">
        <f>+PWM557</f>
        <v>0</v>
      </c>
      <c r="PWN119" s="1845" t="e">
        <f>+PWM119/PWM$16</f>
        <v>#DIV/0!</v>
      </c>
      <c r="PWO119" s="1538">
        <f>+PWO557</f>
        <v>0</v>
      </c>
      <c r="PWP119" s="1845" t="e">
        <f>+PWO119/PWO$16</f>
        <v>#DIV/0!</v>
      </c>
      <c r="PWQ119" s="1538">
        <f>+PWQ557</f>
        <v>0</v>
      </c>
      <c r="PWR119" s="1845" t="e">
        <f>+PWQ119/PWQ$16</f>
        <v>#DIV/0!</v>
      </c>
      <c r="PWS119" s="1538">
        <f>+PWS557</f>
        <v>0</v>
      </c>
      <c r="PWT119" s="1845" t="e">
        <f>+PWS119/PWS$16</f>
        <v>#DIV/0!</v>
      </c>
      <c r="PWU119" s="1538">
        <f>+PWU557</f>
        <v>0</v>
      </c>
      <c r="PWV119" s="1845" t="e">
        <f>+PWU119/PWU$16</f>
        <v>#DIV/0!</v>
      </c>
      <c r="PWW119" s="1538">
        <f>+PWW557</f>
        <v>0</v>
      </c>
      <c r="PWX119" s="1845" t="e">
        <f>+PWW119/PWW$16</f>
        <v>#DIV/0!</v>
      </c>
      <c r="PWY119" s="1538">
        <f>+PWY557</f>
        <v>0</v>
      </c>
      <c r="PWZ119" s="1845" t="e">
        <f>+PWY119/PWY$16</f>
        <v>#DIV/0!</v>
      </c>
      <c r="PXA119" s="1538">
        <f>+PXA557</f>
        <v>0</v>
      </c>
      <c r="PXB119" s="1845" t="e">
        <f>+PXA119/PXA$16</f>
        <v>#DIV/0!</v>
      </c>
      <c r="PXC119" s="1538">
        <f>+PXC557</f>
        <v>0</v>
      </c>
      <c r="PXD119" s="1845" t="e">
        <f>+PXC119/PXC$16</f>
        <v>#DIV/0!</v>
      </c>
      <c r="PXE119" s="1538">
        <f>+PXE557</f>
        <v>0</v>
      </c>
      <c r="PXF119" s="1845" t="e">
        <f>+PXE119/PXE$16</f>
        <v>#DIV/0!</v>
      </c>
      <c r="PXG119" s="1538">
        <f>+PXG557</f>
        <v>0</v>
      </c>
      <c r="PXH119" s="1845" t="e">
        <f>+PXG119/PXG$16</f>
        <v>#DIV/0!</v>
      </c>
      <c r="PXI119" s="1538">
        <f>+PXI557</f>
        <v>0</v>
      </c>
      <c r="PXJ119" s="1845" t="e">
        <f>+PXI119/PXI$16</f>
        <v>#DIV/0!</v>
      </c>
      <c r="PXK119" s="1538">
        <f>+PXK557</f>
        <v>0</v>
      </c>
      <c r="PXL119" s="1845" t="e">
        <f>+PXK119/PXK$16</f>
        <v>#DIV/0!</v>
      </c>
      <c r="PXM119" s="1538">
        <f>+PXM557</f>
        <v>0</v>
      </c>
      <c r="PXN119" s="1845" t="e">
        <f>+PXM119/PXM$16</f>
        <v>#DIV/0!</v>
      </c>
      <c r="PXO119" s="1538">
        <f>+PXO557</f>
        <v>0</v>
      </c>
      <c r="PXP119" s="1845" t="e">
        <f>+PXO119/PXO$16</f>
        <v>#DIV/0!</v>
      </c>
      <c r="PXQ119" s="1538">
        <f>+PXQ557</f>
        <v>0</v>
      </c>
      <c r="PXR119" s="1845" t="e">
        <f>+PXQ119/PXQ$16</f>
        <v>#DIV/0!</v>
      </c>
      <c r="PXS119" s="1538">
        <f>+PXS557</f>
        <v>0</v>
      </c>
      <c r="PXT119" s="1845" t="e">
        <f>+PXS119/PXS$16</f>
        <v>#DIV/0!</v>
      </c>
      <c r="PXU119" s="1538">
        <f>+PXU557</f>
        <v>0</v>
      </c>
      <c r="PXV119" s="1845" t="e">
        <f>+PXU119/PXU$16</f>
        <v>#DIV/0!</v>
      </c>
      <c r="PXW119" s="1538">
        <f>+PXW557</f>
        <v>0</v>
      </c>
      <c r="PXX119" s="1845" t="e">
        <f>+PXW119/PXW$16</f>
        <v>#DIV/0!</v>
      </c>
      <c r="PXY119" s="1538">
        <f>+PXY557</f>
        <v>0</v>
      </c>
      <c r="PXZ119" s="1845" t="e">
        <f>+PXY119/PXY$16</f>
        <v>#DIV/0!</v>
      </c>
      <c r="PYA119" s="1538">
        <f>+PYA557</f>
        <v>0</v>
      </c>
      <c r="PYB119" s="1845" t="e">
        <f>+PYA119/PYA$16</f>
        <v>#DIV/0!</v>
      </c>
      <c r="PYC119" s="1538">
        <f>+PYC557</f>
        <v>0</v>
      </c>
      <c r="PYD119" s="1845" t="e">
        <f>+PYC119/PYC$16</f>
        <v>#DIV/0!</v>
      </c>
      <c r="PYE119" s="1538">
        <f>+PYE557</f>
        <v>0</v>
      </c>
      <c r="PYF119" s="1845" t="e">
        <f>+PYE119/PYE$16</f>
        <v>#DIV/0!</v>
      </c>
      <c r="PYG119" s="1538">
        <f>+PYG557</f>
        <v>0</v>
      </c>
      <c r="PYH119" s="1845" t="e">
        <f>+PYG119/PYG$16</f>
        <v>#DIV/0!</v>
      </c>
      <c r="PYI119" s="1538">
        <f>+PYI557</f>
        <v>0</v>
      </c>
      <c r="PYJ119" s="1845" t="e">
        <f>+PYI119/PYI$16</f>
        <v>#DIV/0!</v>
      </c>
      <c r="PYK119" s="1538">
        <f>+PYK557</f>
        <v>0</v>
      </c>
      <c r="PYL119" s="1845" t="e">
        <f>+PYK119/PYK$16</f>
        <v>#DIV/0!</v>
      </c>
      <c r="PYM119" s="1538">
        <f>+PYM557</f>
        <v>0</v>
      </c>
      <c r="PYN119" s="1845" t="e">
        <f>+PYM119/PYM$16</f>
        <v>#DIV/0!</v>
      </c>
      <c r="PYO119" s="1538">
        <f>+PYO557</f>
        <v>0</v>
      </c>
      <c r="PYP119" s="1845" t="e">
        <f>+PYO119/PYO$16</f>
        <v>#DIV/0!</v>
      </c>
      <c r="PYQ119" s="1538">
        <f>+PYQ557</f>
        <v>0</v>
      </c>
      <c r="PYR119" s="1845" t="e">
        <f>+PYQ119/PYQ$16</f>
        <v>#DIV/0!</v>
      </c>
      <c r="PYS119" s="1538">
        <f>+PYS557</f>
        <v>0</v>
      </c>
      <c r="PYT119" s="1845" t="e">
        <f>+PYS119/PYS$16</f>
        <v>#DIV/0!</v>
      </c>
      <c r="PYU119" s="1538">
        <f>+PYU557</f>
        <v>0</v>
      </c>
      <c r="PYV119" s="1845" t="e">
        <f>+PYU119/PYU$16</f>
        <v>#DIV/0!</v>
      </c>
      <c r="PYW119" s="1538">
        <f>+PYW557</f>
        <v>0</v>
      </c>
      <c r="PYX119" s="1845" t="e">
        <f>+PYW119/PYW$16</f>
        <v>#DIV/0!</v>
      </c>
      <c r="PYY119" s="1538">
        <f>+PYY557</f>
        <v>0</v>
      </c>
      <c r="PYZ119" s="1845" t="e">
        <f>+PYY119/PYY$16</f>
        <v>#DIV/0!</v>
      </c>
      <c r="PZA119" s="1538">
        <f>+PZA557</f>
        <v>0</v>
      </c>
      <c r="PZB119" s="1845" t="e">
        <f>+PZA119/PZA$16</f>
        <v>#DIV/0!</v>
      </c>
      <c r="PZC119" s="1538">
        <f>+PZC557</f>
        <v>0</v>
      </c>
      <c r="PZD119" s="1845" t="e">
        <f>+PZC119/PZC$16</f>
        <v>#DIV/0!</v>
      </c>
      <c r="PZE119" s="1538">
        <f>+PZE557</f>
        <v>0</v>
      </c>
      <c r="PZF119" s="1845" t="e">
        <f>+PZE119/PZE$16</f>
        <v>#DIV/0!</v>
      </c>
      <c r="PZG119" s="1538">
        <f>+PZG557</f>
        <v>0</v>
      </c>
      <c r="PZH119" s="1845" t="e">
        <f>+PZG119/PZG$16</f>
        <v>#DIV/0!</v>
      </c>
      <c r="PZI119" s="1538">
        <f>+PZI557</f>
        <v>0</v>
      </c>
      <c r="PZJ119" s="1845" t="e">
        <f>+PZI119/PZI$16</f>
        <v>#DIV/0!</v>
      </c>
      <c r="PZK119" s="1538">
        <f>+PZK557</f>
        <v>0</v>
      </c>
      <c r="PZL119" s="1845" t="e">
        <f>+PZK119/PZK$16</f>
        <v>#DIV/0!</v>
      </c>
      <c r="PZM119" s="1538">
        <f>+PZM557</f>
        <v>0</v>
      </c>
      <c r="PZN119" s="1845" t="e">
        <f>+PZM119/PZM$16</f>
        <v>#DIV/0!</v>
      </c>
      <c r="PZO119" s="1538">
        <f>+PZO557</f>
        <v>0</v>
      </c>
      <c r="PZP119" s="1845" t="e">
        <f>+PZO119/PZO$16</f>
        <v>#DIV/0!</v>
      </c>
      <c r="PZQ119" s="1538">
        <f>+PZQ557</f>
        <v>0</v>
      </c>
      <c r="PZR119" s="1845" t="e">
        <f>+PZQ119/PZQ$16</f>
        <v>#DIV/0!</v>
      </c>
      <c r="PZS119" s="1538">
        <f>+PZS557</f>
        <v>0</v>
      </c>
      <c r="PZT119" s="1845" t="e">
        <f>+PZS119/PZS$16</f>
        <v>#DIV/0!</v>
      </c>
      <c r="PZU119" s="1538">
        <f>+PZU557</f>
        <v>0</v>
      </c>
      <c r="PZV119" s="1845" t="e">
        <f>+PZU119/PZU$16</f>
        <v>#DIV/0!</v>
      </c>
      <c r="PZW119" s="1538">
        <f>+PZW557</f>
        <v>0</v>
      </c>
      <c r="PZX119" s="1845" t="e">
        <f>+PZW119/PZW$16</f>
        <v>#DIV/0!</v>
      </c>
      <c r="PZY119" s="1538">
        <f>+PZY557</f>
        <v>0</v>
      </c>
      <c r="PZZ119" s="1845" t="e">
        <f>+PZY119/PZY$16</f>
        <v>#DIV/0!</v>
      </c>
      <c r="QAA119" s="1538">
        <f>+QAA557</f>
        <v>0</v>
      </c>
      <c r="QAB119" s="1845" t="e">
        <f>+QAA119/QAA$16</f>
        <v>#DIV/0!</v>
      </c>
      <c r="QAC119" s="1538">
        <f>+QAC557</f>
        <v>0</v>
      </c>
      <c r="QAD119" s="1845" t="e">
        <f>+QAC119/QAC$16</f>
        <v>#DIV/0!</v>
      </c>
      <c r="QAE119" s="1538">
        <f>+QAE557</f>
        <v>0</v>
      </c>
      <c r="QAF119" s="1845" t="e">
        <f>+QAE119/QAE$16</f>
        <v>#DIV/0!</v>
      </c>
      <c r="QAG119" s="1538">
        <f>+QAG557</f>
        <v>0</v>
      </c>
      <c r="QAH119" s="1845" t="e">
        <f>+QAG119/QAG$16</f>
        <v>#DIV/0!</v>
      </c>
      <c r="QAI119" s="1538">
        <f>+QAI557</f>
        <v>0</v>
      </c>
      <c r="QAJ119" s="1845" t="e">
        <f>+QAI119/QAI$16</f>
        <v>#DIV/0!</v>
      </c>
      <c r="QAK119" s="1538">
        <f>+QAK557</f>
        <v>0</v>
      </c>
      <c r="QAL119" s="1845" t="e">
        <f>+QAK119/QAK$16</f>
        <v>#DIV/0!</v>
      </c>
      <c r="QAM119" s="1538">
        <f>+QAM557</f>
        <v>0</v>
      </c>
      <c r="QAN119" s="1845" t="e">
        <f>+QAM119/QAM$16</f>
        <v>#DIV/0!</v>
      </c>
      <c r="QAO119" s="1538">
        <f>+QAO557</f>
        <v>0</v>
      </c>
      <c r="QAP119" s="1845" t="e">
        <f>+QAO119/QAO$16</f>
        <v>#DIV/0!</v>
      </c>
      <c r="QAQ119" s="1538">
        <f>+QAQ557</f>
        <v>0</v>
      </c>
      <c r="QAR119" s="1845" t="e">
        <f>+QAQ119/QAQ$16</f>
        <v>#DIV/0!</v>
      </c>
      <c r="QAS119" s="1538">
        <f>+QAS557</f>
        <v>0</v>
      </c>
      <c r="QAT119" s="1845" t="e">
        <f>+QAS119/QAS$16</f>
        <v>#DIV/0!</v>
      </c>
      <c r="QAU119" s="1538">
        <f>+QAU557</f>
        <v>0</v>
      </c>
      <c r="QAV119" s="1845" t="e">
        <f>+QAU119/QAU$16</f>
        <v>#DIV/0!</v>
      </c>
      <c r="QAW119" s="1538">
        <f>+QAW557</f>
        <v>0</v>
      </c>
      <c r="QAX119" s="1845" t="e">
        <f>+QAW119/QAW$16</f>
        <v>#DIV/0!</v>
      </c>
      <c r="QAY119" s="1538">
        <f>+QAY557</f>
        <v>0</v>
      </c>
      <c r="QAZ119" s="1845" t="e">
        <f>+QAY119/QAY$16</f>
        <v>#DIV/0!</v>
      </c>
      <c r="QBA119" s="1538">
        <f>+QBA557</f>
        <v>0</v>
      </c>
      <c r="QBB119" s="1845" t="e">
        <f>+QBA119/QBA$16</f>
        <v>#DIV/0!</v>
      </c>
      <c r="QBC119" s="1538">
        <f>+QBC557</f>
        <v>0</v>
      </c>
      <c r="QBD119" s="1845" t="e">
        <f>+QBC119/QBC$16</f>
        <v>#DIV/0!</v>
      </c>
      <c r="QBE119" s="1538">
        <f>+QBE557</f>
        <v>0</v>
      </c>
      <c r="QBF119" s="1845" t="e">
        <f>+QBE119/QBE$16</f>
        <v>#DIV/0!</v>
      </c>
      <c r="QBG119" s="1538">
        <f>+QBG557</f>
        <v>0</v>
      </c>
      <c r="QBH119" s="1845" t="e">
        <f>+QBG119/QBG$16</f>
        <v>#DIV/0!</v>
      </c>
      <c r="QBI119" s="1538">
        <f>+QBI557</f>
        <v>0</v>
      </c>
      <c r="QBJ119" s="1845" t="e">
        <f>+QBI119/QBI$16</f>
        <v>#DIV/0!</v>
      </c>
      <c r="QBK119" s="1538">
        <f>+QBK557</f>
        <v>0</v>
      </c>
      <c r="QBL119" s="1845" t="e">
        <f>+QBK119/QBK$16</f>
        <v>#DIV/0!</v>
      </c>
      <c r="QBM119" s="1538">
        <f>+QBM557</f>
        <v>0</v>
      </c>
      <c r="QBN119" s="1845" t="e">
        <f>+QBM119/QBM$16</f>
        <v>#DIV/0!</v>
      </c>
      <c r="QBO119" s="1538">
        <f>+QBO557</f>
        <v>0</v>
      </c>
      <c r="QBP119" s="1845" t="e">
        <f>+QBO119/QBO$16</f>
        <v>#DIV/0!</v>
      </c>
      <c r="QBQ119" s="1538">
        <f>+QBQ557</f>
        <v>0</v>
      </c>
      <c r="QBR119" s="1845" t="e">
        <f>+QBQ119/QBQ$16</f>
        <v>#DIV/0!</v>
      </c>
      <c r="QBS119" s="1538">
        <f>+QBS557</f>
        <v>0</v>
      </c>
      <c r="QBT119" s="1845" t="e">
        <f>+QBS119/QBS$16</f>
        <v>#DIV/0!</v>
      </c>
      <c r="QBU119" s="1538">
        <f>+QBU557</f>
        <v>0</v>
      </c>
      <c r="QBV119" s="1845" t="e">
        <f>+QBU119/QBU$16</f>
        <v>#DIV/0!</v>
      </c>
      <c r="QBW119" s="1538">
        <f>+QBW557</f>
        <v>0</v>
      </c>
      <c r="QBX119" s="1845" t="e">
        <f>+QBW119/QBW$16</f>
        <v>#DIV/0!</v>
      </c>
      <c r="QBY119" s="1538">
        <f>+QBY557</f>
        <v>0</v>
      </c>
      <c r="QBZ119" s="1845" t="e">
        <f>+QBY119/QBY$16</f>
        <v>#DIV/0!</v>
      </c>
      <c r="QCA119" s="1538">
        <f>+QCA557</f>
        <v>0</v>
      </c>
      <c r="QCB119" s="1845" t="e">
        <f>+QCA119/QCA$16</f>
        <v>#DIV/0!</v>
      </c>
      <c r="QCC119" s="1538">
        <f>+QCC557</f>
        <v>0</v>
      </c>
      <c r="QCD119" s="1845" t="e">
        <f>+QCC119/QCC$16</f>
        <v>#DIV/0!</v>
      </c>
      <c r="QCE119" s="1538">
        <f>+QCE557</f>
        <v>0</v>
      </c>
      <c r="QCF119" s="1845" t="e">
        <f>+QCE119/QCE$16</f>
        <v>#DIV/0!</v>
      </c>
      <c r="QCG119" s="1538">
        <f>+QCG557</f>
        <v>0</v>
      </c>
      <c r="QCH119" s="1845" t="e">
        <f>+QCG119/QCG$16</f>
        <v>#DIV/0!</v>
      </c>
      <c r="QCI119" s="1538">
        <f>+QCI557</f>
        <v>0</v>
      </c>
      <c r="QCJ119" s="1845" t="e">
        <f>+QCI119/QCI$16</f>
        <v>#DIV/0!</v>
      </c>
      <c r="QCK119" s="1538">
        <f>+QCK557</f>
        <v>0</v>
      </c>
      <c r="QCL119" s="1845" t="e">
        <f>+QCK119/QCK$16</f>
        <v>#DIV/0!</v>
      </c>
      <c r="QCM119" s="1538">
        <f>+QCM557</f>
        <v>0</v>
      </c>
      <c r="QCN119" s="1845" t="e">
        <f>+QCM119/QCM$16</f>
        <v>#DIV/0!</v>
      </c>
      <c r="QCO119" s="1538">
        <f>+QCO557</f>
        <v>0</v>
      </c>
      <c r="QCP119" s="1845" t="e">
        <f>+QCO119/QCO$16</f>
        <v>#DIV/0!</v>
      </c>
      <c r="QCQ119" s="1538">
        <f>+QCQ557</f>
        <v>0</v>
      </c>
      <c r="QCR119" s="1845" t="e">
        <f>+QCQ119/QCQ$16</f>
        <v>#DIV/0!</v>
      </c>
      <c r="QCS119" s="1538">
        <f>+QCS557</f>
        <v>0</v>
      </c>
      <c r="QCT119" s="1845" t="e">
        <f>+QCS119/QCS$16</f>
        <v>#DIV/0!</v>
      </c>
      <c r="QCU119" s="1538">
        <f>+QCU557</f>
        <v>0</v>
      </c>
      <c r="QCV119" s="1845" t="e">
        <f>+QCU119/QCU$16</f>
        <v>#DIV/0!</v>
      </c>
      <c r="QCW119" s="1538">
        <f>+QCW557</f>
        <v>0</v>
      </c>
      <c r="QCX119" s="1845" t="e">
        <f>+QCW119/QCW$16</f>
        <v>#DIV/0!</v>
      </c>
      <c r="QCY119" s="1538">
        <f>+QCY557</f>
        <v>0</v>
      </c>
      <c r="QCZ119" s="1845" t="e">
        <f>+QCY119/QCY$16</f>
        <v>#DIV/0!</v>
      </c>
      <c r="QDA119" s="1538">
        <f>+QDA557</f>
        <v>0</v>
      </c>
      <c r="QDB119" s="1845" t="e">
        <f>+QDA119/QDA$16</f>
        <v>#DIV/0!</v>
      </c>
      <c r="QDC119" s="1538">
        <f>+QDC557</f>
        <v>0</v>
      </c>
      <c r="QDD119" s="1845" t="e">
        <f>+QDC119/QDC$16</f>
        <v>#DIV/0!</v>
      </c>
      <c r="QDE119" s="1538">
        <f>+QDE557</f>
        <v>0</v>
      </c>
      <c r="QDF119" s="1845" t="e">
        <f>+QDE119/QDE$16</f>
        <v>#DIV/0!</v>
      </c>
      <c r="QDG119" s="1538">
        <f>+QDG557</f>
        <v>0</v>
      </c>
      <c r="QDH119" s="1845" t="e">
        <f>+QDG119/QDG$16</f>
        <v>#DIV/0!</v>
      </c>
      <c r="QDI119" s="1538">
        <f>+QDI557</f>
        <v>0</v>
      </c>
      <c r="QDJ119" s="1845" t="e">
        <f>+QDI119/QDI$16</f>
        <v>#DIV/0!</v>
      </c>
      <c r="QDK119" s="1538">
        <f>+QDK557</f>
        <v>0</v>
      </c>
      <c r="QDL119" s="1845" t="e">
        <f>+QDK119/QDK$16</f>
        <v>#DIV/0!</v>
      </c>
      <c r="QDM119" s="1538">
        <f>+QDM557</f>
        <v>0</v>
      </c>
      <c r="QDN119" s="1845" t="e">
        <f>+QDM119/QDM$16</f>
        <v>#DIV/0!</v>
      </c>
      <c r="QDO119" s="1538">
        <f>+QDO557</f>
        <v>0</v>
      </c>
      <c r="QDP119" s="1845" t="e">
        <f>+QDO119/QDO$16</f>
        <v>#DIV/0!</v>
      </c>
      <c r="QDQ119" s="1538">
        <f>+QDQ557</f>
        <v>0</v>
      </c>
      <c r="QDR119" s="1845" t="e">
        <f>+QDQ119/QDQ$16</f>
        <v>#DIV/0!</v>
      </c>
      <c r="QDS119" s="1538">
        <f>+QDS557</f>
        <v>0</v>
      </c>
      <c r="QDT119" s="1845" t="e">
        <f>+QDS119/QDS$16</f>
        <v>#DIV/0!</v>
      </c>
      <c r="QDU119" s="1538">
        <f>+QDU557</f>
        <v>0</v>
      </c>
      <c r="QDV119" s="1845" t="e">
        <f>+QDU119/QDU$16</f>
        <v>#DIV/0!</v>
      </c>
      <c r="QDW119" s="1538">
        <f>+QDW557</f>
        <v>0</v>
      </c>
      <c r="QDX119" s="1845" t="e">
        <f>+QDW119/QDW$16</f>
        <v>#DIV/0!</v>
      </c>
      <c r="QDY119" s="1538">
        <f>+QDY557</f>
        <v>0</v>
      </c>
      <c r="QDZ119" s="1845" t="e">
        <f>+QDY119/QDY$16</f>
        <v>#DIV/0!</v>
      </c>
      <c r="QEA119" s="1538">
        <f>+QEA557</f>
        <v>0</v>
      </c>
      <c r="QEB119" s="1845" t="e">
        <f>+QEA119/QEA$16</f>
        <v>#DIV/0!</v>
      </c>
      <c r="QEC119" s="1538">
        <f>+QEC557</f>
        <v>0</v>
      </c>
      <c r="QED119" s="1845" t="e">
        <f>+QEC119/QEC$16</f>
        <v>#DIV/0!</v>
      </c>
      <c r="QEE119" s="1538">
        <f>+QEE557</f>
        <v>0</v>
      </c>
      <c r="QEF119" s="1845" t="e">
        <f>+QEE119/QEE$16</f>
        <v>#DIV/0!</v>
      </c>
      <c r="QEG119" s="1538">
        <f>+QEG557</f>
        <v>0</v>
      </c>
      <c r="QEH119" s="1845" t="e">
        <f>+QEG119/QEG$16</f>
        <v>#DIV/0!</v>
      </c>
      <c r="QEI119" s="1538">
        <f>+QEI557</f>
        <v>0</v>
      </c>
      <c r="QEJ119" s="1845" t="e">
        <f>+QEI119/QEI$16</f>
        <v>#DIV/0!</v>
      </c>
      <c r="QEK119" s="1538">
        <f>+QEK557</f>
        <v>0</v>
      </c>
      <c r="QEL119" s="1845" t="e">
        <f>+QEK119/QEK$16</f>
        <v>#DIV/0!</v>
      </c>
      <c r="QEM119" s="1538">
        <f>+QEM557</f>
        <v>0</v>
      </c>
      <c r="QEN119" s="1845" t="e">
        <f>+QEM119/QEM$16</f>
        <v>#DIV/0!</v>
      </c>
      <c r="QEO119" s="1538">
        <f>+QEO557</f>
        <v>0</v>
      </c>
      <c r="QEP119" s="1845" t="e">
        <f>+QEO119/QEO$16</f>
        <v>#DIV/0!</v>
      </c>
      <c r="QEQ119" s="1538">
        <f>+QEQ557</f>
        <v>0</v>
      </c>
      <c r="QER119" s="1845" t="e">
        <f>+QEQ119/QEQ$16</f>
        <v>#DIV/0!</v>
      </c>
      <c r="QES119" s="1538">
        <f>+QES557</f>
        <v>0</v>
      </c>
      <c r="QET119" s="1845" t="e">
        <f>+QES119/QES$16</f>
        <v>#DIV/0!</v>
      </c>
      <c r="QEU119" s="1538">
        <f>+QEU557</f>
        <v>0</v>
      </c>
      <c r="QEV119" s="1845" t="e">
        <f>+QEU119/QEU$16</f>
        <v>#DIV/0!</v>
      </c>
      <c r="QEW119" s="1538">
        <f>+QEW557</f>
        <v>0</v>
      </c>
      <c r="QEX119" s="1845" t="e">
        <f>+QEW119/QEW$16</f>
        <v>#DIV/0!</v>
      </c>
      <c r="QEY119" s="1538">
        <f>+QEY557</f>
        <v>0</v>
      </c>
      <c r="QEZ119" s="1845" t="e">
        <f>+QEY119/QEY$16</f>
        <v>#DIV/0!</v>
      </c>
      <c r="QFA119" s="1538">
        <f>+QFA557</f>
        <v>0</v>
      </c>
      <c r="QFB119" s="1845" t="e">
        <f>+QFA119/QFA$16</f>
        <v>#DIV/0!</v>
      </c>
      <c r="QFC119" s="1538">
        <f>+QFC557</f>
        <v>0</v>
      </c>
      <c r="QFD119" s="1845" t="e">
        <f>+QFC119/QFC$16</f>
        <v>#DIV/0!</v>
      </c>
      <c r="QFE119" s="1538">
        <f>+QFE557</f>
        <v>0</v>
      </c>
      <c r="QFF119" s="1845" t="e">
        <f>+QFE119/QFE$16</f>
        <v>#DIV/0!</v>
      </c>
      <c r="QFG119" s="1538">
        <f>+QFG557</f>
        <v>0</v>
      </c>
      <c r="QFH119" s="1845" t="e">
        <f>+QFG119/QFG$16</f>
        <v>#DIV/0!</v>
      </c>
      <c r="QFI119" s="1538">
        <f>+QFI557</f>
        <v>0</v>
      </c>
      <c r="QFJ119" s="1845" t="e">
        <f>+QFI119/QFI$16</f>
        <v>#DIV/0!</v>
      </c>
      <c r="QFK119" s="1538">
        <f>+QFK557</f>
        <v>0</v>
      </c>
      <c r="QFL119" s="1845" t="e">
        <f>+QFK119/QFK$16</f>
        <v>#DIV/0!</v>
      </c>
      <c r="QFM119" s="1538">
        <f>+QFM557</f>
        <v>0</v>
      </c>
      <c r="QFN119" s="1845" t="e">
        <f>+QFM119/QFM$16</f>
        <v>#DIV/0!</v>
      </c>
      <c r="QFO119" s="1538">
        <f>+QFO557</f>
        <v>0</v>
      </c>
      <c r="QFP119" s="1845" t="e">
        <f>+QFO119/QFO$16</f>
        <v>#DIV/0!</v>
      </c>
      <c r="QFQ119" s="1538">
        <f>+QFQ557</f>
        <v>0</v>
      </c>
      <c r="QFR119" s="1845" t="e">
        <f>+QFQ119/QFQ$16</f>
        <v>#DIV/0!</v>
      </c>
      <c r="QFS119" s="1538">
        <f>+QFS557</f>
        <v>0</v>
      </c>
      <c r="QFT119" s="1845" t="e">
        <f>+QFS119/QFS$16</f>
        <v>#DIV/0!</v>
      </c>
      <c r="QFU119" s="1538">
        <f>+QFU557</f>
        <v>0</v>
      </c>
      <c r="QFV119" s="1845" t="e">
        <f>+QFU119/QFU$16</f>
        <v>#DIV/0!</v>
      </c>
      <c r="QFW119" s="1538">
        <f>+QFW557</f>
        <v>0</v>
      </c>
      <c r="QFX119" s="1845" t="e">
        <f>+QFW119/QFW$16</f>
        <v>#DIV/0!</v>
      </c>
      <c r="QFY119" s="1538">
        <f>+QFY557</f>
        <v>0</v>
      </c>
      <c r="QFZ119" s="1845" t="e">
        <f>+QFY119/QFY$16</f>
        <v>#DIV/0!</v>
      </c>
      <c r="QGA119" s="1538">
        <f>+QGA557</f>
        <v>0</v>
      </c>
      <c r="QGB119" s="1845" t="e">
        <f>+QGA119/QGA$16</f>
        <v>#DIV/0!</v>
      </c>
      <c r="QGC119" s="1538">
        <f>+QGC557</f>
        <v>0</v>
      </c>
      <c r="QGD119" s="1845" t="e">
        <f>+QGC119/QGC$16</f>
        <v>#DIV/0!</v>
      </c>
      <c r="QGE119" s="1538">
        <f>+QGE557</f>
        <v>0</v>
      </c>
      <c r="QGF119" s="1845" t="e">
        <f>+QGE119/QGE$16</f>
        <v>#DIV/0!</v>
      </c>
      <c r="QGG119" s="1538">
        <f>+QGG557</f>
        <v>0</v>
      </c>
      <c r="QGH119" s="1845" t="e">
        <f>+QGG119/QGG$16</f>
        <v>#DIV/0!</v>
      </c>
      <c r="QGI119" s="1538">
        <f>+QGI557</f>
        <v>0</v>
      </c>
      <c r="QGJ119" s="1845" t="e">
        <f>+QGI119/QGI$16</f>
        <v>#DIV/0!</v>
      </c>
      <c r="QGK119" s="1538">
        <f>+QGK557</f>
        <v>0</v>
      </c>
      <c r="QGL119" s="1845" t="e">
        <f>+QGK119/QGK$16</f>
        <v>#DIV/0!</v>
      </c>
      <c r="QGM119" s="1538">
        <f>+QGM557</f>
        <v>0</v>
      </c>
      <c r="QGN119" s="1845" t="e">
        <f>+QGM119/QGM$16</f>
        <v>#DIV/0!</v>
      </c>
      <c r="QGO119" s="1538">
        <f>+QGO557</f>
        <v>0</v>
      </c>
      <c r="QGP119" s="1845" t="e">
        <f>+QGO119/QGO$16</f>
        <v>#DIV/0!</v>
      </c>
      <c r="QGQ119" s="1538">
        <f>+QGQ557</f>
        <v>0</v>
      </c>
      <c r="QGR119" s="1845" t="e">
        <f>+QGQ119/QGQ$16</f>
        <v>#DIV/0!</v>
      </c>
      <c r="QGS119" s="1538">
        <f>+QGS557</f>
        <v>0</v>
      </c>
      <c r="QGT119" s="1845" t="e">
        <f>+QGS119/QGS$16</f>
        <v>#DIV/0!</v>
      </c>
      <c r="QGU119" s="1538">
        <f>+QGU557</f>
        <v>0</v>
      </c>
      <c r="QGV119" s="1845" t="e">
        <f>+QGU119/QGU$16</f>
        <v>#DIV/0!</v>
      </c>
      <c r="QGW119" s="1538">
        <f>+QGW557</f>
        <v>0</v>
      </c>
      <c r="QGX119" s="1845" t="e">
        <f>+QGW119/QGW$16</f>
        <v>#DIV/0!</v>
      </c>
      <c r="QGY119" s="1538">
        <f>+QGY557</f>
        <v>0</v>
      </c>
      <c r="QGZ119" s="1845" t="e">
        <f>+QGY119/QGY$16</f>
        <v>#DIV/0!</v>
      </c>
      <c r="QHA119" s="1538">
        <f>+QHA557</f>
        <v>0</v>
      </c>
      <c r="QHB119" s="1845" t="e">
        <f>+QHA119/QHA$16</f>
        <v>#DIV/0!</v>
      </c>
      <c r="QHC119" s="1538">
        <f>+QHC557</f>
        <v>0</v>
      </c>
      <c r="QHD119" s="1845" t="e">
        <f>+QHC119/QHC$16</f>
        <v>#DIV/0!</v>
      </c>
      <c r="QHE119" s="1538">
        <f>+QHE557</f>
        <v>0</v>
      </c>
      <c r="QHF119" s="1845" t="e">
        <f>+QHE119/QHE$16</f>
        <v>#DIV/0!</v>
      </c>
      <c r="QHG119" s="1538">
        <f>+QHG557</f>
        <v>0</v>
      </c>
      <c r="QHH119" s="1845" t="e">
        <f>+QHG119/QHG$16</f>
        <v>#DIV/0!</v>
      </c>
      <c r="QHI119" s="1538">
        <f>+QHI557</f>
        <v>0</v>
      </c>
      <c r="QHJ119" s="1845" t="e">
        <f>+QHI119/QHI$16</f>
        <v>#DIV/0!</v>
      </c>
      <c r="QHK119" s="1538">
        <f>+QHK557</f>
        <v>0</v>
      </c>
      <c r="QHL119" s="1845" t="e">
        <f>+QHK119/QHK$16</f>
        <v>#DIV/0!</v>
      </c>
      <c r="QHM119" s="1538">
        <f>+QHM557</f>
        <v>0</v>
      </c>
      <c r="QHN119" s="1845" t="e">
        <f>+QHM119/QHM$16</f>
        <v>#DIV/0!</v>
      </c>
      <c r="QHO119" s="1538">
        <f>+QHO557</f>
        <v>0</v>
      </c>
      <c r="QHP119" s="1845" t="e">
        <f>+QHO119/QHO$16</f>
        <v>#DIV/0!</v>
      </c>
      <c r="QHQ119" s="1538">
        <f>+QHQ557</f>
        <v>0</v>
      </c>
      <c r="QHR119" s="1845" t="e">
        <f>+QHQ119/QHQ$16</f>
        <v>#DIV/0!</v>
      </c>
      <c r="QHS119" s="1538">
        <f>+QHS557</f>
        <v>0</v>
      </c>
      <c r="QHT119" s="1845" t="e">
        <f>+QHS119/QHS$16</f>
        <v>#DIV/0!</v>
      </c>
      <c r="QHU119" s="1538">
        <f>+QHU557</f>
        <v>0</v>
      </c>
      <c r="QHV119" s="1845" t="e">
        <f>+QHU119/QHU$16</f>
        <v>#DIV/0!</v>
      </c>
      <c r="QHW119" s="1538">
        <f>+QHW557</f>
        <v>0</v>
      </c>
      <c r="QHX119" s="1845" t="e">
        <f>+QHW119/QHW$16</f>
        <v>#DIV/0!</v>
      </c>
      <c r="QHY119" s="1538">
        <f>+QHY557</f>
        <v>0</v>
      </c>
      <c r="QHZ119" s="1845" t="e">
        <f>+QHY119/QHY$16</f>
        <v>#DIV/0!</v>
      </c>
      <c r="QIA119" s="1538">
        <f>+QIA557</f>
        <v>0</v>
      </c>
      <c r="QIB119" s="1845" t="e">
        <f>+QIA119/QIA$16</f>
        <v>#DIV/0!</v>
      </c>
      <c r="QIC119" s="1538">
        <f>+QIC557</f>
        <v>0</v>
      </c>
      <c r="QID119" s="1845" t="e">
        <f>+QIC119/QIC$16</f>
        <v>#DIV/0!</v>
      </c>
      <c r="QIE119" s="1538">
        <f>+QIE557</f>
        <v>0</v>
      </c>
      <c r="QIF119" s="1845" t="e">
        <f>+QIE119/QIE$16</f>
        <v>#DIV/0!</v>
      </c>
      <c r="QIG119" s="1538">
        <f>+QIG557</f>
        <v>0</v>
      </c>
      <c r="QIH119" s="1845" t="e">
        <f>+QIG119/QIG$16</f>
        <v>#DIV/0!</v>
      </c>
      <c r="QII119" s="1538">
        <f>+QII557</f>
        <v>0</v>
      </c>
      <c r="QIJ119" s="1845" t="e">
        <f>+QII119/QII$16</f>
        <v>#DIV/0!</v>
      </c>
      <c r="QIK119" s="1538">
        <f>+QIK557</f>
        <v>0</v>
      </c>
      <c r="QIL119" s="1845" t="e">
        <f>+QIK119/QIK$16</f>
        <v>#DIV/0!</v>
      </c>
      <c r="QIM119" s="1538">
        <f>+QIM557</f>
        <v>0</v>
      </c>
      <c r="QIN119" s="1845" t="e">
        <f>+QIM119/QIM$16</f>
        <v>#DIV/0!</v>
      </c>
      <c r="QIO119" s="1538">
        <f>+QIO557</f>
        <v>0</v>
      </c>
      <c r="QIP119" s="1845" t="e">
        <f>+QIO119/QIO$16</f>
        <v>#DIV/0!</v>
      </c>
      <c r="QIQ119" s="1538">
        <f>+QIQ557</f>
        <v>0</v>
      </c>
      <c r="QIR119" s="1845" t="e">
        <f>+QIQ119/QIQ$16</f>
        <v>#DIV/0!</v>
      </c>
      <c r="QIS119" s="1538">
        <f>+QIS557</f>
        <v>0</v>
      </c>
      <c r="QIT119" s="1845" t="e">
        <f>+QIS119/QIS$16</f>
        <v>#DIV/0!</v>
      </c>
      <c r="QIU119" s="1538">
        <f>+QIU557</f>
        <v>0</v>
      </c>
      <c r="QIV119" s="1845" t="e">
        <f>+QIU119/QIU$16</f>
        <v>#DIV/0!</v>
      </c>
      <c r="QIW119" s="1538">
        <f>+QIW557</f>
        <v>0</v>
      </c>
      <c r="QIX119" s="1845" t="e">
        <f>+QIW119/QIW$16</f>
        <v>#DIV/0!</v>
      </c>
      <c r="QIY119" s="1538">
        <f>+QIY557</f>
        <v>0</v>
      </c>
      <c r="QIZ119" s="1845" t="e">
        <f>+QIY119/QIY$16</f>
        <v>#DIV/0!</v>
      </c>
      <c r="QJA119" s="1538">
        <f>+QJA557</f>
        <v>0</v>
      </c>
      <c r="QJB119" s="1845" t="e">
        <f>+QJA119/QJA$16</f>
        <v>#DIV/0!</v>
      </c>
      <c r="QJC119" s="1538">
        <f>+QJC557</f>
        <v>0</v>
      </c>
      <c r="QJD119" s="1845" t="e">
        <f>+QJC119/QJC$16</f>
        <v>#DIV/0!</v>
      </c>
      <c r="QJE119" s="1538">
        <f>+QJE557</f>
        <v>0</v>
      </c>
      <c r="QJF119" s="1845" t="e">
        <f>+QJE119/QJE$16</f>
        <v>#DIV/0!</v>
      </c>
      <c r="QJG119" s="1538">
        <f>+QJG557</f>
        <v>0</v>
      </c>
      <c r="QJH119" s="1845" t="e">
        <f>+QJG119/QJG$16</f>
        <v>#DIV/0!</v>
      </c>
      <c r="QJI119" s="1538">
        <f>+QJI557</f>
        <v>0</v>
      </c>
      <c r="QJJ119" s="1845" t="e">
        <f>+QJI119/QJI$16</f>
        <v>#DIV/0!</v>
      </c>
      <c r="QJK119" s="1538">
        <f>+QJK557</f>
        <v>0</v>
      </c>
      <c r="QJL119" s="1845" t="e">
        <f>+QJK119/QJK$16</f>
        <v>#DIV/0!</v>
      </c>
      <c r="QJM119" s="1538">
        <f>+QJM557</f>
        <v>0</v>
      </c>
      <c r="QJN119" s="1845" t="e">
        <f>+QJM119/QJM$16</f>
        <v>#DIV/0!</v>
      </c>
      <c r="QJO119" s="1538">
        <f>+QJO557</f>
        <v>0</v>
      </c>
      <c r="QJP119" s="1845" t="e">
        <f>+QJO119/QJO$16</f>
        <v>#DIV/0!</v>
      </c>
      <c r="QJQ119" s="1538">
        <f>+QJQ557</f>
        <v>0</v>
      </c>
      <c r="QJR119" s="1845" t="e">
        <f>+QJQ119/QJQ$16</f>
        <v>#DIV/0!</v>
      </c>
      <c r="QJS119" s="1538">
        <f>+QJS557</f>
        <v>0</v>
      </c>
      <c r="QJT119" s="1845" t="e">
        <f>+QJS119/QJS$16</f>
        <v>#DIV/0!</v>
      </c>
      <c r="QJU119" s="1538">
        <f>+QJU557</f>
        <v>0</v>
      </c>
      <c r="QJV119" s="1845" t="e">
        <f>+QJU119/QJU$16</f>
        <v>#DIV/0!</v>
      </c>
      <c r="QJW119" s="1538">
        <f>+QJW557</f>
        <v>0</v>
      </c>
      <c r="QJX119" s="1845" t="e">
        <f>+QJW119/QJW$16</f>
        <v>#DIV/0!</v>
      </c>
      <c r="QJY119" s="1538">
        <f>+QJY557</f>
        <v>0</v>
      </c>
      <c r="QJZ119" s="1845" t="e">
        <f>+QJY119/QJY$16</f>
        <v>#DIV/0!</v>
      </c>
      <c r="QKA119" s="1538">
        <f>+QKA557</f>
        <v>0</v>
      </c>
      <c r="QKB119" s="1845" t="e">
        <f>+QKA119/QKA$16</f>
        <v>#DIV/0!</v>
      </c>
      <c r="QKC119" s="1538">
        <f>+QKC557</f>
        <v>0</v>
      </c>
      <c r="QKD119" s="1845" t="e">
        <f>+QKC119/QKC$16</f>
        <v>#DIV/0!</v>
      </c>
      <c r="QKE119" s="1538">
        <f>+QKE557</f>
        <v>0</v>
      </c>
      <c r="QKF119" s="1845" t="e">
        <f>+QKE119/QKE$16</f>
        <v>#DIV/0!</v>
      </c>
      <c r="QKG119" s="1538">
        <f>+QKG557</f>
        <v>0</v>
      </c>
      <c r="QKH119" s="1845" t="e">
        <f>+QKG119/QKG$16</f>
        <v>#DIV/0!</v>
      </c>
      <c r="QKI119" s="1538">
        <f>+QKI557</f>
        <v>0</v>
      </c>
      <c r="QKJ119" s="1845" t="e">
        <f>+QKI119/QKI$16</f>
        <v>#DIV/0!</v>
      </c>
      <c r="QKK119" s="1538">
        <f>+QKK557</f>
        <v>0</v>
      </c>
      <c r="QKL119" s="1845" t="e">
        <f>+QKK119/QKK$16</f>
        <v>#DIV/0!</v>
      </c>
      <c r="QKM119" s="1538">
        <f>+QKM557</f>
        <v>0</v>
      </c>
      <c r="QKN119" s="1845" t="e">
        <f>+QKM119/QKM$16</f>
        <v>#DIV/0!</v>
      </c>
      <c r="QKO119" s="1538">
        <f>+QKO557</f>
        <v>0</v>
      </c>
      <c r="QKP119" s="1845" t="e">
        <f>+QKO119/QKO$16</f>
        <v>#DIV/0!</v>
      </c>
      <c r="QKQ119" s="1538">
        <f>+QKQ557</f>
        <v>0</v>
      </c>
      <c r="QKR119" s="1845" t="e">
        <f>+QKQ119/QKQ$16</f>
        <v>#DIV/0!</v>
      </c>
      <c r="QKS119" s="1538">
        <f>+QKS557</f>
        <v>0</v>
      </c>
      <c r="QKT119" s="1845" t="e">
        <f>+QKS119/QKS$16</f>
        <v>#DIV/0!</v>
      </c>
      <c r="QKU119" s="1538">
        <f>+QKU557</f>
        <v>0</v>
      </c>
      <c r="QKV119" s="1845" t="e">
        <f>+QKU119/QKU$16</f>
        <v>#DIV/0!</v>
      </c>
      <c r="QKW119" s="1538">
        <f>+QKW557</f>
        <v>0</v>
      </c>
      <c r="QKX119" s="1845" t="e">
        <f>+QKW119/QKW$16</f>
        <v>#DIV/0!</v>
      </c>
      <c r="QKY119" s="1538">
        <f>+QKY557</f>
        <v>0</v>
      </c>
      <c r="QKZ119" s="1845" t="e">
        <f>+QKY119/QKY$16</f>
        <v>#DIV/0!</v>
      </c>
      <c r="QLA119" s="1538">
        <f>+QLA557</f>
        <v>0</v>
      </c>
      <c r="QLB119" s="1845" t="e">
        <f>+QLA119/QLA$16</f>
        <v>#DIV/0!</v>
      </c>
      <c r="QLC119" s="1538">
        <f>+QLC557</f>
        <v>0</v>
      </c>
      <c r="QLD119" s="1845" t="e">
        <f>+QLC119/QLC$16</f>
        <v>#DIV/0!</v>
      </c>
      <c r="QLE119" s="1538">
        <f>+QLE557</f>
        <v>0</v>
      </c>
      <c r="QLF119" s="1845" t="e">
        <f>+QLE119/QLE$16</f>
        <v>#DIV/0!</v>
      </c>
      <c r="QLG119" s="1538">
        <f>+QLG557</f>
        <v>0</v>
      </c>
      <c r="QLH119" s="1845" t="e">
        <f>+QLG119/QLG$16</f>
        <v>#DIV/0!</v>
      </c>
      <c r="QLI119" s="1538">
        <f>+QLI557</f>
        <v>0</v>
      </c>
      <c r="QLJ119" s="1845" t="e">
        <f>+QLI119/QLI$16</f>
        <v>#DIV/0!</v>
      </c>
      <c r="QLK119" s="1538">
        <f>+QLK557</f>
        <v>0</v>
      </c>
      <c r="QLL119" s="1845" t="e">
        <f>+QLK119/QLK$16</f>
        <v>#DIV/0!</v>
      </c>
      <c r="QLM119" s="1538">
        <f>+QLM557</f>
        <v>0</v>
      </c>
      <c r="QLN119" s="1845" t="e">
        <f>+QLM119/QLM$16</f>
        <v>#DIV/0!</v>
      </c>
      <c r="QLO119" s="1538">
        <f>+QLO557</f>
        <v>0</v>
      </c>
      <c r="QLP119" s="1845" t="e">
        <f>+QLO119/QLO$16</f>
        <v>#DIV/0!</v>
      </c>
      <c r="QLQ119" s="1538">
        <f>+QLQ557</f>
        <v>0</v>
      </c>
      <c r="QLR119" s="1845" t="e">
        <f>+QLQ119/QLQ$16</f>
        <v>#DIV/0!</v>
      </c>
      <c r="QLS119" s="1538">
        <f>+QLS557</f>
        <v>0</v>
      </c>
      <c r="QLT119" s="1845" t="e">
        <f>+QLS119/QLS$16</f>
        <v>#DIV/0!</v>
      </c>
      <c r="QLU119" s="1538">
        <f>+QLU557</f>
        <v>0</v>
      </c>
      <c r="QLV119" s="1845" t="e">
        <f>+QLU119/QLU$16</f>
        <v>#DIV/0!</v>
      </c>
      <c r="QLW119" s="1538">
        <f>+QLW557</f>
        <v>0</v>
      </c>
      <c r="QLX119" s="1845" t="e">
        <f>+QLW119/QLW$16</f>
        <v>#DIV/0!</v>
      </c>
      <c r="QLY119" s="1538">
        <f>+QLY557</f>
        <v>0</v>
      </c>
      <c r="QLZ119" s="1845" t="e">
        <f>+QLY119/QLY$16</f>
        <v>#DIV/0!</v>
      </c>
      <c r="QMA119" s="1538">
        <f>+QMA557</f>
        <v>0</v>
      </c>
      <c r="QMB119" s="1845" t="e">
        <f>+QMA119/QMA$16</f>
        <v>#DIV/0!</v>
      </c>
      <c r="QMC119" s="1538">
        <f>+QMC557</f>
        <v>0</v>
      </c>
      <c r="QMD119" s="1845" t="e">
        <f>+QMC119/QMC$16</f>
        <v>#DIV/0!</v>
      </c>
      <c r="QME119" s="1538">
        <f>+QME557</f>
        <v>0</v>
      </c>
      <c r="QMF119" s="1845" t="e">
        <f>+QME119/QME$16</f>
        <v>#DIV/0!</v>
      </c>
      <c r="QMG119" s="1538">
        <f>+QMG557</f>
        <v>0</v>
      </c>
      <c r="QMH119" s="1845" t="e">
        <f>+QMG119/QMG$16</f>
        <v>#DIV/0!</v>
      </c>
      <c r="QMI119" s="1538">
        <f>+QMI557</f>
        <v>0</v>
      </c>
      <c r="QMJ119" s="1845" t="e">
        <f>+QMI119/QMI$16</f>
        <v>#DIV/0!</v>
      </c>
      <c r="QMK119" s="1538">
        <f>+QMK557</f>
        <v>0</v>
      </c>
      <c r="QML119" s="1845" t="e">
        <f>+QMK119/QMK$16</f>
        <v>#DIV/0!</v>
      </c>
      <c r="QMM119" s="1538">
        <f>+QMM557</f>
        <v>0</v>
      </c>
      <c r="QMN119" s="1845" t="e">
        <f>+QMM119/QMM$16</f>
        <v>#DIV/0!</v>
      </c>
      <c r="QMO119" s="1538">
        <f>+QMO557</f>
        <v>0</v>
      </c>
      <c r="QMP119" s="1845" t="e">
        <f>+QMO119/QMO$16</f>
        <v>#DIV/0!</v>
      </c>
      <c r="QMQ119" s="1538">
        <f>+QMQ557</f>
        <v>0</v>
      </c>
      <c r="QMR119" s="1845" t="e">
        <f>+QMQ119/QMQ$16</f>
        <v>#DIV/0!</v>
      </c>
      <c r="QMS119" s="1538">
        <f>+QMS557</f>
        <v>0</v>
      </c>
      <c r="QMT119" s="1845" t="e">
        <f>+QMS119/QMS$16</f>
        <v>#DIV/0!</v>
      </c>
      <c r="QMU119" s="1538">
        <f>+QMU557</f>
        <v>0</v>
      </c>
      <c r="QMV119" s="1845" t="e">
        <f>+QMU119/QMU$16</f>
        <v>#DIV/0!</v>
      </c>
      <c r="QMW119" s="1538">
        <f>+QMW557</f>
        <v>0</v>
      </c>
      <c r="QMX119" s="1845" t="e">
        <f>+QMW119/QMW$16</f>
        <v>#DIV/0!</v>
      </c>
      <c r="QMY119" s="1538">
        <f>+QMY557</f>
        <v>0</v>
      </c>
      <c r="QMZ119" s="1845" t="e">
        <f>+QMY119/QMY$16</f>
        <v>#DIV/0!</v>
      </c>
      <c r="QNA119" s="1538">
        <f>+QNA557</f>
        <v>0</v>
      </c>
      <c r="QNB119" s="1845" t="e">
        <f>+QNA119/QNA$16</f>
        <v>#DIV/0!</v>
      </c>
      <c r="QNC119" s="1538">
        <f>+QNC557</f>
        <v>0</v>
      </c>
      <c r="QND119" s="1845" t="e">
        <f>+QNC119/QNC$16</f>
        <v>#DIV/0!</v>
      </c>
      <c r="QNE119" s="1538">
        <f>+QNE557</f>
        <v>0</v>
      </c>
      <c r="QNF119" s="1845" t="e">
        <f>+QNE119/QNE$16</f>
        <v>#DIV/0!</v>
      </c>
      <c r="QNG119" s="1538">
        <f>+QNG557</f>
        <v>0</v>
      </c>
      <c r="QNH119" s="1845" t="e">
        <f>+QNG119/QNG$16</f>
        <v>#DIV/0!</v>
      </c>
      <c r="QNI119" s="1538">
        <f>+QNI557</f>
        <v>0</v>
      </c>
      <c r="QNJ119" s="1845" t="e">
        <f>+QNI119/QNI$16</f>
        <v>#DIV/0!</v>
      </c>
      <c r="QNK119" s="1538">
        <f>+QNK557</f>
        <v>0</v>
      </c>
      <c r="QNL119" s="1845" t="e">
        <f>+QNK119/QNK$16</f>
        <v>#DIV/0!</v>
      </c>
      <c r="QNM119" s="1538">
        <f>+QNM557</f>
        <v>0</v>
      </c>
      <c r="QNN119" s="1845" t="e">
        <f>+QNM119/QNM$16</f>
        <v>#DIV/0!</v>
      </c>
      <c r="QNO119" s="1538">
        <f>+QNO557</f>
        <v>0</v>
      </c>
      <c r="QNP119" s="1845" t="e">
        <f>+QNO119/QNO$16</f>
        <v>#DIV/0!</v>
      </c>
      <c r="QNQ119" s="1538">
        <f>+QNQ557</f>
        <v>0</v>
      </c>
      <c r="QNR119" s="1845" t="e">
        <f>+QNQ119/QNQ$16</f>
        <v>#DIV/0!</v>
      </c>
      <c r="QNS119" s="1538">
        <f>+QNS557</f>
        <v>0</v>
      </c>
      <c r="QNT119" s="1845" t="e">
        <f>+QNS119/QNS$16</f>
        <v>#DIV/0!</v>
      </c>
      <c r="QNU119" s="1538">
        <f>+QNU557</f>
        <v>0</v>
      </c>
      <c r="QNV119" s="1845" t="e">
        <f>+QNU119/QNU$16</f>
        <v>#DIV/0!</v>
      </c>
      <c r="QNW119" s="1538">
        <f>+QNW557</f>
        <v>0</v>
      </c>
      <c r="QNX119" s="1845" t="e">
        <f>+QNW119/QNW$16</f>
        <v>#DIV/0!</v>
      </c>
      <c r="QNY119" s="1538">
        <f>+QNY557</f>
        <v>0</v>
      </c>
      <c r="QNZ119" s="1845" t="e">
        <f>+QNY119/QNY$16</f>
        <v>#DIV/0!</v>
      </c>
      <c r="QOA119" s="1538">
        <f>+QOA557</f>
        <v>0</v>
      </c>
      <c r="QOB119" s="1845" t="e">
        <f>+QOA119/QOA$16</f>
        <v>#DIV/0!</v>
      </c>
      <c r="QOC119" s="1538">
        <f>+QOC557</f>
        <v>0</v>
      </c>
      <c r="QOD119" s="1845" t="e">
        <f>+QOC119/QOC$16</f>
        <v>#DIV/0!</v>
      </c>
      <c r="QOE119" s="1538">
        <f>+QOE557</f>
        <v>0</v>
      </c>
      <c r="QOF119" s="1845" t="e">
        <f>+QOE119/QOE$16</f>
        <v>#DIV/0!</v>
      </c>
      <c r="QOG119" s="1538">
        <f>+QOG557</f>
        <v>0</v>
      </c>
      <c r="QOH119" s="1845" t="e">
        <f>+QOG119/QOG$16</f>
        <v>#DIV/0!</v>
      </c>
      <c r="QOI119" s="1538">
        <f>+QOI557</f>
        <v>0</v>
      </c>
      <c r="QOJ119" s="1845" t="e">
        <f>+QOI119/QOI$16</f>
        <v>#DIV/0!</v>
      </c>
      <c r="QOK119" s="1538">
        <f>+QOK557</f>
        <v>0</v>
      </c>
      <c r="QOL119" s="1845" t="e">
        <f>+QOK119/QOK$16</f>
        <v>#DIV/0!</v>
      </c>
      <c r="QOM119" s="1538">
        <f>+QOM557</f>
        <v>0</v>
      </c>
      <c r="QON119" s="1845" t="e">
        <f>+QOM119/QOM$16</f>
        <v>#DIV/0!</v>
      </c>
      <c r="QOO119" s="1538">
        <f>+QOO557</f>
        <v>0</v>
      </c>
      <c r="QOP119" s="1845" t="e">
        <f>+QOO119/QOO$16</f>
        <v>#DIV/0!</v>
      </c>
      <c r="QOQ119" s="1538">
        <f>+QOQ557</f>
        <v>0</v>
      </c>
      <c r="QOR119" s="1845" t="e">
        <f>+QOQ119/QOQ$16</f>
        <v>#DIV/0!</v>
      </c>
      <c r="QOS119" s="1538">
        <f>+QOS557</f>
        <v>0</v>
      </c>
      <c r="QOT119" s="1845" t="e">
        <f>+QOS119/QOS$16</f>
        <v>#DIV/0!</v>
      </c>
      <c r="QOU119" s="1538">
        <f>+QOU557</f>
        <v>0</v>
      </c>
      <c r="QOV119" s="1845" t="e">
        <f>+QOU119/QOU$16</f>
        <v>#DIV/0!</v>
      </c>
      <c r="QOW119" s="1538">
        <f>+QOW557</f>
        <v>0</v>
      </c>
      <c r="QOX119" s="1845" t="e">
        <f>+QOW119/QOW$16</f>
        <v>#DIV/0!</v>
      </c>
      <c r="QOY119" s="1538">
        <f>+QOY557</f>
        <v>0</v>
      </c>
      <c r="QOZ119" s="1845" t="e">
        <f>+QOY119/QOY$16</f>
        <v>#DIV/0!</v>
      </c>
      <c r="QPA119" s="1538">
        <f>+QPA557</f>
        <v>0</v>
      </c>
      <c r="QPB119" s="1845" t="e">
        <f>+QPA119/QPA$16</f>
        <v>#DIV/0!</v>
      </c>
      <c r="QPC119" s="1538">
        <f>+QPC557</f>
        <v>0</v>
      </c>
      <c r="QPD119" s="1845" t="e">
        <f>+QPC119/QPC$16</f>
        <v>#DIV/0!</v>
      </c>
      <c r="QPE119" s="1538">
        <f>+QPE557</f>
        <v>0</v>
      </c>
      <c r="QPF119" s="1845" t="e">
        <f>+QPE119/QPE$16</f>
        <v>#DIV/0!</v>
      </c>
      <c r="QPG119" s="1538">
        <f>+QPG557</f>
        <v>0</v>
      </c>
      <c r="QPH119" s="1845" t="e">
        <f>+QPG119/QPG$16</f>
        <v>#DIV/0!</v>
      </c>
      <c r="QPI119" s="1538">
        <f>+QPI557</f>
        <v>0</v>
      </c>
      <c r="QPJ119" s="1845" t="e">
        <f>+QPI119/QPI$16</f>
        <v>#DIV/0!</v>
      </c>
      <c r="QPK119" s="1538">
        <f>+QPK557</f>
        <v>0</v>
      </c>
      <c r="QPL119" s="1845" t="e">
        <f>+QPK119/QPK$16</f>
        <v>#DIV/0!</v>
      </c>
      <c r="QPM119" s="1538">
        <f>+QPM557</f>
        <v>0</v>
      </c>
      <c r="QPN119" s="1845" t="e">
        <f>+QPM119/QPM$16</f>
        <v>#DIV/0!</v>
      </c>
      <c r="QPO119" s="1538">
        <f>+QPO557</f>
        <v>0</v>
      </c>
      <c r="QPP119" s="1845" t="e">
        <f>+QPO119/QPO$16</f>
        <v>#DIV/0!</v>
      </c>
      <c r="QPQ119" s="1538">
        <f>+QPQ557</f>
        <v>0</v>
      </c>
      <c r="QPR119" s="1845" t="e">
        <f>+QPQ119/QPQ$16</f>
        <v>#DIV/0!</v>
      </c>
      <c r="QPS119" s="1538">
        <f>+QPS557</f>
        <v>0</v>
      </c>
      <c r="QPT119" s="1845" t="e">
        <f>+QPS119/QPS$16</f>
        <v>#DIV/0!</v>
      </c>
      <c r="QPU119" s="1538">
        <f>+QPU557</f>
        <v>0</v>
      </c>
      <c r="QPV119" s="1845" t="e">
        <f>+QPU119/QPU$16</f>
        <v>#DIV/0!</v>
      </c>
      <c r="QPW119" s="1538">
        <f>+QPW557</f>
        <v>0</v>
      </c>
      <c r="QPX119" s="1845" t="e">
        <f>+QPW119/QPW$16</f>
        <v>#DIV/0!</v>
      </c>
      <c r="QPY119" s="1538">
        <f>+QPY557</f>
        <v>0</v>
      </c>
      <c r="QPZ119" s="1845" t="e">
        <f>+QPY119/QPY$16</f>
        <v>#DIV/0!</v>
      </c>
      <c r="QQA119" s="1538">
        <f>+QQA557</f>
        <v>0</v>
      </c>
      <c r="QQB119" s="1845" t="e">
        <f>+QQA119/QQA$16</f>
        <v>#DIV/0!</v>
      </c>
      <c r="QQC119" s="1538">
        <f>+QQC557</f>
        <v>0</v>
      </c>
      <c r="QQD119" s="1845" t="e">
        <f>+QQC119/QQC$16</f>
        <v>#DIV/0!</v>
      </c>
      <c r="QQE119" s="1538">
        <f>+QQE557</f>
        <v>0</v>
      </c>
      <c r="QQF119" s="1845" t="e">
        <f>+QQE119/QQE$16</f>
        <v>#DIV/0!</v>
      </c>
      <c r="QQG119" s="1538">
        <f>+QQG557</f>
        <v>0</v>
      </c>
      <c r="QQH119" s="1845" t="e">
        <f>+QQG119/QQG$16</f>
        <v>#DIV/0!</v>
      </c>
      <c r="QQI119" s="1538">
        <f>+QQI557</f>
        <v>0</v>
      </c>
      <c r="QQJ119" s="1845" t="e">
        <f>+QQI119/QQI$16</f>
        <v>#DIV/0!</v>
      </c>
      <c r="QQK119" s="1538">
        <f>+QQK557</f>
        <v>0</v>
      </c>
      <c r="QQL119" s="1845" t="e">
        <f>+QQK119/QQK$16</f>
        <v>#DIV/0!</v>
      </c>
      <c r="QQM119" s="1538">
        <f>+QQM557</f>
        <v>0</v>
      </c>
      <c r="QQN119" s="1845" t="e">
        <f>+QQM119/QQM$16</f>
        <v>#DIV/0!</v>
      </c>
      <c r="QQO119" s="1538">
        <f>+QQO557</f>
        <v>0</v>
      </c>
      <c r="QQP119" s="1845" t="e">
        <f>+QQO119/QQO$16</f>
        <v>#DIV/0!</v>
      </c>
      <c r="QQQ119" s="1538">
        <f>+QQQ557</f>
        <v>0</v>
      </c>
      <c r="QQR119" s="1845" t="e">
        <f>+QQQ119/QQQ$16</f>
        <v>#DIV/0!</v>
      </c>
      <c r="QQS119" s="1538">
        <f>+QQS557</f>
        <v>0</v>
      </c>
      <c r="QQT119" s="1845" t="e">
        <f>+QQS119/QQS$16</f>
        <v>#DIV/0!</v>
      </c>
      <c r="QQU119" s="1538">
        <f>+QQU557</f>
        <v>0</v>
      </c>
      <c r="QQV119" s="1845" t="e">
        <f>+QQU119/QQU$16</f>
        <v>#DIV/0!</v>
      </c>
      <c r="QQW119" s="1538">
        <f>+QQW557</f>
        <v>0</v>
      </c>
      <c r="QQX119" s="1845" t="e">
        <f>+QQW119/QQW$16</f>
        <v>#DIV/0!</v>
      </c>
      <c r="QQY119" s="1538">
        <f>+QQY557</f>
        <v>0</v>
      </c>
      <c r="QQZ119" s="1845" t="e">
        <f>+QQY119/QQY$16</f>
        <v>#DIV/0!</v>
      </c>
      <c r="QRA119" s="1538">
        <f>+QRA557</f>
        <v>0</v>
      </c>
      <c r="QRB119" s="1845" t="e">
        <f>+QRA119/QRA$16</f>
        <v>#DIV/0!</v>
      </c>
      <c r="QRC119" s="1538">
        <f>+QRC557</f>
        <v>0</v>
      </c>
      <c r="QRD119" s="1845" t="e">
        <f>+QRC119/QRC$16</f>
        <v>#DIV/0!</v>
      </c>
      <c r="QRE119" s="1538">
        <f>+QRE557</f>
        <v>0</v>
      </c>
      <c r="QRF119" s="1845" t="e">
        <f>+QRE119/QRE$16</f>
        <v>#DIV/0!</v>
      </c>
      <c r="QRG119" s="1538">
        <f>+QRG557</f>
        <v>0</v>
      </c>
      <c r="QRH119" s="1845" t="e">
        <f>+QRG119/QRG$16</f>
        <v>#DIV/0!</v>
      </c>
      <c r="QRI119" s="1538">
        <f>+QRI557</f>
        <v>0</v>
      </c>
      <c r="QRJ119" s="1845" t="e">
        <f>+QRI119/QRI$16</f>
        <v>#DIV/0!</v>
      </c>
      <c r="QRK119" s="1538">
        <f>+QRK557</f>
        <v>0</v>
      </c>
      <c r="QRL119" s="1845" t="e">
        <f>+QRK119/QRK$16</f>
        <v>#DIV/0!</v>
      </c>
      <c r="QRM119" s="1538">
        <f>+QRM557</f>
        <v>0</v>
      </c>
      <c r="QRN119" s="1845" t="e">
        <f>+QRM119/QRM$16</f>
        <v>#DIV/0!</v>
      </c>
      <c r="QRO119" s="1538">
        <f>+QRO557</f>
        <v>0</v>
      </c>
      <c r="QRP119" s="1845" t="e">
        <f>+QRO119/QRO$16</f>
        <v>#DIV/0!</v>
      </c>
      <c r="QRQ119" s="1538">
        <f>+QRQ557</f>
        <v>0</v>
      </c>
      <c r="QRR119" s="1845" t="e">
        <f>+QRQ119/QRQ$16</f>
        <v>#DIV/0!</v>
      </c>
      <c r="QRS119" s="1538">
        <f>+QRS557</f>
        <v>0</v>
      </c>
      <c r="QRT119" s="1845" t="e">
        <f>+QRS119/QRS$16</f>
        <v>#DIV/0!</v>
      </c>
      <c r="QRU119" s="1538">
        <f>+QRU557</f>
        <v>0</v>
      </c>
      <c r="QRV119" s="1845" t="e">
        <f>+QRU119/QRU$16</f>
        <v>#DIV/0!</v>
      </c>
      <c r="QRW119" s="1538">
        <f>+QRW557</f>
        <v>0</v>
      </c>
      <c r="QRX119" s="1845" t="e">
        <f>+QRW119/QRW$16</f>
        <v>#DIV/0!</v>
      </c>
      <c r="QRY119" s="1538">
        <f>+QRY557</f>
        <v>0</v>
      </c>
      <c r="QRZ119" s="1845" t="e">
        <f>+QRY119/QRY$16</f>
        <v>#DIV/0!</v>
      </c>
      <c r="QSA119" s="1538">
        <f>+QSA557</f>
        <v>0</v>
      </c>
      <c r="QSB119" s="1845" t="e">
        <f>+QSA119/QSA$16</f>
        <v>#DIV/0!</v>
      </c>
      <c r="QSC119" s="1538">
        <f>+QSC557</f>
        <v>0</v>
      </c>
      <c r="QSD119" s="1845" t="e">
        <f>+QSC119/QSC$16</f>
        <v>#DIV/0!</v>
      </c>
      <c r="QSE119" s="1538">
        <f>+QSE557</f>
        <v>0</v>
      </c>
      <c r="QSF119" s="1845" t="e">
        <f>+QSE119/QSE$16</f>
        <v>#DIV/0!</v>
      </c>
      <c r="QSG119" s="1538">
        <f>+QSG557</f>
        <v>0</v>
      </c>
      <c r="QSH119" s="1845" t="e">
        <f>+QSG119/QSG$16</f>
        <v>#DIV/0!</v>
      </c>
      <c r="QSI119" s="1538">
        <f>+QSI557</f>
        <v>0</v>
      </c>
      <c r="QSJ119" s="1845" t="e">
        <f>+QSI119/QSI$16</f>
        <v>#DIV/0!</v>
      </c>
      <c r="QSK119" s="1538">
        <f>+QSK557</f>
        <v>0</v>
      </c>
      <c r="QSL119" s="1845" t="e">
        <f>+QSK119/QSK$16</f>
        <v>#DIV/0!</v>
      </c>
      <c r="QSM119" s="1538">
        <f>+QSM557</f>
        <v>0</v>
      </c>
      <c r="QSN119" s="1845" t="e">
        <f>+QSM119/QSM$16</f>
        <v>#DIV/0!</v>
      </c>
      <c r="QSO119" s="1538">
        <f>+QSO557</f>
        <v>0</v>
      </c>
      <c r="QSP119" s="1845" t="e">
        <f>+QSO119/QSO$16</f>
        <v>#DIV/0!</v>
      </c>
      <c r="QSQ119" s="1538">
        <f>+QSQ557</f>
        <v>0</v>
      </c>
      <c r="QSR119" s="1845" t="e">
        <f>+QSQ119/QSQ$16</f>
        <v>#DIV/0!</v>
      </c>
      <c r="QSS119" s="1538">
        <f>+QSS557</f>
        <v>0</v>
      </c>
      <c r="QST119" s="1845" t="e">
        <f>+QSS119/QSS$16</f>
        <v>#DIV/0!</v>
      </c>
      <c r="QSU119" s="1538">
        <f>+QSU557</f>
        <v>0</v>
      </c>
      <c r="QSV119" s="1845" t="e">
        <f>+QSU119/QSU$16</f>
        <v>#DIV/0!</v>
      </c>
      <c r="QSW119" s="1538">
        <f>+QSW557</f>
        <v>0</v>
      </c>
      <c r="QSX119" s="1845" t="e">
        <f>+QSW119/QSW$16</f>
        <v>#DIV/0!</v>
      </c>
      <c r="QSY119" s="1538">
        <f>+QSY557</f>
        <v>0</v>
      </c>
      <c r="QSZ119" s="1845" t="e">
        <f>+QSY119/QSY$16</f>
        <v>#DIV/0!</v>
      </c>
      <c r="QTA119" s="1538">
        <f>+QTA557</f>
        <v>0</v>
      </c>
      <c r="QTB119" s="1845" t="e">
        <f>+QTA119/QTA$16</f>
        <v>#DIV/0!</v>
      </c>
      <c r="QTC119" s="1538">
        <f>+QTC557</f>
        <v>0</v>
      </c>
      <c r="QTD119" s="1845" t="e">
        <f>+QTC119/QTC$16</f>
        <v>#DIV/0!</v>
      </c>
      <c r="QTE119" s="1538">
        <f>+QTE557</f>
        <v>0</v>
      </c>
      <c r="QTF119" s="1845" t="e">
        <f>+QTE119/QTE$16</f>
        <v>#DIV/0!</v>
      </c>
      <c r="QTG119" s="1538">
        <f>+QTG557</f>
        <v>0</v>
      </c>
      <c r="QTH119" s="1845" t="e">
        <f>+QTG119/QTG$16</f>
        <v>#DIV/0!</v>
      </c>
      <c r="QTI119" s="1538">
        <f>+QTI557</f>
        <v>0</v>
      </c>
      <c r="QTJ119" s="1845" t="e">
        <f>+QTI119/QTI$16</f>
        <v>#DIV/0!</v>
      </c>
      <c r="QTK119" s="1538">
        <f>+QTK557</f>
        <v>0</v>
      </c>
      <c r="QTL119" s="1845" t="e">
        <f>+QTK119/QTK$16</f>
        <v>#DIV/0!</v>
      </c>
      <c r="QTM119" s="1538">
        <f>+QTM557</f>
        <v>0</v>
      </c>
      <c r="QTN119" s="1845" t="e">
        <f>+QTM119/QTM$16</f>
        <v>#DIV/0!</v>
      </c>
      <c r="QTO119" s="1538">
        <f>+QTO557</f>
        <v>0</v>
      </c>
      <c r="QTP119" s="1845" t="e">
        <f>+QTO119/QTO$16</f>
        <v>#DIV/0!</v>
      </c>
      <c r="QTQ119" s="1538">
        <f>+QTQ557</f>
        <v>0</v>
      </c>
      <c r="QTR119" s="1845" t="e">
        <f>+QTQ119/QTQ$16</f>
        <v>#DIV/0!</v>
      </c>
      <c r="QTS119" s="1538">
        <f>+QTS557</f>
        <v>0</v>
      </c>
      <c r="QTT119" s="1845" t="e">
        <f>+QTS119/QTS$16</f>
        <v>#DIV/0!</v>
      </c>
      <c r="QTU119" s="1538">
        <f>+QTU557</f>
        <v>0</v>
      </c>
      <c r="QTV119" s="1845" t="e">
        <f>+QTU119/QTU$16</f>
        <v>#DIV/0!</v>
      </c>
      <c r="QTW119" s="1538">
        <f>+QTW557</f>
        <v>0</v>
      </c>
      <c r="QTX119" s="1845" t="e">
        <f>+QTW119/QTW$16</f>
        <v>#DIV/0!</v>
      </c>
      <c r="QTY119" s="1538">
        <f>+QTY557</f>
        <v>0</v>
      </c>
      <c r="QTZ119" s="1845" t="e">
        <f>+QTY119/QTY$16</f>
        <v>#DIV/0!</v>
      </c>
      <c r="QUA119" s="1538">
        <f>+QUA557</f>
        <v>0</v>
      </c>
      <c r="QUB119" s="1845" t="e">
        <f>+QUA119/QUA$16</f>
        <v>#DIV/0!</v>
      </c>
      <c r="QUC119" s="1538">
        <f>+QUC557</f>
        <v>0</v>
      </c>
      <c r="QUD119" s="1845" t="e">
        <f>+QUC119/QUC$16</f>
        <v>#DIV/0!</v>
      </c>
      <c r="QUE119" s="1538">
        <f>+QUE557</f>
        <v>0</v>
      </c>
      <c r="QUF119" s="1845" t="e">
        <f>+QUE119/QUE$16</f>
        <v>#DIV/0!</v>
      </c>
      <c r="QUG119" s="1538">
        <f>+QUG557</f>
        <v>0</v>
      </c>
      <c r="QUH119" s="1845" t="e">
        <f>+QUG119/QUG$16</f>
        <v>#DIV/0!</v>
      </c>
      <c r="QUI119" s="1538">
        <f>+QUI557</f>
        <v>0</v>
      </c>
      <c r="QUJ119" s="1845" t="e">
        <f>+QUI119/QUI$16</f>
        <v>#DIV/0!</v>
      </c>
      <c r="QUK119" s="1538">
        <f>+QUK557</f>
        <v>0</v>
      </c>
      <c r="QUL119" s="1845" t="e">
        <f>+QUK119/QUK$16</f>
        <v>#DIV/0!</v>
      </c>
      <c r="QUM119" s="1538">
        <f>+QUM557</f>
        <v>0</v>
      </c>
      <c r="QUN119" s="1845" t="e">
        <f>+QUM119/QUM$16</f>
        <v>#DIV/0!</v>
      </c>
      <c r="QUO119" s="1538">
        <f>+QUO557</f>
        <v>0</v>
      </c>
      <c r="QUP119" s="1845" t="e">
        <f>+QUO119/QUO$16</f>
        <v>#DIV/0!</v>
      </c>
      <c r="QUQ119" s="1538">
        <f>+QUQ557</f>
        <v>0</v>
      </c>
      <c r="QUR119" s="1845" t="e">
        <f>+QUQ119/QUQ$16</f>
        <v>#DIV/0!</v>
      </c>
      <c r="QUS119" s="1538">
        <f>+QUS557</f>
        <v>0</v>
      </c>
      <c r="QUT119" s="1845" t="e">
        <f>+QUS119/QUS$16</f>
        <v>#DIV/0!</v>
      </c>
      <c r="QUU119" s="1538">
        <f>+QUU557</f>
        <v>0</v>
      </c>
      <c r="QUV119" s="1845" t="e">
        <f>+QUU119/QUU$16</f>
        <v>#DIV/0!</v>
      </c>
      <c r="QUW119" s="1538">
        <f>+QUW557</f>
        <v>0</v>
      </c>
      <c r="QUX119" s="1845" t="e">
        <f>+QUW119/QUW$16</f>
        <v>#DIV/0!</v>
      </c>
      <c r="QUY119" s="1538">
        <f>+QUY557</f>
        <v>0</v>
      </c>
      <c r="QUZ119" s="1845" t="e">
        <f>+QUY119/QUY$16</f>
        <v>#DIV/0!</v>
      </c>
      <c r="QVA119" s="1538">
        <f>+QVA557</f>
        <v>0</v>
      </c>
      <c r="QVB119" s="1845" t="e">
        <f>+QVA119/QVA$16</f>
        <v>#DIV/0!</v>
      </c>
      <c r="QVC119" s="1538">
        <f>+QVC557</f>
        <v>0</v>
      </c>
      <c r="QVD119" s="1845" t="e">
        <f>+QVC119/QVC$16</f>
        <v>#DIV/0!</v>
      </c>
      <c r="QVE119" s="1538">
        <f>+QVE557</f>
        <v>0</v>
      </c>
      <c r="QVF119" s="1845" t="e">
        <f>+QVE119/QVE$16</f>
        <v>#DIV/0!</v>
      </c>
      <c r="QVG119" s="1538">
        <f>+QVG557</f>
        <v>0</v>
      </c>
      <c r="QVH119" s="1845" t="e">
        <f>+QVG119/QVG$16</f>
        <v>#DIV/0!</v>
      </c>
      <c r="QVI119" s="1538">
        <f>+QVI557</f>
        <v>0</v>
      </c>
      <c r="QVJ119" s="1845" t="e">
        <f>+QVI119/QVI$16</f>
        <v>#DIV/0!</v>
      </c>
      <c r="QVK119" s="1538">
        <f>+QVK557</f>
        <v>0</v>
      </c>
      <c r="QVL119" s="1845" t="e">
        <f>+QVK119/QVK$16</f>
        <v>#DIV/0!</v>
      </c>
      <c r="QVM119" s="1538">
        <f>+QVM557</f>
        <v>0</v>
      </c>
      <c r="QVN119" s="1845" t="e">
        <f>+QVM119/QVM$16</f>
        <v>#DIV/0!</v>
      </c>
      <c r="QVO119" s="1538">
        <f>+QVO557</f>
        <v>0</v>
      </c>
      <c r="QVP119" s="1845" t="e">
        <f>+QVO119/QVO$16</f>
        <v>#DIV/0!</v>
      </c>
      <c r="QVQ119" s="1538">
        <f>+QVQ557</f>
        <v>0</v>
      </c>
      <c r="QVR119" s="1845" t="e">
        <f>+QVQ119/QVQ$16</f>
        <v>#DIV/0!</v>
      </c>
      <c r="QVS119" s="1538">
        <f>+QVS557</f>
        <v>0</v>
      </c>
      <c r="QVT119" s="1845" t="e">
        <f>+QVS119/QVS$16</f>
        <v>#DIV/0!</v>
      </c>
      <c r="QVU119" s="1538">
        <f>+QVU557</f>
        <v>0</v>
      </c>
      <c r="QVV119" s="1845" t="e">
        <f>+QVU119/QVU$16</f>
        <v>#DIV/0!</v>
      </c>
      <c r="QVW119" s="1538">
        <f>+QVW557</f>
        <v>0</v>
      </c>
      <c r="QVX119" s="1845" t="e">
        <f>+QVW119/QVW$16</f>
        <v>#DIV/0!</v>
      </c>
      <c r="QVY119" s="1538">
        <f>+QVY557</f>
        <v>0</v>
      </c>
      <c r="QVZ119" s="1845" t="e">
        <f>+QVY119/QVY$16</f>
        <v>#DIV/0!</v>
      </c>
      <c r="QWA119" s="1538">
        <f>+QWA557</f>
        <v>0</v>
      </c>
      <c r="QWB119" s="1845" t="e">
        <f>+QWA119/QWA$16</f>
        <v>#DIV/0!</v>
      </c>
      <c r="QWC119" s="1538">
        <f>+QWC557</f>
        <v>0</v>
      </c>
      <c r="QWD119" s="1845" t="e">
        <f>+QWC119/QWC$16</f>
        <v>#DIV/0!</v>
      </c>
      <c r="QWE119" s="1538">
        <f>+QWE557</f>
        <v>0</v>
      </c>
      <c r="QWF119" s="1845" t="e">
        <f>+QWE119/QWE$16</f>
        <v>#DIV/0!</v>
      </c>
      <c r="QWG119" s="1538">
        <f>+QWG557</f>
        <v>0</v>
      </c>
      <c r="QWH119" s="1845" t="e">
        <f>+QWG119/QWG$16</f>
        <v>#DIV/0!</v>
      </c>
      <c r="QWI119" s="1538">
        <f>+QWI557</f>
        <v>0</v>
      </c>
      <c r="QWJ119" s="1845" t="e">
        <f>+QWI119/QWI$16</f>
        <v>#DIV/0!</v>
      </c>
      <c r="QWK119" s="1538">
        <f>+QWK557</f>
        <v>0</v>
      </c>
      <c r="QWL119" s="1845" t="e">
        <f>+QWK119/QWK$16</f>
        <v>#DIV/0!</v>
      </c>
      <c r="QWM119" s="1538">
        <f>+QWM557</f>
        <v>0</v>
      </c>
      <c r="QWN119" s="1845" t="e">
        <f>+QWM119/QWM$16</f>
        <v>#DIV/0!</v>
      </c>
      <c r="QWO119" s="1538">
        <f>+QWO557</f>
        <v>0</v>
      </c>
      <c r="QWP119" s="1845" t="e">
        <f>+QWO119/QWO$16</f>
        <v>#DIV/0!</v>
      </c>
      <c r="QWQ119" s="1538">
        <f>+QWQ557</f>
        <v>0</v>
      </c>
      <c r="QWR119" s="1845" t="e">
        <f>+QWQ119/QWQ$16</f>
        <v>#DIV/0!</v>
      </c>
      <c r="QWS119" s="1538">
        <f>+QWS557</f>
        <v>0</v>
      </c>
      <c r="QWT119" s="1845" t="e">
        <f>+QWS119/QWS$16</f>
        <v>#DIV/0!</v>
      </c>
      <c r="QWU119" s="1538">
        <f>+QWU557</f>
        <v>0</v>
      </c>
      <c r="QWV119" s="1845" t="e">
        <f>+QWU119/QWU$16</f>
        <v>#DIV/0!</v>
      </c>
      <c r="QWW119" s="1538">
        <f>+QWW557</f>
        <v>0</v>
      </c>
      <c r="QWX119" s="1845" t="e">
        <f>+QWW119/QWW$16</f>
        <v>#DIV/0!</v>
      </c>
      <c r="QWY119" s="1538">
        <f>+QWY557</f>
        <v>0</v>
      </c>
      <c r="QWZ119" s="1845" t="e">
        <f>+QWY119/QWY$16</f>
        <v>#DIV/0!</v>
      </c>
      <c r="QXA119" s="1538">
        <f>+QXA557</f>
        <v>0</v>
      </c>
      <c r="QXB119" s="1845" t="e">
        <f>+QXA119/QXA$16</f>
        <v>#DIV/0!</v>
      </c>
      <c r="QXC119" s="1538">
        <f>+QXC557</f>
        <v>0</v>
      </c>
      <c r="QXD119" s="1845" t="e">
        <f>+QXC119/QXC$16</f>
        <v>#DIV/0!</v>
      </c>
      <c r="QXE119" s="1538">
        <f>+QXE557</f>
        <v>0</v>
      </c>
      <c r="QXF119" s="1845" t="e">
        <f>+QXE119/QXE$16</f>
        <v>#DIV/0!</v>
      </c>
      <c r="QXG119" s="1538">
        <f>+QXG557</f>
        <v>0</v>
      </c>
      <c r="QXH119" s="1845" t="e">
        <f>+QXG119/QXG$16</f>
        <v>#DIV/0!</v>
      </c>
      <c r="QXI119" s="1538">
        <f>+QXI557</f>
        <v>0</v>
      </c>
      <c r="QXJ119" s="1845" t="e">
        <f>+QXI119/QXI$16</f>
        <v>#DIV/0!</v>
      </c>
      <c r="QXK119" s="1538">
        <f>+QXK557</f>
        <v>0</v>
      </c>
      <c r="QXL119" s="1845" t="e">
        <f>+QXK119/QXK$16</f>
        <v>#DIV/0!</v>
      </c>
      <c r="QXM119" s="1538">
        <f>+QXM557</f>
        <v>0</v>
      </c>
      <c r="QXN119" s="1845" t="e">
        <f>+QXM119/QXM$16</f>
        <v>#DIV/0!</v>
      </c>
      <c r="QXO119" s="1538">
        <f>+QXO557</f>
        <v>0</v>
      </c>
      <c r="QXP119" s="1845" t="e">
        <f>+QXO119/QXO$16</f>
        <v>#DIV/0!</v>
      </c>
      <c r="QXQ119" s="1538">
        <f>+QXQ557</f>
        <v>0</v>
      </c>
      <c r="QXR119" s="1845" t="e">
        <f>+QXQ119/QXQ$16</f>
        <v>#DIV/0!</v>
      </c>
      <c r="QXS119" s="1538">
        <f>+QXS557</f>
        <v>0</v>
      </c>
      <c r="QXT119" s="1845" t="e">
        <f>+QXS119/QXS$16</f>
        <v>#DIV/0!</v>
      </c>
      <c r="QXU119" s="1538">
        <f>+QXU557</f>
        <v>0</v>
      </c>
      <c r="QXV119" s="1845" t="e">
        <f>+QXU119/QXU$16</f>
        <v>#DIV/0!</v>
      </c>
      <c r="QXW119" s="1538">
        <f>+QXW557</f>
        <v>0</v>
      </c>
      <c r="QXX119" s="1845" t="e">
        <f>+QXW119/QXW$16</f>
        <v>#DIV/0!</v>
      </c>
      <c r="QXY119" s="1538">
        <f>+QXY557</f>
        <v>0</v>
      </c>
      <c r="QXZ119" s="1845" t="e">
        <f>+QXY119/QXY$16</f>
        <v>#DIV/0!</v>
      </c>
      <c r="QYA119" s="1538">
        <f>+QYA557</f>
        <v>0</v>
      </c>
      <c r="QYB119" s="1845" t="e">
        <f>+QYA119/QYA$16</f>
        <v>#DIV/0!</v>
      </c>
      <c r="QYC119" s="1538">
        <f>+QYC557</f>
        <v>0</v>
      </c>
      <c r="QYD119" s="1845" t="e">
        <f>+QYC119/QYC$16</f>
        <v>#DIV/0!</v>
      </c>
      <c r="QYE119" s="1538">
        <f>+QYE557</f>
        <v>0</v>
      </c>
      <c r="QYF119" s="1845" t="e">
        <f>+QYE119/QYE$16</f>
        <v>#DIV/0!</v>
      </c>
      <c r="QYG119" s="1538">
        <f>+QYG557</f>
        <v>0</v>
      </c>
      <c r="QYH119" s="1845" t="e">
        <f>+QYG119/QYG$16</f>
        <v>#DIV/0!</v>
      </c>
      <c r="QYI119" s="1538">
        <f>+QYI557</f>
        <v>0</v>
      </c>
      <c r="QYJ119" s="1845" t="e">
        <f>+QYI119/QYI$16</f>
        <v>#DIV/0!</v>
      </c>
      <c r="QYK119" s="1538">
        <f>+QYK557</f>
        <v>0</v>
      </c>
      <c r="QYL119" s="1845" t="e">
        <f>+QYK119/QYK$16</f>
        <v>#DIV/0!</v>
      </c>
      <c r="QYM119" s="1538">
        <f>+QYM557</f>
        <v>0</v>
      </c>
      <c r="QYN119" s="1845" t="e">
        <f>+QYM119/QYM$16</f>
        <v>#DIV/0!</v>
      </c>
      <c r="QYO119" s="1538">
        <f>+QYO557</f>
        <v>0</v>
      </c>
      <c r="QYP119" s="1845" t="e">
        <f>+QYO119/QYO$16</f>
        <v>#DIV/0!</v>
      </c>
      <c r="QYQ119" s="1538">
        <f>+QYQ557</f>
        <v>0</v>
      </c>
      <c r="QYR119" s="1845" t="e">
        <f>+QYQ119/QYQ$16</f>
        <v>#DIV/0!</v>
      </c>
      <c r="QYS119" s="1538">
        <f>+QYS557</f>
        <v>0</v>
      </c>
      <c r="QYT119" s="1845" t="e">
        <f>+QYS119/QYS$16</f>
        <v>#DIV/0!</v>
      </c>
      <c r="QYU119" s="1538">
        <f>+QYU557</f>
        <v>0</v>
      </c>
      <c r="QYV119" s="1845" t="e">
        <f>+QYU119/QYU$16</f>
        <v>#DIV/0!</v>
      </c>
      <c r="QYW119" s="1538">
        <f>+QYW557</f>
        <v>0</v>
      </c>
      <c r="QYX119" s="1845" t="e">
        <f>+QYW119/QYW$16</f>
        <v>#DIV/0!</v>
      </c>
      <c r="QYY119" s="1538">
        <f>+QYY557</f>
        <v>0</v>
      </c>
      <c r="QYZ119" s="1845" t="e">
        <f>+QYY119/QYY$16</f>
        <v>#DIV/0!</v>
      </c>
      <c r="QZA119" s="1538">
        <f>+QZA557</f>
        <v>0</v>
      </c>
      <c r="QZB119" s="1845" t="e">
        <f>+QZA119/QZA$16</f>
        <v>#DIV/0!</v>
      </c>
      <c r="QZC119" s="1538">
        <f>+QZC557</f>
        <v>0</v>
      </c>
      <c r="QZD119" s="1845" t="e">
        <f>+QZC119/QZC$16</f>
        <v>#DIV/0!</v>
      </c>
      <c r="QZE119" s="1538">
        <f>+QZE557</f>
        <v>0</v>
      </c>
      <c r="QZF119" s="1845" t="e">
        <f>+QZE119/QZE$16</f>
        <v>#DIV/0!</v>
      </c>
      <c r="QZG119" s="1538">
        <f>+QZG557</f>
        <v>0</v>
      </c>
      <c r="QZH119" s="1845" t="e">
        <f>+QZG119/QZG$16</f>
        <v>#DIV/0!</v>
      </c>
      <c r="QZI119" s="1538">
        <f>+QZI557</f>
        <v>0</v>
      </c>
      <c r="QZJ119" s="1845" t="e">
        <f>+QZI119/QZI$16</f>
        <v>#DIV/0!</v>
      </c>
      <c r="QZK119" s="1538">
        <f>+QZK557</f>
        <v>0</v>
      </c>
      <c r="QZL119" s="1845" t="e">
        <f>+QZK119/QZK$16</f>
        <v>#DIV/0!</v>
      </c>
      <c r="QZM119" s="1538">
        <f>+QZM557</f>
        <v>0</v>
      </c>
      <c r="QZN119" s="1845" t="e">
        <f>+QZM119/QZM$16</f>
        <v>#DIV/0!</v>
      </c>
      <c r="QZO119" s="1538">
        <f>+QZO557</f>
        <v>0</v>
      </c>
      <c r="QZP119" s="1845" t="e">
        <f>+QZO119/QZO$16</f>
        <v>#DIV/0!</v>
      </c>
      <c r="QZQ119" s="1538">
        <f>+QZQ557</f>
        <v>0</v>
      </c>
      <c r="QZR119" s="1845" t="e">
        <f>+QZQ119/QZQ$16</f>
        <v>#DIV/0!</v>
      </c>
      <c r="QZS119" s="1538">
        <f>+QZS557</f>
        <v>0</v>
      </c>
      <c r="QZT119" s="1845" t="e">
        <f>+QZS119/QZS$16</f>
        <v>#DIV/0!</v>
      </c>
      <c r="QZU119" s="1538">
        <f>+QZU557</f>
        <v>0</v>
      </c>
      <c r="QZV119" s="1845" t="e">
        <f>+QZU119/QZU$16</f>
        <v>#DIV/0!</v>
      </c>
      <c r="QZW119" s="1538">
        <f>+QZW557</f>
        <v>0</v>
      </c>
      <c r="QZX119" s="1845" t="e">
        <f>+QZW119/QZW$16</f>
        <v>#DIV/0!</v>
      </c>
      <c r="QZY119" s="1538">
        <f>+QZY557</f>
        <v>0</v>
      </c>
      <c r="QZZ119" s="1845" t="e">
        <f>+QZY119/QZY$16</f>
        <v>#DIV/0!</v>
      </c>
      <c r="RAA119" s="1538">
        <f>+RAA557</f>
        <v>0</v>
      </c>
      <c r="RAB119" s="1845" t="e">
        <f>+RAA119/RAA$16</f>
        <v>#DIV/0!</v>
      </c>
      <c r="RAC119" s="1538">
        <f>+RAC557</f>
        <v>0</v>
      </c>
      <c r="RAD119" s="1845" t="e">
        <f>+RAC119/RAC$16</f>
        <v>#DIV/0!</v>
      </c>
      <c r="RAE119" s="1538">
        <f>+RAE557</f>
        <v>0</v>
      </c>
      <c r="RAF119" s="1845" t="e">
        <f>+RAE119/RAE$16</f>
        <v>#DIV/0!</v>
      </c>
      <c r="RAG119" s="1538">
        <f>+RAG557</f>
        <v>0</v>
      </c>
      <c r="RAH119" s="1845" t="e">
        <f>+RAG119/RAG$16</f>
        <v>#DIV/0!</v>
      </c>
      <c r="RAI119" s="1538">
        <f>+RAI557</f>
        <v>0</v>
      </c>
      <c r="RAJ119" s="1845" t="e">
        <f>+RAI119/RAI$16</f>
        <v>#DIV/0!</v>
      </c>
      <c r="RAK119" s="1538">
        <f>+RAK557</f>
        <v>0</v>
      </c>
      <c r="RAL119" s="1845" t="e">
        <f>+RAK119/RAK$16</f>
        <v>#DIV/0!</v>
      </c>
      <c r="RAM119" s="1538">
        <f>+RAM557</f>
        <v>0</v>
      </c>
      <c r="RAN119" s="1845" t="e">
        <f>+RAM119/RAM$16</f>
        <v>#DIV/0!</v>
      </c>
      <c r="RAO119" s="1538">
        <f>+RAO557</f>
        <v>0</v>
      </c>
      <c r="RAP119" s="1845" t="e">
        <f>+RAO119/RAO$16</f>
        <v>#DIV/0!</v>
      </c>
      <c r="RAQ119" s="1538">
        <f>+RAQ557</f>
        <v>0</v>
      </c>
      <c r="RAR119" s="1845" t="e">
        <f>+RAQ119/RAQ$16</f>
        <v>#DIV/0!</v>
      </c>
      <c r="RAS119" s="1538">
        <f>+RAS557</f>
        <v>0</v>
      </c>
      <c r="RAT119" s="1845" t="e">
        <f>+RAS119/RAS$16</f>
        <v>#DIV/0!</v>
      </c>
      <c r="RAU119" s="1538">
        <f>+RAU557</f>
        <v>0</v>
      </c>
      <c r="RAV119" s="1845" t="e">
        <f>+RAU119/RAU$16</f>
        <v>#DIV/0!</v>
      </c>
      <c r="RAW119" s="1538">
        <f>+RAW557</f>
        <v>0</v>
      </c>
      <c r="RAX119" s="1845" t="e">
        <f>+RAW119/RAW$16</f>
        <v>#DIV/0!</v>
      </c>
      <c r="RAY119" s="1538">
        <f>+RAY557</f>
        <v>0</v>
      </c>
      <c r="RAZ119" s="1845" t="e">
        <f>+RAY119/RAY$16</f>
        <v>#DIV/0!</v>
      </c>
      <c r="RBA119" s="1538">
        <f>+RBA557</f>
        <v>0</v>
      </c>
      <c r="RBB119" s="1845" t="e">
        <f>+RBA119/RBA$16</f>
        <v>#DIV/0!</v>
      </c>
      <c r="RBC119" s="1538">
        <f>+RBC557</f>
        <v>0</v>
      </c>
      <c r="RBD119" s="1845" t="e">
        <f>+RBC119/RBC$16</f>
        <v>#DIV/0!</v>
      </c>
      <c r="RBE119" s="1538">
        <f>+RBE557</f>
        <v>0</v>
      </c>
      <c r="RBF119" s="1845" t="e">
        <f>+RBE119/RBE$16</f>
        <v>#DIV/0!</v>
      </c>
      <c r="RBG119" s="1538">
        <f>+RBG557</f>
        <v>0</v>
      </c>
      <c r="RBH119" s="1845" t="e">
        <f>+RBG119/RBG$16</f>
        <v>#DIV/0!</v>
      </c>
      <c r="RBI119" s="1538">
        <f>+RBI557</f>
        <v>0</v>
      </c>
      <c r="RBJ119" s="1845" t="e">
        <f>+RBI119/RBI$16</f>
        <v>#DIV/0!</v>
      </c>
      <c r="RBK119" s="1538">
        <f>+RBK557</f>
        <v>0</v>
      </c>
      <c r="RBL119" s="1845" t="e">
        <f>+RBK119/RBK$16</f>
        <v>#DIV/0!</v>
      </c>
      <c r="RBM119" s="1538">
        <f>+RBM557</f>
        <v>0</v>
      </c>
      <c r="RBN119" s="1845" t="e">
        <f>+RBM119/RBM$16</f>
        <v>#DIV/0!</v>
      </c>
      <c r="RBO119" s="1538">
        <f>+RBO557</f>
        <v>0</v>
      </c>
      <c r="RBP119" s="1845" t="e">
        <f>+RBO119/RBO$16</f>
        <v>#DIV/0!</v>
      </c>
      <c r="RBQ119" s="1538">
        <f>+RBQ557</f>
        <v>0</v>
      </c>
      <c r="RBR119" s="1845" t="e">
        <f>+RBQ119/RBQ$16</f>
        <v>#DIV/0!</v>
      </c>
      <c r="RBS119" s="1538">
        <f>+RBS557</f>
        <v>0</v>
      </c>
      <c r="RBT119" s="1845" t="e">
        <f>+RBS119/RBS$16</f>
        <v>#DIV/0!</v>
      </c>
      <c r="RBU119" s="1538">
        <f>+RBU557</f>
        <v>0</v>
      </c>
      <c r="RBV119" s="1845" t="e">
        <f>+RBU119/RBU$16</f>
        <v>#DIV/0!</v>
      </c>
      <c r="RBW119" s="1538">
        <f>+RBW557</f>
        <v>0</v>
      </c>
      <c r="RBX119" s="1845" t="e">
        <f>+RBW119/RBW$16</f>
        <v>#DIV/0!</v>
      </c>
      <c r="RBY119" s="1538">
        <f>+RBY557</f>
        <v>0</v>
      </c>
      <c r="RBZ119" s="1845" t="e">
        <f>+RBY119/RBY$16</f>
        <v>#DIV/0!</v>
      </c>
      <c r="RCA119" s="1538">
        <f>+RCA557</f>
        <v>0</v>
      </c>
      <c r="RCB119" s="1845" t="e">
        <f>+RCA119/RCA$16</f>
        <v>#DIV/0!</v>
      </c>
      <c r="RCC119" s="1538">
        <f>+RCC557</f>
        <v>0</v>
      </c>
      <c r="RCD119" s="1845" t="e">
        <f>+RCC119/RCC$16</f>
        <v>#DIV/0!</v>
      </c>
      <c r="RCE119" s="1538">
        <f>+RCE557</f>
        <v>0</v>
      </c>
      <c r="RCF119" s="1845" t="e">
        <f>+RCE119/RCE$16</f>
        <v>#DIV/0!</v>
      </c>
      <c r="RCG119" s="1538">
        <f>+RCG557</f>
        <v>0</v>
      </c>
      <c r="RCH119" s="1845" t="e">
        <f>+RCG119/RCG$16</f>
        <v>#DIV/0!</v>
      </c>
      <c r="RCI119" s="1538">
        <f>+RCI557</f>
        <v>0</v>
      </c>
      <c r="RCJ119" s="1845" t="e">
        <f>+RCI119/RCI$16</f>
        <v>#DIV/0!</v>
      </c>
      <c r="RCK119" s="1538">
        <f>+RCK557</f>
        <v>0</v>
      </c>
      <c r="RCL119" s="1845" t="e">
        <f>+RCK119/RCK$16</f>
        <v>#DIV/0!</v>
      </c>
      <c r="RCM119" s="1538">
        <f>+RCM557</f>
        <v>0</v>
      </c>
      <c r="RCN119" s="1845" t="e">
        <f>+RCM119/RCM$16</f>
        <v>#DIV/0!</v>
      </c>
      <c r="RCO119" s="1538">
        <f>+RCO557</f>
        <v>0</v>
      </c>
      <c r="RCP119" s="1845" t="e">
        <f>+RCO119/RCO$16</f>
        <v>#DIV/0!</v>
      </c>
      <c r="RCQ119" s="1538">
        <f>+RCQ557</f>
        <v>0</v>
      </c>
      <c r="RCR119" s="1845" t="e">
        <f>+RCQ119/RCQ$16</f>
        <v>#DIV/0!</v>
      </c>
      <c r="RCS119" s="1538">
        <f>+RCS557</f>
        <v>0</v>
      </c>
      <c r="RCT119" s="1845" t="e">
        <f>+RCS119/RCS$16</f>
        <v>#DIV/0!</v>
      </c>
      <c r="RCU119" s="1538">
        <f>+RCU557</f>
        <v>0</v>
      </c>
      <c r="RCV119" s="1845" t="e">
        <f>+RCU119/RCU$16</f>
        <v>#DIV/0!</v>
      </c>
      <c r="RCW119" s="1538">
        <f>+RCW557</f>
        <v>0</v>
      </c>
      <c r="RCX119" s="1845" t="e">
        <f>+RCW119/RCW$16</f>
        <v>#DIV/0!</v>
      </c>
      <c r="RCY119" s="1538">
        <f>+RCY557</f>
        <v>0</v>
      </c>
      <c r="RCZ119" s="1845" t="e">
        <f>+RCY119/RCY$16</f>
        <v>#DIV/0!</v>
      </c>
      <c r="RDA119" s="1538">
        <f>+RDA557</f>
        <v>0</v>
      </c>
      <c r="RDB119" s="1845" t="e">
        <f>+RDA119/RDA$16</f>
        <v>#DIV/0!</v>
      </c>
      <c r="RDC119" s="1538">
        <f>+RDC557</f>
        <v>0</v>
      </c>
      <c r="RDD119" s="1845" t="e">
        <f>+RDC119/RDC$16</f>
        <v>#DIV/0!</v>
      </c>
      <c r="RDE119" s="1538">
        <f>+RDE557</f>
        <v>0</v>
      </c>
      <c r="RDF119" s="1845" t="e">
        <f>+RDE119/RDE$16</f>
        <v>#DIV/0!</v>
      </c>
      <c r="RDG119" s="1538">
        <f>+RDG557</f>
        <v>0</v>
      </c>
      <c r="RDH119" s="1845" t="e">
        <f>+RDG119/RDG$16</f>
        <v>#DIV/0!</v>
      </c>
      <c r="RDI119" s="1538">
        <f>+RDI557</f>
        <v>0</v>
      </c>
      <c r="RDJ119" s="1845" t="e">
        <f>+RDI119/RDI$16</f>
        <v>#DIV/0!</v>
      </c>
      <c r="RDK119" s="1538">
        <f>+RDK557</f>
        <v>0</v>
      </c>
      <c r="RDL119" s="1845" t="e">
        <f>+RDK119/RDK$16</f>
        <v>#DIV/0!</v>
      </c>
      <c r="RDM119" s="1538">
        <f>+RDM557</f>
        <v>0</v>
      </c>
      <c r="RDN119" s="1845" t="e">
        <f>+RDM119/RDM$16</f>
        <v>#DIV/0!</v>
      </c>
      <c r="RDO119" s="1538">
        <f>+RDO557</f>
        <v>0</v>
      </c>
      <c r="RDP119" s="1845" t="e">
        <f>+RDO119/RDO$16</f>
        <v>#DIV/0!</v>
      </c>
      <c r="RDQ119" s="1538">
        <f>+RDQ557</f>
        <v>0</v>
      </c>
      <c r="RDR119" s="1845" t="e">
        <f>+RDQ119/RDQ$16</f>
        <v>#DIV/0!</v>
      </c>
      <c r="RDS119" s="1538">
        <f>+RDS557</f>
        <v>0</v>
      </c>
      <c r="RDT119" s="1845" t="e">
        <f>+RDS119/RDS$16</f>
        <v>#DIV/0!</v>
      </c>
      <c r="RDU119" s="1538">
        <f>+RDU557</f>
        <v>0</v>
      </c>
      <c r="RDV119" s="1845" t="e">
        <f>+RDU119/RDU$16</f>
        <v>#DIV/0!</v>
      </c>
      <c r="RDW119" s="1538">
        <f>+RDW557</f>
        <v>0</v>
      </c>
      <c r="RDX119" s="1845" t="e">
        <f>+RDW119/RDW$16</f>
        <v>#DIV/0!</v>
      </c>
      <c r="RDY119" s="1538">
        <f>+RDY557</f>
        <v>0</v>
      </c>
      <c r="RDZ119" s="1845" t="e">
        <f>+RDY119/RDY$16</f>
        <v>#DIV/0!</v>
      </c>
      <c r="REA119" s="1538">
        <f>+REA557</f>
        <v>0</v>
      </c>
      <c r="REB119" s="1845" t="e">
        <f>+REA119/REA$16</f>
        <v>#DIV/0!</v>
      </c>
      <c r="REC119" s="1538">
        <f>+REC557</f>
        <v>0</v>
      </c>
      <c r="RED119" s="1845" t="e">
        <f>+REC119/REC$16</f>
        <v>#DIV/0!</v>
      </c>
      <c r="REE119" s="1538">
        <f>+REE557</f>
        <v>0</v>
      </c>
      <c r="REF119" s="1845" t="e">
        <f>+REE119/REE$16</f>
        <v>#DIV/0!</v>
      </c>
      <c r="REG119" s="1538">
        <f>+REG557</f>
        <v>0</v>
      </c>
      <c r="REH119" s="1845" t="e">
        <f>+REG119/REG$16</f>
        <v>#DIV/0!</v>
      </c>
      <c r="REI119" s="1538">
        <f>+REI557</f>
        <v>0</v>
      </c>
      <c r="REJ119" s="1845" t="e">
        <f>+REI119/REI$16</f>
        <v>#DIV/0!</v>
      </c>
      <c r="REK119" s="1538">
        <f>+REK557</f>
        <v>0</v>
      </c>
      <c r="REL119" s="1845" t="e">
        <f>+REK119/REK$16</f>
        <v>#DIV/0!</v>
      </c>
      <c r="REM119" s="1538">
        <f>+REM557</f>
        <v>0</v>
      </c>
      <c r="REN119" s="1845" t="e">
        <f>+REM119/REM$16</f>
        <v>#DIV/0!</v>
      </c>
      <c r="REO119" s="1538">
        <f>+REO557</f>
        <v>0</v>
      </c>
      <c r="REP119" s="1845" t="e">
        <f>+REO119/REO$16</f>
        <v>#DIV/0!</v>
      </c>
      <c r="REQ119" s="1538">
        <f>+REQ557</f>
        <v>0</v>
      </c>
      <c r="RER119" s="1845" t="e">
        <f>+REQ119/REQ$16</f>
        <v>#DIV/0!</v>
      </c>
      <c r="RES119" s="1538">
        <f>+RES557</f>
        <v>0</v>
      </c>
      <c r="RET119" s="1845" t="e">
        <f>+RES119/RES$16</f>
        <v>#DIV/0!</v>
      </c>
      <c r="REU119" s="1538">
        <f>+REU557</f>
        <v>0</v>
      </c>
      <c r="REV119" s="1845" t="e">
        <f>+REU119/REU$16</f>
        <v>#DIV/0!</v>
      </c>
      <c r="REW119" s="1538">
        <f>+REW557</f>
        <v>0</v>
      </c>
      <c r="REX119" s="1845" t="e">
        <f>+REW119/REW$16</f>
        <v>#DIV/0!</v>
      </c>
      <c r="REY119" s="1538">
        <f>+REY557</f>
        <v>0</v>
      </c>
      <c r="REZ119" s="1845" t="e">
        <f>+REY119/REY$16</f>
        <v>#DIV/0!</v>
      </c>
      <c r="RFA119" s="1538">
        <f>+RFA557</f>
        <v>0</v>
      </c>
      <c r="RFB119" s="1845" t="e">
        <f>+RFA119/RFA$16</f>
        <v>#DIV/0!</v>
      </c>
      <c r="RFC119" s="1538">
        <f>+RFC557</f>
        <v>0</v>
      </c>
      <c r="RFD119" s="1845" t="e">
        <f>+RFC119/RFC$16</f>
        <v>#DIV/0!</v>
      </c>
      <c r="RFE119" s="1538">
        <f>+RFE557</f>
        <v>0</v>
      </c>
      <c r="RFF119" s="1845" t="e">
        <f>+RFE119/RFE$16</f>
        <v>#DIV/0!</v>
      </c>
      <c r="RFG119" s="1538">
        <f>+RFG557</f>
        <v>0</v>
      </c>
      <c r="RFH119" s="1845" t="e">
        <f>+RFG119/RFG$16</f>
        <v>#DIV/0!</v>
      </c>
      <c r="RFI119" s="1538">
        <f>+RFI557</f>
        <v>0</v>
      </c>
      <c r="RFJ119" s="1845" t="e">
        <f>+RFI119/RFI$16</f>
        <v>#DIV/0!</v>
      </c>
      <c r="RFK119" s="1538">
        <f>+RFK557</f>
        <v>0</v>
      </c>
      <c r="RFL119" s="1845" t="e">
        <f>+RFK119/RFK$16</f>
        <v>#DIV/0!</v>
      </c>
      <c r="RFM119" s="1538">
        <f>+RFM557</f>
        <v>0</v>
      </c>
      <c r="RFN119" s="1845" t="e">
        <f>+RFM119/RFM$16</f>
        <v>#DIV/0!</v>
      </c>
      <c r="RFO119" s="1538">
        <f>+RFO557</f>
        <v>0</v>
      </c>
      <c r="RFP119" s="1845" t="e">
        <f>+RFO119/RFO$16</f>
        <v>#DIV/0!</v>
      </c>
      <c r="RFQ119" s="1538">
        <f>+RFQ557</f>
        <v>0</v>
      </c>
      <c r="RFR119" s="1845" t="e">
        <f>+RFQ119/RFQ$16</f>
        <v>#DIV/0!</v>
      </c>
      <c r="RFS119" s="1538">
        <f>+RFS557</f>
        <v>0</v>
      </c>
      <c r="RFT119" s="1845" t="e">
        <f>+RFS119/RFS$16</f>
        <v>#DIV/0!</v>
      </c>
      <c r="RFU119" s="1538">
        <f>+RFU557</f>
        <v>0</v>
      </c>
      <c r="RFV119" s="1845" t="e">
        <f>+RFU119/RFU$16</f>
        <v>#DIV/0!</v>
      </c>
      <c r="RFW119" s="1538">
        <f>+RFW557</f>
        <v>0</v>
      </c>
      <c r="RFX119" s="1845" t="e">
        <f>+RFW119/RFW$16</f>
        <v>#DIV/0!</v>
      </c>
      <c r="RFY119" s="1538">
        <f>+RFY557</f>
        <v>0</v>
      </c>
      <c r="RFZ119" s="1845" t="e">
        <f>+RFY119/RFY$16</f>
        <v>#DIV/0!</v>
      </c>
      <c r="RGA119" s="1538">
        <f>+RGA557</f>
        <v>0</v>
      </c>
      <c r="RGB119" s="1845" t="e">
        <f>+RGA119/RGA$16</f>
        <v>#DIV/0!</v>
      </c>
      <c r="RGC119" s="1538">
        <f>+RGC557</f>
        <v>0</v>
      </c>
      <c r="RGD119" s="1845" t="e">
        <f>+RGC119/RGC$16</f>
        <v>#DIV/0!</v>
      </c>
      <c r="RGE119" s="1538">
        <f>+RGE557</f>
        <v>0</v>
      </c>
      <c r="RGF119" s="1845" t="e">
        <f>+RGE119/RGE$16</f>
        <v>#DIV/0!</v>
      </c>
      <c r="RGG119" s="1538">
        <f>+RGG557</f>
        <v>0</v>
      </c>
      <c r="RGH119" s="1845" t="e">
        <f>+RGG119/RGG$16</f>
        <v>#DIV/0!</v>
      </c>
      <c r="RGI119" s="1538">
        <f>+RGI557</f>
        <v>0</v>
      </c>
      <c r="RGJ119" s="1845" t="e">
        <f>+RGI119/RGI$16</f>
        <v>#DIV/0!</v>
      </c>
      <c r="RGK119" s="1538">
        <f>+RGK557</f>
        <v>0</v>
      </c>
      <c r="RGL119" s="1845" t="e">
        <f>+RGK119/RGK$16</f>
        <v>#DIV/0!</v>
      </c>
      <c r="RGM119" s="1538">
        <f>+RGM557</f>
        <v>0</v>
      </c>
      <c r="RGN119" s="1845" t="e">
        <f>+RGM119/RGM$16</f>
        <v>#DIV/0!</v>
      </c>
      <c r="RGO119" s="1538">
        <f>+RGO557</f>
        <v>0</v>
      </c>
      <c r="RGP119" s="1845" t="e">
        <f>+RGO119/RGO$16</f>
        <v>#DIV/0!</v>
      </c>
      <c r="RGQ119" s="1538">
        <f>+RGQ557</f>
        <v>0</v>
      </c>
      <c r="RGR119" s="1845" t="e">
        <f>+RGQ119/RGQ$16</f>
        <v>#DIV/0!</v>
      </c>
      <c r="RGS119" s="1538">
        <f>+RGS557</f>
        <v>0</v>
      </c>
      <c r="RGT119" s="1845" t="e">
        <f>+RGS119/RGS$16</f>
        <v>#DIV/0!</v>
      </c>
      <c r="RGU119" s="1538">
        <f>+RGU557</f>
        <v>0</v>
      </c>
      <c r="RGV119" s="1845" t="e">
        <f>+RGU119/RGU$16</f>
        <v>#DIV/0!</v>
      </c>
      <c r="RGW119" s="1538">
        <f>+RGW557</f>
        <v>0</v>
      </c>
      <c r="RGX119" s="1845" t="e">
        <f>+RGW119/RGW$16</f>
        <v>#DIV/0!</v>
      </c>
      <c r="RGY119" s="1538">
        <f>+RGY557</f>
        <v>0</v>
      </c>
      <c r="RGZ119" s="1845" t="e">
        <f>+RGY119/RGY$16</f>
        <v>#DIV/0!</v>
      </c>
      <c r="RHA119" s="1538">
        <f>+RHA557</f>
        <v>0</v>
      </c>
      <c r="RHB119" s="1845" t="e">
        <f>+RHA119/RHA$16</f>
        <v>#DIV/0!</v>
      </c>
      <c r="RHC119" s="1538">
        <f>+RHC557</f>
        <v>0</v>
      </c>
      <c r="RHD119" s="1845" t="e">
        <f>+RHC119/RHC$16</f>
        <v>#DIV/0!</v>
      </c>
      <c r="RHE119" s="1538">
        <f>+RHE557</f>
        <v>0</v>
      </c>
      <c r="RHF119" s="1845" t="e">
        <f>+RHE119/RHE$16</f>
        <v>#DIV/0!</v>
      </c>
      <c r="RHG119" s="1538">
        <f>+RHG557</f>
        <v>0</v>
      </c>
      <c r="RHH119" s="1845" t="e">
        <f>+RHG119/RHG$16</f>
        <v>#DIV/0!</v>
      </c>
      <c r="RHI119" s="1538">
        <f>+RHI557</f>
        <v>0</v>
      </c>
      <c r="RHJ119" s="1845" t="e">
        <f>+RHI119/RHI$16</f>
        <v>#DIV/0!</v>
      </c>
      <c r="RHK119" s="1538">
        <f>+RHK557</f>
        <v>0</v>
      </c>
      <c r="RHL119" s="1845" t="e">
        <f>+RHK119/RHK$16</f>
        <v>#DIV/0!</v>
      </c>
      <c r="RHM119" s="1538">
        <f>+RHM557</f>
        <v>0</v>
      </c>
      <c r="RHN119" s="1845" t="e">
        <f>+RHM119/RHM$16</f>
        <v>#DIV/0!</v>
      </c>
      <c r="RHO119" s="1538">
        <f>+RHO557</f>
        <v>0</v>
      </c>
      <c r="RHP119" s="1845" t="e">
        <f>+RHO119/RHO$16</f>
        <v>#DIV/0!</v>
      </c>
      <c r="RHQ119" s="1538">
        <f>+RHQ557</f>
        <v>0</v>
      </c>
      <c r="RHR119" s="1845" t="e">
        <f>+RHQ119/RHQ$16</f>
        <v>#DIV/0!</v>
      </c>
      <c r="RHS119" s="1538">
        <f>+RHS557</f>
        <v>0</v>
      </c>
      <c r="RHT119" s="1845" t="e">
        <f>+RHS119/RHS$16</f>
        <v>#DIV/0!</v>
      </c>
      <c r="RHU119" s="1538">
        <f>+RHU557</f>
        <v>0</v>
      </c>
      <c r="RHV119" s="1845" t="e">
        <f>+RHU119/RHU$16</f>
        <v>#DIV/0!</v>
      </c>
      <c r="RHW119" s="1538">
        <f>+RHW557</f>
        <v>0</v>
      </c>
      <c r="RHX119" s="1845" t="e">
        <f>+RHW119/RHW$16</f>
        <v>#DIV/0!</v>
      </c>
      <c r="RHY119" s="1538">
        <f>+RHY557</f>
        <v>0</v>
      </c>
      <c r="RHZ119" s="1845" t="e">
        <f>+RHY119/RHY$16</f>
        <v>#DIV/0!</v>
      </c>
      <c r="RIA119" s="1538">
        <f>+RIA557</f>
        <v>0</v>
      </c>
      <c r="RIB119" s="1845" t="e">
        <f>+RIA119/RIA$16</f>
        <v>#DIV/0!</v>
      </c>
      <c r="RIC119" s="1538">
        <f>+RIC557</f>
        <v>0</v>
      </c>
      <c r="RID119" s="1845" t="e">
        <f>+RIC119/RIC$16</f>
        <v>#DIV/0!</v>
      </c>
      <c r="RIE119" s="1538">
        <f>+RIE557</f>
        <v>0</v>
      </c>
      <c r="RIF119" s="1845" t="e">
        <f>+RIE119/RIE$16</f>
        <v>#DIV/0!</v>
      </c>
      <c r="RIG119" s="1538">
        <f>+RIG557</f>
        <v>0</v>
      </c>
      <c r="RIH119" s="1845" t="e">
        <f>+RIG119/RIG$16</f>
        <v>#DIV/0!</v>
      </c>
      <c r="RII119" s="1538">
        <f>+RII557</f>
        <v>0</v>
      </c>
      <c r="RIJ119" s="1845" t="e">
        <f>+RII119/RII$16</f>
        <v>#DIV/0!</v>
      </c>
      <c r="RIK119" s="1538">
        <f>+RIK557</f>
        <v>0</v>
      </c>
      <c r="RIL119" s="1845" t="e">
        <f>+RIK119/RIK$16</f>
        <v>#DIV/0!</v>
      </c>
      <c r="RIM119" s="1538">
        <f>+RIM557</f>
        <v>0</v>
      </c>
      <c r="RIN119" s="1845" t="e">
        <f>+RIM119/RIM$16</f>
        <v>#DIV/0!</v>
      </c>
      <c r="RIO119" s="1538">
        <f>+RIO557</f>
        <v>0</v>
      </c>
      <c r="RIP119" s="1845" t="e">
        <f>+RIO119/RIO$16</f>
        <v>#DIV/0!</v>
      </c>
      <c r="RIQ119" s="1538">
        <f>+RIQ557</f>
        <v>0</v>
      </c>
      <c r="RIR119" s="1845" t="e">
        <f>+RIQ119/RIQ$16</f>
        <v>#DIV/0!</v>
      </c>
      <c r="RIS119" s="1538">
        <f>+RIS557</f>
        <v>0</v>
      </c>
      <c r="RIT119" s="1845" t="e">
        <f>+RIS119/RIS$16</f>
        <v>#DIV/0!</v>
      </c>
      <c r="RIU119" s="1538">
        <f>+RIU557</f>
        <v>0</v>
      </c>
      <c r="RIV119" s="1845" t="e">
        <f>+RIU119/RIU$16</f>
        <v>#DIV/0!</v>
      </c>
      <c r="RIW119" s="1538">
        <f>+RIW557</f>
        <v>0</v>
      </c>
      <c r="RIX119" s="1845" t="e">
        <f>+RIW119/RIW$16</f>
        <v>#DIV/0!</v>
      </c>
      <c r="RIY119" s="1538">
        <f>+RIY557</f>
        <v>0</v>
      </c>
      <c r="RIZ119" s="1845" t="e">
        <f>+RIY119/RIY$16</f>
        <v>#DIV/0!</v>
      </c>
      <c r="RJA119" s="1538">
        <f>+RJA557</f>
        <v>0</v>
      </c>
      <c r="RJB119" s="1845" t="e">
        <f>+RJA119/RJA$16</f>
        <v>#DIV/0!</v>
      </c>
      <c r="RJC119" s="1538">
        <f>+RJC557</f>
        <v>0</v>
      </c>
      <c r="RJD119" s="1845" t="e">
        <f>+RJC119/RJC$16</f>
        <v>#DIV/0!</v>
      </c>
      <c r="RJE119" s="1538">
        <f>+RJE557</f>
        <v>0</v>
      </c>
      <c r="RJF119" s="1845" t="e">
        <f>+RJE119/RJE$16</f>
        <v>#DIV/0!</v>
      </c>
      <c r="RJG119" s="1538">
        <f>+RJG557</f>
        <v>0</v>
      </c>
      <c r="RJH119" s="1845" t="e">
        <f>+RJG119/RJG$16</f>
        <v>#DIV/0!</v>
      </c>
      <c r="RJI119" s="1538">
        <f>+RJI557</f>
        <v>0</v>
      </c>
      <c r="RJJ119" s="1845" t="e">
        <f>+RJI119/RJI$16</f>
        <v>#DIV/0!</v>
      </c>
      <c r="RJK119" s="1538">
        <f>+RJK557</f>
        <v>0</v>
      </c>
      <c r="RJL119" s="1845" t="e">
        <f>+RJK119/RJK$16</f>
        <v>#DIV/0!</v>
      </c>
      <c r="RJM119" s="1538">
        <f>+RJM557</f>
        <v>0</v>
      </c>
      <c r="RJN119" s="1845" t="e">
        <f>+RJM119/RJM$16</f>
        <v>#DIV/0!</v>
      </c>
      <c r="RJO119" s="1538">
        <f>+RJO557</f>
        <v>0</v>
      </c>
      <c r="RJP119" s="1845" t="e">
        <f>+RJO119/RJO$16</f>
        <v>#DIV/0!</v>
      </c>
      <c r="RJQ119" s="1538">
        <f>+RJQ557</f>
        <v>0</v>
      </c>
      <c r="RJR119" s="1845" t="e">
        <f>+RJQ119/RJQ$16</f>
        <v>#DIV/0!</v>
      </c>
      <c r="RJS119" s="1538">
        <f>+RJS557</f>
        <v>0</v>
      </c>
      <c r="RJT119" s="1845" t="e">
        <f>+RJS119/RJS$16</f>
        <v>#DIV/0!</v>
      </c>
      <c r="RJU119" s="1538">
        <f>+RJU557</f>
        <v>0</v>
      </c>
      <c r="RJV119" s="1845" t="e">
        <f>+RJU119/RJU$16</f>
        <v>#DIV/0!</v>
      </c>
      <c r="RJW119" s="1538">
        <f>+RJW557</f>
        <v>0</v>
      </c>
      <c r="RJX119" s="1845" t="e">
        <f>+RJW119/RJW$16</f>
        <v>#DIV/0!</v>
      </c>
      <c r="RJY119" s="1538">
        <f>+RJY557</f>
        <v>0</v>
      </c>
      <c r="RJZ119" s="1845" t="e">
        <f>+RJY119/RJY$16</f>
        <v>#DIV/0!</v>
      </c>
      <c r="RKA119" s="1538">
        <f>+RKA557</f>
        <v>0</v>
      </c>
      <c r="RKB119" s="1845" t="e">
        <f>+RKA119/RKA$16</f>
        <v>#DIV/0!</v>
      </c>
      <c r="RKC119" s="1538">
        <f>+RKC557</f>
        <v>0</v>
      </c>
      <c r="RKD119" s="1845" t="e">
        <f>+RKC119/RKC$16</f>
        <v>#DIV/0!</v>
      </c>
      <c r="RKE119" s="1538">
        <f>+RKE557</f>
        <v>0</v>
      </c>
      <c r="RKF119" s="1845" t="e">
        <f>+RKE119/RKE$16</f>
        <v>#DIV/0!</v>
      </c>
      <c r="RKG119" s="1538">
        <f>+RKG557</f>
        <v>0</v>
      </c>
      <c r="RKH119" s="1845" t="e">
        <f>+RKG119/RKG$16</f>
        <v>#DIV/0!</v>
      </c>
      <c r="RKI119" s="1538">
        <f>+RKI557</f>
        <v>0</v>
      </c>
      <c r="RKJ119" s="1845" t="e">
        <f>+RKI119/RKI$16</f>
        <v>#DIV/0!</v>
      </c>
      <c r="RKK119" s="1538">
        <f>+RKK557</f>
        <v>0</v>
      </c>
      <c r="RKL119" s="1845" t="e">
        <f>+RKK119/RKK$16</f>
        <v>#DIV/0!</v>
      </c>
      <c r="RKM119" s="1538">
        <f>+RKM557</f>
        <v>0</v>
      </c>
      <c r="RKN119" s="1845" t="e">
        <f>+RKM119/RKM$16</f>
        <v>#DIV/0!</v>
      </c>
      <c r="RKO119" s="1538">
        <f>+RKO557</f>
        <v>0</v>
      </c>
      <c r="RKP119" s="1845" t="e">
        <f>+RKO119/RKO$16</f>
        <v>#DIV/0!</v>
      </c>
      <c r="RKQ119" s="1538">
        <f>+RKQ557</f>
        <v>0</v>
      </c>
      <c r="RKR119" s="1845" t="e">
        <f>+RKQ119/RKQ$16</f>
        <v>#DIV/0!</v>
      </c>
      <c r="RKS119" s="1538">
        <f>+RKS557</f>
        <v>0</v>
      </c>
      <c r="RKT119" s="1845" t="e">
        <f>+RKS119/RKS$16</f>
        <v>#DIV/0!</v>
      </c>
      <c r="RKU119" s="1538">
        <f>+RKU557</f>
        <v>0</v>
      </c>
      <c r="RKV119" s="1845" t="e">
        <f>+RKU119/RKU$16</f>
        <v>#DIV/0!</v>
      </c>
      <c r="RKW119" s="1538">
        <f>+RKW557</f>
        <v>0</v>
      </c>
      <c r="RKX119" s="1845" t="e">
        <f>+RKW119/RKW$16</f>
        <v>#DIV/0!</v>
      </c>
      <c r="RKY119" s="1538">
        <f>+RKY557</f>
        <v>0</v>
      </c>
      <c r="RKZ119" s="1845" t="e">
        <f>+RKY119/RKY$16</f>
        <v>#DIV/0!</v>
      </c>
      <c r="RLA119" s="1538">
        <f>+RLA557</f>
        <v>0</v>
      </c>
      <c r="RLB119" s="1845" t="e">
        <f>+RLA119/RLA$16</f>
        <v>#DIV/0!</v>
      </c>
      <c r="RLC119" s="1538">
        <f>+RLC557</f>
        <v>0</v>
      </c>
      <c r="RLD119" s="1845" t="e">
        <f>+RLC119/RLC$16</f>
        <v>#DIV/0!</v>
      </c>
      <c r="RLE119" s="1538">
        <f>+RLE557</f>
        <v>0</v>
      </c>
      <c r="RLF119" s="1845" t="e">
        <f>+RLE119/RLE$16</f>
        <v>#DIV/0!</v>
      </c>
      <c r="RLG119" s="1538">
        <f>+RLG557</f>
        <v>0</v>
      </c>
      <c r="RLH119" s="1845" t="e">
        <f>+RLG119/RLG$16</f>
        <v>#DIV/0!</v>
      </c>
      <c r="RLI119" s="1538">
        <f>+RLI557</f>
        <v>0</v>
      </c>
      <c r="RLJ119" s="1845" t="e">
        <f>+RLI119/RLI$16</f>
        <v>#DIV/0!</v>
      </c>
      <c r="RLK119" s="1538">
        <f>+RLK557</f>
        <v>0</v>
      </c>
      <c r="RLL119" s="1845" t="e">
        <f>+RLK119/RLK$16</f>
        <v>#DIV/0!</v>
      </c>
      <c r="RLM119" s="1538">
        <f>+RLM557</f>
        <v>0</v>
      </c>
      <c r="RLN119" s="1845" t="e">
        <f>+RLM119/RLM$16</f>
        <v>#DIV/0!</v>
      </c>
      <c r="RLO119" s="1538">
        <f>+RLO557</f>
        <v>0</v>
      </c>
      <c r="RLP119" s="1845" t="e">
        <f>+RLO119/RLO$16</f>
        <v>#DIV/0!</v>
      </c>
      <c r="RLQ119" s="1538">
        <f>+RLQ557</f>
        <v>0</v>
      </c>
      <c r="RLR119" s="1845" t="e">
        <f>+RLQ119/RLQ$16</f>
        <v>#DIV/0!</v>
      </c>
      <c r="RLS119" s="1538">
        <f>+RLS557</f>
        <v>0</v>
      </c>
      <c r="RLT119" s="1845" t="e">
        <f>+RLS119/RLS$16</f>
        <v>#DIV/0!</v>
      </c>
      <c r="RLU119" s="1538">
        <f>+RLU557</f>
        <v>0</v>
      </c>
      <c r="RLV119" s="1845" t="e">
        <f>+RLU119/RLU$16</f>
        <v>#DIV/0!</v>
      </c>
      <c r="RLW119" s="1538">
        <f>+RLW557</f>
        <v>0</v>
      </c>
      <c r="RLX119" s="1845" t="e">
        <f>+RLW119/RLW$16</f>
        <v>#DIV/0!</v>
      </c>
      <c r="RLY119" s="1538">
        <f>+RLY557</f>
        <v>0</v>
      </c>
      <c r="RLZ119" s="1845" t="e">
        <f>+RLY119/RLY$16</f>
        <v>#DIV/0!</v>
      </c>
      <c r="RMA119" s="1538">
        <f>+RMA557</f>
        <v>0</v>
      </c>
      <c r="RMB119" s="1845" t="e">
        <f>+RMA119/RMA$16</f>
        <v>#DIV/0!</v>
      </c>
      <c r="RMC119" s="1538">
        <f>+RMC557</f>
        <v>0</v>
      </c>
      <c r="RMD119" s="1845" t="e">
        <f>+RMC119/RMC$16</f>
        <v>#DIV/0!</v>
      </c>
      <c r="RME119" s="1538">
        <f>+RME557</f>
        <v>0</v>
      </c>
      <c r="RMF119" s="1845" t="e">
        <f>+RME119/RME$16</f>
        <v>#DIV/0!</v>
      </c>
      <c r="RMG119" s="1538">
        <f>+RMG557</f>
        <v>0</v>
      </c>
      <c r="RMH119" s="1845" t="e">
        <f>+RMG119/RMG$16</f>
        <v>#DIV/0!</v>
      </c>
      <c r="RMI119" s="1538">
        <f>+RMI557</f>
        <v>0</v>
      </c>
      <c r="RMJ119" s="1845" t="e">
        <f>+RMI119/RMI$16</f>
        <v>#DIV/0!</v>
      </c>
      <c r="RMK119" s="1538">
        <f>+RMK557</f>
        <v>0</v>
      </c>
      <c r="RML119" s="1845" t="e">
        <f>+RMK119/RMK$16</f>
        <v>#DIV/0!</v>
      </c>
      <c r="RMM119" s="1538">
        <f>+RMM557</f>
        <v>0</v>
      </c>
      <c r="RMN119" s="1845" t="e">
        <f>+RMM119/RMM$16</f>
        <v>#DIV/0!</v>
      </c>
      <c r="RMO119" s="1538">
        <f>+RMO557</f>
        <v>0</v>
      </c>
      <c r="RMP119" s="1845" t="e">
        <f>+RMO119/RMO$16</f>
        <v>#DIV/0!</v>
      </c>
      <c r="RMQ119" s="1538">
        <f>+RMQ557</f>
        <v>0</v>
      </c>
      <c r="RMR119" s="1845" t="e">
        <f>+RMQ119/RMQ$16</f>
        <v>#DIV/0!</v>
      </c>
      <c r="RMS119" s="1538">
        <f>+RMS557</f>
        <v>0</v>
      </c>
      <c r="RMT119" s="1845" t="e">
        <f>+RMS119/RMS$16</f>
        <v>#DIV/0!</v>
      </c>
      <c r="RMU119" s="1538">
        <f>+RMU557</f>
        <v>0</v>
      </c>
      <c r="RMV119" s="1845" t="e">
        <f>+RMU119/RMU$16</f>
        <v>#DIV/0!</v>
      </c>
      <c r="RMW119" s="1538">
        <f>+RMW557</f>
        <v>0</v>
      </c>
      <c r="RMX119" s="1845" t="e">
        <f>+RMW119/RMW$16</f>
        <v>#DIV/0!</v>
      </c>
      <c r="RMY119" s="1538">
        <f>+RMY557</f>
        <v>0</v>
      </c>
      <c r="RMZ119" s="1845" t="e">
        <f>+RMY119/RMY$16</f>
        <v>#DIV/0!</v>
      </c>
      <c r="RNA119" s="1538">
        <f>+RNA557</f>
        <v>0</v>
      </c>
      <c r="RNB119" s="1845" t="e">
        <f>+RNA119/RNA$16</f>
        <v>#DIV/0!</v>
      </c>
      <c r="RNC119" s="1538">
        <f>+RNC557</f>
        <v>0</v>
      </c>
      <c r="RND119" s="1845" t="e">
        <f>+RNC119/RNC$16</f>
        <v>#DIV/0!</v>
      </c>
      <c r="RNE119" s="1538">
        <f>+RNE557</f>
        <v>0</v>
      </c>
      <c r="RNF119" s="1845" t="e">
        <f>+RNE119/RNE$16</f>
        <v>#DIV/0!</v>
      </c>
      <c r="RNG119" s="1538">
        <f>+RNG557</f>
        <v>0</v>
      </c>
      <c r="RNH119" s="1845" t="e">
        <f>+RNG119/RNG$16</f>
        <v>#DIV/0!</v>
      </c>
      <c r="RNI119" s="1538">
        <f>+RNI557</f>
        <v>0</v>
      </c>
      <c r="RNJ119" s="1845" t="e">
        <f>+RNI119/RNI$16</f>
        <v>#DIV/0!</v>
      </c>
      <c r="RNK119" s="1538">
        <f>+RNK557</f>
        <v>0</v>
      </c>
      <c r="RNL119" s="1845" t="e">
        <f>+RNK119/RNK$16</f>
        <v>#DIV/0!</v>
      </c>
      <c r="RNM119" s="1538">
        <f>+RNM557</f>
        <v>0</v>
      </c>
      <c r="RNN119" s="1845" t="e">
        <f>+RNM119/RNM$16</f>
        <v>#DIV/0!</v>
      </c>
      <c r="RNO119" s="1538">
        <f>+RNO557</f>
        <v>0</v>
      </c>
      <c r="RNP119" s="1845" t="e">
        <f>+RNO119/RNO$16</f>
        <v>#DIV/0!</v>
      </c>
      <c r="RNQ119" s="1538">
        <f>+RNQ557</f>
        <v>0</v>
      </c>
      <c r="RNR119" s="1845" t="e">
        <f>+RNQ119/RNQ$16</f>
        <v>#DIV/0!</v>
      </c>
      <c r="RNS119" s="1538">
        <f>+RNS557</f>
        <v>0</v>
      </c>
      <c r="RNT119" s="1845" t="e">
        <f>+RNS119/RNS$16</f>
        <v>#DIV/0!</v>
      </c>
      <c r="RNU119" s="1538">
        <f>+RNU557</f>
        <v>0</v>
      </c>
      <c r="RNV119" s="1845" t="e">
        <f>+RNU119/RNU$16</f>
        <v>#DIV/0!</v>
      </c>
      <c r="RNW119" s="1538">
        <f>+RNW557</f>
        <v>0</v>
      </c>
      <c r="RNX119" s="1845" t="e">
        <f>+RNW119/RNW$16</f>
        <v>#DIV/0!</v>
      </c>
      <c r="RNY119" s="1538">
        <f>+RNY557</f>
        <v>0</v>
      </c>
      <c r="RNZ119" s="1845" t="e">
        <f>+RNY119/RNY$16</f>
        <v>#DIV/0!</v>
      </c>
      <c r="ROA119" s="1538">
        <f>+ROA557</f>
        <v>0</v>
      </c>
      <c r="ROB119" s="1845" t="e">
        <f>+ROA119/ROA$16</f>
        <v>#DIV/0!</v>
      </c>
      <c r="ROC119" s="1538">
        <f>+ROC557</f>
        <v>0</v>
      </c>
      <c r="ROD119" s="1845" t="e">
        <f>+ROC119/ROC$16</f>
        <v>#DIV/0!</v>
      </c>
      <c r="ROE119" s="1538">
        <f>+ROE557</f>
        <v>0</v>
      </c>
      <c r="ROF119" s="1845" t="e">
        <f>+ROE119/ROE$16</f>
        <v>#DIV/0!</v>
      </c>
      <c r="ROG119" s="1538">
        <f>+ROG557</f>
        <v>0</v>
      </c>
      <c r="ROH119" s="1845" t="e">
        <f>+ROG119/ROG$16</f>
        <v>#DIV/0!</v>
      </c>
      <c r="ROI119" s="1538">
        <f>+ROI557</f>
        <v>0</v>
      </c>
      <c r="ROJ119" s="1845" t="e">
        <f>+ROI119/ROI$16</f>
        <v>#DIV/0!</v>
      </c>
      <c r="ROK119" s="1538">
        <f>+ROK557</f>
        <v>0</v>
      </c>
      <c r="ROL119" s="1845" t="e">
        <f>+ROK119/ROK$16</f>
        <v>#DIV/0!</v>
      </c>
      <c r="ROM119" s="1538">
        <f>+ROM557</f>
        <v>0</v>
      </c>
      <c r="RON119" s="1845" t="e">
        <f>+ROM119/ROM$16</f>
        <v>#DIV/0!</v>
      </c>
      <c r="ROO119" s="1538">
        <f>+ROO557</f>
        <v>0</v>
      </c>
      <c r="ROP119" s="1845" t="e">
        <f>+ROO119/ROO$16</f>
        <v>#DIV/0!</v>
      </c>
      <c r="ROQ119" s="1538">
        <f>+ROQ557</f>
        <v>0</v>
      </c>
      <c r="ROR119" s="1845" t="e">
        <f>+ROQ119/ROQ$16</f>
        <v>#DIV/0!</v>
      </c>
      <c r="ROS119" s="1538">
        <f>+ROS557</f>
        <v>0</v>
      </c>
      <c r="ROT119" s="1845" t="e">
        <f>+ROS119/ROS$16</f>
        <v>#DIV/0!</v>
      </c>
      <c r="ROU119" s="1538">
        <f>+ROU557</f>
        <v>0</v>
      </c>
      <c r="ROV119" s="1845" t="e">
        <f>+ROU119/ROU$16</f>
        <v>#DIV/0!</v>
      </c>
      <c r="ROW119" s="1538">
        <f>+ROW557</f>
        <v>0</v>
      </c>
      <c r="ROX119" s="1845" t="e">
        <f>+ROW119/ROW$16</f>
        <v>#DIV/0!</v>
      </c>
      <c r="ROY119" s="1538">
        <f>+ROY557</f>
        <v>0</v>
      </c>
      <c r="ROZ119" s="1845" t="e">
        <f>+ROY119/ROY$16</f>
        <v>#DIV/0!</v>
      </c>
      <c r="RPA119" s="1538">
        <f>+RPA557</f>
        <v>0</v>
      </c>
      <c r="RPB119" s="1845" t="e">
        <f>+RPA119/RPA$16</f>
        <v>#DIV/0!</v>
      </c>
      <c r="RPC119" s="1538">
        <f>+RPC557</f>
        <v>0</v>
      </c>
      <c r="RPD119" s="1845" t="e">
        <f>+RPC119/RPC$16</f>
        <v>#DIV/0!</v>
      </c>
      <c r="RPE119" s="1538">
        <f>+RPE557</f>
        <v>0</v>
      </c>
      <c r="RPF119" s="1845" t="e">
        <f>+RPE119/RPE$16</f>
        <v>#DIV/0!</v>
      </c>
      <c r="RPG119" s="1538">
        <f>+RPG557</f>
        <v>0</v>
      </c>
      <c r="RPH119" s="1845" t="e">
        <f>+RPG119/RPG$16</f>
        <v>#DIV/0!</v>
      </c>
      <c r="RPI119" s="1538">
        <f>+RPI557</f>
        <v>0</v>
      </c>
      <c r="RPJ119" s="1845" t="e">
        <f>+RPI119/RPI$16</f>
        <v>#DIV/0!</v>
      </c>
      <c r="RPK119" s="1538">
        <f>+RPK557</f>
        <v>0</v>
      </c>
      <c r="RPL119" s="1845" t="e">
        <f>+RPK119/RPK$16</f>
        <v>#DIV/0!</v>
      </c>
      <c r="RPM119" s="1538">
        <f>+RPM557</f>
        <v>0</v>
      </c>
      <c r="RPN119" s="1845" t="e">
        <f>+RPM119/RPM$16</f>
        <v>#DIV/0!</v>
      </c>
      <c r="RPO119" s="1538">
        <f>+RPO557</f>
        <v>0</v>
      </c>
      <c r="RPP119" s="1845" t="e">
        <f>+RPO119/RPO$16</f>
        <v>#DIV/0!</v>
      </c>
      <c r="RPQ119" s="1538">
        <f>+RPQ557</f>
        <v>0</v>
      </c>
      <c r="RPR119" s="1845" t="e">
        <f>+RPQ119/RPQ$16</f>
        <v>#DIV/0!</v>
      </c>
      <c r="RPS119" s="1538">
        <f>+RPS557</f>
        <v>0</v>
      </c>
      <c r="RPT119" s="1845" t="e">
        <f>+RPS119/RPS$16</f>
        <v>#DIV/0!</v>
      </c>
      <c r="RPU119" s="1538">
        <f>+RPU557</f>
        <v>0</v>
      </c>
      <c r="RPV119" s="1845" t="e">
        <f>+RPU119/RPU$16</f>
        <v>#DIV/0!</v>
      </c>
      <c r="RPW119" s="1538">
        <f>+RPW557</f>
        <v>0</v>
      </c>
      <c r="RPX119" s="1845" t="e">
        <f>+RPW119/RPW$16</f>
        <v>#DIV/0!</v>
      </c>
      <c r="RPY119" s="1538">
        <f>+RPY557</f>
        <v>0</v>
      </c>
      <c r="RPZ119" s="1845" t="e">
        <f>+RPY119/RPY$16</f>
        <v>#DIV/0!</v>
      </c>
      <c r="RQA119" s="1538">
        <f>+RQA557</f>
        <v>0</v>
      </c>
      <c r="RQB119" s="1845" t="e">
        <f>+RQA119/RQA$16</f>
        <v>#DIV/0!</v>
      </c>
      <c r="RQC119" s="1538">
        <f>+RQC557</f>
        <v>0</v>
      </c>
      <c r="RQD119" s="1845" t="e">
        <f>+RQC119/RQC$16</f>
        <v>#DIV/0!</v>
      </c>
      <c r="RQE119" s="1538">
        <f>+RQE557</f>
        <v>0</v>
      </c>
      <c r="RQF119" s="1845" t="e">
        <f>+RQE119/RQE$16</f>
        <v>#DIV/0!</v>
      </c>
      <c r="RQG119" s="1538">
        <f>+RQG557</f>
        <v>0</v>
      </c>
      <c r="RQH119" s="1845" t="e">
        <f>+RQG119/RQG$16</f>
        <v>#DIV/0!</v>
      </c>
      <c r="RQI119" s="1538">
        <f>+RQI557</f>
        <v>0</v>
      </c>
      <c r="RQJ119" s="1845" t="e">
        <f>+RQI119/RQI$16</f>
        <v>#DIV/0!</v>
      </c>
      <c r="RQK119" s="1538">
        <f>+RQK557</f>
        <v>0</v>
      </c>
      <c r="RQL119" s="1845" t="e">
        <f>+RQK119/RQK$16</f>
        <v>#DIV/0!</v>
      </c>
      <c r="RQM119" s="1538">
        <f>+RQM557</f>
        <v>0</v>
      </c>
      <c r="RQN119" s="1845" t="e">
        <f>+RQM119/RQM$16</f>
        <v>#DIV/0!</v>
      </c>
      <c r="RQO119" s="1538">
        <f>+RQO557</f>
        <v>0</v>
      </c>
      <c r="RQP119" s="1845" t="e">
        <f>+RQO119/RQO$16</f>
        <v>#DIV/0!</v>
      </c>
      <c r="RQQ119" s="1538">
        <f>+RQQ557</f>
        <v>0</v>
      </c>
      <c r="RQR119" s="1845" t="e">
        <f>+RQQ119/RQQ$16</f>
        <v>#DIV/0!</v>
      </c>
      <c r="RQS119" s="1538">
        <f>+RQS557</f>
        <v>0</v>
      </c>
      <c r="RQT119" s="1845" t="e">
        <f>+RQS119/RQS$16</f>
        <v>#DIV/0!</v>
      </c>
      <c r="RQU119" s="1538">
        <f>+RQU557</f>
        <v>0</v>
      </c>
      <c r="RQV119" s="1845" t="e">
        <f>+RQU119/RQU$16</f>
        <v>#DIV/0!</v>
      </c>
      <c r="RQW119" s="1538">
        <f>+RQW557</f>
        <v>0</v>
      </c>
      <c r="RQX119" s="1845" t="e">
        <f>+RQW119/RQW$16</f>
        <v>#DIV/0!</v>
      </c>
      <c r="RQY119" s="1538">
        <f>+RQY557</f>
        <v>0</v>
      </c>
      <c r="RQZ119" s="1845" t="e">
        <f>+RQY119/RQY$16</f>
        <v>#DIV/0!</v>
      </c>
      <c r="RRA119" s="1538">
        <f>+RRA557</f>
        <v>0</v>
      </c>
      <c r="RRB119" s="1845" t="e">
        <f>+RRA119/RRA$16</f>
        <v>#DIV/0!</v>
      </c>
      <c r="RRC119" s="1538">
        <f>+RRC557</f>
        <v>0</v>
      </c>
      <c r="RRD119" s="1845" t="e">
        <f>+RRC119/RRC$16</f>
        <v>#DIV/0!</v>
      </c>
      <c r="RRE119" s="1538">
        <f>+RRE557</f>
        <v>0</v>
      </c>
      <c r="RRF119" s="1845" t="e">
        <f>+RRE119/RRE$16</f>
        <v>#DIV/0!</v>
      </c>
      <c r="RRG119" s="1538">
        <f>+RRG557</f>
        <v>0</v>
      </c>
      <c r="RRH119" s="1845" t="e">
        <f>+RRG119/RRG$16</f>
        <v>#DIV/0!</v>
      </c>
      <c r="RRI119" s="1538">
        <f>+RRI557</f>
        <v>0</v>
      </c>
      <c r="RRJ119" s="1845" t="e">
        <f>+RRI119/RRI$16</f>
        <v>#DIV/0!</v>
      </c>
      <c r="RRK119" s="1538">
        <f>+RRK557</f>
        <v>0</v>
      </c>
      <c r="RRL119" s="1845" t="e">
        <f>+RRK119/RRK$16</f>
        <v>#DIV/0!</v>
      </c>
      <c r="RRM119" s="1538">
        <f>+RRM557</f>
        <v>0</v>
      </c>
      <c r="RRN119" s="1845" t="e">
        <f>+RRM119/RRM$16</f>
        <v>#DIV/0!</v>
      </c>
      <c r="RRO119" s="1538">
        <f>+RRO557</f>
        <v>0</v>
      </c>
      <c r="RRP119" s="1845" t="e">
        <f>+RRO119/RRO$16</f>
        <v>#DIV/0!</v>
      </c>
      <c r="RRQ119" s="1538">
        <f>+RRQ557</f>
        <v>0</v>
      </c>
      <c r="RRR119" s="1845" t="e">
        <f>+RRQ119/RRQ$16</f>
        <v>#DIV/0!</v>
      </c>
      <c r="RRS119" s="1538">
        <f>+RRS557</f>
        <v>0</v>
      </c>
      <c r="RRT119" s="1845" t="e">
        <f>+RRS119/RRS$16</f>
        <v>#DIV/0!</v>
      </c>
      <c r="RRU119" s="1538">
        <f>+RRU557</f>
        <v>0</v>
      </c>
      <c r="RRV119" s="1845" t="e">
        <f>+RRU119/RRU$16</f>
        <v>#DIV/0!</v>
      </c>
      <c r="RRW119" s="1538">
        <f>+RRW557</f>
        <v>0</v>
      </c>
      <c r="RRX119" s="1845" t="e">
        <f>+RRW119/RRW$16</f>
        <v>#DIV/0!</v>
      </c>
      <c r="RRY119" s="1538">
        <f>+RRY557</f>
        <v>0</v>
      </c>
      <c r="RRZ119" s="1845" t="e">
        <f>+RRY119/RRY$16</f>
        <v>#DIV/0!</v>
      </c>
      <c r="RSA119" s="1538">
        <f>+RSA557</f>
        <v>0</v>
      </c>
      <c r="RSB119" s="1845" t="e">
        <f>+RSA119/RSA$16</f>
        <v>#DIV/0!</v>
      </c>
      <c r="RSC119" s="1538">
        <f>+RSC557</f>
        <v>0</v>
      </c>
      <c r="RSD119" s="1845" t="e">
        <f>+RSC119/RSC$16</f>
        <v>#DIV/0!</v>
      </c>
      <c r="RSE119" s="1538">
        <f>+RSE557</f>
        <v>0</v>
      </c>
      <c r="RSF119" s="1845" t="e">
        <f>+RSE119/RSE$16</f>
        <v>#DIV/0!</v>
      </c>
      <c r="RSG119" s="1538">
        <f>+RSG557</f>
        <v>0</v>
      </c>
      <c r="RSH119" s="1845" t="e">
        <f>+RSG119/RSG$16</f>
        <v>#DIV/0!</v>
      </c>
      <c r="RSI119" s="1538">
        <f>+RSI557</f>
        <v>0</v>
      </c>
      <c r="RSJ119" s="1845" t="e">
        <f>+RSI119/RSI$16</f>
        <v>#DIV/0!</v>
      </c>
      <c r="RSK119" s="1538">
        <f>+RSK557</f>
        <v>0</v>
      </c>
      <c r="RSL119" s="1845" t="e">
        <f>+RSK119/RSK$16</f>
        <v>#DIV/0!</v>
      </c>
      <c r="RSM119" s="1538">
        <f>+RSM557</f>
        <v>0</v>
      </c>
      <c r="RSN119" s="1845" t="e">
        <f>+RSM119/RSM$16</f>
        <v>#DIV/0!</v>
      </c>
      <c r="RSO119" s="1538">
        <f>+RSO557</f>
        <v>0</v>
      </c>
      <c r="RSP119" s="1845" t="e">
        <f>+RSO119/RSO$16</f>
        <v>#DIV/0!</v>
      </c>
      <c r="RSQ119" s="1538">
        <f>+RSQ557</f>
        <v>0</v>
      </c>
      <c r="RSR119" s="1845" t="e">
        <f>+RSQ119/RSQ$16</f>
        <v>#DIV/0!</v>
      </c>
      <c r="RSS119" s="1538">
        <f>+RSS557</f>
        <v>0</v>
      </c>
      <c r="RST119" s="1845" t="e">
        <f>+RSS119/RSS$16</f>
        <v>#DIV/0!</v>
      </c>
      <c r="RSU119" s="1538">
        <f>+RSU557</f>
        <v>0</v>
      </c>
      <c r="RSV119" s="1845" t="e">
        <f>+RSU119/RSU$16</f>
        <v>#DIV/0!</v>
      </c>
      <c r="RSW119" s="1538">
        <f>+RSW557</f>
        <v>0</v>
      </c>
      <c r="RSX119" s="1845" t="e">
        <f>+RSW119/RSW$16</f>
        <v>#DIV/0!</v>
      </c>
      <c r="RSY119" s="1538">
        <f>+RSY557</f>
        <v>0</v>
      </c>
      <c r="RSZ119" s="1845" t="e">
        <f>+RSY119/RSY$16</f>
        <v>#DIV/0!</v>
      </c>
      <c r="RTA119" s="1538">
        <f>+RTA557</f>
        <v>0</v>
      </c>
      <c r="RTB119" s="1845" t="e">
        <f>+RTA119/RTA$16</f>
        <v>#DIV/0!</v>
      </c>
      <c r="RTC119" s="1538">
        <f>+RTC557</f>
        <v>0</v>
      </c>
      <c r="RTD119" s="1845" t="e">
        <f>+RTC119/RTC$16</f>
        <v>#DIV/0!</v>
      </c>
      <c r="RTE119" s="1538">
        <f>+RTE557</f>
        <v>0</v>
      </c>
      <c r="RTF119" s="1845" t="e">
        <f>+RTE119/RTE$16</f>
        <v>#DIV/0!</v>
      </c>
      <c r="RTG119" s="1538">
        <f>+RTG557</f>
        <v>0</v>
      </c>
      <c r="RTH119" s="1845" t="e">
        <f>+RTG119/RTG$16</f>
        <v>#DIV/0!</v>
      </c>
      <c r="RTI119" s="1538">
        <f>+RTI557</f>
        <v>0</v>
      </c>
      <c r="RTJ119" s="1845" t="e">
        <f>+RTI119/RTI$16</f>
        <v>#DIV/0!</v>
      </c>
      <c r="RTK119" s="1538">
        <f>+RTK557</f>
        <v>0</v>
      </c>
      <c r="RTL119" s="1845" t="e">
        <f>+RTK119/RTK$16</f>
        <v>#DIV/0!</v>
      </c>
      <c r="RTM119" s="1538">
        <f>+RTM557</f>
        <v>0</v>
      </c>
      <c r="RTN119" s="1845" t="e">
        <f>+RTM119/RTM$16</f>
        <v>#DIV/0!</v>
      </c>
      <c r="RTO119" s="1538">
        <f>+RTO557</f>
        <v>0</v>
      </c>
      <c r="RTP119" s="1845" t="e">
        <f>+RTO119/RTO$16</f>
        <v>#DIV/0!</v>
      </c>
      <c r="RTQ119" s="1538">
        <f>+RTQ557</f>
        <v>0</v>
      </c>
      <c r="RTR119" s="1845" t="e">
        <f>+RTQ119/RTQ$16</f>
        <v>#DIV/0!</v>
      </c>
      <c r="RTS119" s="1538">
        <f>+RTS557</f>
        <v>0</v>
      </c>
      <c r="RTT119" s="1845" t="e">
        <f>+RTS119/RTS$16</f>
        <v>#DIV/0!</v>
      </c>
      <c r="RTU119" s="1538">
        <f>+RTU557</f>
        <v>0</v>
      </c>
      <c r="RTV119" s="1845" t="e">
        <f>+RTU119/RTU$16</f>
        <v>#DIV/0!</v>
      </c>
      <c r="RTW119" s="1538">
        <f>+RTW557</f>
        <v>0</v>
      </c>
      <c r="RTX119" s="1845" t="e">
        <f>+RTW119/RTW$16</f>
        <v>#DIV/0!</v>
      </c>
      <c r="RTY119" s="1538">
        <f>+RTY557</f>
        <v>0</v>
      </c>
      <c r="RTZ119" s="1845" t="e">
        <f>+RTY119/RTY$16</f>
        <v>#DIV/0!</v>
      </c>
      <c r="RUA119" s="1538">
        <f>+RUA557</f>
        <v>0</v>
      </c>
      <c r="RUB119" s="1845" t="e">
        <f>+RUA119/RUA$16</f>
        <v>#DIV/0!</v>
      </c>
      <c r="RUC119" s="1538">
        <f>+RUC557</f>
        <v>0</v>
      </c>
      <c r="RUD119" s="1845" t="e">
        <f>+RUC119/RUC$16</f>
        <v>#DIV/0!</v>
      </c>
      <c r="RUE119" s="1538">
        <f>+RUE557</f>
        <v>0</v>
      </c>
      <c r="RUF119" s="1845" t="e">
        <f>+RUE119/RUE$16</f>
        <v>#DIV/0!</v>
      </c>
      <c r="RUG119" s="1538">
        <f>+RUG557</f>
        <v>0</v>
      </c>
      <c r="RUH119" s="1845" t="e">
        <f>+RUG119/RUG$16</f>
        <v>#DIV/0!</v>
      </c>
      <c r="RUI119" s="1538">
        <f>+RUI557</f>
        <v>0</v>
      </c>
      <c r="RUJ119" s="1845" t="e">
        <f>+RUI119/RUI$16</f>
        <v>#DIV/0!</v>
      </c>
      <c r="RUK119" s="1538">
        <f>+RUK557</f>
        <v>0</v>
      </c>
      <c r="RUL119" s="1845" t="e">
        <f>+RUK119/RUK$16</f>
        <v>#DIV/0!</v>
      </c>
      <c r="RUM119" s="1538">
        <f>+RUM557</f>
        <v>0</v>
      </c>
      <c r="RUN119" s="1845" t="e">
        <f>+RUM119/RUM$16</f>
        <v>#DIV/0!</v>
      </c>
      <c r="RUO119" s="1538">
        <f>+RUO557</f>
        <v>0</v>
      </c>
      <c r="RUP119" s="1845" t="e">
        <f>+RUO119/RUO$16</f>
        <v>#DIV/0!</v>
      </c>
      <c r="RUQ119" s="1538">
        <f>+RUQ557</f>
        <v>0</v>
      </c>
      <c r="RUR119" s="1845" t="e">
        <f>+RUQ119/RUQ$16</f>
        <v>#DIV/0!</v>
      </c>
      <c r="RUS119" s="1538">
        <f>+RUS557</f>
        <v>0</v>
      </c>
      <c r="RUT119" s="1845" t="e">
        <f>+RUS119/RUS$16</f>
        <v>#DIV/0!</v>
      </c>
      <c r="RUU119" s="1538">
        <f>+RUU557</f>
        <v>0</v>
      </c>
      <c r="RUV119" s="1845" t="e">
        <f>+RUU119/RUU$16</f>
        <v>#DIV/0!</v>
      </c>
      <c r="RUW119" s="1538">
        <f>+RUW557</f>
        <v>0</v>
      </c>
      <c r="RUX119" s="1845" t="e">
        <f>+RUW119/RUW$16</f>
        <v>#DIV/0!</v>
      </c>
      <c r="RUY119" s="1538">
        <f>+RUY557</f>
        <v>0</v>
      </c>
      <c r="RUZ119" s="1845" t="e">
        <f>+RUY119/RUY$16</f>
        <v>#DIV/0!</v>
      </c>
      <c r="RVA119" s="1538">
        <f>+RVA557</f>
        <v>0</v>
      </c>
      <c r="RVB119" s="1845" t="e">
        <f>+RVA119/RVA$16</f>
        <v>#DIV/0!</v>
      </c>
      <c r="RVC119" s="1538">
        <f>+RVC557</f>
        <v>0</v>
      </c>
      <c r="RVD119" s="1845" t="e">
        <f>+RVC119/RVC$16</f>
        <v>#DIV/0!</v>
      </c>
      <c r="RVE119" s="1538">
        <f>+RVE557</f>
        <v>0</v>
      </c>
      <c r="RVF119" s="1845" t="e">
        <f>+RVE119/RVE$16</f>
        <v>#DIV/0!</v>
      </c>
      <c r="RVG119" s="1538">
        <f>+RVG557</f>
        <v>0</v>
      </c>
      <c r="RVH119" s="1845" t="e">
        <f>+RVG119/RVG$16</f>
        <v>#DIV/0!</v>
      </c>
      <c r="RVI119" s="1538">
        <f>+RVI557</f>
        <v>0</v>
      </c>
      <c r="RVJ119" s="1845" t="e">
        <f>+RVI119/RVI$16</f>
        <v>#DIV/0!</v>
      </c>
      <c r="RVK119" s="1538">
        <f>+RVK557</f>
        <v>0</v>
      </c>
      <c r="RVL119" s="1845" t="e">
        <f>+RVK119/RVK$16</f>
        <v>#DIV/0!</v>
      </c>
      <c r="RVM119" s="1538">
        <f>+RVM557</f>
        <v>0</v>
      </c>
      <c r="RVN119" s="1845" t="e">
        <f>+RVM119/RVM$16</f>
        <v>#DIV/0!</v>
      </c>
      <c r="RVO119" s="1538">
        <f>+RVO557</f>
        <v>0</v>
      </c>
      <c r="RVP119" s="1845" t="e">
        <f>+RVO119/RVO$16</f>
        <v>#DIV/0!</v>
      </c>
      <c r="RVQ119" s="1538">
        <f>+RVQ557</f>
        <v>0</v>
      </c>
      <c r="RVR119" s="1845" t="e">
        <f>+RVQ119/RVQ$16</f>
        <v>#DIV/0!</v>
      </c>
      <c r="RVS119" s="1538">
        <f>+RVS557</f>
        <v>0</v>
      </c>
      <c r="RVT119" s="1845" t="e">
        <f>+RVS119/RVS$16</f>
        <v>#DIV/0!</v>
      </c>
      <c r="RVU119" s="1538">
        <f>+RVU557</f>
        <v>0</v>
      </c>
      <c r="RVV119" s="1845" t="e">
        <f>+RVU119/RVU$16</f>
        <v>#DIV/0!</v>
      </c>
      <c r="RVW119" s="1538">
        <f>+RVW557</f>
        <v>0</v>
      </c>
      <c r="RVX119" s="1845" t="e">
        <f>+RVW119/RVW$16</f>
        <v>#DIV/0!</v>
      </c>
      <c r="RVY119" s="1538">
        <f>+RVY557</f>
        <v>0</v>
      </c>
      <c r="RVZ119" s="1845" t="e">
        <f>+RVY119/RVY$16</f>
        <v>#DIV/0!</v>
      </c>
      <c r="RWA119" s="1538">
        <f>+RWA557</f>
        <v>0</v>
      </c>
      <c r="RWB119" s="1845" t="e">
        <f>+RWA119/RWA$16</f>
        <v>#DIV/0!</v>
      </c>
      <c r="RWC119" s="1538">
        <f>+RWC557</f>
        <v>0</v>
      </c>
      <c r="RWD119" s="1845" t="e">
        <f>+RWC119/RWC$16</f>
        <v>#DIV/0!</v>
      </c>
      <c r="RWE119" s="1538">
        <f>+RWE557</f>
        <v>0</v>
      </c>
      <c r="RWF119" s="1845" t="e">
        <f>+RWE119/RWE$16</f>
        <v>#DIV/0!</v>
      </c>
      <c r="RWG119" s="1538">
        <f>+RWG557</f>
        <v>0</v>
      </c>
      <c r="RWH119" s="1845" t="e">
        <f>+RWG119/RWG$16</f>
        <v>#DIV/0!</v>
      </c>
      <c r="RWI119" s="1538">
        <f>+RWI557</f>
        <v>0</v>
      </c>
      <c r="RWJ119" s="1845" t="e">
        <f>+RWI119/RWI$16</f>
        <v>#DIV/0!</v>
      </c>
      <c r="RWK119" s="1538">
        <f>+RWK557</f>
        <v>0</v>
      </c>
      <c r="RWL119" s="1845" t="e">
        <f>+RWK119/RWK$16</f>
        <v>#DIV/0!</v>
      </c>
      <c r="RWM119" s="1538">
        <f>+RWM557</f>
        <v>0</v>
      </c>
      <c r="RWN119" s="1845" t="e">
        <f>+RWM119/RWM$16</f>
        <v>#DIV/0!</v>
      </c>
      <c r="RWO119" s="1538">
        <f>+RWO557</f>
        <v>0</v>
      </c>
      <c r="RWP119" s="1845" t="e">
        <f>+RWO119/RWO$16</f>
        <v>#DIV/0!</v>
      </c>
      <c r="RWQ119" s="1538">
        <f>+RWQ557</f>
        <v>0</v>
      </c>
      <c r="RWR119" s="1845" t="e">
        <f>+RWQ119/RWQ$16</f>
        <v>#DIV/0!</v>
      </c>
      <c r="RWS119" s="1538">
        <f>+RWS557</f>
        <v>0</v>
      </c>
      <c r="RWT119" s="1845" t="e">
        <f>+RWS119/RWS$16</f>
        <v>#DIV/0!</v>
      </c>
      <c r="RWU119" s="1538">
        <f>+RWU557</f>
        <v>0</v>
      </c>
      <c r="RWV119" s="1845" t="e">
        <f>+RWU119/RWU$16</f>
        <v>#DIV/0!</v>
      </c>
      <c r="RWW119" s="1538">
        <f>+RWW557</f>
        <v>0</v>
      </c>
      <c r="RWX119" s="1845" t="e">
        <f>+RWW119/RWW$16</f>
        <v>#DIV/0!</v>
      </c>
      <c r="RWY119" s="1538">
        <f>+RWY557</f>
        <v>0</v>
      </c>
      <c r="RWZ119" s="1845" t="e">
        <f>+RWY119/RWY$16</f>
        <v>#DIV/0!</v>
      </c>
      <c r="RXA119" s="1538">
        <f>+RXA557</f>
        <v>0</v>
      </c>
      <c r="RXB119" s="1845" t="e">
        <f>+RXA119/RXA$16</f>
        <v>#DIV/0!</v>
      </c>
      <c r="RXC119" s="1538">
        <f>+RXC557</f>
        <v>0</v>
      </c>
      <c r="RXD119" s="1845" t="e">
        <f>+RXC119/RXC$16</f>
        <v>#DIV/0!</v>
      </c>
      <c r="RXE119" s="1538">
        <f>+RXE557</f>
        <v>0</v>
      </c>
      <c r="RXF119" s="1845" t="e">
        <f>+RXE119/RXE$16</f>
        <v>#DIV/0!</v>
      </c>
      <c r="RXG119" s="1538">
        <f>+RXG557</f>
        <v>0</v>
      </c>
      <c r="RXH119" s="1845" t="e">
        <f>+RXG119/RXG$16</f>
        <v>#DIV/0!</v>
      </c>
      <c r="RXI119" s="1538">
        <f>+RXI557</f>
        <v>0</v>
      </c>
      <c r="RXJ119" s="1845" t="e">
        <f>+RXI119/RXI$16</f>
        <v>#DIV/0!</v>
      </c>
      <c r="RXK119" s="1538">
        <f>+RXK557</f>
        <v>0</v>
      </c>
      <c r="RXL119" s="1845" t="e">
        <f>+RXK119/RXK$16</f>
        <v>#DIV/0!</v>
      </c>
      <c r="RXM119" s="1538">
        <f>+RXM557</f>
        <v>0</v>
      </c>
      <c r="RXN119" s="1845" t="e">
        <f>+RXM119/RXM$16</f>
        <v>#DIV/0!</v>
      </c>
      <c r="RXO119" s="1538">
        <f>+RXO557</f>
        <v>0</v>
      </c>
      <c r="RXP119" s="1845" t="e">
        <f>+RXO119/RXO$16</f>
        <v>#DIV/0!</v>
      </c>
      <c r="RXQ119" s="1538">
        <f>+RXQ557</f>
        <v>0</v>
      </c>
      <c r="RXR119" s="1845" t="e">
        <f>+RXQ119/RXQ$16</f>
        <v>#DIV/0!</v>
      </c>
      <c r="RXS119" s="1538">
        <f>+RXS557</f>
        <v>0</v>
      </c>
      <c r="RXT119" s="1845" t="e">
        <f>+RXS119/RXS$16</f>
        <v>#DIV/0!</v>
      </c>
      <c r="RXU119" s="1538">
        <f>+RXU557</f>
        <v>0</v>
      </c>
      <c r="RXV119" s="1845" t="e">
        <f>+RXU119/RXU$16</f>
        <v>#DIV/0!</v>
      </c>
      <c r="RXW119" s="1538">
        <f>+RXW557</f>
        <v>0</v>
      </c>
      <c r="RXX119" s="1845" t="e">
        <f>+RXW119/RXW$16</f>
        <v>#DIV/0!</v>
      </c>
      <c r="RXY119" s="1538">
        <f>+RXY557</f>
        <v>0</v>
      </c>
      <c r="RXZ119" s="1845" t="e">
        <f>+RXY119/RXY$16</f>
        <v>#DIV/0!</v>
      </c>
      <c r="RYA119" s="1538">
        <f>+RYA557</f>
        <v>0</v>
      </c>
      <c r="RYB119" s="1845" t="e">
        <f>+RYA119/RYA$16</f>
        <v>#DIV/0!</v>
      </c>
      <c r="RYC119" s="1538">
        <f>+RYC557</f>
        <v>0</v>
      </c>
      <c r="RYD119" s="1845" t="e">
        <f>+RYC119/RYC$16</f>
        <v>#DIV/0!</v>
      </c>
      <c r="RYE119" s="1538">
        <f>+RYE557</f>
        <v>0</v>
      </c>
      <c r="RYF119" s="1845" t="e">
        <f>+RYE119/RYE$16</f>
        <v>#DIV/0!</v>
      </c>
      <c r="RYG119" s="1538">
        <f>+RYG557</f>
        <v>0</v>
      </c>
      <c r="RYH119" s="1845" t="e">
        <f>+RYG119/RYG$16</f>
        <v>#DIV/0!</v>
      </c>
      <c r="RYI119" s="1538">
        <f>+RYI557</f>
        <v>0</v>
      </c>
      <c r="RYJ119" s="1845" t="e">
        <f>+RYI119/RYI$16</f>
        <v>#DIV/0!</v>
      </c>
      <c r="RYK119" s="1538">
        <f>+RYK557</f>
        <v>0</v>
      </c>
      <c r="RYL119" s="1845" t="e">
        <f>+RYK119/RYK$16</f>
        <v>#DIV/0!</v>
      </c>
      <c r="RYM119" s="1538">
        <f>+RYM557</f>
        <v>0</v>
      </c>
      <c r="RYN119" s="1845" t="e">
        <f>+RYM119/RYM$16</f>
        <v>#DIV/0!</v>
      </c>
      <c r="RYO119" s="1538">
        <f>+RYO557</f>
        <v>0</v>
      </c>
      <c r="RYP119" s="1845" t="e">
        <f>+RYO119/RYO$16</f>
        <v>#DIV/0!</v>
      </c>
      <c r="RYQ119" s="1538">
        <f>+RYQ557</f>
        <v>0</v>
      </c>
      <c r="RYR119" s="1845" t="e">
        <f>+RYQ119/RYQ$16</f>
        <v>#DIV/0!</v>
      </c>
      <c r="RYS119" s="1538">
        <f>+RYS557</f>
        <v>0</v>
      </c>
      <c r="RYT119" s="1845" t="e">
        <f>+RYS119/RYS$16</f>
        <v>#DIV/0!</v>
      </c>
      <c r="RYU119" s="1538">
        <f>+RYU557</f>
        <v>0</v>
      </c>
      <c r="RYV119" s="1845" t="e">
        <f>+RYU119/RYU$16</f>
        <v>#DIV/0!</v>
      </c>
      <c r="RYW119" s="1538">
        <f>+RYW557</f>
        <v>0</v>
      </c>
      <c r="RYX119" s="1845" t="e">
        <f>+RYW119/RYW$16</f>
        <v>#DIV/0!</v>
      </c>
      <c r="RYY119" s="1538">
        <f>+RYY557</f>
        <v>0</v>
      </c>
      <c r="RYZ119" s="1845" t="e">
        <f>+RYY119/RYY$16</f>
        <v>#DIV/0!</v>
      </c>
      <c r="RZA119" s="1538">
        <f>+RZA557</f>
        <v>0</v>
      </c>
      <c r="RZB119" s="1845" t="e">
        <f>+RZA119/RZA$16</f>
        <v>#DIV/0!</v>
      </c>
      <c r="RZC119" s="1538">
        <f>+RZC557</f>
        <v>0</v>
      </c>
      <c r="RZD119" s="1845" t="e">
        <f>+RZC119/RZC$16</f>
        <v>#DIV/0!</v>
      </c>
      <c r="RZE119" s="1538">
        <f>+RZE557</f>
        <v>0</v>
      </c>
      <c r="RZF119" s="1845" t="e">
        <f>+RZE119/RZE$16</f>
        <v>#DIV/0!</v>
      </c>
      <c r="RZG119" s="1538">
        <f>+RZG557</f>
        <v>0</v>
      </c>
      <c r="RZH119" s="1845" t="e">
        <f>+RZG119/RZG$16</f>
        <v>#DIV/0!</v>
      </c>
      <c r="RZI119" s="1538">
        <f>+RZI557</f>
        <v>0</v>
      </c>
      <c r="RZJ119" s="1845" t="e">
        <f>+RZI119/RZI$16</f>
        <v>#DIV/0!</v>
      </c>
      <c r="RZK119" s="1538">
        <f>+RZK557</f>
        <v>0</v>
      </c>
      <c r="RZL119" s="1845" t="e">
        <f>+RZK119/RZK$16</f>
        <v>#DIV/0!</v>
      </c>
      <c r="RZM119" s="1538">
        <f>+RZM557</f>
        <v>0</v>
      </c>
      <c r="RZN119" s="1845" t="e">
        <f>+RZM119/RZM$16</f>
        <v>#DIV/0!</v>
      </c>
      <c r="RZO119" s="1538">
        <f>+RZO557</f>
        <v>0</v>
      </c>
      <c r="RZP119" s="1845" t="e">
        <f>+RZO119/RZO$16</f>
        <v>#DIV/0!</v>
      </c>
      <c r="RZQ119" s="1538">
        <f>+RZQ557</f>
        <v>0</v>
      </c>
      <c r="RZR119" s="1845" t="e">
        <f>+RZQ119/RZQ$16</f>
        <v>#DIV/0!</v>
      </c>
      <c r="RZS119" s="1538">
        <f>+RZS557</f>
        <v>0</v>
      </c>
      <c r="RZT119" s="1845" t="e">
        <f>+RZS119/RZS$16</f>
        <v>#DIV/0!</v>
      </c>
      <c r="RZU119" s="1538">
        <f>+RZU557</f>
        <v>0</v>
      </c>
      <c r="RZV119" s="1845" t="e">
        <f>+RZU119/RZU$16</f>
        <v>#DIV/0!</v>
      </c>
      <c r="RZW119" s="1538">
        <f>+RZW557</f>
        <v>0</v>
      </c>
      <c r="RZX119" s="1845" t="e">
        <f>+RZW119/RZW$16</f>
        <v>#DIV/0!</v>
      </c>
      <c r="RZY119" s="1538">
        <f>+RZY557</f>
        <v>0</v>
      </c>
      <c r="RZZ119" s="1845" t="e">
        <f>+RZY119/RZY$16</f>
        <v>#DIV/0!</v>
      </c>
      <c r="SAA119" s="1538">
        <f>+SAA557</f>
        <v>0</v>
      </c>
      <c r="SAB119" s="1845" t="e">
        <f>+SAA119/SAA$16</f>
        <v>#DIV/0!</v>
      </c>
      <c r="SAC119" s="1538">
        <f>+SAC557</f>
        <v>0</v>
      </c>
      <c r="SAD119" s="1845" t="e">
        <f>+SAC119/SAC$16</f>
        <v>#DIV/0!</v>
      </c>
      <c r="SAE119" s="1538">
        <f>+SAE557</f>
        <v>0</v>
      </c>
      <c r="SAF119" s="1845" t="e">
        <f>+SAE119/SAE$16</f>
        <v>#DIV/0!</v>
      </c>
      <c r="SAG119" s="1538">
        <f>+SAG557</f>
        <v>0</v>
      </c>
      <c r="SAH119" s="1845" t="e">
        <f>+SAG119/SAG$16</f>
        <v>#DIV/0!</v>
      </c>
      <c r="SAI119" s="1538">
        <f>+SAI557</f>
        <v>0</v>
      </c>
      <c r="SAJ119" s="1845" t="e">
        <f>+SAI119/SAI$16</f>
        <v>#DIV/0!</v>
      </c>
      <c r="SAK119" s="1538">
        <f>+SAK557</f>
        <v>0</v>
      </c>
      <c r="SAL119" s="1845" t="e">
        <f>+SAK119/SAK$16</f>
        <v>#DIV/0!</v>
      </c>
      <c r="SAM119" s="1538">
        <f>+SAM557</f>
        <v>0</v>
      </c>
      <c r="SAN119" s="1845" t="e">
        <f>+SAM119/SAM$16</f>
        <v>#DIV/0!</v>
      </c>
      <c r="SAO119" s="1538">
        <f>+SAO557</f>
        <v>0</v>
      </c>
      <c r="SAP119" s="1845" t="e">
        <f>+SAO119/SAO$16</f>
        <v>#DIV/0!</v>
      </c>
      <c r="SAQ119" s="1538">
        <f>+SAQ557</f>
        <v>0</v>
      </c>
      <c r="SAR119" s="1845" t="e">
        <f>+SAQ119/SAQ$16</f>
        <v>#DIV/0!</v>
      </c>
      <c r="SAS119" s="1538">
        <f>+SAS557</f>
        <v>0</v>
      </c>
      <c r="SAT119" s="1845" t="e">
        <f>+SAS119/SAS$16</f>
        <v>#DIV/0!</v>
      </c>
      <c r="SAU119" s="1538">
        <f>+SAU557</f>
        <v>0</v>
      </c>
      <c r="SAV119" s="1845" t="e">
        <f>+SAU119/SAU$16</f>
        <v>#DIV/0!</v>
      </c>
      <c r="SAW119" s="1538">
        <f>+SAW557</f>
        <v>0</v>
      </c>
      <c r="SAX119" s="1845" t="e">
        <f>+SAW119/SAW$16</f>
        <v>#DIV/0!</v>
      </c>
      <c r="SAY119" s="1538">
        <f>+SAY557</f>
        <v>0</v>
      </c>
      <c r="SAZ119" s="1845" t="e">
        <f>+SAY119/SAY$16</f>
        <v>#DIV/0!</v>
      </c>
      <c r="SBA119" s="1538">
        <f>+SBA557</f>
        <v>0</v>
      </c>
      <c r="SBB119" s="1845" t="e">
        <f>+SBA119/SBA$16</f>
        <v>#DIV/0!</v>
      </c>
      <c r="SBC119" s="1538">
        <f>+SBC557</f>
        <v>0</v>
      </c>
      <c r="SBD119" s="1845" t="e">
        <f>+SBC119/SBC$16</f>
        <v>#DIV/0!</v>
      </c>
      <c r="SBE119" s="1538">
        <f>+SBE557</f>
        <v>0</v>
      </c>
      <c r="SBF119" s="1845" t="e">
        <f>+SBE119/SBE$16</f>
        <v>#DIV/0!</v>
      </c>
      <c r="SBG119" s="1538">
        <f>+SBG557</f>
        <v>0</v>
      </c>
      <c r="SBH119" s="1845" t="e">
        <f>+SBG119/SBG$16</f>
        <v>#DIV/0!</v>
      </c>
      <c r="SBI119" s="1538">
        <f>+SBI557</f>
        <v>0</v>
      </c>
      <c r="SBJ119" s="1845" t="e">
        <f>+SBI119/SBI$16</f>
        <v>#DIV/0!</v>
      </c>
      <c r="SBK119" s="1538">
        <f>+SBK557</f>
        <v>0</v>
      </c>
      <c r="SBL119" s="1845" t="e">
        <f>+SBK119/SBK$16</f>
        <v>#DIV/0!</v>
      </c>
      <c r="SBM119" s="1538">
        <f>+SBM557</f>
        <v>0</v>
      </c>
      <c r="SBN119" s="1845" t="e">
        <f>+SBM119/SBM$16</f>
        <v>#DIV/0!</v>
      </c>
      <c r="SBO119" s="1538">
        <f>+SBO557</f>
        <v>0</v>
      </c>
      <c r="SBP119" s="1845" t="e">
        <f>+SBO119/SBO$16</f>
        <v>#DIV/0!</v>
      </c>
      <c r="SBQ119" s="1538">
        <f>+SBQ557</f>
        <v>0</v>
      </c>
      <c r="SBR119" s="1845" t="e">
        <f>+SBQ119/SBQ$16</f>
        <v>#DIV/0!</v>
      </c>
      <c r="SBS119" s="1538">
        <f>+SBS557</f>
        <v>0</v>
      </c>
      <c r="SBT119" s="1845" t="e">
        <f>+SBS119/SBS$16</f>
        <v>#DIV/0!</v>
      </c>
      <c r="SBU119" s="1538">
        <f>+SBU557</f>
        <v>0</v>
      </c>
      <c r="SBV119" s="1845" t="e">
        <f>+SBU119/SBU$16</f>
        <v>#DIV/0!</v>
      </c>
      <c r="SBW119" s="1538">
        <f>+SBW557</f>
        <v>0</v>
      </c>
      <c r="SBX119" s="1845" t="e">
        <f>+SBW119/SBW$16</f>
        <v>#DIV/0!</v>
      </c>
      <c r="SBY119" s="1538">
        <f>+SBY557</f>
        <v>0</v>
      </c>
      <c r="SBZ119" s="1845" t="e">
        <f>+SBY119/SBY$16</f>
        <v>#DIV/0!</v>
      </c>
      <c r="SCA119" s="1538">
        <f>+SCA557</f>
        <v>0</v>
      </c>
      <c r="SCB119" s="1845" t="e">
        <f>+SCA119/SCA$16</f>
        <v>#DIV/0!</v>
      </c>
      <c r="SCC119" s="1538">
        <f>+SCC557</f>
        <v>0</v>
      </c>
      <c r="SCD119" s="1845" t="e">
        <f>+SCC119/SCC$16</f>
        <v>#DIV/0!</v>
      </c>
      <c r="SCE119" s="1538">
        <f>+SCE557</f>
        <v>0</v>
      </c>
      <c r="SCF119" s="1845" t="e">
        <f>+SCE119/SCE$16</f>
        <v>#DIV/0!</v>
      </c>
      <c r="SCG119" s="1538">
        <f>+SCG557</f>
        <v>0</v>
      </c>
      <c r="SCH119" s="1845" t="e">
        <f>+SCG119/SCG$16</f>
        <v>#DIV/0!</v>
      </c>
      <c r="SCI119" s="1538">
        <f>+SCI557</f>
        <v>0</v>
      </c>
      <c r="SCJ119" s="1845" t="e">
        <f>+SCI119/SCI$16</f>
        <v>#DIV/0!</v>
      </c>
      <c r="SCK119" s="1538">
        <f>+SCK557</f>
        <v>0</v>
      </c>
      <c r="SCL119" s="1845" t="e">
        <f>+SCK119/SCK$16</f>
        <v>#DIV/0!</v>
      </c>
      <c r="SCM119" s="1538">
        <f>+SCM557</f>
        <v>0</v>
      </c>
      <c r="SCN119" s="1845" t="e">
        <f>+SCM119/SCM$16</f>
        <v>#DIV/0!</v>
      </c>
      <c r="SCO119" s="1538">
        <f>+SCO557</f>
        <v>0</v>
      </c>
      <c r="SCP119" s="1845" t="e">
        <f>+SCO119/SCO$16</f>
        <v>#DIV/0!</v>
      </c>
      <c r="SCQ119" s="1538">
        <f>+SCQ557</f>
        <v>0</v>
      </c>
      <c r="SCR119" s="1845" t="e">
        <f>+SCQ119/SCQ$16</f>
        <v>#DIV/0!</v>
      </c>
      <c r="SCS119" s="1538">
        <f>+SCS557</f>
        <v>0</v>
      </c>
      <c r="SCT119" s="1845" t="e">
        <f>+SCS119/SCS$16</f>
        <v>#DIV/0!</v>
      </c>
      <c r="SCU119" s="1538">
        <f>+SCU557</f>
        <v>0</v>
      </c>
      <c r="SCV119" s="1845" t="e">
        <f>+SCU119/SCU$16</f>
        <v>#DIV/0!</v>
      </c>
      <c r="SCW119" s="1538">
        <f>+SCW557</f>
        <v>0</v>
      </c>
      <c r="SCX119" s="1845" t="e">
        <f>+SCW119/SCW$16</f>
        <v>#DIV/0!</v>
      </c>
      <c r="SCY119" s="1538">
        <f>+SCY557</f>
        <v>0</v>
      </c>
      <c r="SCZ119" s="1845" t="e">
        <f>+SCY119/SCY$16</f>
        <v>#DIV/0!</v>
      </c>
      <c r="SDA119" s="1538">
        <f>+SDA557</f>
        <v>0</v>
      </c>
      <c r="SDB119" s="1845" t="e">
        <f>+SDA119/SDA$16</f>
        <v>#DIV/0!</v>
      </c>
      <c r="SDC119" s="1538">
        <f>+SDC557</f>
        <v>0</v>
      </c>
      <c r="SDD119" s="1845" t="e">
        <f>+SDC119/SDC$16</f>
        <v>#DIV/0!</v>
      </c>
      <c r="SDE119" s="1538">
        <f>+SDE557</f>
        <v>0</v>
      </c>
      <c r="SDF119" s="1845" t="e">
        <f>+SDE119/SDE$16</f>
        <v>#DIV/0!</v>
      </c>
      <c r="SDG119" s="1538">
        <f>+SDG557</f>
        <v>0</v>
      </c>
      <c r="SDH119" s="1845" t="e">
        <f>+SDG119/SDG$16</f>
        <v>#DIV/0!</v>
      </c>
      <c r="SDI119" s="1538">
        <f>+SDI557</f>
        <v>0</v>
      </c>
      <c r="SDJ119" s="1845" t="e">
        <f>+SDI119/SDI$16</f>
        <v>#DIV/0!</v>
      </c>
      <c r="SDK119" s="1538">
        <f>+SDK557</f>
        <v>0</v>
      </c>
      <c r="SDL119" s="1845" t="e">
        <f>+SDK119/SDK$16</f>
        <v>#DIV/0!</v>
      </c>
      <c r="SDM119" s="1538">
        <f>+SDM557</f>
        <v>0</v>
      </c>
      <c r="SDN119" s="1845" t="e">
        <f>+SDM119/SDM$16</f>
        <v>#DIV/0!</v>
      </c>
      <c r="SDO119" s="1538">
        <f>+SDO557</f>
        <v>0</v>
      </c>
      <c r="SDP119" s="1845" t="e">
        <f>+SDO119/SDO$16</f>
        <v>#DIV/0!</v>
      </c>
      <c r="SDQ119" s="1538">
        <f>+SDQ557</f>
        <v>0</v>
      </c>
      <c r="SDR119" s="1845" t="e">
        <f>+SDQ119/SDQ$16</f>
        <v>#DIV/0!</v>
      </c>
      <c r="SDS119" s="1538">
        <f>+SDS557</f>
        <v>0</v>
      </c>
      <c r="SDT119" s="1845" t="e">
        <f>+SDS119/SDS$16</f>
        <v>#DIV/0!</v>
      </c>
      <c r="SDU119" s="1538">
        <f>+SDU557</f>
        <v>0</v>
      </c>
      <c r="SDV119" s="1845" t="e">
        <f>+SDU119/SDU$16</f>
        <v>#DIV/0!</v>
      </c>
      <c r="SDW119" s="1538">
        <f>+SDW557</f>
        <v>0</v>
      </c>
      <c r="SDX119" s="1845" t="e">
        <f>+SDW119/SDW$16</f>
        <v>#DIV/0!</v>
      </c>
      <c r="SDY119" s="1538">
        <f>+SDY557</f>
        <v>0</v>
      </c>
      <c r="SDZ119" s="1845" t="e">
        <f>+SDY119/SDY$16</f>
        <v>#DIV/0!</v>
      </c>
      <c r="SEA119" s="1538">
        <f>+SEA557</f>
        <v>0</v>
      </c>
      <c r="SEB119" s="1845" t="e">
        <f>+SEA119/SEA$16</f>
        <v>#DIV/0!</v>
      </c>
      <c r="SEC119" s="1538">
        <f>+SEC557</f>
        <v>0</v>
      </c>
      <c r="SED119" s="1845" t="e">
        <f>+SEC119/SEC$16</f>
        <v>#DIV/0!</v>
      </c>
      <c r="SEE119" s="1538">
        <f>+SEE557</f>
        <v>0</v>
      </c>
      <c r="SEF119" s="1845" t="e">
        <f>+SEE119/SEE$16</f>
        <v>#DIV/0!</v>
      </c>
      <c r="SEG119" s="1538">
        <f>+SEG557</f>
        <v>0</v>
      </c>
      <c r="SEH119" s="1845" t="e">
        <f>+SEG119/SEG$16</f>
        <v>#DIV/0!</v>
      </c>
      <c r="SEI119" s="1538">
        <f>+SEI557</f>
        <v>0</v>
      </c>
      <c r="SEJ119" s="1845" t="e">
        <f>+SEI119/SEI$16</f>
        <v>#DIV/0!</v>
      </c>
      <c r="SEK119" s="1538">
        <f>+SEK557</f>
        <v>0</v>
      </c>
      <c r="SEL119" s="1845" t="e">
        <f>+SEK119/SEK$16</f>
        <v>#DIV/0!</v>
      </c>
      <c r="SEM119" s="1538">
        <f>+SEM557</f>
        <v>0</v>
      </c>
      <c r="SEN119" s="1845" t="e">
        <f>+SEM119/SEM$16</f>
        <v>#DIV/0!</v>
      </c>
      <c r="SEO119" s="1538">
        <f>+SEO557</f>
        <v>0</v>
      </c>
      <c r="SEP119" s="1845" t="e">
        <f>+SEO119/SEO$16</f>
        <v>#DIV/0!</v>
      </c>
      <c r="SEQ119" s="1538">
        <f>+SEQ557</f>
        <v>0</v>
      </c>
      <c r="SER119" s="1845" t="e">
        <f>+SEQ119/SEQ$16</f>
        <v>#DIV/0!</v>
      </c>
      <c r="SES119" s="1538">
        <f>+SES557</f>
        <v>0</v>
      </c>
      <c r="SET119" s="1845" t="e">
        <f>+SES119/SES$16</f>
        <v>#DIV/0!</v>
      </c>
      <c r="SEU119" s="1538">
        <f>+SEU557</f>
        <v>0</v>
      </c>
      <c r="SEV119" s="1845" t="e">
        <f>+SEU119/SEU$16</f>
        <v>#DIV/0!</v>
      </c>
      <c r="SEW119" s="1538">
        <f>+SEW557</f>
        <v>0</v>
      </c>
      <c r="SEX119" s="1845" t="e">
        <f>+SEW119/SEW$16</f>
        <v>#DIV/0!</v>
      </c>
      <c r="SEY119" s="1538">
        <f>+SEY557</f>
        <v>0</v>
      </c>
      <c r="SEZ119" s="1845" t="e">
        <f>+SEY119/SEY$16</f>
        <v>#DIV/0!</v>
      </c>
      <c r="SFA119" s="1538">
        <f>+SFA557</f>
        <v>0</v>
      </c>
      <c r="SFB119" s="1845" t="e">
        <f>+SFA119/SFA$16</f>
        <v>#DIV/0!</v>
      </c>
      <c r="SFC119" s="1538">
        <f>+SFC557</f>
        <v>0</v>
      </c>
      <c r="SFD119" s="1845" t="e">
        <f>+SFC119/SFC$16</f>
        <v>#DIV/0!</v>
      </c>
      <c r="SFE119" s="1538">
        <f>+SFE557</f>
        <v>0</v>
      </c>
      <c r="SFF119" s="1845" t="e">
        <f>+SFE119/SFE$16</f>
        <v>#DIV/0!</v>
      </c>
      <c r="SFG119" s="1538">
        <f>+SFG557</f>
        <v>0</v>
      </c>
      <c r="SFH119" s="1845" t="e">
        <f>+SFG119/SFG$16</f>
        <v>#DIV/0!</v>
      </c>
      <c r="SFI119" s="1538">
        <f>+SFI557</f>
        <v>0</v>
      </c>
      <c r="SFJ119" s="1845" t="e">
        <f>+SFI119/SFI$16</f>
        <v>#DIV/0!</v>
      </c>
      <c r="SFK119" s="1538">
        <f>+SFK557</f>
        <v>0</v>
      </c>
      <c r="SFL119" s="1845" t="e">
        <f>+SFK119/SFK$16</f>
        <v>#DIV/0!</v>
      </c>
      <c r="SFM119" s="1538">
        <f>+SFM557</f>
        <v>0</v>
      </c>
      <c r="SFN119" s="1845" t="e">
        <f>+SFM119/SFM$16</f>
        <v>#DIV/0!</v>
      </c>
      <c r="SFO119" s="1538">
        <f>+SFO557</f>
        <v>0</v>
      </c>
      <c r="SFP119" s="1845" t="e">
        <f>+SFO119/SFO$16</f>
        <v>#DIV/0!</v>
      </c>
      <c r="SFQ119" s="1538">
        <f>+SFQ557</f>
        <v>0</v>
      </c>
      <c r="SFR119" s="1845" t="e">
        <f>+SFQ119/SFQ$16</f>
        <v>#DIV/0!</v>
      </c>
      <c r="SFS119" s="1538">
        <f>+SFS557</f>
        <v>0</v>
      </c>
      <c r="SFT119" s="1845" t="e">
        <f>+SFS119/SFS$16</f>
        <v>#DIV/0!</v>
      </c>
      <c r="SFU119" s="1538">
        <f>+SFU557</f>
        <v>0</v>
      </c>
      <c r="SFV119" s="1845" t="e">
        <f>+SFU119/SFU$16</f>
        <v>#DIV/0!</v>
      </c>
      <c r="SFW119" s="1538">
        <f>+SFW557</f>
        <v>0</v>
      </c>
      <c r="SFX119" s="1845" t="e">
        <f>+SFW119/SFW$16</f>
        <v>#DIV/0!</v>
      </c>
      <c r="SFY119" s="1538">
        <f>+SFY557</f>
        <v>0</v>
      </c>
      <c r="SFZ119" s="1845" t="e">
        <f>+SFY119/SFY$16</f>
        <v>#DIV/0!</v>
      </c>
      <c r="SGA119" s="1538">
        <f>+SGA557</f>
        <v>0</v>
      </c>
      <c r="SGB119" s="1845" t="e">
        <f>+SGA119/SGA$16</f>
        <v>#DIV/0!</v>
      </c>
      <c r="SGC119" s="1538">
        <f>+SGC557</f>
        <v>0</v>
      </c>
      <c r="SGD119" s="1845" t="e">
        <f>+SGC119/SGC$16</f>
        <v>#DIV/0!</v>
      </c>
      <c r="SGE119" s="1538">
        <f>+SGE557</f>
        <v>0</v>
      </c>
      <c r="SGF119" s="1845" t="e">
        <f>+SGE119/SGE$16</f>
        <v>#DIV/0!</v>
      </c>
      <c r="SGG119" s="1538">
        <f>+SGG557</f>
        <v>0</v>
      </c>
      <c r="SGH119" s="1845" t="e">
        <f>+SGG119/SGG$16</f>
        <v>#DIV/0!</v>
      </c>
      <c r="SGI119" s="1538">
        <f>+SGI557</f>
        <v>0</v>
      </c>
      <c r="SGJ119" s="1845" t="e">
        <f>+SGI119/SGI$16</f>
        <v>#DIV/0!</v>
      </c>
      <c r="SGK119" s="1538">
        <f>+SGK557</f>
        <v>0</v>
      </c>
      <c r="SGL119" s="1845" t="e">
        <f>+SGK119/SGK$16</f>
        <v>#DIV/0!</v>
      </c>
      <c r="SGM119" s="1538">
        <f>+SGM557</f>
        <v>0</v>
      </c>
      <c r="SGN119" s="1845" t="e">
        <f>+SGM119/SGM$16</f>
        <v>#DIV/0!</v>
      </c>
      <c r="SGO119" s="1538">
        <f>+SGO557</f>
        <v>0</v>
      </c>
      <c r="SGP119" s="1845" t="e">
        <f>+SGO119/SGO$16</f>
        <v>#DIV/0!</v>
      </c>
      <c r="SGQ119" s="1538">
        <f>+SGQ557</f>
        <v>0</v>
      </c>
      <c r="SGR119" s="1845" t="e">
        <f>+SGQ119/SGQ$16</f>
        <v>#DIV/0!</v>
      </c>
      <c r="SGS119" s="1538">
        <f>+SGS557</f>
        <v>0</v>
      </c>
      <c r="SGT119" s="1845" t="e">
        <f>+SGS119/SGS$16</f>
        <v>#DIV/0!</v>
      </c>
      <c r="SGU119" s="1538">
        <f>+SGU557</f>
        <v>0</v>
      </c>
      <c r="SGV119" s="1845" t="e">
        <f>+SGU119/SGU$16</f>
        <v>#DIV/0!</v>
      </c>
      <c r="SGW119" s="1538">
        <f>+SGW557</f>
        <v>0</v>
      </c>
      <c r="SGX119" s="1845" t="e">
        <f>+SGW119/SGW$16</f>
        <v>#DIV/0!</v>
      </c>
      <c r="SGY119" s="1538">
        <f>+SGY557</f>
        <v>0</v>
      </c>
      <c r="SGZ119" s="1845" t="e">
        <f>+SGY119/SGY$16</f>
        <v>#DIV/0!</v>
      </c>
      <c r="SHA119" s="1538">
        <f>+SHA557</f>
        <v>0</v>
      </c>
      <c r="SHB119" s="1845" t="e">
        <f>+SHA119/SHA$16</f>
        <v>#DIV/0!</v>
      </c>
      <c r="SHC119" s="1538">
        <f>+SHC557</f>
        <v>0</v>
      </c>
      <c r="SHD119" s="1845" t="e">
        <f>+SHC119/SHC$16</f>
        <v>#DIV/0!</v>
      </c>
      <c r="SHE119" s="1538">
        <f>+SHE557</f>
        <v>0</v>
      </c>
      <c r="SHF119" s="1845" t="e">
        <f>+SHE119/SHE$16</f>
        <v>#DIV/0!</v>
      </c>
      <c r="SHG119" s="1538">
        <f>+SHG557</f>
        <v>0</v>
      </c>
      <c r="SHH119" s="1845" t="e">
        <f>+SHG119/SHG$16</f>
        <v>#DIV/0!</v>
      </c>
      <c r="SHI119" s="1538">
        <f>+SHI557</f>
        <v>0</v>
      </c>
      <c r="SHJ119" s="1845" t="e">
        <f>+SHI119/SHI$16</f>
        <v>#DIV/0!</v>
      </c>
      <c r="SHK119" s="1538">
        <f>+SHK557</f>
        <v>0</v>
      </c>
      <c r="SHL119" s="1845" t="e">
        <f>+SHK119/SHK$16</f>
        <v>#DIV/0!</v>
      </c>
      <c r="SHM119" s="1538">
        <f>+SHM557</f>
        <v>0</v>
      </c>
      <c r="SHN119" s="1845" t="e">
        <f>+SHM119/SHM$16</f>
        <v>#DIV/0!</v>
      </c>
      <c r="SHO119" s="1538">
        <f>+SHO557</f>
        <v>0</v>
      </c>
      <c r="SHP119" s="1845" t="e">
        <f>+SHO119/SHO$16</f>
        <v>#DIV/0!</v>
      </c>
      <c r="SHQ119" s="1538">
        <f>+SHQ557</f>
        <v>0</v>
      </c>
      <c r="SHR119" s="1845" t="e">
        <f>+SHQ119/SHQ$16</f>
        <v>#DIV/0!</v>
      </c>
      <c r="SHS119" s="1538">
        <f>+SHS557</f>
        <v>0</v>
      </c>
      <c r="SHT119" s="1845" t="e">
        <f>+SHS119/SHS$16</f>
        <v>#DIV/0!</v>
      </c>
      <c r="SHU119" s="1538">
        <f>+SHU557</f>
        <v>0</v>
      </c>
      <c r="SHV119" s="1845" t="e">
        <f>+SHU119/SHU$16</f>
        <v>#DIV/0!</v>
      </c>
      <c r="SHW119" s="1538">
        <f>+SHW557</f>
        <v>0</v>
      </c>
      <c r="SHX119" s="1845" t="e">
        <f>+SHW119/SHW$16</f>
        <v>#DIV/0!</v>
      </c>
      <c r="SHY119" s="1538">
        <f>+SHY557</f>
        <v>0</v>
      </c>
      <c r="SHZ119" s="1845" t="e">
        <f>+SHY119/SHY$16</f>
        <v>#DIV/0!</v>
      </c>
      <c r="SIA119" s="1538">
        <f>+SIA557</f>
        <v>0</v>
      </c>
      <c r="SIB119" s="1845" t="e">
        <f>+SIA119/SIA$16</f>
        <v>#DIV/0!</v>
      </c>
      <c r="SIC119" s="1538">
        <f>+SIC557</f>
        <v>0</v>
      </c>
      <c r="SID119" s="1845" t="e">
        <f>+SIC119/SIC$16</f>
        <v>#DIV/0!</v>
      </c>
      <c r="SIE119" s="1538">
        <f>+SIE557</f>
        <v>0</v>
      </c>
      <c r="SIF119" s="1845" t="e">
        <f>+SIE119/SIE$16</f>
        <v>#DIV/0!</v>
      </c>
      <c r="SIG119" s="1538">
        <f>+SIG557</f>
        <v>0</v>
      </c>
      <c r="SIH119" s="1845" t="e">
        <f>+SIG119/SIG$16</f>
        <v>#DIV/0!</v>
      </c>
      <c r="SII119" s="1538">
        <f>+SII557</f>
        <v>0</v>
      </c>
      <c r="SIJ119" s="1845" t="e">
        <f>+SII119/SII$16</f>
        <v>#DIV/0!</v>
      </c>
      <c r="SIK119" s="1538">
        <f>+SIK557</f>
        <v>0</v>
      </c>
      <c r="SIL119" s="1845" t="e">
        <f>+SIK119/SIK$16</f>
        <v>#DIV/0!</v>
      </c>
      <c r="SIM119" s="1538">
        <f>+SIM557</f>
        <v>0</v>
      </c>
      <c r="SIN119" s="1845" t="e">
        <f>+SIM119/SIM$16</f>
        <v>#DIV/0!</v>
      </c>
      <c r="SIO119" s="1538">
        <f>+SIO557</f>
        <v>0</v>
      </c>
      <c r="SIP119" s="1845" t="e">
        <f>+SIO119/SIO$16</f>
        <v>#DIV/0!</v>
      </c>
      <c r="SIQ119" s="1538">
        <f>+SIQ557</f>
        <v>0</v>
      </c>
      <c r="SIR119" s="1845" t="e">
        <f>+SIQ119/SIQ$16</f>
        <v>#DIV/0!</v>
      </c>
      <c r="SIS119" s="1538">
        <f>+SIS557</f>
        <v>0</v>
      </c>
      <c r="SIT119" s="1845" t="e">
        <f>+SIS119/SIS$16</f>
        <v>#DIV/0!</v>
      </c>
      <c r="SIU119" s="1538">
        <f>+SIU557</f>
        <v>0</v>
      </c>
      <c r="SIV119" s="1845" t="e">
        <f>+SIU119/SIU$16</f>
        <v>#DIV/0!</v>
      </c>
      <c r="SIW119" s="1538">
        <f>+SIW557</f>
        <v>0</v>
      </c>
      <c r="SIX119" s="1845" t="e">
        <f>+SIW119/SIW$16</f>
        <v>#DIV/0!</v>
      </c>
      <c r="SIY119" s="1538">
        <f>+SIY557</f>
        <v>0</v>
      </c>
      <c r="SIZ119" s="1845" t="e">
        <f>+SIY119/SIY$16</f>
        <v>#DIV/0!</v>
      </c>
      <c r="SJA119" s="1538">
        <f>+SJA557</f>
        <v>0</v>
      </c>
      <c r="SJB119" s="1845" t="e">
        <f>+SJA119/SJA$16</f>
        <v>#DIV/0!</v>
      </c>
      <c r="SJC119" s="1538">
        <f>+SJC557</f>
        <v>0</v>
      </c>
      <c r="SJD119" s="1845" t="e">
        <f>+SJC119/SJC$16</f>
        <v>#DIV/0!</v>
      </c>
      <c r="SJE119" s="1538">
        <f>+SJE557</f>
        <v>0</v>
      </c>
      <c r="SJF119" s="1845" t="e">
        <f>+SJE119/SJE$16</f>
        <v>#DIV/0!</v>
      </c>
      <c r="SJG119" s="1538">
        <f>+SJG557</f>
        <v>0</v>
      </c>
      <c r="SJH119" s="1845" t="e">
        <f>+SJG119/SJG$16</f>
        <v>#DIV/0!</v>
      </c>
      <c r="SJI119" s="1538">
        <f>+SJI557</f>
        <v>0</v>
      </c>
      <c r="SJJ119" s="1845" t="e">
        <f>+SJI119/SJI$16</f>
        <v>#DIV/0!</v>
      </c>
      <c r="SJK119" s="1538">
        <f>+SJK557</f>
        <v>0</v>
      </c>
      <c r="SJL119" s="1845" t="e">
        <f>+SJK119/SJK$16</f>
        <v>#DIV/0!</v>
      </c>
      <c r="SJM119" s="1538">
        <f>+SJM557</f>
        <v>0</v>
      </c>
      <c r="SJN119" s="1845" t="e">
        <f>+SJM119/SJM$16</f>
        <v>#DIV/0!</v>
      </c>
      <c r="SJO119" s="1538">
        <f>+SJO557</f>
        <v>0</v>
      </c>
      <c r="SJP119" s="1845" t="e">
        <f>+SJO119/SJO$16</f>
        <v>#DIV/0!</v>
      </c>
      <c r="SJQ119" s="1538">
        <f>+SJQ557</f>
        <v>0</v>
      </c>
      <c r="SJR119" s="1845" t="e">
        <f>+SJQ119/SJQ$16</f>
        <v>#DIV/0!</v>
      </c>
      <c r="SJS119" s="1538">
        <f>+SJS557</f>
        <v>0</v>
      </c>
      <c r="SJT119" s="1845" t="e">
        <f>+SJS119/SJS$16</f>
        <v>#DIV/0!</v>
      </c>
      <c r="SJU119" s="1538">
        <f>+SJU557</f>
        <v>0</v>
      </c>
      <c r="SJV119" s="1845" t="e">
        <f>+SJU119/SJU$16</f>
        <v>#DIV/0!</v>
      </c>
      <c r="SJW119" s="1538">
        <f>+SJW557</f>
        <v>0</v>
      </c>
      <c r="SJX119" s="1845" t="e">
        <f>+SJW119/SJW$16</f>
        <v>#DIV/0!</v>
      </c>
      <c r="SJY119" s="1538">
        <f>+SJY557</f>
        <v>0</v>
      </c>
      <c r="SJZ119" s="1845" t="e">
        <f>+SJY119/SJY$16</f>
        <v>#DIV/0!</v>
      </c>
      <c r="SKA119" s="1538">
        <f>+SKA557</f>
        <v>0</v>
      </c>
      <c r="SKB119" s="1845" t="e">
        <f>+SKA119/SKA$16</f>
        <v>#DIV/0!</v>
      </c>
      <c r="SKC119" s="1538">
        <f>+SKC557</f>
        <v>0</v>
      </c>
      <c r="SKD119" s="1845" t="e">
        <f>+SKC119/SKC$16</f>
        <v>#DIV/0!</v>
      </c>
      <c r="SKE119" s="1538">
        <f>+SKE557</f>
        <v>0</v>
      </c>
      <c r="SKF119" s="1845" t="e">
        <f>+SKE119/SKE$16</f>
        <v>#DIV/0!</v>
      </c>
      <c r="SKG119" s="1538">
        <f>+SKG557</f>
        <v>0</v>
      </c>
      <c r="SKH119" s="1845" t="e">
        <f>+SKG119/SKG$16</f>
        <v>#DIV/0!</v>
      </c>
      <c r="SKI119" s="1538">
        <f>+SKI557</f>
        <v>0</v>
      </c>
      <c r="SKJ119" s="1845" t="e">
        <f>+SKI119/SKI$16</f>
        <v>#DIV/0!</v>
      </c>
      <c r="SKK119" s="1538">
        <f>+SKK557</f>
        <v>0</v>
      </c>
      <c r="SKL119" s="1845" t="e">
        <f>+SKK119/SKK$16</f>
        <v>#DIV/0!</v>
      </c>
      <c r="SKM119" s="1538">
        <f>+SKM557</f>
        <v>0</v>
      </c>
      <c r="SKN119" s="1845" t="e">
        <f>+SKM119/SKM$16</f>
        <v>#DIV/0!</v>
      </c>
      <c r="SKO119" s="1538">
        <f>+SKO557</f>
        <v>0</v>
      </c>
      <c r="SKP119" s="1845" t="e">
        <f>+SKO119/SKO$16</f>
        <v>#DIV/0!</v>
      </c>
      <c r="SKQ119" s="1538">
        <f>+SKQ557</f>
        <v>0</v>
      </c>
      <c r="SKR119" s="1845" t="e">
        <f>+SKQ119/SKQ$16</f>
        <v>#DIV/0!</v>
      </c>
      <c r="SKS119" s="1538">
        <f>+SKS557</f>
        <v>0</v>
      </c>
      <c r="SKT119" s="1845" t="e">
        <f>+SKS119/SKS$16</f>
        <v>#DIV/0!</v>
      </c>
      <c r="SKU119" s="1538">
        <f>+SKU557</f>
        <v>0</v>
      </c>
      <c r="SKV119" s="1845" t="e">
        <f>+SKU119/SKU$16</f>
        <v>#DIV/0!</v>
      </c>
      <c r="SKW119" s="1538">
        <f>+SKW557</f>
        <v>0</v>
      </c>
      <c r="SKX119" s="1845" t="e">
        <f>+SKW119/SKW$16</f>
        <v>#DIV/0!</v>
      </c>
      <c r="SKY119" s="1538">
        <f>+SKY557</f>
        <v>0</v>
      </c>
      <c r="SKZ119" s="1845" t="e">
        <f>+SKY119/SKY$16</f>
        <v>#DIV/0!</v>
      </c>
      <c r="SLA119" s="1538">
        <f>+SLA557</f>
        <v>0</v>
      </c>
      <c r="SLB119" s="1845" t="e">
        <f>+SLA119/SLA$16</f>
        <v>#DIV/0!</v>
      </c>
      <c r="SLC119" s="1538">
        <f>+SLC557</f>
        <v>0</v>
      </c>
      <c r="SLD119" s="1845" t="e">
        <f>+SLC119/SLC$16</f>
        <v>#DIV/0!</v>
      </c>
      <c r="SLE119" s="1538">
        <f>+SLE557</f>
        <v>0</v>
      </c>
      <c r="SLF119" s="1845" t="e">
        <f>+SLE119/SLE$16</f>
        <v>#DIV/0!</v>
      </c>
      <c r="SLG119" s="1538">
        <f>+SLG557</f>
        <v>0</v>
      </c>
      <c r="SLH119" s="1845" t="e">
        <f>+SLG119/SLG$16</f>
        <v>#DIV/0!</v>
      </c>
      <c r="SLI119" s="1538">
        <f>+SLI557</f>
        <v>0</v>
      </c>
      <c r="SLJ119" s="1845" t="e">
        <f>+SLI119/SLI$16</f>
        <v>#DIV/0!</v>
      </c>
      <c r="SLK119" s="1538">
        <f>+SLK557</f>
        <v>0</v>
      </c>
      <c r="SLL119" s="1845" t="e">
        <f>+SLK119/SLK$16</f>
        <v>#DIV/0!</v>
      </c>
      <c r="SLM119" s="1538">
        <f>+SLM557</f>
        <v>0</v>
      </c>
      <c r="SLN119" s="1845" t="e">
        <f>+SLM119/SLM$16</f>
        <v>#DIV/0!</v>
      </c>
      <c r="SLO119" s="1538">
        <f>+SLO557</f>
        <v>0</v>
      </c>
      <c r="SLP119" s="1845" t="e">
        <f>+SLO119/SLO$16</f>
        <v>#DIV/0!</v>
      </c>
      <c r="SLQ119" s="1538">
        <f>+SLQ557</f>
        <v>0</v>
      </c>
      <c r="SLR119" s="1845" t="e">
        <f>+SLQ119/SLQ$16</f>
        <v>#DIV/0!</v>
      </c>
      <c r="SLS119" s="1538">
        <f>+SLS557</f>
        <v>0</v>
      </c>
      <c r="SLT119" s="1845" t="e">
        <f>+SLS119/SLS$16</f>
        <v>#DIV/0!</v>
      </c>
      <c r="SLU119" s="1538">
        <f>+SLU557</f>
        <v>0</v>
      </c>
      <c r="SLV119" s="1845" t="e">
        <f>+SLU119/SLU$16</f>
        <v>#DIV/0!</v>
      </c>
      <c r="SLW119" s="1538">
        <f>+SLW557</f>
        <v>0</v>
      </c>
      <c r="SLX119" s="1845" t="e">
        <f>+SLW119/SLW$16</f>
        <v>#DIV/0!</v>
      </c>
      <c r="SLY119" s="1538">
        <f>+SLY557</f>
        <v>0</v>
      </c>
      <c r="SLZ119" s="1845" t="e">
        <f>+SLY119/SLY$16</f>
        <v>#DIV/0!</v>
      </c>
      <c r="SMA119" s="1538">
        <f>+SMA557</f>
        <v>0</v>
      </c>
      <c r="SMB119" s="1845" t="e">
        <f>+SMA119/SMA$16</f>
        <v>#DIV/0!</v>
      </c>
      <c r="SMC119" s="1538">
        <f>+SMC557</f>
        <v>0</v>
      </c>
      <c r="SMD119" s="1845" t="e">
        <f>+SMC119/SMC$16</f>
        <v>#DIV/0!</v>
      </c>
      <c r="SME119" s="1538">
        <f>+SME557</f>
        <v>0</v>
      </c>
      <c r="SMF119" s="1845" t="e">
        <f>+SME119/SME$16</f>
        <v>#DIV/0!</v>
      </c>
      <c r="SMG119" s="1538">
        <f>+SMG557</f>
        <v>0</v>
      </c>
      <c r="SMH119" s="1845" t="e">
        <f>+SMG119/SMG$16</f>
        <v>#DIV/0!</v>
      </c>
      <c r="SMI119" s="1538">
        <f>+SMI557</f>
        <v>0</v>
      </c>
      <c r="SMJ119" s="1845" t="e">
        <f>+SMI119/SMI$16</f>
        <v>#DIV/0!</v>
      </c>
      <c r="SMK119" s="1538">
        <f>+SMK557</f>
        <v>0</v>
      </c>
      <c r="SML119" s="1845" t="e">
        <f>+SMK119/SMK$16</f>
        <v>#DIV/0!</v>
      </c>
      <c r="SMM119" s="1538">
        <f>+SMM557</f>
        <v>0</v>
      </c>
      <c r="SMN119" s="1845" t="e">
        <f>+SMM119/SMM$16</f>
        <v>#DIV/0!</v>
      </c>
      <c r="SMO119" s="1538">
        <f>+SMO557</f>
        <v>0</v>
      </c>
      <c r="SMP119" s="1845" t="e">
        <f>+SMO119/SMO$16</f>
        <v>#DIV/0!</v>
      </c>
      <c r="SMQ119" s="1538">
        <f>+SMQ557</f>
        <v>0</v>
      </c>
      <c r="SMR119" s="1845" t="e">
        <f>+SMQ119/SMQ$16</f>
        <v>#DIV/0!</v>
      </c>
      <c r="SMS119" s="1538">
        <f>+SMS557</f>
        <v>0</v>
      </c>
      <c r="SMT119" s="1845" t="e">
        <f>+SMS119/SMS$16</f>
        <v>#DIV/0!</v>
      </c>
      <c r="SMU119" s="1538">
        <f>+SMU557</f>
        <v>0</v>
      </c>
      <c r="SMV119" s="1845" t="e">
        <f>+SMU119/SMU$16</f>
        <v>#DIV/0!</v>
      </c>
      <c r="SMW119" s="1538">
        <f>+SMW557</f>
        <v>0</v>
      </c>
      <c r="SMX119" s="1845" t="e">
        <f>+SMW119/SMW$16</f>
        <v>#DIV/0!</v>
      </c>
      <c r="SMY119" s="1538">
        <f>+SMY557</f>
        <v>0</v>
      </c>
      <c r="SMZ119" s="1845" t="e">
        <f>+SMY119/SMY$16</f>
        <v>#DIV/0!</v>
      </c>
      <c r="SNA119" s="1538">
        <f>+SNA557</f>
        <v>0</v>
      </c>
      <c r="SNB119" s="1845" t="e">
        <f>+SNA119/SNA$16</f>
        <v>#DIV/0!</v>
      </c>
      <c r="SNC119" s="1538">
        <f>+SNC557</f>
        <v>0</v>
      </c>
      <c r="SND119" s="1845" t="e">
        <f>+SNC119/SNC$16</f>
        <v>#DIV/0!</v>
      </c>
      <c r="SNE119" s="1538">
        <f>+SNE557</f>
        <v>0</v>
      </c>
      <c r="SNF119" s="1845" t="e">
        <f>+SNE119/SNE$16</f>
        <v>#DIV/0!</v>
      </c>
      <c r="SNG119" s="1538">
        <f>+SNG557</f>
        <v>0</v>
      </c>
      <c r="SNH119" s="1845" t="e">
        <f>+SNG119/SNG$16</f>
        <v>#DIV/0!</v>
      </c>
      <c r="SNI119" s="1538">
        <f>+SNI557</f>
        <v>0</v>
      </c>
      <c r="SNJ119" s="1845" t="e">
        <f>+SNI119/SNI$16</f>
        <v>#DIV/0!</v>
      </c>
      <c r="SNK119" s="1538">
        <f>+SNK557</f>
        <v>0</v>
      </c>
      <c r="SNL119" s="1845" t="e">
        <f>+SNK119/SNK$16</f>
        <v>#DIV/0!</v>
      </c>
      <c r="SNM119" s="1538">
        <f>+SNM557</f>
        <v>0</v>
      </c>
      <c r="SNN119" s="1845" t="e">
        <f>+SNM119/SNM$16</f>
        <v>#DIV/0!</v>
      </c>
      <c r="SNO119" s="1538">
        <f>+SNO557</f>
        <v>0</v>
      </c>
      <c r="SNP119" s="1845" t="e">
        <f>+SNO119/SNO$16</f>
        <v>#DIV/0!</v>
      </c>
      <c r="SNQ119" s="1538">
        <f>+SNQ557</f>
        <v>0</v>
      </c>
      <c r="SNR119" s="1845" t="e">
        <f>+SNQ119/SNQ$16</f>
        <v>#DIV/0!</v>
      </c>
      <c r="SNS119" s="1538">
        <f>+SNS557</f>
        <v>0</v>
      </c>
      <c r="SNT119" s="1845" t="e">
        <f>+SNS119/SNS$16</f>
        <v>#DIV/0!</v>
      </c>
      <c r="SNU119" s="1538">
        <f>+SNU557</f>
        <v>0</v>
      </c>
      <c r="SNV119" s="1845" t="e">
        <f>+SNU119/SNU$16</f>
        <v>#DIV/0!</v>
      </c>
      <c r="SNW119" s="1538">
        <f>+SNW557</f>
        <v>0</v>
      </c>
      <c r="SNX119" s="1845" t="e">
        <f>+SNW119/SNW$16</f>
        <v>#DIV/0!</v>
      </c>
      <c r="SNY119" s="1538">
        <f>+SNY557</f>
        <v>0</v>
      </c>
      <c r="SNZ119" s="1845" t="e">
        <f>+SNY119/SNY$16</f>
        <v>#DIV/0!</v>
      </c>
      <c r="SOA119" s="1538">
        <f>+SOA557</f>
        <v>0</v>
      </c>
      <c r="SOB119" s="1845" t="e">
        <f>+SOA119/SOA$16</f>
        <v>#DIV/0!</v>
      </c>
      <c r="SOC119" s="1538">
        <f>+SOC557</f>
        <v>0</v>
      </c>
      <c r="SOD119" s="1845" t="e">
        <f>+SOC119/SOC$16</f>
        <v>#DIV/0!</v>
      </c>
      <c r="SOE119" s="1538">
        <f>+SOE557</f>
        <v>0</v>
      </c>
      <c r="SOF119" s="1845" t="e">
        <f>+SOE119/SOE$16</f>
        <v>#DIV/0!</v>
      </c>
      <c r="SOG119" s="1538">
        <f>+SOG557</f>
        <v>0</v>
      </c>
      <c r="SOH119" s="1845" t="e">
        <f>+SOG119/SOG$16</f>
        <v>#DIV/0!</v>
      </c>
      <c r="SOI119" s="1538">
        <f>+SOI557</f>
        <v>0</v>
      </c>
      <c r="SOJ119" s="1845" t="e">
        <f>+SOI119/SOI$16</f>
        <v>#DIV/0!</v>
      </c>
      <c r="SOK119" s="1538">
        <f>+SOK557</f>
        <v>0</v>
      </c>
      <c r="SOL119" s="1845" t="e">
        <f>+SOK119/SOK$16</f>
        <v>#DIV/0!</v>
      </c>
      <c r="SOM119" s="1538">
        <f>+SOM557</f>
        <v>0</v>
      </c>
      <c r="SON119" s="1845" t="e">
        <f>+SOM119/SOM$16</f>
        <v>#DIV/0!</v>
      </c>
      <c r="SOO119" s="1538">
        <f>+SOO557</f>
        <v>0</v>
      </c>
      <c r="SOP119" s="1845" t="e">
        <f>+SOO119/SOO$16</f>
        <v>#DIV/0!</v>
      </c>
      <c r="SOQ119" s="1538">
        <f>+SOQ557</f>
        <v>0</v>
      </c>
      <c r="SOR119" s="1845" t="e">
        <f>+SOQ119/SOQ$16</f>
        <v>#DIV/0!</v>
      </c>
      <c r="SOS119" s="1538">
        <f>+SOS557</f>
        <v>0</v>
      </c>
      <c r="SOT119" s="1845" t="e">
        <f>+SOS119/SOS$16</f>
        <v>#DIV/0!</v>
      </c>
      <c r="SOU119" s="1538">
        <f>+SOU557</f>
        <v>0</v>
      </c>
      <c r="SOV119" s="1845" t="e">
        <f>+SOU119/SOU$16</f>
        <v>#DIV/0!</v>
      </c>
      <c r="SOW119" s="1538">
        <f>+SOW557</f>
        <v>0</v>
      </c>
      <c r="SOX119" s="1845" t="e">
        <f>+SOW119/SOW$16</f>
        <v>#DIV/0!</v>
      </c>
      <c r="SOY119" s="1538">
        <f>+SOY557</f>
        <v>0</v>
      </c>
      <c r="SOZ119" s="1845" t="e">
        <f>+SOY119/SOY$16</f>
        <v>#DIV/0!</v>
      </c>
      <c r="SPA119" s="1538">
        <f>+SPA557</f>
        <v>0</v>
      </c>
      <c r="SPB119" s="1845" t="e">
        <f>+SPA119/SPA$16</f>
        <v>#DIV/0!</v>
      </c>
      <c r="SPC119" s="1538">
        <f>+SPC557</f>
        <v>0</v>
      </c>
      <c r="SPD119" s="1845" t="e">
        <f>+SPC119/SPC$16</f>
        <v>#DIV/0!</v>
      </c>
      <c r="SPE119" s="1538">
        <f>+SPE557</f>
        <v>0</v>
      </c>
      <c r="SPF119" s="1845" t="e">
        <f>+SPE119/SPE$16</f>
        <v>#DIV/0!</v>
      </c>
      <c r="SPG119" s="1538">
        <f>+SPG557</f>
        <v>0</v>
      </c>
      <c r="SPH119" s="1845" t="e">
        <f>+SPG119/SPG$16</f>
        <v>#DIV/0!</v>
      </c>
      <c r="SPI119" s="1538">
        <f>+SPI557</f>
        <v>0</v>
      </c>
      <c r="SPJ119" s="1845" t="e">
        <f>+SPI119/SPI$16</f>
        <v>#DIV/0!</v>
      </c>
      <c r="SPK119" s="1538">
        <f>+SPK557</f>
        <v>0</v>
      </c>
      <c r="SPL119" s="1845" t="e">
        <f>+SPK119/SPK$16</f>
        <v>#DIV/0!</v>
      </c>
      <c r="SPM119" s="1538">
        <f>+SPM557</f>
        <v>0</v>
      </c>
      <c r="SPN119" s="1845" t="e">
        <f>+SPM119/SPM$16</f>
        <v>#DIV/0!</v>
      </c>
      <c r="SPO119" s="1538">
        <f>+SPO557</f>
        <v>0</v>
      </c>
      <c r="SPP119" s="1845" t="e">
        <f>+SPO119/SPO$16</f>
        <v>#DIV/0!</v>
      </c>
      <c r="SPQ119" s="1538">
        <f>+SPQ557</f>
        <v>0</v>
      </c>
      <c r="SPR119" s="1845" t="e">
        <f>+SPQ119/SPQ$16</f>
        <v>#DIV/0!</v>
      </c>
      <c r="SPS119" s="1538">
        <f>+SPS557</f>
        <v>0</v>
      </c>
      <c r="SPT119" s="1845" t="e">
        <f>+SPS119/SPS$16</f>
        <v>#DIV/0!</v>
      </c>
      <c r="SPU119" s="1538">
        <f>+SPU557</f>
        <v>0</v>
      </c>
      <c r="SPV119" s="1845" t="e">
        <f>+SPU119/SPU$16</f>
        <v>#DIV/0!</v>
      </c>
      <c r="SPW119" s="1538">
        <f>+SPW557</f>
        <v>0</v>
      </c>
      <c r="SPX119" s="1845" t="e">
        <f>+SPW119/SPW$16</f>
        <v>#DIV/0!</v>
      </c>
      <c r="SPY119" s="1538">
        <f>+SPY557</f>
        <v>0</v>
      </c>
      <c r="SPZ119" s="1845" t="e">
        <f>+SPY119/SPY$16</f>
        <v>#DIV/0!</v>
      </c>
      <c r="SQA119" s="1538">
        <f>+SQA557</f>
        <v>0</v>
      </c>
      <c r="SQB119" s="1845" t="e">
        <f>+SQA119/SQA$16</f>
        <v>#DIV/0!</v>
      </c>
      <c r="SQC119" s="1538">
        <f>+SQC557</f>
        <v>0</v>
      </c>
      <c r="SQD119" s="1845" t="e">
        <f>+SQC119/SQC$16</f>
        <v>#DIV/0!</v>
      </c>
      <c r="SQE119" s="1538">
        <f>+SQE557</f>
        <v>0</v>
      </c>
      <c r="SQF119" s="1845" t="e">
        <f>+SQE119/SQE$16</f>
        <v>#DIV/0!</v>
      </c>
      <c r="SQG119" s="1538">
        <f>+SQG557</f>
        <v>0</v>
      </c>
      <c r="SQH119" s="1845" t="e">
        <f>+SQG119/SQG$16</f>
        <v>#DIV/0!</v>
      </c>
      <c r="SQI119" s="1538">
        <f>+SQI557</f>
        <v>0</v>
      </c>
      <c r="SQJ119" s="1845" t="e">
        <f>+SQI119/SQI$16</f>
        <v>#DIV/0!</v>
      </c>
      <c r="SQK119" s="1538">
        <f>+SQK557</f>
        <v>0</v>
      </c>
      <c r="SQL119" s="1845" t="e">
        <f>+SQK119/SQK$16</f>
        <v>#DIV/0!</v>
      </c>
      <c r="SQM119" s="1538">
        <f>+SQM557</f>
        <v>0</v>
      </c>
      <c r="SQN119" s="1845" t="e">
        <f>+SQM119/SQM$16</f>
        <v>#DIV/0!</v>
      </c>
      <c r="SQO119" s="1538">
        <f>+SQO557</f>
        <v>0</v>
      </c>
      <c r="SQP119" s="1845" t="e">
        <f>+SQO119/SQO$16</f>
        <v>#DIV/0!</v>
      </c>
      <c r="SQQ119" s="1538">
        <f>+SQQ557</f>
        <v>0</v>
      </c>
      <c r="SQR119" s="1845" t="e">
        <f>+SQQ119/SQQ$16</f>
        <v>#DIV/0!</v>
      </c>
      <c r="SQS119" s="1538">
        <f>+SQS557</f>
        <v>0</v>
      </c>
      <c r="SQT119" s="1845" t="e">
        <f>+SQS119/SQS$16</f>
        <v>#DIV/0!</v>
      </c>
      <c r="SQU119" s="1538">
        <f>+SQU557</f>
        <v>0</v>
      </c>
      <c r="SQV119" s="1845" t="e">
        <f>+SQU119/SQU$16</f>
        <v>#DIV/0!</v>
      </c>
      <c r="SQW119" s="1538">
        <f>+SQW557</f>
        <v>0</v>
      </c>
      <c r="SQX119" s="1845" t="e">
        <f>+SQW119/SQW$16</f>
        <v>#DIV/0!</v>
      </c>
      <c r="SQY119" s="1538">
        <f>+SQY557</f>
        <v>0</v>
      </c>
      <c r="SQZ119" s="1845" t="e">
        <f>+SQY119/SQY$16</f>
        <v>#DIV/0!</v>
      </c>
      <c r="SRA119" s="1538">
        <f>+SRA557</f>
        <v>0</v>
      </c>
      <c r="SRB119" s="1845" t="e">
        <f>+SRA119/SRA$16</f>
        <v>#DIV/0!</v>
      </c>
      <c r="SRC119" s="1538">
        <f>+SRC557</f>
        <v>0</v>
      </c>
      <c r="SRD119" s="1845" t="e">
        <f>+SRC119/SRC$16</f>
        <v>#DIV/0!</v>
      </c>
      <c r="SRE119" s="1538">
        <f>+SRE557</f>
        <v>0</v>
      </c>
      <c r="SRF119" s="1845" t="e">
        <f>+SRE119/SRE$16</f>
        <v>#DIV/0!</v>
      </c>
      <c r="SRG119" s="1538">
        <f>+SRG557</f>
        <v>0</v>
      </c>
      <c r="SRH119" s="1845" t="e">
        <f>+SRG119/SRG$16</f>
        <v>#DIV/0!</v>
      </c>
      <c r="SRI119" s="1538">
        <f>+SRI557</f>
        <v>0</v>
      </c>
      <c r="SRJ119" s="1845" t="e">
        <f>+SRI119/SRI$16</f>
        <v>#DIV/0!</v>
      </c>
      <c r="SRK119" s="1538">
        <f>+SRK557</f>
        <v>0</v>
      </c>
      <c r="SRL119" s="1845" t="e">
        <f>+SRK119/SRK$16</f>
        <v>#DIV/0!</v>
      </c>
      <c r="SRM119" s="1538">
        <f>+SRM557</f>
        <v>0</v>
      </c>
      <c r="SRN119" s="1845" t="e">
        <f>+SRM119/SRM$16</f>
        <v>#DIV/0!</v>
      </c>
      <c r="SRO119" s="1538">
        <f>+SRO557</f>
        <v>0</v>
      </c>
      <c r="SRP119" s="1845" t="e">
        <f>+SRO119/SRO$16</f>
        <v>#DIV/0!</v>
      </c>
      <c r="SRQ119" s="1538">
        <f>+SRQ557</f>
        <v>0</v>
      </c>
      <c r="SRR119" s="1845" t="e">
        <f>+SRQ119/SRQ$16</f>
        <v>#DIV/0!</v>
      </c>
      <c r="SRS119" s="1538">
        <f>+SRS557</f>
        <v>0</v>
      </c>
      <c r="SRT119" s="1845" t="e">
        <f>+SRS119/SRS$16</f>
        <v>#DIV/0!</v>
      </c>
      <c r="SRU119" s="1538">
        <f>+SRU557</f>
        <v>0</v>
      </c>
      <c r="SRV119" s="1845" t="e">
        <f>+SRU119/SRU$16</f>
        <v>#DIV/0!</v>
      </c>
      <c r="SRW119" s="1538">
        <f>+SRW557</f>
        <v>0</v>
      </c>
      <c r="SRX119" s="1845" t="e">
        <f>+SRW119/SRW$16</f>
        <v>#DIV/0!</v>
      </c>
      <c r="SRY119" s="1538">
        <f>+SRY557</f>
        <v>0</v>
      </c>
      <c r="SRZ119" s="1845" t="e">
        <f>+SRY119/SRY$16</f>
        <v>#DIV/0!</v>
      </c>
      <c r="SSA119" s="1538">
        <f>+SSA557</f>
        <v>0</v>
      </c>
      <c r="SSB119" s="1845" t="e">
        <f>+SSA119/SSA$16</f>
        <v>#DIV/0!</v>
      </c>
      <c r="SSC119" s="1538">
        <f>+SSC557</f>
        <v>0</v>
      </c>
      <c r="SSD119" s="1845" t="e">
        <f>+SSC119/SSC$16</f>
        <v>#DIV/0!</v>
      </c>
      <c r="SSE119" s="1538">
        <f>+SSE557</f>
        <v>0</v>
      </c>
      <c r="SSF119" s="1845" t="e">
        <f>+SSE119/SSE$16</f>
        <v>#DIV/0!</v>
      </c>
      <c r="SSG119" s="1538">
        <f>+SSG557</f>
        <v>0</v>
      </c>
      <c r="SSH119" s="1845" t="e">
        <f>+SSG119/SSG$16</f>
        <v>#DIV/0!</v>
      </c>
      <c r="SSI119" s="1538">
        <f>+SSI557</f>
        <v>0</v>
      </c>
      <c r="SSJ119" s="1845" t="e">
        <f>+SSI119/SSI$16</f>
        <v>#DIV/0!</v>
      </c>
      <c r="SSK119" s="1538">
        <f>+SSK557</f>
        <v>0</v>
      </c>
      <c r="SSL119" s="1845" t="e">
        <f>+SSK119/SSK$16</f>
        <v>#DIV/0!</v>
      </c>
      <c r="SSM119" s="1538">
        <f>+SSM557</f>
        <v>0</v>
      </c>
      <c r="SSN119" s="1845" t="e">
        <f>+SSM119/SSM$16</f>
        <v>#DIV/0!</v>
      </c>
      <c r="SSO119" s="1538">
        <f>+SSO557</f>
        <v>0</v>
      </c>
      <c r="SSP119" s="1845" t="e">
        <f>+SSO119/SSO$16</f>
        <v>#DIV/0!</v>
      </c>
      <c r="SSQ119" s="1538">
        <f>+SSQ557</f>
        <v>0</v>
      </c>
      <c r="SSR119" s="1845" t="e">
        <f>+SSQ119/SSQ$16</f>
        <v>#DIV/0!</v>
      </c>
      <c r="SSS119" s="1538">
        <f>+SSS557</f>
        <v>0</v>
      </c>
      <c r="SST119" s="1845" t="e">
        <f>+SSS119/SSS$16</f>
        <v>#DIV/0!</v>
      </c>
      <c r="SSU119" s="1538">
        <f>+SSU557</f>
        <v>0</v>
      </c>
      <c r="SSV119" s="1845" t="e">
        <f>+SSU119/SSU$16</f>
        <v>#DIV/0!</v>
      </c>
      <c r="SSW119" s="1538">
        <f>+SSW557</f>
        <v>0</v>
      </c>
      <c r="SSX119" s="1845" t="e">
        <f>+SSW119/SSW$16</f>
        <v>#DIV/0!</v>
      </c>
      <c r="SSY119" s="1538">
        <f>+SSY557</f>
        <v>0</v>
      </c>
      <c r="SSZ119" s="1845" t="e">
        <f>+SSY119/SSY$16</f>
        <v>#DIV/0!</v>
      </c>
      <c r="STA119" s="1538">
        <f>+STA557</f>
        <v>0</v>
      </c>
      <c r="STB119" s="1845" t="e">
        <f>+STA119/STA$16</f>
        <v>#DIV/0!</v>
      </c>
      <c r="STC119" s="1538">
        <f>+STC557</f>
        <v>0</v>
      </c>
      <c r="STD119" s="1845" t="e">
        <f>+STC119/STC$16</f>
        <v>#DIV/0!</v>
      </c>
      <c r="STE119" s="1538">
        <f>+STE557</f>
        <v>0</v>
      </c>
      <c r="STF119" s="1845" t="e">
        <f>+STE119/STE$16</f>
        <v>#DIV/0!</v>
      </c>
      <c r="STG119" s="1538">
        <f>+STG557</f>
        <v>0</v>
      </c>
      <c r="STH119" s="1845" t="e">
        <f>+STG119/STG$16</f>
        <v>#DIV/0!</v>
      </c>
      <c r="STI119" s="1538">
        <f>+STI557</f>
        <v>0</v>
      </c>
      <c r="STJ119" s="1845" t="e">
        <f>+STI119/STI$16</f>
        <v>#DIV/0!</v>
      </c>
      <c r="STK119" s="1538">
        <f>+STK557</f>
        <v>0</v>
      </c>
      <c r="STL119" s="1845" t="e">
        <f>+STK119/STK$16</f>
        <v>#DIV/0!</v>
      </c>
      <c r="STM119" s="1538">
        <f>+STM557</f>
        <v>0</v>
      </c>
      <c r="STN119" s="1845" t="e">
        <f>+STM119/STM$16</f>
        <v>#DIV/0!</v>
      </c>
      <c r="STO119" s="1538">
        <f>+STO557</f>
        <v>0</v>
      </c>
      <c r="STP119" s="1845" t="e">
        <f>+STO119/STO$16</f>
        <v>#DIV/0!</v>
      </c>
      <c r="STQ119" s="1538">
        <f>+STQ557</f>
        <v>0</v>
      </c>
      <c r="STR119" s="1845" t="e">
        <f>+STQ119/STQ$16</f>
        <v>#DIV/0!</v>
      </c>
      <c r="STS119" s="1538">
        <f>+STS557</f>
        <v>0</v>
      </c>
      <c r="STT119" s="1845" t="e">
        <f>+STS119/STS$16</f>
        <v>#DIV/0!</v>
      </c>
      <c r="STU119" s="1538">
        <f>+STU557</f>
        <v>0</v>
      </c>
      <c r="STV119" s="1845" t="e">
        <f>+STU119/STU$16</f>
        <v>#DIV/0!</v>
      </c>
      <c r="STW119" s="1538">
        <f>+STW557</f>
        <v>0</v>
      </c>
      <c r="STX119" s="1845" t="e">
        <f>+STW119/STW$16</f>
        <v>#DIV/0!</v>
      </c>
      <c r="STY119" s="1538">
        <f>+STY557</f>
        <v>0</v>
      </c>
      <c r="STZ119" s="1845" t="e">
        <f>+STY119/STY$16</f>
        <v>#DIV/0!</v>
      </c>
      <c r="SUA119" s="1538">
        <f>+SUA557</f>
        <v>0</v>
      </c>
      <c r="SUB119" s="1845" t="e">
        <f>+SUA119/SUA$16</f>
        <v>#DIV/0!</v>
      </c>
      <c r="SUC119" s="1538">
        <f>+SUC557</f>
        <v>0</v>
      </c>
      <c r="SUD119" s="1845" t="e">
        <f>+SUC119/SUC$16</f>
        <v>#DIV/0!</v>
      </c>
      <c r="SUE119" s="1538">
        <f>+SUE557</f>
        <v>0</v>
      </c>
      <c r="SUF119" s="1845" t="e">
        <f>+SUE119/SUE$16</f>
        <v>#DIV/0!</v>
      </c>
      <c r="SUG119" s="1538">
        <f>+SUG557</f>
        <v>0</v>
      </c>
      <c r="SUH119" s="1845" t="e">
        <f>+SUG119/SUG$16</f>
        <v>#DIV/0!</v>
      </c>
      <c r="SUI119" s="1538">
        <f>+SUI557</f>
        <v>0</v>
      </c>
      <c r="SUJ119" s="1845" t="e">
        <f>+SUI119/SUI$16</f>
        <v>#DIV/0!</v>
      </c>
      <c r="SUK119" s="1538">
        <f>+SUK557</f>
        <v>0</v>
      </c>
      <c r="SUL119" s="1845" t="e">
        <f>+SUK119/SUK$16</f>
        <v>#DIV/0!</v>
      </c>
      <c r="SUM119" s="1538">
        <f>+SUM557</f>
        <v>0</v>
      </c>
      <c r="SUN119" s="1845" t="e">
        <f>+SUM119/SUM$16</f>
        <v>#DIV/0!</v>
      </c>
      <c r="SUO119" s="1538">
        <f>+SUO557</f>
        <v>0</v>
      </c>
      <c r="SUP119" s="1845" t="e">
        <f>+SUO119/SUO$16</f>
        <v>#DIV/0!</v>
      </c>
      <c r="SUQ119" s="1538">
        <f>+SUQ557</f>
        <v>0</v>
      </c>
      <c r="SUR119" s="1845" t="e">
        <f>+SUQ119/SUQ$16</f>
        <v>#DIV/0!</v>
      </c>
      <c r="SUS119" s="1538">
        <f>+SUS557</f>
        <v>0</v>
      </c>
      <c r="SUT119" s="1845" t="e">
        <f>+SUS119/SUS$16</f>
        <v>#DIV/0!</v>
      </c>
      <c r="SUU119" s="1538">
        <f>+SUU557</f>
        <v>0</v>
      </c>
      <c r="SUV119" s="1845" t="e">
        <f>+SUU119/SUU$16</f>
        <v>#DIV/0!</v>
      </c>
      <c r="SUW119" s="1538">
        <f>+SUW557</f>
        <v>0</v>
      </c>
      <c r="SUX119" s="1845" t="e">
        <f>+SUW119/SUW$16</f>
        <v>#DIV/0!</v>
      </c>
      <c r="SUY119" s="1538">
        <f>+SUY557</f>
        <v>0</v>
      </c>
      <c r="SUZ119" s="1845" t="e">
        <f>+SUY119/SUY$16</f>
        <v>#DIV/0!</v>
      </c>
      <c r="SVA119" s="1538">
        <f>+SVA557</f>
        <v>0</v>
      </c>
      <c r="SVB119" s="1845" t="e">
        <f>+SVA119/SVA$16</f>
        <v>#DIV/0!</v>
      </c>
      <c r="SVC119" s="1538">
        <f>+SVC557</f>
        <v>0</v>
      </c>
      <c r="SVD119" s="1845" t="e">
        <f>+SVC119/SVC$16</f>
        <v>#DIV/0!</v>
      </c>
      <c r="SVE119" s="1538">
        <f>+SVE557</f>
        <v>0</v>
      </c>
      <c r="SVF119" s="1845" t="e">
        <f>+SVE119/SVE$16</f>
        <v>#DIV/0!</v>
      </c>
      <c r="SVG119" s="1538">
        <f>+SVG557</f>
        <v>0</v>
      </c>
      <c r="SVH119" s="1845" t="e">
        <f>+SVG119/SVG$16</f>
        <v>#DIV/0!</v>
      </c>
      <c r="SVI119" s="1538">
        <f>+SVI557</f>
        <v>0</v>
      </c>
      <c r="SVJ119" s="1845" t="e">
        <f>+SVI119/SVI$16</f>
        <v>#DIV/0!</v>
      </c>
      <c r="SVK119" s="1538">
        <f>+SVK557</f>
        <v>0</v>
      </c>
      <c r="SVL119" s="1845" t="e">
        <f>+SVK119/SVK$16</f>
        <v>#DIV/0!</v>
      </c>
      <c r="SVM119" s="1538">
        <f>+SVM557</f>
        <v>0</v>
      </c>
      <c r="SVN119" s="1845" t="e">
        <f>+SVM119/SVM$16</f>
        <v>#DIV/0!</v>
      </c>
      <c r="SVO119" s="1538">
        <f>+SVO557</f>
        <v>0</v>
      </c>
      <c r="SVP119" s="1845" t="e">
        <f>+SVO119/SVO$16</f>
        <v>#DIV/0!</v>
      </c>
      <c r="SVQ119" s="1538">
        <f>+SVQ557</f>
        <v>0</v>
      </c>
      <c r="SVR119" s="1845" t="e">
        <f>+SVQ119/SVQ$16</f>
        <v>#DIV/0!</v>
      </c>
      <c r="SVS119" s="1538">
        <f>+SVS557</f>
        <v>0</v>
      </c>
      <c r="SVT119" s="1845" t="e">
        <f>+SVS119/SVS$16</f>
        <v>#DIV/0!</v>
      </c>
      <c r="SVU119" s="1538">
        <f>+SVU557</f>
        <v>0</v>
      </c>
      <c r="SVV119" s="1845" t="e">
        <f>+SVU119/SVU$16</f>
        <v>#DIV/0!</v>
      </c>
      <c r="SVW119" s="1538">
        <f>+SVW557</f>
        <v>0</v>
      </c>
      <c r="SVX119" s="1845" t="e">
        <f>+SVW119/SVW$16</f>
        <v>#DIV/0!</v>
      </c>
      <c r="SVY119" s="1538">
        <f>+SVY557</f>
        <v>0</v>
      </c>
      <c r="SVZ119" s="1845" t="e">
        <f>+SVY119/SVY$16</f>
        <v>#DIV/0!</v>
      </c>
      <c r="SWA119" s="1538">
        <f>+SWA557</f>
        <v>0</v>
      </c>
      <c r="SWB119" s="1845" t="e">
        <f>+SWA119/SWA$16</f>
        <v>#DIV/0!</v>
      </c>
      <c r="SWC119" s="1538">
        <f>+SWC557</f>
        <v>0</v>
      </c>
      <c r="SWD119" s="1845" t="e">
        <f>+SWC119/SWC$16</f>
        <v>#DIV/0!</v>
      </c>
      <c r="SWE119" s="1538">
        <f>+SWE557</f>
        <v>0</v>
      </c>
      <c r="SWF119" s="1845" t="e">
        <f>+SWE119/SWE$16</f>
        <v>#DIV/0!</v>
      </c>
      <c r="SWG119" s="1538">
        <f>+SWG557</f>
        <v>0</v>
      </c>
      <c r="SWH119" s="1845" t="e">
        <f>+SWG119/SWG$16</f>
        <v>#DIV/0!</v>
      </c>
      <c r="SWI119" s="1538">
        <f>+SWI557</f>
        <v>0</v>
      </c>
      <c r="SWJ119" s="1845" t="e">
        <f>+SWI119/SWI$16</f>
        <v>#DIV/0!</v>
      </c>
      <c r="SWK119" s="1538">
        <f>+SWK557</f>
        <v>0</v>
      </c>
      <c r="SWL119" s="1845" t="e">
        <f>+SWK119/SWK$16</f>
        <v>#DIV/0!</v>
      </c>
      <c r="SWM119" s="1538">
        <f>+SWM557</f>
        <v>0</v>
      </c>
      <c r="SWN119" s="1845" t="e">
        <f>+SWM119/SWM$16</f>
        <v>#DIV/0!</v>
      </c>
      <c r="SWO119" s="1538">
        <f>+SWO557</f>
        <v>0</v>
      </c>
      <c r="SWP119" s="1845" t="e">
        <f>+SWO119/SWO$16</f>
        <v>#DIV/0!</v>
      </c>
      <c r="SWQ119" s="1538">
        <f>+SWQ557</f>
        <v>0</v>
      </c>
      <c r="SWR119" s="1845" t="e">
        <f>+SWQ119/SWQ$16</f>
        <v>#DIV/0!</v>
      </c>
      <c r="SWS119" s="1538">
        <f>+SWS557</f>
        <v>0</v>
      </c>
      <c r="SWT119" s="1845" t="e">
        <f>+SWS119/SWS$16</f>
        <v>#DIV/0!</v>
      </c>
      <c r="SWU119" s="1538">
        <f>+SWU557</f>
        <v>0</v>
      </c>
      <c r="SWV119" s="1845" t="e">
        <f>+SWU119/SWU$16</f>
        <v>#DIV/0!</v>
      </c>
      <c r="SWW119" s="1538">
        <f>+SWW557</f>
        <v>0</v>
      </c>
      <c r="SWX119" s="1845" t="e">
        <f>+SWW119/SWW$16</f>
        <v>#DIV/0!</v>
      </c>
      <c r="SWY119" s="1538">
        <f>+SWY557</f>
        <v>0</v>
      </c>
      <c r="SWZ119" s="1845" t="e">
        <f>+SWY119/SWY$16</f>
        <v>#DIV/0!</v>
      </c>
      <c r="SXA119" s="1538">
        <f>+SXA557</f>
        <v>0</v>
      </c>
      <c r="SXB119" s="1845" t="e">
        <f>+SXA119/SXA$16</f>
        <v>#DIV/0!</v>
      </c>
      <c r="SXC119" s="1538">
        <f>+SXC557</f>
        <v>0</v>
      </c>
      <c r="SXD119" s="1845" t="e">
        <f>+SXC119/SXC$16</f>
        <v>#DIV/0!</v>
      </c>
      <c r="SXE119" s="1538">
        <f>+SXE557</f>
        <v>0</v>
      </c>
      <c r="SXF119" s="1845" t="e">
        <f>+SXE119/SXE$16</f>
        <v>#DIV/0!</v>
      </c>
      <c r="SXG119" s="1538">
        <f>+SXG557</f>
        <v>0</v>
      </c>
      <c r="SXH119" s="1845" t="e">
        <f>+SXG119/SXG$16</f>
        <v>#DIV/0!</v>
      </c>
      <c r="SXI119" s="1538">
        <f>+SXI557</f>
        <v>0</v>
      </c>
      <c r="SXJ119" s="1845" t="e">
        <f>+SXI119/SXI$16</f>
        <v>#DIV/0!</v>
      </c>
      <c r="SXK119" s="1538">
        <f>+SXK557</f>
        <v>0</v>
      </c>
      <c r="SXL119" s="1845" t="e">
        <f>+SXK119/SXK$16</f>
        <v>#DIV/0!</v>
      </c>
      <c r="SXM119" s="1538">
        <f>+SXM557</f>
        <v>0</v>
      </c>
      <c r="SXN119" s="1845" t="e">
        <f>+SXM119/SXM$16</f>
        <v>#DIV/0!</v>
      </c>
      <c r="SXO119" s="1538">
        <f>+SXO557</f>
        <v>0</v>
      </c>
      <c r="SXP119" s="1845" t="e">
        <f>+SXO119/SXO$16</f>
        <v>#DIV/0!</v>
      </c>
      <c r="SXQ119" s="1538">
        <f>+SXQ557</f>
        <v>0</v>
      </c>
      <c r="SXR119" s="1845" t="e">
        <f>+SXQ119/SXQ$16</f>
        <v>#DIV/0!</v>
      </c>
      <c r="SXS119" s="1538">
        <f>+SXS557</f>
        <v>0</v>
      </c>
      <c r="SXT119" s="1845" t="e">
        <f>+SXS119/SXS$16</f>
        <v>#DIV/0!</v>
      </c>
      <c r="SXU119" s="1538">
        <f>+SXU557</f>
        <v>0</v>
      </c>
      <c r="SXV119" s="1845" t="e">
        <f>+SXU119/SXU$16</f>
        <v>#DIV/0!</v>
      </c>
      <c r="SXW119" s="1538">
        <f>+SXW557</f>
        <v>0</v>
      </c>
      <c r="SXX119" s="1845" t="e">
        <f>+SXW119/SXW$16</f>
        <v>#DIV/0!</v>
      </c>
      <c r="SXY119" s="1538">
        <f>+SXY557</f>
        <v>0</v>
      </c>
      <c r="SXZ119" s="1845" t="e">
        <f>+SXY119/SXY$16</f>
        <v>#DIV/0!</v>
      </c>
      <c r="SYA119" s="1538">
        <f>+SYA557</f>
        <v>0</v>
      </c>
      <c r="SYB119" s="1845" t="e">
        <f>+SYA119/SYA$16</f>
        <v>#DIV/0!</v>
      </c>
      <c r="SYC119" s="1538">
        <f>+SYC557</f>
        <v>0</v>
      </c>
      <c r="SYD119" s="1845" t="e">
        <f>+SYC119/SYC$16</f>
        <v>#DIV/0!</v>
      </c>
      <c r="SYE119" s="1538">
        <f>+SYE557</f>
        <v>0</v>
      </c>
      <c r="SYF119" s="1845" t="e">
        <f>+SYE119/SYE$16</f>
        <v>#DIV/0!</v>
      </c>
      <c r="SYG119" s="1538">
        <f>+SYG557</f>
        <v>0</v>
      </c>
      <c r="SYH119" s="1845" t="e">
        <f>+SYG119/SYG$16</f>
        <v>#DIV/0!</v>
      </c>
      <c r="SYI119" s="1538">
        <f>+SYI557</f>
        <v>0</v>
      </c>
      <c r="SYJ119" s="1845" t="e">
        <f>+SYI119/SYI$16</f>
        <v>#DIV/0!</v>
      </c>
      <c r="SYK119" s="1538">
        <f>+SYK557</f>
        <v>0</v>
      </c>
      <c r="SYL119" s="1845" t="e">
        <f>+SYK119/SYK$16</f>
        <v>#DIV/0!</v>
      </c>
      <c r="SYM119" s="1538">
        <f>+SYM557</f>
        <v>0</v>
      </c>
      <c r="SYN119" s="1845" t="e">
        <f>+SYM119/SYM$16</f>
        <v>#DIV/0!</v>
      </c>
      <c r="SYO119" s="1538">
        <f>+SYO557</f>
        <v>0</v>
      </c>
      <c r="SYP119" s="1845" t="e">
        <f>+SYO119/SYO$16</f>
        <v>#DIV/0!</v>
      </c>
      <c r="SYQ119" s="1538">
        <f>+SYQ557</f>
        <v>0</v>
      </c>
      <c r="SYR119" s="1845" t="e">
        <f>+SYQ119/SYQ$16</f>
        <v>#DIV/0!</v>
      </c>
      <c r="SYS119" s="1538">
        <f>+SYS557</f>
        <v>0</v>
      </c>
      <c r="SYT119" s="1845" t="e">
        <f>+SYS119/SYS$16</f>
        <v>#DIV/0!</v>
      </c>
      <c r="SYU119" s="1538">
        <f>+SYU557</f>
        <v>0</v>
      </c>
      <c r="SYV119" s="1845" t="e">
        <f>+SYU119/SYU$16</f>
        <v>#DIV/0!</v>
      </c>
      <c r="SYW119" s="1538">
        <f>+SYW557</f>
        <v>0</v>
      </c>
      <c r="SYX119" s="1845" t="e">
        <f>+SYW119/SYW$16</f>
        <v>#DIV/0!</v>
      </c>
      <c r="SYY119" s="1538">
        <f>+SYY557</f>
        <v>0</v>
      </c>
      <c r="SYZ119" s="1845" t="e">
        <f>+SYY119/SYY$16</f>
        <v>#DIV/0!</v>
      </c>
      <c r="SZA119" s="1538">
        <f>+SZA557</f>
        <v>0</v>
      </c>
      <c r="SZB119" s="1845" t="e">
        <f>+SZA119/SZA$16</f>
        <v>#DIV/0!</v>
      </c>
      <c r="SZC119" s="1538">
        <f>+SZC557</f>
        <v>0</v>
      </c>
      <c r="SZD119" s="1845" t="e">
        <f>+SZC119/SZC$16</f>
        <v>#DIV/0!</v>
      </c>
      <c r="SZE119" s="1538">
        <f>+SZE557</f>
        <v>0</v>
      </c>
      <c r="SZF119" s="1845" t="e">
        <f>+SZE119/SZE$16</f>
        <v>#DIV/0!</v>
      </c>
      <c r="SZG119" s="1538">
        <f>+SZG557</f>
        <v>0</v>
      </c>
      <c r="SZH119" s="1845" t="e">
        <f>+SZG119/SZG$16</f>
        <v>#DIV/0!</v>
      </c>
      <c r="SZI119" s="1538">
        <f>+SZI557</f>
        <v>0</v>
      </c>
      <c r="SZJ119" s="1845" t="e">
        <f>+SZI119/SZI$16</f>
        <v>#DIV/0!</v>
      </c>
      <c r="SZK119" s="1538">
        <f>+SZK557</f>
        <v>0</v>
      </c>
      <c r="SZL119" s="1845" t="e">
        <f>+SZK119/SZK$16</f>
        <v>#DIV/0!</v>
      </c>
      <c r="SZM119" s="1538">
        <f>+SZM557</f>
        <v>0</v>
      </c>
      <c r="SZN119" s="1845" t="e">
        <f>+SZM119/SZM$16</f>
        <v>#DIV/0!</v>
      </c>
      <c r="SZO119" s="1538">
        <f>+SZO557</f>
        <v>0</v>
      </c>
      <c r="SZP119" s="1845" t="e">
        <f>+SZO119/SZO$16</f>
        <v>#DIV/0!</v>
      </c>
      <c r="SZQ119" s="1538">
        <f>+SZQ557</f>
        <v>0</v>
      </c>
      <c r="SZR119" s="1845" t="e">
        <f>+SZQ119/SZQ$16</f>
        <v>#DIV/0!</v>
      </c>
      <c r="SZS119" s="1538">
        <f>+SZS557</f>
        <v>0</v>
      </c>
      <c r="SZT119" s="1845" t="e">
        <f>+SZS119/SZS$16</f>
        <v>#DIV/0!</v>
      </c>
      <c r="SZU119" s="1538">
        <f>+SZU557</f>
        <v>0</v>
      </c>
      <c r="SZV119" s="1845" t="e">
        <f>+SZU119/SZU$16</f>
        <v>#DIV/0!</v>
      </c>
      <c r="SZW119" s="1538">
        <f>+SZW557</f>
        <v>0</v>
      </c>
      <c r="SZX119" s="1845" t="e">
        <f>+SZW119/SZW$16</f>
        <v>#DIV/0!</v>
      </c>
      <c r="SZY119" s="1538">
        <f>+SZY557</f>
        <v>0</v>
      </c>
      <c r="SZZ119" s="1845" t="e">
        <f>+SZY119/SZY$16</f>
        <v>#DIV/0!</v>
      </c>
      <c r="TAA119" s="1538">
        <f>+TAA557</f>
        <v>0</v>
      </c>
      <c r="TAB119" s="1845" t="e">
        <f>+TAA119/TAA$16</f>
        <v>#DIV/0!</v>
      </c>
      <c r="TAC119" s="1538">
        <f>+TAC557</f>
        <v>0</v>
      </c>
      <c r="TAD119" s="1845" t="e">
        <f>+TAC119/TAC$16</f>
        <v>#DIV/0!</v>
      </c>
      <c r="TAE119" s="1538">
        <f>+TAE557</f>
        <v>0</v>
      </c>
      <c r="TAF119" s="1845" t="e">
        <f>+TAE119/TAE$16</f>
        <v>#DIV/0!</v>
      </c>
      <c r="TAG119" s="1538">
        <f>+TAG557</f>
        <v>0</v>
      </c>
      <c r="TAH119" s="1845" t="e">
        <f>+TAG119/TAG$16</f>
        <v>#DIV/0!</v>
      </c>
      <c r="TAI119" s="1538">
        <f>+TAI557</f>
        <v>0</v>
      </c>
      <c r="TAJ119" s="1845" t="e">
        <f>+TAI119/TAI$16</f>
        <v>#DIV/0!</v>
      </c>
      <c r="TAK119" s="1538">
        <f>+TAK557</f>
        <v>0</v>
      </c>
      <c r="TAL119" s="1845" t="e">
        <f>+TAK119/TAK$16</f>
        <v>#DIV/0!</v>
      </c>
      <c r="TAM119" s="1538">
        <f>+TAM557</f>
        <v>0</v>
      </c>
      <c r="TAN119" s="1845" t="e">
        <f>+TAM119/TAM$16</f>
        <v>#DIV/0!</v>
      </c>
      <c r="TAO119" s="1538">
        <f>+TAO557</f>
        <v>0</v>
      </c>
      <c r="TAP119" s="1845" t="e">
        <f>+TAO119/TAO$16</f>
        <v>#DIV/0!</v>
      </c>
      <c r="TAQ119" s="1538">
        <f>+TAQ557</f>
        <v>0</v>
      </c>
      <c r="TAR119" s="1845" t="e">
        <f>+TAQ119/TAQ$16</f>
        <v>#DIV/0!</v>
      </c>
      <c r="TAS119" s="1538">
        <f>+TAS557</f>
        <v>0</v>
      </c>
      <c r="TAT119" s="1845" t="e">
        <f>+TAS119/TAS$16</f>
        <v>#DIV/0!</v>
      </c>
      <c r="TAU119" s="1538">
        <f>+TAU557</f>
        <v>0</v>
      </c>
      <c r="TAV119" s="1845" t="e">
        <f>+TAU119/TAU$16</f>
        <v>#DIV/0!</v>
      </c>
      <c r="TAW119" s="1538">
        <f>+TAW557</f>
        <v>0</v>
      </c>
      <c r="TAX119" s="1845" t="e">
        <f>+TAW119/TAW$16</f>
        <v>#DIV/0!</v>
      </c>
      <c r="TAY119" s="1538">
        <f>+TAY557</f>
        <v>0</v>
      </c>
      <c r="TAZ119" s="1845" t="e">
        <f>+TAY119/TAY$16</f>
        <v>#DIV/0!</v>
      </c>
      <c r="TBA119" s="1538">
        <f>+TBA557</f>
        <v>0</v>
      </c>
      <c r="TBB119" s="1845" t="e">
        <f>+TBA119/TBA$16</f>
        <v>#DIV/0!</v>
      </c>
      <c r="TBC119" s="1538">
        <f>+TBC557</f>
        <v>0</v>
      </c>
      <c r="TBD119" s="1845" t="e">
        <f>+TBC119/TBC$16</f>
        <v>#DIV/0!</v>
      </c>
      <c r="TBE119" s="1538">
        <f>+TBE557</f>
        <v>0</v>
      </c>
      <c r="TBF119" s="1845" t="e">
        <f>+TBE119/TBE$16</f>
        <v>#DIV/0!</v>
      </c>
      <c r="TBG119" s="1538">
        <f>+TBG557</f>
        <v>0</v>
      </c>
      <c r="TBH119" s="1845" t="e">
        <f>+TBG119/TBG$16</f>
        <v>#DIV/0!</v>
      </c>
      <c r="TBI119" s="1538">
        <f>+TBI557</f>
        <v>0</v>
      </c>
      <c r="TBJ119" s="1845" t="e">
        <f>+TBI119/TBI$16</f>
        <v>#DIV/0!</v>
      </c>
      <c r="TBK119" s="1538">
        <f>+TBK557</f>
        <v>0</v>
      </c>
      <c r="TBL119" s="1845" t="e">
        <f>+TBK119/TBK$16</f>
        <v>#DIV/0!</v>
      </c>
      <c r="TBM119" s="1538">
        <f>+TBM557</f>
        <v>0</v>
      </c>
      <c r="TBN119" s="1845" t="e">
        <f>+TBM119/TBM$16</f>
        <v>#DIV/0!</v>
      </c>
      <c r="TBO119" s="1538">
        <f>+TBO557</f>
        <v>0</v>
      </c>
      <c r="TBP119" s="1845" t="e">
        <f>+TBO119/TBO$16</f>
        <v>#DIV/0!</v>
      </c>
      <c r="TBQ119" s="1538">
        <f>+TBQ557</f>
        <v>0</v>
      </c>
      <c r="TBR119" s="1845" t="e">
        <f>+TBQ119/TBQ$16</f>
        <v>#DIV/0!</v>
      </c>
      <c r="TBS119" s="1538">
        <f>+TBS557</f>
        <v>0</v>
      </c>
      <c r="TBT119" s="1845" t="e">
        <f>+TBS119/TBS$16</f>
        <v>#DIV/0!</v>
      </c>
      <c r="TBU119" s="1538">
        <f>+TBU557</f>
        <v>0</v>
      </c>
      <c r="TBV119" s="1845" t="e">
        <f>+TBU119/TBU$16</f>
        <v>#DIV/0!</v>
      </c>
      <c r="TBW119" s="1538">
        <f>+TBW557</f>
        <v>0</v>
      </c>
      <c r="TBX119" s="1845" t="e">
        <f>+TBW119/TBW$16</f>
        <v>#DIV/0!</v>
      </c>
      <c r="TBY119" s="1538">
        <f>+TBY557</f>
        <v>0</v>
      </c>
      <c r="TBZ119" s="1845" t="e">
        <f>+TBY119/TBY$16</f>
        <v>#DIV/0!</v>
      </c>
      <c r="TCA119" s="1538">
        <f>+TCA557</f>
        <v>0</v>
      </c>
      <c r="TCB119" s="1845" t="e">
        <f>+TCA119/TCA$16</f>
        <v>#DIV/0!</v>
      </c>
      <c r="TCC119" s="1538">
        <f>+TCC557</f>
        <v>0</v>
      </c>
      <c r="TCD119" s="1845" t="e">
        <f>+TCC119/TCC$16</f>
        <v>#DIV/0!</v>
      </c>
      <c r="TCE119" s="1538">
        <f>+TCE557</f>
        <v>0</v>
      </c>
      <c r="TCF119" s="1845" t="e">
        <f>+TCE119/TCE$16</f>
        <v>#DIV/0!</v>
      </c>
      <c r="TCG119" s="1538">
        <f>+TCG557</f>
        <v>0</v>
      </c>
      <c r="TCH119" s="1845" t="e">
        <f>+TCG119/TCG$16</f>
        <v>#DIV/0!</v>
      </c>
      <c r="TCI119" s="1538">
        <f>+TCI557</f>
        <v>0</v>
      </c>
      <c r="TCJ119" s="1845" t="e">
        <f>+TCI119/TCI$16</f>
        <v>#DIV/0!</v>
      </c>
      <c r="TCK119" s="1538">
        <f>+TCK557</f>
        <v>0</v>
      </c>
      <c r="TCL119" s="1845" t="e">
        <f>+TCK119/TCK$16</f>
        <v>#DIV/0!</v>
      </c>
      <c r="TCM119" s="1538">
        <f>+TCM557</f>
        <v>0</v>
      </c>
      <c r="TCN119" s="1845" t="e">
        <f>+TCM119/TCM$16</f>
        <v>#DIV/0!</v>
      </c>
      <c r="TCO119" s="1538">
        <f>+TCO557</f>
        <v>0</v>
      </c>
      <c r="TCP119" s="1845" t="e">
        <f>+TCO119/TCO$16</f>
        <v>#DIV/0!</v>
      </c>
      <c r="TCQ119" s="1538">
        <f>+TCQ557</f>
        <v>0</v>
      </c>
      <c r="TCR119" s="1845" t="e">
        <f>+TCQ119/TCQ$16</f>
        <v>#DIV/0!</v>
      </c>
      <c r="TCS119" s="1538">
        <f>+TCS557</f>
        <v>0</v>
      </c>
      <c r="TCT119" s="1845" t="e">
        <f>+TCS119/TCS$16</f>
        <v>#DIV/0!</v>
      </c>
      <c r="TCU119" s="1538">
        <f>+TCU557</f>
        <v>0</v>
      </c>
      <c r="TCV119" s="1845" t="e">
        <f>+TCU119/TCU$16</f>
        <v>#DIV/0!</v>
      </c>
      <c r="TCW119" s="1538">
        <f>+TCW557</f>
        <v>0</v>
      </c>
      <c r="TCX119" s="1845" t="e">
        <f>+TCW119/TCW$16</f>
        <v>#DIV/0!</v>
      </c>
      <c r="TCY119" s="1538">
        <f>+TCY557</f>
        <v>0</v>
      </c>
      <c r="TCZ119" s="1845" t="e">
        <f>+TCY119/TCY$16</f>
        <v>#DIV/0!</v>
      </c>
      <c r="TDA119" s="1538">
        <f>+TDA557</f>
        <v>0</v>
      </c>
      <c r="TDB119" s="1845" t="e">
        <f>+TDA119/TDA$16</f>
        <v>#DIV/0!</v>
      </c>
      <c r="TDC119" s="1538">
        <f>+TDC557</f>
        <v>0</v>
      </c>
      <c r="TDD119" s="1845" t="e">
        <f>+TDC119/TDC$16</f>
        <v>#DIV/0!</v>
      </c>
      <c r="TDE119" s="1538">
        <f>+TDE557</f>
        <v>0</v>
      </c>
      <c r="TDF119" s="1845" t="e">
        <f>+TDE119/TDE$16</f>
        <v>#DIV/0!</v>
      </c>
      <c r="TDG119" s="1538">
        <f>+TDG557</f>
        <v>0</v>
      </c>
      <c r="TDH119" s="1845" t="e">
        <f>+TDG119/TDG$16</f>
        <v>#DIV/0!</v>
      </c>
      <c r="TDI119" s="1538">
        <f>+TDI557</f>
        <v>0</v>
      </c>
      <c r="TDJ119" s="1845" t="e">
        <f>+TDI119/TDI$16</f>
        <v>#DIV/0!</v>
      </c>
      <c r="TDK119" s="1538">
        <f>+TDK557</f>
        <v>0</v>
      </c>
      <c r="TDL119" s="1845" t="e">
        <f>+TDK119/TDK$16</f>
        <v>#DIV/0!</v>
      </c>
      <c r="TDM119" s="1538">
        <f>+TDM557</f>
        <v>0</v>
      </c>
      <c r="TDN119" s="1845" t="e">
        <f>+TDM119/TDM$16</f>
        <v>#DIV/0!</v>
      </c>
      <c r="TDO119" s="1538">
        <f>+TDO557</f>
        <v>0</v>
      </c>
      <c r="TDP119" s="1845" t="e">
        <f>+TDO119/TDO$16</f>
        <v>#DIV/0!</v>
      </c>
      <c r="TDQ119" s="1538">
        <f>+TDQ557</f>
        <v>0</v>
      </c>
      <c r="TDR119" s="1845" t="e">
        <f>+TDQ119/TDQ$16</f>
        <v>#DIV/0!</v>
      </c>
      <c r="TDS119" s="1538">
        <f>+TDS557</f>
        <v>0</v>
      </c>
      <c r="TDT119" s="1845" t="e">
        <f>+TDS119/TDS$16</f>
        <v>#DIV/0!</v>
      </c>
      <c r="TDU119" s="1538">
        <f>+TDU557</f>
        <v>0</v>
      </c>
      <c r="TDV119" s="1845" t="e">
        <f>+TDU119/TDU$16</f>
        <v>#DIV/0!</v>
      </c>
      <c r="TDW119" s="1538">
        <f>+TDW557</f>
        <v>0</v>
      </c>
      <c r="TDX119" s="1845" t="e">
        <f>+TDW119/TDW$16</f>
        <v>#DIV/0!</v>
      </c>
      <c r="TDY119" s="1538">
        <f>+TDY557</f>
        <v>0</v>
      </c>
      <c r="TDZ119" s="1845" t="e">
        <f>+TDY119/TDY$16</f>
        <v>#DIV/0!</v>
      </c>
      <c r="TEA119" s="1538">
        <f>+TEA557</f>
        <v>0</v>
      </c>
      <c r="TEB119" s="1845" t="e">
        <f>+TEA119/TEA$16</f>
        <v>#DIV/0!</v>
      </c>
      <c r="TEC119" s="1538">
        <f>+TEC557</f>
        <v>0</v>
      </c>
      <c r="TED119" s="1845" t="e">
        <f>+TEC119/TEC$16</f>
        <v>#DIV/0!</v>
      </c>
      <c r="TEE119" s="1538">
        <f>+TEE557</f>
        <v>0</v>
      </c>
      <c r="TEF119" s="1845" t="e">
        <f>+TEE119/TEE$16</f>
        <v>#DIV/0!</v>
      </c>
      <c r="TEG119" s="1538">
        <f>+TEG557</f>
        <v>0</v>
      </c>
      <c r="TEH119" s="1845" t="e">
        <f>+TEG119/TEG$16</f>
        <v>#DIV/0!</v>
      </c>
      <c r="TEI119" s="1538">
        <f>+TEI557</f>
        <v>0</v>
      </c>
      <c r="TEJ119" s="1845" t="e">
        <f>+TEI119/TEI$16</f>
        <v>#DIV/0!</v>
      </c>
      <c r="TEK119" s="1538">
        <f>+TEK557</f>
        <v>0</v>
      </c>
      <c r="TEL119" s="1845" t="e">
        <f>+TEK119/TEK$16</f>
        <v>#DIV/0!</v>
      </c>
      <c r="TEM119" s="1538">
        <f>+TEM557</f>
        <v>0</v>
      </c>
      <c r="TEN119" s="1845" t="e">
        <f>+TEM119/TEM$16</f>
        <v>#DIV/0!</v>
      </c>
      <c r="TEO119" s="1538">
        <f>+TEO557</f>
        <v>0</v>
      </c>
      <c r="TEP119" s="1845" t="e">
        <f>+TEO119/TEO$16</f>
        <v>#DIV/0!</v>
      </c>
      <c r="TEQ119" s="1538">
        <f>+TEQ557</f>
        <v>0</v>
      </c>
      <c r="TER119" s="1845" t="e">
        <f>+TEQ119/TEQ$16</f>
        <v>#DIV/0!</v>
      </c>
      <c r="TES119" s="1538">
        <f>+TES557</f>
        <v>0</v>
      </c>
      <c r="TET119" s="1845" t="e">
        <f>+TES119/TES$16</f>
        <v>#DIV/0!</v>
      </c>
      <c r="TEU119" s="1538">
        <f>+TEU557</f>
        <v>0</v>
      </c>
      <c r="TEV119" s="1845" t="e">
        <f>+TEU119/TEU$16</f>
        <v>#DIV/0!</v>
      </c>
      <c r="TEW119" s="1538">
        <f>+TEW557</f>
        <v>0</v>
      </c>
      <c r="TEX119" s="1845" t="e">
        <f>+TEW119/TEW$16</f>
        <v>#DIV/0!</v>
      </c>
      <c r="TEY119" s="1538">
        <f>+TEY557</f>
        <v>0</v>
      </c>
      <c r="TEZ119" s="1845" t="e">
        <f>+TEY119/TEY$16</f>
        <v>#DIV/0!</v>
      </c>
      <c r="TFA119" s="1538">
        <f>+TFA557</f>
        <v>0</v>
      </c>
      <c r="TFB119" s="1845" t="e">
        <f>+TFA119/TFA$16</f>
        <v>#DIV/0!</v>
      </c>
      <c r="TFC119" s="1538">
        <f>+TFC557</f>
        <v>0</v>
      </c>
      <c r="TFD119" s="1845" t="e">
        <f>+TFC119/TFC$16</f>
        <v>#DIV/0!</v>
      </c>
      <c r="TFE119" s="1538">
        <f>+TFE557</f>
        <v>0</v>
      </c>
      <c r="TFF119" s="1845" t="e">
        <f>+TFE119/TFE$16</f>
        <v>#DIV/0!</v>
      </c>
      <c r="TFG119" s="1538">
        <f>+TFG557</f>
        <v>0</v>
      </c>
      <c r="TFH119" s="1845" t="e">
        <f>+TFG119/TFG$16</f>
        <v>#DIV/0!</v>
      </c>
      <c r="TFI119" s="1538">
        <f>+TFI557</f>
        <v>0</v>
      </c>
      <c r="TFJ119" s="1845" t="e">
        <f>+TFI119/TFI$16</f>
        <v>#DIV/0!</v>
      </c>
      <c r="TFK119" s="1538">
        <f>+TFK557</f>
        <v>0</v>
      </c>
      <c r="TFL119" s="1845" t="e">
        <f>+TFK119/TFK$16</f>
        <v>#DIV/0!</v>
      </c>
      <c r="TFM119" s="1538">
        <f>+TFM557</f>
        <v>0</v>
      </c>
      <c r="TFN119" s="1845" t="e">
        <f>+TFM119/TFM$16</f>
        <v>#DIV/0!</v>
      </c>
      <c r="TFO119" s="1538">
        <f>+TFO557</f>
        <v>0</v>
      </c>
      <c r="TFP119" s="1845" t="e">
        <f>+TFO119/TFO$16</f>
        <v>#DIV/0!</v>
      </c>
      <c r="TFQ119" s="1538">
        <f>+TFQ557</f>
        <v>0</v>
      </c>
      <c r="TFR119" s="1845" t="e">
        <f>+TFQ119/TFQ$16</f>
        <v>#DIV/0!</v>
      </c>
      <c r="TFS119" s="1538">
        <f>+TFS557</f>
        <v>0</v>
      </c>
      <c r="TFT119" s="1845" t="e">
        <f>+TFS119/TFS$16</f>
        <v>#DIV/0!</v>
      </c>
      <c r="TFU119" s="1538">
        <f>+TFU557</f>
        <v>0</v>
      </c>
      <c r="TFV119" s="1845" t="e">
        <f>+TFU119/TFU$16</f>
        <v>#DIV/0!</v>
      </c>
      <c r="TFW119" s="1538">
        <f>+TFW557</f>
        <v>0</v>
      </c>
      <c r="TFX119" s="1845" t="e">
        <f>+TFW119/TFW$16</f>
        <v>#DIV/0!</v>
      </c>
      <c r="TFY119" s="1538">
        <f>+TFY557</f>
        <v>0</v>
      </c>
      <c r="TFZ119" s="1845" t="e">
        <f>+TFY119/TFY$16</f>
        <v>#DIV/0!</v>
      </c>
      <c r="TGA119" s="1538">
        <f>+TGA557</f>
        <v>0</v>
      </c>
      <c r="TGB119" s="1845" t="e">
        <f>+TGA119/TGA$16</f>
        <v>#DIV/0!</v>
      </c>
      <c r="TGC119" s="1538">
        <f>+TGC557</f>
        <v>0</v>
      </c>
      <c r="TGD119" s="1845" t="e">
        <f>+TGC119/TGC$16</f>
        <v>#DIV/0!</v>
      </c>
      <c r="TGE119" s="1538">
        <f>+TGE557</f>
        <v>0</v>
      </c>
      <c r="TGF119" s="1845" t="e">
        <f>+TGE119/TGE$16</f>
        <v>#DIV/0!</v>
      </c>
      <c r="TGG119" s="1538">
        <f>+TGG557</f>
        <v>0</v>
      </c>
      <c r="TGH119" s="1845" t="e">
        <f>+TGG119/TGG$16</f>
        <v>#DIV/0!</v>
      </c>
      <c r="TGI119" s="1538">
        <f>+TGI557</f>
        <v>0</v>
      </c>
      <c r="TGJ119" s="1845" t="e">
        <f>+TGI119/TGI$16</f>
        <v>#DIV/0!</v>
      </c>
      <c r="TGK119" s="1538">
        <f>+TGK557</f>
        <v>0</v>
      </c>
      <c r="TGL119" s="1845" t="e">
        <f>+TGK119/TGK$16</f>
        <v>#DIV/0!</v>
      </c>
      <c r="TGM119" s="1538">
        <f>+TGM557</f>
        <v>0</v>
      </c>
      <c r="TGN119" s="1845" t="e">
        <f>+TGM119/TGM$16</f>
        <v>#DIV/0!</v>
      </c>
      <c r="TGO119" s="1538">
        <f>+TGO557</f>
        <v>0</v>
      </c>
      <c r="TGP119" s="1845" t="e">
        <f>+TGO119/TGO$16</f>
        <v>#DIV/0!</v>
      </c>
      <c r="TGQ119" s="1538">
        <f>+TGQ557</f>
        <v>0</v>
      </c>
      <c r="TGR119" s="1845" t="e">
        <f>+TGQ119/TGQ$16</f>
        <v>#DIV/0!</v>
      </c>
      <c r="TGS119" s="1538">
        <f>+TGS557</f>
        <v>0</v>
      </c>
      <c r="TGT119" s="1845" t="e">
        <f>+TGS119/TGS$16</f>
        <v>#DIV/0!</v>
      </c>
      <c r="TGU119" s="1538">
        <f>+TGU557</f>
        <v>0</v>
      </c>
      <c r="TGV119" s="1845" t="e">
        <f>+TGU119/TGU$16</f>
        <v>#DIV/0!</v>
      </c>
      <c r="TGW119" s="1538">
        <f>+TGW557</f>
        <v>0</v>
      </c>
      <c r="TGX119" s="1845" t="e">
        <f>+TGW119/TGW$16</f>
        <v>#DIV/0!</v>
      </c>
      <c r="TGY119" s="1538">
        <f>+TGY557</f>
        <v>0</v>
      </c>
      <c r="TGZ119" s="1845" t="e">
        <f>+TGY119/TGY$16</f>
        <v>#DIV/0!</v>
      </c>
      <c r="THA119" s="1538">
        <f>+THA557</f>
        <v>0</v>
      </c>
      <c r="THB119" s="1845" t="e">
        <f>+THA119/THA$16</f>
        <v>#DIV/0!</v>
      </c>
      <c r="THC119" s="1538">
        <f>+THC557</f>
        <v>0</v>
      </c>
      <c r="THD119" s="1845" t="e">
        <f>+THC119/THC$16</f>
        <v>#DIV/0!</v>
      </c>
      <c r="THE119" s="1538">
        <f>+THE557</f>
        <v>0</v>
      </c>
      <c r="THF119" s="1845" t="e">
        <f>+THE119/THE$16</f>
        <v>#DIV/0!</v>
      </c>
      <c r="THG119" s="1538">
        <f>+THG557</f>
        <v>0</v>
      </c>
      <c r="THH119" s="1845" t="e">
        <f>+THG119/THG$16</f>
        <v>#DIV/0!</v>
      </c>
      <c r="THI119" s="1538">
        <f>+THI557</f>
        <v>0</v>
      </c>
      <c r="THJ119" s="1845" t="e">
        <f>+THI119/THI$16</f>
        <v>#DIV/0!</v>
      </c>
      <c r="THK119" s="1538">
        <f>+THK557</f>
        <v>0</v>
      </c>
      <c r="THL119" s="1845" t="e">
        <f>+THK119/THK$16</f>
        <v>#DIV/0!</v>
      </c>
      <c r="THM119" s="1538">
        <f>+THM557</f>
        <v>0</v>
      </c>
      <c r="THN119" s="1845" t="e">
        <f>+THM119/THM$16</f>
        <v>#DIV/0!</v>
      </c>
      <c r="THO119" s="1538">
        <f>+THO557</f>
        <v>0</v>
      </c>
      <c r="THP119" s="1845" t="e">
        <f>+THO119/THO$16</f>
        <v>#DIV/0!</v>
      </c>
      <c r="THQ119" s="1538">
        <f>+THQ557</f>
        <v>0</v>
      </c>
      <c r="THR119" s="1845" t="e">
        <f>+THQ119/THQ$16</f>
        <v>#DIV/0!</v>
      </c>
      <c r="THS119" s="1538">
        <f>+THS557</f>
        <v>0</v>
      </c>
      <c r="THT119" s="1845" t="e">
        <f>+THS119/THS$16</f>
        <v>#DIV/0!</v>
      </c>
      <c r="THU119" s="1538">
        <f>+THU557</f>
        <v>0</v>
      </c>
      <c r="THV119" s="1845" t="e">
        <f>+THU119/THU$16</f>
        <v>#DIV/0!</v>
      </c>
      <c r="THW119" s="1538">
        <f>+THW557</f>
        <v>0</v>
      </c>
      <c r="THX119" s="1845" t="e">
        <f>+THW119/THW$16</f>
        <v>#DIV/0!</v>
      </c>
      <c r="THY119" s="1538">
        <f>+THY557</f>
        <v>0</v>
      </c>
      <c r="THZ119" s="1845" t="e">
        <f>+THY119/THY$16</f>
        <v>#DIV/0!</v>
      </c>
      <c r="TIA119" s="1538">
        <f>+TIA557</f>
        <v>0</v>
      </c>
      <c r="TIB119" s="1845" t="e">
        <f>+TIA119/TIA$16</f>
        <v>#DIV/0!</v>
      </c>
      <c r="TIC119" s="1538">
        <f>+TIC557</f>
        <v>0</v>
      </c>
      <c r="TID119" s="1845" t="e">
        <f>+TIC119/TIC$16</f>
        <v>#DIV/0!</v>
      </c>
      <c r="TIE119" s="1538">
        <f>+TIE557</f>
        <v>0</v>
      </c>
      <c r="TIF119" s="1845" t="e">
        <f>+TIE119/TIE$16</f>
        <v>#DIV/0!</v>
      </c>
      <c r="TIG119" s="1538">
        <f>+TIG557</f>
        <v>0</v>
      </c>
      <c r="TIH119" s="1845" t="e">
        <f>+TIG119/TIG$16</f>
        <v>#DIV/0!</v>
      </c>
      <c r="TII119" s="1538">
        <f>+TII557</f>
        <v>0</v>
      </c>
      <c r="TIJ119" s="1845" t="e">
        <f>+TII119/TII$16</f>
        <v>#DIV/0!</v>
      </c>
      <c r="TIK119" s="1538">
        <f>+TIK557</f>
        <v>0</v>
      </c>
      <c r="TIL119" s="1845" t="e">
        <f>+TIK119/TIK$16</f>
        <v>#DIV/0!</v>
      </c>
      <c r="TIM119" s="1538">
        <f>+TIM557</f>
        <v>0</v>
      </c>
      <c r="TIN119" s="1845" t="e">
        <f>+TIM119/TIM$16</f>
        <v>#DIV/0!</v>
      </c>
      <c r="TIO119" s="1538">
        <f>+TIO557</f>
        <v>0</v>
      </c>
      <c r="TIP119" s="1845" t="e">
        <f>+TIO119/TIO$16</f>
        <v>#DIV/0!</v>
      </c>
      <c r="TIQ119" s="1538">
        <f>+TIQ557</f>
        <v>0</v>
      </c>
      <c r="TIR119" s="1845" t="e">
        <f>+TIQ119/TIQ$16</f>
        <v>#DIV/0!</v>
      </c>
      <c r="TIS119" s="1538">
        <f>+TIS557</f>
        <v>0</v>
      </c>
      <c r="TIT119" s="1845" t="e">
        <f>+TIS119/TIS$16</f>
        <v>#DIV/0!</v>
      </c>
      <c r="TIU119" s="1538">
        <f>+TIU557</f>
        <v>0</v>
      </c>
      <c r="TIV119" s="1845" t="e">
        <f>+TIU119/TIU$16</f>
        <v>#DIV/0!</v>
      </c>
      <c r="TIW119" s="1538">
        <f>+TIW557</f>
        <v>0</v>
      </c>
      <c r="TIX119" s="1845" t="e">
        <f>+TIW119/TIW$16</f>
        <v>#DIV/0!</v>
      </c>
      <c r="TIY119" s="1538">
        <f>+TIY557</f>
        <v>0</v>
      </c>
      <c r="TIZ119" s="1845" t="e">
        <f>+TIY119/TIY$16</f>
        <v>#DIV/0!</v>
      </c>
      <c r="TJA119" s="1538">
        <f>+TJA557</f>
        <v>0</v>
      </c>
      <c r="TJB119" s="1845" t="e">
        <f>+TJA119/TJA$16</f>
        <v>#DIV/0!</v>
      </c>
      <c r="TJC119" s="1538">
        <f>+TJC557</f>
        <v>0</v>
      </c>
      <c r="TJD119" s="1845" t="e">
        <f>+TJC119/TJC$16</f>
        <v>#DIV/0!</v>
      </c>
      <c r="TJE119" s="1538">
        <f>+TJE557</f>
        <v>0</v>
      </c>
      <c r="TJF119" s="1845" t="e">
        <f>+TJE119/TJE$16</f>
        <v>#DIV/0!</v>
      </c>
      <c r="TJG119" s="1538">
        <f>+TJG557</f>
        <v>0</v>
      </c>
      <c r="TJH119" s="1845" t="e">
        <f>+TJG119/TJG$16</f>
        <v>#DIV/0!</v>
      </c>
      <c r="TJI119" s="1538">
        <f>+TJI557</f>
        <v>0</v>
      </c>
      <c r="TJJ119" s="1845" t="e">
        <f>+TJI119/TJI$16</f>
        <v>#DIV/0!</v>
      </c>
      <c r="TJK119" s="1538">
        <f>+TJK557</f>
        <v>0</v>
      </c>
      <c r="TJL119" s="1845" t="e">
        <f>+TJK119/TJK$16</f>
        <v>#DIV/0!</v>
      </c>
      <c r="TJM119" s="1538">
        <f>+TJM557</f>
        <v>0</v>
      </c>
      <c r="TJN119" s="1845" t="e">
        <f>+TJM119/TJM$16</f>
        <v>#DIV/0!</v>
      </c>
      <c r="TJO119" s="1538">
        <f>+TJO557</f>
        <v>0</v>
      </c>
      <c r="TJP119" s="1845" t="e">
        <f>+TJO119/TJO$16</f>
        <v>#DIV/0!</v>
      </c>
      <c r="TJQ119" s="1538">
        <f>+TJQ557</f>
        <v>0</v>
      </c>
      <c r="TJR119" s="1845" t="e">
        <f>+TJQ119/TJQ$16</f>
        <v>#DIV/0!</v>
      </c>
      <c r="TJS119" s="1538">
        <f>+TJS557</f>
        <v>0</v>
      </c>
      <c r="TJT119" s="1845" t="e">
        <f>+TJS119/TJS$16</f>
        <v>#DIV/0!</v>
      </c>
      <c r="TJU119" s="1538">
        <f>+TJU557</f>
        <v>0</v>
      </c>
      <c r="TJV119" s="1845" t="e">
        <f>+TJU119/TJU$16</f>
        <v>#DIV/0!</v>
      </c>
      <c r="TJW119" s="1538">
        <f>+TJW557</f>
        <v>0</v>
      </c>
      <c r="TJX119" s="1845" t="e">
        <f>+TJW119/TJW$16</f>
        <v>#DIV/0!</v>
      </c>
      <c r="TJY119" s="1538">
        <f>+TJY557</f>
        <v>0</v>
      </c>
      <c r="TJZ119" s="1845" t="e">
        <f>+TJY119/TJY$16</f>
        <v>#DIV/0!</v>
      </c>
      <c r="TKA119" s="1538">
        <f>+TKA557</f>
        <v>0</v>
      </c>
      <c r="TKB119" s="1845" t="e">
        <f>+TKA119/TKA$16</f>
        <v>#DIV/0!</v>
      </c>
      <c r="TKC119" s="1538">
        <f>+TKC557</f>
        <v>0</v>
      </c>
      <c r="TKD119" s="1845" t="e">
        <f>+TKC119/TKC$16</f>
        <v>#DIV/0!</v>
      </c>
      <c r="TKE119" s="1538">
        <f>+TKE557</f>
        <v>0</v>
      </c>
      <c r="TKF119" s="1845" t="e">
        <f>+TKE119/TKE$16</f>
        <v>#DIV/0!</v>
      </c>
      <c r="TKG119" s="1538">
        <f>+TKG557</f>
        <v>0</v>
      </c>
      <c r="TKH119" s="1845" t="e">
        <f>+TKG119/TKG$16</f>
        <v>#DIV/0!</v>
      </c>
      <c r="TKI119" s="1538">
        <f>+TKI557</f>
        <v>0</v>
      </c>
      <c r="TKJ119" s="1845" t="e">
        <f>+TKI119/TKI$16</f>
        <v>#DIV/0!</v>
      </c>
      <c r="TKK119" s="1538">
        <f>+TKK557</f>
        <v>0</v>
      </c>
      <c r="TKL119" s="1845" t="e">
        <f>+TKK119/TKK$16</f>
        <v>#DIV/0!</v>
      </c>
      <c r="TKM119" s="1538">
        <f>+TKM557</f>
        <v>0</v>
      </c>
      <c r="TKN119" s="1845" t="e">
        <f>+TKM119/TKM$16</f>
        <v>#DIV/0!</v>
      </c>
      <c r="TKO119" s="1538">
        <f>+TKO557</f>
        <v>0</v>
      </c>
      <c r="TKP119" s="1845" t="e">
        <f>+TKO119/TKO$16</f>
        <v>#DIV/0!</v>
      </c>
      <c r="TKQ119" s="1538">
        <f>+TKQ557</f>
        <v>0</v>
      </c>
      <c r="TKR119" s="1845" t="e">
        <f>+TKQ119/TKQ$16</f>
        <v>#DIV/0!</v>
      </c>
      <c r="TKS119" s="1538">
        <f>+TKS557</f>
        <v>0</v>
      </c>
      <c r="TKT119" s="1845" t="e">
        <f>+TKS119/TKS$16</f>
        <v>#DIV/0!</v>
      </c>
      <c r="TKU119" s="1538">
        <f>+TKU557</f>
        <v>0</v>
      </c>
      <c r="TKV119" s="1845" t="e">
        <f>+TKU119/TKU$16</f>
        <v>#DIV/0!</v>
      </c>
      <c r="TKW119" s="1538">
        <f>+TKW557</f>
        <v>0</v>
      </c>
      <c r="TKX119" s="1845" t="e">
        <f>+TKW119/TKW$16</f>
        <v>#DIV/0!</v>
      </c>
      <c r="TKY119" s="1538">
        <f>+TKY557</f>
        <v>0</v>
      </c>
      <c r="TKZ119" s="1845" t="e">
        <f>+TKY119/TKY$16</f>
        <v>#DIV/0!</v>
      </c>
      <c r="TLA119" s="1538">
        <f>+TLA557</f>
        <v>0</v>
      </c>
      <c r="TLB119" s="1845" t="e">
        <f>+TLA119/TLA$16</f>
        <v>#DIV/0!</v>
      </c>
      <c r="TLC119" s="1538">
        <f>+TLC557</f>
        <v>0</v>
      </c>
      <c r="TLD119" s="1845" t="e">
        <f>+TLC119/TLC$16</f>
        <v>#DIV/0!</v>
      </c>
      <c r="TLE119" s="1538">
        <f>+TLE557</f>
        <v>0</v>
      </c>
      <c r="TLF119" s="1845" t="e">
        <f>+TLE119/TLE$16</f>
        <v>#DIV/0!</v>
      </c>
      <c r="TLG119" s="1538">
        <f>+TLG557</f>
        <v>0</v>
      </c>
      <c r="TLH119" s="1845" t="e">
        <f>+TLG119/TLG$16</f>
        <v>#DIV/0!</v>
      </c>
      <c r="TLI119" s="1538">
        <f>+TLI557</f>
        <v>0</v>
      </c>
      <c r="TLJ119" s="1845" t="e">
        <f>+TLI119/TLI$16</f>
        <v>#DIV/0!</v>
      </c>
      <c r="TLK119" s="1538">
        <f>+TLK557</f>
        <v>0</v>
      </c>
      <c r="TLL119" s="1845" t="e">
        <f>+TLK119/TLK$16</f>
        <v>#DIV/0!</v>
      </c>
      <c r="TLM119" s="1538">
        <f>+TLM557</f>
        <v>0</v>
      </c>
      <c r="TLN119" s="1845" t="e">
        <f>+TLM119/TLM$16</f>
        <v>#DIV/0!</v>
      </c>
      <c r="TLO119" s="1538">
        <f>+TLO557</f>
        <v>0</v>
      </c>
      <c r="TLP119" s="1845" t="e">
        <f>+TLO119/TLO$16</f>
        <v>#DIV/0!</v>
      </c>
      <c r="TLQ119" s="1538">
        <f>+TLQ557</f>
        <v>0</v>
      </c>
      <c r="TLR119" s="1845" t="e">
        <f>+TLQ119/TLQ$16</f>
        <v>#DIV/0!</v>
      </c>
      <c r="TLS119" s="1538">
        <f>+TLS557</f>
        <v>0</v>
      </c>
      <c r="TLT119" s="1845" t="e">
        <f>+TLS119/TLS$16</f>
        <v>#DIV/0!</v>
      </c>
      <c r="TLU119" s="1538">
        <f>+TLU557</f>
        <v>0</v>
      </c>
      <c r="TLV119" s="1845" t="e">
        <f>+TLU119/TLU$16</f>
        <v>#DIV/0!</v>
      </c>
      <c r="TLW119" s="1538">
        <f>+TLW557</f>
        <v>0</v>
      </c>
      <c r="TLX119" s="1845" t="e">
        <f>+TLW119/TLW$16</f>
        <v>#DIV/0!</v>
      </c>
      <c r="TLY119" s="1538">
        <f>+TLY557</f>
        <v>0</v>
      </c>
      <c r="TLZ119" s="1845" t="e">
        <f>+TLY119/TLY$16</f>
        <v>#DIV/0!</v>
      </c>
      <c r="TMA119" s="1538">
        <f>+TMA557</f>
        <v>0</v>
      </c>
      <c r="TMB119" s="1845" t="e">
        <f>+TMA119/TMA$16</f>
        <v>#DIV/0!</v>
      </c>
      <c r="TMC119" s="1538">
        <f>+TMC557</f>
        <v>0</v>
      </c>
      <c r="TMD119" s="1845" t="e">
        <f>+TMC119/TMC$16</f>
        <v>#DIV/0!</v>
      </c>
      <c r="TME119" s="1538">
        <f>+TME557</f>
        <v>0</v>
      </c>
      <c r="TMF119" s="1845" t="e">
        <f>+TME119/TME$16</f>
        <v>#DIV/0!</v>
      </c>
      <c r="TMG119" s="1538">
        <f>+TMG557</f>
        <v>0</v>
      </c>
      <c r="TMH119" s="1845" t="e">
        <f>+TMG119/TMG$16</f>
        <v>#DIV/0!</v>
      </c>
      <c r="TMI119" s="1538">
        <f>+TMI557</f>
        <v>0</v>
      </c>
      <c r="TMJ119" s="1845" t="e">
        <f>+TMI119/TMI$16</f>
        <v>#DIV/0!</v>
      </c>
      <c r="TMK119" s="1538">
        <f>+TMK557</f>
        <v>0</v>
      </c>
      <c r="TML119" s="1845" t="e">
        <f>+TMK119/TMK$16</f>
        <v>#DIV/0!</v>
      </c>
      <c r="TMM119" s="1538">
        <f>+TMM557</f>
        <v>0</v>
      </c>
      <c r="TMN119" s="1845" t="e">
        <f>+TMM119/TMM$16</f>
        <v>#DIV/0!</v>
      </c>
      <c r="TMO119" s="1538">
        <f>+TMO557</f>
        <v>0</v>
      </c>
      <c r="TMP119" s="1845" t="e">
        <f>+TMO119/TMO$16</f>
        <v>#DIV/0!</v>
      </c>
      <c r="TMQ119" s="1538">
        <f>+TMQ557</f>
        <v>0</v>
      </c>
      <c r="TMR119" s="1845" t="e">
        <f>+TMQ119/TMQ$16</f>
        <v>#DIV/0!</v>
      </c>
      <c r="TMS119" s="1538">
        <f>+TMS557</f>
        <v>0</v>
      </c>
      <c r="TMT119" s="1845" t="e">
        <f>+TMS119/TMS$16</f>
        <v>#DIV/0!</v>
      </c>
      <c r="TMU119" s="1538">
        <f>+TMU557</f>
        <v>0</v>
      </c>
      <c r="TMV119" s="1845" t="e">
        <f>+TMU119/TMU$16</f>
        <v>#DIV/0!</v>
      </c>
      <c r="TMW119" s="1538">
        <f>+TMW557</f>
        <v>0</v>
      </c>
      <c r="TMX119" s="1845" t="e">
        <f>+TMW119/TMW$16</f>
        <v>#DIV/0!</v>
      </c>
      <c r="TMY119" s="1538">
        <f>+TMY557</f>
        <v>0</v>
      </c>
      <c r="TMZ119" s="1845" t="e">
        <f>+TMY119/TMY$16</f>
        <v>#DIV/0!</v>
      </c>
      <c r="TNA119" s="1538">
        <f>+TNA557</f>
        <v>0</v>
      </c>
      <c r="TNB119" s="1845" t="e">
        <f>+TNA119/TNA$16</f>
        <v>#DIV/0!</v>
      </c>
      <c r="TNC119" s="1538">
        <f>+TNC557</f>
        <v>0</v>
      </c>
      <c r="TND119" s="1845" t="e">
        <f>+TNC119/TNC$16</f>
        <v>#DIV/0!</v>
      </c>
      <c r="TNE119" s="1538">
        <f>+TNE557</f>
        <v>0</v>
      </c>
      <c r="TNF119" s="1845" t="e">
        <f>+TNE119/TNE$16</f>
        <v>#DIV/0!</v>
      </c>
      <c r="TNG119" s="1538">
        <f>+TNG557</f>
        <v>0</v>
      </c>
      <c r="TNH119" s="1845" t="e">
        <f>+TNG119/TNG$16</f>
        <v>#DIV/0!</v>
      </c>
      <c r="TNI119" s="1538">
        <f>+TNI557</f>
        <v>0</v>
      </c>
      <c r="TNJ119" s="1845" t="e">
        <f>+TNI119/TNI$16</f>
        <v>#DIV/0!</v>
      </c>
      <c r="TNK119" s="1538">
        <f>+TNK557</f>
        <v>0</v>
      </c>
      <c r="TNL119" s="1845" t="e">
        <f>+TNK119/TNK$16</f>
        <v>#DIV/0!</v>
      </c>
      <c r="TNM119" s="1538">
        <f>+TNM557</f>
        <v>0</v>
      </c>
      <c r="TNN119" s="1845" t="e">
        <f>+TNM119/TNM$16</f>
        <v>#DIV/0!</v>
      </c>
      <c r="TNO119" s="1538">
        <f>+TNO557</f>
        <v>0</v>
      </c>
      <c r="TNP119" s="1845" t="e">
        <f>+TNO119/TNO$16</f>
        <v>#DIV/0!</v>
      </c>
      <c r="TNQ119" s="1538">
        <f>+TNQ557</f>
        <v>0</v>
      </c>
      <c r="TNR119" s="1845" t="e">
        <f>+TNQ119/TNQ$16</f>
        <v>#DIV/0!</v>
      </c>
      <c r="TNS119" s="1538">
        <f>+TNS557</f>
        <v>0</v>
      </c>
      <c r="TNT119" s="1845" t="e">
        <f>+TNS119/TNS$16</f>
        <v>#DIV/0!</v>
      </c>
      <c r="TNU119" s="1538">
        <f>+TNU557</f>
        <v>0</v>
      </c>
      <c r="TNV119" s="1845" t="e">
        <f>+TNU119/TNU$16</f>
        <v>#DIV/0!</v>
      </c>
      <c r="TNW119" s="1538">
        <f>+TNW557</f>
        <v>0</v>
      </c>
      <c r="TNX119" s="1845" t="e">
        <f>+TNW119/TNW$16</f>
        <v>#DIV/0!</v>
      </c>
      <c r="TNY119" s="1538">
        <f>+TNY557</f>
        <v>0</v>
      </c>
      <c r="TNZ119" s="1845" t="e">
        <f>+TNY119/TNY$16</f>
        <v>#DIV/0!</v>
      </c>
      <c r="TOA119" s="1538">
        <f>+TOA557</f>
        <v>0</v>
      </c>
      <c r="TOB119" s="1845" t="e">
        <f>+TOA119/TOA$16</f>
        <v>#DIV/0!</v>
      </c>
      <c r="TOC119" s="1538">
        <f>+TOC557</f>
        <v>0</v>
      </c>
      <c r="TOD119" s="1845" t="e">
        <f>+TOC119/TOC$16</f>
        <v>#DIV/0!</v>
      </c>
      <c r="TOE119" s="1538">
        <f>+TOE557</f>
        <v>0</v>
      </c>
      <c r="TOF119" s="1845" t="e">
        <f>+TOE119/TOE$16</f>
        <v>#DIV/0!</v>
      </c>
      <c r="TOG119" s="1538">
        <f>+TOG557</f>
        <v>0</v>
      </c>
      <c r="TOH119" s="1845" t="e">
        <f>+TOG119/TOG$16</f>
        <v>#DIV/0!</v>
      </c>
      <c r="TOI119" s="1538">
        <f>+TOI557</f>
        <v>0</v>
      </c>
      <c r="TOJ119" s="1845" t="e">
        <f>+TOI119/TOI$16</f>
        <v>#DIV/0!</v>
      </c>
      <c r="TOK119" s="1538">
        <f>+TOK557</f>
        <v>0</v>
      </c>
      <c r="TOL119" s="1845" t="e">
        <f>+TOK119/TOK$16</f>
        <v>#DIV/0!</v>
      </c>
      <c r="TOM119" s="1538">
        <f>+TOM557</f>
        <v>0</v>
      </c>
      <c r="TON119" s="1845" t="e">
        <f>+TOM119/TOM$16</f>
        <v>#DIV/0!</v>
      </c>
      <c r="TOO119" s="1538">
        <f>+TOO557</f>
        <v>0</v>
      </c>
      <c r="TOP119" s="1845" t="e">
        <f>+TOO119/TOO$16</f>
        <v>#DIV/0!</v>
      </c>
      <c r="TOQ119" s="1538">
        <f>+TOQ557</f>
        <v>0</v>
      </c>
      <c r="TOR119" s="1845" t="e">
        <f>+TOQ119/TOQ$16</f>
        <v>#DIV/0!</v>
      </c>
      <c r="TOS119" s="1538">
        <f>+TOS557</f>
        <v>0</v>
      </c>
      <c r="TOT119" s="1845" t="e">
        <f>+TOS119/TOS$16</f>
        <v>#DIV/0!</v>
      </c>
      <c r="TOU119" s="1538">
        <f>+TOU557</f>
        <v>0</v>
      </c>
      <c r="TOV119" s="1845" t="e">
        <f>+TOU119/TOU$16</f>
        <v>#DIV/0!</v>
      </c>
      <c r="TOW119" s="1538">
        <f>+TOW557</f>
        <v>0</v>
      </c>
      <c r="TOX119" s="1845" t="e">
        <f>+TOW119/TOW$16</f>
        <v>#DIV/0!</v>
      </c>
      <c r="TOY119" s="1538">
        <f>+TOY557</f>
        <v>0</v>
      </c>
      <c r="TOZ119" s="1845" t="e">
        <f>+TOY119/TOY$16</f>
        <v>#DIV/0!</v>
      </c>
      <c r="TPA119" s="1538">
        <f>+TPA557</f>
        <v>0</v>
      </c>
      <c r="TPB119" s="1845" t="e">
        <f>+TPA119/TPA$16</f>
        <v>#DIV/0!</v>
      </c>
      <c r="TPC119" s="1538">
        <f>+TPC557</f>
        <v>0</v>
      </c>
      <c r="TPD119" s="1845" t="e">
        <f>+TPC119/TPC$16</f>
        <v>#DIV/0!</v>
      </c>
      <c r="TPE119" s="1538">
        <f>+TPE557</f>
        <v>0</v>
      </c>
      <c r="TPF119" s="1845" t="e">
        <f>+TPE119/TPE$16</f>
        <v>#DIV/0!</v>
      </c>
      <c r="TPG119" s="1538">
        <f>+TPG557</f>
        <v>0</v>
      </c>
      <c r="TPH119" s="1845" t="e">
        <f>+TPG119/TPG$16</f>
        <v>#DIV/0!</v>
      </c>
      <c r="TPI119" s="1538">
        <f>+TPI557</f>
        <v>0</v>
      </c>
      <c r="TPJ119" s="1845" t="e">
        <f>+TPI119/TPI$16</f>
        <v>#DIV/0!</v>
      </c>
      <c r="TPK119" s="1538">
        <f>+TPK557</f>
        <v>0</v>
      </c>
      <c r="TPL119" s="1845" t="e">
        <f>+TPK119/TPK$16</f>
        <v>#DIV/0!</v>
      </c>
      <c r="TPM119" s="1538">
        <f>+TPM557</f>
        <v>0</v>
      </c>
      <c r="TPN119" s="1845" t="e">
        <f>+TPM119/TPM$16</f>
        <v>#DIV/0!</v>
      </c>
      <c r="TPO119" s="1538">
        <f>+TPO557</f>
        <v>0</v>
      </c>
      <c r="TPP119" s="1845" t="e">
        <f>+TPO119/TPO$16</f>
        <v>#DIV/0!</v>
      </c>
      <c r="TPQ119" s="1538">
        <f>+TPQ557</f>
        <v>0</v>
      </c>
      <c r="TPR119" s="1845" t="e">
        <f>+TPQ119/TPQ$16</f>
        <v>#DIV/0!</v>
      </c>
      <c r="TPS119" s="1538">
        <f>+TPS557</f>
        <v>0</v>
      </c>
      <c r="TPT119" s="1845" t="e">
        <f>+TPS119/TPS$16</f>
        <v>#DIV/0!</v>
      </c>
      <c r="TPU119" s="1538">
        <f>+TPU557</f>
        <v>0</v>
      </c>
      <c r="TPV119" s="1845" t="e">
        <f>+TPU119/TPU$16</f>
        <v>#DIV/0!</v>
      </c>
      <c r="TPW119" s="1538">
        <f>+TPW557</f>
        <v>0</v>
      </c>
      <c r="TPX119" s="1845" t="e">
        <f>+TPW119/TPW$16</f>
        <v>#DIV/0!</v>
      </c>
      <c r="TPY119" s="1538">
        <f>+TPY557</f>
        <v>0</v>
      </c>
      <c r="TPZ119" s="1845" t="e">
        <f>+TPY119/TPY$16</f>
        <v>#DIV/0!</v>
      </c>
      <c r="TQA119" s="1538">
        <f>+TQA557</f>
        <v>0</v>
      </c>
      <c r="TQB119" s="1845" t="e">
        <f>+TQA119/TQA$16</f>
        <v>#DIV/0!</v>
      </c>
      <c r="TQC119" s="1538">
        <f>+TQC557</f>
        <v>0</v>
      </c>
      <c r="TQD119" s="1845" t="e">
        <f>+TQC119/TQC$16</f>
        <v>#DIV/0!</v>
      </c>
      <c r="TQE119" s="1538">
        <f>+TQE557</f>
        <v>0</v>
      </c>
      <c r="TQF119" s="1845" t="e">
        <f>+TQE119/TQE$16</f>
        <v>#DIV/0!</v>
      </c>
      <c r="TQG119" s="1538">
        <f>+TQG557</f>
        <v>0</v>
      </c>
      <c r="TQH119" s="1845" t="e">
        <f>+TQG119/TQG$16</f>
        <v>#DIV/0!</v>
      </c>
      <c r="TQI119" s="1538">
        <f>+TQI557</f>
        <v>0</v>
      </c>
      <c r="TQJ119" s="1845" t="e">
        <f>+TQI119/TQI$16</f>
        <v>#DIV/0!</v>
      </c>
      <c r="TQK119" s="1538">
        <f>+TQK557</f>
        <v>0</v>
      </c>
      <c r="TQL119" s="1845" t="e">
        <f>+TQK119/TQK$16</f>
        <v>#DIV/0!</v>
      </c>
      <c r="TQM119" s="1538">
        <f>+TQM557</f>
        <v>0</v>
      </c>
      <c r="TQN119" s="1845" t="e">
        <f>+TQM119/TQM$16</f>
        <v>#DIV/0!</v>
      </c>
      <c r="TQO119" s="1538">
        <f>+TQO557</f>
        <v>0</v>
      </c>
      <c r="TQP119" s="1845" t="e">
        <f>+TQO119/TQO$16</f>
        <v>#DIV/0!</v>
      </c>
      <c r="TQQ119" s="1538">
        <f>+TQQ557</f>
        <v>0</v>
      </c>
      <c r="TQR119" s="1845" t="e">
        <f>+TQQ119/TQQ$16</f>
        <v>#DIV/0!</v>
      </c>
      <c r="TQS119" s="1538">
        <f>+TQS557</f>
        <v>0</v>
      </c>
      <c r="TQT119" s="1845" t="e">
        <f>+TQS119/TQS$16</f>
        <v>#DIV/0!</v>
      </c>
      <c r="TQU119" s="1538">
        <f>+TQU557</f>
        <v>0</v>
      </c>
      <c r="TQV119" s="1845" t="e">
        <f>+TQU119/TQU$16</f>
        <v>#DIV/0!</v>
      </c>
      <c r="TQW119" s="1538">
        <f>+TQW557</f>
        <v>0</v>
      </c>
      <c r="TQX119" s="1845" t="e">
        <f>+TQW119/TQW$16</f>
        <v>#DIV/0!</v>
      </c>
      <c r="TQY119" s="1538">
        <f>+TQY557</f>
        <v>0</v>
      </c>
      <c r="TQZ119" s="1845" t="e">
        <f>+TQY119/TQY$16</f>
        <v>#DIV/0!</v>
      </c>
      <c r="TRA119" s="1538">
        <f>+TRA557</f>
        <v>0</v>
      </c>
      <c r="TRB119" s="1845" t="e">
        <f>+TRA119/TRA$16</f>
        <v>#DIV/0!</v>
      </c>
      <c r="TRC119" s="1538">
        <f>+TRC557</f>
        <v>0</v>
      </c>
      <c r="TRD119" s="1845" t="e">
        <f>+TRC119/TRC$16</f>
        <v>#DIV/0!</v>
      </c>
      <c r="TRE119" s="1538">
        <f>+TRE557</f>
        <v>0</v>
      </c>
      <c r="TRF119" s="1845" t="e">
        <f>+TRE119/TRE$16</f>
        <v>#DIV/0!</v>
      </c>
      <c r="TRG119" s="1538">
        <f>+TRG557</f>
        <v>0</v>
      </c>
      <c r="TRH119" s="1845" t="e">
        <f>+TRG119/TRG$16</f>
        <v>#DIV/0!</v>
      </c>
      <c r="TRI119" s="1538">
        <f>+TRI557</f>
        <v>0</v>
      </c>
      <c r="TRJ119" s="1845" t="e">
        <f>+TRI119/TRI$16</f>
        <v>#DIV/0!</v>
      </c>
      <c r="TRK119" s="1538">
        <f>+TRK557</f>
        <v>0</v>
      </c>
      <c r="TRL119" s="1845" t="e">
        <f>+TRK119/TRK$16</f>
        <v>#DIV/0!</v>
      </c>
      <c r="TRM119" s="1538">
        <f>+TRM557</f>
        <v>0</v>
      </c>
      <c r="TRN119" s="1845" t="e">
        <f>+TRM119/TRM$16</f>
        <v>#DIV/0!</v>
      </c>
      <c r="TRO119" s="1538">
        <f>+TRO557</f>
        <v>0</v>
      </c>
      <c r="TRP119" s="1845" t="e">
        <f>+TRO119/TRO$16</f>
        <v>#DIV/0!</v>
      </c>
      <c r="TRQ119" s="1538">
        <f>+TRQ557</f>
        <v>0</v>
      </c>
      <c r="TRR119" s="1845" t="e">
        <f>+TRQ119/TRQ$16</f>
        <v>#DIV/0!</v>
      </c>
      <c r="TRS119" s="1538">
        <f>+TRS557</f>
        <v>0</v>
      </c>
      <c r="TRT119" s="1845" t="e">
        <f>+TRS119/TRS$16</f>
        <v>#DIV/0!</v>
      </c>
      <c r="TRU119" s="1538">
        <f>+TRU557</f>
        <v>0</v>
      </c>
      <c r="TRV119" s="1845" t="e">
        <f>+TRU119/TRU$16</f>
        <v>#DIV/0!</v>
      </c>
      <c r="TRW119" s="1538">
        <f>+TRW557</f>
        <v>0</v>
      </c>
      <c r="TRX119" s="1845" t="e">
        <f>+TRW119/TRW$16</f>
        <v>#DIV/0!</v>
      </c>
      <c r="TRY119" s="1538">
        <f>+TRY557</f>
        <v>0</v>
      </c>
      <c r="TRZ119" s="1845" t="e">
        <f>+TRY119/TRY$16</f>
        <v>#DIV/0!</v>
      </c>
      <c r="TSA119" s="1538">
        <f>+TSA557</f>
        <v>0</v>
      </c>
      <c r="TSB119" s="1845" t="e">
        <f>+TSA119/TSA$16</f>
        <v>#DIV/0!</v>
      </c>
      <c r="TSC119" s="1538">
        <f>+TSC557</f>
        <v>0</v>
      </c>
      <c r="TSD119" s="1845" t="e">
        <f>+TSC119/TSC$16</f>
        <v>#DIV/0!</v>
      </c>
      <c r="TSE119" s="1538">
        <f>+TSE557</f>
        <v>0</v>
      </c>
      <c r="TSF119" s="1845" t="e">
        <f>+TSE119/TSE$16</f>
        <v>#DIV/0!</v>
      </c>
      <c r="TSG119" s="1538">
        <f>+TSG557</f>
        <v>0</v>
      </c>
      <c r="TSH119" s="1845" t="e">
        <f>+TSG119/TSG$16</f>
        <v>#DIV/0!</v>
      </c>
      <c r="TSI119" s="1538">
        <f>+TSI557</f>
        <v>0</v>
      </c>
      <c r="TSJ119" s="1845" t="e">
        <f>+TSI119/TSI$16</f>
        <v>#DIV/0!</v>
      </c>
      <c r="TSK119" s="1538">
        <f>+TSK557</f>
        <v>0</v>
      </c>
      <c r="TSL119" s="1845" t="e">
        <f>+TSK119/TSK$16</f>
        <v>#DIV/0!</v>
      </c>
      <c r="TSM119" s="1538">
        <f>+TSM557</f>
        <v>0</v>
      </c>
      <c r="TSN119" s="1845" t="e">
        <f>+TSM119/TSM$16</f>
        <v>#DIV/0!</v>
      </c>
      <c r="TSO119" s="1538">
        <f>+TSO557</f>
        <v>0</v>
      </c>
      <c r="TSP119" s="1845" t="e">
        <f>+TSO119/TSO$16</f>
        <v>#DIV/0!</v>
      </c>
      <c r="TSQ119" s="1538">
        <f>+TSQ557</f>
        <v>0</v>
      </c>
      <c r="TSR119" s="1845" t="e">
        <f>+TSQ119/TSQ$16</f>
        <v>#DIV/0!</v>
      </c>
      <c r="TSS119" s="1538">
        <f>+TSS557</f>
        <v>0</v>
      </c>
      <c r="TST119" s="1845" t="e">
        <f>+TSS119/TSS$16</f>
        <v>#DIV/0!</v>
      </c>
      <c r="TSU119" s="1538">
        <f>+TSU557</f>
        <v>0</v>
      </c>
      <c r="TSV119" s="1845" t="e">
        <f>+TSU119/TSU$16</f>
        <v>#DIV/0!</v>
      </c>
      <c r="TSW119" s="1538">
        <f>+TSW557</f>
        <v>0</v>
      </c>
      <c r="TSX119" s="1845" t="e">
        <f>+TSW119/TSW$16</f>
        <v>#DIV/0!</v>
      </c>
      <c r="TSY119" s="1538">
        <f>+TSY557</f>
        <v>0</v>
      </c>
      <c r="TSZ119" s="1845" t="e">
        <f>+TSY119/TSY$16</f>
        <v>#DIV/0!</v>
      </c>
      <c r="TTA119" s="1538">
        <f>+TTA557</f>
        <v>0</v>
      </c>
      <c r="TTB119" s="1845" t="e">
        <f>+TTA119/TTA$16</f>
        <v>#DIV/0!</v>
      </c>
      <c r="TTC119" s="1538">
        <f>+TTC557</f>
        <v>0</v>
      </c>
      <c r="TTD119" s="1845" t="e">
        <f>+TTC119/TTC$16</f>
        <v>#DIV/0!</v>
      </c>
      <c r="TTE119" s="1538">
        <f>+TTE557</f>
        <v>0</v>
      </c>
      <c r="TTF119" s="1845" t="e">
        <f>+TTE119/TTE$16</f>
        <v>#DIV/0!</v>
      </c>
      <c r="TTG119" s="1538">
        <f>+TTG557</f>
        <v>0</v>
      </c>
      <c r="TTH119" s="1845" t="e">
        <f>+TTG119/TTG$16</f>
        <v>#DIV/0!</v>
      </c>
      <c r="TTI119" s="1538">
        <f>+TTI557</f>
        <v>0</v>
      </c>
      <c r="TTJ119" s="1845" t="e">
        <f>+TTI119/TTI$16</f>
        <v>#DIV/0!</v>
      </c>
      <c r="TTK119" s="1538">
        <f>+TTK557</f>
        <v>0</v>
      </c>
      <c r="TTL119" s="1845" t="e">
        <f>+TTK119/TTK$16</f>
        <v>#DIV/0!</v>
      </c>
      <c r="TTM119" s="1538">
        <f>+TTM557</f>
        <v>0</v>
      </c>
      <c r="TTN119" s="1845" t="e">
        <f>+TTM119/TTM$16</f>
        <v>#DIV/0!</v>
      </c>
      <c r="TTO119" s="1538">
        <f>+TTO557</f>
        <v>0</v>
      </c>
      <c r="TTP119" s="1845" t="e">
        <f>+TTO119/TTO$16</f>
        <v>#DIV/0!</v>
      </c>
      <c r="TTQ119" s="1538">
        <f>+TTQ557</f>
        <v>0</v>
      </c>
      <c r="TTR119" s="1845" t="e">
        <f>+TTQ119/TTQ$16</f>
        <v>#DIV/0!</v>
      </c>
      <c r="TTS119" s="1538">
        <f>+TTS557</f>
        <v>0</v>
      </c>
      <c r="TTT119" s="1845" t="e">
        <f>+TTS119/TTS$16</f>
        <v>#DIV/0!</v>
      </c>
      <c r="TTU119" s="1538">
        <f>+TTU557</f>
        <v>0</v>
      </c>
      <c r="TTV119" s="1845" t="e">
        <f>+TTU119/TTU$16</f>
        <v>#DIV/0!</v>
      </c>
      <c r="TTW119" s="1538">
        <f>+TTW557</f>
        <v>0</v>
      </c>
      <c r="TTX119" s="1845" t="e">
        <f>+TTW119/TTW$16</f>
        <v>#DIV/0!</v>
      </c>
      <c r="TTY119" s="1538">
        <f>+TTY557</f>
        <v>0</v>
      </c>
      <c r="TTZ119" s="1845" t="e">
        <f>+TTY119/TTY$16</f>
        <v>#DIV/0!</v>
      </c>
      <c r="TUA119" s="1538">
        <f>+TUA557</f>
        <v>0</v>
      </c>
      <c r="TUB119" s="1845" t="e">
        <f>+TUA119/TUA$16</f>
        <v>#DIV/0!</v>
      </c>
      <c r="TUC119" s="1538">
        <f>+TUC557</f>
        <v>0</v>
      </c>
      <c r="TUD119" s="1845" t="e">
        <f>+TUC119/TUC$16</f>
        <v>#DIV/0!</v>
      </c>
      <c r="TUE119" s="1538">
        <f>+TUE557</f>
        <v>0</v>
      </c>
      <c r="TUF119" s="1845" t="e">
        <f>+TUE119/TUE$16</f>
        <v>#DIV/0!</v>
      </c>
      <c r="TUG119" s="1538">
        <f>+TUG557</f>
        <v>0</v>
      </c>
      <c r="TUH119" s="1845" t="e">
        <f>+TUG119/TUG$16</f>
        <v>#DIV/0!</v>
      </c>
      <c r="TUI119" s="1538">
        <f>+TUI557</f>
        <v>0</v>
      </c>
      <c r="TUJ119" s="1845" t="e">
        <f>+TUI119/TUI$16</f>
        <v>#DIV/0!</v>
      </c>
      <c r="TUK119" s="1538">
        <f>+TUK557</f>
        <v>0</v>
      </c>
      <c r="TUL119" s="1845" t="e">
        <f>+TUK119/TUK$16</f>
        <v>#DIV/0!</v>
      </c>
      <c r="TUM119" s="1538">
        <f>+TUM557</f>
        <v>0</v>
      </c>
      <c r="TUN119" s="1845" t="e">
        <f>+TUM119/TUM$16</f>
        <v>#DIV/0!</v>
      </c>
      <c r="TUO119" s="1538">
        <f>+TUO557</f>
        <v>0</v>
      </c>
      <c r="TUP119" s="1845" t="e">
        <f>+TUO119/TUO$16</f>
        <v>#DIV/0!</v>
      </c>
      <c r="TUQ119" s="1538">
        <f>+TUQ557</f>
        <v>0</v>
      </c>
      <c r="TUR119" s="1845" t="e">
        <f>+TUQ119/TUQ$16</f>
        <v>#DIV/0!</v>
      </c>
      <c r="TUS119" s="1538">
        <f>+TUS557</f>
        <v>0</v>
      </c>
      <c r="TUT119" s="1845" t="e">
        <f>+TUS119/TUS$16</f>
        <v>#DIV/0!</v>
      </c>
      <c r="TUU119" s="1538">
        <f>+TUU557</f>
        <v>0</v>
      </c>
      <c r="TUV119" s="1845" t="e">
        <f>+TUU119/TUU$16</f>
        <v>#DIV/0!</v>
      </c>
      <c r="TUW119" s="1538">
        <f>+TUW557</f>
        <v>0</v>
      </c>
      <c r="TUX119" s="1845" t="e">
        <f>+TUW119/TUW$16</f>
        <v>#DIV/0!</v>
      </c>
      <c r="TUY119" s="1538">
        <f>+TUY557</f>
        <v>0</v>
      </c>
      <c r="TUZ119" s="1845" t="e">
        <f>+TUY119/TUY$16</f>
        <v>#DIV/0!</v>
      </c>
      <c r="TVA119" s="1538">
        <f>+TVA557</f>
        <v>0</v>
      </c>
      <c r="TVB119" s="1845" t="e">
        <f>+TVA119/TVA$16</f>
        <v>#DIV/0!</v>
      </c>
      <c r="TVC119" s="1538">
        <f>+TVC557</f>
        <v>0</v>
      </c>
      <c r="TVD119" s="1845" t="e">
        <f>+TVC119/TVC$16</f>
        <v>#DIV/0!</v>
      </c>
      <c r="TVE119" s="1538">
        <f>+TVE557</f>
        <v>0</v>
      </c>
      <c r="TVF119" s="1845" t="e">
        <f>+TVE119/TVE$16</f>
        <v>#DIV/0!</v>
      </c>
      <c r="TVG119" s="1538">
        <f>+TVG557</f>
        <v>0</v>
      </c>
      <c r="TVH119" s="1845" t="e">
        <f>+TVG119/TVG$16</f>
        <v>#DIV/0!</v>
      </c>
      <c r="TVI119" s="1538">
        <f>+TVI557</f>
        <v>0</v>
      </c>
      <c r="TVJ119" s="1845" t="e">
        <f>+TVI119/TVI$16</f>
        <v>#DIV/0!</v>
      </c>
      <c r="TVK119" s="1538">
        <f>+TVK557</f>
        <v>0</v>
      </c>
      <c r="TVL119" s="1845" t="e">
        <f>+TVK119/TVK$16</f>
        <v>#DIV/0!</v>
      </c>
      <c r="TVM119" s="1538">
        <f>+TVM557</f>
        <v>0</v>
      </c>
      <c r="TVN119" s="1845" t="e">
        <f>+TVM119/TVM$16</f>
        <v>#DIV/0!</v>
      </c>
      <c r="TVO119" s="1538">
        <f>+TVO557</f>
        <v>0</v>
      </c>
      <c r="TVP119" s="1845" t="e">
        <f>+TVO119/TVO$16</f>
        <v>#DIV/0!</v>
      </c>
      <c r="TVQ119" s="1538">
        <f>+TVQ557</f>
        <v>0</v>
      </c>
      <c r="TVR119" s="1845" t="e">
        <f>+TVQ119/TVQ$16</f>
        <v>#DIV/0!</v>
      </c>
      <c r="TVS119" s="1538">
        <f>+TVS557</f>
        <v>0</v>
      </c>
      <c r="TVT119" s="1845" t="e">
        <f>+TVS119/TVS$16</f>
        <v>#DIV/0!</v>
      </c>
      <c r="TVU119" s="1538">
        <f>+TVU557</f>
        <v>0</v>
      </c>
      <c r="TVV119" s="1845" t="e">
        <f>+TVU119/TVU$16</f>
        <v>#DIV/0!</v>
      </c>
      <c r="TVW119" s="1538">
        <f>+TVW557</f>
        <v>0</v>
      </c>
      <c r="TVX119" s="1845" t="e">
        <f>+TVW119/TVW$16</f>
        <v>#DIV/0!</v>
      </c>
      <c r="TVY119" s="1538">
        <f>+TVY557</f>
        <v>0</v>
      </c>
      <c r="TVZ119" s="1845" t="e">
        <f>+TVY119/TVY$16</f>
        <v>#DIV/0!</v>
      </c>
      <c r="TWA119" s="1538">
        <f>+TWA557</f>
        <v>0</v>
      </c>
      <c r="TWB119" s="1845" t="e">
        <f>+TWA119/TWA$16</f>
        <v>#DIV/0!</v>
      </c>
      <c r="TWC119" s="1538">
        <f>+TWC557</f>
        <v>0</v>
      </c>
      <c r="TWD119" s="1845" t="e">
        <f>+TWC119/TWC$16</f>
        <v>#DIV/0!</v>
      </c>
      <c r="TWE119" s="1538">
        <f>+TWE557</f>
        <v>0</v>
      </c>
      <c r="TWF119" s="1845" t="e">
        <f>+TWE119/TWE$16</f>
        <v>#DIV/0!</v>
      </c>
      <c r="TWG119" s="1538">
        <f>+TWG557</f>
        <v>0</v>
      </c>
      <c r="TWH119" s="1845" t="e">
        <f>+TWG119/TWG$16</f>
        <v>#DIV/0!</v>
      </c>
      <c r="TWI119" s="1538">
        <f>+TWI557</f>
        <v>0</v>
      </c>
      <c r="TWJ119" s="1845" t="e">
        <f>+TWI119/TWI$16</f>
        <v>#DIV/0!</v>
      </c>
      <c r="TWK119" s="1538">
        <f>+TWK557</f>
        <v>0</v>
      </c>
      <c r="TWL119" s="1845" t="e">
        <f>+TWK119/TWK$16</f>
        <v>#DIV/0!</v>
      </c>
      <c r="TWM119" s="1538">
        <f>+TWM557</f>
        <v>0</v>
      </c>
      <c r="TWN119" s="1845" t="e">
        <f>+TWM119/TWM$16</f>
        <v>#DIV/0!</v>
      </c>
      <c r="TWO119" s="1538">
        <f>+TWO557</f>
        <v>0</v>
      </c>
      <c r="TWP119" s="1845" t="e">
        <f>+TWO119/TWO$16</f>
        <v>#DIV/0!</v>
      </c>
      <c r="TWQ119" s="1538">
        <f>+TWQ557</f>
        <v>0</v>
      </c>
      <c r="TWR119" s="1845" t="e">
        <f>+TWQ119/TWQ$16</f>
        <v>#DIV/0!</v>
      </c>
      <c r="TWS119" s="1538">
        <f>+TWS557</f>
        <v>0</v>
      </c>
      <c r="TWT119" s="1845" t="e">
        <f>+TWS119/TWS$16</f>
        <v>#DIV/0!</v>
      </c>
      <c r="TWU119" s="1538">
        <f>+TWU557</f>
        <v>0</v>
      </c>
      <c r="TWV119" s="1845" t="e">
        <f>+TWU119/TWU$16</f>
        <v>#DIV/0!</v>
      </c>
      <c r="TWW119" s="1538">
        <f>+TWW557</f>
        <v>0</v>
      </c>
      <c r="TWX119" s="1845" t="e">
        <f>+TWW119/TWW$16</f>
        <v>#DIV/0!</v>
      </c>
      <c r="TWY119" s="1538">
        <f>+TWY557</f>
        <v>0</v>
      </c>
      <c r="TWZ119" s="1845" t="e">
        <f>+TWY119/TWY$16</f>
        <v>#DIV/0!</v>
      </c>
      <c r="TXA119" s="1538">
        <f>+TXA557</f>
        <v>0</v>
      </c>
      <c r="TXB119" s="1845" t="e">
        <f>+TXA119/TXA$16</f>
        <v>#DIV/0!</v>
      </c>
      <c r="TXC119" s="1538">
        <f>+TXC557</f>
        <v>0</v>
      </c>
      <c r="TXD119" s="1845" t="e">
        <f>+TXC119/TXC$16</f>
        <v>#DIV/0!</v>
      </c>
      <c r="TXE119" s="1538">
        <f>+TXE557</f>
        <v>0</v>
      </c>
      <c r="TXF119" s="1845" t="e">
        <f>+TXE119/TXE$16</f>
        <v>#DIV/0!</v>
      </c>
      <c r="TXG119" s="1538">
        <f>+TXG557</f>
        <v>0</v>
      </c>
      <c r="TXH119" s="1845" t="e">
        <f>+TXG119/TXG$16</f>
        <v>#DIV/0!</v>
      </c>
      <c r="TXI119" s="1538">
        <f>+TXI557</f>
        <v>0</v>
      </c>
      <c r="TXJ119" s="1845" t="e">
        <f>+TXI119/TXI$16</f>
        <v>#DIV/0!</v>
      </c>
      <c r="TXK119" s="1538">
        <f>+TXK557</f>
        <v>0</v>
      </c>
      <c r="TXL119" s="1845" t="e">
        <f>+TXK119/TXK$16</f>
        <v>#DIV/0!</v>
      </c>
      <c r="TXM119" s="1538">
        <f>+TXM557</f>
        <v>0</v>
      </c>
      <c r="TXN119" s="1845" t="e">
        <f>+TXM119/TXM$16</f>
        <v>#DIV/0!</v>
      </c>
      <c r="TXO119" s="1538">
        <f>+TXO557</f>
        <v>0</v>
      </c>
      <c r="TXP119" s="1845" t="e">
        <f>+TXO119/TXO$16</f>
        <v>#DIV/0!</v>
      </c>
      <c r="TXQ119" s="1538">
        <f>+TXQ557</f>
        <v>0</v>
      </c>
      <c r="TXR119" s="1845" t="e">
        <f>+TXQ119/TXQ$16</f>
        <v>#DIV/0!</v>
      </c>
      <c r="TXS119" s="1538">
        <f>+TXS557</f>
        <v>0</v>
      </c>
      <c r="TXT119" s="1845" t="e">
        <f>+TXS119/TXS$16</f>
        <v>#DIV/0!</v>
      </c>
      <c r="TXU119" s="1538">
        <f>+TXU557</f>
        <v>0</v>
      </c>
      <c r="TXV119" s="1845" t="e">
        <f>+TXU119/TXU$16</f>
        <v>#DIV/0!</v>
      </c>
      <c r="TXW119" s="1538">
        <f>+TXW557</f>
        <v>0</v>
      </c>
      <c r="TXX119" s="1845" t="e">
        <f>+TXW119/TXW$16</f>
        <v>#DIV/0!</v>
      </c>
      <c r="TXY119" s="1538">
        <f>+TXY557</f>
        <v>0</v>
      </c>
      <c r="TXZ119" s="1845" t="e">
        <f>+TXY119/TXY$16</f>
        <v>#DIV/0!</v>
      </c>
      <c r="TYA119" s="1538">
        <f>+TYA557</f>
        <v>0</v>
      </c>
      <c r="TYB119" s="1845" t="e">
        <f>+TYA119/TYA$16</f>
        <v>#DIV/0!</v>
      </c>
      <c r="TYC119" s="1538">
        <f>+TYC557</f>
        <v>0</v>
      </c>
      <c r="TYD119" s="1845" t="e">
        <f>+TYC119/TYC$16</f>
        <v>#DIV/0!</v>
      </c>
      <c r="TYE119" s="1538">
        <f>+TYE557</f>
        <v>0</v>
      </c>
      <c r="TYF119" s="1845" t="e">
        <f>+TYE119/TYE$16</f>
        <v>#DIV/0!</v>
      </c>
      <c r="TYG119" s="1538">
        <f>+TYG557</f>
        <v>0</v>
      </c>
      <c r="TYH119" s="1845" t="e">
        <f>+TYG119/TYG$16</f>
        <v>#DIV/0!</v>
      </c>
      <c r="TYI119" s="1538">
        <f>+TYI557</f>
        <v>0</v>
      </c>
      <c r="TYJ119" s="1845" t="e">
        <f>+TYI119/TYI$16</f>
        <v>#DIV/0!</v>
      </c>
      <c r="TYK119" s="1538">
        <f>+TYK557</f>
        <v>0</v>
      </c>
      <c r="TYL119" s="1845" t="e">
        <f>+TYK119/TYK$16</f>
        <v>#DIV/0!</v>
      </c>
      <c r="TYM119" s="1538">
        <f>+TYM557</f>
        <v>0</v>
      </c>
      <c r="TYN119" s="1845" t="e">
        <f>+TYM119/TYM$16</f>
        <v>#DIV/0!</v>
      </c>
      <c r="TYO119" s="1538">
        <f>+TYO557</f>
        <v>0</v>
      </c>
      <c r="TYP119" s="1845" t="e">
        <f>+TYO119/TYO$16</f>
        <v>#DIV/0!</v>
      </c>
      <c r="TYQ119" s="1538">
        <f>+TYQ557</f>
        <v>0</v>
      </c>
      <c r="TYR119" s="1845" t="e">
        <f>+TYQ119/TYQ$16</f>
        <v>#DIV/0!</v>
      </c>
      <c r="TYS119" s="1538">
        <f>+TYS557</f>
        <v>0</v>
      </c>
      <c r="TYT119" s="1845" t="e">
        <f>+TYS119/TYS$16</f>
        <v>#DIV/0!</v>
      </c>
      <c r="TYU119" s="1538">
        <f>+TYU557</f>
        <v>0</v>
      </c>
      <c r="TYV119" s="1845" t="e">
        <f>+TYU119/TYU$16</f>
        <v>#DIV/0!</v>
      </c>
      <c r="TYW119" s="1538">
        <f>+TYW557</f>
        <v>0</v>
      </c>
      <c r="TYX119" s="1845" t="e">
        <f>+TYW119/TYW$16</f>
        <v>#DIV/0!</v>
      </c>
      <c r="TYY119" s="1538">
        <f>+TYY557</f>
        <v>0</v>
      </c>
      <c r="TYZ119" s="1845" t="e">
        <f>+TYY119/TYY$16</f>
        <v>#DIV/0!</v>
      </c>
      <c r="TZA119" s="1538">
        <f>+TZA557</f>
        <v>0</v>
      </c>
      <c r="TZB119" s="1845" t="e">
        <f>+TZA119/TZA$16</f>
        <v>#DIV/0!</v>
      </c>
      <c r="TZC119" s="1538">
        <f>+TZC557</f>
        <v>0</v>
      </c>
      <c r="TZD119" s="1845" t="e">
        <f>+TZC119/TZC$16</f>
        <v>#DIV/0!</v>
      </c>
      <c r="TZE119" s="1538">
        <f>+TZE557</f>
        <v>0</v>
      </c>
      <c r="TZF119" s="1845" t="e">
        <f>+TZE119/TZE$16</f>
        <v>#DIV/0!</v>
      </c>
      <c r="TZG119" s="1538">
        <f>+TZG557</f>
        <v>0</v>
      </c>
      <c r="TZH119" s="1845" t="e">
        <f>+TZG119/TZG$16</f>
        <v>#DIV/0!</v>
      </c>
      <c r="TZI119" s="1538">
        <f>+TZI557</f>
        <v>0</v>
      </c>
      <c r="TZJ119" s="1845" t="e">
        <f>+TZI119/TZI$16</f>
        <v>#DIV/0!</v>
      </c>
      <c r="TZK119" s="1538">
        <f>+TZK557</f>
        <v>0</v>
      </c>
      <c r="TZL119" s="1845" t="e">
        <f>+TZK119/TZK$16</f>
        <v>#DIV/0!</v>
      </c>
      <c r="TZM119" s="1538">
        <f>+TZM557</f>
        <v>0</v>
      </c>
      <c r="TZN119" s="1845" t="e">
        <f>+TZM119/TZM$16</f>
        <v>#DIV/0!</v>
      </c>
      <c r="TZO119" s="1538">
        <f>+TZO557</f>
        <v>0</v>
      </c>
      <c r="TZP119" s="1845" t="e">
        <f>+TZO119/TZO$16</f>
        <v>#DIV/0!</v>
      </c>
      <c r="TZQ119" s="1538">
        <f>+TZQ557</f>
        <v>0</v>
      </c>
      <c r="TZR119" s="1845" t="e">
        <f>+TZQ119/TZQ$16</f>
        <v>#DIV/0!</v>
      </c>
      <c r="TZS119" s="1538">
        <f>+TZS557</f>
        <v>0</v>
      </c>
      <c r="TZT119" s="1845" t="e">
        <f>+TZS119/TZS$16</f>
        <v>#DIV/0!</v>
      </c>
      <c r="TZU119" s="1538">
        <f>+TZU557</f>
        <v>0</v>
      </c>
      <c r="TZV119" s="1845" t="e">
        <f>+TZU119/TZU$16</f>
        <v>#DIV/0!</v>
      </c>
      <c r="TZW119" s="1538">
        <f>+TZW557</f>
        <v>0</v>
      </c>
      <c r="TZX119" s="1845" t="e">
        <f>+TZW119/TZW$16</f>
        <v>#DIV/0!</v>
      </c>
      <c r="TZY119" s="1538">
        <f>+TZY557</f>
        <v>0</v>
      </c>
      <c r="TZZ119" s="1845" t="e">
        <f>+TZY119/TZY$16</f>
        <v>#DIV/0!</v>
      </c>
      <c r="UAA119" s="1538">
        <f>+UAA557</f>
        <v>0</v>
      </c>
      <c r="UAB119" s="1845" t="e">
        <f>+UAA119/UAA$16</f>
        <v>#DIV/0!</v>
      </c>
      <c r="UAC119" s="1538">
        <f>+UAC557</f>
        <v>0</v>
      </c>
      <c r="UAD119" s="1845" t="e">
        <f>+UAC119/UAC$16</f>
        <v>#DIV/0!</v>
      </c>
      <c r="UAE119" s="1538">
        <f>+UAE557</f>
        <v>0</v>
      </c>
      <c r="UAF119" s="1845" t="e">
        <f>+UAE119/UAE$16</f>
        <v>#DIV/0!</v>
      </c>
      <c r="UAG119" s="1538">
        <f>+UAG557</f>
        <v>0</v>
      </c>
      <c r="UAH119" s="1845" t="e">
        <f>+UAG119/UAG$16</f>
        <v>#DIV/0!</v>
      </c>
      <c r="UAI119" s="1538">
        <f>+UAI557</f>
        <v>0</v>
      </c>
      <c r="UAJ119" s="1845" t="e">
        <f>+UAI119/UAI$16</f>
        <v>#DIV/0!</v>
      </c>
      <c r="UAK119" s="1538">
        <f>+UAK557</f>
        <v>0</v>
      </c>
      <c r="UAL119" s="1845" t="e">
        <f>+UAK119/UAK$16</f>
        <v>#DIV/0!</v>
      </c>
      <c r="UAM119" s="1538">
        <f>+UAM557</f>
        <v>0</v>
      </c>
      <c r="UAN119" s="1845" t="e">
        <f>+UAM119/UAM$16</f>
        <v>#DIV/0!</v>
      </c>
      <c r="UAO119" s="1538">
        <f>+UAO557</f>
        <v>0</v>
      </c>
      <c r="UAP119" s="1845" t="e">
        <f>+UAO119/UAO$16</f>
        <v>#DIV/0!</v>
      </c>
      <c r="UAQ119" s="1538">
        <f>+UAQ557</f>
        <v>0</v>
      </c>
      <c r="UAR119" s="1845" t="e">
        <f>+UAQ119/UAQ$16</f>
        <v>#DIV/0!</v>
      </c>
      <c r="UAS119" s="1538">
        <f>+UAS557</f>
        <v>0</v>
      </c>
      <c r="UAT119" s="1845" t="e">
        <f>+UAS119/UAS$16</f>
        <v>#DIV/0!</v>
      </c>
      <c r="UAU119" s="1538">
        <f>+UAU557</f>
        <v>0</v>
      </c>
      <c r="UAV119" s="1845" t="e">
        <f>+UAU119/UAU$16</f>
        <v>#DIV/0!</v>
      </c>
      <c r="UAW119" s="1538">
        <f>+UAW557</f>
        <v>0</v>
      </c>
      <c r="UAX119" s="1845" t="e">
        <f>+UAW119/UAW$16</f>
        <v>#DIV/0!</v>
      </c>
      <c r="UAY119" s="1538">
        <f>+UAY557</f>
        <v>0</v>
      </c>
      <c r="UAZ119" s="1845" t="e">
        <f>+UAY119/UAY$16</f>
        <v>#DIV/0!</v>
      </c>
      <c r="UBA119" s="1538">
        <f>+UBA557</f>
        <v>0</v>
      </c>
      <c r="UBB119" s="1845" t="e">
        <f>+UBA119/UBA$16</f>
        <v>#DIV/0!</v>
      </c>
      <c r="UBC119" s="1538">
        <f>+UBC557</f>
        <v>0</v>
      </c>
      <c r="UBD119" s="1845" t="e">
        <f>+UBC119/UBC$16</f>
        <v>#DIV/0!</v>
      </c>
      <c r="UBE119" s="1538">
        <f>+UBE557</f>
        <v>0</v>
      </c>
      <c r="UBF119" s="1845" t="e">
        <f>+UBE119/UBE$16</f>
        <v>#DIV/0!</v>
      </c>
      <c r="UBG119" s="1538">
        <f>+UBG557</f>
        <v>0</v>
      </c>
      <c r="UBH119" s="1845" t="e">
        <f>+UBG119/UBG$16</f>
        <v>#DIV/0!</v>
      </c>
      <c r="UBI119" s="1538">
        <f>+UBI557</f>
        <v>0</v>
      </c>
      <c r="UBJ119" s="1845" t="e">
        <f>+UBI119/UBI$16</f>
        <v>#DIV/0!</v>
      </c>
      <c r="UBK119" s="1538">
        <f>+UBK557</f>
        <v>0</v>
      </c>
      <c r="UBL119" s="1845" t="e">
        <f>+UBK119/UBK$16</f>
        <v>#DIV/0!</v>
      </c>
      <c r="UBM119" s="1538">
        <f>+UBM557</f>
        <v>0</v>
      </c>
      <c r="UBN119" s="1845" t="e">
        <f>+UBM119/UBM$16</f>
        <v>#DIV/0!</v>
      </c>
      <c r="UBO119" s="1538">
        <f>+UBO557</f>
        <v>0</v>
      </c>
      <c r="UBP119" s="1845" t="e">
        <f>+UBO119/UBO$16</f>
        <v>#DIV/0!</v>
      </c>
      <c r="UBQ119" s="1538">
        <f>+UBQ557</f>
        <v>0</v>
      </c>
      <c r="UBR119" s="1845" t="e">
        <f>+UBQ119/UBQ$16</f>
        <v>#DIV/0!</v>
      </c>
      <c r="UBS119" s="1538">
        <f>+UBS557</f>
        <v>0</v>
      </c>
      <c r="UBT119" s="1845" t="e">
        <f>+UBS119/UBS$16</f>
        <v>#DIV/0!</v>
      </c>
      <c r="UBU119" s="1538">
        <f>+UBU557</f>
        <v>0</v>
      </c>
      <c r="UBV119" s="1845" t="e">
        <f>+UBU119/UBU$16</f>
        <v>#DIV/0!</v>
      </c>
      <c r="UBW119" s="1538">
        <f>+UBW557</f>
        <v>0</v>
      </c>
      <c r="UBX119" s="1845" t="e">
        <f>+UBW119/UBW$16</f>
        <v>#DIV/0!</v>
      </c>
      <c r="UBY119" s="1538">
        <f>+UBY557</f>
        <v>0</v>
      </c>
      <c r="UBZ119" s="1845" t="e">
        <f>+UBY119/UBY$16</f>
        <v>#DIV/0!</v>
      </c>
      <c r="UCA119" s="1538">
        <f>+UCA557</f>
        <v>0</v>
      </c>
      <c r="UCB119" s="1845" t="e">
        <f>+UCA119/UCA$16</f>
        <v>#DIV/0!</v>
      </c>
      <c r="UCC119" s="1538">
        <f>+UCC557</f>
        <v>0</v>
      </c>
      <c r="UCD119" s="1845" t="e">
        <f>+UCC119/UCC$16</f>
        <v>#DIV/0!</v>
      </c>
      <c r="UCE119" s="1538">
        <f>+UCE557</f>
        <v>0</v>
      </c>
      <c r="UCF119" s="1845" t="e">
        <f>+UCE119/UCE$16</f>
        <v>#DIV/0!</v>
      </c>
      <c r="UCG119" s="1538">
        <f>+UCG557</f>
        <v>0</v>
      </c>
      <c r="UCH119" s="1845" t="e">
        <f>+UCG119/UCG$16</f>
        <v>#DIV/0!</v>
      </c>
      <c r="UCI119" s="1538">
        <f>+UCI557</f>
        <v>0</v>
      </c>
      <c r="UCJ119" s="1845" t="e">
        <f>+UCI119/UCI$16</f>
        <v>#DIV/0!</v>
      </c>
      <c r="UCK119" s="1538">
        <f>+UCK557</f>
        <v>0</v>
      </c>
      <c r="UCL119" s="1845" t="e">
        <f>+UCK119/UCK$16</f>
        <v>#DIV/0!</v>
      </c>
      <c r="UCM119" s="1538">
        <f>+UCM557</f>
        <v>0</v>
      </c>
      <c r="UCN119" s="1845" t="e">
        <f>+UCM119/UCM$16</f>
        <v>#DIV/0!</v>
      </c>
      <c r="UCO119" s="1538">
        <f>+UCO557</f>
        <v>0</v>
      </c>
      <c r="UCP119" s="1845" t="e">
        <f>+UCO119/UCO$16</f>
        <v>#DIV/0!</v>
      </c>
      <c r="UCQ119" s="1538">
        <f>+UCQ557</f>
        <v>0</v>
      </c>
      <c r="UCR119" s="1845" t="e">
        <f>+UCQ119/UCQ$16</f>
        <v>#DIV/0!</v>
      </c>
      <c r="UCS119" s="1538">
        <f>+UCS557</f>
        <v>0</v>
      </c>
      <c r="UCT119" s="1845" t="e">
        <f>+UCS119/UCS$16</f>
        <v>#DIV/0!</v>
      </c>
      <c r="UCU119" s="1538">
        <f>+UCU557</f>
        <v>0</v>
      </c>
      <c r="UCV119" s="1845" t="e">
        <f>+UCU119/UCU$16</f>
        <v>#DIV/0!</v>
      </c>
      <c r="UCW119" s="1538">
        <f>+UCW557</f>
        <v>0</v>
      </c>
      <c r="UCX119" s="1845" t="e">
        <f>+UCW119/UCW$16</f>
        <v>#DIV/0!</v>
      </c>
      <c r="UCY119" s="1538">
        <f>+UCY557</f>
        <v>0</v>
      </c>
      <c r="UCZ119" s="1845" t="e">
        <f>+UCY119/UCY$16</f>
        <v>#DIV/0!</v>
      </c>
      <c r="UDA119" s="1538">
        <f>+UDA557</f>
        <v>0</v>
      </c>
      <c r="UDB119" s="1845" t="e">
        <f>+UDA119/UDA$16</f>
        <v>#DIV/0!</v>
      </c>
      <c r="UDC119" s="1538">
        <f>+UDC557</f>
        <v>0</v>
      </c>
      <c r="UDD119" s="1845" t="e">
        <f>+UDC119/UDC$16</f>
        <v>#DIV/0!</v>
      </c>
      <c r="UDE119" s="1538">
        <f>+UDE557</f>
        <v>0</v>
      </c>
      <c r="UDF119" s="1845" t="e">
        <f>+UDE119/UDE$16</f>
        <v>#DIV/0!</v>
      </c>
      <c r="UDG119" s="1538">
        <f>+UDG557</f>
        <v>0</v>
      </c>
      <c r="UDH119" s="1845" t="e">
        <f>+UDG119/UDG$16</f>
        <v>#DIV/0!</v>
      </c>
      <c r="UDI119" s="1538">
        <f>+UDI557</f>
        <v>0</v>
      </c>
      <c r="UDJ119" s="1845" t="e">
        <f>+UDI119/UDI$16</f>
        <v>#DIV/0!</v>
      </c>
      <c r="UDK119" s="1538">
        <f>+UDK557</f>
        <v>0</v>
      </c>
      <c r="UDL119" s="1845" t="e">
        <f>+UDK119/UDK$16</f>
        <v>#DIV/0!</v>
      </c>
      <c r="UDM119" s="1538">
        <f>+UDM557</f>
        <v>0</v>
      </c>
      <c r="UDN119" s="1845" t="e">
        <f>+UDM119/UDM$16</f>
        <v>#DIV/0!</v>
      </c>
      <c r="UDO119" s="1538">
        <f>+UDO557</f>
        <v>0</v>
      </c>
      <c r="UDP119" s="1845" t="e">
        <f>+UDO119/UDO$16</f>
        <v>#DIV/0!</v>
      </c>
      <c r="UDQ119" s="1538">
        <f>+UDQ557</f>
        <v>0</v>
      </c>
      <c r="UDR119" s="1845" t="e">
        <f>+UDQ119/UDQ$16</f>
        <v>#DIV/0!</v>
      </c>
      <c r="UDS119" s="1538">
        <f>+UDS557</f>
        <v>0</v>
      </c>
      <c r="UDT119" s="1845" t="e">
        <f>+UDS119/UDS$16</f>
        <v>#DIV/0!</v>
      </c>
      <c r="UDU119" s="1538">
        <f>+UDU557</f>
        <v>0</v>
      </c>
      <c r="UDV119" s="1845" t="e">
        <f>+UDU119/UDU$16</f>
        <v>#DIV/0!</v>
      </c>
      <c r="UDW119" s="1538">
        <f>+UDW557</f>
        <v>0</v>
      </c>
      <c r="UDX119" s="1845" t="e">
        <f>+UDW119/UDW$16</f>
        <v>#DIV/0!</v>
      </c>
      <c r="UDY119" s="1538">
        <f>+UDY557</f>
        <v>0</v>
      </c>
      <c r="UDZ119" s="1845" t="e">
        <f>+UDY119/UDY$16</f>
        <v>#DIV/0!</v>
      </c>
      <c r="UEA119" s="1538">
        <f>+UEA557</f>
        <v>0</v>
      </c>
      <c r="UEB119" s="1845" t="e">
        <f>+UEA119/UEA$16</f>
        <v>#DIV/0!</v>
      </c>
      <c r="UEC119" s="1538">
        <f>+UEC557</f>
        <v>0</v>
      </c>
      <c r="UED119" s="1845" t="e">
        <f>+UEC119/UEC$16</f>
        <v>#DIV/0!</v>
      </c>
      <c r="UEE119" s="1538">
        <f>+UEE557</f>
        <v>0</v>
      </c>
      <c r="UEF119" s="1845" t="e">
        <f>+UEE119/UEE$16</f>
        <v>#DIV/0!</v>
      </c>
      <c r="UEG119" s="1538">
        <f>+UEG557</f>
        <v>0</v>
      </c>
      <c r="UEH119" s="1845" t="e">
        <f>+UEG119/UEG$16</f>
        <v>#DIV/0!</v>
      </c>
      <c r="UEI119" s="1538">
        <f>+UEI557</f>
        <v>0</v>
      </c>
      <c r="UEJ119" s="1845" t="e">
        <f>+UEI119/UEI$16</f>
        <v>#DIV/0!</v>
      </c>
      <c r="UEK119" s="1538">
        <f>+UEK557</f>
        <v>0</v>
      </c>
      <c r="UEL119" s="1845" t="e">
        <f>+UEK119/UEK$16</f>
        <v>#DIV/0!</v>
      </c>
      <c r="UEM119" s="1538">
        <f>+UEM557</f>
        <v>0</v>
      </c>
      <c r="UEN119" s="1845" t="e">
        <f>+UEM119/UEM$16</f>
        <v>#DIV/0!</v>
      </c>
      <c r="UEO119" s="1538">
        <f>+UEO557</f>
        <v>0</v>
      </c>
      <c r="UEP119" s="1845" t="e">
        <f>+UEO119/UEO$16</f>
        <v>#DIV/0!</v>
      </c>
      <c r="UEQ119" s="1538">
        <f>+UEQ557</f>
        <v>0</v>
      </c>
      <c r="UER119" s="1845" t="e">
        <f>+UEQ119/UEQ$16</f>
        <v>#DIV/0!</v>
      </c>
      <c r="UES119" s="1538">
        <f>+UES557</f>
        <v>0</v>
      </c>
      <c r="UET119" s="1845" t="e">
        <f>+UES119/UES$16</f>
        <v>#DIV/0!</v>
      </c>
      <c r="UEU119" s="1538">
        <f>+UEU557</f>
        <v>0</v>
      </c>
      <c r="UEV119" s="1845" t="e">
        <f>+UEU119/UEU$16</f>
        <v>#DIV/0!</v>
      </c>
      <c r="UEW119" s="1538">
        <f>+UEW557</f>
        <v>0</v>
      </c>
      <c r="UEX119" s="1845" t="e">
        <f>+UEW119/UEW$16</f>
        <v>#DIV/0!</v>
      </c>
      <c r="UEY119" s="1538">
        <f>+UEY557</f>
        <v>0</v>
      </c>
      <c r="UEZ119" s="1845" t="e">
        <f>+UEY119/UEY$16</f>
        <v>#DIV/0!</v>
      </c>
      <c r="UFA119" s="1538">
        <f>+UFA557</f>
        <v>0</v>
      </c>
      <c r="UFB119" s="1845" t="e">
        <f>+UFA119/UFA$16</f>
        <v>#DIV/0!</v>
      </c>
      <c r="UFC119" s="1538">
        <f>+UFC557</f>
        <v>0</v>
      </c>
      <c r="UFD119" s="1845" t="e">
        <f>+UFC119/UFC$16</f>
        <v>#DIV/0!</v>
      </c>
      <c r="UFE119" s="1538">
        <f>+UFE557</f>
        <v>0</v>
      </c>
      <c r="UFF119" s="1845" t="e">
        <f>+UFE119/UFE$16</f>
        <v>#DIV/0!</v>
      </c>
      <c r="UFG119" s="1538">
        <f>+UFG557</f>
        <v>0</v>
      </c>
      <c r="UFH119" s="1845" t="e">
        <f>+UFG119/UFG$16</f>
        <v>#DIV/0!</v>
      </c>
      <c r="UFI119" s="1538">
        <f>+UFI557</f>
        <v>0</v>
      </c>
      <c r="UFJ119" s="1845" t="e">
        <f>+UFI119/UFI$16</f>
        <v>#DIV/0!</v>
      </c>
      <c r="UFK119" s="1538">
        <f>+UFK557</f>
        <v>0</v>
      </c>
      <c r="UFL119" s="1845" t="e">
        <f>+UFK119/UFK$16</f>
        <v>#DIV/0!</v>
      </c>
      <c r="UFM119" s="1538">
        <f>+UFM557</f>
        <v>0</v>
      </c>
      <c r="UFN119" s="1845" t="e">
        <f>+UFM119/UFM$16</f>
        <v>#DIV/0!</v>
      </c>
      <c r="UFO119" s="1538">
        <f>+UFO557</f>
        <v>0</v>
      </c>
      <c r="UFP119" s="1845" t="e">
        <f>+UFO119/UFO$16</f>
        <v>#DIV/0!</v>
      </c>
      <c r="UFQ119" s="1538">
        <f>+UFQ557</f>
        <v>0</v>
      </c>
      <c r="UFR119" s="1845" t="e">
        <f>+UFQ119/UFQ$16</f>
        <v>#DIV/0!</v>
      </c>
      <c r="UFS119" s="1538">
        <f>+UFS557</f>
        <v>0</v>
      </c>
      <c r="UFT119" s="1845" t="e">
        <f>+UFS119/UFS$16</f>
        <v>#DIV/0!</v>
      </c>
      <c r="UFU119" s="1538">
        <f>+UFU557</f>
        <v>0</v>
      </c>
      <c r="UFV119" s="1845" t="e">
        <f>+UFU119/UFU$16</f>
        <v>#DIV/0!</v>
      </c>
      <c r="UFW119" s="1538">
        <f>+UFW557</f>
        <v>0</v>
      </c>
      <c r="UFX119" s="1845" t="e">
        <f>+UFW119/UFW$16</f>
        <v>#DIV/0!</v>
      </c>
      <c r="UFY119" s="1538">
        <f>+UFY557</f>
        <v>0</v>
      </c>
      <c r="UFZ119" s="1845" t="e">
        <f>+UFY119/UFY$16</f>
        <v>#DIV/0!</v>
      </c>
      <c r="UGA119" s="1538">
        <f>+UGA557</f>
        <v>0</v>
      </c>
      <c r="UGB119" s="1845" t="e">
        <f>+UGA119/UGA$16</f>
        <v>#DIV/0!</v>
      </c>
      <c r="UGC119" s="1538">
        <f>+UGC557</f>
        <v>0</v>
      </c>
      <c r="UGD119" s="1845" t="e">
        <f>+UGC119/UGC$16</f>
        <v>#DIV/0!</v>
      </c>
      <c r="UGE119" s="1538">
        <f>+UGE557</f>
        <v>0</v>
      </c>
      <c r="UGF119" s="1845" t="e">
        <f>+UGE119/UGE$16</f>
        <v>#DIV/0!</v>
      </c>
      <c r="UGG119" s="1538">
        <f>+UGG557</f>
        <v>0</v>
      </c>
      <c r="UGH119" s="1845" t="e">
        <f>+UGG119/UGG$16</f>
        <v>#DIV/0!</v>
      </c>
      <c r="UGI119" s="1538">
        <f>+UGI557</f>
        <v>0</v>
      </c>
      <c r="UGJ119" s="1845" t="e">
        <f>+UGI119/UGI$16</f>
        <v>#DIV/0!</v>
      </c>
      <c r="UGK119" s="1538">
        <f>+UGK557</f>
        <v>0</v>
      </c>
      <c r="UGL119" s="1845" t="e">
        <f>+UGK119/UGK$16</f>
        <v>#DIV/0!</v>
      </c>
      <c r="UGM119" s="1538">
        <f>+UGM557</f>
        <v>0</v>
      </c>
      <c r="UGN119" s="1845" t="e">
        <f>+UGM119/UGM$16</f>
        <v>#DIV/0!</v>
      </c>
      <c r="UGO119" s="1538">
        <f>+UGO557</f>
        <v>0</v>
      </c>
      <c r="UGP119" s="1845" t="e">
        <f>+UGO119/UGO$16</f>
        <v>#DIV/0!</v>
      </c>
      <c r="UGQ119" s="1538">
        <f>+UGQ557</f>
        <v>0</v>
      </c>
      <c r="UGR119" s="1845" t="e">
        <f>+UGQ119/UGQ$16</f>
        <v>#DIV/0!</v>
      </c>
      <c r="UGS119" s="1538">
        <f>+UGS557</f>
        <v>0</v>
      </c>
      <c r="UGT119" s="1845" t="e">
        <f>+UGS119/UGS$16</f>
        <v>#DIV/0!</v>
      </c>
      <c r="UGU119" s="1538">
        <f>+UGU557</f>
        <v>0</v>
      </c>
      <c r="UGV119" s="1845" t="e">
        <f>+UGU119/UGU$16</f>
        <v>#DIV/0!</v>
      </c>
      <c r="UGW119" s="1538">
        <f>+UGW557</f>
        <v>0</v>
      </c>
      <c r="UGX119" s="1845" t="e">
        <f>+UGW119/UGW$16</f>
        <v>#DIV/0!</v>
      </c>
      <c r="UGY119" s="1538">
        <f>+UGY557</f>
        <v>0</v>
      </c>
      <c r="UGZ119" s="1845" t="e">
        <f>+UGY119/UGY$16</f>
        <v>#DIV/0!</v>
      </c>
      <c r="UHA119" s="1538">
        <f>+UHA557</f>
        <v>0</v>
      </c>
      <c r="UHB119" s="1845" t="e">
        <f>+UHA119/UHA$16</f>
        <v>#DIV/0!</v>
      </c>
      <c r="UHC119" s="1538">
        <f>+UHC557</f>
        <v>0</v>
      </c>
      <c r="UHD119" s="1845" t="e">
        <f>+UHC119/UHC$16</f>
        <v>#DIV/0!</v>
      </c>
      <c r="UHE119" s="1538">
        <f>+UHE557</f>
        <v>0</v>
      </c>
      <c r="UHF119" s="1845" t="e">
        <f>+UHE119/UHE$16</f>
        <v>#DIV/0!</v>
      </c>
      <c r="UHG119" s="1538">
        <f>+UHG557</f>
        <v>0</v>
      </c>
      <c r="UHH119" s="1845" t="e">
        <f>+UHG119/UHG$16</f>
        <v>#DIV/0!</v>
      </c>
      <c r="UHI119" s="1538">
        <f>+UHI557</f>
        <v>0</v>
      </c>
      <c r="UHJ119" s="1845" t="e">
        <f>+UHI119/UHI$16</f>
        <v>#DIV/0!</v>
      </c>
      <c r="UHK119" s="1538">
        <f>+UHK557</f>
        <v>0</v>
      </c>
      <c r="UHL119" s="1845" t="e">
        <f>+UHK119/UHK$16</f>
        <v>#DIV/0!</v>
      </c>
      <c r="UHM119" s="1538">
        <f>+UHM557</f>
        <v>0</v>
      </c>
      <c r="UHN119" s="1845" t="e">
        <f>+UHM119/UHM$16</f>
        <v>#DIV/0!</v>
      </c>
      <c r="UHO119" s="1538">
        <f>+UHO557</f>
        <v>0</v>
      </c>
      <c r="UHP119" s="1845" t="e">
        <f>+UHO119/UHO$16</f>
        <v>#DIV/0!</v>
      </c>
      <c r="UHQ119" s="1538">
        <f>+UHQ557</f>
        <v>0</v>
      </c>
      <c r="UHR119" s="1845" t="e">
        <f>+UHQ119/UHQ$16</f>
        <v>#DIV/0!</v>
      </c>
      <c r="UHS119" s="1538">
        <f>+UHS557</f>
        <v>0</v>
      </c>
      <c r="UHT119" s="1845" t="e">
        <f>+UHS119/UHS$16</f>
        <v>#DIV/0!</v>
      </c>
      <c r="UHU119" s="1538">
        <f>+UHU557</f>
        <v>0</v>
      </c>
      <c r="UHV119" s="1845" t="e">
        <f>+UHU119/UHU$16</f>
        <v>#DIV/0!</v>
      </c>
      <c r="UHW119" s="1538">
        <f>+UHW557</f>
        <v>0</v>
      </c>
      <c r="UHX119" s="1845" t="e">
        <f>+UHW119/UHW$16</f>
        <v>#DIV/0!</v>
      </c>
      <c r="UHY119" s="1538">
        <f>+UHY557</f>
        <v>0</v>
      </c>
      <c r="UHZ119" s="1845" t="e">
        <f>+UHY119/UHY$16</f>
        <v>#DIV/0!</v>
      </c>
      <c r="UIA119" s="1538">
        <f>+UIA557</f>
        <v>0</v>
      </c>
      <c r="UIB119" s="1845" t="e">
        <f>+UIA119/UIA$16</f>
        <v>#DIV/0!</v>
      </c>
      <c r="UIC119" s="1538">
        <f>+UIC557</f>
        <v>0</v>
      </c>
      <c r="UID119" s="1845" t="e">
        <f>+UIC119/UIC$16</f>
        <v>#DIV/0!</v>
      </c>
      <c r="UIE119" s="1538">
        <f>+UIE557</f>
        <v>0</v>
      </c>
      <c r="UIF119" s="1845" t="e">
        <f>+UIE119/UIE$16</f>
        <v>#DIV/0!</v>
      </c>
      <c r="UIG119" s="1538">
        <f>+UIG557</f>
        <v>0</v>
      </c>
      <c r="UIH119" s="1845" t="e">
        <f>+UIG119/UIG$16</f>
        <v>#DIV/0!</v>
      </c>
      <c r="UII119" s="1538">
        <f>+UII557</f>
        <v>0</v>
      </c>
      <c r="UIJ119" s="1845" t="e">
        <f>+UII119/UII$16</f>
        <v>#DIV/0!</v>
      </c>
      <c r="UIK119" s="1538">
        <f>+UIK557</f>
        <v>0</v>
      </c>
      <c r="UIL119" s="1845" t="e">
        <f>+UIK119/UIK$16</f>
        <v>#DIV/0!</v>
      </c>
      <c r="UIM119" s="1538">
        <f>+UIM557</f>
        <v>0</v>
      </c>
      <c r="UIN119" s="1845" t="e">
        <f>+UIM119/UIM$16</f>
        <v>#DIV/0!</v>
      </c>
      <c r="UIO119" s="1538">
        <f>+UIO557</f>
        <v>0</v>
      </c>
      <c r="UIP119" s="1845" t="e">
        <f>+UIO119/UIO$16</f>
        <v>#DIV/0!</v>
      </c>
      <c r="UIQ119" s="1538">
        <f>+UIQ557</f>
        <v>0</v>
      </c>
      <c r="UIR119" s="1845" t="e">
        <f>+UIQ119/UIQ$16</f>
        <v>#DIV/0!</v>
      </c>
      <c r="UIS119" s="1538">
        <f>+UIS557</f>
        <v>0</v>
      </c>
      <c r="UIT119" s="1845" t="e">
        <f>+UIS119/UIS$16</f>
        <v>#DIV/0!</v>
      </c>
      <c r="UIU119" s="1538">
        <f>+UIU557</f>
        <v>0</v>
      </c>
      <c r="UIV119" s="1845" t="e">
        <f>+UIU119/UIU$16</f>
        <v>#DIV/0!</v>
      </c>
      <c r="UIW119" s="1538">
        <f>+UIW557</f>
        <v>0</v>
      </c>
      <c r="UIX119" s="1845" t="e">
        <f>+UIW119/UIW$16</f>
        <v>#DIV/0!</v>
      </c>
      <c r="UIY119" s="1538">
        <f>+UIY557</f>
        <v>0</v>
      </c>
      <c r="UIZ119" s="1845" t="e">
        <f>+UIY119/UIY$16</f>
        <v>#DIV/0!</v>
      </c>
      <c r="UJA119" s="1538">
        <f>+UJA557</f>
        <v>0</v>
      </c>
      <c r="UJB119" s="1845" t="e">
        <f>+UJA119/UJA$16</f>
        <v>#DIV/0!</v>
      </c>
      <c r="UJC119" s="1538">
        <f>+UJC557</f>
        <v>0</v>
      </c>
      <c r="UJD119" s="1845" t="e">
        <f>+UJC119/UJC$16</f>
        <v>#DIV/0!</v>
      </c>
      <c r="UJE119" s="1538">
        <f>+UJE557</f>
        <v>0</v>
      </c>
      <c r="UJF119" s="1845" t="e">
        <f>+UJE119/UJE$16</f>
        <v>#DIV/0!</v>
      </c>
      <c r="UJG119" s="1538">
        <f>+UJG557</f>
        <v>0</v>
      </c>
      <c r="UJH119" s="1845" t="e">
        <f>+UJG119/UJG$16</f>
        <v>#DIV/0!</v>
      </c>
      <c r="UJI119" s="1538">
        <f>+UJI557</f>
        <v>0</v>
      </c>
      <c r="UJJ119" s="1845" t="e">
        <f>+UJI119/UJI$16</f>
        <v>#DIV/0!</v>
      </c>
      <c r="UJK119" s="1538">
        <f>+UJK557</f>
        <v>0</v>
      </c>
      <c r="UJL119" s="1845" t="e">
        <f>+UJK119/UJK$16</f>
        <v>#DIV/0!</v>
      </c>
      <c r="UJM119" s="1538">
        <f>+UJM557</f>
        <v>0</v>
      </c>
      <c r="UJN119" s="1845" t="e">
        <f>+UJM119/UJM$16</f>
        <v>#DIV/0!</v>
      </c>
      <c r="UJO119" s="1538">
        <f>+UJO557</f>
        <v>0</v>
      </c>
      <c r="UJP119" s="1845" t="e">
        <f>+UJO119/UJO$16</f>
        <v>#DIV/0!</v>
      </c>
      <c r="UJQ119" s="1538">
        <f>+UJQ557</f>
        <v>0</v>
      </c>
      <c r="UJR119" s="1845" t="e">
        <f>+UJQ119/UJQ$16</f>
        <v>#DIV/0!</v>
      </c>
      <c r="UJS119" s="1538">
        <f>+UJS557</f>
        <v>0</v>
      </c>
      <c r="UJT119" s="1845" t="e">
        <f>+UJS119/UJS$16</f>
        <v>#DIV/0!</v>
      </c>
      <c r="UJU119" s="1538">
        <f>+UJU557</f>
        <v>0</v>
      </c>
      <c r="UJV119" s="1845" t="e">
        <f>+UJU119/UJU$16</f>
        <v>#DIV/0!</v>
      </c>
      <c r="UJW119" s="1538">
        <f>+UJW557</f>
        <v>0</v>
      </c>
      <c r="UJX119" s="1845" t="e">
        <f>+UJW119/UJW$16</f>
        <v>#DIV/0!</v>
      </c>
      <c r="UJY119" s="1538">
        <f>+UJY557</f>
        <v>0</v>
      </c>
      <c r="UJZ119" s="1845" t="e">
        <f>+UJY119/UJY$16</f>
        <v>#DIV/0!</v>
      </c>
      <c r="UKA119" s="1538">
        <f>+UKA557</f>
        <v>0</v>
      </c>
      <c r="UKB119" s="1845" t="e">
        <f>+UKA119/UKA$16</f>
        <v>#DIV/0!</v>
      </c>
      <c r="UKC119" s="1538">
        <f>+UKC557</f>
        <v>0</v>
      </c>
      <c r="UKD119" s="1845" t="e">
        <f>+UKC119/UKC$16</f>
        <v>#DIV/0!</v>
      </c>
      <c r="UKE119" s="1538">
        <f>+UKE557</f>
        <v>0</v>
      </c>
      <c r="UKF119" s="1845" t="e">
        <f>+UKE119/UKE$16</f>
        <v>#DIV/0!</v>
      </c>
      <c r="UKG119" s="1538">
        <f>+UKG557</f>
        <v>0</v>
      </c>
      <c r="UKH119" s="1845" t="e">
        <f>+UKG119/UKG$16</f>
        <v>#DIV/0!</v>
      </c>
      <c r="UKI119" s="1538">
        <f>+UKI557</f>
        <v>0</v>
      </c>
      <c r="UKJ119" s="1845" t="e">
        <f>+UKI119/UKI$16</f>
        <v>#DIV/0!</v>
      </c>
      <c r="UKK119" s="1538">
        <f>+UKK557</f>
        <v>0</v>
      </c>
      <c r="UKL119" s="1845" t="e">
        <f>+UKK119/UKK$16</f>
        <v>#DIV/0!</v>
      </c>
      <c r="UKM119" s="1538">
        <f>+UKM557</f>
        <v>0</v>
      </c>
      <c r="UKN119" s="1845" t="e">
        <f>+UKM119/UKM$16</f>
        <v>#DIV/0!</v>
      </c>
      <c r="UKO119" s="1538">
        <f>+UKO557</f>
        <v>0</v>
      </c>
      <c r="UKP119" s="1845" t="e">
        <f>+UKO119/UKO$16</f>
        <v>#DIV/0!</v>
      </c>
      <c r="UKQ119" s="1538">
        <f>+UKQ557</f>
        <v>0</v>
      </c>
      <c r="UKR119" s="1845" t="e">
        <f>+UKQ119/UKQ$16</f>
        <v>#DIV/0!</v>
      </c>
      <c r="UKS119" s="1538">
        <f>+UKS557</f>
        <v>0</v>
      </c>
      <c r="UKT119" s="1845" t="e">
        <f>+UKS119/UKS$16</f>
        <v>#DIV/0!</v>
      </c>
      <c r="UKU119" s="1538">
        <f>+UKU557</f>
        <v>0</v>
      </c>
      <c r="UKV119" s="1845" t="e">
        <f>+UKU119/UKU$16</f>
        <v>#DIV/0!</v>
      </c>
      <c r="UKW119" s="1538">
        <f>+UKW557</f>
        <v>0</v>
      </c>
      <c r="UKX119" s="1845" t="e">
        <f>+UKW119/UKW$16</f>
        <v>#DIV/0!</v>
      </c>
      <c r="UKY119" s="1538">
        <f>+UKY557</f>
        <v>0</v>
      </c>
      <c r="UKZ119" s="1845" t="e">
        <f>+UKY119/UKY$16</f>
        <v>#DIV/0!</v>
      </c>
      <c r="ULA119" s="1538">
        <f>+ULA557</f>
        <v>0</v>
      </c>
      <c r="ULB119" s="1845" t="e">
        <f>+ULA119/ULA$16</f>
        <v>#DIV/0!</v>
      </c>
      <c r="ULC119" s="1538">
        <f>+ULC557</f>
        <v>0</v>
      </c>
      <c r="ULD119" s="1845" t="e">
        <f>+ULC119/ULC$16</f>
        <v>#DIV/0!</v>
      </c>
      <c r="ULE119" s="1538">
        <f>+ULE557</f>
        <v>0</v>
      </c>
      <c r="ULF119" s="1845" t="e">
        <f>+ULE119/ULE$16</f>
        <v>#DIV/0!</v>
      </c>
      <c r="ULG119" s="1538">
        <f>+ULG557</f>
        <v>0</v>
      </c>
      <c r="ULH119" s="1845" t="e">
        <f>+ULG119/ULG$16</f>
        <v>#DIV/0!</v>
      </c>
      <c r="ULI119" s="1538">
        <f>+ULI557</f>
        <v>0</v>
      </c>
      <c r="ULJ119" s="1845" t="e">
        <f>+ULI119/ULI$16</f>
        <v>#DIV/0!</v>
      </c>
      <c r="ULK119" s="1538">
        <f>+ULK557</f>
        <v>0</v>
      </c>
      <c r="ULL119" s="1845" t="e">
        <f>+ULK119/ULK$16</f>
        <v>#DIV/0!</v>
      </c>
      <c r="ULM119" s="1538">
        <f>+ULM557</f>
        <v>0</v>
      </c>
      <c r="ULN119" s="1845" t="e">
        <f>+ULM119/ULM$16</f>
        <v>#DIV/0!</v>
      </c>
      <c r="ULO119" s="1538">
        <f>+ULO557</f>
        <v>0</v>
      </c>
      <c r="ULP119" s="1845" t="e">
        <f>+ULO119/ULO$16</f>
        <v>#DIV/0!</v>
      </c>
      <c r="ULQ119" s="1538">
        <f>+ULQ557</f>
        <v>0</v>
      </c>
      <c r="ULR119" s="1845" t="e">
        <f>+ULQ119/ULQ$16</f>
        <v>#DIV/0!</v>
      </c>
      <c r="ULS119" s="1538">
        <f>+ULS557</f>
        <v>0</v>
      </c>
      <c r="ULT119" s="1845" t="e">
        <f>+ULS119/ULS$16</f>
        <v>#DIV/0!</v>
      </c>
      <c r="ULU119" s="1538">
        <f>+ULU557</f>
        <v>0</v>
      </c>
      <c r="ULV119" s="1845" t="e">
        <f>+ULU119/ULU$16</f>
        <v>#DIV/0!</v>
      </c>
      <c r="ULW119" s="1538">
        <f>+ULW557</f>
        <v>0</v>
      </c>
      <c r="ULX119" s="1845" t="e">
        <f>+ULW119/ULW$16</f>
        <v>#DIV/0!</v>
      </c>
      <c r="ULY119" s="1538">
        <f>+ULY557</f>
        <v>0</v>
      </c>
      <c r="ULZ119" s="1845" t="e">
        <f>+ULY119/ULY$16</f>
        <v>#DIV/0!</v>
      </c>
      <c r="UMA119" s="1538">
        <f>+UMA557</f>
        <v>0</v>
      </c>
      <c r="UMB119" s="1845" t="e">
        <f>+UMA119/UMA$16</f>
        <v>#DIV/0!</v>
      </c>
      <c r="UMC119" s="1538">
        <f>+UMC557</f>
        <v>0</v>
      </c>
      <c r="UMD119" s="1845" t="e">
        <f>+UMC119/UMC$16</f>
        <v>#DIV/0!</v>
      </c>
      <c r="UME119" s="1538">
        <f>+UME557</f>
        <v>0</v>
      </c>
      <c r="UMF119" s="1845" t="e">
        <f>+UME119/UME$16</f>
        <v>#DIV/0!</v>
      </c>
      <c r="UMG119" s="1538">
        <f>+UMG557</f>
        <v>0</v>
      </c>
      <c r="UMH119" s="1845" t="e">
        <f>+UMG119/UMG$16</f>
        <v>#DIV/0!</v>
      </c>
      <c r="UMI119" s="1538">
        <f>+UMI557</f>
        <v>0</v>
      </c>
      <c r="UMJ119" s="1845" t="e">
        <f>+UMI119/UMI$16</f>
        <v>#DIV/0!</v>
      </c>
      <c r="UMK119" s="1538">
        <f>+UMK557</f>
        <v>0</v>
      </c>
      <c r="UML119" s="1845" t="e">
        <f>+UMK119/UMK$16</f>
        <v>#DIV/0!</v>
      </c>
      <c r="UMM119" s="1538">
        <f>+UMM557</f>
        <v>0</v>
      </c>
      <c r="UMN119" s="1845" t="e">
        <f>+UMM119/UMM$16</f>
        <v>#DIV/0!</v>
      </c>
      <c r="UMO119" s="1538">
        <f>+UMO557</f>
        <v>0</v>
      </c>
      <c r="UMP119" s="1845" t="e">
        <f>+UMO119/UMO$16</f>
        <v>#DIV/0!</v>
      </c>
      <c r="UMQ119" s="1538">
        <f>+UMQ557</f>
        <v>0</v>
      </c>
      <c r="UMR119" s="1845" t="e">
        <f>+UMQ119/UMQ$16</f>
        <v>#DIV/0!</v>
      </c>
      <c r="UMS119" s="1538">
        <f>+UMS557</f>
        <v>0</v>
      </c>
      <c r="UMT119" s="1845" t="e">
        <f>+UMS119/UMS$16</f>
        <v>#DIV/0!</v>
      </c>
      <c r="UMU119" s="1538">
        <f>+UMU557</f>
        <v>0</v>
      </c>
      <c r="UMV119" s="1845" t="e">
        <f>+UMU119/UMU$16</f>
        <v>#DIV/0!</v>
      </c>
      <c r="UMW119" s="1538">
        <f>+UMW557</f>
        <v>0</v>
      </c>
      <c r="UMX119" s="1845" t="e">
        <f>+UMW119/UMW$16</f>
        <v>#DIV/0!</v>
      </c>
      <c r="UMY119" s="1538">
        <f>+UMY557</f>
        <v>0</v>
      </c>
      <c r="UMZ119" s="1845" t="e">
        <f>+UMY119/UMY$16</f>
        <v>#DIV/0!</v>
      </c>
      <c r="UNA119" s="1538">
        <f>+UNA557</f>
        <v>0</v>
      </c>
      <c r="UNB119" s="1845" t="e">
        <f>+UNA119/UNA$16</f>
        <v>#DIV/0!</v>
      </c>
      <c r="UNC119" s="1538">
        <f>+UNC557</f>
        <v>0</v>
      </c>
      <c r="UND119" s="1845" t="e">
        <f>+UNC119/UNC$16</f>
        <v>#DIV/0!</v>
      </c>
      <c r="UNE119" s="1538">
        <f>+UNE557</f>
        <v>0</v>
      </c>
      <c r="UNF119" s="1845" t="e">
        <f>+UNE119/UNE$16</f>
        <v>#DIV/0!</v>
      </c>
      <c r="UNG119" s="1538">
        <f>+UNG557</f>
        <v>0</v>
      </c>
      <c r="UNH119" s="1845" t="e">
        <f>+UNG119/UNG$16</f>
        <v>#DIV/0!</v>
      </c>
      <c r="UNI119" s="1538">
        <f>+UNI557</f>
        <v>0</v>
      </c>
      <c r="UNJ119" s="1845" t="e">
        <f>+UNI119/UNI$16</f>
        <v>#DIV/0!</v>
      </c>
      <c r="UNK119" s="1538">
        <f>+UNK557</f>
        <v>0</v>
      </c>
      <c r="UNL119" s="1845" t="e">
        <f>+UNK119/UNK$16</f>
        <v>#DIV/0!</v>
      </c>
      <c r="UNM119" s="1538">
        <f>+UNM557</f>
        <v>0</v>
      </c>
      <c r="UNN119" s="1845" t="e">
        <f>+UNM119/UNM$16</f>
        <v>#DIV/0!</v>
      </c>
      <c r="UNO119" s="1538">
        <f>+UNO557</f>
        <v>0</v>
      </c>
      <c r="UNP119" s="1845" t="e">
        <f>+UNO119/UNO$16</f>
        <v>#DIV/0!</v>
      </c>
      <c r="UNQ119" s="1538">
        <f>+UNQ557</f>
        <v>0</v>
      </c>
      <c r="UNR119" s="1845" t="e">
        <f>+UNQ119/UNQ$16</f>
        <v>#DIV/0!</v>
      </c>
      <c r="UNS119" s="1538">
        <f>+UNS557</f>
        <v>0</v>
      </c>
      <c r="UNT119" s="1845" t="e">
        <f>+UNS119/UNS$16</f>
        <v>#DIV/0!</v>
      </c>
      <c r="UNU119" s="1538">
        <f>+UNU557</f>
        <v>0</v>
      </c>
      <c r="UNV119" s="1845" t="e">
        <f>+UNU119/UNU$16</f>
        <v>#DIV/0!</v>
      </c>
      <c r="UNW119" s="1538">
        <f>+UNW557</f>
        <v>0</v>
      </c>
      <c r="UNX119" s="1845" t="e">
        <f>+UNW119/UNW$16</f>
        <v>#DIV/0!</v>
      </c>
      <c r="UNY119" s="1538">
        <f>+UNY557</f>
        <v>0</v>
      </c>
      <c r="UNZ119" s="1845" t="e">
        <f>+UNY119/UNY$16</f>
        <v>#DIV/0!</v>
      </c>
      <c r="UOA119" s="1538">
        <f>+UOA557</f>
        <v>0</v>
      </c>
      <c r="UOB119" s="1845" t="e">
        <f>+UOA119/UOA$16</f>
        <v>#DIV/0!</v>
      </c>
      <c r="UOC119" s="1538">
        <f>+UOC557</f>
        <v>0</v>
      </c>
      <c r="UOD119" s="1845" t="e">
        <f>+UOC119/UOC$16</f>
        <v>#DIV/0!</v>
      </c>
      <c r="UOE119" s="1538">
        <f>+UOE557</f>
        <v>0</v>
      </c>
      <c r="UOF119" s="1845" t="e">
        <f>+UOE119/UOE$16</f>
        <v>#DIV/0!</v>
      </c>
      <c r="UOG119" s="1538">
        <f>+UOG557</f>
        <v>0</v>
      </c>
      <c r="UOH119" s="1845" t="e">
        <f>+UOG119/UOG$16</f>
        <v>#DIV/0!</v>
      </c>
      <c r="UOI119" s="1538">
        <f>+UOI557</f>
        <v>0</v>
      </c>
      <c r="UOJ119" s="1845" t="e">
        <f>+UOI119/UOI$16</f>
        <v>#DIV/0!</v>
      </c>
      <c r="UOK119" s="1538">
        <f>+UOK557</f>
        <v>0</v>
      </c>
      <c r="UOL119" s="1845" t="e">
        <f>+UOK119/UOK$16</f>
        <v>#DIV/0!</v>
      </c>
      <c r="UOM119" s="1538">
        <f>+UOM557</f>
        <v>0</v>
      </c>
      <c r="UON119" s="1845" t="e">
        <f>+UOM119/UOM$16</f>
        <v>#DIV/0!</v>
      </c>
      <c r="UOO119" s="1538">
        <f>+UOO557</f>
        <v>0</v>
      </c>
      <c r="UOP119" s="1845" t="e">
        <f>+UOO119/UOO$16</f>
        <v>#DIV/0!</v>
      </c>
      <c r="UOQ119" s="1538">
        <f>+UOQ557</f>
        <v>0</v>
      </c>
      <c r="UOR119" s="1845" t="e">
        <f>+UOQ119/UOQ$16</f>
        <v>#DIV/0!</v>
      </c>
      <c r="UOS119" s="1538">
        <f>+UOS557</f>
        <v>0</v>
      </c>
      <c r="UOT119" s="1845" t="e">
        <f>+UOS119/UOS$16</f>
        <v>#DIV/0!</v>
      </c>
      <c r="UOU119" s="1538">
        <f>+UOU557</f>
        <v>0</v>
      </c>
      <c r="UOV119" s="1845" t="e">
        <f>+UOU119/UOU$16</f>
        <v>#DIV/0!</v>
      </c>
      <c r="UOW119" s="1538">
        <f>+UOW557</f>
        <v>0</v>
      </c>
      <c r="UOX119" s="1845" t="e">
        <f>+UOW119/UOW$16</f>
        <v>#DIV/0!</v>
      </c>
      <c r="UOY119" s="1538">
        <f>+UOY557</f>
        <v>0</v>
      </c>
      <c r="UOZ119" s="1845" t="e">
        <f>+UOY119/UOY$16</f>
        <v>#DIV/0!</v>
      </c>
      <c r="UPA119" s="1538">
        <f>+UPA557</f>
        <v>0</v>
      </c>
      <c r="UPB119" s="1845" t="e">
        <f>+UPA119/UPA$16</f>
        <v>#DIV/0!</v>
      </c>
      <c r="UPC119" s="1538">
        <f>+UPC557</f>
        <v>0</v>
      </c>
      <c r="UPD119" s="1845" t="e">
        <f>+UPC119/UPC$16</f>
        <v>#DIV/0!</v>
      </c>
      <c r="UPE119" s="1538">
        <f>+UPE557</f>
        <v>0</v>
      </c>
      <c r="UPF119" s="1845" t="e">
        <f>+UPE119/UPE$16</f>
        <v>#DIV/0!</v>
      </c>
      <c r="UPG119" s="1538">
        <f>+UPG557</f>
        <v>0</v>
      </c>
      <c r="UPH119" s="1845" t="e">
        <f>+UPG119/UPG$16</f>
        <v>#DIV/0!</v>
      </c>
      <c r="UPI119" s="1538">
        <f>+UPI557</f>
        <v>0</v>
      </c>
      <c r="UPJ119" s="1845" t="e">
        <f>+UPI119/UPI$16</f>
        <v>#DIV/0!</v>
      </c>
      <c r="UPK119" s="1538">
        <f>+UPK557</f>
        <v>0</v>
      </c>
      <c r="UPL119" s="1845" t="e">
        <f>+UPK119/UPK$16</f>
        <v>#DIV/0!</v>
      </c>
      <c r="UPM119" s="1538">
        <f>+UPM557</f>
        <v>0</v>
      </c>
      <c r="UPN119" s="1845" t="e">
        <f>+UPM119/UPM$16</f>
        <v>#DIV/0!</v>
      </c>
      <c r="UPO119" s="1538">
        <f>+UPO557</f>
        <v>0</v>
      </c>
      <c r="UPP119" s="1845" t="e">
        <f>+UPO119/UPO$16</f>
        <v>#DIV/0!</v>
      </c>
      <c r="UPQ119" s="1538">
        <f>+UPQ557</f>
        <v>0</v>
      </c>
      <c r="UPR119" s="1845" t="e">
        <f>+UPQ119/UPQ$16</f>
        <v>#DIV/0!</v>
      </c>
      <c r="UPS119" s="1538">
        <f>+UPS557</f>
        <v>0</v>
      </c>
      <c r="UPT119" s="1845" t="e">
        <f>+UPS119/UPS$16</f>
        <v>#DIV/0!</v>
      </c>
      <c r="UPU119" s="1538">
        <f>+UPU557</f>
        <v>0</v>
      </c>
      <c r="UPV119" s="1845" t="e">
        <f>+UPU119/UPU$16</f>
        <v>#DIV/0!</v>
      </c>
      <c r="UPW119" s="1538">
        <f>+UPW557</f>
        <v>0</v>
      </c>
      <c r="UPX119" s="1845" t="e">
        <f>+UPW119/UPW$16</f>
        <v>#DIV/0!</v>
      </c>
      <c r="UPY119" s="1538">
        <f>+UPY557</f>
        <v>0</v>
      </c>
      <c r="UPZ119" s="1845" t="e">
        <f>+UPY119/UPY$16</f>
        <v>#DIV/0!</v>
      </c>
      <c r="UQA119" s="1538">
        <f>+UQA557</f>
        <v>0</v>
      </c>
      <c r="UQB119" s="1845" t="e">
        <f>+UQA119/UQA$16</f>
        <v>#DIV/0!</v>
      </c>
      <c r="UQC119" s="1538">
        <f>+UQC557</f>
        <v>0</v>
      </c>
      <c r="UQD119" s="1845" t="e">
        <f>+UQC119/UQC$16</f>
        <v>#DIV/0!</v>
      </c>
      <c r="UQE119" s="1538">
        <f>+UQE557</f>
        <v>0</v>
      </c>
      <c r="UQF119" s="1845" t="e">
        <f>+UQE119/UQE$16</f>
        <v>#DIV/0!</v>
      </c>
      <c r="UQG119" s="1538">
        <f>+UQG557</f>
        <v>0</v>
      </c>
      <c r="UQH119" s="1845" t="e">
        <f>+UQG119/UQG$16</f>
        <v>#DIV/0!</v>
      </c>
      <c r="UQI119" s="1538">
        <f>+UQI557</f>
        <v>0</v>
      </c>
      <c r="UQJ119" s="1845" t="e">
        <f>+UQI119/UQI$16</f>
        <v>#DIV/0!</v>
      </c>
      <c r="UQK119" s="1538">
        <f>+UQK557</f>
        <v>0</v>
      </c>
      <c r="UQL119" s="1845" t="e">
        <f>+UQK119/UQK$16</f>
        <v>#DIV/0!</v>
      </c>
      <c r="UQM119" s="1538">
        <f>+UQM557</f>
        <v>0</v>
      </c>
      <c r="UQN119" s="1845" t="e">
        <f>+UQM119/UQM$16</f>
        <v>#DIV/0!</v>
      </c>
      <c r="UQO119" s="1538">
        <f>+UQO557</f>
        <v>0</v>
      </c>
      <c r="UQP119" s="1845" t="e">
        <f>+UQO119/UQO$16</f>
        <v>#DIV/0!</v>
      </c>
      <c r="UQQ119" s="1538">
        <f>+UQQ557</f>
        <v>0</v>
      </c>
      <c r="UQR119" s="1845" t="e">
        <f>+UQQ119/UQQ$16</f>
        <v>#DIV/0!</v>
      </c>
      <c r="UQS119" s="1538">
        <f>+UQS557</f>
        <v>0</v>
      </c>
      <c r="UQT119" s="1845" t="e">
        <f>+UQS119/UQS$16</f>
        <v>#DIV/0!</v>
      </c>
      <c r="UQU119" s="1538">
        <f>+UQU557</f>
        <v>0</v>
      </c>
      <c r="UQV119" s="1845" t="e">
        <f>+UQU119/UQU$16</f>
        <v>#DIV/0!</v>
      </c>
      <c r="UQW119" s="1538">
        <f>+UQW557</f>
        <v>0</v>
      </c>
      <c r="UQX119" s="1845" t="e">
        <f>+UQW119/UQW$16</f>
        <v>#DIV/0!</v>
      </c>
      <c r="UQY119" s="1538">
        <f>+UQY557</f>
        <v>0</v>
      </c>
      <c r="UQZ119" s="1845" t="e">
        <f>+UQY119/UQY$16</f>
        <v>#DIV/0!</v>
      </c>
      <c r="URA119" s="1538">
        <f>+URA557</f>
        <v>0</v>
      </c>
      <c r="URB119" s="1845" t="e">
        <f>+URA119/URA$16</f>
        <v>#DIV/0!</v>
      </c>
      <c r="URC119" s="1538">
        <f>+URC557</f>
        <v>0</v>
      </c>
      <c r="URD119" s="1845" t="e">
        <f>+URC119/URC$16</f>
        <v>#DIV/0!</v>
      </c>
      <c r="URE119" s="1538">
        <f>+URE557</f>
        <v>0</v>
      </c>
      <c r="URF119" s="1845" t="e">
        <f>+URE119/URE$16</f>
        <v>#DIV/0!</v>
      </c>
      <c r="URG119" s="1538">
        <f>+URG557</f>
        <v>0</v>
      </c>
      <c r="URH119" s="1845" t="e">
        <f>+URG119/URG$16</f>
        <v>#DIV/0!</v>
      </c>
      <c r="URI119" s="1538">
        <f>+URI557</f>
        <v>0</v>
      </c>
      <c r="URJ119" s="1845" t="e">
        <f>+URI119/URI$16</f>
        <v>#DIV/0!</v>
      </c>
      <c r="URK119" s="1538">
        <f>+URK557</f>
        <v>0</v>
      </c>
      <c r="URL119" s="1845" t="e">
        <f>+URK119/URK$16</f>
        <v>#DIV/0!</v>
      </c>
      <c r="URM119" s="1538">
        <f>+URM557</f>
        <v>0</v>
      </c>
      <c r="URN119" s="1845" t="e">
        <f>+URM119/URM$16</f>
        <v>#DIV/0!</v>
      </c>
      <c r="URO119" s="1538">
        <f>+URO557</f>
        <v>0</v>
      </c>
      <c r="URP119" s="1845" t="e">
        <f>+URO119/URO$16</f>
        <v>#DIV/0!</v>
      </c>
      <c r="URQ119" s="1538">
        <f>+URQ557</f>
        <v>0</v>
      </c>
      <c r="URR119" s="1845" t="e">
        <f>+URQ119/URQ$16</f>
        <v>#DIV/0!</v>
      </c>
      <c r="URS119" s="1538">
        <f>+URS557</f>
        <v>0</v>
      </c>
      <c r="URT119" s="1845" t="e">
        <f>+URS119/URS$16</f>
        <v>#DIV/0!</v>
      </c>
      <c r="URU119" s="1538">
        <f>+URU557</f>
        <v>0</v>
      </c>
      <c r="URV119" s="1845" t="e">
        <f>+URU119/URU$16</f>
        <v>#DIV/0!</v>
      </c>
      <c r="URW119" s="1538">
        <f>+URW557</f>
        <v>0</v>
      </c>
      <c r="URX119" s="1845" t="e">
        <f>+URW119/URW$16</f>
        <v>#DIV/0!</v>
      </c>
      <c r="URY119" s="1538">
        <f>+URY557</f>
        <v>0</v>
      </c>
      <c r="URZ119" s="1845" t="e">
        <f>+URY119/URY$16</f>
        <v>#DIV/0!</v>
      </c>
      <c r="USA119" s="1538">
        <f>+USA557</f>
        <v>0</v>
      </c>
      <c r="USB119" s="1845" t="e">
        <f>+USA119/USA$16</f>
        <v>#DIV/0!</v>
      </c>
      <c r="USC119" s="1538">
        <f>+USC557</f>
        <v>0</v>
      </c>
      <c r="USD119" s="1845" t="e">
        <f>+USC119/USC$16</f>
        <v>#DIV/0!</v>
      </c>
      <c r="USE119" s="1538">
        <f>+USE557</f>
        <v>0</v>
      </c>
      <c r="USF119" s="1845" t="e">
        <f>+USE119/USE$16</f>
        <v>#DIV/0!</v>
      </c>
      <c r="USG119" s="1538">
        <f>+USG557</f>
        <v>0</v>
      </c>
      <c r="USH119" s="1845" t="e">
        <f>+USG119/USG$16</f>
        <v>#DIV/0!</v>
      </c>
      <c r="USI119" s="1538">
        <f>+USI557</f>
        <v>0</v>
      </c>
      <c r="USJ119" s="1845" t="e">
        <f>+USI119/USI$16</f>
        <v>#DIV/0!</v>
      </c>
      <c r="USK119" s="1538">
        <f>+USK557</f>
        <v>0</v>
      </c>
      <c r="USL119" s="1845" t="e">
        <f>+USK119/USK$16</f>
        <v>#DIV/0!</v>
      </c>
      <c r="USM119" s="1538">
        <f>+USM557</f>
        <v>0</v>
      </c>
      <c r="USN119" s="1845" t="e">
        <f>+USM119/USM$16</f>
        <v>#DIV/0!</v>
      </c>
      <c r="USO119" s="1538">
        <f>+USO557</f>
        <v>0</v>
      </c>
      <c r="USP119" s="1845" t="e">
        <f>+USO119/USO$16</f>
        <v>#DIV/0!</v>
      </c>
      <c r="USQ119" s="1538">
        <f>+USQ557</f>
        <v>0</v>
      </c>
      <c r="USR119" s="1845" t="e">
        <f>+USQ119/USQ$16</f>
        <v>#DIV/0!</v>
      </c>
      <c r="USS119" s="1538">
        <f>+USS557</f>
        <v>0</v>
      </c>
      <c r="UST119" s="1845" t="e">
        <f>+USS119/USS$16</f>
        <v>#DIV/0!</v>
      </c>
      <c r="USU119" s="1538">
        <f>+USU557</f>
        <v>0</v>
      </c>
      <c r="USV119" s="1845" t="e">
        <f>+USU119/USU$16</f>
        <v>#DIV/0!</v>
      </c>
      <c r="USW119" s="1538">
        <f>+USW557</f>
        <v>0</v>
      </c>
      <c r="USX119" s="1845" t="e">
        <f>+USW119/USW$16</f>
        <v>#DIV/0!</v>
      </c>
      <c r="USY119" s="1538">
        <f>+USY557</f>
        <v>0</v>
      </c>
      <c r="USZ119" s="1845" t="e">
        <f>+USY119/USY$16</f>
        <v>#DIV/0!</v>
      </c>
      <c r="UTA119" s="1538">
        <f>+UTA557</f>
        <v>0</v>
      </c>
      <c r="UTB119" s="1845" t="e">
        <f>+UTA119/UTA$16</f>
        <v>#DIV/0!</v>
      </c>
      <c r="UTC119" s="1538">
        <f>+UTC557</f>
        <v>0</v>
      </c>
      <c r="UTD119" s="1845" t="e">
        <f>+UTC119/UTC$16</f>
        <v>#DIV/0!</v>
      </c>
      <c r="UTE119" s="1538">
        <f>+UTE557</f>
        <v>0</v>
      </c>
      <c r="UTF119" s="1845" t="e">
        <f>+UTE119/UTE$16</f>
        <v>#DIV/0!</v>
      </c>
      <c r="UTG119" s="1538">
        <f>+UTG557</f>
        <v>0</v>
      </c>
      <c r="UTH119" s="1845" t="e">
        <f>+UTG119/UTG$16</f>
        <v>#DIV/0!</v>
      </c>
      <c r="UTI119" s="1538">
        <f>+UTI557</f>
        <v>0</v>
      </c>
      <c r="UTJ119" s="1845" t="e">
        <f>+UTI119/UTI$16</f>
        <v>#DIV/0!</v>
      </c>
      <c r="UTK119" s="1538">
        <f>+UTK557</f>
        <v>0</v>
      </c>
      <c r="UTL119" s="1845" t="e">
        <f>+UTK119/UTK$16</f>
        <v>#DIV/0!</v>
      </c>
      <c r="UTM119" s="1538">
        <f>+UTM557</f>
        <v>0</v>
      </c>
      <c r="UTN119" s="1845" t="e">
        <f>+UTM119/UTM$16</f>
        <v>#DIV/0!</v>
      </c>
      <c r="UTO119" s="1538">
        <f>+UTO557</f>
        <v>0</v>
      </c>
      <c r="UTP119" s="1845" t="e">
        <f>+UTO119/UTO$16</f>
        <v>#DIV/0!</v>
      </c>
      <c r="UTQ119" s="1538">
        <f>+UTQ557</f>
        <v>0</v>
      </c>
      <c r="UTR119" s="1845" t="e">
        <f>+UTQ119/UTQ$16</f>
        <v>#DIV/0!</v>
      </c>
      <c r="UTS119" s="1538">
        <f>+UTS557</f>
        <v>0</v>
      </c>
      <c r="UTT119" s="1845" t="e">
        <f>+UTS119/UTS$16</f>
        <v>#DIV/0!</v>
      </c>
      <c r="UTU119" s="1538">
        <f>+UTU557</f>
        <v>0</v>
      </c>
      <c r="UTV119" s="1845" t="e">
        <f>+UTU119/UTU$16</f>
        <v>#DIV/0!</v>
      </c>
      <c r="UTW119" s="1538">
        <f>+UTW557</f>
        <v>0</v>
      </c>
      <c r="UTX119" s="1845" t="e">
        <f>+UTW119/UTW$16</f>
        <v>#DIV/0!</v>
      </c>
      <c r="UTY119" s="1538">
        <f>+UTY557</f>
        <v>0</v>
      </c>
      <c r="UTZ119" s="1845" t="e">
        <f>+UTY119/UTY$16</f>
        <v>#DIV/0!</v>
      </c>
      <c r="UUA119" s="1538">
        <f>+UUA557</f>
        <v>0</v>
      </c>
      <c r="UUB119" s="1845" t="e">
        <f>+UUA119/UUA$16</f>
        <v>#DIV/0!</v>
      </c>
      <c r="UUC119" s="1538">
        <f>+UUC557</f>
        <v>0</v>
      </c>
      <c r="UUD119" s="1845" t="e">
        <f>+UUC119/UUC$16</f>
        <v>#DIV/0!</v>
      </c>
      <c r="UUE119" s="1538">
        <f>+UUE557</f>
        <v>0</v>
      </c>
      <c r="UUF119" s="1845" t="e">
        <f>+UUE119/UUE$16</f>
        <v>#DIV/0!</v>
      </c>
      <c r="UUG119" s="1538">
        <f>+UUG557</f>
        <v>0</v>
      </c>
      <c r="UUH119" s="1845" t="e">
        <f>+UUG119/UUG$16</f>
        <v>#DIV/0!</v>
      </c>
      <c r="UUI119" s="1538">
        <f>+UUI557</f>
        <v>0</v>
      </c>
      <c r="UUJ119" s="1845" t="e">
        <f>+UUI119/UUI$16</f>
        <v>#DIV/0!</v>
      </c>
      <c r="UUK119" s="1538">
        <f>+UUK557</f>
        <v>0</v>
      </c>
      <c r="UUL119" s="1845" t="e">
        <f>+UUK119/UUK$16</f>
        <v>#DIV/0!</v>
      </c>
      <c r="UUM119" s="1538">
        <f>+UUM557</f>
        <v>0</v>
      </c>
      <c r="UUN119" s="1845" t="e">
        <f>+UUM119/UUM$16</f>
        <v>#DIV/0!</v>
      </c>
      <c r="UUO119" s="1538">
        <f>+UUO557</f>
        <v>0</v>
      </c>
      <c r="UUP119" s="1845" t="e">
        <f>+UUO119/UUO$16</f>
        <v>#DIV/0!</v>
      </c>
      <c r="UUQ119" s="1538">
        <f>+UUQ557</f>
        <v>0</v>
      </c>
      <c r="UUR119" s="1845" t="e">
        <f>+UUQ119/UUQ$16</f>
        <v>#DIV/0!</v>
      </c>
      <c r="UUS119" s="1538">
        <f>+UUS557</f>
        <v>0</v>
      </c>
      <c r="UUT119" s="1845" t="e">
        <f>+UUS119/UUS$16</f>
        <v>#DIV/0!</v>
      </c>
      <c r="UUU119" s="1538">
        <f>+UUU557</f>
        <v>0</v>
      </c>
      <c r="UUV119" s="1845" t="e">
        <f>+UUU119/UUU$16</f>
        <v>#DIV/0!</v>
      </c>
      <c r="UUW119" s="1538">
        <f>+UUW557</f>
        <v>0</v>
      </c>
      <c r="UUX119" s="1845" t="e">
        <f>+UUW119/UUW$16</f>
        <v>#DIV/0!</v>
      </c>
      <c r="UUY119" s="1538">
        <f>+UUY557</f>
        <v>0</v>
      </c>
      <c r="UUZ119" s="1845" t="e">
        <f>+UUY119/UUY$16</f>
        <v>#DIV/0!</v>
      </c>
      <c r="UVA119" s="1538">
        <f>+UVA557</f>
        <v>0</v>
      </c>
      <c r="UVB119" s="1845" t="e">
        <f>+UVA119/UVA$16</f>
        <v>#DIV/0!</v>
      </c>
      <c r="UVC119" s="1538">
        <f>+UVC557</f>
        <v>0</v>
      </c>
      <c r="UVD119" s="1845" t="e">
        <f>+UVC119/UVC$16</f>
        <v>#DIV/0!</v>
      </c>
      <c r="UVE119" s="1538">
        <f>+UVE557</f>
        <v>0</v>
      </c>
      <c r="UVF119" s="1845" t="e">
        <f>+UVE119/UVE$16</f>
        <v>#DIV/0!</v>
      </c>
      <c r="UVG119" s="1538">
        <f>+UVG557</f>
        <v>0</v>
      </c>
      <c r="UVH119" s="1845" t="e">
        <f>+UVG119/UVG$16</f>
        <v>#DIV/0!</v>
      </c>
      <c r="UVI119" s="1538">
        <f>+UVI557</f>
        <v>0</v>
      </c>
      <c r="UVJ119" s="1845" t="e">
        <f>+UVI119/UVI$16</f>
        <v>#DIV/0!</v>
      </c>
      <c r="UVK119" s="1538">
        <f>+UVK557</f>
        <v>0</v>
      </c>
      <c r="UVL119" s="1845" t="e">
        <f>+UVK119/UVK$16</f>
        <v>#DIV/0!</v>
      </c>
      <c r="UVM119" s="1538">
        <f>+UVM557</f>
        <v>0</v>
      </c>
      <c r="UVN119" s="1845" t="e">
        <f>+UVM119/UVM$16</f>
        <v>#DIV/0!</v>
      </c>
      <c r="UVO119" s="1538">
        <f>+UVO557</f>
        <v>0</v>
      </c>
      <c r="UVP119" s="1845" t="e">
        <f>+UVO119/UVO$16</f>
        <v>#DIV/0!</v>
      </c>
      <c r="UVQ119" s="1538">
        <f>+UVQ557</f>
        <v>0</v>
      </c>
      <c r="UVR119" s="1845" t="e">
        <f>+UVQ119/UVQ$16</f>
        <v>#DIV/0!</v>
      </c>
      <c r="UVS119" s="1538">
        <f>+UVS557</f>
        <v>0</v>
      </c>
      <c r="UVT119" s="1845" t="e">
        <f>+UVS119/UVS$16</f>
        <v>#DIV/0!</v>
      </c>
      <c r="UVU119" s="1538">
        <f>+UVU557</f>
        <v>0</v>
      </c>
      <c r="UVV119" s="1845" t="e">
        <f>+UVU119/UVU$16</f>
        <v>#DIV/0!</v>
      </c>
      <c r="UVW119" s="1538">
        <f>+UVW557</f>
        <v>0</v>
      </c>
      <c r="UVX119" s="1845" t="e">
        <f>+UVW119/UVW$16</f>
        <v>#DIV/0!</v>
      </c>
      <c r="UVY119" s="1538">
        <f>+UVY557</f>
        <v>0</v>
      </c>
      <c r="UVZ119" s="1845" t="e">
        <f>+UVY119/UVY$16</f>
        <v>#DIV/0!</v>
      </c>
      <c r="UWA119" s="1538">
        <f>+UWA557</f>
        <v>0</v>
      </c>
      <c r="UWB119" s="1845" t="e">
        <f>+UWA119/UWA$16</f>
        <v>#DIV/0!</v>
      </c>
      <c r="UWC119" s="1538">
        <f>+UWC557</f>
        <v>0</v>
      </c>
      <c r="UWD119" s="1845" t="e">
        <f>+UWC119/UWC$16</f>
        <v>#DIV/0!</v>
      </c>
      <c r="UWE119" s="1538">
        <f>+UWE557</f>
        <v>0</v>
      </c>
      <c r="UWF119" s="1845" t="e">
        <f>+UWE119/UWE$16</f>
        <v>#DIV/0!</v>
      </c>
      <c r="UWG119" s="1538">
        <f>+UWG557</f>
        <v>0</v>
      </c>
      <c r="UWH119" s="1845" t="e">
        <f>+UWG119/UWG$16</f>
        <v>#DIV/0!</v>
      </c>
      <c r="UWI119" s="1538">
        <f>+UWI557</f>
        <v>0</v>
      </c>
      <c r="UWJ119" s="1845" t="e">
        <f>+UWI119/UWI$16</f>
        <v>#DIV/0!</v>
      </c>
      <c r="UWK119" s="1538">
        <f>+UWK557</f>
        <v>0</v>
      </c>
      <c r="UWL119" s="1845" t="e">
        <f>+UWK119/UWK$16</f>
        <v>#DIV/0!</v>
      </c>
      <c r="UWM119" s="1538">
        <f>+UWM557</f>
        <v>0</v>
      </c>
      <c r="UWN119" s="1845" t="e">
        <f>+UWM119/UWM$16</f>
        <v>#DIV/0!</v>
      </c>
      <c r="UWO119" s="1538">
        <f>+UWO557</f>
        <v>0</v>
      </c>
      <c r="UWP119" s="1845" t="e">
        <f>+UWO119/UWO$16</f>
        <v>#DIV/0!</v>
      </c>
      <c r="UWQ119" s="1538">
        <f>+UWQ557</f>
        <v>0</v>
      </c>
      <c r="UWR119" s="1845" t="e">
        <f>+UWQ119/UWQ$16</f>
        <v>#DIV/0!</v>
      </c>
      <c r="UWS119" s="1538">
        <f>+UWS557</f>
        <v>0</v>
      </c>
      <c r="UWT119" s="1845" t="e">
        <f>+UWS119/UWS$16</f>
        <v>#DIV/0!</v>
      </c>
      <c r="UWU119" s="1538">
        <f>+UWU557</f>
        <v>0</v>
      </c>
      <c r="UWV119" s="1845" t="e">
        <f>+UWU119/UWU$16</f>
        <v>#DIV/0!</v>
      </c>
      <c r="UWW119" s="1538">
        <f>+UWW557</f>
        <v>0</v>
      </c>
      <c r="UWX119" s="1845" t="e">
        <f>+UWW119/UWW$16</f>
        <v>#DIV/0!</v>
      </c>
      <c r="UWY119" s="1538">
        <f>+UWY557</f>
        <v>0</v>
      </c>
      <c r="UWZ119" s="1845" t="e">
        <f>+UWY119/UWY$16</f>
        <v>#DIV/0!</v>
      </c>
      <c r="UXA119" s="1538">
        <f>+UXA557</f>
        <v>0</v>
      </c>
      <c r="UXB119" s="1845" t="e">
        <f>+UXA119/UXA$16</f>
        <v>#DIV/0!</v>
      </c>
      <c r="UXC119" s="1538">
        <f>+UXC557</f>
        <v>0</v>
      </c>
      <c r="UXD119" s="1845" t="e">
        <f>+UXC119/UXC$16</f>
        <v>#DIV/0!</v>
      </c>
      <c r="UXE119" s="1538">
        <f>+UXE557</f>
        <v>0</v>
      </c>
      <c r="UXF119" s="1845" t="e">
        <f>+UXE119/UXE$16</f>
        <v>#DIV/0!</v>
      </c>
      <c r="UXG119" s="1538">
        <f>+UXG557</f>
        <v>0</v>
      </c>
      <c r="UXH119" s="1845" t="e">
        <f>+UXG119/UXG$16</f>
        <v>#DIV/0!</v>
      </c>
      <c r="UXI119" s="1538">
        <f>+UXI557</f>
        <v>0</v>
      </c>
      <c r="UXJ119" s="1845" t="e">
        <f>+UXI119/UXI$16</f>
        <v>#DIV/0!</v>
      </c>
      <c r="UXK119" s="1538">
        <f>+UXK557</f>
        <v>0</v>
      </c>
      <c r="UXL119" s="1845" t="e">
        <f>+UXK119/UXK$16</f>
        <v>#DIV/0!</v>
      </c>
      <c r="UXM119" s="1538">
        <f>+UXM557</f>
        <v>0</v>
      </c>
      <c r="UXN119" s="1845" t="e">
        <f>+UXM119/UXM$16</f>
        <v>#DIV/0!</v>
      </c>
      <c r="UXO119" s="1538">
        <f>+UXO557</f>
        <v>0</v>
      </c>
      <c r="UXP119" s="1845" t="e">
        <f>+UXO119/UXO$16</f>
        <v>#DIV/0!</v>
      </c>
      <c r="UXQ119" s="1538">
        <f>+UXQ557</f>
        <v>0</v>
      </c>
      <c r="UXR119" s="1845" t="e">
        <f>+UXQ119/UXQ$16</f>
        <v>#DIV/0!</v>
      </c>
      <c r="UXS119" s="1538">
        <f>+UXS557</f>
        <v>0</v>
      </c>
      <c r="UXT119" s="1845" t="e">
        <f>+UXS119/UXS$16</f>
        <v>#DIV/0!</v>
      </c>
      <c r="UXU119" s="1538">
        <f>+UXU557</f>
        <v>0</v>
      </c>
      <c r="UXV119" s="1845" t="e">
        <f>+UXU119/UXU$16</f>
        <v>#DIV/0!</v>
      </c>
      <c r="UXW119" s="1538">
        <f>+UXW557</f>
        <v>0</v>
      </c>
      <c r="UXX119" s="1845" t="e">
        <f>+UXW119/UXW$16</f>
        <v>#DIV/0!</v>
      </c>
      <c r="UXY119" s="1538">
        <f>+UXY557</f>
        <v>0</v>
      </c>
      <c r="UXZ119" s="1845" t="e">
        <f>+UXY119/UXY$16</f>
        <v>#DIV/0!</v>
      </c>
      <c r="UYA119" s="1538">
        <f>+UYA557</f>
        <v>0</v>
      </c>
      <c r="UYB119" s="1845" t="e">
        <f>+UYA119/UYA$16</f>
        <v>#DIV/0!</v>
      </c>
      <c r="UYC119" s="1538">
        <f>+UYC557</f>
        <v>0</v>
      </c>
      <c r="UYD119" s="1845" t="e">
        <f>+UYC119/UYC$16</f>
        <v>#DIV/0!</v>
      </c>
      <c r="UYE119" s="1538">
        <f>+UYE557</f>
        <v>0</v>
      </c>
      <c r="UYF119" s="1845" t="e">
        <f>+UYE119/UYE$16</f>
        <v>#DIV/0!</v>
      </c>
      <c r="UYG119" s="1538">
        <f>+UYG557</f>
        <v>0</v>
      </c>
      <c r="UYH119" s="1845" t="e">
        <f>+UYG119/UYG$16</f>
        <v>#DIV/0!</v>
      </c>
      <c r="UYI119" s="1538">
        <f>+UYI557</f>
        <v>0</v>
      </c>
      <c r="UYJ119" s="1845" t="e">
        <f>+UYI119/UYI$16</f>
        <v>#DIV/0!</v>
      </c>
      <c r="UYK119" s="1538">
        <f>+UYK557</f>
        <v>0</v>
      </c>
      <c r="UYL119" s="1845" t="e">
        <f>+UYK119/UYK$16</f>
        <v>#DIV/0!</v>
      </c>
      <c r="UYM119" s="1538">
        <f>+UYM557</f>
        <v>0</v>
      </c>
      <c r="UYN119" s="1845" t="e">
        <f>+UYM119/UYM$16</f>
        <v>#DIV/0!</v>
      </c>
      <c r="UYO119" s="1538">
        <f>+UYO557</f>
        <v>0</v>
      </c>
      <c r="UYP119" s="1845" t="e">
        <f>+UYO119/UYO$16</f>
        <v>#DIV/0!</v>
      </c>
      <c r="UYQ119" s="1538">
        <f>+UYQ557</f>
        <v>0</v>
      </c>
      <c r="UYR119" s="1845" t="e">
        <f>+UYQ119/UYQ$16</f>
        <v>#DIV/0!</v>
      </c>
      <c r="UYS119" s="1538">
        <f>+UYS557</f>
        <v>0</v>
      </c>
      <c r="UYT119" s="1845" t="e">
        <f>+UYS119/UYS$16</f>
        <v>#DIV/0!</v>
      </c>
      <c r="UYU119" s="1538">
        <f>+UYU557</f>
        <v>0</v>
      </c>
      <c r="UYV119" s="1845" t="e">
        <f>+UYU119/UYU$16</f>
        <v>#DIV/0!</v>
      </c>
      <c r="UYW119" s="1538">
        <f>+UYW557</f>
        <v>0</v>
      </c>
      <c r="UYX119" s="1845" t="e">
        <f>+UYW119/UYW$16</f>
        <v>#DIV/0!</v>
      </c>
      <c r="UYY119" s="1538">
        <f>+UYY557</f>
        <v>0</v>
      </c>
      <c r="UYZ119" s="1845" t="e">
        <f>+UYY119/UYY$16</f>
        <v>#DIV/0!</v>
      </c>
      <c r="UZA119" s="1538">
        <f>+UZA557</f>
        <v>0</v>
      </c>
      <c r="UZB119" s="1845" t="e">
        <f>+UZA119/UZA$16</f>
        <v>#DIV/0!</v>
      </c>
      <c r="UZC119" s="1538">
        <f>+UZC557</f>
        <v>0</v>
      </c>
      <c r="UZD119" s="1845" t="e">
        <f>+UZC119/UZC$16</f>
        <v>#DIV/0!</v>
      </c>
      <c r="UZE119" s="1538">
        <f>+UZE557</f>
        <v>0</v>
      </c>
      <c r="UZF119" s="1845" t="e">
        <f>+UZE119/UZE$16</f>
        <v>#DIV/0!</v>
      </c>
      <c r="UZG119" s="1538">
        <f>+UZG557</f>
        <v>0</v>
      </c>
      <c r="UZH119" s="1845" t="e">
        <f>+UZG119/UZG$16</f>
        <v>#DIV/0!</v>
      </c>
      <c r="UZI119" s="1538">
        <f>+UZI557</f>
        <v>0</v>
      </c>
      <c r="UZJ119" s="1845" t="e">
        <f>+UZI119/UZI$16</f>
        <v>#DIV/0!</v>
      </c>
      <c r="UZK119" s="1538">
        <f>+UZK557</f>
        <v>0</v>
      </c>
      <c r="UZL119" s="1845" t="e">
        <f>+UZK119/UZK$16</f>
        <v>#DIV/0!</v>
      </c>
      <c r="UZM119" s="1538">
        <f>+UZM557</f>
        <v>0</v>
      </c>
      <c r="UZN119" s="1845" t="e">
        <f>+UZM119/UZM$16</f>
        <v>#DIV/0!</v>
      </c>
      <c r="UZO119" s="1538">
        <f>+UZO557</f>
        <v>0</v>
      </c>
      <c r="UZP119" s="1845" t="e">
        <f>+UZO119/UZO$16</f>
        <v>#DIV/0!</v>
      </c>
      <c r="UZQ119" s="1538">
        <f>+UZQ557</f>
        <v>0</v>
      </c>
      <c r="UZR119" s="1845" t="e">
        <f>+UZQ119/UZQ$16</f>
        <v>#DIV/0!</v>
      </c>
      <c r="UZS119" s="1538">
        <f>+UZS557</f>
        <v>0</v>
      </c>
      <c r="UZT119" s="1845" t="e">
        <f>+UZS119/UZS$16</f>
        <v>#DIV/0!</v>
      </c>
      <c r="UZU119" s="1538">
        <f>+UZU557</f>
        <v>0</v>
      </c>
      <c r="UZV119" s="1845" t="e">
        <f>+UZU119/UZU$16</f>
        <v>#DIV/0!</v>
      </c>
      <c r="UZW119" s="1538">
        <f>+UZW557</f>
        <v>0</v>
      </c>
      <c r="UZX119" s="1845" t="e">
        <f>+UZW119/UZW$16</f>
        <v>#DIV/0!</v>
      </c>
      <c r="UZY119" s="1538">
        <f>+UZY557</f>
        <v>0</v>
      </c>
      <c r="UZZ119" s="1845" t="e">
        <f>+UZY119/UZY$16</f>
        <v>#DIV/0!</v>
      </c>
      <c r="VAA119" s="1538">
        <f>+VAA557</f>
        <v>0</v>
      </c>
      <c r="VAB119" s="1845" t="e">
        <f>+VAA119/VAA$16</f>
        <v>#DIV/0!</v>
      </c>
      <c r="VAC119" s="1538">
        <f>+VAC557</f>
        <v>0</v>
      </c>
      <c r="VAD119" s="1845" t="e">
        <f>+VAC119/VAC$16</f>
        <v>#DIV/0!</v>
      </c>
      <c r="VAE119" s="1538">
        <f>+VAE557</f>
        <v>0</v>
      </c>
      <c r="VAF119" s="1845" t="e">
        <f>+VAE119/VAE$16</f>
        <v>#DIV/0!</v>
      </c>
      <c r="VAG119" s="1538">
        <f>+VAG557</f>
        <v>0</v>
      </c>
      <c r="VAH119" s="1845" t="e">
        <f>+VAG119/VAG$16</f>
        <v>#DIV/0!</v>
      </c>
      <c r="VAI119" s="1538">
        <f>+VAI557</f>
        <v>0</v>
      </c>
      <c r="VAJ119" s="1845" t="e">
        <f>+VAI119/VAI$16</f>
        <v>#DIV/0!</v>
      </c>
      <c r="VAK119" s="1538">
        <f>+VAK557</f>
        <v>0</v>
      </c>
      <c r="VAL119" s="1845" t="e">
        <f>+VAK119/VAK$16</f>
        <v>#DIV/0!</v>
      </c>
      <c r="VAM119" s="1538">
        <f>+VAM557</f>
        <v>0</v>
      </c>
      <c r="VAN119" s="1845" t="e">
        <f>+VAM119/VAM$16</f>
        <v>#DIV/0!</v>
      </c>
      <c r="VAO119" s="1538">
        <f>+VAO557</f>
        <v>0</v>
      </c>
      <c r="VAP119" s="1845" t="e">
        <f>+VAO119/VAO$16</f>
        <v>#DIV/0!</v>
      </c>
      <c r="VAQ119" s="1538">
        <f>+VAQ557</f>
        <v>0</v>
      </c>
      <c r="VAR119" s="1845" t="e">
        <f>+VAQ119/VAQ$16</f>
        <v>#DIV/0!</v>
      </c>
      <c r="VAS119" s="1538">
        <f>+VAS557</f>
        <v>0</v>
      </c>
      <c r="VAT119" s="1845" t="e">
        <f>+VAS119/VAS$16</f>
        <v>#DIV/0!</v>
      </c>
      <c r="VAU119" s="1538">
        <f>+VAU557</f>
        <v>0</v>
      </c>
      <c r="VAV119" s="1845" t="e">
        <f>+VAU119/VAU$16</f>
        <v>#DIV/0!</v>
      </c>
      <c r="VAW119" s="1538">
        <f>+VAW557</f>
        <v>0</v>
      </c>
      <c r="VAX119" s="1845" t="e">
        <f>+VAW119/VAW$16</f>
        <v>#DIV/0!</v>
      </c>
      <c r="VAY119" s="1538">
        <f>+VAY557</f>
        <v>0</v>
      </c>
      <c r="VAZ119" s="1845" t="e">
        <f>+VAY119/VAY$16</f>
        <v>#DIV/0!</v>
      </c>
      <c r="VBA119" s="1538">
        <f>+VBA557</f>
        <v>0</v>
      </c>
      <c r="VBB119" s="1845" t="e">
        <f>+VBA119/VBA$16</f>
        <v>#DIV/0!</v>
      </c>
      <c r="VBC119" s="1538">
        <f>+VBC557</f>
        <v>0</v>
      </c>
      <c r="VBD119" s="1845" t="e">
        <f>+VBC119/VBC$16</f>
        <v>#DIV/0!</v>
      </c>
      <c r="VBE119" s="1538">
        <f>+VBE557</f>
        <v>0</v>
      </c>
      <c r="VBF119" s="1845" t="e">
        <f>+VBE119/VBE$16</f>
        <v>#DIV/0!</v>
      </c>
      <c r="VBG119" s="1538">
        <f>+VBG557</f>
        <v>0</v>
      </c>
      <c r="VBH119" s="1845" t="e">
        <f>+VBG119/VBG$16</f>
        <v>#DIV/0!</v>
      </c>
      <c r="VBI119" s="1538">
        <f>+VBI557</f>
        <v>0</v>
      </c>
      <c r="VBJ119" s="1845" t="e">
        <f>+VBI119/VBI$16</f>
        <v>#DIV/0!</v>
      </c>
      <c r="VBK119" s="1538">
        <f>+VBK557</f>
        <v>0</v>
      </c>
      <c r="VBL119" s="1845" t="e">
        <f>+VBK119/VBK$16</f>
        <v>#DIV/0!</v>
      </c>
      <c r="VBM119" s="1538">
        <f>+VBM557</f>
        <v>0</v>
      </c>
      <c r="VBN119" s="1845" t="e">
        <f>+VBM119/VBM$16</f>
        <v>#DIV/0!</v>
      </c>
      <c r="VBO119" s="1538">
        <f>+VBO557</f>
        <v>0</v>
      </c>
      <c r="VBP119" s="1845" t="e">
        <f>+VBO119/VBO$16</f>
        <v>#DIV/0!</v>
      </c>
      <c r="VBQ119" s="1538">
        <f>+VBQ557</f>
        <v>0</v>
      </c>
      <c r="VBR119" s="1845" t="e">
        <f>+VBQ119/VBQ$16</f>
        <v>#DIV/0!</v>
      </c>
      <c r="VBS119" s="1538">
        <f>+VBS557</f>
        <v>0</v>
      </c>
      <c r="VBT119" s="1845" t="e">
        <f>+VBS119/VBS$16</f>
        <v>#DIV/0!</v>
      </c>
      <c r="VBU119" s="1538">
        <f>+VBU557</f>
        <v>0</v>
      </c>
      <c r="VBV119" s="1845" t="e">
        <f>+VBU119/VBU$16</f>
        <v>#DIV/0!</v>
      </c>
      <c r="VBW119" s="1538">
        <f>+VBW557</f>
        <v>0</v>
      </c>
      <c r="VBX119" s="1845" t="e">
        <f>+VBW119/VBW$16</f>
        <v>#DIV/0!</v>
      </c>
      <c r="VBY119" s="1538">
        <f>+VBY557</f>
        <v>0</v>
      </c>
      <c r="VBZ119" s="1845" t="e">
        <f>+VBY119/VBY$16</f>
        <v>#DIV/0!</v>
      </c>
      <c r="VCA119" s="1538">
        <f>+VCA557</f>
        <v>0</v>
      </c>
      <c r="VCB119" s="1845" t="e">
        <f>+VCA119/VCA$16</f>
        <v>#DIV/0!</v>
      </c>
      <c r="VCC119" s="1538">
        <f>+VCC557</f>
        <v>0</v>
      </c>
      <c r="VCD119" s="1845" t="e">
        <f>+VCC119/VCC$16</f>
        <v>#DIV/0!</v>
      </c>
      <c r="VCE119" s="1538">
        <f>+VCE557</f>
        <v>0</v>
      </c>
      <c r="VCF119" s="1845" t="e">
        <f>+VCE119/VCE$16</f>
        <v>#DIV/0!</v>
      </c>
      <c r="VCG119" s="1538">
        <f>+VCG557</f>
        <v>0</v>
      </c>
      <c r="VCH119" s="1845" t="e">
        <f>+VCG119/VCG$16</f>
        <v>#DIV/0!</v>
      </c>
      <c r="VCI119" s="1538">
        <f>+VCI557</f>
        <v>0</v>
      </c>
      <c r="VCJ119" s="1845" t="e">
        <f>+VCI119/VCI$16</f>
        <v>#DIV/0!</v>
      </c>
      <c r="VCK119" s="1538">
        <f>+VCK557</f>
        <v>0</v>
      </c>
      <c r="VCL119" s="1845" t="e">
        <f>+VCK119/VCK$16</f>
        <v>#DIV/0!</v>
      </c>
      <c r="VCM119" s="1538">
        <f>+VCM557</f>
        <v>0</v>
      </c>
      <c r="VCN119" s="1845" t="e">
        <f>+VCM119/VCM$16</f>
        <v>#DIV/0!</v>
      </c>
      <c r="VCO119" s="1538">
        <f>+VCO557</f>
        <v>0</v>
      </c>
      <c r="VCP119" s="1845" t="e">
        <f>+VCO119/VCO$16</f>
        <v>#DIV/0!</v>
      </c>
      <c r="VCQ119" s="1538">
        <f>+VCQ557</f>
        <v>0</v>
      </c>
      <c r="VCR119" s="1845" t="e">
        <f>+VCQ119/VCQ$16</f>
        <v>#DIV/0!</v>
      </c>
      <c r="VCS119" s="1538">
        <f>+VCS557</f>
        <v>0</v>
      </c>
      <c r="VCT119" s="1845" t="e">
        <f>+VCS119/VCS$16</f>
        <v>#DIV/0!</v>
      </c>
      <c r="VCU119" s="1538">
        <f>+VCU557</f>
        <v>0</v>
      </c>
      <c r="VCV119" s="1845" t="e">
        <f>+VCU119/VCU$16</f>
        <v>#DIV/0!</v>
      </c>
      <c r="VCW119" s="1538">
        <f>+VCW557</f>
        <v>0</v>
      </c>
      <c r="VCX119" s="1845" t="e">
        <f>+VCW119/VCW$16</f>
        <v>#DIV/0!</v>
      </c>
      <c r="VCY119" s="1538">
        <f>+VCY557</f>
        <v>0</v>
      </c>
      <c r="VCZ119" s="1845" t="e">
        <f>+VCY119/VCY$16</f>
        <v>#DIV/0!</v>
      </c>
      <c r="VDA119" s="1538">
        <f>+VDA557</f>
        <v>0</v>
      </c>
      <c r="VDB119" s="1845" t="e">
        <f>+VDA119/VDA$16</f>
        <v>#DIV/0!</v>
      </c>
      <c r="VDC119" s="1538">
        <f>+VDC557</f>
        <v>0</v>
      </c>
      <c r="VDD119" s="1845" t="e">
        <f>+VDC119/VDC$16</f>
        <v>#DIV/0!</v>
      </c>
      <c r="VDE119" s="1538">
        <f>+VDE557</f>
        <v>0</v>
      </c>
      <c r="VDF119" s="1845" t="e">
        <f>+VDE119/VDE$16</f>
        <v>#DIV/0!</v>
      </c>
      <c r="VDG119" s="1538">
        <f>+VDG557</f>
        <v>0</v>
      </c>
      <c r="VDH119" s="1845" t="e">
        <f>+VDG119/VDG$16</f>
        <v>#DIV/0!</v>
      </c>
      <c r="VDI119" s="1538">
        <f>+VDI557</f>
        <v>0</v>
      </c>
      <c r="VDJ119" s="1845" t="e">
        <f>+VDI119/VDI$16</f>
        <v>#DIV/0!</v>
      </c>
      <c r="VDK119" s="1538">
        <f>+VDK557</f>
        <v>0</v>
      </c>
      <c r="VDL119" s="1845" t="e">
        <f>+VDK119/VDK$16</f>
        <v>#DIV/0!</v>
      </c>
      <c r="VDM119" s="1538">
        <f>+VDM557</f>
        <v>0</v>
      </c>
      <c r="VDN119" s="1845" t="e">
        <f>+VDM119/VDM$16</f>
        <v>#DIV/0!</v>
      </c>
      <c r="VDO119" s="1538">
        <f>+VDO557</f>
        <v>0</v>
      </c>
      <c r="VDP119" s="1845" t="e">
        <f>+VDO119/VDO$16</f>
        <v>#DIV/0!</v>
      </c>
      <c r="VDQ119" s="1538">
        <f>+VDQ557</f>
        <v>0</v>
      </c>
      <c r="VDR119" s="1845" t="e">
        <f>+VDQ119/VDQ$16</f>
        <v>#DIV/0!</v>
      </c>
      <c r="VDS119" s="1538">
        <f>+VDS557</f>
        <v>0</v>
      </c>
      <c r="VDT119" s="1845" t="e">
        <f>+VDS119/VDS$16</f>
        <v>#DIV/0!</v>
      </c>
      <c r="VDU119" s="1538">
        <f>+VDU557</f>
        <v>0</v>
      </c>
      <c r="VDV119" s="1845" t="e">
        <f>+VDU119/VDU$16</f>
        <v>#DIV/0!</v>
      </c>
      <c r="VDW119" s="1538">
        <f>+VDW557</f>
        <v>0</v>
      </c>
      <c r="VDX119" s="1845" t="e">
        <f>+VDW119/VDW$16</f>
        <v>#DIV/0!</v>
      </c>
      <c r="VDY119" s="1538">
        <f>+VDY557</f>
        <v>0</v>
      </c>
      <c r="VDZ119" s="1845" t="e">
        <f>+VDY119/VDY$16</f>
        <v>#DIV/0!</v>
      </c>
      <c r="VEA119" s="1538">
        <f>+VEA557</f>
        <v>0</v>
      </c>
      <c r="VEB119" s="1845" t="e">
        <f>+VEA119/VEA$16</f>
        <v>#DIV/0!</v>
      </c>
      <c r="VEC119" s="1538">
        <f>+VEC557</f>
        <v>0</v>
      </c>
      <c r="VED119" s="1845" t="e">
        <f>+VEC119/VEC$16</f>
        <v>#DIV/0!</v>
      </c>
      <c r="VEE119" s="1538">
        <f>+VEE557</f>
        <v>0</v>
      </c>
      <c r="VEF119" s="1845" t="e">
        <f>+VEE119/VEE$16</f>
        <v>#DIV/0!</v>
      </c>
      <c r="VEG119" s="1538">
        <f>+VEG557</f>
        <v>0</v>
      </c>
      <c r="VEH119" s="1845" t="e">
        <f>+VEG119/VEG$16</f>
        <v>#DIV/0!</v>
      </c>
      <c r="VEI119" s="1538">
        <f>+VEI557</f>
        <v>0</v>
      </c>
      <c r="VEJ119" s="1845" t="e">
        <f>+VEI119/VEI$16</f>
        <v>#DIV/0!</v>
      </c>
      <c r="VEK119" s="1538">
        <f>+VEK557</f>
        <v>0</v>
      </c>
      <c r="VEL119" s="1845" t="e">
        <f>+VEK119/VEK$16</f>
        <v>#DIV/0!</v>
      </c>
      <c r="VEM119" s="1538">
        <f>+VEM557</f>
        <v>0</v>
      </c>
      <c r="VEN119" s="1845" t="e">
        <f>+VEM119/VEM$16</f>
        <v>#DIV/0!</v>
      </c>
      <c r="VEO119" s="1538">
        <f>+VEO557</f>
        <v>0</v>
      </c>
      <c r="VEP119" s="1845" t="e">
        <f>+VEO119/VEO$16</f>
        <v>#DIV/0!</v>
      </c>
      <c r="VEQ119" s="1538">
        <f>+VEQ557</f>
        <v>0</v>
      </c>
      <c r="VER119" s="1845" t="e">
        <f>+VEQ119/VEQ$16</f>
        <v>#DIV/0!</v>
      </c>
      <c r="VES119" s="1538">
        <f>+VES557</f>
        <v>0</v>
      </c>
      <c r="VET119" s="1845" t="e">
        <f>+VES119/VES$16</f>
        <v>#DIV/0!</v>
      </c>
      <c r="VEU119" s="1538">
        <f>+VEU557</f>
        <v>0</v>
      </c>
      <c r="VEV119" s="1845" t="e">
        <f>+VEU119/VEU$16</f>
        <v>#DIV/0!</v>
      </c>
      <c r="VEW119" s="1538">
        <f>+VEW557</f>
        <v>0</v>
      </c>
      <c r="VEX119" s="1845" t="e">
        <f>+VEW119/VEW$16</f>
        <v>#DIV/0!</v>
      </c>
      <c r="VEY119" s="1538">
        <f>+VEY557</f>
        <v>0</v>
      </c>
      <c r="VEZ119" s="1845" t="e">
        <f>+VEY119/VEY$16</f>
        <v>#DIV/0!</v>
      </c>
      <c r="VFA119" s="1538">
        <f>+VFA557</f>
        <v>0</v>
      </c>
      <c r="VFB119" s="1845" t="e">
        <f>+VFA119/VFA$16</f>
        <v>#DIV/0!</v>
      </c>
      <c r="VFC119" s="1538">
        <f>+VFC557</f>
        <v>0</v>
      </c>
      <c r="VFD119" s="1845" t="e">
        <f>+VFC119/VFC$16</f>
        <v>#DIV/0!</v>
      </c>
      <c r="VFE119" s="1538">
        <f>+VFE557</f>
        <v>0</v>
      </c>
      <c r="VFF119" s="1845" t="e">
        <f>+VFE119/VFE$16</f>
        <v>#DIV/0!</v>
      </c>
      <c r="VFG119" s="1538">
        <f>+VFG557</f>
        <v>0</v>
      </c>
      <c r="VFH119" s="1845" t="e">
        <f>+VFG119/VFG$16</f>
        <v>#DIV/0!</v>
      </c>
      <c r="VFI119" s="1538">
        <f>+VFI557</f>
        <v>0</v>
      </c>
      <c r="VFJ119" s="1845" t="e">
        <f>+VFI119/VFI$16</f>
        <v>#DIV/0!</v>
      </c>
      <c r="VFK119" s="1538">
        <f>+VFK557</f>
        <v>0</v>
      </c>
      <c r="VFL119" s="1845" t="e">
        <f>+VFK119/VFK$16</f>
        <v>#DIV/0!</v>
      </c>
      <c r="VFM119" s="1538">
        <f>+VFM557</f>
        <v>0</v>
      </c>
      <c r="VFN119" s="1845" t="e">
        <f>+VFM119/VFM$16</f>
        <v>#DIV/0!</v>
      </c>
      <c r="VFO119" s="1538">
        <f>+VFO557</f>
        <v>0</v>
      </c>
      <c r="VFP119" s="1845" t="e">
        <f>+VFO119/VFO$16</f>
        <v>#DIV/0!</v>
      </c>
      <c r="VFQ119" s="1538">
        <f>+VFQ557</f>
        <v>0</v>
      </c>
      <c r="VFR119" s="1845" t="e">
        <f>+VFQ119/VFQ$16</f>
        <v>#DIV/0!</v>
      </c>
      <c r="VFS119" s="1538">
        <f>+VFS557</f>
        <v>0</v>
      </c>
      <c r="VFT119" s="1845" t="e">
        <f>+VFS119/VFS$16</f>
        <v>#DIV/0!</v>
      </c>
      <c r="VFU119" s="1538">
        <f>+VFU557</f>
        <v>0</v>
      </c>
      <c r="VFV119" s="1845" t="e">
        <f>+VFU119/VFU$16</f>
        <v>#DIV/0!</v>
      </c>
      <c r="VFW119" s="1538">
        <f>+VFW557</f>
        <v>0</v>
      </c>
      <c r="VFX119" s="1845" t="e">
        <f>+VFW119/VFW$16</f>
        <v>#DIV/0!</v>
      </c>
      <c r="VFY119" s="1538">
        <f>+VFY557</f>
        <v>0</v>
      </c>
      <c r="VFZ119" s="1845" t="e">
        <f>+VFY119/VFY$16</f>
        <v>#DIV/0!</v>
      </c>
      <c r="VGA119" s="1538">
        <f>+VGA557</f>
        <v>0</v>
      </c>
      <c r="VGB119" s="1845" t="e">
        <f>+VGA119/VGA$16</f>
        <v>#DIV/0!</v>
      </c>
      <c r="VGC119" s="1538">
        <f>+VGC557</f>
        <v>0</v>
      </c>
      <c r="VGD119" s="1845" t="e">
        <f>+VGC119/VGC$16</f>
        <v>#DIV/0!</v>
      </c>
      <c r="VGE119" s="1538">
        <f>+VGE557</f>
        <v>0</v>
      </c>
      <c r="VGF119" s="1845" t="e">
        <f>+VGE119/VGE$16</f>
        <v>#DIV/0!</v>
      </c>
      <c r="VGG119" s="1538">
        <f>+VGG557</f>
        <v>0</v>
      </c>
      <c r="VGH119" s="1845" t="e">
        <f>+VGG119/VGG$16</f>
        <v>#DIV/0!</v>
      </c>
      <c r="VGI119" s="1538">
        <f>+VGI557</f>
        <v>0</v>
      </c>
      <c r="VGJ119" s="1845" t="e">
        <f>+VGI119/VGI$16</f>
        <v>#DIV/0!</v>
      </c>
      <c r="VGK119" s="1538">
        <f>+VGK557</f>
        <v>0</v>
      </c>
      <c r="VGL119" s="1845" t="e">
        <f>+VGK119/VGK$16</f>
        <v>#DIV/0!</v>
      </c>
      <c r="VGM119" s="1538">
        <f>+VGM557</f>
        <v>0</v>
      </c>
      <c r="VGN119" s="1845" t="e">
        <f>+VGM119/VGM$16</f>
        <v>#DIV/0!</v>
      </c>
      <c r="VGO119" s="1538">
        <f>+VGO557</f>
        <v>0</v>
      </c>
      <c r="VGP119" s="1845" t="e">
        <f>+VGO119/VGO$16</f>
        <v>#DIV/0!</v>
      </c>
      <c r="VGQ119" s="1538">
        <f>+VGQ557</f>
        <v>0</v>
      </c>
      <c r="VGR119" s="1845" t="e">
        <f>+VGQ119/VGQ$16</f>
        <v>#DIV/0!</v>
      </c>
      <c r="VGS119" s="1538">
        <f>+VGS557</f>
        <v>0</v>
      </c>
      <c r="VGT119" s="1845" t="e">
        <f>+VGS119/VGS$16</f>
        <v>#DIV/0!</v>
      </c>
      <c r="VGU119" s="1538">
        <f>+VGU557</f>
        <v>0</v>
      </c>
      <c r="VGV119" s="1845" t="e">
        <f>+VGU119/VGU$16</f>
        <v>#DIV/0!</v>
      </c>
      <c r="VGW119" s="1538">
        <f>+VGW557</f>
        <v>0</v>
      </c>
      <c r="VGX119" s="1845" t="e">
        <f>+VGW119/VGW$16</f>
        <v>#DIV/0!</v>
      </c>
      <c r="VGY119" s="1538">
        <f>+VGY557</f>
        <v>0</v>
      </c>
      <c r="VGZ119" s="1845" t="e">
        <f>+VGY119/VGY$16</f>
        <v>#DIV/0!</v>
      </c>
      <c r="VHA119" s="1538">
        <f>+VHA557</f>
        <v>0</v>
      </c>
      <c r="VHB119" s="1845" t="e">
        <f>+VHA119/VHA$16</f>
        <v>#DIV/0!</v>
      </c>
      <c r="VHC119" s="1538">
        <f>+VHC557</f>
        <v>0</v>
      </c>
      <c r="VHD119" s="1845" t="e">
        <f>+VHC119/VHC$16</f>
        <v>#DIV/0!</v>
      </c>
      <c r="VHE119" s="1538">
        <f>+VHE557</f>
        <v>0</v>
      </c>
      <c r="VHF119" s="1845" t="e">
        <f>+VHE119/VHE$16</f>
        <v>#DIV/0!</v>
      </c>
      <c r="VHG119" s="1538">
        <f>+VHG557</f>
        <v>0</v>
      </c>
      <c r="VHH119" s="1845" t="e">
        <f>+VHG119/VHG$16</f>
        <v>#DIV/0!</v>
      </c>
      <c r="VHI119" s="1538">
        <f>+VHI557</f>
        <v>0</v>
      </c>
      <c r="VHJ119" s="1845" t="e">
        <f>+VHI119/VHI$16</f>
        <v>#DIV/0!</v>
      </c>
      <c r="VHK119" s="1538">
        <f>+VHK557</f>
        <v>0</v>
      </c>
      <c r="VHL119" s="1845" t="e">
        <f>+VHK119/VHK$16</f>
        <v>#DIV/0!</v>
      </c>
      <c r="VHM119" s="1538">
        <f>+VHM557</f>
        <v>0</v>
      </c>
      <c r="VHN119" s="1845" t="e">
        <f>+VHM119/VHM$16</f>
        <v>#DIV/0!</v>
      </c>
      <c r="VHO119" s="1538">
        <f>+VHO557</f>
        <v>0</v>
      </c>
      <c r="VHP119" s="1845" t="e">
        <f>+VHO119/VHO$16</f>
        <v>#DIV/0!</v>
      </c>
      <c r="VHQ119" s="1538">
        <f>+VHQ557</f>
        <v>0</v>
      </c>
      <c r="VHR119" s="1845" t="e">
        <f>+VHQ119/VHQ$16</f>
        <v>#DIV/0!</v>
      </c>
      <c r="VHS119" s="1538">
        <f>+VHS557</f>
        <v>0</v>
      </c>
      <c r="VHT119" s="1845" t="e">
        <f>+VHS119/VHS$16</f>
        <v>#DIV/0!</v>
      </c>
      <c r="VHU119" s="1538">
        <f>+VHU557</f>
        <v>0</v>
      </c>
      <c r="VHV119" s="1845" t="e">
        <f>+VHU119/VHU$16</f>
        <v>#DIV/0!</v>
      </c>
      <c r="VHW119" s="1538">
        <f>+VHW557</f>
        <v>0</v>
      </c>
      <c r="VHX119" s="1845" t="e">
        <f>+VHW119/VHW$16</f>
        <v>#DIV/0!</v>
      </c>
      <c r="VHY119" s="1538">
        <f>+VHY557</f>
        <v>0</v>
      </c>
      <c r="VHZ119" s="1845" t="e">
        <f>+VHY119/VHY$16</f>
        <v>#DIV/0!</v>
      </c>
      <c r="VIA119" s="1538">
        <f>+VIA557</f>
        <v>0</v>
      </c>
      <c r="VIB119" s="1845" t="e">
        <f>+VIA119/VIA$16</f>
        <v>#DIV/0!</v>
      </c>
      <c r="VIC119" s="1538">
        <f>+VIC557</f>
        <v>0</v>
      </c>
      <c r="VID119" s="1845" t="e">
        <f>+VIC119/VIC$16</f>
        <v>#DIV/0!</v>
      </c>
      <c r="VIE119" s="1538">
        <f>+VIE557</f>
        <v>0</v>
      </c>
      <c r="VIF119" s="1845" t="e">
        <f>+VIE119/VIE$16</f>
        <v>#DIV/0!</v>
      </c>
      <c r="VIG119" s="1538">
        <f>+VIG557</f>
        <v>0</v>
      </c>
      <c r="VIH119" s="1845" t="e">
        <f>+VIG119/VIG$16</f>
        <v>#DIV/0!</v>
      </c>
      <c r="VII119" s="1538">
        <f>+VII557</f>
        <v>0</v>
      </c>
      <c r="VIJ119" s="1845" t="e">
        <f>+VII119/VII$16</f>
        <v>#DIV/0!</v>
      </c>
      <c r="VIK119" s="1538">
        <f>+VIK557</f>
        <v>0</v>
      </c>
      <c r="VIL119" s="1845" t="e">
        <f>+VIK119/VIK$16</f>
        <v>#DIV/0!</v>
      </c>
      <c r="VIM119" s="1538">
        <f>+VIM557</f>
        <v>0</v>
      </c>
      <c r="VIN119" s="1845" t="e">
        <f>+VIM119/VIM$16</f>
        <v>#DIV/0!</v>
      </c>
      <c r="VIO119" s="1538">
        <f>+VIO557</f>
        <v>0</v>
      </c>
      <c r="VIP119" s="1845" t="e">
        <f>+VIO119/VIO$16</f>
        <v>#DIV/0!</v>
      </c>
      <c r="VIQ119" s="1538">
        <f>+VIQ557</f>
        <v>0</v>
      </c>
      <c r="VIR119" s="1845" t="e">
        <f>+VIQ119/VIQ$16</f>
        <v>#DIV/0!</v>
      </c>
      <c r="VIS119" s="1538">
        <f>+VIS557</f>
        <v>0</v>
      </c>
      <c r="VIT119" s="1845" t="e">
        <f>+VIS119/VIS$16</f>
        <v>#DIV/0!</v>
      </c>
      <c r="VIU119" s="1538">
        <f>+VIU557</f>
        <v>0</v>
      </c>
      <c r="VIV119" s="1845" t="e">
        <f>+VIU119/VIU$16</f>
        <v>#DIV/0!</v>
      </c>
      <c r="VIW119" s="1538">
        <f>+VIW557</f>
        <v>0</v>
      </c>
      <c r="VIX119" s="1845" t="e">
        <f>+VIW119/VIW$16</f>
        <v>#DIV/0!</v>
      </c>
      <c r="VIY119" s="1538">
        <f>+VIY557</f>
        <v>0</v>
      </c>
      <c r="VIZ119" s="1845" t="e">
        <f>+VIY119/VIY$16</f>
        <v>#DIV/0!</v>
      </c>
      <c r="VJA119" s="1538">
        <f>+VJA557</f>
        <v>0</v>
      </c>
      <c r="VJB119" s="1845" t="e">
        <f>+VJA119/VJA$16</f>
        <v>#DIV/0!</v>
      </c>
      <c r="VJC119" s="1538">
        <f>+VJC557</f>
        <v>0</v>
      </c>
      <c r="VJD119" s="1845" t="e">
        <f>+VJC119/VJC$16</f>
        <v>#DIV/0!</v>
      </c>
      <c r="VJE119" s="1538">
        <f>+VJE557</f>
        <v>0</v>
      </c>
      <c r="VJF119" s="1845" t="e">
        <f>+VJE119/VJE$16</f>
        <v>#DIV/0!</v>
      </c>
      <c r="VJG119" s="1538">
        <f>+VJG557</f>
        <v>0</v>
      </c>
      <c r="VJH119" s="1845" t="e">
        <f>+VJG119/VJG$16</f>
        <v>#DIV/0!</v>
      </c>
      <c r="VJI119" s="1538">
        <f>+VJI557</f>
        <v>0</v>
      </c>
      <c r="VJJ119" s="1845" t="e">
        <f>+VJI119/VJI$16</f>
        <v>#DIV/0!</v>
      </c>
      <c r="VJK119" s="1538">
        <f>+VJK557</f>
        <v>0</v>
      </c>
      <c r="VJL119" s="1845" t="e">
        <f>+VJK119/VJK$16</f>
        <v>#DIV/0!</v>
      </c>
      <c r="VJM119" s="1538">
        <f>+VJM557</f>
        <v>0</v>
      </c>
      <c r="VJN119" s="1845" t="e">
        <f>+VJM119/VJM$16</f>
        <v>#DIV/0!</v>
      </c>
      <c r="VJO119" s="1538">
        <f>+VJO557</f>
        <v>0</v>
      </c>
      <c r="VJP119" s="1845" t="e">
        <f>+VJO119/VJO$16</f>
        <v>#DIV/0!</v>
      </c>
      <c r="VJQ119" s="1538">
        <f>+VJQ557</f>
        <v>0</v>
      </c>
      <c r="VJR119" s="1845" t="e">
        <f>+VJQ119/VJQ$16</f>
        <v>#DIV/0!</v>
      </c>
      <c r="VJS119" s="1538">
        <f>+VJS557</f>
        <v>0</v>
      </c>
      <c r="VJT119" s="1845" t="e">
        <f>+VJS119/VJS$16</f>
        <v>#DIV/0!</v>
      </c>
      <c r="VJU119" s="1538">
        <f>+VJU557</f>
        <v>0</v>
      </c>
      <c r="VJV119" s="1845" t="e">
        <f>+VJU119/VJU$16</f>
        <v>#DIV/0!</v>
      </c>
      <c r="VJW119" s="1538">
        <f>+VJW557</f>
        <v>0</v>
      </c>
      <c r="VJX119" s="1845" t="e">
        <f>+VJW119/VJW$16</f>
        <v>#DIV/0!</v>
      </c>
      <c r="VJY119" s="1538">
        <f>+VJY557</f>
        <v>0</v>
      </c>
      <c r="VJZ119" s="1845" t="e">
        <f>+VJY119/VJY$16</f>
        <v>#DIV/0!</v>
      </c>
      <c r="VKA119" s="1538">
        <f>+VKA557</f>
        <v>0</v>
      </c>
      <c r="VKB119" s="1845" t="e">
        <f>+VKA119/VKA$16</f>
        <v>#DIV/0!</v>
      </c>
      <c r="VKC119" s="1538">
        <f>+VKC557</f>
        <v>0</v>
      </c>
      <c r="VKD119" s="1845" t="e">
        <f>+VKC119/VKC$16</f>
        <v>#DIV/0!</v>
      </c>
      <c r="VKE119" s="1538">
        <f>+VKE557</f>
        <v>0</v>
      </c>
      <c r="VKF119" s="1845" t="e">
        <f>+VKE119/VKE$16</f>
        <v>#DIV/0!</v>
      </c>
      <c r="VKG119" s="1538">
        <f>+VKG557</f>
        <v>0</v>
      </c>
      <c r="VKH119" s="1845" t="e">
        <f>+VKG119/VKG$16</f>
        <v>#DIV/0!</v>
      </c>
      <c r="VKI119" s="1538">
        <f>+VKI557</f>
        <v>0</v>
      </c>
      <c r="VKJ119" s="1845" t="e">
        <f>+VKI119/VKI$16</f>
        <v>#DIV/0!</v>
      </c>
      <c r="VKK119" s="1538">
        <f>+VKK557</f>
        <v>0</v>
      </c>
      <c r="VKL119" s="1845" t="e">
        <f>+VKK119/VKK$16</f>
        <v>#DIV/0!</v>
      </c>
      <c r="VKM119" s="1538">
        <f>+VKM557</f>
        <v>0</v>
      </c>
      <c r="VKN119" s="1845" t="e">
        <f>+VKM119/VKM$16</f>
        <v>#DIV/0!</v>
      </c>
      <c r="VKO119" s="1538">
        <f>+VKO557</f>
        <v>0</v>
      </c>
      <c r="VKP119" s="1845" t="e">
        <f>+VKO119/VKO$16</f>
        <v>#DIV/0!</v>
      </c>
      <c r="VKQ119" s="1538">
        <f>+VKQ557</f>
        <v>0</v>
      </c>
      <c r="VKR119" s="1845" t="e">
        <f>+VKQ119/VKQ$16</f>
        <v>#DIV/0!</v>
      </c>
      <c r="VKS119" s="1538">
        <f>+VKS557</f>
        <v>0</v>
      </c>
      <c r="VKT119" s="1845" t="e">
        <f>+VKS119/VKS$16</f>
        <v>#DIV/0!</v>
      </c>
      <c r="VKU119" s="1538">
        <f>+VKU557</f>
        <v>0</v>
      </c>
      <c r="VKV119" s="1845" t="e">
        <f>+VKU119/VKU$16</f>
        <v>#DIV/0!</v>
      </c>
      <c r="VKW119" s="1538">
        <f>+VKW557</f>
        <v>0</v>
      </c>
      <c r="VKX119" s="1845" t="e">
        <f>+VKW119/VKW$16</f>
        <v>#DIV/0!</v>
      </c>
      <c r="VKY119" s="1538">
        <f>+VKY557</f>
        <v>0</v>
      </c>
      <c r="VKZ119" s="1845" t="e">
        <f>+VKY119/VKY$16</f>
        <v>#DIV/0!</v>
      </c>
      <c r="VLA119" s="1538">
        <f>+VLA557</f>
        <v>0</v>
      </c>
      <c r="VLB119" s="1845" t="e">
        <f>+VLA119/VLA$16</f>
        <v>#DIV/0!</v>
      </c>
      <c r="VLC119" s="1538">
        <f>+VLC557</f>
        <v>0</v>
      </c>
      <c r="VLD119" s="1845" t="e">
        <f>+VLC119/VLC$16</f>
        <v>#DIV/0!</v>
      </c>
      <c r="VLE119" s="1538">
        <f>+VLE557</f>
        <v>0</v>
      </c>
      <c r="VLF119" s="1845" t="e">
        <f>+VLE119/VLE$16</f>
        <v>#DIV/0!</v>
      </c>
      <c r="VLG119" s="1538">
        <f>+VLG557</f>
        <v>0</v>
      </c>
      <c r="VLH119" s="1845" t="e">
        <f>+VLG119/VLG$16</f>
        <v>#DIV/0!</v>
      </c>
      <c r="VLI119" s="1538">
        <f>+VLI557</f>
        <v>0</v>
      </c>
      <c r="VLJ119" s="1845" t="e">
        <f>+VLI119/VLI$16</f>
        <v>#DIV/0!</v>
      </c>
      <c r="VLK119" s="1538">
        <f>+VLK557</f>
        <v>0</v>
      </c>
      <c r="VLL119" s="1845" t="e">
        <f>+VLK119/VLK$16</f>
        <v>#DIV/0!</v>
      </c>
      <c r="VLM119" s="1538">
        <f>+VLM557</f>
        <v>0</v>
      </c>
      <c r="VLN119" s="1845" t="e">
        <f>+VLM119/VLM$16</f>
        <v>#DIV/0!</v>
      </c>
      <c r="VLO119" s="1538">
        <f>+VLO557</f>
        <v>0</v>
      </c>
      <c r="VLP119" s="1845" t="e">
        <f>+VLO119/VLO$16</f>
        <v>#DIV/0!</v>
      </c>
      <c r="VLQ119" s="1538">
        <f>+VLQ557</f>
        <v>0</v>
      </c>
      <c r="VLR119" s="1845" t="e">
        <f>+VLQ119/VLQ$16</f>
        <v>#DIV/0!</v>
      </c>
      <c r="VLS119" s="1538">
        <f>+VLS557</f>
        <v>0</v>
      </c>
      <c r="VLT119" s="1845" t="e">
        <f>+VLS119/VLS$16</f>
        <v>#DIV/0!</v>
      </c>
      <c r="VLU119" s="1538">
        <f>+VLU557</f>
        <v>0</v>
      </c>
      <c r="VLV119" s="1845" t="e">
        <f>+VLU119/VLU$16</f>
        <v>#DIV/0!</v>
      </c>
      <c r="VLW119" s="1538">
        <f>+VLW557</f>
        <v>0</v>
      </c>
      <c r="VLX119" s="1845" t="e">
        <f>+VLW119/VLW$16</f>
        <v>#DIV/0!</v>
      </c>
      <c r="VLY119" s="1538">
        <f>+VLY557</f>
        <v>0</v>
      </c>
      <c r="VLZ119" s="1845" t="e">
        <f>+VLY119/VLY$16</f>
        <v>#DIV/0!</v>
      </c>
      <c r="VMA119" s="1538">
        <f>+VMA557</f>
        <v>0</v>
      </c>
      <c r="VMB119" s="1845" t="e">
        <f>+VMA119/VMA$16</f>
        <v>#DIV/0!</v>
      </c>
      <c r="VMC119" s="1538">
        <f>+VMC557</f>
        <v>0</v>
      </c>
      <c r="VMD119" s="1845" t="e">
        <f>+VMC119/VMC$16</f>
        <v>#DIV/0!</v>
      </c>
      <c r="VME119" s="1538">
        <f>+VME557</f>
        <v>0</v>
      </c>
      <c r="VMF119" s="1845" t="e">
        <f>+VME119/VME$16</f>
        <v>#DIV/0!</v>
      </c>
      <c r="VMG119" s="1538">
        <f>+VMG557</f>
        <v>0</v>
      </c>
      <c r="VMH119" s="1845" t="e">
        <f>+VMG119/VMG$16</f>
        <v>#DIV/0!</v>
      </c>
      <c r="VMI119" s="1538">
        <f>+VMI557</f>
        <v>0</v>
      </c>
      <c r="VMJ119" s="1845" t="e">
        <f>+VMI119/VMI$16</f>
        <v>#DIV/0!</v>
      </c>
      <c r="VMK119" s="1538">
        <f>+VMK557</f>
        <v>0</v>
      </c>
      <c r="VML119" s="1845" t="e">
        <f>+VMK119/VMK$16</f>
        <v>#DIV/0!</v>
      </c>
      <c r="VMM119" s="1538">
        <f>+VMM557</f>
        <v>0</v>
      </c>
      <c r="VMN119" s="1845" t="e">
        <f>+VMM119/VMM$16</f>
        <v>#DIV/0!</v>
      </c>
      <c r="VMO119" s="1538">
        <f>+VMO557</f>
        <v>0</v>
      </c>
      <c r="VMP119" s="1845" t="e">
        <f>+VMO119/VMO$16</f>
        <v>#DIV/0!</v>
      </c>
      <c r="VMQ119" s="1538">
        <f>+VMQ557</f>
        <v>0</v>
      </c>
      <c r="VMR119" s="1845" t="e">
        <f>+VMQ119/VMQ$16</f>
        <v>#DIV/0!</v>
      </c>
      <c r="VMS119" s="1538">
        <f>+VMS557</f>
        <v>0</v>
      </c>
      <c r="VMT119" s="1845" t="e">
        <f>+VMS119/VMS$16</f>
        <v>#DIV/0!</v>
      </c>
      <c r="VMU119" s="1538">
        <f>+VMU557</f>
        <v>0</v>
      </c>
      <c r="VMV119" s="1845" t="e">
        <f>+VMU119/VMU$16</f>
        <v>#DIV/0!</v>
      </c>
      <c r="VMW119" s="1538">
        <f>+VMW557</f>
        <v>0</v>
      </c>
      <c r="VMX119" s="1845" t="e">
        <f>+VMW119/VMW$16</f>
        <v>#DIV/0!</v>
      </c>
      <c r="VMY119" s="1538">
        <f>+VMY557</f>
        <v>0</v>
      </c>
      <c r="VMZ119" s="1845" t="e">
        <f>+VMY119/VMY$16</f>
        <v>#DIV/0!</v>
      </c>
      <c r="VNA119" s="1538">
        <f>+VNA557</f>
        <v>0</v>
      </c>
      <c r="VNB119" s="1845" t="e">
        <f>+VNA119/VNA$16</f>
        <v>#DIV/0!</v>
      </c>
      <c r="VNC119" s="1538">
        <f>+VNC557</f>
        <v>0</v>
      </c>
      <c r="VND119" s="1845" t="e">
        <f>+VNC119/VNC$16</f>
        <v>#DIV/0!</v>
      </c>
      <c r="VNE119" s="1538">
        <f>+VNE557</f>
        <v>0</v>
      </c>
      <c r="VNF119" s="1845" t="e">
        <f>+VNE119/VNE$16</f>
        <v>#DIV/0!</v>
      </c>
      <c r="VNG119" s="1538">
        <f>+VNG557</f>
        <v>0</v>
      </c>
      <c r="VNH119" s="1845" t="e">
        <f>+VNG119/VNG$16</f>
        <v>#DIV/0!</v>
      </c>
      <c r="VNI119" s="1538">
        <f>+VNI557</f>
        <v>0</v>
      </c>
      <c r="VNJ119" s="1845" t="e">
        <f>+VNI119/VNI$16</f>
        <v>#DIV/0!</v>
      </c>
      <c r="VNK119" s="1538">
        <f>+VNK557</f>
        <v>0</v>
      </c>
      <c r="VNL119" s="1845" t="e">
        <f>+VNK119/VNK$16</f>
        <v>#DIV/0!</v>
      </c>
      <c r="VNM119" s="1538">
        <f>+VNM557</f>
        <v>0</v>
      </c>
      <c r="VNN119" s="1845" t="e">
        <f>+VNM119/VNM$16</f>
        <v>#DIV/0!</v>
      </c>
      <c r="VNO119" s="1538">
        <f>+VNO557</f>
        <v>0</v>
      </c>
      <c r="VNP119" s="1845" t="e">
        <f>+VNO119/VNO$16</f>
        <v>#DIV/0!</v>
      </c>
      <c r="VNQ119" s="1538">
        <f>+VNQ557</f>
        <v>0</v>
      </c>
      <c r="VNR119" s="1845" t="e">
        <f>+VNQ119/VNQ$16</f>
        <v>#DIV/0!</v>
      </c>
      <c r="VNS119" s="1538">
        <f>+VNS557</f>
        <v>0</v>
      </c>
      <c r="VNT119" s="1845" t="e">
        <f>+VNS119/VNS$16</f>
        <v>#DIV/0!</v>
      </c>
      <c r="VNU119" s="1538">
        <f>+VNU557</f>
        <v>0</v>
      </c>
      <c r="VNV119" s="1845" t="e">
        <f>+VNU119/VNU$16</f>
        <v>#DIV/0!</v>
      </c>
      <c r="VNW119" s="1538">
        <f>+VNW557</f>
        <v>0</v>
      </c>
      <c r="VNX119" s="1845" t="e">
        <f>+VNW119/VNW$16</f>
        <v>#DIV/0!</v>
      </c>
      <c r="VNY119" s="1538">
        <f>+VNY557</f>
        <v>0</v>
      </c>
      <c r="VNZ119" s="1845" t="e">
        <f>+VNY119/VNY$16</f>
        <v>#DIV/0!</v>
      </c>
      <c r="VOA119" s="1538">
        <f>+VOA557</f>
        <v>0</v>
      </c>
      <c r="VOB119" s="1845" t="e">
        <f>+VOA119/VOA$16</f>
        <v>#DIV/0!</v>
      </c>
      <c r="VOC119" s="1538">
        <f>+VOC557</f>
        <v>0</v>
      </c>
      <c r="VOD119" s="1845" t="e">
        <f>+VOC119/VOC$16</f>
        <v>#DIV/0!</v>
      </c>
      <c r="VOE119" s="1538">
        <f>+VOE557</f>
        <v>0</v>
      </c>
      <c r="VOF119" s="1845" t="e">
        <f>+VOE119/VOE$16</f>
        <v>#DIV/0!</v>
      </c>
      <c r="VOG119" s="1538">
        <f>+VOG557</f>
        <v>0</v>
      </c>
      <c r="VOH119" s="1845" t="e">
        <f>+VOG119/VOG$16</f>
        <v>#DIV/0!</v>
      </c>
      <c r="VOI119" s="1538">
        <f>+VOI557</f>
        <v>0</v>
      </c>
      <c r="VOJ119" s="1845" t="e">
        <f>+VOI119/VOI$16</f>
        <v>#DIV/0!</v>
      </c>
      <c r="VOK119" s="1538">
        <f>+VOK557</f>
        <v>0</v>
      </c>
      <c r="VOL119" s="1845" t="e">
        <f>+VOK119/VOK$16</f>
        <v>#DIV/0!</v>
      </c>
      <c r="VOM119" s="1538">
        <f>+VOM557</f>
        <v>0</v>
      </c>
      <c r="VON119" s="1845" t="e">
        <f>+VOM119/VOM$16</f>
        <v>#DIV/0!</v>
      </c>
      <c r="VOO119" s="1538">
        <f>+VOO557</f>
        <v>0</v>
      </c>
      <c r="VOP119" s="1845" t="e">
        <f>+VOO119/VOO$16</f>
        <v>#DIV/0!</v>
      </c>
      <c r="VOQ119" s="1538">
        <f>+VOQ557</f>
        <v>0</v>
      </c>
      <c r="VOR119" s="1845" t="e">
        <f>+VOQ119/VOQ$16</f>
        <v>#DIV/0!</v>
      </c>
      <c r="VOS119" s="1538">
        <f>+VOS557</f>
        <v>0</v>
      </c>
      <c r="VOT119" s="1845" t="e">
        <f>+VOS119/VOS$16</f>
        <v>#DIV/0!</v>
      </c>
      <c r="VOU119" s="1538">
        <f>+VOU557</f>
        <v>0</v>
      </c>
      <c r="VOV119" s="1845" t="e">
        <f>+VOU119/VOU$16</f>
        <v>#DIV/0!</v>
      </c>
      <c r="VOW119" s="1538">
        <f>+VOW557</f>
        <v>0</v>
      </c>
      <c r="VOX119" s="1845" t="e">
        <f>+VOW119/VOW$16</f>
        <v>#DIV/0!</v>
      </c>
      <c r="VOY119" s="1538">
        <f>+VOY557</f>
        <v>0</v>
      </c>
      <c r="VOZ119" s="1845" t="e">
        <f>+VOY119/VOY$16</f>
        <v>#DIV/0!</v>
      </c>
      <c r="VPA119" s="1538">
        <f>+VPA557</f>
        <v>0</v>
      </c>
      <c r="VPB119" s="1845" t="e">
        <f>+VPA119/VPA$16</f>
        <v>#DIV/0!</v>
      </c>
      <c r="VPC119" s="1538">
        <f>+VPC557</f>
        <v>0</v>
      </c>
      <c r="VPD119" s="1845" t="e">
        <f>+VPC119/VPC$16</f>
        <v>#DIV/0!</v>
      </c>
      <c r="VPE119" s="1538">
        <f>+VPE557</f>
        <v>0</v>
      </c>
      <c r="VPF119" s="1845" t="e">
        <f>+VPE119/VPE$16</f>
        <v>#DIV/0!</v>
      </c>
      <c r="VPG119" s="1538">
        <f>+VPG557</f>
        <v>0</v>
      </c>
      <c r="VPH119" s="1845" t="e">
        <f>+VPG119/VPG$16</f>
        <v>#DIV/0!</v>
      </c>
      <c r="VPI119" s="1538">
        <f>+VPI557</f>
        <v>0</v>
      </c>
      <c r="VPJ119" s="1845" t="e">
        <f>+VPI119/VPI$16</f>
        <v>#DIV/0!</v>
      </c>
      <c r="VPK119" s="1538">
        <f>+VPK557</f>
        <v>0</v>
      </c>
      <c r="VPL119" s="1845" t="e">
        <f>+VPK119/VPK$16</f>
        <v>#DIV/0!</v>
      </c>
      <c r="VPM119" s="1538">
        <f>+VPM557</f>
        <v>0</v>
      </c>
      <c r="VPN119" s="1845" t="e">
        <f>+VPM119/VPM$16</f>
        <v>#DIV/0!</v>
      </c>
      <c r="VPO119" s="1538">
        <f>+VPO557</f>
        <v>0</v>
      </c>
      <c r="VPP119" s="1845" t="e">
        <f>+VPO119/VPO$16</f>
        <v>#DIV/0!</v>
      </c>
      <c r="VPQ119" s="1538">
        <f>+VPQ557</f>
        <v>0</v>
      </c>
      <c r="VPR119" s="1845" t="e">
        <f>+VPQ119/VPQ$16</f>
        <v>#DIV/0!</v>
      </c>
      <c r="VPS119" s="1538">
        <f>+VPS557</f>
        <v>0</v>
      </c>
      <c r="VPT119" s="1845" t="e">
        <f>+VPS119/VPS$16</f>
        <v>#DIV/0!</v>
      </c>
      <c r="VPU119" s="1538">
        <f>+VPU557</f>
        <v>0</v>
      </c>
      <c r="VPV119" s="1845" t="e">
        <f>+VPU119/VPU$16</f>
        <v>#DIV/0!</v>
      </c>
      <c r="VPW119" s="1538">
        <f>+VPW557</f>
        <v>0</v>
      </c>
      <c r="VPX119" s="1845" t="e">
        <f>+VPW119/VPW$16</f>
        <v>#DIV/0!</v>
      </c>
      <c r="VPY119" s="1538">
        <f>+VPY557</f>
        <v>0</v>
      </c>
      <c r="VPZ119" s="1845" t="e">
        <f>+VPY119/VPY$16</f>
        <v>#DIV/0!</v>
      </c>
      <c r="VQA119" s="1538">
        <f>+VQA557</f>
        <v>0</v>
      </c>
      <c r="VQB119" s="1845" t="e">
        <f>+VQA119/VQA$16</f>
        <v>#DIV/0!</v>
      </c>
      <c r="VQC119" s="1538">
        <f>+VQC557</f>
        <v>0</v>
      </c>
      <c r="VQD119" s="1845" t="e">
        <f>+VQC119/VQC$16</f>
        <v>#DIV/0!</v>
      </c>
      <c r="VQE119" s="1538">
        <f>+VQE557</f>
        <v>0</v>
      </c>
      <c r="VQF119" s="1845" t="e">
        <f>+VQE119/VQE$16</f>
        <v>#DIV/0!</v>
      </c>
      <c r="VQG119" s="1538">
        <f>+VQG557</f>
        <v>0</v>
      </c>
      <c r="VQH119" s="1845" t="e">
        <f>+VQG119/VQG$16</f>
        <v>#DIV/0!</v>
      </c>
      <c r="VQI119" s="1538">
        <f>+VQI557</f>
        <v>0</v>
      </c>
      <c r="VQJ119" s="1845" t="e">
        <f>+VQI119/VQI$16</f>
        <v>#DIV/0!</v>
      </c>
      <c r="VQK119" s="1538">
        <f>+VQK557</f>
        <v>0</v>
      </c>
      <c r="VQL119" s="1845" t="e">
        <f>+VQK119/VQK$16</f>
        <v>#DIV/0!</v>
      </c>
      <c r="VQM119" s="1538">
        <f>+VQM557</f>
        <v>0</v>
      </c>
      <c r="VQN119" s="1845" t="e">
        <f>+VQM119/VQM$16</f>
        <v>#DIV/0!</v>
      </c>
      <c r="VQO119" s="1538">
        <f>+VQO557</f>
        <v>0</v>
      </c>
      <c r="VQP119" s="1845" t="e">
        <f>+VQO119/VQO$16</f>
        <v>#DIV/0!</v>
      </c>
      <c r="VQQ119" s="1538">
        <f>+VQQ557</f>
        <v>0</v>
      </c>
      <c r="VQR119" s="1845" t="e">
        <f>+VQQ119/VQQ$16</f>
        <v>#DIV/0!</v>
      </c>
      <c r="VQS119" s="1538">
        <f>+VQS557</f>
        <v>0</v>
      </c>
      <c r="VQT119" s="1845" t="e">
        <f>+VQS119/VQS$16</f>
        <v>#DIV/0!</v>
      </c>
      <c r="VQU119" s="1538">
        <f>+VQU557</f>
        <v>0</v>
      </c>
      <c r="VQV119" s="1845" t="e">
        <f>+VQU119/VQU$16</f>
        <v>#DIV/0!</v>
      </c>
      <c r="VQW119" s="1538">
        <f>+VQW557</f>
        <v>0</v>
      </c>
      <c r="VQX119" s="1845" t="e">
        <f>+VQW119/VQW$16</f>
        <v>#DIV/0!</v>
      </c>
      <c r="VQY119" s="1538">
        <f>+VQY557</f>
        <v>0</v>
      </c>
      <c r="VQZ119" s="1845" t="e">
        <f>+VQY119/VQY$16</f>
        <v>#DIV/0!</v>
      </c>
      <c r="VRA119" s="1538">
        <f>+VRA557</f>
        <v>0</v>
      </c>
      <c r="VRB119" s="1845" t="e">
        <f>+VRA119/VRA$16</f>
        <v>#DIV/0!</v>
      </c>
      <c r="VRC119" s="1538">
        <f>+VRC557</f>
        <v>0</v>
      </c>
      <c r="VRD119" s="1845" t="e">
        <f>+VRC119/VRC$16</f>
        <v>#DIV/0!</v>
      </c>
      <c r="VRE119" s="1538">
        <f>+VRE557</f>
        <v>0</v>
      </c>
      <c r="VRF119" s="1845" t="e">
        <f>+VRE119/VRE$16</f>
        <v>#DIV/0!</v>
      </c>
      <c r="VRG119" s="1538">
        <f>+VRG557</f>
        <v>0</v>
      </c>
      <c r="VRH119" s="1845" t="e">
        <f>+VRG119/VRG$16</f>
        <v>#DIV/0!</v>
      </c>
      <c r="VRI119" s="1538">
        <f>+VRI557</f>
        <v>0</v>
      </c>
      <c r="VRJ119" s="1845" t="e">
        <f>+VRI119/VRI$16</f>
        <v>#DIV/0!</v>
      </c>
      <c r="VRK119" s="1538">
        <f>+VRK557</f>
        <v>0</v>
      </c>
      <c r="VRL119" s="1845" t="e">
        <f>+VRK119/VRK$16</f>
        <v>#DIV/0!</v>
      </c>
      <c r="VRM119" s="1538">
        <f>+VRM557</f>
        <v>0</v>
      </c>
      <c r="VRN119" s="1845" t="e">
        <f>+VRM119/VRM$16</f>
        <v>#DIV/0!</v>
      </c>
      <c r="VRO119" s="1538">
        <f>+VRO557</f>
        <v>0</v>
      </c>
      <c r="VRP119" s="1845" t="e">
        <f>+VRO119/VRO$16</f>
        <v>#DIV/0!</v>
      </c>
      <c r="VRQ119" s="1538">
        <f>+VRQ557</f>
        <v>0</v>
      </c>
      <c r="VRR119" s="1845" t="e">
        <f>+VRQ119/VRQ$16</f>
        <v>#DIV/0!</v>
      </c>
      <c r="VRS119" s="1538">
        <f>+VRS557</f>
        <v>0</v>
      </c>
      <c r="VRT119" s="1845" t="e">
        <f>+VRS119/VRS$16</f>
        <v>#DIV/0!</v>
      </c>
      <c r="VRU119" s="1538">
        <f>+VRU557</f>
        <v>0</v>
      </c>
      <c r="VRV119" s="1845" t="e">
        <f>+VRU119/VRU$16</f>
        <v>#DIV/0!</v>
      </c>
      <c r="VRW119" s="1538">
        <f>+VRW557</f>
        <v>0</v>
      </c>
      <c r="VRX119" s="1845" t="e">
        <f>+VRW119/VRW$16</f>
        <v>#DIV/0!</v>
      </c>
      <c r="VRY119" s="1538">
        <f>+VRY557</f>
        <v>0</v>
      </c>
      <c r="VRZ119" s="1845" t="e">
        <f>+VRY119/VRY$16</f>
        <v>#DIV/0!</v>
      </c>
      <c r="VSA119" s="1538">
        <f>+VSA557</f>
        <v>0</v>
      </c>
      <c r="VSB119" s="1845" t="e">
        <f>+VSA119/VSA$16</f>
        <v>#DIV/0!</v>
      </c>
      <c r="VSC119" s="1538">
        <f>+VSC557</f>
        <v>0</v>
      </c>
      <c r="VSD119" s="1845" t="e">
        <f>+VSC119/VSC$16</f>
        <v>#DIV/0!</v>
      </c>
      <c r="VSE119" s="1538">
        <f>+VSE557</f>
        <v>0</v>
      </c>
      <c r="VSF119" s="1845" t="e">
        <f>+VSE119/VSE$16</f>
        <v>#DIV/0!</v>
      </c>
      <c r="VSG119" s="1538">
        <f>+VSG557</f>
        <v>0</v>
      </c>
      <c r="VSH119" s="1845" t="e">
        <f>+VSG119/VSG$16</f>
        <v>#DIV/0!</v>
      </c>
      <c r="VSI119" s="1538">
        <f>+VSI557</f>
        <v>0</v>
      </c>
      <c r="VSJ119" s="1845" t="e">
        <f>+VSI119/VSI$16</f>
        <v>#DIV/0!</v>
      </c>
      <c r="VSK119" s="1538">
        <f>+VSK557</f>
        <v>0</v>
      </c>
      <c r="VSL119" s="1845" t="e">
        <f>+VSK119/VSK$16</f>
        <v>#DIV/0!</v>
      </c>
      <c r="VSM119" s="1538">
        <f>+VSM557</f>
        <v>0</v>
      </c>
      <c r="VSN119" s="1845" t="e">
        <f>+VSM119/VSM$16</f>
        <v>#DIV/0!</v>
      </c>
      <c r="VSO119" s="1538">
        <f>+VSO557</f>
        <v>0</v>
      </c>
      <c r="VSP119" s="1845" t="e">
        <f>+VSO119/VSO$16</f>
        <v>#DIV/0!</v>
      </c>
      <c r="VSQ119" s="1538">
        <f>+VSQ557</f>
        <v>0</v>
      </c>
      <c r="VSR119" s="1845" t="e">
        <f>+VSQ119/VSQ$16</f>
        <v>#DIV/0!</v>
      </c>
      <c r="VSS119" s="1538">
        <f>+VSS557</f>
        <v>0</v>
      </c>
      <c r="VST119" s="1845" t="e">
        <f>+VSS119/VSS$16</f>
        <v>#DIV/0!</v>
      </c>
      <c r="VSU119" s="1538">
        <f>+VSU557</f>
        <v>0</v>
      </c>
      <c r="VSV119" s="1845" t="e">
        <f>+VSU119/VSU$16</f>
        <v>#DIV/0!</v>
      </c>
      <c r="VSW119" s="1538">
        <f>+VSW557</f>
        <v>0</v>
      </c>
      <c r="VSX119" s="1845" t="e">
        <f>+VSW119/VSW$16</f>
        <v>#DIV/0!</v>
      </c>
      <c r="VSY119" s="1538">
        <f>+VSY557</f>
        <v>0</v>
      </c>
      <c r="VSZ119" s="1845" t="e">
        <f>+VSY119/VSY$16</f>
        <v>#DIV/0!</v>
      </c>
      <c r="VTA119" s="1538">
        <f>+VTA557</f>
        <v>0</v>
      </c>
      <c r="VTB119" s="1845" t="e">
        <f>+VTA119/VTA$16</f>
        <v>#DIV/0!</v>
      </c>
      <c r="VTC119" s="1538">
        <f>+VTC557</f>
        <v>0</v>
      </c>
      <c r="VTD119" s="1845" t="e">
        <f>+VTC119/VTC$16</f>
        <v>#DIV/0!</v>
      </c>
      <c r="VTE119" s="1538">
        <f>+VTE557</f>
        <v>0</v>
      </c>
      <c r="VTF119" s="1845" t="e">
        <f>+VTE119/VTE$16</f>
        <v>#DIV/0!</v>
      </c>
      <c r="VTG119" s="1538">
        <f>+VTG557</f>
        <v>0</v>
      </c>
      <c r="VTH119" s="1845" t="e">
        <f>+VTG119/VTG$16</f>
        <v>#DIV/0!</v>
      </c>
      <c r="VTI119" s="1538">
        <f>+VTI557</f>
        <v>0</v>
      </c>
      <c r="VTJ119" s="1845" t="e">
        <f>+VTI119/VTI$16</f>
        <v>#DIV/0!</v>
      </c>
      <c r="VTK119" s="1538">
        <f>+VTK557</f>
        <v>0</v>
      </c>
      <c r="VTL119" s="1845" t="e">
        <f>+VTK119/VTK$16</f>
        <v>#DIV/0!</v>
      </c>
      <c r="VTM119" s="1538">
        <f>+VTM557</f>
        <v>0</v>
      </c>
      <c r="VTN119" s="1845" t="e">
        <f>+VTM119/VTM$16</f>
        <v>#DIV/0!</v>
      </c>
      <c r="VTO119" s="1538">
        <f>+VTO557</f>
        <v>0</v>
      </c>
      <c r="VTP119" s="1845" t="e">
        <f>+VTO119/VTO$16</f>
        <v>#DIV/0!</v>
      </c>
      <c r="VTQ119" s="1538">
        <f>+VTQ557</f>
        <v>0</v>
      </c>
      <c r="VTR119" s="1845" t="e">
        <f>+VTQ119/VTQ$16</f>
        <v>#DIV/0!</v>
      </c>
      <c r="VTS119" s="1538">
        <f>+VTS557</f>
        <v>0</v>
      </c>
      <c r="VTT119" s="1845" t="e">
        <f>+VTS119/VTS$16</f>
        <v>#DIV/0!</v>
      </c>
      <c r="VTU119" s="1538">
        <f>+VTU557</f>
        <v>0</v>
      </c>
      <c r="VTV119" s="1845" t="e">
        <f>+VTU119/VTU$16</f>
        <v>#DIV/0!</v>
      </c>
      <c r="VTW119" s="1538">
        <f>+VTW557</f>
        <v>0</v>
      </c>
      <c r="VTX119" s="1845" t="e">
        <f>+VTW119/VTW$16</f>
        <v>#DIV/0!</v>
      </c>
      <c r="VTY119" s="1538">
        <f>+VTY557</f>
        <v>0</v>
      </c>
      <c r="VTZ119" s="1845" t="e">
        <f>+VTY119/VTY$16</f>
        <v>#DIV/0!</v>
      </c>
      <c r="VUA119" s="1538">
        <f>+VUA557</f>
        <v>0</v>
      </c>
      <c r="VUB119" s="1845" t="e">
        <f>+VUA119/VUA$16</f>
        <v>#DIV/0!</v>
      </c>
      <c r="VUC119" s="1538">
        <f>+VUC557</f>
        <v>0</v>
      </c>
      <c r="VUD119" s="1845" t="e">
        <f>+VUC119/VUC$16</f>
        <v>#DIV/0!</v>
      </c>
      <c r="VUE119" s="1538">
        <f>+VUE557</f>
        <v>0</v>
      </c>
      <c r="VUF119" s="1845" t="e">
        <f>+VUE119/VUE$16</f>
        <v>#DIV/0!</v>
      </c>
      <c r="VUG119" s="1538">
        <f>+VUG557</f>
        <v>0</v>
      </c>
      <c r="VUH119" s="1845" t="e">
        <f>+VUG119/VUG$16</f>
        <v>#DIV/0!</v>
      </c>
      <c r="VUI119" s="1538">
        <f>+VUI557</f>
        <v>0</v>
      </c>
      <c r="VUJ119" s="1845" t="e">
        <f>+VUI119/VUI$16</f>
        <v>#DIV/0!</v>
      </c>
      <c r="VUK119" s="1538">
        <f>+VUK557</f>
        <v>0</v>
      </c>
      <c r="VUL119" s="1845" t="e">
        <f>+VUK119/VUK$16</f>
        <v>#DIV/0!</v>
      </c>
      <c r="VUM119" s="1538">
        <f>+VUM557</f>
        <v>0</v>
      </c>
      <c r="VUN119" s="1845" t="e">
        <f>+VUM119/VUM$16</f>
        <v>#DIV/0!</v>
      </c>
      <c r="VUO119" s="1538">
        <f>+VUO557</f>
        <v>0</v>
      </c>
      <c r="VUP119" s="1845" t="e">
        <f>+VUO119/VUO$16</f>
        <v>#DIV/0!</v>
      </c>
      <c r="VUQ119" s="1538">
        <f>+VUQ557</f>
        <v>0</v>
      </c>
      <c r="VUR119" s="1845" t="e">
        <f>+VUQ119/VUQ$16</f>
        <v>#DIV/0!</v>
      </c>
      <c r="VUS119" s="1538">
        <f>+VUS557</f>
        <v>0</v>
      </c>
      <c r="VUT119" s="1845" t="e">
        <f>+VUS119/VUS$16</f>
        <v>#DIV/0!</v>
      </c>
      <c r="VUU119" s="1538">
        <f>+VUU557</f>
        <v>0</v>
      </c>
      <c r="VUV119" s="1845" t="e">
        <f>+VUU119/VUU$16</f>
        <v>#DIV/0!</v>
      </c>
      <c r="VUW119" s="1538">
        <f>+VUW557</f>
        <v>0</v>
      </c>
      <c r="VUX119" s="1845" t="e">
        <f>+VUW119/VUW$16</f>
        <v>#DIV/0!</v>
      </c>
      <c r="VUY119" s="1538">
        <f>+VUY557</f>
        <v>0</v>
      </c>
      <c r="VUZ119" s="1845" t="e">
        <f>+VUY119/VUY$16</f>
        <v>#DIV/0!</v>
      </c>
      <c r="VVA119" s="1538">
        <f>+VVA557</f>
        <v>0</v>
      </c>
      <c r="VVB119" s="1845" t="e">
        <f>+VVA119/VVA$16</f>
        <v>#DIV/0!</v>
      </c>
      <c r="VVC119" s="1538">
        <f>+VVC557</f>
        <v>0</v>
      </c>
      <c r="VVD119" s="1845" t="e">
        <f>+VVC119/VVC$16</f>
        <v>#DIV/0!</v>
      </c>
      <c r="VVE119" s="1538">
        <f>+VVE557</f>
        <v>0</v>
      </c>
      <c r="VVF119" s="1845" t="e">
        <f>+VVE119/VVE$16</f>
        <v>#DIV/0!</v>
      </c>
      <c r="VVG119" s="1538">
        <f>+VVG557</f>
        <v>0</v>
      </c>
      <c r="VVH119" s="1845" t="e">
        <f>+VVG119/VVG$16</f>
        <v>#DIV/0!</v>
      </c>
      <c r="VVI119" s="1538">
        <f>+VVI557</f>
        <v>0</v>
      </c>
      <c r="VVJ119" s="1845" t="e">
        <f>+VVI119/VVI$16</f>
        <v>#DIV/0!</v>
      </c>
      <c r="VVK119" s="1538">
        <f>+VVK557</f>
        <v>0</v>
      </c>
      <c r="VVL119" s="1845" t="e">
        <f>+VVK119/VVK$16</f>
        <v>#DIV/0!</v>
      </c>
      <c r="VVM119" s="1538">
        <f>+VVM557</f>
        <v>0</v>
      </c>
      <c r="VVN119" s="1845" t="e">
        <f>+VVM119/VVM$16</f>
        <v>#DIV/0!</v>
      </c>
      <c r="VVO119" s="1538">
        <f>+VVO557</f>
        <v>0</v>
      </c>
      <c r="VVP119" s="1845" t="e">
        <f>+VVO119/VVO$16</f>
        <v>#DIV/0!</v>
      </c>
      <c r="VVQ119" s="1538">
        <f>+VVQ557</f>
        <v>0</v>
      </c>
      <c r="VVR119" s="1845" t="e">
        <f>+VVQ119/VVQ$16</f>
        <v>#DIV/0!</v>
      </c>
      <c r="VVS119" s="1538">
        <f>+VVS557</f>
        <v>0</v>
      </c>
      <c r="VVT119" s="1845" t="e">
        <f>+VVS119/VVS$16</f>
        <v>#DIV/0!</v>
      </c>
      <c r="VVU119" s="1538">
        <f>+VVU557</f>
        <v>0</v>
      </c>
      <c r="VVV119" s="1845" t="e">
        <f>+VVU119/VVU$16</f>
        <v>#DIV/0!</v>
      </c>
      <c r="VVW119" s="1538">
        <f>+VVW557</f>
        <v>0</v>
      </c>
      <c r="VVX119" s="1845" t="e">
        <f>+VVW119/VVW$16</f>
        <v>#DIV/0!</v>
      </c>
      <c r="VVY119" s="1538">
        <f>+VVY557</f>
        <v>0</v>
      </c>
      <c r="VVZ119" s="1845" t="e">
        <f>+VVY119/VVY$16</f>
        <v>#DIV/0!</v>
      </c>
      <c r="VWA119" s="1538">
        <f>+VWA557</f>
        <v>0</v>
      </c>
      <c r="VWB119" s="1845" t="e">
        <f>+VWA119/VWA$16</f>
        <v>#DIV/0!</v>
      </c>
      <c r="VWC119" s="1538">
        <f>+VWC557</f>
        <v>0</v>
      </c>
      <c r="VWD119" s="1845" t="e">
        <f>+VWC119/VWC$16</f>
        <v>#DIV/0!</v>
      </c>
      <c r="VWE119" s="1538">
        <f>+VWE557</f>
        <v>0</v>
      </c>
      <c r="VWF119" s="1845" t="e">
        <f>+VWE119/VWE$16</f>
        <v>#DIV/0!</v>
      </c>
      <c r="VWG119" s="1538">
        <f>+VWG557</f>
        <v>0</v>
      </c>
      <c r="VWH119" s="1845" t="e">
        <f>+VWG119/VWG$16</f>
        <v>#DIV/0!</v>
      </c>
      <c r="VWI119" s="1538">
        <f>+VWI557</f>
        <v>0</v>
      </c>
      <c r="VWJ119" s="1845" t="e">
        <f>+VWI119/VWI$16</f>
        <v>#DIV/0!</v>
      </c>
      <c r="VWK119" s="1538">
        <f>+VWK557</f>
        <v>0</v>
      </c>
      <c r="VWL119" s="1845" t="e">
        <f>+VWK119/VWK$16</f>
        <v>#DIV/0!</v>
      </c>
      <c r="VWM119" s="1538">
        <f>+VWM557</f>
        <v>0</v>
      </c>
      <c r="VWN119" s="1845" t="e">
        <f>+VWM119/VWM$16</f>
        <v>#DIV/0!</v>
      </c>
      <c r="VWO119" s="1538">
        <f>+VWO557</f>
        <v>0</v>
      </c>
      <c r="VWP119" s="1845" t="e">
        <f>+VWO119/VWO$16</f>
        <v>#DIV/0!</v>
      </c>
      <c r="VWQ119" s="1538">
        <f>+VWQ557</f>
        <v>0</v>
      </c>
      <c r="VWR119" s="1845" t="e">
        <f>+VWQ119/VWQ$16</f>
        <v>#DIV/0!</v>
      </c>
      <c r="VWS119" s="1538">
        <f>+VWS557</f>
        <v>0</v>
      </c>
      <c r="VWT119" s="1845" t="e">
        <f>+VWS119/VWS$16</f>
        <v>#DIV/0!</v>
      </c>
      <c r="VWU119" s="1538">
        <f>+VWU557</f>
        <v>0</v>
      </c>
      <c r="VWV119" s="1845" t="e">
        <f>+VWU119/VWU$16</f>
        <v>#DIV/0!</v>
      </c>
      <c r="VWW119" s="1538">
        <f>+VWW557</f>
        <v>0</v>
      </c>
      <c r="VWX119" s="1845" t="e">
        <f>+VWW119/VWW$16</f>
        <v>#DIV/0!</v>
      </c>
      <c r="VWY119" s="1538">
        <f>+VWY557</f>
        <v>0</v>
      </c>
      <c r="VWZ119" s="1845" t="e">
        <f>+VWY119/VWY$16</f>
        <v>#DIV/0!</v>
      </c>
      <c r="VXA119" s="1538">
        <f>+VXA557</f>
        <v>0</v>
      </c>
      <c r="VXB119" s="1845" t="e">
        <f>+VXA119/VXA$16</f>
        <v>#DIV/0!</v>
      </c>
      <c r="VXC119" s="1538">
        <f>+VXC557</f>
        <v>0</v>
      </c>
      <c r="VXD119" s="1845" t="e">
        <f>+VXC119/VXC$16</f>
        <v>#DIV/0!</v>
      </c>
      <c r="VXE119" s="1538">
        <f>+VXE557</f>
        <v>0</v>
      </c>
      <c r="VXF119" s="1845" t="e">
        <f>+VXE119/VXE$16</f>
        <v>#DIV/0!</v>
      </c>
      <c r="VXG119" s="1538">
        <f>+VXG557</f>
        <v>0</v>
      </c>
      <c r="VXH119" s="1845" t="e">
        <f>+VXG119/VXG$16</f>
        <v>#DIV/0!</v>
      </c>
      <c r="VXI119" s="1538">
        <f>+VXI557</f>
        <v>0</v>
      </c>
      <c r="VXJ119" s="1845" t="e">
        <f>+VXI119/VXI$16</f>
        <v>#DIV/0!</v>
      </c>
      <c r="VXK119" s="1538">
        <f>+VXK557</f>
        <v>0</v>
      </c>
      <c r="VXL119" s="1845" t="e">
        <f>+VXK119/VXK$16</f>
        <v>#DIV/0!</v>
      </c>
      <c r="VXM119" s="1538">
        <f>+VXM557</f>
        <v>0</v>
      </c>
      <c r="VXN119" s="1845" t="e">
        <f>+VXM119/VXM$16</f>
        <v>#DIV/0!</v>
      </c>
      <c r="VXO119" s="1538">
        <f>+VXO557</f>
        <v>0</v>
      </c>
      <c r="VXP119" s="1845" t="e">
        <f>+VXO119/VXO$16</f>
        <v>#DIV/0!</v>
      </c>
      <c r="VXQ119" s="1538">
        <f>+VXQ557</f>
        <v>0</v>
      </c>
      <c r="VXR119" s="1845" t="e">
        <f>+VXQ119/VXQ$16</f>
        <v>#DIV/0!</v>
      </c>
      <c r="VXS119" s="1538">
        <f>+VXS557</f>
        <v>0</v>
      </c>
      <c r="VXT119" s="1845" t="e">
        <f>+VXS119/VXS$16</f>
        <v>#DIV/0!</v>
      </c>
      <c r="VXU119" s="1538">
        <f>+VXU557</f>
        <v>0</v>
      </c>
      <c r="VXV119" s="1845" t="e">
        <f>+VXU119/VXU$16</f>
        <v>#DIV/0!</v>
      </c>
      <c r="VXW119" s="1538">
        <f>+VXW557</f>
        <v>0</v>
      </c>
      <c r="VXX119" s="1845" t="e">
        <f>+VXW119/VXW$16</f>
        <v>#DIV/0!</v>
      </c>
      <c r="VXY119" s="1538">
        <f>+VXY557</f>
        <v>0</v>
      </c>
      <c r="VXZ119" s="1845" t="e">
        <f>+VXY119/VXY$16</f>
        <v>#DIV/0!</v>
      </c>
      <c r="VYA119" s="1538">
        <f>+VYA557</f>
        <v>0</v>
      </c>
      <c r="VYB119" s="1845" t="e">
        <f>+VYA119/VYA$16</f>
        <v>#DIV/0!</v>
      </c>
      <c r="VYC119" s="1538">
        <f>+VYC557</f>
        <v>0</v>
      </c>
      <c r="VYD119" s="1845" t="e">
        <f>+VYC119/VYC$16</f>
        <v>#DIV/0!</v>
      </c>
      <c r="VYE119" s="1538">
        <f>+VYE557</f>
        <v>0</v>
      </c>
      <c r="VYF119" s="1845" t="e">
        <f>+VYE119/VYE$16</f>
        <v>#DIV/0!</v>
      </c>
      <c r="VYG119" s="1538">
        <f>+VYG557</f>
        <v>0</v>
      </c>
      <c r="VYH119" s="1845" t="e">
        <f>+VYG119/VYG$16</f>
        <v>#DIV/0!</v>
      </c>
      <c r="VYI119" s="1538">
        <f>+VYI557</f>
        <v>0</v>
      </c>
      <c r="VYJ119" s="1845" t="e">
        <f>+VYI119/VYI$16</f>
        <v>#DIV/0!</v>
      </c>
      <c r="VYK119" s="1538">
        <f>+VYK557</f>
        <v>0</v>
      </c>
      <c r="VYL119" s="1845" t="e">
        <f>+VYK119/VYK$16</f>
        <v>#DIV/0!</v>
      </c>
      <c r="VYM119" s="1538">
        <f>+VYM557</f>
        <v>0</v>
      </c>
      <c r="VYN119" s="1845" t="e">
        <f>+VYM119/VYM$16</f>
        <v>#DIV/0!</v>
      </c>
      <c r="VYO119" s="1538">
        <f>+VYO557</f>
        <v>0</v>
      </c>
      <c r="VYP119" s="1845" t="e">
        <f>+VYO119/VYO$16</f>
        <v>#DIV/0!</v>
      </c>
      <c r="VYQ119" s="1538">
        <f>+VYQ557</f>
        <v>0</v>
      </c>
      <c r="VYR119" s="1845" t="e">
        <f>+VYQ119/VYQ$16</f>
        <v>#DIV/0!</v>
      </c>
      <c r="VYS119" s="1538">
        <f>+VYS557</f>
        <v>0</v>
      </c>
      <c r="VYT119" s="1845" t="e">
        <f>+VYS119/VYS$16</f>
        <v>#DIV/0!</v>
      </c>
      <c r="VYU119" s="1538">
        <f>+VYU557</f>
        <v>0</v>
      </c>
      <c r="VYV119" s="1845" t="e">
        <f>+VYU119/VYU$16</f>
        <v>#DIV/0!</v>
      </c>
      <c r="VYW119" s="1538">
        <f>+VYW557</f>
        <v>0</v>
      </c>
      <c r="VYX119" s="1845" t="e">
        <f>+VYW119/VYW$16</f>
        <v>#DIV/0!</v>
      </c>
      <c r="VYY119" s="1538">
        <f>+VYY557</f>
        <v>0</v>
      </c>
      <c r="VYZ119" s="1845" t="e">
        <f>+VYY119/VYY$16</f>
        <v>#DIV/0!</v>
      </c>
      <c r="VZA119" s="1538">
        <f>+VZA557</f>
        <v>0</v>
      </c>
      <c r="VZB119" s="1845" t="e">
        <f>+VZA119/VZA$16</f>
        <v>#DIV/0!</v>
      </c>
      <c r="VZC119" s="1538">
        <f>+VZC557</f>
        <v>0</v>
      </c>
      <c r="VZD119" s="1845" t="e">
        <f>+VZC119/VZC$16</f>
        <v>#DIV/0!</v>
      </c>
      <c r="VZE119" s="1538">
        <f>+VZE557</f>
        <v>0</v>
      </c>
      <c r="VZF119" s="1845" t="e">
        <f>+VZE119/VZE$16</f>
        <v>#DIV/0!</v>
      </c>
      <c r="VZG119" s="1538">
        <f>+VZG557</f>
        <v>0</v>
      </c>
      <c r="VZH119" s="1845" t="e">
        <f>+VZG119/VZG$16</f>
        <v>#DIV/0!</v>
      </c>
      <c r="VZI119" s="1538">
        <f>+VZI557</f>
        <v>0</v>
      </c>
      <c r="VZJ119" s="1845" t="e">
        <f>+VZI119/VZI$16</f>
        <v>#DIV/0!</v>
      </c>
      <c r="VZK119" s="1538">
        <f>+VZK557</f>
        <v>0</v>
      </c>
      <c r="VZL119" s="1845" t="e">
        <f>+VZK119/VZK$16</f>
        <v>#DIV/0!</v>
      </c>
      <c r="VZM119" s="1538">
        <f>+VZM557</f>
        <v>0</v>
      </c>
      <c r="VZN119" s="1845" t="e">
        <f>+VZM119/VZM$16</f>
        <v>#DIV/0!</v>
      </c>
      <c r="VZO119" s="1538">
        <f>+VZO557</f>
        <v>0</v>
      </c>
      <c r="VZP119" s="1845" t="e">
        <f>+VZO119/VZO$16</f>
        <v>#DIV/0!</v>
      </c>
      <c r="VZQ119" s="1538">
        <f>+VZQ557</f>
        <v>0</v>
      </c>
      <c r="VZR119" s="1845" t="e">
        <f>+VZQ119/VZQ$16</f>
        <v>#DIV/0!</v>
      </c>
      <c r="VZS119" s="1538">
        <f>+VZS557</f>
        <v>0</v>
      </c>
      <c r="VZT119" s="1845" t="e">
        <f>+VZS119/VZS$16</f>
        <v>#DIV/0!</v>
      </c>
      <c r="VZU119" s="1538">
        <f>+VZU557</f>
        <v>0</v>
      </c>
      <c r="VZV119" s="1845" t="e">
        <f>+VZU119/VZU$16</f>
        <v>#DIV/0!</v>
      </c>
      <c r="VZW119" s="1538">
        <f>+VZW557</f>
        <v>0</v>
      </c>
      <c r="VZX119" s="1845" t="e">
        <f>+VZW119/VZW$16</f>
        <v>#DIV/0!</v>
      </c>
      <c r="VZY119" s="1538">
        <f>+VZY557</f>
        <v>0</v>
      </c>
      <c r="VZZ119" s="1845" t="e">
        <f>+VZY119/VZY$16</f>
        <v>#DIV/0!</v>
      </c>
      <c r="WAA119" s="1538">
        <f>+WAA557</f>
        <v>0</v>
      </c>
      <c r="WAB119" s="1845" t="e">
        <f>+WAA119/WAA$16</f>
        <v>#DIV/0!</v>
      </c>
      <c r="WAC119" s="1538">
        <f>+WAC557</f>
        <v>0</v>
      </c>
      <c r="WAD119" s="1845" t="e">
        <f>+WAC119/WAC$16</f>
        <v>#DIV/0!</v>
      </c>
      <c r="WAE119" s="1538">
        <f>+WAE557</f>
        <v>0</v>
      </c>
      <c r="WAF119" s="1845" t="e">
        <f>+WAE119/WAE$16</f>
        <v>#DIV/0!</v>
      </c>
      <c r="WAG119" s="1538">
        <f>+WAG557</f>
        <v>0</v>
      </c>
      <c r="WAH119" s="1845" t="e">
        <f>+WAG119/WAG$16</f>
        <v>#DIV/0!</v>
      </c>
      <c r="WAI119" s="1538">
        <f>+WAI557</f>
        <v>0</v>
      </c>
      <c r="WAJ119" s="1845" t="e">
        <f>+WAI119/WAI$16</f>
        <v>#DIV/0!</v>
      </c>
      <c r="WAK119" s="1538">
        <f>+WAK557</f>
        <v>0</v>
      </c>
      <c r="WAL119" s="1845" t="e">
        <f>+WAK119/WAK$16</f>
        <v>#DIV/0!</v>
      </c>
      <c r="WAM119" s="1538">
        <f>+WAM557</f>
        <v>0</v>
      </c>
      <c r="WAN119" s="1845" t="e">
        <f>+WAM119/WAM$16</f>
        <v>#DIV/0!</v>
      </c>
      <c r="WAO119" s="1538">
        <f>+WAO557</f>
        <v>0</v>
      </c>
      <c r="WAP119" s="1845" t="e">
        <f>+WAO119/WAO$16</f>
        <v>#DIV/0!</v>
      </c>
      <c r="WAQ119" s="1538">
        <f>+WAQ557</f>
        <v>0</v>
      </c>
      <c r="WAR119" s="1845" t="e">
        <f>+WAQ119/WAQ$16</f>
        <v>#DIV/0!</v>
      </c>
      <c r="WAS119" s="1538">
        <f>+WAS557</f>
        <v>0</v>
      </c>
      <c r="WAT119" s="1845" t="e">
        <f>+WAS119/WAS$16</f>
        <v>#DIV/0!</v>
      </c>
      <c r="WAU119" s="1538">
        <f>+WAU557</f>
        <v>0</v>
      </c>
      <c r="WAV119" s="1845" t="e">
        <f>+WAU119/WAU$16</f>
        <v>#DIV/0!</v>
      </c>
      <c r="WAW119" s="1538">
        <f>+WAW557</f>
        <v>0</v>
      </c>
      <c r="WAX119" s="1845" t="e">
        <f>+WAW119/WAW$16</f>
        <v>#DIV/0!</v>
      </c>
      <c r="WAY119" s="1538">
        <f>+WAY557</f>
        <v>0</v>
      </c>
      <c r="WAZ119" s="1845" t="e">
        <f>+WAY119/WAY$16</f>
        <v>#DIV/0!</v>
      </c>
      <c r="WBA119" s="1538">
        <f>+WBA557</f>
        <v>0</v>
      </c>
      <c r="WBB119" s="1845" t="e">
        <f>+WBA119/WBA$16</f>
        <v>#DIV/0!</v>
      </c>
      <c r="WBC119" s="1538">
        <f>+WBC557</f>
        <v>0</v>
      </c>
      <c r="WBD119" s="1845" t="e">
        <f>+WBC119/WBC$16</f>
        <v>#DIV/0!</v>
      </c>
      <c r="WBE119" s="1538">
        <f>+WBE557</f>
        <v>0</v>
      </c>
      <c r="WBF119" s="1845" t="e">
        <f>+WBE119/WBE$16</f>
        <v>#DIV/0!</v>
      </c>
      <c r="WBG119" s="1538">
        <f>+WBG557</f>
        <v>0</v>
      </c>
      <c r="WBH119" s="1845" t="e">
        <f>+WBG119/WBG$16</f>
        <v>#DIV/0!</v>
      </c>
      <c r="WBI119" s="1538">
        <f>+WBI557</f>
        <v>0</v>
      </c>
      <c r="WBJ119" s="1845" t="e">
        <f>+WBI119/WBI$16</f>
        <v>#DIV/0!</v>
      </c>
      <c r="WBK119" s="1538">
        <f>+WBK557</f>
        <v>0</v>
      </c>
      <c r="WBL119" s="1845" t="e">
        <f>+WBK119/WBK$16</f>
        <v>#DIV/0!</v>
      </c>
      <c r="WBM119" s="1538">
        <f>+WBM557</f>
        <v>0</v>
      </c>
      <c r="WBN119" s="1845" t="e">
        <f>+WBM119/WBM$16</f>
        <v>#DIV/0!</v>
      </c>
      <c r="WBO119" s="1538">
        <f>+WBO557</f>
        <v>0</v>
      </c>
      <c r="WBP119" s="1845" t="e">
        <f>+WBO119/WBO$16</f>
        <v>#DIV/0!</v>
      </c>
      <c r="WBQ119" s="1538">
        <f>+WBQ557</f>
        <v>0</v>
      </c>
      <c r="WBR119" s="1845" t="e">
        <f>+WBQ119/WBQ$16</f>
        <v>#DIV/0!</v>
      </c>
      <c r="WBS119" s="1538">
        <f>+WBS557</f>
        <v>0</v>
      </c>
      <c r="WBT119" s="1845" t="e">
        <f>+WBS119/WBS$16</f>
        <v>#DIV/0!</v>
      </c>
      <c r="WBU119" s="1538">
        <f>+WBU557</f>
        <v>0</v>
      </c>
      <c r="WBV119" s="1845" t="e">
        <f>+WBU119/WBU$16</f>
        <v>#DIV/0!</v>
      </c>
      <c r="WBW119" s="1538">
        <f>+WBW557</f>
        <v>0</v>
      </c>
      <c r="WBX119" s="1845" t="e">
        <f>+WBW119/WBW$16</f>
        <v>#DIV/0!</v>
      </c>
      <c r="WBY119" s="1538">
        <f>+WBY557</f>
        <v>0</v>
      </c>
      <c r="WBZ119" s="1845" t="e">
        <f>+WBY119/WBY$16</f>
        <v>#DIV/0!</v>
      </c>
      <c r="WCA119" s="1538">
        <f>+WCA557</f>
        <v>0</v>
      </c>
      <c r="WCB119" s="1845" t="e">
        <f>+WCA119/WCA$16</f>
        <v>#DIV/0!</v>
      </c>
      <c r="WCC119" s="1538">
        <f>+WCC557</f>
        <v>0</v>
      </c>
      <c r="WCD119" s="1845" t="e">
        <f>+WCC119/WCC$16</f>
        <v>#DIV/0!</v>
      </c>
      <c r="WCE119" s="1538">
        <f>+WCE557</f>
        <v>0</v>
      </c>
      <c r="WCF119" s="1845" t="e">
        <f>+WCE119/WCE$16</f>
        <v>#DIV/0!</v>
      </c>
      <c r="WCG119" s="1538">
        <f>+WCG557</f>
        <v>0</v>
      </c>
      <c r="WCH119" s="1845" t="e">
        <f>+WCG119/WCG$16</f>
        <v>#DIV/0!</v>
      </c>
      <c r="WCI119" s="1538">
        <f>+WCI557</f>
        <v>0</v>
      </c>
      <c r="WCJ119" s="1845" t="e">
        <f>+WCI119/WCI$16</f>
        <v>#DIV/0!</v>
      </c>
      <c r="WCK119" s="1538">
        <f>+WCK557</f>
        <v>0</v>
      </c>
      <c r="WCL119" s="1845" t="e">
        <f>+WCK119/WCK$16</f>
        <v>#DIV/0!</v>
      </c>
      <c r="WCM119" s="1538">
        <f>+WCM557</f>
        <v>0</v>
      </c>
      <c r="WCN119" s="1845" t="e">
        <f>+WCM119/WCM$16</f>
        <v>#DIV/0!</v>
      </c>
      <c r="WCO119" s="1538">
        <f>+WCO557</f>
        <v>0</v>
      </c>
      <c r="WCP119" s="1845" t="e">
        <f>+WCO119/WCO$16</f>
        <v>#DIV/0!</v>
      </c>
      <c r="WCQ119" s="1538">
        <f>+WCQ557</f>
        <v>0</v>
      </c>
      <c r="WCR119" s="1845" t="e">
        <f>+WCQ119/WCQ$16</f>
        <v>#DIV/0!</v>
      </c>
      <c r="WCS119" s="1538">
        <f>+WCS557</f>
        <v>0</v>
      </c>
      <c r="WCT119" s="1845" t="e">
        <f>+WCS119/WCS$16</f>
        <v>#DIV/0!</v>
      </c>
      <c r="WCU119" s="1538">
        <f>+WCU557</f>
        <v>0</v>
      </c>
      <c r="WCV119" s="1845" t="e">
        <f>+WCU119/WCU$16</f>
        <v>#DIV/0!</v>
      </c>
      <c r="WCW119" s="1538">
        <f>+WCW557</f>
        <v>0</v>
      </c>
      <c r="WCX119" s="1845" t="e">
        <f>+WCW119/WCW$16</f>
        <v>#DIV/0!</v>
      </c>
      <c r="WCY119" s="1538">
        <f>+WCY557</f>
        <v>0</v>
      </c>
      <c r="WCZ119" s="1845" t="e">
        <f>+WCY119/WCY$16</f>
        <v>#DIV/0!</v>
      </c>
      <c r="WDA119" s="1538">
        <f>+WDA557</f>
        <v>0</v>
      </c>
      <c r="WDB119" s="1845" t="e">
        <f>+WDA119/WDA$16</f>
        <v>#DIV/0!</v>
      </c>
      <c r="WDC119" s="1538">
        <f>+WDC557</f>
        <v>0</v>
      </c>
      <c r="WDD119" s="1845" t="e">
        <f>+WDC119/WDC$16</f>
        <v>#DIV/0!</v>
      </c>
      <c r="WDE119" s="1538">
        <f>+WDE557</f>
        <v>0</v>
      </c>
      <c r="WDF119" s="1845" t="e">
        <f>+WDE119/WDE$16</f>
        <v>#DIV/0!</v>
      </c>
      <c r="WDG119" s="1538">
        <f>+WDG557</f>
        <v>0</v>
      </c>
      <c r="WDH119" s="1845" t="e">
        <f>+WDG119/WDG$16</f>
        <v>#DIV/0!</v>
      </c>
      <c r="WDI119" s="1538">
        <f>+WDI557</f>
        <v>0</v>
      </c>
      <c r="WDJ119" s="1845" t="e">
        <f>+WDI119/WDI$16</f>
        <v>#DIV/0!</v>
      </c>
      <c r="WDK119" s="1538">
        <f>+WDK557</f>
        <v>0</v>
      </c>
      <c r="WDL119" s="1845" t="e">
        <f>+WDK119/WDK$16</f>
        <v>#DIV/0!</v>
      </c>
      <c r="WDM119" s="1538">
        <f>+WDM557</f>
        <v>0</v>
      </c>
      <c r="WDN119" s="1845" t="e">
        <f>+WDM119/WDM$16</f>
        <v>#DIV/0!</v>
      </c>
      <c r="WDO119" s="1538">
        <f>+WDO557</f>
        <v>0</v>
      </c>
      <c r="WDP119" s="1845" t="e">
        <f>+WDO119/WDO$16</f>
        <v>#DIV/0!</v>
      </c>
      <c r="WDQ119" s="1538">
        <f>+WDQ557</f>
        <v>0</v>
      </c>
      <c r="WDR119" s="1845" t="e">
        <f>+WDQ119/WDQ$16</f>
        <v>#DIV/0!</v>
      </c>
      <c r="WDS119" s="1538">
        <f>+WDS557</f>
        <v>0</v>
      </c>
      <c r="WDT119" s="1845" t="e">
        <f>+WDS119/WDS$16</f>
        <v>#DIV/0!</v>
      </c>
      <c r="WDU119" s="1538">
        <f>+WDU557</f>
        <v>0</v>
      </c>
      <c r="WDV119" s="1845" t="e">
        <f>+WDU119/WDU$16</f>
        <v>#DIV/0!</v>
      </c>
      <c r="WDW119" s="1538">
        <f>+WDW557</f>
        <v>0</v>
      </c>
      <c r="WDX119" s="1845" t="e">
        <f>+WDW119/WDW$16</f>
        <v>#DIV/0!</v>
      </c>
      <c r="WDY119" s="1538">
        <f>+WDY557</f>
        <v>0</v>
      </c>
      <c r="WDZ119" s="1845" t="e">
        <f>+WDY119/WDY$16</f>
        <v>#DIV/0!</v>
      </c>
      <c r="WEA119" s="1538">
        <f>+WEA557</f>
        <v>0</v>
      </c>
      <c r="WEB119" s="1845" t="e">
        <f>+WEA119/WEA$16</f>
        <v>#DIV/0!</v>
      </c>
      <c r="WEC119" s="1538">
        <f>+WEC557</f>
        <v>0</v>
      </c>
      <c r="WED119" s="1845" t="e">
        <f>+WEC119/WEC$16</f>
        <v>#DIV/0!</v>
      </c>
      <c r="WEE119" s="1538">
        <f>+WEE557</f>
        <v>0</v>
      </c>
      <c r="WEF119" s="1845" t="e">
        <f>+WEE119/WEE$16</f>
        <v>#DIV/0!</v>
      </c>
      <c r="WEG119" s="1538">
        <f>+WEG557</f>
        <v>0</v>
      </c>
      <c r="WEH119" s="1845" t="e">
        <f>+WEG119/WEG$16</f>
        <v>#DIV/0!</v>
      </c>
      <c r="WEI119" s="1538">
        <f>+WEI557</f>
        <v>0</v>
      </c>
      <c r="WEJ119" s="1845" t="e">
        <f>+WEI119/WEI$16</f>
        <v>#DIV/0!</v>
      </c>
      <c r="WEK119" s="1538">
        <f>+WEK557</f>
        <v>0</v>
      </c>
      <c r="WEL119" s="1845" t="e">
        <f>+WEK119/WEK$16</f>
        <v>#DIV/0!</v>
      </c>
      <c r="WEM119" s="1538">
        <f>+WEM557</f>
        <v>0</v>
      </c>
      <c r="WEN119" s="1845" t="e">
        <f>+WEM119/WEM$16</f>
        <v>#DIV/0!</v>
      </c>
      <c r="WEO119" s="1538">
        <f>+WEO557</f>
        <v>0</v>
      </c>
      <c r="WEP119" s="1845" t="e">
        <f>+WEO119/WEO$16</f>
        <v>#DIV/0!</v>
      </c>
      <c r="WEQ119" s="1538">
        <f>+WEQ557</f>
        <v>0</v>
      </c>
      <c r="WER119" s="1845" t="e">
        <f>+WEQ119/WEQ$16</f>
        <v>#DIV/0!</v>
      </c>
      <c r="WES119" s="1538">
        <f>+WES557</f>
        <v>0</v>
      </c>
      <c r="WET119" s="1845" t="e">
        <f>+WES119/WES$16</f>
        <v>#DIV/0!</v>
      </c>
      <c r="WEU119" s="1538">
        <f>+WEU557</f>
        <v>0</v>
      </c>
      <c r="WEV119" s="1845" t="e">
        <f>+WEU119/WEU$16</f>
        <v>#DIV/0!</v>
      </c>
      <c r="WEW119" s="1538">
        <f>+WEW557</f>
        <v>0</v>
      </c>
      <c r="WEX119" s="1845" t="e">
        <f>+WEW119/WEW$16</f>
        <v>#DIV/0!</v>
      </c>
      <c r="WEY119" s="1538">
        <f>+WEY557</f>
        <v>0</v>
      </c>
      <c r="WEZ119" s="1845" t="e">
        <f>+WEY119/WEY$16</f>
        <v>#DIV/0!</v>
      </c>
      <c r="WFA119" s="1538">
        <f>+WFA557</f>
        <v>0</v>
      </c>
      <c r="WFB119" s="1845" t="e">
        <f>+WFA119/WFA$16</f>
        <v>#DIV/0!</v>
      </c>
      <c r="WFC119" s="1538">
        <f>+WFC557</f>
        <v>0</v>
      </c>
      <c r="WFD119" s="1845" t="e">
        <f>+WFC119/WFC$16</f>
        <v>#DIV/0!</v>
      </c>
      <c r="WFE119" s="1538">
        <f>+WFE557</f>
        <v>0</v>
      </c>
      <c r="WFF119" s="1845" t="e">
        <f>+WFE119/WFE$16</f>
        <v>#DIV/0!</v>
      </c>
      <c r="WFG119" s="1538">
        <f>+WFG557</f>
        <v>0</v>
      </c>
      <c r="WFH119" s="1845" t="e">
        <f>+WFG119/WFG$16</f>
        <v>#DIV/0!</v>
      </c>
      <c r="WFI119" s="1538">
        <f>+WFI557</f>
        <v>0</v>
      </c>
      <c r="WFJ119" s="1845" t="e">
        <f>+WFI119/WFI$16</f>
        <v>#DIV/0!</v>
      </c>
      <c r="WFK119" s="1538">
        <f>+WFK557</f>
        <v>0</v>
      </c>
      <c r="WFL119" s="1845" t="e">
        <f>+WFK119/WFK$16</f>
        <v>#DIV/0!</v>
      </c>
      <c r="WFM119" s="1538">
        <f>+WFM557</f>
        <v>0</v>
      </c>
      <c r="WFN119" s="1845" t="e">
        <f>+WFM119/WFM$16</f>
        <v>#DIV/0!</v>
      </c>
      <c r="WFO119" s="1538">
        <f>+WFO557</f>
        <v>0</v>
      </c>
      <c r="WFP119" s="1845" t="e">
        <f>+WFO119/WFO$16</f>
        <v>#DIV/0!</v>
      </c>
      <c r="WFQ119" s="1538">
        <f>+WFQ557</f>
        <v>0</v>
      </c>
      <c r="WFR119" s="1845" t="e">
        <f>+WFQ119/WFQ$16</f>
        <v>#DIV/0!</v>
      </c>
      <c r="WFS119" s="1538">
        <f>+WFS557</f>
        <v>0</v>
      </c>
      <c r="WFT119" s="1845" t="e">
        <f>+WFS119/WFS$16</f>
        <v>#DIV/0!</v>
      </c>
      <c r="WFU119" s="1538">
        <f>+WFU557</f>
        <v>0</v>
      </c>
      <c r="WFV119" s="1845" t="e">
        <f>+WFU119/WFU$16</f>
        <v>#DIV/0!</v>
      </c>
      <c r="WFW119" s="1538">
        <f>+WFW557</f>
        <v>0</v>
      </c>
      <c r="WFX119" s="1845" t="e">
        <f>+WFW119/WFW$16</f>
        <v>#DIV/0!</v>
      </c>
      <c r="WFY119" s="1538">
        <f>+WFY557</f>
        <v>0</v>
      </c>
      <c r="WFZ119" s="1845" t="e">
        <f>+WFY119/WFY$16</f>
        <v>#DIV/0!</v>
      </c>
      <c r="WGA119" s="1538">
        <f>+WGA557</f>
        <v>0</v>
      </c>
      <c r="WGB119" s="1845" t="e">
        <f>+WGA119/WGA$16</f>
        <v>#DIV/0!</v>
      </c>
      <c r="WGC119" s="1538">
        <f>+WGC557</f>
        <v>0</v>
      </c>
      <c r="WGD119" s="1845" t="e">
        <f>+WGC119/WGC$16</f>
        <v>#DIV/0!</v>
      </c>
      <c r="WGE119" s="1538">
        <f>+WGE557</f>
        <v>0</v>
      </c>
      <c r="WGF119" s="1845" t="e">
        <f>+WGE119/WGE$16</f>
        <v>#DIV/0!</v>
      </c>
      <c r="WGG119" s="1538">
        <f>+WGG557</f>
        <v>0</v>
      </c>
      <c r="WGH119" s="1845" t="e">
        <f>+WGG119/WGG$16</f>
        <v>#DIV/0!</v>
      </c>
      <c r="WGI119" s="1538">
        <f>+WGI557</f>
        <v>0</v>
      </c>
      <c r="WGJ119" s="1845" t="e">
        <f>+WGI119/WGI$16</f>
        <v>#DIV/0!</v>
      </c>
      <c r="WGK119" s="1538">
        <f>+WGK557</f>
        <v>0</v>
      </c>
      <c r="WGL119" s="1845" t="e">
        <f>+WGK119/WGK$16</f>
        <v>#DIV/0!</v>
      </c>
      <c r="WGM119" s="1538">
        <f>+WGM557</f>
        <v>0</v>
      </c>
      <c r="WGN119" s="1845" t="e">
        <f>+WGM119/WGM$16</f>
        <v>#DIV/0!</v>
      </c>
      <c r="WGO119" s="1538">
        <f>+WGO557</f>
        <v>0</v>
      </c>
      <c r="WGP119" s="1845" t="e">
        <f>+WGO119/WGO$16</f>
        <v>#DIV/0!</v>
      </c>
      <c r="WGQ119" s="1538">
        <f>+WGQ557</f>
        <v>0</v>
      </c>
      <c r="WGR119" s="1845" t="e">
        <f>+WGQ119/WGQ$16</f>
        <v>#DIV/0!</v>
      </c>
      <c r="WGS119" s="1538">
        <f>+WGS557</f>
        <v>0</v>
      </c>
      <c r="WGT119" s="1845" t="e">
        <f>+WGS119/WGS$16</f>
        <v>#DIV/0!</v>
      </c>
      <c r="WGU119" s="1538">
        <f>+WGU557</f>
        <v>0</v>
      </c>
      <c r="WGV119" s="1845" t="e">
        <f>+WGU119/WGU$16</f>
        <v>#DIV/0!</v>
      </c>
      <c r="WGW119" s="1538">
        <f>+WGW557</f>
        <v>0</v>
      </c>
      <c r="WGX119" s="1845" t="e">
        <f>+WGW119/WGW$16</f>
        <v>#DIV/0!</v>
      </c>
      <c r="WGY119" s="1538">
        <f>+WGY557</f>
        <v>0</v>
      </c>
      <c r="WGZ119" s="1845" t="e">
        <f>+WGY119/WGY$16</f>
        <v>#DIV/0!</v>
      </c>
      <c r="WHA119" s="1538">
        <f>+WHA557</f>
        <v>0</v>
      </c>
      <c r="WHB119" s="1845" t="e">
        <f>+WHA119/WHA$16</f>
        <v>#DIV/0!</v>
      </c>
      <c r="WHC119" s="1538">
        <f>+WHC557</f>
        <v>0</v>
      </c>
      <c r="WHD119" s="1845" t="e">
        <f>+WHC119/WHC$16</f>
        <v>#DIV/0!</v>
      </c>
      <c r="WHE119" s="1538">
        <f>+WHE557</f>
        <v>0</v>
      </c>
      <c r="WHF119" s="1845" t="e">
        <f>+WHE119/WHE$16</f>
        <v>#DIV/0!</v>
      </c>
      <c r="WHG119" s="1538">
        <f>+WHG557</f>
        <v>0</v>
      </c>
      <c r="WHH119" s="1845" t="e">
        <f>+WHG119/WHG$16</f>
        <v>#DIV/0!</v>
      </c>
      <c r="WHI119" s="1538">
        <f>+WHI557</f>
        <v>0</v>
      </c>
      <c r="WHJ119" s="1845" t="e">
        <f>+WHI119/WHI$16</f>
        <v>#DIV/0!</v>
      </c>
      <c r="WHK119" s="1538">
        <f>+WHK557</f>
        <v>0</v>
      </c>
      <c r="WHL119" s="1845" t="e">
        <f>+WHK119/WHK$16</f>
        <v>#DIV/0!</v>
      </c>
      <c r="WHM119" s="1538">
        <f>+WHM557</f>
        <v>0</v>
      </c>
      <c r="WHN119" s="1845" t="e">
        <f>+WHM119/WHM$16</f>
        <v>#DIV/0!</v>
      </c>
      <c r="WHO119" s="1538">
        <f>+WHO557</f>
        <v>0</v>
      </c>
      <c r="WHP119" s="1845" t="e">
        <f>+WHO119/WHO$16</f>
        <v>#DIV/0!</v>
      </c>
      <c r="WHQ119" s="1538">
        <f>+WHQ557</f>
        <v>0</v>
      </c>
      <c r="WHR119" s="1845" t="e">
        <f>+WHQ119/WHQ$16</f>
        <v>#DIV/0!</v>
      </c>
      <c r="WHS119" s="1538">
        <f>+WHS557</f>
        <v>0</v>
      </c>
      <c r="WHT119" s="1845" t="e">
        <f>+WHS119/WHS$16</f>
        <v>#DIV/0!</v>
      </c>
      <c r="WHU119" s="1538">
        <f>+WHU557</f>
        <v>0</v>
      </c>
      <c r="WHV119" s="1845" t="e">
        <f>+WHU119/WHU$16</f>
        <v>#DIV/0!</v>
      </c>
      <c r="WHW119" s="1538">
        <f>+WHW557</f>
        <v>0</v>
      </c>
      <c r="WHX119" s="1845" t="e">
        <f>+WHW119/WHW$16</f>
        <v>#DIV/0!</v>
      </c>
      <c r="WHY119" s="1538">
        <f>+WHY557</f>
        <v>0</v>
      </c>
      <c r="WHZ119" s="1845" t="e">
        <f>+WHY119/WHY$16</f>
        <v>#DIV/0!</v>
      </c>
      <c r="WIA119" s="1538">
        <f>+WIA557</f>
        <v>0</v>
      </c>
      <c r="WIB119" s="1845" t="e">
        <f>+WIA119/WIA$16</f>
        <v>#DIV/0!</v>
      </c>
      <c r="WIC119" s="1538">
        <f>+WIC557</f>
        <v>0</v>
      </c>
      <c r="WID119" s="1845" t="e">
        <f>+WIC119/WIC$16</f>
        <v>#DIV/0!</v>
      </c>
      <c r="WIE119" s="1538">
        <f>+WIE557</f>
        <v>0</v>
      </c>
      <c r="WIF119" s="1845" t="e">
        <f>+WIE119/WIE$16</f>
        <v>#DIV/0!</v>
      </c>
      <c r="WIG119" s="1538">
        <f>+WIG557</f>
        <v>0</v>
      </c>
      <c r="WIH119" s="1845" t="e">
        <f>+WIG119/WIG$16</f>
        <v>#DIV/0!</v>
      </c>
      <c r="WII119" s="1538">
        <f>+WII557</f>
        <v>0</v>
      </c>
      <c r="WIJ119" s="1845" t="e">
        <f>+WII119/WII$16</f>
        <v>#DIV/0!</v>
      </c>
      <c r="WIK119" s="1538">
        <f>+WIK557</f>
        <v>0</v>
      </c>
      <c r="WIL119" s="1845" t="e">
        <f>+WIK119/WIK$16</f>
        <v>#DIV/0!</v>
      </c>
      <c r="WIM119" s="1538">
        <f>+WIM557</f>
        <v>0</v>
      </c>
      <c r="WIN119" s="1845" t="e">
        <f>+WIM119/WIM$16</f>
        <v>#DIV/0!</v>
      </c>
      <c r="WIO119" s="1538">
        <f>+WIO557</f>
        <v>0</v>
      </c>
      <c r="WIP119" s="1845" t="e">
        <f>+WIO119/WIO$16</f>
        <v>#DIV/0!</v>
      </c>
      <c r="WIQ119" s="1538">
        <f>+WIQ557</f>
        <v>0</v>
      </c>
      <c r="WIR119" s="1845" t="e">
        <f>+WIQ119/WIQ$16</f>
        <v>#DIV/0!</v>
      </c>
      <c r="WIS119" s="1538">
        <f>+WIS557</f>
        <v>0</v>
      </c>
      <c r="WIT119" s="1845" t="e">
        <f>+WIS119/WIS$16</f>
        <v>#DIV/0!</v>
      </c>
      <c r="WIU119" s="1538">
        <f>+WIU557</f>
        <v>0</v>
      </c>
      <c r="WIV119" s="1845" t="e">
        <f>+WIU119/WIU$16</f>
        <v>#DIV/0!</v>
      </c>
      <c r="WIW119" s="1538">
        <f>+WIW557</f>
        <v>0</v>
      </c>
      <c r="WIX119" s="1845" t="e">
        <f>+WIW119/WIW$16</f>
        <v>#DIV/0!</v>
      </c>
      <c r="WIY119" s="1538">
        <f>+WIY557</f>
        <v>0</v>
      </c>
      <c r="WIZ119" s="1845" t="e">
        <f>+WIY119/WIY$16</f>
        <v>#DIV/0!</v>
      </c>
      <c r="WJA119" s="1538">
        <f>+WJA557</f>
        <v>0</v>
      </c>
      <c r="WJB119" s="1845" t="e">
        <f>+WJA119/WJA$16</f>
        <v>#DIV/0!</v>
      </c>
      <c r="WJC119" s="1538">
        <f>+WJC557</f>
        <v>0</v>
      </c>
      <c r="WJD119" s="1845" t="e">
        <f>+WJC119/WJC$16</f>
        <v>#DIV/0!</v>
      </c>
      <c r="WJE119" s="1538">
        <f>+WJE557</f>
        <v>0</v>
      </c>
      <c r="WJF119" s="1845" t="e">
        <f>+WJE119/WJE$16</f>
        <v>#DIV/0!</v>
      </c>
      <c r="WJG119" s="1538">
        <f>+WJG557</f>
        <v>0</v>
      </c>
      <c r="WJH119" s="1845" t="e">
        <f>+WJG119/WJG$16</f>
        <v>#DIV/0!</v>
      </c>
      <c r="WJI119" s="1538">
        <f>+WJI557</f>
        <v>0</v>
      </c>
      <c r="WJJ119" s="1845" t="e">
        <f>+WJI119/WJI$16</f>
        <v>#DIV/0!</v>
      </c>
      <c r="WJK119" s="1538">
        <f>+WJK557</f>
        <v>0</v>
      </c>
      <c r="WJL119" s="1845" t="e">
        <f>+WJK119/WJK$16</f>
        <v>#DIV/0!</v>
      </c>
      <c r="WJM119" s="1538">
        <f>+WJM557</f>
        <v>0</v>
      </c>
      <c r="WJN119" s="1845" t="e">
        <f>+WJM119/WJM$16</f>
        <v>#DIV/0!</v>
      </c>
      <c r="WJO119" s="1538">
        <f>+WJO557</f>
        <v>0</v>
      </c>
      <c r="WJP119" s="1845" t="e">
        <f>+WJO119/WJO$16</f>
        <v>#DIV/0!</v>
      </c>
      <c r="WJQ119" s="1538">
        <f>+WJQ557</f>
        <v>0</v>
      </c>
      <c r="WJR119" s="1845" t="e">
        <f>+WJQ119/WJQ$16</f>
        <v>#DIV/0!</v>
      </c>
      <c r="WJS119" s="1538">
        <f>+WJS557</f>
        <v>0</v>
      </c>
      <c r="WJT119" s="1845" t="e">
        <f>+WJS119/WJS$16</f>
        <v>#DIV/0!</v>
      </c>
      <c r="WJU119" s="1538">
        <f>+WJU557</f>
        <v>0</v>
      </c>
      <c r="WJV119" s="1845" t="e">
        <f>+WJU119/WJU$16</f>
        <v>#DIV/0!</v>
      </c>
      <c r="WJW119" s="1538">
        <f>+WJW557</f>
        <v>0</v>
      </c>
      <c r="WJX119" s="1845" t="e">
        <f>+WJW119/WJW$16</f>
        <v>#DIV/0!</v>
      </c>
      <c r="WJY119" s="1538">
        <f>+WJY557</f>
        <v>0</v>
      </c>
      <c r="WJZ119" s="1845" t="e">
        <f>+WJY119/WJY$16</f>
        <v>#DIV/0!</v>
      </c>
      <c r="WKA119" s="1538">
        <f>+WKA557</f>
        <v>0</v>
      </c>
      <c r="WKB119" s="1845" t="e">
        <f>+WKA119/WKA$16</f>
        <v>#DIV/0!</v>
      </c>
      <c r="WKC119" s="1538">
        <f>+WKC557</f>
        <v>0</v>
      </c>
      <c r="WKD119" s="1845" t="e">
        <f>+WKC119/WKC$16</f>
        <v>#DIV/0!</v>
      </c>
      <c r="WKE119" s="1538">
        <f>+WKE557</f>
        <v>0</v>
      </c>
      <c r="WKF119" s="1845" t="e">
        <f>+WKE119/WKE$16</f>
        <v>#DIV/0!</v>
      </c>
      <c r="WKG119" s="1538">
        <f>+WKG557</f>
        <v>0</v>
      </c>
      <c r="WKH119" s="1845" t="e">
        <f>+WKG119/WKG$16</f>
        <v>#DIV/0!</v>
      </c>
      <c r="WKI119" s="1538">
        <f>+WKI557</f>
        <v>0</v>
      </c>
      <c r="WKJ119" s="1845" t="e">
        <f>+WKI119/WKI$16</f>
        <v>#DIV/0!</v>
      </c>
      <c r="WKK119" s="1538">
        <f>+WKK557</f>
        <v>0</v>
      </c>
      <c r="WKL119" s="1845" t="e">
        <f>+WKK119/WKK$16</f>
        <v>#DIV/0!</v>
      </c>
      <c r="WKM119" s="1538">
        <f>+WKM557</f>
        <v>0</v>
      </c>
      <c r="WKN119" s="1845" t="e">
        <f>+WKM119/WKM$16</f>
        <v>#DIV/0!</v>
      </c>
      <c r="WKO119" s="1538">
        <f>+WKO557</f>
        <v>0</v>
      </c>
      <c r="WKP119" s="1845" t="e">
        <f>+WKO119/WKO$16</f>
        <v>#DIV/0!</v>
      </c>
      <c r="WKQ119" s="1538">
        <f>+WKQ557</f>
        <v>0</v>
      </c>
      <c r="WKR119" s="1845" t="e">
        <f>+WKQ119/WKQ$16</f>
        <v>#DIV/0!</v>
      </c>
      <c r="WKS119" s="1538">
        <f>+WKS557</f>
        <v>0</v>
      </c>
      <c r="WKT119" s="1845" t="e">
        <f>+WKS119/WKS$16</f>
        <v>#DIV/0!</v>
      </c>
      <c r="WKU119" s="1538">
        <f>+WKU557</f>
        <v>0</v>
      </c>
      <c r="WKV119" s="1845" t="e">
        <f>+WKU119/WKU$16</f>
        <v>#DIV/0!</v>
      </c>
      <c r="WKW119" s="1538">
        <f>+WKW557</f>
        <v>0</v>
      </c>
      <c r="WKX119" s="1845" t="e">
        <f>+WKW119/WKW$16</f>
        <v>#DIV/0!</v>
      </c>
      <c r="WKY119" s="1538">
        <f>+WKY557</f>
        <v>0</v>
      </c>
      <c r="WKZ119" s="1845" t="e">
        <f>+WKY119/WKY$16</f>
        <v>#DIV/0!</v>
      </c>
      <c r="WLA119" s="1538">
        <f>+WLA557</f>
        <v>0</v>
      </c>
      <c r="WLB119" s="1845" t="e">
        <f>+WLA119/WLA$16</f>
        <v>#DIV/0!</v>
      </c>
      <c r="WLC119" s="1538">
        <f>+WLC557</f>
        <v>0</v>
      </c>
      <c r="WLD119" s="1845" t="e">
        <f>+WLC119/WLC$16</f>
        <v>#DIV/0!</v>
      </c>
      <c r="WLE119" s="1538">
        <f>+WLE557</f>
        <v>0</v>
      </c>
      <c r="WLF119" s="1845" t="e">
        <f>+WLE119/WLE$16</f>
        <v>#DIV/0!</v>
      </c>
      <c r="WLG119" s="1538">
        <f>+WLG557</f>
        <v>0</v>
      </c>
      <c r="WLH119" s="1845" t="e">
        <f>+WLG119/WLG$16</f>
        <v>#DIV/0!</v>
      </c>
      <c r="WLI119" s="1538">
        <f>+WLI557</f>
        <v>0</v>
      </c>
      <c r="WLJ119" s="1845" t="e">
        <f>+WLI119/WLI$16</f>
        <v>#DIV/0!</v>
      </c>
      <c r="WLK119" s="1538">
        <f>+WLK557</f>
        <v>0</v>
      </c>
      <c r="WLL119" s="1845" t="e">
        <f>+WLK119/WLK$16</f>
        <v>#DIV/0!</v>
      </c>
      <c r="WLM119" s="1538">
        <f>+WLM557</f>
        <v>0</v>
      </c>
      <c r="WLN119" s="1845" t="e">
        <f>+WLM119/WLM$16</f>
        <v>#DIV/0!</v>
      </c>
      <c r="WLO119" s="1538">
        <f>+WLO557</f>
        <v>0</v>
      </c>
      <c r="WLP119" s="1845" t="e">
        <f>+WLO119/WLO$16</f>
        <v>#DIV/0!</v>
      </c>
      <c r="WLQ119" s="1538">
        <f>+WLQ557</f>
        <v>0</v>
      </c>
      <c r="WLR119" s="1845" t="e">
        <f>+WLQ119/WLQ$16</f>
        <v>#DIV/0!</v>
      </c>
      <c r="WLS119" s="1538">
        <f>+WLS557</f>
        <v>0</v>
      </c>
      <c r="WLT119" s="1845" t="e">
        <f>+WLS119/WLS$16</f>
        <v>#DIV/0!</v>
      </c>
      <c r="WLU119" s="1538">
        <f>+WLU557</f>
        <v>0</v>
      </c>
      <c r="WLV119" s="1845" t="e">
        <f>+WLU119/WLU$16</f>
        <v>#DIV/0!</v>
      </c>
      <c r="WLW119" s="1538">
        <f>+WLW557</f>
        <v>0</v>
      </c>
      <c r="WLX119" s="1845" t="e">
        <f>+WLW119/WLW$16</f>
        <v>#DIV/0!</v>
      </c>
      <c r="WLY119" s="1538">
        <f>+WLY557</f>
        <v>0</v>
      </c>
      <c r="WLZ119" s="1845" t="e">
        <f>+WLY119/WLY$16</f>
        <v>#DIV/0!</v>
      </c>
      <c r="WMA119" s="1538">
        <f>+WMA557</f>
        <v>0</v>
      </c>
      <c r="WMB119" s="1845" t="e">
        <f>+WMA119/WMA$16</f>
        <v>#DIV/0!</v>
      </c>
      <c r="WMC119" s="1538">
        <f>+WMC557</f>
        <v>0</v>
      </c>
      <c r="WMD119" s="1845" t="e">
        <f>+WMC119/WMC$16</f>
        <v>#DIV/0!</v>
      </c>
      <c r="WME119" s="1538">
        <f>+WME557</f>
        <v>0</v>
      </c>
      <c r="WMF119" s="1845" t="e">
        <f>+WME119/WME$16</f>
        <v>#DIV/0!</v>
      </c>
      <c r="WMG119" s="1538">
        <f>+WMG557</f>
        <v>0</v>
      </c>
      <c r="WMH119" s="1845" t="e">
        <f>+WMG119/WMG$16</f>
        <v>#DIV/0!</v>
      </c>
      <c r="WMI119" s="1538">
        <f>+WMI557</f>
        <v>0</v>
      </c>
      <c r="WMJ119" s="1845" t="e">
        <f>+WMI119/WMI$16</f>
        <v>#DIV/0!</v>
      </c>
      <c r="WMK119" s="1538">
        <f>+WMK557</f>
        <v>0</v>
      </c>
      <c r="WML119" s="1845" t="e">
        <f>+WMK119/WMK$16</f>
        <v>#DIV/0!</v>
      </c>
      <c r="WMM119" s="1538">
        <f>+WMM557</f>
        <v>0</v>
      </c>
      <c r="WMN119" s="1845" t="e">
        <f>+WMM119/WMM$16</f>
        <v>#DIV/0!</v>
      </c>
      <c r="WMO119" s="1538">
        <f>+WMO557</f>
        <v>0</v>
      </c>
      <c r="WMP119" s="1845" t="e">
        <f>+WMO119/WMO$16</f>
        <v>#DIV/0!</v>
      </c>
      <c r="WMQ119" s="1538">
        <f>+WMQ557</f>
        <v>0</v>
      </c>
      <c r="WMR119" s="1845" t="e">
        <f>+WMQ119/WMQ$16</f>
        <v>#DIV/0!</v>
      </c>
      <c r="WMS119" s="1538">
        <f>+WMS557</f>
        <v>0</v>
      </c>
      <c r="WMT119" s="1845" t="e">
        <f>+WMS119/WMS$16</f>
        <v>#DIV/0!</v>
      </c>
      <c r="WMU119" s="1538">
        <f>+WMU557</f>
        <v>0</v>
      </c>
      <c r="WMV119" s="1845" t="e">
        <f>+WMU119/WMU$16</f>
        <v>#DIV/0!</v>
      </c>
      <c r="WMW119" s="1538">
        <f>+WMW557</f>
        <v>0</v>
      </c>
      <c r="WMX119" s="1845" t="e">
        <f>+WMW119/WMW$16</f>
        <v>#DIV/0!</v>
      </c>
      <c r="WMY119" s="1538">
        <f>+WMY557</f>
        <v>0</v>
      </c>
      <c r="WMZ119" s="1845" t="e">
        <f>+WMY119/WMY$16</f>
        <v>#DIV/0!</v>
      </c>
      <c r="WNA119" s="1538">
        <f>+WNA557</f>
        <v>0</v>
      </c>
      <c r="WNB119" s="1845" t="e">
        <f>+WNA119/WNA$16</f>
        <v>#DIV/0!</v>
      </c>
      <c r="WNC119" s="1538">
        <f>+WNC557</f>
        <v>0</v>
      </c>
      <c r="WND119" s="1845" t="e">
        <f>+WNC119/WNC$16</f>
        <v>#DIV/0!</v>
      </c>
      <c r="WNE119" s="1538">
        <f>+WNE557</f>
        <v>0</v>
      </c>
      <c r="WNF119" s="1845" t="e">
        <f>+WNE119/WNE$16</f>
        <v>#DIV/0!</v>
      </c>
      <c r="WNG119" s="1538">
        <f>+WNG557</f>
        <v>0</v>
      </c>
      <c r="WNH119" s="1845" t="e">
        <f>+WNG119/WNG$16</f>
        <v>#DIV/0!</v>
      </c>
      <c r="WNI119" s="1538">
        <f>+WNI557</f>
        <v>0</v>
      </c>
      <c r="WNJ119" s="1845" t="e">
        <f>+WNI119/WNI$16</f>
        <v>#DIV/0!</v>
      </c>
      <c r="WNK119" s="1538">
        <f>+WNK557</f>
        <v>0</v>
      </c>
      <c r="WNL119" s="1845" t="e">
        <f>+WNK119/WNK$16</f>
        <v>#DIV/0!</v>
      </c>
      <c r="WNM119" s="1538">
        <f>+WNM557</f>
        <v>0</v>
      </c>
      <c r="WNN119" s="1845" t="e">
        <f>+WNM119/WNM$16</f>
        <v>#DIV/0!</v>
      </c>
      <c r="WNO119" s="1538">
        <f>+WNO557</f>
        <v>0</v>
      </c>
      <c r="WNP119" s="1845" t="e">
        <f>+WNO119/WNO$16</f>
        <v>#DIV/0!</v>
      </c>
      <c r="WNQ119" s="1538">
        <f>+WNQ557</f>
        <v>0</v>
      </c>
      <c r="WNR119" s="1845" t="e">
        <f>+WNQ119/WNQ$16</f>
        <v>#DIV/0!</v>
      </c>
      <c r="WNS119" s="1538">
        <f>+WNS557</f>
        <v>0</v>
      </c>
      <c r="WNT119" s="1845" t="e">
        <f>+WNS119/WNS$16</f>
        <v>#DIV/0!</v>
      </c>
      <c r="WNU119" s="1538">
        <f>+WNU557</f>
        <v>0</v>
      </c>
      <c r="WNV119" s="1845" t="e">
        <f>+WNU119/WNU$16</f>
        <v>#DIV/0!</v>
      </c>
      <c r="WNW119" s="1538">
        <f>+WNW557</f>
        <v>0</v>
      </c>
      <c r="WNX119" s="1845" t="e">
        <f>+WNW119/WNW$16</f>
        <v>#DIV/0!</v>
      </c>
      <c r="WNY119" s="1538">
        <f>+WNY557</f>
        <v>0</v>
      </c>
      <c r="WNZ119" s="1845" t="e">
        <f>+WNY119/WNY$16</f>
        <v>#DIV/0!</v>
      </c>
      <c r="WOA119" s="1538">
        <f>+WOA557</f>
        <v>0</v>
      </c>
      <c r="WOB119" s="1845" t="e">
        <f>+WOA119/WOA$16</f>
        <v>#DIV/0!</v>
      </c>
      <c r="WOC119" s="1538">
        <f>+WOC557</f>
        <v>0</v>
      </c>
      <c r="WOD119" s="1845" t="e">
        <f>+WOC119/WOC$16</f>
        <v>#DIV/0!</v>
      </c>
      <c r="WOE119" s="1538">
        <f>+WOE557</f>
        <v>0</v>
      </c>
      <c r="WOF119" s="1845" t="e">
        <f>+WOE119/WOE$16</f>
        <v>#DIV/0!</v>
      </c>
      <c r="WOG119" s="1538">
        <f>+WOG557</f>
        <v>0</v>
      </c>
      <c r="WOH119" s="1845" t="e">
        <f>+WOG119/WOG$16</f>
        <v>#DIV/0!</v>
      </c>
      <c r="WOI119" s="1538">
        <f>+WOI557</f>
        <v>0</v>
      </c>
      <c r="WOJ119" s="1845" t="e">
        <f>+WOI119/WOI$16</f>
        <v>#DIV/0!</v>
      </c>
      <c r="WOK119" s="1538">
        <f>+WOK557</f>
        <v>0</v>
      </c>
      <c r="WOL119" s="1845" t="e">
        <f>+WOK119/WOK$16</f>
        <v>#DIV/0!</v>
      </c>
      <c r="WOM119" s="1538">
        <f>+WOM557</f>
        <v>0</v>
      </c>
      <c r="WON119" s="1845" t="e">
        <f>+WOM119/WOM$16</f>
        <v>#DIV/0!</v>
      </c>
      <c r="WOO119" s="1538">
        <f>+WOO557</f>
        <v>0</v>
      </c>
      <c r="WOP119" s="1845" t="e">
        <f>+WOO119/WOO$16</f>
        <v>#DIV/0!</v>
      </c>
      <c r="WOQ119" s="1538">
        <f>+WOQ557</f>
        <v>0</v>
      </c>
      <c r="WOR119" s="1845" t="e">
        <f>+WOQ119/WOQ$16</f>
        <v>#DIV/0!</v>
      </c>
      <c r="WOS119" s="1538">
        <f>+WOS557</f>
        <v>0</v>
      </c>
      <c r="WOT119" s="1845" t="e">
        <f>+WOS119/WOS$16</f>
        <v>#DIV/0!</v>
      </c>
      <c r="WOU119" s="1538">
        <f>+WOU557</f>
        <v>0</v>
      </c>
      <c r="WOV119" s="1845" t="e">
        <f>+WOU119/WOU$16</f>
        <v>#DIV/0!</v>
      </c>
      <c r="WOW119" s="1538">
        <f>+WOW557</f>
        <v>0</v>
      </c>
      <c r="WOX119" s="1845" t="e">
        <f>+WOW119/WOW$16</f>
        <v>#DIV/0!</v>
      </c>
      <c r="WOY119" s="1538">
        <f>+WOY557</f>
        <v>0</v>
      </c>
      <c r="WOZ119" s="1845" t="e">
        <f>+WOY119/WOY$16</f>
        <v>#DIV/0!</v>
      </c>
      <c r="WPA119" s="1538">
        <f>+WPA557</f>
        <v>0</v>
      </c>
      <c r="WPB119" s="1845" t="e">
        <f>+WPA119/WPA$16</f>
        <v>#DIV/0!</v>
      </c>
      <c r="WPC119" s="1538">
        <f>+WPC557</f>
        <v>0</v>
      </c>
      <c r="WPD119" s="1845" t="e">
        <f>+WPC119/WPC$16</f>
        <v>#DIV/0!</v>
      </c>
      <c r="WPE119" s="1538">
        <f>+WPE557</f>
        <v>0</v>
      </c>
      <c r="WPF119" s="1845" t="e">
        <f>+WPE119/WPE$16</f>
        <v>#DIV/0!</v>
      </c>
      <c r="WPG119" s="1538">
        <f>+WPG557</f>
        <v>0</v>
      </c>
      <c r="WPH119" s="1845" t="e">
        <f>+WPG119/WPG$16</f>
        <v>#DIV/0!</v>
      </c>
      <c r="WPI119" s="1538">
        <f>+WPI557</f>
        <v>0</v>
      </c>
      <c r="WPJ119" s="1845" t="e">
        <f>+WPI119/WPI$16</f>
        <v>#DIV/0!</v>
      </c>
      <c r="WPK119" s="1538">
        <f>+WPK557</f>
        <v>0</v>
      </c>
      <c r="WPL119" s="1845" t="e">
        <f>+WPK119/WPK$16</f>
        <v>#DIV/0!</v>
      </c>
      <c r="WPM119" s="1538">
        <f>+WPM557</f>
        <v>0</v>
      </c>
      <c r="WPN119" s="1845" t="e">
        <f>+WPM119/WPM$16</f>
        <v>#DIV/0!</v>
      </c>
      <c r="WPO119" s="1538">
        <f>+WPO557</f>
        <v>0</v>
      </c>
      <c r="WPP119" s="1845" t="e">
        <f>+WPO119/WPO$16</f>
        <v>#DIV/0!</v>
      </c>
      <c r="WPQ119" s="1538">
        <f>+WPQ557</f>
        <v>0</v>
      </c>
      <c r="WPR119" s="1845" t="e">
        <f>+WPQ119/WPQ$16</f>
        <v>#DIV/0!</v>
      </c>
      <c r="WPS119" s="1538">
        <f>+WPS557</f>
        <v>0</v>
      </c>
      <c r="WPT119" s="1845" t="e">
        <f>+WPS119/WPS$16</f>
        <v>#DIV/0!</v>
      </c>
      <c r="WPU119" s="1538">
        <f>+WPU557</f>
        <v>0</v>
      </c>
      <c r="WPV119" s="1845" t="e">
        <f>+WPU119/WPU$16</f>
        <v>#DIV/0!</v>
      </c>
      <c r="WPW119" s="1538">
        <f>+WPW557</f>
        <v>0</v>
      </c>
      <c r="WPX119" s="1845" t="e">
        <f>+WPW119/WPW$16</f>
        <v>#DIV/0!</v>
      </c>
      <c r="WPY119" s="1538">
        <f>+WPY557</f>
        <v>0</v>
      </c>
      <c r="WPZ119" s="1845" t="e">
        <f>+WPY119/WPY$16</f>
        <v>#DIV/0!</v>
      </c>
      <c r="WQA119" s="1538">
        <f>+WQA557</f>
        <v>0</v>
      </c>
      <c r="WQB119" s="1845" t="e">
        <f>+WQA119/WQA$16</f>
        <v>#DIV/0!</v>
      </c>
      <c r="WQC119" s="1538">
        <f>+WQC557</f>
        <v>0</v>
      </c>
      <c r="WQD119" s="1845" t="e">
        <f>+WQC119/WQC$16</f>
        <v>#DIV/0!</v>
      </c>
      <c r="WQE119" s="1538">
        <f>+WQE557</f>
        <v>0</v>
      </c>
      <c r="WQF119" s="1845" t="e">
        <f>+WQE119/WQE$16</f>
        <v>#DIV/0!</v>
      </c>
      <c r="WQG119" s="1538">
        <f>+WQG557</f>
        <v>0</v>
      </c>
      <c r="WQH119" s="1845" t="e">
        <f>+WQG119/WQG$16</f>
        <v>#DIV/0!</v>
      </c>
      <c r="WQI119" s="1538">
        <f>+WQI557</f>
        <v>0</v>
      </c>
      <c r="WQJ119" s="1845" t="e">
        <f>+WQI119/WQI$16</f>
        <v>#DIV/0!</v>
      </c>
      <c r="WQK119" s="1538">
        <f>+WQK557</f>
        <v>0</v>
      </c>
      <c r="WQL119" s="1845" t="e">
        <f>+WQK119/WQK$16</f>
        <v>#DIV/0!</v>
      </c>
      <c r="WQM119" s="1538">
        <f>+WQM557</f>
        <v>0</v>
      </c>
      <c r="WQN119" s="1845" t="e">
        <f>+WQM119/WQM$16</f>
        <v>#DIV/0!</v>
      </c>
      <c r="WQO119" s="1538">
        <f>+WQO557</f>
        <v>0</v>
      </c>
      <c r="WQP119" s="1845" t="e">
        <f>+WQO119/WQO$16</f>
        <v>#DIV/0!</v>
      </c>
      <c r="WQQ119" s="1538">
        <f>+WQQ557</f>
        <v>0</v>
      </c>
      <c r="WQR119" s="1845" t="e">
        <f>+WQQ119/WQQ$16</f>
        <v>#DIV/0!</v>
      </c>
      <c r="WQS119" s="1538">
        <f>+WQS557</f>
        <v>0</v>
      </c>
      <c r="WQT119" s="1845" t="e">
        <f>+WQS119/WQS$16</f>
        <v>#DIV/0!</v>
      </c>
      <c r="WQU119" s="1538">
        <f>+WQU557</f>
        <v>0</v>
      </c>
      <c r="WQV119" s="1845" t="e">
        <f>+WQU119/WQU$16</f>
        <v>#DIV/0!</v>
      </c>
      <c r="WQW119" s="1538">
        <f>+WQW557</f>
        <v>0</v>
      </c>
      <c r="WQX119" s="1845" t="e">
        <f>+WQW119/WQW$16</f>
        <v>#DIV/0!</v>
      </c>
      <c r="WQY119" s="1538">
        <f>+WQY557</f>
        <v>0</v>
      </c>
      <c r="WQZ119" s="1845" t="e">
        <f>+WQY119/WQY$16</f>
        <v>#DIV/0!</v>
      </c>
      <c r="WRA119" s="1538">
        <f>+WRA557</f>
        <v>0</v>
      </c>
      <c r="WRB119" s="1845" t="e">
        <f>+WRA119/WRA$16</f>
        <v>#DIV/0!</v>
      </c>
      <c r="WRC119" s="1538">
        <f>+WRC557</f>
        <v>0</v>
      </c>
      <c r="WRD119" s="1845" t="e">
        <f>+WRC119/WRC$16</f>
        <v>#DIV/0!</v>
      </c>
      <c r="WRE119" s="1538">
        <f>+WRE557</f>
        <v>0</v>
      </c>
      <c r="WRF119" s="1845" t="e">
        <f>+WRE119/WRE$16</f>
        <v>#DIV/0!</v>
      </c>
      <c r="WRG119" s="1538">
        <f>+WRG557</f>
        <v>0</v>
      </c>
      <c r="WRH119" s="1845" t="e">
        <f>+WRG119/WRG$16</f>
        <v>#DIV/0!</v>
      </c>
      <c r="WRI119" s="1538">
        <f>+WRI557</f>
        <v>0</v>
      </c>
      <c r="WRJ119" s="1845" t="e">
        <f>+WRI119/WRI$16</f>
        <v>#DIV/0!</v>
      </c>
      <c r="WRK119" s="1538">
        <f>+WRK557</f>
        <v>0</v>
      </c>
      <c r="WRL119" s="1845" t="e">
        <f>+WRK119/WRK$16</f>
        <v>#DIV/0!</v>
      </c>
      <c r="WRM119" s="1538">
        <f>+WRM557</f>
        <v>0</v>
      </c>
      <c r="WRN119" s="1845" t="e">
        <f>+WRM119/WRM$16</f>
        <v>#DIV/0!</v>
      </c>
      <c r="WRO119" s="1538">
        <f>+WRO557</f>
        <v>0</v>
      </c>
      <c r="WRP119" s="1845" t="e">
        <f>+WRO119/WRO$16</f>
        <v>#DIV/0!</v>
      </c>
      <c r="WRQ119" s="1538">
        <f>+WRQ557</f>
        <v>0</v>
      </c>
      <c r="WRR119" s="1845" t="e">
        <f>+WRQ119/WRQ$16</f>
        <v>#DIV/0!</v>
      </c>
      <c r="WRS119" s="1538">
        <f>+WRS557</f>
        <v>0</v>
      </c>
      <c r="WRT119" s="1845" t="e">
        <f>+WRS119/WRS$16</f>
        <v>#DIV/0!</v>
      </c>
      <c r="WRU119" s="1538">
        <f>+WRU557</f>
        <v>0</v>
      </c>
      <c r="WRV119" s="1845" t="e">
        <f>+WRU119/WRU$16</f>
        <v>#DIV/0!</v>
      </c>
      <c r="WRW119" s="1538">
        <f>+WRW557</f>
        <v>0</v>
      </c>
      <c r="WRX119" s="1845" t="e">
        <f>+WRW119/WRW$16</f>
        <v>#DIV/0!</v>
      </c>
      <c r="WRY119" s="1538">
        <f>+WRY557</f>
        <v>0</v>
      </c>
      <c r="WRZ119" s="1845" t="e">
        <f>+WRY119/WRY$16</f>
        <v>#DIV/0!</v>
      </c>
      <c r="WSA119" s="1538">
        <f>+WSA557</f>
        <v>0</v>
      </c>
      <c r="WSB119" s="1845" t="e">
        <f>+WSA119/WSA$16</f>
        <v>#DIV/0!</v>
      </c>
      <c r="WSC119" s="1538">
        <f>+WSC557</f>
        <v>0</v>
      </c>
      <c r="WSD119" s="1845" t="e">
        <f>+WSC119/WSC$16</f>
        <v>#DIV/0!</v>
      </c>
      <c r="WSE119" s="1538">
        <f>+WSE557</f>
        <v>0</v>
      </c>
      <c r="WSF119" s="1845" t="e">
        <f>+WSE119/WSE$16</f>
        <v>#DIV/0!</v>
      </c>
      <c r="WSG119" s="1538">
        <f>+WSG557</f>
        <v>0</v>
      </c>
      <c r="WSH119" s="1845" t="e">
        <f>+WSG119/WSG$16</f>
        <v>#DIV/0!</v>
      </c>
      <c r="WSI119" s="1538">
        <f>+WSI557</f>
        <v>0</v>
      </c>
      <c r="WSJ119" s="1845" t="e">
        <f>+WSI119/WSI$16</f>
        <v>#DIV/0!</v>
      </c>
      <c r="WSK119" s="1538">
        <f>+WSK557</f>
        <v>0</v>
      </c>
      <c r="WSL119" s="1845" t="e">
        <f>+WSK119/WSK$16</f>
        <v>#DIV/0!</v>
      </c>
      <c r="WSM119" s="1538">
        <f>+WSM557</f>
        <v>0</v>
      </c>
      <c r="WSN119" s="1845" t="e">
        <f>+WSM119/WSM$16</f>
        <v>#DIV/0!</v>
      </c>
      <c r="WSO119" s="1538">
        <f>+WSO557</f>
        <v>0</v>
      </c>
      <c r="WSP119" s="1845" t="e">
        <f>+WSO119/WSO$16</f>
        <v>#DIV/0!</v>
      </c>
      <c r="WSQ119" s="1538">
        <f>+WSQ557</f>
        <v>0</v>
      </c>
      <c r="WSR119" s="1845" t="e">
        <f>+WSQ119/WSQ$16</f>
        <v>#DIV/0!</v>
      </c>
      <c r="WSS119" s="1538">
        <f>+WSS557</f>
        <v>0</v>
      </c>
      <c r="WST119" s="1845" t="e">
        <f>+WSS119/WSS$16</f>
        <v>#DIV/0!</v>
      </c>
      <c r="WSU119" s="1538">
        <f>+WSU557</f>
        <v>0</v>
      </c>
      <c r="WSV119" s="1845" t="e">
        <f>+WSU119/WSU$16</f>
        <v>#DIV/0!</v>
      </c>
      <c r="WSW119" s="1538">
        <f>+WSW557</f>
        <v>0</v>
      </c>
      <c r="WSX119" s="1845" t="e">
        <f>+WSW119/WSW$16</f>
        <v>#DIV/0!</v>
      </c>
      <c r="WSY119" s="1538">
        <f>+WSY557</f>
        <v>0</v>
      </c>
      <c r="WSZ119" s="1845" t="e">
        <f>+WSY119/WSY$16</f>
        <v>#DIV/0!</v>
      </c>
      <c r="WTA119" s="1538">
        <f>+WTA557</f>
        <v>0</v>
      </c>
      <c r="WTB119" s="1845" t="e">
        <f>+WTA119/WTA$16</f>
        <v>#DIV/0!</v>
      </c>
      <c r="WTC119" s="1538">
        <f>+WTC557</f>
        <v>0</v>
      </c>
      <c r="WTD119" s="1845" t="e">
        <f>+WTC119/WTC$16</f>
        <v>#DIV/0!</v>
      </c>
      <c r="WTE119" s="1538">
        <f>+WTE557</f>
        <v>0</v>
      </c>
      <c r="WTF119" s="1845" t="e">
        <f>+WTE119/WTE$16</f>
        <v>#DIV/0!</v>
      </c>
      <c r="WTG119" s="1538">
        <f>+WTG557</f>
        <v>0</v>
      </c>
      <c r="WTH119" s="1845" t="e">
        <f>+WTG119/WTG$16</f>
        <v>#DIV/0!</v>
      </c>
      <c r="WTI119" s="1538">
        <f>+WTI557</f>
        <v>0</v>
      </c>
      <c r="WTJ119" s="1845" t="e">
        <f>+WTI119/WTI$16</f>
        <v>#DIV/0!</v>
      </c>
      <c r="WTK119" s="1538">
        <f>+WTK557</f>
        <v>0</v>
      </c>
      <c r="WTL119" s="1845" t="e">
        <f>+WTK119/WTK$16</f>
        <v>#DIV/0!</v>
      </c>
      <c r="WTM119" s="1538">
        <f>+WTM557</f>
        <v>0</v>
      </c>
      <c r="WTN119" s="1845" t="e">
        <f>+WTM119/WTM$16</f>
        <v>#DIV/0!</v>
      </c>
      <c r="WTO119" s="1538">
        <f>+WTO557</f>
        <v>0</v>
      </c>
      <c r="WTP119" s="1845" t="e">
        <f>+WTO119/WTO$16</f>
        <v>#DIV/0!</v>
      </c>
      <c r="WTQ119" s="1538">
        <f>+WTQ557</f>
        <v>0</v>
      </c>
      <c r="WTR119" s="1845" t="e">
        <f>+WTQ119/WTQ$16</f>
        <v>#DIV/0!</v>
      </c>
      <c r="WTS119" s="1538">
        <f>+WTS557</f>
        <v>0</v>
      </c>
      <c r="WTT119" s="1845" t="e">
        <f>+WTS119/WTS$16</f>
        <v>#DIV/0!</v>
      </c>
      <c r="WTU119" s="1538">
        <f>+WTU557</f>
        <v>0</v>
      </c>
      <c r="WTV119" s="1845" t="e">
        <f>+WTU119/WTU$16</f>
        <v>#DIV/0!</v>
      </c>
      <c r="WTW119" s="1538">
        <f>+WTW557</f>
        <v>0</v>
      </c>
      <c r="WTX119" s="1845" t="e">
        <f>+WTW119/WTW$16</f>
        <v>#DIV/0!</v>
      </c>
      <c r="WTY119" s="1538">
        <f>+WTY557</f>
        <v>0</v>
      </c>
      <c r="WTZ119" s="1845" t="e">
        <f>+WTY119/WTY$16</f>
        <v>#DIV/0!</v>
      </c>
      <c r="WUA119" s="1538">
        <f>+WUA557</f>
        <v>0</v>
      </c>
      <c r="WUB119" s="1845" t="e">
        <f>+WUA119/WUA$16</f>
        <v>#DIV/0!</v>
      </c>
      <c r="WUC119" s="1538">
        <f>+WUC557</f>
        <v>0</v>
      </c>
      <c r="WUD119" s="1845" t="e">
        <f>+WUC119/WUC$16</f>
        <v>#DIV/0!</v>
      </c>
      <c r="WUE119" s="1538">
        <f>+WUE557</f>
        <v>0</v>
      </c>
      <c r="WUF119" s="1845" t="e">
        <f>+WUE119/WUE$16</f>
        <v>#DIV/0!</v>
      </c>
      <c r="WUG119" s="1538">
        <f>+WUG557</f>
        <v>0</v>
      </c>
      <c r="WUH119" s="1845" t="e">
        <f>+WUG119/WUG$16</f>
        <v>#DIV/0!</v>
      </c>
      <c r="WUI119" s="1538">
        <f>+WUI557</f>
        <v>0</v>
      </c>
      <c r="WUJ119" s="1845" t="e">
        <f>+WUI119/WUI$16</f>
        <v>#DIV/0!</v>
      </c>
      <c r="WUK119" s="1538">
        <f>+WUK557</f>
        <v>0</v>
      </c>
      <c r="WUL119" s="1845" t="e">
        <f>+WUK119/WUK$16</f>
        <v>#DIV/0!</v>
      </c>
      <c r="WUM119" s="1538">
        <f>+WUM557</f>
        <v>0</v>
      </c>
      <c r="WUN119" s="1845" t="e">
        <f>+WUM119/WUM$16</f>
        <v>#DIV/0!</v>
      </c>
      <c r="WUO119" s="1538">
        <f>+WUO557</f>
        <v>0</v>
      </c>
      <c r="WUP119" s="1845" t="e">
        <f>+WUO119/WUO$16</f>
        <v>#DIV/0!</v>
      </c>
      <c r="WUQ119" s="1538">
        <f>+WUQ557</f>
        <v>0</v>
      </c>
      <c r="WUR119" s="1845" t="e">
        <f>+WUQ119/WUQ$16</f>
        <v>#DIV/0!</v>
      </c>
      <c r="WUS119" s="1538">
        <f>+WUS557</f>
        <v>0</v>
      </c>
      <c r="WUT119" s="1845" t="e">
        <f>+WUS119/WUS$16</f>
        <v>#DIV/0!</v>
      </c>
      <c r="WUU119" s="1538">
        <f>+WUU557</f>
        <v>0</v>
      </c>
      <c r="WUV119" s="1845" t="e">
        <f>+WUU119/WUU$16</f>
        <v>#DIV/0!</v>
      </c>
      <c r="WUW119" s="1538">
        <f>+WUW557</f>
        <v>0</v>
      </c>
      <c r="WUX119" s="1845" t="e">
        <f>+WUW119/WUW$16</f>
        <v>#DIV/0!</v>
      </c>
      <c r="WUY119" s="1538">
        <f>+WUY557</f>
        <v>0</v>
      </c>
      <c r="WUZ119" s="1845" t="e">
        <f>+WUY119/WUY$16</f>
        <v>#DIV/0!</v>
      </c>
      <c r="WVA119" s="1538">
        <f>+WVA557</f>
        <v>0</v>
      </c>
      <c r="WVB119" s="1845" t="e">
        <f>+WVA119/WVA$16</f>
        <v>#DIV/0!</v>
      </c>
      <c r="WVC119" s="1538">
        <f>+WVC557</f>
        <v>0</v>
      </c>
      <c r="WVD119" s="1845" t="e">
        <f>+WVC119/WVC$16</f>
        <v>#DIV/0!</v>
      </c>
      <c r="WVE119" s="1538">
        <f>+WVE557</f>
        <v>0</v>
      </c>
      <c r="WVF119" s="1845" t="e">
        <f>+WVE119/WVE$16</f>
        <v>#DIV/0!</v>
      </c>
      <c r="WVG119" s="1538">
        <f>+WVG557</f>
        <v>0</v>
      </c>
      <c r="WVH119" s="1845" t="e">
        <f>+WVG119/WVG$16</f>
        <v>#DIV/0!</v>
      </c>
      <c r="WVI119" s="1538">
        <f>+WVI557</f>
        <v>0</v>
      </c>
      <c r="WVJ119" s="1845" t="e">
        <f>+WVI119/WVI$16</f>
        <v>#DIV/0!</v>
      </c>
      <c r="WVK119" s="1538">
        <f>+WVK557</f>
        <v>0</v>
      </c>
      <c r="WVL119" s="1845" t="e">
        <f>+WVK119/WVK$16</f>
        <v>#DIV/0!</v>
      </c>
      <c r="WVM119" s="1538">
        <f>+WVM557</f>
        <v>0</v>
      </c>
      <c r="WVN119" s="1845" t="e">
        <f>+WVM119/WVM$16</f>
        <v>#DIV/0!</v>
      </c>
      <c r="WVO119" s="1538">
        <f>+WVO557</f>
        <v>0</v>
      </c>
      <c r="WVP119" s="1845" t="e">
        <f>+WVO119/WVO$16</f>
        <v>#DIV/0!</v>
      </c>
      <c r="WVQ119" s="1538">
        <f>+WVQ557</f>
        <v>0</v>
      </c>
      <c r="WVR119" s="1845" t="e">
        <f>+WVQ119/WVQ$16</f>
        <v>#DIV/0!</v>
      </c>
      <c r="WVS119" s="1538">
        <f>+WVS557</f>
        <v>0</v>
      </c>
      <c r="WVT119" s="1845" t="e">
        <f>+WVS119/WVS$16</f>
        <v>#DIV/0!</v>
      </c>
      <c r="WVU119" s="1538">
        <f>+WVU557</f>
        <v>0</v>
      </c>
      <c r="WVV119" s="1845" t="e">
        <f>+WVU119/WVU$16</f>
        <v>#DIV/0!</v>
      </c>
      <c r="WVW119" s="1538">
        <f>+WVW557</f>
        <v>0</v>
      </c>
      <c r="WVX119" s="1845" t="e">
        <f>+WVW119/WVW$16</f>
        <v>#DIV/0!</v>
      </c>
      <c r="WVY119" s="1538">
        <f>+WVY557</f>
        <v>0</v>
      </c>
      <c r="WVZ119" s="1845" t="e">
        <f>+WVY119/WVY$16</f>
        <v>#DIV/0!</v>
      </c>
      <c r="WWA119" s="1538">
        <f>+WWA557</f>
        <v>0</v>
      </c>
      <c r="WWB119" s="1845" t="e">
        <f>+WWA119/WWA$16</f>
        <v>#DIV/0!</v>
      </c>
      <c r="WWC119" s="1538">
        <f>+WWC557</f>
        <v>0</v>
      </c>
      <c r="WWD119" s="1845" t="e">
        <f>+WWC119/WWC$16</f>
        <v>#DIV/0!</v>
      </c>
      <c r="WWE119" s="1538">
        <f>+WWE557</f>
        <v>0</v>
      </c>
      <c r="WWF119" s="1845" t="e">
        <f>+WWE119/WWE$16</f>
        <v>#DIV/0!</v>
      </c>
      <c r="WWG119" s="1538">
        <f>+WWG557</f>
        <v>0</v>
      </c>
      <c r="WWH119" s="1845" t="e">
        <f>+WWG119/WWG$16</f>
        <v>#DIV/0!</v>
      </c>
      <c r="WWI119" s="1538">
        <f>+WWI557</f>
        <v>0</v>
      </c>
      <c r="WWJ119" s="1845" t="e">
        <f>+WWI119/WWI$16</f>
        <v>#DIV/0!</v>
      </c>
      <c r="WWK119" s="1538">
        <f>+WWK557</f>
        <v>0</v>
      </c>
      <c r="WWL119" s="1845" t="e">
        <f>+WWK119/WWK$16</f>
        <v>#DIV/0!</v>
      </c>
      <c r="WWM119" s="1538">
        <f>+WWM557</f>
        <v>0</v>
      </c>
      <c r="WWN119" s="1845" t="e">
        <f>+WWM119/WWM$16</f>
        <v>#DIV/0!</v>
      </c>
      <c r="WWO119" s="1538">
        <f>+WWO557</f>
        <v>0</v>
      </c>
      <c r="WWP119" s="1845" t="e">
        <f>+WWO119/WWO$16</f>
        <v>#DIV/0!</v>
      </c>
      <c r="WWQ119" s="1538">
        <f>+WWQ557</f>
        <v>0</v>
      </c>
      <c r="WWR119" s="1845" t="e">
        <f>+WWQ119/WWQ$16</f>
        <v>#DIV/0!</v>
      </c>
      <c r="WWS119" s="1538">
        <f>+WWS557</f>
        <v>0</v>
      </c>
      <c r="WWT119" s="1845" t="e">
        <f>+WWS119/WWS$16</f>
        <v>#DIV/0!</v>
      </c>
      <c r="WWU119" s="1538">
        <f>+WWU557</f>
        <v>0</v>
      </c>
      <c r="WWV119" s="1845" t="e">
        <f>+WWU119/WWU$16</f>
        <v>#DIV/0!</v>
      </c>
      <c r="WWW119" s="1538">
        <f>+WWW557</f>
        <v>0</v>
      </c>
      <c r="WWX119" s="1845" t="e">
        <f>+WWW119/WWW$16</f>
        <v>#DIV/0!</v>
      </c>
      <c r="WWY119" s="1538">
        <f>+WWY557</f>
        <v>0</v>
      </c>
      <c r="WWZ119" s="1845" t="e">
        <f>+WWY119/WWY$16</f>
        <v>#DIV/0!</v>
      </c>
      <c r="WXA119" s="1538">
        <f>+WXA557</f>
        <v>0</v>
      </c>
      <c r="WXB119" s="1845" t="e">
        <f>+WXA119/WXA$16</f>
        <v>#DIV/0!</v>
      </c>
      <c r="WXC119" s="1538">
        <f>+WXC557</f>
        <v>0</v>
      </c>
      <c r="WXD119" s="1845" t="e">
        <f>+WXC119/WXC$16</f>
        <v>#DIV/0!</v>
      </c>
      <c r="WXE119" s="1538">
        <f>+WXE557</f>
        <v>0</v>
      </c>
      <c r="WXF119" s="1845" t="e">
        <f>+WXE119/WXE$16</f>
        <v>#DIV/0!</v>
      </c>
      <c r="WXG119" s="1538">
        <f>+WXG557</f>
        <v>0</v>
      </c>
      <c r="WXH119" s="1845" t="e">
        <f>+WXG119/WXG$16</f>
        <v>#DIV/0!</v>
      </c>
      <c r="WXI119" s="1538">
        <f>+WXI557</f>
        <v>0</v>
      </c>
      <c r="WXJ119" s="1845" t="e">
        <f>+WXI119/WXI$16</f>
        <v>#DIV/0!</v>
      </c>
      <c r="WXK119" s="1538">
        <f>+WXK557</f>
        <v>0</v>
      </c>
      <c r="WXL119" s="1845" t="e">
        <f>+WXK119/WXK$16</f>
        <v>#DIV/0!</v>
      </c>
      <c r="WXM119" s="1538">
        <f>+WXM557</f>
        <v>0</v>
      </c>
      <c r="WXN119" s="1845" t="e">
        <f>+WXM119/WXM$16</f>
        <v>#DIV/0!</v>
      </c>
      <c r="WXO119" s="1538">
        <f>+WXO557</f>
        <v>0</v>
      </c>
      <c r="WXP119" s="1845" t="e">
        <f>+WXO119/WXO$16</f>
        <v>#DIV/0!</v>
      </c>
      <c r="WXQ119" s="1538">
        <f>+WXQ557</f>
        <v>0</v>
      </c>
      <c r="WXR119" s="1845" t="e">
        <f>+WXQ119/WXQ$16</f>
        <v>#DIV/0!</v>
      </c>
      <c r="WXS119" s="1538">
        <f>+WXS557</f>
        <v>0</v>
      </c>
      <c r="WXT119" s="1845" t="e">
        <f>+WXS119/WXS$16</f>
        <v>#DIV/0!</v>
      </c>
      <c r="WXU119" s="1538">
        <f>+WXU557</f>
        <v>0</v>
      </c>
      <c r="WXV119" s="1845" t="e">
        <f>+WXU119/WXU$16</f>
        <v>#DIV/0!</v>
      </c>
      <c r="WXW119" s="1538">
        <f>+WXW557</f>
        <v>0</v>
      </c>
      <c r="WXX119" s="1845" t="e">
        <f>+WXW119/WXW$16</f>
        <v>#DIV/0!</v>
      </c>
      <c r="WXY119" s="1538">
        <f>+WXY557</f>
        <v>0</v>
      </c>
      <c r="WXZ119" s="1845" t="e">
        <f>+WXY119/WXY$16</f>
        <v>#DIV/0!</v>
      </c>
      <c r="WYA119" s="1538">
        <f>+WYA557</f>
        <v>0</v>
      </c>
      <c r="WYB119" s="1845" t="e">
        <f>+WYA119/WYA$16</f>
        <v>#DIV/0!</v>
      </c>
      <c r="WYC119" s="1538">
        <f>+WYC557</f>
        <v>0</v>
      </c>
      <c r="WYD119" s="1845" t="e">
        <f>+WYC119/WYC$16</f>
        <v>#DIV/0!</v>
      </c>
      <c r="WYE119" s="1538">
        <f>+WYE557</f>
        <v>0</v>
      </c>
      <c r="WYF119" s="1845" t="e">
        <f>+WYE119/WYE$16</f>
        <v>#DIV/0!</v>
      </c>
      <c r="WYG119" s="1538">
        <f>+WYG557</f>
        <v>0</v>
      </c>
      <c r="WYH119" s="1845" t="e">
        <f>+WYG119/WYG$16</f>
        <v>#DIV/0!</v>
      </c>
      <c r="WYI119" s="1538">
        <f>+WYI557</f>
        <v>0</v>
      </c>
      <c r="WYJ119" s="1845" t="e">
        <f>+WYI119/WYI$16</f>
        <v>#DIV/0!</v>
      </c>
      <c r="WYK119" s="1538">
        <f>+WYK557</f>
        <v>0</v>
      </c>
      <c r="WYL119" s="1845" t="e">
        <f>+WYK119/WYK$16</f>
        <v>#DIV/0!</v>
      </c>
      <c r="WYM119" s="1538">
        <f>+WYM557</f>
        <v>0</v>
      </c>
      <c r="WYN119" s="1845" t="e">
        <f>+WYM119/WYM$16</f>
        <v>#DIV/0!</v>
      </c>
      <c r="WYO119" s="1538">
        <f>+WYO557</f>
        <v>0</v>
      </c>
      <c r="WYP119" s="1845" t="e">
        <f>+WYO119/WYO$16</f>
        <v>#DIV/0!</v>
      </c>
      <c r="WYQ119" s="1538">
        <f>+WYQ557</f>
        <v>0</v>
      </c>
      <c r="WYR119" s="1845" t="e">
        <f>+WYQ119/WYQ$16</f>
        <v>#DIV/0!</v>
      </c>
      <c r="WYS119" s="1538">
        <f>+WYS557</f>
        <v>0</v>
      </c>
      <c r="WYT119" s="1845" t="e">
        <f>+WYS119/WYS$16</f>
        <v>#DIV/0!</v>
      </c>
      <c r="WYU119" s="1538">
        <f>+WYU557</f>
        <v>0</v>
      </c>
      <c r="WYV119" s="1845" t="e">
        <f>+WYU119/WYU$16</f>
        <v>#DIV/0!</v>
      </c>
      <c r="WYW119" s="1538">
        <f>+WYW557</f>
        <v>0</v>
      </c>
      <c r="WYX119" s="1845" t="e">
        <f>+WYW119/WYW$16</f>
        <v>#DIV/0!</v>
      </c>
      <c r="WYY119" s="1538">
        <f>+WYY557</f>
        <v>0</v>
      </c>
      <c r="WYZ119" s="1845" t="e">
        <f>+WYY119/WYY$16</f>
        <v>#DIV/0!</v>
      </c>
      <c r="WZA119" s="1538">
        <f>+WZA557</f>
        <v>0</v>
      </c>
      <c r="WZB119" s="1845" t="e">
        <f>+WZA119/WZA$16</f>
        <v>#DIV/0!</v>
      </c>
      <c r="WZC119" s="1538">
        <f>+WZC557</f>
        <v>0</v>
      </c>
      <c r="WZD119" s="1845" t="e">
        <f>+WZC119/WZC$16</f>
        <v>#DIV/0!</v>
      </c>
      <c r="WZE119" s="1538">
        <f>+WZE557</f>
        <v>0</v>
      </c>
      <c r="WZF119" s="1845" t="e">
        <f>+WZE119/WZE$16</f>
        <v>#DIV/0!</v>
      </c>
      <c r="WZG119" s="1538">
        <f>+WZG557</f>
        <v>0</v>
      </c>
      <c r="WZH119" s="1845" t="e">
        <f>+WZG119/WZG$16</f>
        <v>#DIV/0!</v>
      </c>
      <c r="WZI119" s="1538">
        <f>+WZI557</f>
        <v>0</v>
      </c>
      <c r="WZJ119" s="1845" t="e">
        <f>+WZI119/WZI$16</f>
        <v>#DIV/0!</v>
      </c>
      <c r="WZK119" s="1538">
        <f>+WZK557</f>
        <v>0</v>
      </c>
      <c r="WZL119" s="1845" t="e">
        <f>+WZK119/WZK$16</f>
        <v>#DIV/0!</v>
      </c>
      <c r="WZM119" s="1538">
        <f>+WZM557</f>
        <v>0</v>
      </c>
      <c r="WZN119" s="1845" t="e">
        <f>+WZM119/WZM$16</f>
        <v>#DIV/0!</v>
      </c>
      <c r="WZO119" s="1538">
        <f>+WZO557</f>
        <v>0</v>
      </c>
      <c r="WZP119" s="1845" t="e">
        <f>+WZO119/WZO$16</f>
        <v>#DIV/0!</v>
      </c>
      <c r="WZQ119" s="1538">
        <f>+WZQ557</f>
        <v>0</v>
      </c>
      <c r="WZR119" s="1845" t="e">
        <f>+WZQ119/WZQ$16</f>
        <v>#DIV/0!</v>
      </c>
      <c r="WZS119" s="1538">
        <f>+WZS557</f>
        <v>0</v>
      </c>
      <c r="WZT119" s="1845" t="e">
        <f>+WZS119/WZS$16</f>
        <v>#DIV/0!</v>
      </c>
      <c r="WZU119" s="1538">
        <f>+WZU557</f>
        <v>0</v>
      </c>
      <c r="WZV119" s="1845" t="e">
        <f>+WZU119/WZU$16</f>
        <v>#DIV/0!</v>
      </c>
      <c r="WZW119" s="1538">
        <f>+WZW557</f>
        <v>0</v>
      </c>
      <c r="WZX119" s="1845" t="e">
        <f>+WZW119/WZW$16</f>
        <v>#DIV/0!</v>
      </c>
      <c r="WZY119" s="1538">
        <f>+WZY557</f>
        <v>0</v>
      </c>
      <c r="WZZ119" s="1845" t="e">
        <f>+WZY119/WZY$16</f>
        <v>#DIV/0!</v>
      </c>
      <c r="XAA119" s="1538">
        <f>+XAA557</f>
        <v>0</v>
      </c>
      <c r="XAB119" s="1845" t="e">
        <f>+XAA119/XAA$16</f>
        <v>#DIV/0!</v>
      </c>
      <c r="XAC119" s="1538">
        <f>+XAC557</f>
        <v>0</v>
      </c>
      <c r="XAD119" s="1845" t="e">
        <f>+XAC119/XAC$16</f>
        <v>#DIV/0!</v>
      </c>
      <c r="XAE119" s="1538">
        <f>+XAE557</f>
        <v>0</v>
      </c>
      <c r="XAF119" s="1845" t="e">
        <f>+XAE119/XAE$16</f>
        <v>#DIV/0!</v>
      </c>
      <c r="XAG119" s="1538">
        <f>+XAG557</f>
        <v>0</v>
      </c>
      <c r="XAH119" s="1845" t="e">
        <f>+XAG119/XAG$16</f>
        <v>#DIV/0!</v>
      </c>
      <c r="XAI119" s="1538">
        <f>+XAI557</f>
        <v>0</v>
      </c>
      <c r="XAJ119" s="1845" t="e">
        <f>+XAI119/XAI$16</f>
        <v>#DIV/0!</v>
      </c>
      <c r="XAK119" s="1538">
        <f>+XAK557</f>
        <v>0</v>
      </c>
      <c r="XAL119" s="1845" t="e">
        <f>+XAK119/XAK$16</f>
        <v>#DIV/0!</v>
      </c>
      <c r="XAM119" s="1538">
        <f>+XAM557</f>
        <v>0</v>
      </c>
      <c r="XAN119" s="1845" t="e">
        <f>+XAM119/XAM$16</f>
        <v>#DIV/0!</v>
      </c>
      <c r="XAO119" s="1538">
        <f>+XAO557</f>
        <v>0</v>
      </c>
      <c r="XAP119" s="1845" t="e">
        <f>+XAO119/XAO$16</f>
        <v>#DIV/0!</v>
      </c>
      <c r="XAQ119" s="1538">
        <f>+XAQ557</f>
        <v>0</v>
      </c>
      <c r="XAR119" s="1845" t="e">
        <f>+XAQ119/XAQ$16</f>
        <v>#DIV/0!</v>
      </c>
      <c r="XAS119" s="1538">
        <f>+XAS557</f>
        <v>0</v>
      </c>
      <c r="XAT119" s="1845" t="e">
        <f>+XAS119/XAS$16</f>
        <v>#DIV/0!</v>
      </c>
      <c r="XAU119" s="1538">
        <f>+XAU557</f>
        <v>0</v>
      </c>
      <c r="XAV119" s="1845" t="e">
        <f>+XAU119/XAU$16</f>
        <v>#DIV/0!</v>
      </c>
      <c r="XAW119" s="1538">
        <f>+XAW557</f>
        <v>0</v>
      </c>
      <c r="XAX119" s="1845" t="e">
        <f>+XAW119/XAW$16</f>
        <v>#DIV/0!</v>
      </c>
      <c r="XAY119" s="1538">
        <f>+XAY557</f>
        <v>0</v>
      </c>
      <c r="XAZ119" s="1845" t="e">
        <f>+XAY119/XAY$16</f>
        <v>#DIV/0!</v>
      </c>
      <c r="XBA119" s="1538">
        <f>+XBA557</f>
        <v>0</v>
      </c>
      <c r="XBB119" s="1845" t="e">
        <f>+XBA119/XBA$16</f>
        <v>#DIV/0!</v>
      </c>
      <c r="XBC119" s="1538">
        <f>+XBC557</f>
        <v>0</v>
      </c>
      <c r="XBD119" s="1845" t="e">
        <f>+XBC119/XBC$16</f>
        <v>#DIV/0!</v>
      </c>
      <c r="XBE119" s="1538">
        <f>+XBE557</f>
        <v>0</v>
      </c>
      <c r="XBF119" s="1845" t="e">
        <f>+XBE119/XBE$16</f>
        <v>#DIV/0!</v>
      </c>
      <c r="XBG119" s="1538">
        <f>+XBG557</f>
        <v>0</v>
      </c>
      <c r="XBH119" s="1845" t="e">
        <f>+XBG119/XBG$16</f>
        <v>#DIV/0!</v>
      </c>
      <c r="XBI119" s="1538">
        <f>+XBI557</f>
        <v>0</v>
      </c>
      <c r="XBJ119" s="1845" t="e">
        <f>+XBI119/XBI$16</f>
        <v>#DIV/0!</v>
      </c>
      <c r="XBK119" s="1538">
        <f>+XBK557</f>
        <v>0</v>
      </c>
      <c r="XBL119" s="1845" t="e">
        <f>+XBK119/XBK$16</f>
        <v>#DIV/0!</v>
      </c>
      <c r="XBM119" s="1538">
        <f>+XBM557</f>
        <v>0</v>
      </c>
      <c r="XBN119" s="1845" t="e">
        <f>+XBM119/XBM$16</f>
        <v>#DIV/0!</v>
      </c>
      <c r="XBO119" s="1538">
        <f>+XBO557</f>
        <v>0</v>
      </c>
      <c r="XBP119" s="1845" t="e">
        <f>+XBO119/XBO$16</f>
        <v>#DIV/0!</v>
      </c>
      <c r="XBQ119" s="1538">
        <f>+XBQ557</f>
        <v>0</v>
      </c>
      <c r="XBR119" s="1845" t="e">
        <f>+XBQ119/XBQ$16</f>
        <v>#DIV/0!</v>
      </c>
      <c r="XBS119" s="1538">
        <f>+XBS557</f>
        <v>0</v>
      </c>
      <c r="XBT119" s="1845" t="e">
        <f>+XBS119/XBS$16</f>
        <v>#DIV/0!</v>
      </c>
      <c r="XBU119" s="1538">
        <f>+XBU557</f>
        <v>0</v>
      </c>
      <c r="XBV119" s="1845" t="e">
        <f>+XBU119/XBU$16</f>
        <v>#DIV/0!</v>
      </c>
      <c r="XBW119" s="1538">
        <f>+XBW557</f>
        <v>0</v>
      </c>
      <c r="XBX119" s="1845" t="e">
        <f>+XBW119/XBW$16</f>
        <v>#DIV/0!</v>
      </c>
      <c r="XBY119" s="1538">
        <f>+XBY557</f>
        <v>0</v>
      </c>
      <c r="XBZ119" s="1845" t="e">
        <f>+XBY119/XBY$16</f>
        <v>#DIV/0!</v>
      </c>
      <c r="XCA119" s="1538">
        <f>+XCA557</f>
        <v>0</v>
      </c>
      <c r="XCB119" s="1845" t="e">
        <f>+XCA119/XCA$16</f>
        <v>#DIV/0!</v>
      </c>
      <c r="XCC119" s="1538">
        <f>+XCC557</f>
        <v>0</v>
      </c>
      <c r="XCD119" s="1845" t="e">
        <f>+XCC119/XCC$16</f>
        <v>#DIV/0!</v>
      </c>
      <c r="XCE119" s="1538">
        <f>+XCE557</f>
        <v>0</v>
      </c>
      <c r="XCF119" s="1845" t="e">
        <f>+XCE119/XCE$16</f>
        <v>#DIV/0!</v>
      </c>
      <c r="XCG119" s="1538">
        <f>+XCG557</f>
        <v>0</v>
      </c>
      <c r="XCH119" s="1845" t="e">
        <f>+XCG119/XCG$16</f>
        <v>#DIV/0!</v>
      </c>
      <c r="XCI119" s="1538">
        <f>+XCI557</f>
        <v>0</v>
      </c>
      <c r="XCJ119" s="1845" t="e">
        <f>+XCI119/XCI$16</f>
        <v>#DIV/0!</v>
      </c>
      <c r="XCK119" s="1538">
        <f>+XCK557</f>
        <v>0</v>
      </c>
      <c r="XCL119" s="1845" t="e">
        <f>+XCK119/XCK$16</f>
        <v>#DIV/0!</v>
      </c>
      <c r="XCM119" s="1538">
        <f>+XCM557</f>
        <v>0</v>
      </c>
      <c r="XCN119" s="1845" t="e">
        <f>+XCM119/XCM$16</f>
        <v>#DIV/0!</v>
      </c>
      <c r="XCO119" s="1538">
        <f>+XCO557</f>
        <v>0</v>
      </c>
      <c r="XCP119" s="1845" t="e">
        <f>+XCO119/XCO$16</f>
        <v>#DIV/0!</v>
      </c>
      <c r="XCQ119" s="1538">
        <f>+XCQ557</f>
        <v>0</v>
      </c>
      <c r="XCR119" s="1845" t="e">
        <f>+XCQ119/XCQ$16</f>
        <v>#DIV/0!</v>
      </c>
      <c r="XCS119" s="1538">
        <f>+XCS557</f>
        <v>0</v>
      </c>
      <c r="XCT119" s="1845" t="e">
        <f>+XCS119/XCS$16</f>
        <v>#DIV/0!</v>
      </c>
      <c r="XCU119" s="1538">
        <f>+XCU557</f>
        <v>0</v>
      </c>
      <c r="XCV119" s="1845" t="e">
        <f>+XCU119/XCU$16</f>
        <v>#DIV/0!</v>
      </c>
      <c r="XCW119" s="1538">
        <f>+XCW557</f>
        <v>0</v>
      </c>
      <c r="XCX119" s="1845" t="e">
        <f>+XCW119/XCW$16</f>
        <v>#DIV/0!</v>
      </c>
      <c r="XCY119" s="1538">
        <f>+XCY557</f>
        <v>0</v>
      </c>
      <c r="XCZ119" s="1845" t="e">
        <f>+XCY119/XCY$16</f>
        <v>#DIV/0!</v>
      </c>
      <c r="XDA119" s="1538">
        <f>+XDA557</f>
        <v>0</v>
      </c>
      <c r="XDB119" s="1845" t="e">
        <f>+XDA119/XDA$16</f>
        <v>#DIV/0!</v>
      </c>
      <c r="XDC119" s="1538">
        <f>+XDC557</f>
        <v>0</v>
      </c>
      <c r="XDD119" s="1845" t="e">
        <f>+XDC119/XDC$16</f>
        <v>#DIV/0!</v>
      </c>
      <c r="XDE119" s="1538">
        <f>+XDE557</f>
        <v>0</v>
      </c>
      <c r="XDF119" s="1845" t="e">
        <f>+XDE119/XDE$16</f>
        <v>#DIV/0!</v>
      </c>
      <c r="XDG119" s="1538">
        <f>+XDG557</f>
        <v>0</v>
      </c>
      <c r="XDH119" s="1845" t="e">
        <f>+XDG119/XDG$16</f>
        <v>#DIV/0!</v>
      </c>
      <c r="XDI119" s="1538">
        <f>+XDI557</f>
        <v>0</v>
      </c>
      <c r="XDJ119" s="1845" t="e">
        <f>+XDI119/XDI$16</f>
        <v>#DIV/0!</v>
      </c>
      <c r="XDK119" s="1538">
        <f>+XDK557</f>
        <v>0</v>
      </c>
      <c r="XDL119" s="1845" t="e">
        <f>+XDK119/XDK$16</f>
        <v>#DIV/0!</v>
      </c>
      <c r="XDM119" s="1538">
        <f>+XDM557</f>
        <v>0</v>
      </c>
      <c r="XDN119" s="1845" t="e">
        <f>+XDM119/XDM$16</f>
        <v>#DIV/0!</v>
      </c>
      <c r="XDO119" s="1538">
        <f>+XDO557</f>
        <v>0</v>
      </c>
      <c r="XDP119" s="1845" t="e">
        <f>+XDO119/XDO$16</f>
        <v>#DIV/0!</v>
      </c>
      <c r="XDQ119" s="1538">
        <f>+XDQ557</f>
        <v>0</v>
      </c>
      <c r="XDR119" s="1845" t="e">
        <f>+XDQ119/XDQ$16</f>
        <v>#DIV/0!</v>
      </c>
      <c r="XDS119" s="1538">
        <f>+XDS557</f>
        <v>0</v>
      </c>
      <c r="XDT119" s="1845" t="e">
        <f>+XDS119/XDS$16</f>
        <v>#DIV/0!</v>
      </c>
      <c r="XDU119" s="1538">
        <f>+XDU557</f>
        <v>0</v>
      </c>
      <c r="XDV119" s="1845" t="e">
        <f>+XDU119/XDU$16</f>
        <v>#DIV/0!</v>
      </c>
      <c r="XDW119" s="1538">
        <f>+XDW557</f>
        <v>0</v>
      </c>
      <c r="XDX119" s="1845" t="e">
        <f>+XDW119/XDW$16</f>
        <v>#DIV/0!</v>
      </c>
      <c r="XDY119" s="1538">
        <f>+XDY557</f>
        <v>0</v>
      </c>
      <c r="XDZ119" s="1845" t="e">
        <f>+XDY119/XDY$16</f>
        <v>#DIV/0!</v>
      </c>
      <c r="XEA119" s="1538">
        <f>+XEA557</f>
        <v>0</v>
      </c>
      <c r="XEB119" s="1845" t="e">
        <f>+XEA119/XEA$16</f>
        <v>#DIV/0!</v>
      </c>
      <c r="XEC119" s="1538">
        <f>+XEC557</f>
        <v>0</v>
      </c>
      <c r="XED119" s="1845" t="e">
        <f>+XEC119/XEC$16</f>
        <v>#DIV/0!</v>
      </c>
      <c r="XEE119" s="1538">
        <f>+XEE557</f>
        <v>0</v>
      </c>
      <c r="XEF119" s="1845" t="e">
        <f>+XEE119/XEE$16</f>
        <v>#DIV/0!</v>
      </c>
      <c r="XEG119" s="1538">
        <f>+XEG557</f>
        <v>0</v>
      </c>
      <c r="XEH119" s="1845" t="e">
        <f>+XEG119/XEG$16</f>
        <v>#DIV/0!</v>
      </c>
      <c r="XEI119" s="1538">
        <f>+XEI557</f>
        <v>0</v>
      </c>
      <c r="XEJ119" s="1845" t="e">
        <f>+XEI119/XEI$16</f>
        <v>#DIV/0!</v>
      </c>
      <c r="XEK119" s="1538">
        <f>+XEK557</f>
        <v>0</v>
      </c>
      <c r="XEL119" s="1845" t="e">
        <f>+XEK119/XEK$16</f>
        <v>#DIV/0!</v>
      </c>
      <c r="XEM119" s="1538">
        <f>+XEM557</f>
        <v>0</v>
      </c>
      <c r="XEN119" s="1845" t="e">
        <f>+XEM119/XEM$16</f>
        <v>#DIV/0!</v>
      </c>
      <c r="XEO119" s="1538">
        <f>+XEO557</f>
        <v>0</v>
      </c>
      <c r="XEP119" s="1845" t="e">
        <f>+XEO119/XEO$16</f>
        <v>#DIV/0!</v>
      </c>
      <c r="XEQ119" s="1538">
        <f>+XEQ557</f>
        <v>0</v>
      </c>
      <c r="XER119" s="1845" t="e">
        <f>+XEQ119/XEQ$16</f>
        <v>#DIV/0!</v>
      </c>
      <c r="XES119" s="1538">
        <f>+XES557</f>
        <v>0</v>
      </c>
      <c r="XET119" s="1845" t="e">
        <f>+XES119/XES$16</f>
        <v>#DIV/0!</v>
      </c>
      <c r="XEU119" s="1538">
        <f>+XEU557</f>
        <v>0</v>
      </c>
      <c r="XEV119" s="1845" t="e">
        <f>+XEU119/XEU$16</f>
        <v>#DIV/0!</v>
      </c>
      <c r="XEW119" s="1538">
        <f>+XEW557</f>
        <v>0</v>
      </c>
      <c r="XEX119" s="1845" t="e">
        <f>+XEW119/XEW$16</f>
        <v>#DIV/0!</v>
      </c>
      <c r="XEY119" s="1538">
        <f>+XEY557</f>
        <v>0</v>
      </c>
      <c r="XEZ119" s="1845" t="e">
        <f>+XEY119/XEY$16</f>
        <v>#DIV/0!</v>
      </c>
      <c r="XFA119" s="1538">
        <f>+XFA557</f>
        <v>0</v>
      </c>
      <c r="XFB119" s="1845" t="e">
        <f>+XFA119/XFA$16</f>
        <v>#DIV/0!</v>
      </c>
      <c r="XFC119" s="1538">
        <f>+XFC557</f>
        <v>0</v>
      </c>
      <c r="XFD119" s="1845" t="e">
        <f>+XFC119/XFC$16</f>
        <v>#DIV/0!</v>
      </c>
    </row>
    <row r="120" spans="1:16384" ht="12.75">
      <c r="A120" s="1538">
        <f>+A558</f>
        <v>0</v>
      </c>
      <c r="B120" s="1571" t="s">
        <v>682</v>
      </c>
      <c r="C120" s="1544" t="str">
        <f>C560</f>
        <v>INSTRUMENTOS PAA BANDA DEL COLEGIO DE SEPECUE, DISTRITO TELIRE, 2012</v>
      </c>
      <c r="D120" s="1544">
        <f>D560</f>
        <v>0</v>
      </c>
      <c r="E120" s="1844" t="e">
        <f t="shared" si="5"/>
        <v>#DIV/0!</v>
      </c>
      <c r="F120" s="1845" t="e">
        <f>+E120/E$16</f>
        <v>#DIV/0!</v>
      </c>
      <c r="G120" s="1538">
        <f>+G558</f>
        <v>0</v>
      </c>
      <c r="H120" s="1845" t="e">
        <f>+G120/G$16</f>
        <v>#DIV/0!</v>
      </c>
      <c r="I120" s="1538">
        <f>+I558</f>
        <v>0</v>
      </c>
      <c r="J120" s="1845" t="e">
        <f>+I120/I$16</f>
        <v>#DIV/0!</v>
      </c>
      <c r="K120" s="1538">
        <f>+K558</f>
        <v>0</v>
      </c>
      <c r="L120" s="1845" t="e">
        <f>+K120/K$16</f>
        <v>#DIV/0!</v>
      </c>
      <c r="M120" s="1538">
        <f>+M558</f>
        <v>0</v>
      </c>
      <c r="N120" s="1845" t="e">
        <f>+M120/M$16</f>
        <v>#DIV/0!</v>
      </c>
      <c r="O120" s="1538">
        <f>+O558</f>
        <v>0</v>
      </c>
      <c r="P120" s="1845" t="e">
        <f>+O120/O$16</f>
        <v>#DIV/0!</v>
      </c>
      <c r="Q120" s="1538">
        <f>+Q558</f>
        <v>0</v>
      </c>
      <c r="R120" s="1845" t="e">
        <f>+Q120/Q$16</f>
        <v>#DIV/0!</v>
      </c>
      <c r="S120" s="1538">
        <f>+S558</f>
        <v>0</v>
      </c>
      <c r="T120" s="1845" t="e">
        <f>+S120/S$16</f>
        <v>#DIV/0!</v>
      </c>
      <c r="U120" s="1538">
        <f>+U558</f>
        <v>0</v>
      </c>
      <c r="V120" s="1845" t="e">
        <f>+U120/U$16</f>
        <v>#DIV/0!</v>
      </c>
      <c r="W120" s="1538">
        <f>+W558</f>
        <v>0</v>
      </c>
      <c r="X120" s="1845" t="e">
        <f>+W120/W$16</f>
        <v>#DIV/0!</v>
      </c>
      <c r="Y120" s="1538">
        <f>+Y558</f>
        <v>0</v>
      </c>
      <c r="Z120" s="1845" t="e">
        <f>+Y120/Y$16</f>
        <v>#DIV/0!</v>
      </c>
      <c r="AA120" s="1538">
        <f>+AA558</f>
        <v>0</v>
      </c>
      <c r="AB120" s="1845" t="e">
        <f>+AA120/AA$16</f>
        <v>#DIV/0!</v>
      </c>
      <c r="AC120" s="1538">
        <f>+AC558</f>
        <v>0</v>
      </c>
      <c r="AD120" s="1845" t="e">
        <f>+AC120/AC$16</f>
        <v>#DIV/0!</v>
      </c>
      <c r="AE120" s="1538">
        <f>+AE558</f>
        <v>0</v>
      </c>
      <c r="AF120" s="1845" t="e">
        <f>+AE120/AE$16</f>
        <v>#DIV/0!</v>
      </c>
      <c r="AG120" s="1538">
        <f>+AG558</f>
        <v>0</v>
      </c>
      <c r="AH120" s="1845" t="e">
        <f>+AG120/AG$16</f>
        <v>#DIV/0!</v>
      </c>
      <c r="AI120" s="1538">
        <f>+AI558</f>
        <v>0</v>
      </c>
      <c r="AJ120" s="1845" t="e">
        <f>+AI120/AI$16</f>
        <v>#DIV/0!</v>
      </c>
      <c r="AK120" s="1538">
        <f>+AK558</f>
        <v>0</v>
      </c>
      <c r="AL120" s="1845" t="e">
        <f>+AK120/AK$16</f>
        <v>#DIV/0!</v>
      </c>
      <c r="AM120" s="1538">
        <f>+AM558</f>
        <v>0</v>
      </c>
      <c r="AN120" s="1845" t="e">
        <f>+AM120/AM$16</f>
        <v>#DIV/0!</v>
      </c>
      <c r="AO120" s="1538">
        <f>+AO558</f>
        <v>0</v>
      </c>
      <c r="AP120" s="1845" t="e">
        <f>+AO120/AO$16</f>
        <v>#DIV/0!</v>
      </c>
      <c r="AQ120" s="1538">
        <f>+AQ558</f>
        <v>0</v>
      </c>
      <c r="AR120" s="1845" t="e">
        <f>+AQ120/AQ$16</f>
        <v>#DIV/0!</v>
      </c>
      <c r="AS120" s="1538">
        <f>+AS558</f>
        <v>0</v>
      </c>
      <c r="AT120" s="1845" t="e">
        <f>+AS120/AS$16</f>
        <v>#DIV/0!</v>
      </c>
      <c r="AU120" s="1538">
        <f>+AU558</f>
        <v>0</v>
      </c>
      <c r="AV120" s="1845" t="e">
        <f>+AU120/AU$16</f>
        <v>#DIV/0!</v>
      </c>
      <c r="AW120" s="1538">
        <f>+AW558</f>
        <v>0</v>
      </c>
      <c r="AX120" s="1845" t="e">
        <f>+AW120/AW$16</f>
        <v>#DIV/0!</v>
      </c>
      <c r="AY120" s="1538">
        <f>+AY558</f>
        <v>0</v>
      </c>
      <c r="AZ120" s="1845" t="e">
        <f>+AY120/AY$16</f>
        <v>#DIV/0!</v>
      </c>
      <c r="BA120" s="1538">
        <f>+BA558</f>
        <v>0</v>
      </c>
      <c r="BB120" s="1845" t="e">
        <f>+BA120/BA$16</f>
        <v>#DIV/0!</v>
      </c>
      <c r="BC120" s="1538">
        <f>+BC558</f>
        <v>0</v>
      </c>
      <c r="BD120" s="1845" t="e">
        <f>+BC120/BC$16</f>
        <v>#DIV/0!</v>
      </c>
      <c r="BE120" s="1538">
        <f>+BE558</f>
        <v>0</v>
      </c>
      <c r="BF120" s="1845" t="e">
        <f>+BE120/BE$16</f>
        <v>#DIV/0!</v>
      </c>
      <c r="BG120" s="1538">
        <f>+BG558</f>
        <v>0</v>
      </c>
      <c r="BH120" s="1845" t="e">
        <f>+BG120/BG$16</f>
        <v>#DIV/0!</v>
      </c>
      <c r="BI120" s="1538">
        <f>+BI558</f>
        <v>0</v>
      </c>
      <c r="BJ120" s="1845" t="e">
        <f>+BI120/BI$16</f>
        <v>#DIV/0!</v>
      </c>
      <c r="BK120" s="1538">
        <f>+BK558</f>
        <v>0</v>
      </c>
      <c r="BL120" s="1845" t="e">
        <f>+BK120/BK$16</f>
        <v>#DIV/0!</v>
      </c>
      <c r="BM120" s="1538">
        <f>+BM558</f>
        <v>0</v>
      </c>
      <c r="BN120" s="1845" t="e">
        <f>+BM120/BM$16</f>
        <v>#DIV/0!</v>
      </c>
      <c r="BO120" s="1538">
        <f>+BO558</f>
        <v>0</v>
      </c>
      <c r="BP120" s="1845" t="e">
        <f>+BO120/BO$16</f>
        <v>#DIV/0!</v>
      </c>
      <c r="BQ120" s="1538">
        <f>+BQ558</f>
        <v>0</v>
      </c>
      <c r="BR120" s="1845" t="e">
        <f>+BQ120/BQ$16</f>
        <v>#DIV/0!</v>
      </c>
      <c r="BS120" s="1538">
        <f>+BS558</f>
        <v>0</v>
      </c>
      <c r="BT120" s="1845" t="e">
        <f>+BS120/BS$16</f>
        <v>#DIV/0!</v>
      </c>
      <c r="BU120" s="1538">
        <f>+BU558</f>
        <v>0</v>
      </c>
      <c r="BV120" s="1845" t="e">
        <f>+BU120/BU$16</f>
        <v>#DIV/0!</v>
      </c>
      <c r="BW120" s="1538">
        <f>+BW558</f>
        <v>0</v>
      </c>
      <c r="BX120" s="1845" t="e">
        <f>+BW120/BW$16</f>
        <v>#DIV/0!</v>
      </c>
      <c r="BY120" s="1538">
        <f>+BY558</f>
        <v>0</v>
      </c>
      <c r="BZ120" s="1845" t="e">
        <f>+BY120/BY$16</f>
        <v>#DIV/0!</v>
      </c>
      <c r="CA120" s="1538">
        <f>+CA558</f>
        <v>0</v>
      </c>
      <c r="CB120" s="1845" t="e">
        <f>+CA120/CA$16</f>
        <v>#DIV/0!</v>
      </c>
      <c r="CC120" s="1538">
        <f>+CC558</f>
        <v>0</v>
      </c>
      <c r="CD120" s="1845" t="e">
        <f>+CC120/CC$16</f>
        <v>#DIV/0!</v>
      </c>
      <c r="CE120" s="1538">
        <f>+CE558</f>
        <v>0</v>
      </c>
      <c r="CF120" s="1845" t="e">
        <f>+CE120/CE$16</f>
        <v>#DIV/0!</v>
      </c>
      <c r="CG120" s="1538">
        <f>+CG558</f>
        <v>0</v>
      </c>
      <c r="CH120" s="1845" t="e">
        <f>+CG120/CG$16</f>
        <v>#DIV/0!</v>
      </c>
      <c r="CI120" s="1538">
        <f>+CI558</f>
        <v>0</v>
      </c>
      <c r="CJ120" s="1845" t="e">
        <f>+CI120/CI$16</f>
        <v>#DIV/0!</v>
      </c>
      <c r="CK120" s="1538">
        <f>+CK558</f>
        <v>0</v>
      </c>
      <c r="CL120" s="1845" t="e">
        <f>+CK120/CK$16</f>
        <v>#DIV/0!</v>
      </c>
      <c r="CM120" s="1538">
        <f>+CM558</f>
        <v>0</v>
      </c>
      <c r="CN120" s="1845" t="e">
        <f>+CM120/CM$16</f>
        <v>#DIV/0!</v>
      </c>
      <c r="CO120" s="1538">
        <f>+CO558</f>
        <v>0</v>
      </c>
      <c r="CP120" s="1845" t="e">
        <f>+CO120/CO$16</f>
        <v>#DIV/0!</v>
      </c>
      <c r="CQ120" s="1538">
        <f>+CQ558</f>
        <v>0</v>
      </c>
      <c r="CR120" s="1845" t="e">
        <f>+CQ120/CQ$16</f>
        <v>#DIV/0!</v>
      </c>
      <c r="CS120" s="1538">
        <f>+CS558</f>
        <v>0</v>
      </c>
      <c r="CT120" s="1845" t="e">
        <f>+CS120/CS$16</f>
        <v>#DIV/0!</v>
      </c>
      <c r="CU120" s="1538">
        <f>+CU558</f>
        <v>0</v>
      </c>
      <c r="CV120" s="1845" t="e">
        <f>+CU120/CU$16</f>
        <v>#DIV/0!</v>
      </c>
      <c r="CW120" s="1538">
        <f>+CW558</f>
        <v>0</v>
      </c>
      <c r="CX120" s="1845" t="e">
        <f>+CW120/CW$16</f>
        <v>#DIV/0!</v>
      </c>
      <c r="CY120" s="1538">
        <f>+CY558</f>
        <v>0</v>
      </c>
      <c r="CZ120" s="1845" t="e">
        <f>+CY120/CY$16</f>
        <v>#DIV/0!</v>
      </c>
      <c r="DA120" s="1538">
        <f>+DA558</f>
        <v>0</v>
      </c>
      <c r="DB120" s="1845" t="e">
        <f>+DA120/DA$16</f>
        <v>#DIV/0!</v>
      </c>
      <c r="DC120" s="1538">
        <f>+DC558</f>
        <v>0</v>
      </c>
      <c r="DD120" s="1845" t="e">
        <f>+DC120/DC$16</f>
        <v>#DIV/0!</v>
      </c>
      <c r="DE120" s="1538">
        <f>+DE558</f>
        <v>0</v>
      </c>
      <c r="DF120" s="1845" t="e">
        <f>+DE120/DE$16</f>
        <v>#DIV/0!</v>
      </c>
      <c r="DG120" s="1538">
        <f>+DG558</f>
        <v>0</v>
      </c>
      <c r="DH120" s="1845" t="e">
        <f>+DG120/DG$16</f>
        <v>#DIV/0!</v>
      </c>
      <c r="DI120" s="1538">
        <f>+DI558</f>
        <v>0</v>
      </c>
      <c r="DJ120" s="1845" t="e">
        <f>+DI120/DI$16</f>
        <v>#DIV/0!</v>
      </c>
      <c r="DK120" s="1538">
        <f>+DK558</f>
        <v>0</v>
      </c>
      <c r="DL120" s="1845" t="e">
        <f>+DK120/DK$16</f>
        <v>#DIV/0!</v>
      </c>
      <c r="DM120" s="1538">
        <f>+DM558</f>
        <v>0</v>
      </c>
      <c r="DN120" s="1845" t="e">
        <f>+DM120/DM$16</f>
        <v>#DIV/0!</v>
      </c>
      <c r="DO120" s="1538">
        <f>+DO558</f>
        <v>0</v>
      </c>
      <c r="DP120" s="1845" t="e">
        <f>+DO120/DO$16</f>
        <v>#DIV/0!</v>
      </c>
      <c r="DQ120" s="1538">
        <f>+DQ558</f>
        <v>0</v>
      </c>
      <c r="DR120" s="1845" t="e">
        <f>+DQ120/DQ$16</f>
        <v>#DIV/0!</v>
      </c>
      <c r="DS120" s="1538">
        <f>+DS558</f>
        <v>0</v>
      </c>
      <c r="DT120" s="1845" t="e">
        <f>+DS120/DS$16</f>
        <v>#DIV/0!</v>
      </c>
      <c r="DU120" s="1538">
        <f>+DU558</f>
        <v>0</v>
      </c>
      <c r="DV120" s="1845" t="e">
        <f>+DU120/DU$16</f>
        <v>#DIV/0!</v>
      </c>
      <c r="DW120" s="1538">
        <f>+DW558</f>
        <v>0</v>
      </c>
      <c r="DX120" s="1845" t="e">
        <f>+DW120/DW$16</f>
        <v>#DIV/0!</v>
      </c>
      <c r="DY120" s="1538">
        <f>+DY558</f>
        <v>0</v>
      </c>
      <c r="DZ120" s="1845" t="e">
        <f>+DY120/DY$16</f>
        <v>#DIV/0!</v>
      </c>
      <c r="EA120" s="1538">
        <f>+EA558</f>
        <v>0</v>
      </c>
      <c r="EB120" s="1845" t="e">
        <f>+EA120/EA$16</f>
        <v>#DIV/0!</v>
      </c>
      <c r="EC120" s="1538">
        <f>+EC558</f>
        <v>0</v>
      </c>
      <c r="ED120" s="1845" t="e">
        <f>+EC120/EC$16</f>
        <v>#DIV/0!</v>
      </c>
      <c r="EE120" s="1538">
        <f>+EE558</f>
        <v>0</v>
      </c>
      <c r="EF120" s="1845" t="e">
        <f>+EE120/EE$16</f>
        <v>#DIV/0!</v>
      </c>
      <c r="EG120" s="1538">
        <f>+EG558</f>
        <v>0</v>
      </c>
      <c r="EH120" s="1845" t="e">
        <f>+EG120/EG$16</f>
        <v>#DIV/0!</v>
      </c>
      <c r="EI120" s="1538">
        <f>+EI558</f>
        <v>0</v>
      </c>
      <c r="EJ120" s="1845" t="e">
        <f>+EI120/EI$16</f>
        <v>#DIV/0!</v>
      </c>
      <c r="EK120" s="1538">
        <f>+EK558</f>
        <v>0</v>
      </c>
      <c r="EL120" s="1845" t="e">
        <f>+EK120/EK$16</f>
        <v>#DIV/0!</v>
      </c>
      <c r="EM120" s="1538">
        <f>+EM558</f>
        <v>0</v>
      </c>
      <c r="EN120" s="1845" t="e">
        <f>+EM120/EM$16</f>
        <v>#DIV/0!</v>
      </c>
      <c r="EO120" s="1538">
        <f>+EO558</f>
        <v>0</v>
      </c>
      <c r="EP120" s="1845" t="e">
        <f>+EO120/EO$16</f>
        <v>#DIV/0!</v>
      </c>
      <c r="EQ120" s="1538">
        <f>+EQ558</f>
        <v>0</v>
      </c>
      <c r="ER120" s="1845" t="e">
        <f>+EQ120/EQ$16</f>
        <v>#DIV/0!</v>
      </c>
      <c r="ES120" s="1538">
        <f>+ES558</f>
        <v>0</v>
      </c>
      <c r="ET120" s="1845" t="e">
        <f>+ES120/ES$16</f>
        <v>#DIV/0!</v>
      </c>
      <c r="EU120" s="1538">
        <f>+EU558</f>
        <v>0</v>
      </c>
      <c r="EV120" s="1845" t="e">
        <f>+EU120/EU$16</f>
        <v>#DIV/0!</v>
      </c>
      <c r="EW120" s="1538">
        <f>+EW558</f>
        <v>0</v>
      </c>
      <c r="EX120" s="1845" t="e">
        <f>+EW120/EW$16</f>
        <v>#DIV/0!</v>
      </c>
      <c r="EY120" s="1538">
        <f>+EY558</f>
        <v>0</v>
      </c>
      <c r="EZ120" s="1845" t="e">
        <f>+EY120/EY$16</f>
        <v>#DIV/0!</v>
      </c>
      <c r="FA120" s="1538">
        <f>+FA558</f>
        <v>0</v>
      </c>
      <c r="FB120" s="1845" t="e">
        <f>+FA120/FA$16</f>
        <v>#DIV/0!</v>
      </c>
      <c r="FC120" s="1538">
        <f>+FC558</f>
        <v>0</v>
      </c>
      <c r="FD120" s="1845" t="e">
        <f>+FC120/FC$16</f>
        <v>#DIV/0!</v>
      </c>
      <c r="FE120" s="1538">
        <f>+FE558</f>
        <v>0</v>
      </c>
      <c r="FF120" s="1845" t="e">
        <f>+FE120/FE$16</f>
        <v>#DIV/0!</v>
      </c>
      <c r="FG120" s="1538">
        <f>+FG558</f>
        <v>0</v>
      </c>
      <c r="FH120" s="1845" t="e">
        <f>+FG120/FG$16</f>
        <v>#DIV/0!</v>
      </c>
      <c r="FI120" s="1538">
        <f>+FI558</f>
        <v>0</v>
      </c>
      <c r="FJ120" s="1845" t="e">
        <f>+FI120/FI$16</f>
        <v>#DIV/0!</v>
      </c>
      <c r="FK120" s="1538">
        <f>+FK558</f>
        <v>0</v>
      </c>
      <c r="FL120" s="1845" t="e">
        <f>+FK120/FK$16</f>
        <v>#DIV/0!</v>
      </c>
      <c r="FM120" s="1538">
        <f>+FM558</f>
        <v>0</v>
      </c>
      <c r="FN120" s="1845" t="e">
        <f>+FM120/FM$16</f>
        <v>#DIV/0!</v>
      </c>
      <c r="FO120" s="1538">
        <f>+FO558</f>
        <v>0</v>
      </c>
      <c r="FP120" s="1845" t="e">
        <f>+FO120/FO$16</f>
        <v>#DIV/0!</v>
      </c>
      <c r="FQ120" s="1538">
        <f>+FQ558</f>
        <v>0</v>
      </c>
      <c r="FR120" s="1845" t="e">
        <f>+FQ120/FQ$16</f>
        <v>#DIV/0!</v>
      </c>
      <c r="FS120" s="1538">
        <f>+FS558</f>
        <v>0</v>
      </c>
      <c r="FT120" s="1845" t="e">
        <f>+FS120/FS$16</f>
        <v>#DIV/0!</v>
      </c>
      <c r="FU120" s="1538">
        <f>+FU558</f>
        <v>0</v>
      </c>
      <c r="FV120" s="1845" t="e">
        <f>+FU120/FU$16</f>
        <v>#DIV/0!</v>
      </c>
      <c r="FW120" s="1538">
        <f>+FW558</f>
        <v>0</v>
      </c>
      <c r="FX120" s="1845" t="e">
        <f>+FW120/FW$16</f>
        <v>#DIV/0!</v>
      </c>
      <c r="FY120" s="1538">
        <f>+FY558</f>
        <v>0</v>
      </c>
      <c r="FZ120" s="1845" t="e">
        <f>+FY120/FY$16</f>
        <v>#DIV/0!</v>
      </c>
      <c r="GA120" s="1538">
        <f>+GA558</f>
        <v>0</v>
      </c>
      <c r="GB120" s="1845" t="e">
        <f>+GA120/GA$16</f>
        <v>#DIV/0!</v>
      </c>
      <c r="GC120" s="1538">
        <f>+GC558</f>
        <v>0</v>
      </c>
      <c r="GD120" s="1845" t="e">
        <f>+GC120/GC$16</f>
        <v>#DIV/0!</v>
      </c>
      <c r="GE120" s="1538">
        <f>+GE558</f>
        <v>0</v>
      </c>
      <c r="GF120" s="1845" t="e">
        <f>+GE120/GE$16</f>
        <v>#DIV/0!</v>
      </c>
      <c r="GG120" s="1538">
        <f>+GG558</f>
        <v>0</v>
      </c>
      <c r="GH120" s="1845" t="e">
        <f>+GG120/GG$16</f>
        <v>#DIV/0!</v>
      </c>
      <c r="GI120" s="1538">
        <f>+GI558</f>
        <v>0</v>
      </c>
      <c r="GJ120" s="1845" t="e">
        <f>+GI120/GI$16</f>
        <v>#DIV/0!</v>
      </c>
      <c r="GK120" s="1538">
        <f>+GK558</f>
        <v>0</v>
      </c>
      <c r="GL120" s="1845" t="e">
        <f>+GK120/GK$16</f>
        <v>#DIV/0!</v>
      </c>
      <c r="GM120" s="1538">
        <f>+GM558</f>
        <v>0</v>
      </c>
      <c r="GN120" s="1845" t="e">
        <f>+GM120/GM$16</f>
        <v>#DIV/0!</v>
      </c>
      <c r="GO120" s="1538">
        <f>+GO558</f>
        <v>0</v>
      </c>
      <c r="GP120" s="1845" t="e">
        <f>+GO120/GO$16</f>
        <v>#DIV/0!</v>
      </c>
      <c r="GQ120" s="1538">
        <f>+GQ558</f>
        <v>0</v>
      </c>
      <c r="GR120" s="1845" t="e">
        <f>+GQ120/GQ$16</f>
        <v>#DIV/0!</v>
      </c>
      <c r="GS120" s="1538">
        <f>+GS558</f>
        <v>0</v>
      </c>
      <c r="GT120" s="1845" t="e">
        <f>+GS120/GS$16</f>
        <v>#DIV/0!</v>
      </c>
      <c r="GU120" s="1538">
        <f>+GU558</f>
        <v>0</v>
      </c>
      <c r="GV120" s="1845" t="e">
        <f>+GU120/GU$16</f>
        <v>#DIV/0!</v>
      </c>
      <c r="GW120" s="1538">
        <f>+GW558</f>
        <v>0</v>
      </c>
      <c r="GX120" s="1845" t="e">
        <f>+GW120/GW$16</f>
        <v>#DIV/0!</v>
      </c>
      <c r="GY120" s="1538">
        <f>+GY558</f>
        <v>0</v>
      </c>
      <c r="GZ120" s="1845" t="e">
        <f>+GY120/GY$16</f>
        <v>#DIV/0!</v>
      </c>
      <c r="HA120" s="1538">
        <f>+HA558</f>
        <v>0</v>
      </c>
      <c r="HB120" s="1845" t="e">
        <f>+HA120/HA$16</f>
        <v>#DIV/0!</v>
      </c>
      <c r="HC120" s="1538">
        <f>+HC558</f>
        <v>0</v>
      </c>
      <c r="HD120" s="1845" t="e">
        <f>+HC120/HC$16</f>
        <v>#DIV/0!</v>
      </c>
      <c r="HE120" s="1538">
        <f>+HE558</f>
        <v>0</v>
      </c>
      <c r="HF120" s="1845" t="e">
        <f>+HE120/HE$16</f>
        <v>#DIV/0!</v>
      </c>
      <c r="HG120" s="1538">
        <f>+HG558</f>
        <v>0</v>
      </c>
      <c r="HH120" s="1845" t="e">
        <f>+HG120/HG$16</f>
        <v>#DIV/0!</v>
      </c>
      <c r="HI120" s="1538">
        <f>+HI558</f>
        <v>0</v>
      </c>
      <c r="HJ120" s="1845" t="e">
        <f>+HI120/HI$16</f>
        <v>#DIV/0!</v>
      </c>
      <c r="HK120" s="1538">
        <f>+HK558</f>
        <v>0</v>
      </c>
      <c r="HL120" s="1845" t="e">
        <f>+HK120/HK$16</f>
        <v>#DIV/0!</v>
      </c>
      <c r="HM120" s="1538">
        <f>+HM558</f>
        <v>0</v>
      </c>
      <c r="HN120" s="1845" t="e">
        <f>+HM120/HM$16</f>
        <v>#DIV/0!</v>
      </c>
      <c r="HO120" s="1538">
        <f>+HO558</f>
        <v>0</v>
      </c>
      <c r="HP120" s="1845" t="e">
        <f>+HO120/HO$16</f>
        <v>#DIV/0!</v>
      </c>
      <c r="HQ120" s="1538">
        <f>+HQ558</f>
        <v>0</v>
      </c>
      <c r="HR120" s="1845" t="e">
        <f>+HQ120/HQ$16</f>
        <v>#DIV/0!</v>
      </c>
      <c r="HS120" s="1538">
        <f>+HS558</f>
        <v>0</v>
      </c>
      <c r="HT120" s="1845" t="e">
        <f>+HS120/HS$16</f>
        <v>#DIV/0!</v>
      </c>
      <c r="HU120" s="1538">
        <f>+HU558</f>
        <v>0</v>
      </c>
      <c r="HV120" s="1845" t="e">
        <f>+HU120/HU$16</f>
        <v>#DIV/0!</v>
      </c>
      <c r="HW120" s="1538">
        <f>+HW558</f>
        <v>0</v>
      </c>
      <c r="HX120" s="1845" t="e">
        <f>+HW120/HW$16</f>
        <v>#DIV/0!</v>
      </c>
      <c r="HY120" s="1538">
        <f>+HY558</f>
        <v>0</v>
      </c>
      <c r="HZ120" s="1845" t="e">
        <f>+HY120/HY$16</f>
        <v>#DIV/0!</v>
      </c>
      <c r="IA120" s="1538">
        <f>+IA558</f>
        <v>0</v>
      </c>
      <c r="IB120" s="1845" t="e">
        <f>+IA120/IA$16</f>
        <v>#DIV/0!</v>
      </c>
      <c r="IC120" s="1538">
        <f>+IC558</f>
        <v>0</v>
      </c>
      <c r="ID120" s="1845" t="e">
        <f>+IC120/IC$16</f>
        <v>#DIV/0!</v>
      </c>
      <c r="IE120" s="1538">
        <f>+IE558</f>
        <v>0</v>
      </c>
      <c r="IF120" s="1845" t="e">
        <f>+IE120/IE$16</f>
        <v>#DIV/0!</v>
      </c>
      <c r="IG120" s="1538">
        <f>+IG558</f>
        <v>0</v>
      </c>
      <c r="IH120" s="1845" t="e">
        <f>+IG120/IG$16</f>
        <v>#DIV/0!</v>
      </c>
      <c r="II120" s="1538">
        <f>+II558</f>
        <v>0</v>
      </c>
      <c r="IJ120" s="1845" t="e">
        <f>+II120/II$16</f>
        <v>#DIV/0!</v>
      </c>
      <c r="IK120" s="1538">
        <f>+IK558</f>
        <v>0</v>
      </c>
      <c r="IL120" s="1845" t="e">
        <f>+IK120/IK$16</f>
        <v>#DIV/0!</v>
      </c>
      <c r="IM120" s="1538">
        <f>+IM558</f>
        <v>0</v>
      </c>
      <c r="IN120" s="1845" t="e">
        <f>+IM120/IM$16</f>
        <v>#DIV/0!</v>
      </c>
      <c r="IO120" s="1538">
        <f>+IO558</f>
        <v>0</v>
      </c>
      <c r="IP120" s="1845" t="e">
        <f>+IO120/IO$16</f>
        <v>#DIV/0!</v>
      </c>
      <c r="IQ120" s="1538">
        <f>+IQ558</f>
        <v>0</v>
      </c>
      <c r="IR120" s="1845" t="e">
        <f>+IQ120/IQ$16</f>
        <v>#DIV/0!</v>
      </c>
      <c r="IS120" s="1538">
        <f>+IS558</f>
        <v>0</v>
      </c>
      <c r="IT120" s="1845" t="e">
        <f>+IS120/IS$16</f>
        <v>#DIV/0!</v>
      </c>
      <c r="IU120" s="1538">
        <f>+IU558</f>
        <v>0</v>
      </c>
      <c r="IV120" s="1845" t="e">
        <f>+IU120/IU$16</f>
        <v>#DIV/0!</v>
      </c>
      <c r="IW120" s="1538">
        <f>+IW558</f>
        <v>0</v>
      </c>
      <c r="IX120" s="1845" t="e">
        <f>+IW120/IW$16</f>
        <v>#DIV/0!</v>
      </c>
      <c r="IY120" s="1538">
        <f>+IY558</f>
        <v>0</v>
      </c>
      <c r="IZ120" s="1845" t="e">
        <f>+IY120/IY$16</f>
        <v>#DIV/0!</v>
      </c>
      <c r="JA120" s="1538">
        <f>+JA558</f>
        <v>0</v>
      </c>
      <c r="JB120" s="1845" t="e">
        <f>+JA120/JA$16</f>
        <v>#DIV/0!</v>
      </c>
      <c r="JC120" s="1538">
        <f>+JC558</f>
        <v>0</v>
      </c>
      <c r="JD120" s="1845" t="e">
        <f>+JC120/JC$16</f>
        <v>#DIV/0!</v>
      </c>
      <c r="JE120" s="1538">
        <f>+JE558</f>
        <v>0</v>
      </c>
      <c r="JF120" s="1845" t="e">
        <f>+JE120/JE$16</f>
        <v>#DIV/0!</v>
      </c>
      <c r="JG120" s="1538">
        <f>+JG558</f>
        <v>0</v>
      </c>
      <c r="JH120" s="1845" t="e">
        <f>+JG120/JG$16</f>
        <v>#DIV/0!</v>
      </c>
      <c r="JI120" s="1538">
        <f>+JI558</f>
        <v>0</v>
      </c>
      <c r="JJ120" s="1845" t="e">
        <f>+JI120/JI$16</f>
        <v>#DIV/0!</v>
      </c>
      <c r="JK120" s="1538">
        <f>+JK558</f>
        <v>0</v>
      </c>
      <c r="JL120" s="1845" t="e">
        <f>+JK120/JK$16</f>
        <v>#DIV/0!</v>
      </c>
      <c r="JM120" s="1538">
        <f>+JM558</f>
        <v>0</v>
      </c>
      <c r="JN120" s="1845" t="e">
        <f>+JM120/JM$16</f>
        <v>#DIV/0!</v>
      </c>
      <c r="JO120" s="1538">
        <f>+JO558</f>
        <v>0</v>
      </c>
      <c r="JP120" s="1845" t="e">
        <f>+JO120/JO$16</f>
        <v>#DIV/0!</v>
      </c>
      <c r="JQ120" s="1538">
        <f>+JQ558</f>
        <v>0</v>
      </c>
      <c r="JR120" s="1845" t="e">
        <f>+JQ120/JQ$16</f>
        <v>#DIV/0!</v>
      </c>
      <c r="JS120" s="1538">
        <f>+JS558</f>
        <v>0</v>
      </c>
      <c r="JT120" s="1845" t="e">
        <f>+JS120/JS$16</f>
        <v>#DIV/0!</v>
      </c>
      <c r="JU120" s="1538">
        <f>+JU558</f>
        <v>0</v>
      </c>
      <c r="JV120" s="1845" t="e">
        <f>+JU120/JU$16</f>
        <v>#DIV/0!</v>
      </c>
      <c r="JW120" s="1538">
        <f>+JW558</f>
        <v>0</v>
      </c>
      <c r="JX120" s="1845" t="e">
        <f>+JW120/JW$16</f>
        <v>#DIV/0!</v>
      </c>
      <c r="JY120" s="1538">
        <f>+JY558</f>
        <v>0</v>
      </c>
      <c r="JZ120" s="1845" t="e">
        <f>+JY120/JY$16</f>
        <v>#DIV/0!</v>
      </c>
      <c r="KA120" s="1538">
        <f>+KA558</f>
        <v>0</v>
      </c>
      <c r="KB120" s="1845" t="e">
        <f>+KA120/KA$16</f>
        <v>#DIV/0!</v>
      </c>
      <c r="KC120" s="1538">
        <f>+KC558</f>
        <v>0</v>
      </c>
      <c r="KD120" s="1845" t="e">
        <f>+KC120/KC$16</f>
        <v>#DIV/0!</v>
      </c>
      <c r="KE120" s="1538">
        <f>+KE558</f>
        <v>0</v>
      </c>
      <c r="KF120" s="1845" t="e">
        <f>+KE120/KE$16</f>
        <v>#DIV/0!</v>
      </c>
      <c r="KG120" s="1538">
        <f>+KG558</f>
        <v>0</v>
      </c>
      <c r="KH120" s="1845" t="e">
        <f>+KG120/KG$16</f>
        <v>#DIV/0!</v>
      </c>
      <c r="KI120" s="1538">
        <f>+KI558</f>
        <v>0</v>
      </c>
      <c r="KJ120" s="1845" t="e">
        <f>+KI120/KI$16</f>
        <v>#DIV/0!</v>
      </c>
      <c r="KK120" s="1538">
        <f>+KK558</f>
        <v>0</v>
      </c>
      <c r="KL120" s="1845" t="e">
        <f>+KK120/KK$16</f>
        <v>#DIV/0!</v>
      </c>
      <c r="KM120" s="1538">
        <f>+KM558</f>
        <v>0</v>
      </c>
      <c r="KN120" s="1845" t="e">
        <f>+KM120/KM$16</f>
        <v>#DIV/0!</v>
      </c>
      <c r="KO120" s="1538">
        <f>+KO558</f>
        <v>0</v>
      </c>
      <c r="KP120" s="1845" t="e">
        <f>+KO120/KO$16</f>
        <v>#DIV/0!</v>
      </c>
      <c r="KQ120" s="1538">
        <f>+KQ558</f>
        <v>0</v>
      </c>
      <c r="KR120" s="1845" t="e">
        <f>+KQ120/KQ$16</f>
        <v>#DIV/0!</v>
      </c>
      <c r="KS120" s="1538">
        <f>+KS558</f>
        <v>0</v>
      </c>
      <c r="KT120" s="1845" t="e">
        <f>+KS120/KS$16</f>
        <v>#DIV/0!</v>
      </c>
      <c r="KU120" s="1538">
        <f>+KU558</f>
        <v>0</v>
      </c>
      <c r="KV120" s="1845" t="e">
        <f>+KU120/KU$16</f>
        <v>#DIV/0!</v>
      </c>
      <c r="KW120" s="1538">
        <f>+KW558</f>
        <v>0</v>
      </c>
      <c r="KX120" s="1845" t="e">
        <f>+KW120/KW$16</f>
        <v>#DIV/0!</v>
      </c>
      <c r="KY120" s="1538">
        <f>+KY558</f>
        <v>0</v>
      </c>
      <c r="KZ120" s="1845" t="e">
        <f>+KY120/KY$16</f>
        <v>#DIV/0!</v>
      </c>
      <c r="LA120" s="1538">
        <f>+LA558</f>
        <v>0</v>
      </c>
      <c r="LB120" s="1845" t="e">
        <f>+LA120/LA$16</f>
        <v>#DIV/0!</v>
      </c>
      <c r="LC120" s="1538">
        <f>+LC558</f>
        <v>0</v>
      </c>
      <c r="LD120" s="1845" t="e">
        <f>+LC120/LC$16</f>
        <v>#DIV/0!</v>
      </c>
      <c r="LE120" s="1538">
        <f>+LE558</f>
        <v>0</v>
      </c>
      <c r="LF120" s="1845" t="e">
        <f>+LE120/LE$16</f>
        <v>#DIV/0!</v>
      </c>
      <c r="LG120" s="1538">
        <f>+LG558</f>
        <v>0</v>
      </c>
      <c r="LH120" s="1845" t="e">
        <f>+LG120/LG$16</f>
        <v>#DIV/0!</v>
      </c>
      <c r="LI120" s="1538">
        <f>+LI558</f>
        <v>0</v>
      </c>
      <c r="LJ120" s="1845" t="e">
        <f>+LI120/LI$16</f>
        <v>#DIV/0!</v>
      </c>
      <c r="LK120" s="1538">
        <f>+LK558</f>
        <v>0</v>
      </c>
      <c r="LL120" s="1845" t="e">
        <f>+LK120/LK$16</f>
        <v>#DIV/0!</v>
      </c>
      <c r="LM120" s="1538">
        <f>+LM558</f>
        <v>0</v>
      </c>
      <c r="LN120" s="1845" t="e">
        <f>+LM120/LM$16</f>
        <v>#DIV/0!</v>
      </c>
      <c r="LO120" s="1538">
        <f>+LO558</f>
        <v>0</v>
      </c>
      <c r="LP120" s="1845" t="e">
        <f>+LO120/LO$16</f>
        <v>#DIV/0!</v>
      </c>
      <c r="LQ120" s="1538">
        <f>+LQ558</f>
        <v>0</v>
      </c>
      <c r="LR120" s="1845" t="e">
        <f>+LQ120/LQ$16</f>
        <v>#DIV/0!</v>
      </c>
      <c r="LS120" s="1538">
        <f>+LS558</f>
        <v>0</v>
      </c>
      <c r="LT120" s="1845" t="e">
        <f>+LS120/LS$16</f>
        <v>#DIV/0!</v>
      </c>
      <c r="LU120" s="1538">
        <f>+LU558</f>
        <v>0</v>
      </c>
      <c r="LV120" s="1845" t="e">
        <f>+LU120/LU$16</f>
        <v>#DIV/0!</v>
      </c>
      <c r="LW120" s="1538">
        <f>+LW558</f>
        <v>0</v>
      </c>
      <c r="LX120" s="1845" t="e">
        <f>+LW120/LW$16</f>
        <v>#DIV/0!</v>
      </c>
      <c r="LY120" s="1538">
        <f>+LY558</f>
        <v>0</v>
      </c>
      <c r="LZ120" s="1845" t="e">
        <f>+LY120/LY$16</f>
        <v>#DIV/0!</v>
      </c>
      <c r="MA120" s="1538">
        <f>+MA558</f>
        <v>0</v>
      </c>
      <c r="MB120" s="1845" t="e">
        <f>+MA120/MA$16</f>
        <v>#DIV/0!</v>
      </c>
      <c r="MC120" s="1538">
        <f>+MC558</f>
        <v>0</v>
      </c>
      <c r="MD120" s="1845" t="e">
        <f>+MC120/MC$16</f>
        <v>#DIV/0!</v>
      </c>
      <c r="ME120" s="1538">
        <f>+ME558</f>
        <v>0</v>
      </c>
      <c r="MF120" s="1845" t="e">
        <f>+ME120/ME$16</f>
        <v>#DIV/0!</v>
      </c>
      <c r="MG120" s="1538">
        <f>+MG558</f>
        <v>0</v>
      </c>
      <c r="MH120" s="1845" t="e">
        <f>+MG120/MG$16</f>
        <v>#DIV/0!</v>
      </c>
      <c r="MI120" s="1538">
        <f>+MI558</f>
        <v>0</v>
      </c>
      <c r="MJ120" s="1845" t="e">
        <f>+MI120/MI$16</f>
        <v>#DIV/0!</v>
      </c>
      <c r="MK120" s="1538">
        <f>+MK558</f>
        <v>0</v>
      </c>
      <c r="ML120" s="1845" t="e">
        <f>+MK120/MK$16</f>
        <v>#DIV/0!</v>
      </c>
      <c r="MM120" s="1538">
        <f>+MM558</f>
        <v>0</v>
      </c>
      <c r="MN120" s="1845" t="e">
        <f>+MM120/MM$16</f>
        <v>#DIV/0!</v>
      </c>
      <c r="MO120" s="1538">
        <f>+MO558</f>
        <v>0</v>
      </c>
      <c r="MP120" s="1845" t="e">
        <f>+MO120/MO$16</f>
        <v>#DIV/0!</v>
      </c>
      <c r="MQ120" s="1538">
        <f>+MQ558</f>
        <v>0</v>
      </c>
      <c r="MR120" s="1845" t="e">
        <f>+MQ120/MQ$16</f>
        <v>#DIV/0!</v>
      </c>
      <c r="MS120" s="1538">
        <f>+MS558</f>
        <v>0</v>
      </c>
      <c r="MT120" s="1845" t="e">
        <f>+MS120/MS$16</f>
        <v>#DIV/0!</v>
      </c>
      <c r="MU120" s="1538">
        <f>+MU558</f>
        <v>0</v>
      </c>
      <c r="MV120" s="1845" t="e">
        <f>+MU120/MU$16</f>
        <v>#DIV/0!</v>
      </c>
      <c r="MW120" s="1538">
        <f>+MW558</f>
        <v>0</v>
      </c>
      <c r="MX120" s="1845" t="e">
        <f>+MW120/MW$16</f>
        <v>#DIV/0!</v>
      </c>
      <c r="MY120" s="1538">
        <f>+MY558</f>
        <v>0</v>
      </c>
      <c r="MZ120" s="1845" t="e">
        <f>+MY120/MY$16</f>
        <v>#DIV/0!</v>
      </c>
      <c r="NA120" s="1538">
        <f>+NA558</f>
        <v>0</v>
      </c>
      <c r="NB120" s="1845" t="e">
        <f>+NA120/NA$16</f>
        <v>#DIV/0!</v>
      </c>
      <c r="NC120" s="1538">
        <f>+NC558</f>
        <v>0</v>
      </c>
      <c r="ND120" s="1845" t="e">
        <f>+NC120/NC$16</f>
        <v>#DIV/0!</v>
      </c>
      <c r="NE120" s="1538">
        <f>+NE558</f>
        <v>0</v>
      </c>
      <c r="NF120" s="1845" t="e">
        <f>+NE120/NE$16</f>
        <v>#DIV/0!</v>
      </c>
      <c r="NG120" s="1538">
        <f>+NG558</f>
        <v>0</v>
      </c>
      <c r="NH120" s="1845" t="e">
        <f>+NG120/NG$16</f>
        <v>#DIV/0!</v>
      </c>
      <c r="NI120" s="1538">
        <f>+NI558</f>
        <v>0</v>
      </c>
      <c r="NJ120" s="1845" t="e">
        <f>+NI120/NI$16</f>
        <v>#DIV/0!</v>
      </c>
      <c r="NK120" s="1538">
        <f>+NK558</f>
        <v>0</v>
      </c>
      <c r="NL120" s="1845" t="e">
        <f>+NK120/NK$16</f>
        <v>#DIV/0!</v>
      </c>
      <c r="NM120" s="1538">
        <f>+NM558</f>
        <v>0</v>
      </c>
      <c r="NN120" s="1845" t="e">
        <f>+NM120/NM$16</f>
        <v>#DIV/0!</v>
      </c>
      <c r="NO120" s="1538">
        <f>+NO558</f>
        <v>0</v>
      </c>
      <c r="NP120" s="1845" t="e">
        <f>+NO120/NO$16</f>
        <v>#DIV/0!</v>
      </c>
      <c r="NQ120" s="1538">
        <f>+NQ558</f>
        <v>0</v>
      </c>
      <c r="NR120" s="1845" t="e">
        <f>+NQ120/NQ$16</f>
        <v>#DIV/0!</v>
      </c>
      <c r="NS120" s="1538">
        <f>+NS558</f>
        <v>0</v>
      </c>
      <c r="NT120" s="1845" t="e">
        <f>+NS120/NS$16</f>
        <v>#DIV/0!</v>
      </c>
      <c r="NU120" s="1538">
        <f>+NU558</f>
        <v>0</v>
      </c>
      <c r="NV120" s="1845" t="e">
        <f>+NU120/NU$16</f>
        <v>#DIV/0!</v>
      </c>
      <c r="NW120" s="1538">
        <f>+NW558</f>
        <v>0</v>
      </c>
      <c r="NX120" s="1845" t="e">
        <f>+NW120/NW$16</f>
        <v>#DIV/0!</v>
      </c>
      <c r="NY120" s="1538">
        <f>+NY558</f>
        <v>0</v>
      </c>
      <c r="NZ120" s="1845" t="e">
        <f>+NY120/NY$16</f>
        <v>#DIV/0!</v>
      </c>
      <c r="OA120" s="1538">
        <f>+OA558</f>
        <v>0</v>
      </c>
      <c r="OB120" s="1845" t="e">
        <f>+OA120/OA$16</f>
        <v>#DIV/0!</v>
      </c>
      <c r="OC120" s="1538">
        <f>+OC558</f>
        <v>0</v>
      </c>
      <c r="OD120" s="1845" t="e">
        <f>+OC120/OC$16</f>
        <v>#DIV/0!</v>
      </c>
      <c r="OE120" s="1538">
        <f>+OE558</f>
        <v>0</v>
      </c>
      <c r="OF120" s="1845" t="e">
        <f>+OE120/OE$16</f>
        <v>#DIV/0!</v>
      </c>
      <c r="OG120" s="1538">
        <f>+OG558</f>
        <v>0</v>
      </c>
      <c r="OH120" s="1845" t="e">
        <f>+OG120/OG$16</f>
        <v>#DIV/0!</v>
      </c>
      <c r="OI120" s="1538">
        <f>+OI558</f>
        <v>0</v>
      </c>
      <c r="OJ120" s="1845" t="e">
        <f>+OI120/OI$16</f>
        <v>#DIV/0!</v>
      </c>
      <c r="OK120" s="1538">
        <f>+OK558</f>
        <v>0</v>
      </c>
      <c r="OL120" s="1845" t="e">
        <f>+OK120/OK$16</f>
        <v>#DIV/0!</v>
      </c>
      <c r="OM120" s="1538">
        <f>+OM558</f>
        <v>0</v>
      </c>
      <c r="ON120" s="1845" t="e">
        <f>+OM120/OM$16</f>
        <v>#DIV/0!</v>
      </c>
      <c r="OO120" s="1538">
        <f>+OO558</f>
        <v>0</v>
      </c>
      <c r="OP120" s="1845" t="e">
        <f>+OO120/OO$16</f>
        <v>#DIV/0!</v>
      </c>
      <c r="OQ120" s="1538">
        <f>+OQ558</f>
        <v>0</v>
      </c>
      <c r="OR120" s="1845" t="e">
        <f>+OQ120/OQ$16</f>
        <v>#DIV/0!</v>
      </c>
      <c r="OS120" s="1538">
        <f>+OS558</f>
        <v>0</v>
      </c>
      <c r="OT120" s="1845" t="e">
        <f>+OS120/OS$16</f>
        <v>#DIV/0!</v>
      </c>
      <c r="OU120" s="1538">
        <f>+OU558</f>
        <v>0</v>
      </c>
      <c r="OV120" s="1845" t="e">
        <f>+OU120/OU$16</f>
        <v>#DIV/0!</v>
      </c>
      <c r="OW120" s="1538">
        <f>+OW558</f>
        <v>0</v>
      </c>
      <c r="OX120" s="1845" t="e">
        <f>+OW120/OW$16</f>
        <v>#DIV/0!</v>
      </c>
      <c r="OY120" s="1538">
        <f>+OY558</f>
        <v>0</v>
      </c>
      <c r="OZ120" s="1845" t="e">
        <f>+OY120/OY$16</f>
        <v>#DIV/0!</v>
      </c>
      <c r="PA120" s="1538">
        <f>+PA558</f>
        <v>0</v>
      </c>
      <c r="PB120" s="1845" t="e">
        <f>+PA120/PA$16</f>
        <v>#DIV/0!</v>
      </c>
      <c r="PC120" s="1538">
        <f>+PC558</f>
        <v>0</v>
      </c>
      <c r="PD120" s="1845" t="e">
        <f>+PC120/PC$16</f>
        <v>#DIV/0!</v>
      </c>
      <c r="PE120" s="1538">
        <f>+PE558</f>
        <v>0</v>
      </c>
      <c r="PF120" s="1845" t="e">
        <f>+PE120/PE$16</f>
        <v>#DIV/0!</v>
      </c>
      <c r="PG120" s="1538">
        <f>+PG558</f>
        <v>0</v>
      </c>
      <c r="PH120" s="1845" t="e">
        <f>+PG120/PG$16</f>
        <v>#DIV/0!</v>
      </c>
      <c r="PI120" s="1538">
        <f>+PI558</f>
        <v>0</v>
      </c>
      <c r="PJ120" s="1845" t="e">
        <f>+PI120/PI$16</f>
        <v>#DIV/0!</v>
      </c>
      <c r="PK120" s="1538">
        <f>+PK558</f>
        <v>0</v>
      </c>
      <c r="PL120" s="1845" t="e">
        <f>+PK120/PK$16</f>
        <v>#DIV/0!</v>
      </c>
      <c r="PM120" s="1538">
        <f>+PM558</f>
        <v>0</v>
      </c>
      <c r="PN120" s="1845" t="e">
        <f>+PM120/PM$16</f>
        <v>#DIV/0!</v>
      </c>
      <c r="PO120" s="1538">
        <f>+PO558</f>
        <v>0</v>
      </c>
      <c r="PP120" s="1845" t="e">
        <f>+PO120/PO$16</f>
        <v>#DIV/0!</v>
      </c>
      <c r="PQ120" s="1538">
        <f>+PQ558</f>
        <v>0</v>
      </c>
      <c r="PR120" s="1845" t="e">
        <f>+PQ120/PQ$16</f>
        <v>#DIV/0!</v>
      </c>
      <c r="PS120" s="1538">
        <f>+PS558</f>
        <v>0</v>
      </c>
      <c r="PT120" s="1845" t="e">
        <f>+PS120/PS$16</f>
        <v>#DIV/0!</v>
      </c>
      <c r="PU120" s="1538">
        <f>+PU558</f>
        <v>0</v>
      </c>
      <c r="PV120" s="1845" t="e">
        <f>+PU120/PU$16</f>
        <v>#DIV/0!</v>
      </c>
      <c r="PW120" s="1538">
        <f>+PW558</f>
        <v>0</v>
      </c>
      <c r="PX120" s="1845" t="e">
        <f>+PW120/PW$16</f>
        <v>#DIV/0!</v>
      </c>
      <c r="PY120" s="1538">
        <f>+PY558</f>
        <v>0</v>
      </c>
      <c r="PZ120" s="1845" t="e">
        <f>+PY120/PY$16</f>
        <v>#DIV/0!</v>
      </c>
      <c r="QA120" s="1538">
        <f>+QA558</f>
        <v>0</v>
      </c>
      <c r="QB120" s="1845" t="e">
        <f>+QA120/QA$16</f>
        <v>#DIV/0!</v>
      </c>
      <c r="QC120" s="1538">
        <f>+QC558</f>
        <v>0</v>
      </c>
      <c r="QD120" s="1845" t="e">
        <f>+QC120/QC$16</f>
        <v>#DIV/0!</v>
      </c>
      <c r="QE120" s="1538">
        <f>+QE558</f>
        <v>0</v>
      </c>
      <c r="QF120" s="1845" t="e">
        <f>+QE120/QE$16</f>
        <v>#DIV/0!</v>
      </c>
      <c r="QG120" s="1538">
        <f>+QG558</f>
        <v>0</v>
      </c>
      <c r="QH120" s="1845" t="e">
        <f>+QG120/QG$16</f>
        <v>#DIV/0!</v>
      </c>
      <c r="QI120" s="1538">
        <f>+QI558</f>
        <v>0</v>
      </c>
      <c r="QJ120" s="1845" t="e">
        <f>+QI120/QI$16</f>
        <v>#DIV/0!</v>
      </c>
      <c r="QK120" s="1538">
        <f>+QK558</f>
        <v>0</v>
      </c>
      <c r="QL120" s="1845" t="e">
        <f>+QK120/QK$16</f>
        <v>#DIV/0!</v>
      </c>
      <c r="QM120" s="1538">
        <f>+QM558</f>
        <v>0</v>
      </c>
      <c r="QN120" s="1845" t="e">
        <f>+QM120/QM$16</f>
        <v>#DIV/0!</v>
      </c>
      <c r="QO120" s="1538">
        <f>+QO558</f>
        <v>0</v>
      </c>
      <c r="QP120" s="1845" t="e">
        <f>+QO120/QO$16</f>
        <v>#DIV/0!</v>
      </c>
      <c r="QQ120" s="1538">
        <f>+QQ558</f>
        <v>0</v>
      </c>
      <c r="QR120" s="1845" t="e">
        <f>+QQ120/QQ$16</f>
        <v>#DIV/0!</v>
      </c>
      <c r="QS120" s="1538">
        <f>+QS558</f>
        <v>0</v>
      </c>
      <c r="QT120" s="1845" t="e">
        <f>+QS120/QS$16</f>
        <v>#DIV/0!</v>
      </c>
      <c r="QU120" s="1538">
        <f>+QU558</f>
        <v>0</v>
      </c>
      <c r="QV120" s="1845" t="e">
        <f>+QU120/QU$16</f>
        <v>#DIV/0!</v>
      </c>
      <c r="QW120" s="1538">
        <f>+QW558</f>
        <v>0</v>
      </c>
      <c r="QX120" s="1845" t="e">
        <f>+QW120/QW$16</f>
        <v>#DIV/0!</v>
      </c>
      <c r="QY120" s="1538">
        <f>+QY558</f>
        <v>0</v>
      </c>
      <c r="QZ120" s="1845" t="e">
        <f>+QY120/QY$16</f>
        <v>#DIV/0!</v>
      </c>
      <c r="RA120" s="1538">
        <f>+RA558</f>
        <v>0</v>
      </c>
      <c r="RB120" s="1845" t="e">
        <f>+RA120/RA$16</f>
        <v>#DIV/0!</v>
      </c>
      <c r="RC120" s="1538">
        <f>+RC558</f>
        <v>0</v>
      </c>
      <c r="RD120" s="1845" t="e">
        <f>+RC120/RC$16</f>
        <v>#DIV/0!</v>
      </c>
      <c r="RE120" s="1538">
        <f>+RE558</f>
        <v>0</v>
      </c>
      <c r="RF120" s="1845" t="e">
        <f>+RE120/RE$16</f>
        <v>#DIV/0!</v>
      </c>
      <c r="RG120" s="1538">
        <f>+RG558</f>
        <v>0</v>
      </c>
      <c r="RH120" s="1845" t="e">
        <f>+RG120/RG$16</f>
        <v>#DIV/0!</v>
      </c>
      <c r="RI120" s="1538">
        <f>+RI558</f>
        <v>0</v>
      </c>
      <c r="RJ120" s="1845" t="e">
        <f>+RI120/RI$16</f>
        <v>#DIV/0!</v>
      </c>
      <c r="RK120" s="1538">
        <f>+RK558</f>
        <v>0</v>
      </c>
      <c r="RL120" s="1845" t="e">
        <f>+RK120/RK$16</f>
        <v>#DIV/0!</v>
      </c>
      <c r="RM120" s="1538">
        <f>+RM558</f>
        <v>0</v>
      </c>
      <c r="RN120" s="1845" t="e">
        <f>+RM120/RM$16</f>
        <v>#DIV/0!</v>
      </c>
      <c r="RO120" s="1538">
        <f>+RO558</f>
        <v>0</v>
      </c>
      <c r="RP120" s="1845" t="e">
        <f>+RO120/RO$16</f>
        <v>#DIV/0!</v>
      </c>
      <c r="RQ120" s="1538">
        <f>+RQ558</f>
        <v>0</v>
      </c>
      <c r="RR120" s="1845" t="e">
        <f>+RQ120/RQ$16</f>
        <v>#DIV/0!</v>
      </c>
      <c r="RS120" s="1538">
        <f>+RS558</f>
        <v>0</v>
      </c>
      <c r="RT120" s="1845" t="e">
        <f>+RS120/RS$16</f>
        <v>#DIV/0!</v>
      </c>
      <c r="RU120" s="1538">
        <f>+RU558</f>
        <v>0</v>
      </c>
      <c r="RV120" s="1845" t="e">
        <f>+RU120/RU$16</f>
        <v>#DIV/0!</v>
      </c>
      <c r="RW120" s="1538">
        <f>+RW558</f>
        <v>0</v>
      </c>
      <c r="RX120" s="1845" t="e">
        <f>+RW120/RW$16</f>
        <v>#DIV/0!</v>
      </c>
      <c r="RY120" s="1538">
        <f>+RY558</f>
        <v>0</v>
      </c>
      <c r="RZ120" s="1845" t="e">
        <f>+RY120/RY$16</f>
        <v>#DIV/0!</v>
      </c>
      <c r="SA120" s="1538">
        <f>+SA558</f>
        <v>0</v>
      </c>
      <c r="SB120" s="1845" t="e">
        <f>+SA120/SA$16</f>
        <v>#DIV/0!</v>
      </c>
      <c r="SC120" s="1538">
        <f>+SC558</f>
        <v>0</v>
      </c>
      <c r="SD120" s="1845" t="e">
        <f>+SC120/SC$16</f>
        <v>#DIV/0!</v>
      </c>
      <c r="SE120" s="1538">
        <f>+SE558</f>
        <v>0</v>
      </c>
      <c r="SF120" s="1845" t="e">
        <f>+SE120/SE$16</f>
        <v>#DIV/0!</v>
      </c>
      <c r="SG120" s="1538">
        <f>+SG558</f>
        <v>0</v>
      </c>
      <c r="SH120" s="1845" t="e">
        <f>+SG120/SG$16</f>
        <v>#DIV/0!</v>
      </c>
      <c r="SI120" s="1538">
        <f>+SI558</f>
        <v>0</v>
      </c>
      <c r="SJ120" s="1845" t="e">
        <f>+SI120/SI$16</f>
        <v>#DIV/0!</v>
      </c>
      <c r="SK120" s="1538">
        <f>+SK558</f>
        <v>0</v>
      </c>
      <c r="SL120" s="1845" t="e">
        <f>+SK120/SK$16</f>
        <v>#DIV/0!</v>
      </c>
      <c r="SM120" s="1538">
        <f>+SM558</f>
        <v>0</v>
      </c>
      <c r="SN120" s="1845" t="e">
        <f>+SM120/SM$16</f>
        <v>#DIV/0!</v>
      </c>
      <c r="SO120" s="1538">
        <f>+SO558</f>
        <v>0</v>
      </c>
      <c r="SP120" s="1845" t="e">
        <f>+SO120/SO$16</f>
        <v>#DIV/0!</v>
      </c>
      <c r="SQ120" s="1538">
        <f>+SQ558</f>
        <v>0</v>
      </c>
      <c r="SR120" s="1845" t="e">
        <f>+SQ120/SQ$16</f>
        <v>#DIV/0!</v>
      </c>
      <c r="SS120" s="1538">
        <f>+SS558</f>
        <v>0</v>
      </c>
      <c r="ST120" s="1845" t="e">
        <f>+SS120/SS$16</f>
        <v>#DIV/0!</v>
      </c>
      <c r="SU120" s="1538">
        <f>+SU558</f>
        <v>0</v>
      </c>
      <c r="SV120" s="1845" t="e">
        <f>+SU120/SU$16</f>
        <v>#DIV/0!</v>
      </c>
      <c r="SW120" s="1538">
        <f>+SW558</f>
        <v>0</v>
      </c>
      <c r="SX120" s="1845" t="e">
        <f>+SW120/SW$16</f>
        <v>#DIV/0!</v>
      </c>
      <c r="SY120" s="1538">
        <f>+SY558</f>
        <v>0</v>
      </c>
      <c r="SZ120" s="1845" t="e">
        <f>+SY120/SY$16</f>
        <v>#DIV/0!</v>
      </c>
      <c r="TA120" s="1538">
        <f>+TA558</f>
        <v>0</v>
      </c>
      <c r="TB120" s="1845" t="e">
        <f>+TA120/TA$16</f>
        <v>#DIV/0!</v>
      </c>
      <c r="TC120" s="1538">
        <f>+TC558</f>
        <v>0</v>
      </c>
      <c r="TD120" s="1845" t="e">
        <f>+TC120/TC$16</f>
        <v>#DIV/0!</v>
      </c>
      <c r="TE120" s="1538">
        <f>+TE558</f>
        <v>0</v>
      </c>
      <c r="TF120" s="1845" t="e">
        <f>+TE120/TE$16</f>
        <v>#DIV/0!</v>
      </c>
      <c r="TG120" s="1538">
        <f>+TG558</f>
        <v>0</v>
      </c>
      <c r="TH120" s="1845" t="e">
        <f>+TG120/TG$16</f>
        <v>#DIV/0!</v>
      </c>
      <c r="TI120" s="1538">
        <f>+TI558</f>
        <v>0</v>
      </c>
      <c r="TJ120" s="1845" t="e">
        <f>+TI120/TI$16</f>
        <v>#DIV/0!</v>
      </c>
      <c r="TK120" s="1538">
        <f>+TK558</f>
        <v>0</v>
      </c>
      <c r="TL120" s="1845" t="e">
        <f>+TK120/TK$16</f>
        <v>#DIV/0!</v>
      </c>
      <c r="TM120" s="1538">
        <f>+TM558</f>
        <v>0</v>
      </c>
      <c r="TN120" s="1845" t="e">
        <f>+TM120/TM$16</f>
        <v>#DIV/0!</v>
      </c>
      <c r="TO120" s="1538">
        <f>+TO558</f>
        <v>0</v>
      </c>
      <c r="TP120" s="1845" t="e">
        <f>+TO120/TO$16</f>
        <v>#DIV/0!</v>
      </c>
      <c r="TQ120" s="1538">
        <f>+TQ558</f>
        <v>0</v>
      </c>
      <c r="TR120" s="1845" t="e">
        <f>+TQ120/TQ$16</f>
        <v>#DIV/0!</v>
      </c>
      <c r="TS120" s="1538">
        <f>+TS558</f>
        <v>0</v>
      </c>
      <c r="TT120" s="1845" t="e">
        <f>+TS120/TS$16</f>
        <v>#DIV/0!</v>
      </c>
      <c r="TU120" s="1538">
        <f>+TU558</f>
        <v>0</v>
      </c>
      <c r="TV120" s="1845" t="e">
        <f>+TU120/TU$16</f>
        <v>#DIV/0!</v>
      </c>
      <c r="TW120" s="1538">
        <f>+TW558</f>
        <v>0</v>
      </c>
      <c r="TX120" s="1845" t="e">
        <f>+TW120/TW$16</f>
        <v>#DIV/0!</v>
      </c>
      <c r="TY120" s="1538">
        <f>+TY558</f>
        <v>0</v>
      </c>
      <c r="TZ120" s="1845" t="e">
        <f>+TY120/TY$16</f>
        <v>#DIV/0!</v>
      </c>
      <c r="UA120" s="1538">
        <f>+UA558</f>
        <v>0</v>
      </c>
      <c r="UB120" s="1845" t="e">
        <f>+UA120/UA$16</f>
        <v>#DIV/0!</v>
      </c>
      <c r="UC120" s="1538">
        <f>+UC558</f>
        <v>0</v>
      </c>
      <c r="UD120" s="1845" t="e">
        <f>+UC120/UC$16</f>
        <v>#DIV/0!</v>
      </c>
      <c r="UE120" s="1538">
        <f>+UE558</f>
        <v>0</v>
      </c>
      <c r="UF120" s="1845" t="e">
        <f>+UE120/UE$16</f>
        <v>#DIV/0!</v>
      </c>
      <c r="UG120" s="1538">
        <f>+UG558</f>
        <v>0</v>
      </c>
      <c r="UH120" s="1845" t="e">
        <f>+UG120/UG$16</f>
        <v>#DIV/0!</v>
      </c>
      <c r="UI120" s="1538">
        <f>+UI558</f>
        <v>0</v>
      </c>
      <c r="UJ120" s="1845" t="e">
        <f>+UI120/UI$16</f>
        <v>#DIV/0!</v>
      </c>
      <c r="UK120" s="1538">
        <f>+UK558</f>
        <v>0</v>
      </c>
      <c r="UL120" s="1845" t="e">
        <f>+UK120/UK$16</f>
        <v>#DIV/0!</v>
      </c>
      <c r="UM120" s="1538">
        <f>+UM558</f>
        <v>0</v>
      </c>
      <c r="UN120" s="1845" t="e">
        <f>+UM120/UM$16</f>
        <v>#DIV/0!</v>
      </c>
      <c r="UO120" s="1538">
        <f>+UO558</f>
        <v>0</v>
      </c>
      <c r="UP120" s="1845" t="e">
        <f>+UO120/UO$16</f>
        <v>#DIV/0!</v>
      </c>
      <c r="UQ120" s="1538">
        <f>+UQ558</f>
        <v>0</v>
      </c>
      <c r="UR120" s="1845" t="e">
        <f>+UQ120/UQ$16</f>
        <v>#DIV/0!</v>
      </c>
      <c r="US120" s="1538">
        <f>+US558</f>
        <v>0</v>
      </c>
      <c r="UT120" s="1845" t="e">
        <f>+US120/US$16</f>
        <v>#DIV/0!</v>
      </c>
      <c r="UU120" s="1538">
        <f>+UU558</f>
        <v>0</v>
      </c>
      <c r="UV120" s="1845" t="e">
        <f>+UU120/UU$16</f>
        <v>#DIV/0!</v>
      </c>
      <c r="UW120" s="1538">
        <f>+UW558</f>
        <v>0</v>
      </c>
      <c r="UX120" s="1845" t="e">
        <f>+UW120/UW$16</f>
        <v>#DIV/0!</v>
      </c>
      <c r="UY120" s="1538">
        <f>+UY558</f>
        <v>0</v>
      </c>
      <c r="UZ120" s="1845" t="e">
        <f>+UY120/UY$16</f>
        <v>#DIV/0!</v>
      </c>
      <c r="VA120" s="1538">
        <f>+VA558</f>
        <v>0</v>
      </c>
      <c r="VB120" s="1845" t="e">
        <f>+VA120/VA$16</f>
        <v>#DIV/0!</v>
      </c>
      <c r="VC120" s="1538">
        <f>+VC558</f>
        <v>0</v>
      </c>
      <c r="VD120" s="1845" t="e">
        <f>+VC120/VC$16</f>
        <v>#DIV/0!</v>
      </c>
      <c r="VE120" s="1538">
        <f>+VE558</f>
        <v>0</v>
      </c>
      <c r="VF120" s="1845" t="e">
        <f>+VE120/VE$16</f>
        <v>#DIV/0!</v>
      </c>
      <c r="VG120" s="1538">
        <f>+VG558</f>
        <v>0</v>
      </c>
      <c r="VH120" s="1845" t="e">
        <f>+VG120/VG$16</f>
        <v>#DIV/0!</v>
      </c>
      <c r="VI120" s="1538">
        <f>+VI558</f>
        <v>0</v>
      </c>
      <c r="VJ120" s="1845" t="e">
        <f>+VI120/VI$16</f>
        <v>#DIV/0!</v>
      </c>
      <c r="VK120" s="1538">
        <f>+VK558</f>
        <v>0</v>
      </c>
      <c r="VL120" s="1845" t="e">
        <f>+VK120/VK$16</f>
        <v>#DIV/0!</v>
      </c>
      <c r="VM120" s="1538">
        <f>+VM558</f>
        <v>0</v>
      </c>
      <c r="VN120" s="1845" t="e">
        <f>+VM120/VM$16</f>
        <v>#DIV/0!</v>
      </c>
      <c r="VO120" s="1538">
        <f>+VO558</f>
        <v>0</v>
      </c>
      <c r="VP120" s="1845" t="e">
        <f>+VO120/VO$16</f>
        <v>#DIV/0!</v>
      </c>
      <c r="VQ120" s="1538">
        <f>+VQ558</f>
        <v>0</v>
      </c>
      <c r="VR120" s="1845" t="e">
        <f>+VQ120/VQ$16</f>
        <v>#DIV/0!</v>
      </c>
      <c r="VS120" s="1538">
        <f>+VS558</f>
        <v>0</v>
      </c>
      <c r="VT120" s="1845" t="e">
        <f>+VS120/VS$16</f>
        <v>#DIV/0!</v>
      </c>
      <c r="VU120" s="1538">
        <f>+VU558</f>
        <v>0</v>
      </c>
      <c r="VV120" s="1845" t="e">
        <f>+VU120/VU$16</f>
        <v>#DIV/0!</v>
      </c>
      <c r="VW120" s="1538">
        <f>+VW558</f>
        <v>0</v>
      </c>
      <c r="VX120" s="1845" t="e">
        <f>+VW120/VW$16</f>
        <v>#DIV/0!</v>
      </c>
      <c r="VY120" s="1538">
        <f>+VY558</f>
        <v>0</v>
      </c>
      <c r="VZ120" s="1845" t="e">
        <f>+VY120/VY$16</f>
        <v>#DIV/0!</v>
      </c>
      <c r="WA120" s="1538">
        <f>+WA558</f>
        <v>0</v>
      </c>
      <c r="WB120" s="1845" t="e">
        <f>+WA120/WA$16</f>
        <v>#DIV/0!</v>
      </c>
      <c r="WC120" s="1538">
        <f>+WC558</f>
        <v>0</v>
      </c>
      <c r="WD120" s="1845" t="e">
        <f>+WC120/WC$16</f>
        <v>#DIV/0!</v>
      </c>
      <c r="WE120" s="1538">
        <f>+WE558</f>
        <v>0</v>
      </c>
      <c r="WF120" s="1845" t="e">
        <f>+WE120/WE$16</f>
        <v>#DIV/0!</v>
      </c>
      <c r="WG120" s="1538">
        <f>+WG558</f>
        <v>0</v>
      </c>
      <c r="WH120" s="1845" t="e">
        <f>+WG120/WG$16</f>
        <v>#DIV/0!</v>
      </c>
      <c r="WI120" s="1538">
        <f>+WI558</f>
        <v>0</v>
      </c>
      <c r="WJ120" s="1845" t="e">
        <f>+WI120/WI$16</f>
        <v>#DIV/0!</v>
      </c>
      <c r="WK120" s="1538">
        <f>+WK558</f>
        <v>0</v>
      </c>
      <c r="WL120" s="1845" t="e">
        <f>+WK120/WK$16</f>
        <v>#DIV/0!</v>
      </c>
      <c r="WM120" s="1538">
        <f>+WM558</f>
        <v>0</v>
      </c>
      <c r="WN120" s="1845" t="e">
        <f>+WM120/WM$16</f>
        <v>#DIV/0!</v>
      </c>
      <c r="WO120" s="1538">
        <f>+WO558</f>
        <v>0</v>
      </c>
      <c r="WP120" s="1845" t="e">
        <f>+WO120/WO$16</f>
        <v>#DIV/0!</v>
      </c>
      <c r="WQ120" s="1538">
        <f>+WQ558</f>
        <v>0</v>
      </c>
      <c r="WR120" s="1845" t="e">
        <f>+WQ120/WQ$16</f>
        <v>#DIV/0!</v>
      </c>
      <c r="WS120" s="1538">
        <f>+WS558</f>
        <v>0</v>
      </c>
      <c r="WT120" s="1845" t="e">
        <f>+WS120/WS$16</f>
        <v>#DIV/0!</v>
      </c>
      <c r="WU120" s="1538">
        <f>+WU558</f>
        <v>0</v>
      </c>
      <c r="WV120" s="1845" t="e">
        <f>+WU120/WU$16</f>
        <v>#DIV/0!</v>
      </c>
      <c r="WW120" s="1538">
        <f>+WW558</f>
        <v>0</v>
      </c>
      <c r="WX120" s="1845" t="e">
        <f>+WW120/WW$16</f>
        <v>#DIV/0!</v>
      </c>
      <c r="WY120" s="1538">
        <f>+WY558</f>
        <v>0</v>
      </c>
      <c r="WZ120" s="1845" t="e">
        <f>+WY120/WY$16</f>
        <v>#DIV/0!</v>
      </c>
      <c r="XA120" s="1538">
        <f>+XA558</f>
        <v>0</v>
      </c>
      <c r="XB120" s="1845" t="e">
        <f>+XA120/XA$16</f>
        <v>#DIV/0!</v>
      </c>
      <c r="XC120" s="1538">
        <f>+XC558</f>
        <v>0</v>
      </c>
      <c r="XD120" s="1845" t="e">
        <f>+XC120/XC$16</f>
        <v>#DIV/0!</v>
      </c>
      <c r="XE120" s="1538">
        <f>+XE558</f>
        <v>0</v>
      </c>
      <c r="XF120" s="1845" t="e">
        <f>+XE120/XE$16</f>
        <v>#DIV/0!</v>
      </c>
      <c r="XG120" s="1538">
        <f>+XG558</f>
        <v>0</v>
      </c>
      <c r="XH120" s="1845" t="e">
        <f>+XG120/XG$16</f>
        <v>#DIV/0!</v>
      </c>
      <c r="XI120" s="1538">
        <f>+XI558</f>
        <v>0</v>
      </c>
      <c r="XJ120" s="1845" t="e">
        <f>+XI120/XI$16</f>
        <v>#DIV/0!</v>
      </c>
      <c r="XK120" s="1538">
        <f>+XK558</f>
        <v>0</v>
      </c>
      <c r="XL120" s="1845" t="e">
        <f>+XK120/XK$16</f>
        <v>#DIV/0!</v>
      </c>
      <c r="XM120" s="1538">
        <f>+XM558</f>
        <v>0</v>
      </c>
      <c r="XN120" s="1845" t="e">
        <f>+XM120/XM$16</f>
        <v>#DIV/0!</v>
      </c>
      <c r="XO120" s="1538">
        <f>+XO558</f>
        <v>0</v>
      </c>
      <c r="XP120" s="1845" t="e">
        <f>+XO120/XO$16</f>
        <v>#DIV/0!</v>
      </c>
      <c r="XQ120" s="1538">
        <f>+XQ558</f>
        <v>0</v>
      </c>
      <c r="XR120" s="1845" t="e">
        <f>+XQ120/XQ$16</f>
        <v>#DIV/0!</v>
      </c>
      <c r="XS120" s="1538">
        <f>+XS558</f>
        <v>0</v>
      </c>
      <c r="XT120" s="1845" t="e">
        <f>+XS120/XS$16</f>
        <v>#DIV/0!</v>
      </c>
      <c r="XU120" s="1538">
        <f>+XU558</f>
        <v>0</v>
      </c>
      <c r="XV120" s="1845" t="e">
        <f>+XU120/XU$16</f>
        <v>#DIV/0!</v>
      </c>
      <c r="XW120" s="1538">
        <f>+XW558</f>
        <v>0</v>
      </c>
      <c r="XX120" s="1845" t="e">
        <f>+XW120/XW$16</f>
        <v>#DIV/0!</v>
      </c>
      <c r="XY120" s="1538">
        <f>+XY558</f>
        <v>0</v>
      </c>
      <c r="XZ120" s="1845" t="e">
        <f>+XY120/XY$16</f>
        <v>#DIV/0!</v>
      </c>
      <c r="YA120" s="1538">
        <f>+YA558</f>
        <v>0</v>
      </c>
      <c r="YB120" s="1845" t="e">
        <f>+YA120/YA$16</f>
        <v>#DIV/0!</v>
      </c>
      <c r="YC120" s="1538">
        <f>+YC558</f>
        <v>0</v>
      </c>
      <c r="YD120" s="1845" t="e">
        <f>+YC120/YC$16</f>
        <v>#DIV/0!</v>
      </c>
      <c r="YE120" s="1538">
        <f>+YE558</f>
        <v>0</v>
      </c>
      <c r="YF120" s="1845" t="e">
        <f>+YE120/YE$16</f>
        <v>#DIV/0!</v>
      </c>
      <c r="YG120" s="1538">
        <f>+YG558</f>
        <v>0</v>
      </c>
      <c r="YH120" s="1845" t="e">
        <f>+YG120/YG$16</f>
        <v>#DIV/0!</v>
      </c>
      <c r="YI120" s="1538">
        <f>+YI558</f>
        <v>0</v>
      </c>
      <c r="YJ120" s="1845" t="e">
        <f>+YI120/YI$16</f>
        <v>#DIV/0!</v>
      </c>
      <c r="YK120" s="1538">
        <f>+YK558</f>
        <v>0</v>
      </c>
      <c r="YL120" s="1845" t="e">
        <f>+YK120/YK$16</f>
        <v>#DIV/0!</v>
      </c>
      <c r="YM120" s="1538">
        <f>+YM558</f>
        <v>0</v>
      </c>
      <c r="YN120" s="1845" t="e">
        <f>+YM120/YM$16</f>
        <v>#DIV/0!</v>
      </c>
      <c r="YO120" s="1538">
        <f>+YO558</f>
        <v>0</v>
      </c>
      <c r="YP120" s="1845" t="e">
        <f>+YO120/YO$16</f>
        <v>#DIV/0!</v>
      </c>
      <c r="YQ120" s="1538">
        <f>+YQ558</f>
        <v>0</v>
      </c>
      <c r="YR120" s="1845" t="e">
        <f>+YQ120/YQ$16</f>
        <v>#DIV/0!</v>
      </c>
      <c r="YS120" s="1538">
        <f>+YS558</f>
        <v>0</v>
      </c>
      <c r="YT120" s="1845" t="e">
        <f>+YS120/YS$16</f>
        <v>#DIV/0!</v>
      </c>
      <c r="YU120" s="1538">
        <f>+YU558</f>
        <v>0</v>
      </c>
      <c r="YV120" s="1845" t="e">
        <f>+YU120/YU$16</f>
        <v>#DIV/0!</v>
      </c>
      <c r="YW120" s="1538">
        <f>+YW558</f>
        <v>0</v>
      </c>
      <c r="YX120" s="1845" t="e">
        <f>+YW120/YW$16</f>
        <v>#DIV/0!</v>
      </c>
      <c r="YY120" s="1538">
        <f>+YY558</f>
        <v>0</v>
      </c>
      <c r="YZ120" s="1845" t="e">
        <f>+YY120/YY$16</f>
        <v>#DIV/0!</v>
      </c>
      <c r="ZA120" s="1538">
        <f>+ZA558</f>
        <v>0</v>
      </c>
      <c r="ZB120" s="1845" t="e">
        <f>+ZA120/ZA$16</f>
        <v>#DIV/0!</v>
      </c>
      <c r="ZC120" s="1538">
        <f>+ZC558</f>
        <v>0</v>
      </c>
      <c r="ZD120" s="1845" t="e">
        <f>+ZC120/ZC$16</f>
        <v>#DIV/0!</v>
      </c>
      <c r="ZE120" s="1538">
        <f>+ZE558</f>
        <v>0</v>
      </c>
      <c r="ZF120" s="1845" t="e">
        <f>+ZE120/ZE$16</f>
        <v>#DIV/0!</v>
      </c>
      <c r="ZG120" s="1538">
        <f>+ZG558</f>
        <v>0</v>
      </c>
      <c r="ZH120" s="1845" t="e">
        <f>+ZG120/ZG$16</f>
        <v>#DIV/0!</v>
      </c>
      <c r="ZI120" s="1538">
        <f>+ZI558</f>
        <v>0</v>
      </c>
      <c r="ZJ120" s="1845" t="e">
        <f>+ZI120/ZI$16</f>
        <v>#DIV/0!</v>
      </c>
      <c r="ZK120" s="1538">
        <f>+ZK558</f>
        <v>0</v>
      </c>
      <c r="ZL120" s="1845" t="e">
        <f>+ZK120/ZK$16</f>
        <v>#DIV/0!</v>
      </c>
      <c r="ZM120" s="1538">
        <f>+ZM558</f>
        <v>0</v>
      </c>
      <c r="ZN120" s="1845" t="e">
        <f>+ZM120/ZM$16</f>
        <v>#DIV/0!</v>
      </c>
      <c r="ZO120" s="1538">
        <f>+ZO558</f>
        <v>0</v>
      </c>
      <c r="ZP120" s="1845" t="e">
        <f>+ZO120/ZO$16</f>
        <v>#DIV/0!</v>
      </c>
      <c r="ZQ120" s="1538">
        <f>+ZQ558</f>
        <v>0</v>
      </c>
      <c r="ZR120" s="1845" t="e">
        <f>+ZQ120/ZQ$16</f>
        <v>#DIV/0!</v>
      </c>
      <c r="ZS120" s="1538">
        <f>+ZS558</f>
        <v>0</v>
      </c>
      <c r="ZT120" s="1845" t="e">
        <f>+ZS120/ZS$16</f>
        <v>#DIV/0!</v>
      </c>
      <c r="ZU120" s="1538">
        <f>+ZU558</f>
        <v>0</v>
      </c>
      <c r="ZV120" s="1845" t="e">
        <f>+ZU120/ZU$16</f>
        <v>#DIV/0!</v>
      </c>
      <c r="ZW120" s="1538">
        <f>+ZW558</f>
        <v>0</v>
      </c>
      <c r="ZX120" s="1845" t="e">
        <f>+ZW120/ZW$16</f>
        <v>#DIV/0!</v>
      </c>
      <c r="ZY120" s="1538">
        <f>+ZY558</f>
        <v>0</v>
      </c>
      <c r="ZZ120" s="1845" t="e">
        <f>+ZY120/ZY$16</f>
        <v>#DIV/0!</v>
      </c>
      <c r="AAA120" s="1538">
        <f>+AAA558</f>
        <v>0</v>
      </c>
      <c r="AAB120" s="1845" t="e">
        <f>+AAA120/AAA$16</f>
        <v>#DIV/0!</v>
      </c>
      <c r="AAC120" s="1538">
        <f>+AAC558</f>
        <v>0</v>
      </c>
      <c r="AAD120" s="1845" t="e">
        <f>+AAC120/AAC$16</f>
        <v>#DIV/0!</v>
      </c>
      <c r="AAE120" s="1538">
        <f>+AAE558</f>
        <v>0</v>
      </c>
      <c r="AAF120" s="1845" t="e">
        <f>+AAE120/AAE$16</f>
        <v>#DIV/0!</v>
      </c>
      <c r="AAG120" s="1538">
        <f>+AAG558</f>
        <v>0</v>
      </c>
      <c r="AAH120" s="1845" t="e">
        <f>+AAG120/AAG$16</f>
        <v>#DIV/0!</v>
      </c>
      <c r="AAI120" s="1538">
        <f>+AAI558</f>
        <v>0</v>
      </c>
      <c r="AAJ120" s="1845" t="e">
        <f>+AAI120/AAI$16</f>
        <v>#DIV/0!</v>
      </c>
      <c r="AAK120" s="1538">
        <f>+AAK558</f>
        <v>0</v>
      </c>
      <c r="AAL120" s="1845" t="e">
        <f>+AAK120/AAK$16</f>
        <v>#DIV/0!</v>
      </c>
      <c r="AAM120" s="1538">
        <f>+AAM558</f>
        <v>0</v>
      </c>
      <c r="AAN120" s="1845" t="e">
        <f>+AAM120/AAM$16</f>
        <v>#DIV/0!</v>
      </c>
      <c r="AAO120" s="1538">
        <f>+AAO558</f>
        <v>0</v>
      </c>
      <c r="AAP120" s="1845" t="e">
        <f>+AAO120/AAO$16</f>
        <v>#DIV/0!</v>
      </c>
      <c r="AAQ120" s="1538">
        <f>+AAQ558</f>
        <v>0</v>
      </c>
      <c r="AAR120" s="1845" t="e">
        <f>+AAQ120/AAQ$16</f>
        <v>#DIV/0!</v>
      </c>
      <c r="AAS120" s="1538">
        <f>+AAS558</f>
        <v>0</v>
      </c>
      <c r="AAT120" s="1845" t="e">
        <f>+AAS120/AAS$16</f>
        <v>#DIV/0!</v>
      </c>
      <c r="AAU120" s="1538">
        <f>+AAU558</f>
        <v>0</v>
      </c>
      <c r="AAV120" s="1845" t="e">
        <f>+AAU120/AAU$16</f>
        <v>#DIV/0!</v>
      </c>
      <c r="AAW120" s="1538">
        <f>+AAW558</f>
        <v>0</v>
      </c>
      <c r="AAX120" s="1845" t="e">
        <f>+AAW120/AAW$16</f>
        <v>#DIV/0!</v>
      </c>
      <c r="AAY120" s="1538">
        <f>+AAY558</f>
        <v>0</v>
      </c>
      <c r="AAZ120" s="1845" t="e">
        <f>+AAY120/AAY$16</f>
        <v>#DIV/0!</v>
      </c>
      <c r="ABA120" s="1538">
        <f>+ABA558</f>
        <v>0</v>
      </c>
      <c r="ABB120" s="1845" t="e">
        <f>+ABA120/ABA$16</f>
        <v>#DIV/0!</v>
      </c>
      <c r="ABC120" s="1538">
        <f>+ABC558</f>
        <v>0</v>
      </c>
      <c r="ABD120" s="1845" t="e">
        <f>+ABC120/ABC$16</f>
        <v>#DIV/0!</v>
      </c>
      <c r="ABE120" s="1538">
        <f>+ABE558</f>
        <v>0</v>
      </c>
      <c r="ABF120" s="1845" t="e">
        <f>+ABE120/ABE$16</f>
        <v>#DIV/0!</v>
      </c>
      <c r="ABG120" s="1538">
        <f>+ABG558</f>
        <v>0</v>
      </c>
      <c r="ABH120" s="1845" t="e">
        <f>+ABG120/ABG$16</f>
        <v>#DIV/0!</v>
      </c>
      <c r="ABI120" s="1538">
        <f>+ABI558</f>
        <v>0</v>
      </c>
      <c r="ABJ120" s="1845" t="e">
        <f>+ABI120/ABI$16</f>
        <v>#DIV/0!</v>
      </c>
      <c r="ABK120" s="1538">
        <f>+ABK558</f>
        <v>0</v>
      </c>
      <c r="ABL120" s="1845" t="e">
        <f>+ABK120/ABK$16</f>
        <v>#DIV/0!</v>
      </c>
      <c r="ABM120" s="1538">
        <f>+ABM558</f>
        <v>0</v>
      </c>
      <c r="ABN120" s="1845" t="e">
        <f>+ABM120/ABM$16</f>
        <v>#DIV/0!</v>
      </c>
      <c r="ABO120" s="1538">
        <f>+ABO558</f>
        <v>0</v>
      </c>
      <c r="ABP120" s="1845" t="e">
        <f>+ABO120/ABO$16</f>
        <v>#DIV/0!</v>
      </c>
      <c r="ABQ120" s="1538">
        <f>+ABQ558</f>
        <v>0</v>
      </c>
      <c r="ABR120" s="1845" t="e">
        <f>+ABQ120/ABQ$16</f>
        <v>#DIV/0!</v>
      </c>
      <c r="ABS120" s="1538">
        <f>+ABS558</f>
        <v>0</v>
      </c>
      <c r="ABT120" s="1845" t="e">
        <f>+ABS120/ABS$16</f>
        <v>#DIV/0!</v>
      </c>
      <c r="ABU120" s="1538">
        <f>+ABU558</f>
        <v>0</v>
      </c>
      <c r="ABV120" s="1845" t="e">
        <f>+ABU120/ABU$16</f>
        <v>#DIV/0!</v>
      </c>
      <c r="ABW120" s="1538">
        <f>+ABW558</f>
        <v>0</v>
      </c>
      <c r="ABX120" s="1845" t="e">
        <f>+ABW120/ABW$16</f>
        <v>#DIV/0!</v>
      </c>
      <c r="ABY120" s="1538">
        <f>+ABY558</f>
        <v>0</v>
      </c>
      <c r="ABZ120" s="1845" t="e">
        <f>+ABY120/ABY$16</f>
        <v>#DIV/0!</v>
      </c>
      <c r="ACA120" s="1538">
        <f>+ACA558</f>
        <v>0</v>
      </c>
      <c r="ACB120" s="1845" t="e">
        <f>+ACA120/ACA$16</f>
        <v>#DIV/0!</v>
      </c>
      <c r="ACC120" s="1538">
        <f>+ACC558</f>
        <v>0</v>
      </c>
      <c r="ACD120" s="1845" t="e">
        <f>+ACC120/ACC$16</f>
        <v>#DIV/0!</v>
      </c>
      <c r="ACE120" s="1538">
        <f>+ACE558</f>
        <v>0</v>
      </c>
      <c r="ACF120" s="1845" t="e">
        <f>+ACE120/ACE$16</f>
        <v>#DIV/0!</v>
      </c>
      <c r="ACG120" s="1538">
        <f>+ACG558</f>
        <v>0</v>
      </c>
      <c r="ACH120" s="1845" t="e">
        <f>+ACG120/ACG$16</f>
        <v>#DIV/0!</v>
      </c>
      <c r="ACI120" s="1538">
        <f>+ACI558</f>
        <v>0</v>
      </c>
      <c r="ACJ120" s="1845" t="e">
        <f>+ACI120/ACI$16</f>
        <v>#DIV/0!</v>
      </c>
      <c r="ACK120" s="1538">
        <f>+ACK558</f>
        <v>0</v>
      </c>
      <c r="ACL120" s="1845" t="e">
        <f>+ACK120/ACK$16</f>
        <v>#DIV/0!</v>
      </c>
      <c r="ACM120" s="1538">
        <f>+ACM558</f>
        <v>0</v>
      </c>
      <c r="ACN120" s="1845" t="e">
        <f>+ACM120/ACM$16</f>
        <v>#DIV/0!</v>
      </c>
      <c r="ACO120" s="1538">
        <f>+ACO558</f>
        <v>0</v>
      </c>
      <c r="ACP120" s="1845" t="e">
        <f>+ACO120/ACO$16</f>
        <v>#DIV/0!</v>
      </c>
      <c r="ACQ120" s="1538">
        <f>+ACQ558</f>
        <v>0</v>
      </c>
      <c r="ACR120" s="1845" t="e">
        <f>+ACQ120/ACQ$16</f>
        <v>#DIV/0!</v>
      </c>
      <c r="ACS120" s="1538">
        <f>+ACS558</f>
        <v>0</v>
      </c>
      <c r="ACT120" s="1845" t="e">
        <f>+ACS120/ACS$16</f>
        <v>#DIV/0!</v>
      </c>
      <c r="ACU120" s="1538">
        <f>+ACU558</f>
        <v>0</v>
      </c>
      <c r="ACV120" s="1845" t="e">
        <f>+ACU120/ACU$16</f>
        <v>#DIV/0!</v>
      </c>
      <c r="ACW120" s="1538">
        <f>+ACW558</f>
        <v>0</v>
      </c>
      <c r="ACX120" s="1845" t="e">
        <f>+ACW120/ACW$16</f>
        <v>#DIV/0!</v>
      </c>
      <c r="ACY120" s="1538">
        <f>+ACY558</f>
        <v>0</v>
      </c>
      <c r="ACZ120" s="1845" t="e">
        <f>+ACY120/ACY$16</f>
        <v>#DIV/0!</v>
      </c>
      <c r="ADA120" s="1538">
        <f>+ADA558</f>
        <v>0</v>
      </c>
      <c r="ADB120" s="1845" t="e">
        <f>+ADA120/ADA$16</f>
        <v>#DIV/0!</v>
      </c>
      <c r="ADC120" s="1538">
        <f>+ADC558</f>
        <v>0</v>
      </c>
      <c r="ADD120" s="1845" t="e">
        <f>+ADC120/ADC$16</f>
        <v>#DIV/0!</v>
      </c>
      <c r="ADE120" s="1538">
        <f>+ADE558</f>
        <v>0</v>
      </c>
      <c r="ADF120" s="1845" t="e">
        <f>+ADE120/ADE$16</f>
        <v>#DIV/0!</v>
      </c>
      <c r="ADG120" s="1538">
        <f>+ADG558</f>
        <v>0</v>
      </c>
      <c r="ADH120" s="1845" t="e">
        <f>+ADG120/ADG$16</f>
        <v>#DIV/0!</v>
      </c>
      <c r="ADI120" s="1538">
        <f>+ADI558</f>
        <v>0</v>
      </c>
      <c r="ADJ120" s="1845" t="e">
        <f>+ADI120/ADI$16</f>
        <v>#DIV/0!</v>
      </c>
      <c r="ADK120" s="1538">
        <f>+ADK558</f>
        <v>0</v>
      </c>
      <c r="ADL120" s="1845" t="e">
        <f>+ADK120/ADK$16</f>
        <v>#DIV/0!</v>
      </c>
      <c r="ADM120" s="1538">
        <f>+ADM558</f>
        <v>0</v>
      </c>
      <c r="ADN120" s="1845" t="e">
        <f>+ADM120/ADM$16</f>
        <v>#DIV/0!</v>
      </c>
      <c r="ADO120" s="1538">
        <f>+ADO558</f>
        <v>0</v>
      </c>
      <c r="ADP120" s="1845" t="e">
        <f>+ADO120/ADO$16</f>
        <v>#DIV/0!</v>
      </c>
      <c r="ADQ120" s="1538">
        <f>+ADQ558</f>
        <v>0</v>
      </c>
      <c r="ADR120" s="1845" t="e">
        <f>+ADQ120/ADQ$16</f>
        <v>#DIV/0!</v>
      </c>
      <c r="ADS120" s="1538">
        <f>+ADS558</f>
        <v>0</v>
      </c>
      <c r="ADT120" s="1845" t="e">
        <f>+ADS120/ADS$16</f>
        <v>#DIV/0!</v>
      </c>
      <c r="ADU120" s="1538">
        <f>+ADU558</f>
        <v>0</v>
      </c>
      <c r="ADV120" s="1845" t="e">
        <f>+ADU120/ADU$16</f>
        <v>#DIV/0!</v>
      </c>
      <c r="ADW120" s="1538">
        <f>+ADW558</f>
        <v>0</v>
      </c>
      <c r="ADX120" s="1845" t="e">
        <f>+ADW120/ADW$16</f>
        <v>#DIV/0!</v>
      </c>
      <c r="ADY120" s="1538">
        <f>+ADY558</f>
        <v>0</v>
      </c>
      <c r="ADZ120" s="1845" t="e">
        <f>+ADY120/ADY$16</f>
        <v>#DIV/0!</v>
      </c>
      <c r="AEA120" s="1538">
        <f>+AEA558</f>
        <v>0</v>
      </c>
      <c r="AEB120" s="1845" t="e">
        <f>+AEA120/AEA$16</f>
        <v>#DIV/0!</v>
      </c>
      <c r="AEC120" s="1538">
        <f>+AEC558</f>
        <v>0</v>
      </c>
      <c r="AED120" s="1845" t="e">
        <f>+AEC120/AEC$16</f>
        <v>#DIV/0!</v>
      </c>
      <c r="AEE120" s="1538">
        <f>+AEE558</f>
        <v>0</v>
      </c>
      <c r="AEF120" s="1845" t="e">
        <f>+AEE120/AEE$16</f>
        <v>#DIV/0!</v>
      </c>
      <c r="AEG120" s="1538">
        <f>+AEG558</f>
        <v>0</v>
      </c>
      <c r="AEH120" s="1845" t="e">
        <f>+AEG120/AEG$16</f>
        <v>#DIV/0!</v>
      </c>
      <c r="AEI120" s="1538">
        <f>+AEI558</f>
        <v>0</v>
      </c>
      <c r="AEJ120" s="1845" t="e">
        <f>+AEI120/AEI$16</f>
        <v>#DIV/0!</v>
      </c>
      <c r="AEK120" s="1538">
        <f>+AEK558</f>
        <v>0</v>
      </c>
      <c r="AEL120" s="1845" t="e">
        <f>+AEK120/AEK$16</f>
        <v>#DIV/0!</v>
      </c>
      <c r="AEM120" s="1538">
        <f>+AEM558</f>
        <v>0</v>
      </c>
      <c r="AEN120" s="1845" t="e">
        <f>+AEM120/AEM$16</f>
        <v>#DIV/0!</v>
      </c>
      <c r="AEO120" s="1538">
        <f>+AEO558</f>
        <v>0</v>
      </c>
      <c r="AEP120" s="1845" t="e">
        <f>+AEO120/AEO$16</f>
        <v>#DIV/0!</v>
      </c>
      <c r="AEQ120" s="1538">
        <f>+AEQ558</f>
        <v>0</v>
      </c>
      <c r="AER120" s="1845" t="e">
        <f>+AEQ120/AEQ$16</f>
        <v>#DIV/0!</v>
      </c>
      <c r="AES120" s="1538">
        <f>+AES558</f>
        <v>0</v>
      </c>
      <c r="AET120" s="1845" t="e">
        <f>+AES120/AES$16</f>
        <v>#DIV/0!</v>
      </c>
      <c r="AEU120" s="1538">
        <f>+AEU558</f>
        <v>0</v>
      </c>
      <c r="AEV120" s="1845" t="e">
        <f>+AEU120/AEU$16</f>
        <v>#DIV/0!</v>
      </c>
      <c r="AEW120" s="1538">
        <f>+AEW558</f>
        <v>0</v>
      </c>
      <c r="AEX120" s="1845" t="e">
        <f>+AEW120/AEW$16</f>
        <v>#DIV/0!</v>
      </c>
      <c r="AEY120" s="1538">
        <f>+AEY558</f>
        <v>0</v>
      </c>
      <c r="AEZ120" s="1845" t="e">
        <f>+AEY120/AEY$16</f>
        <v>#DIV/0!</v>
      </c>
      <c r="AFA120" s="1538">
        <f>+AFA558</f>
        <v>0</v>
      </c>
      <c r="AFB120" s="1845" t="e">
        <f>+AFA120/AFA$16</f>
        <v>#DIV/0!</v>
      </c>
      <c r="AFC120" s="1538">
        <f>+AFC558</f>
        <v>0</v>
      </c>
      <c r="AFD120" s="1845" t="e">
        <f>+AFC120/AFC$16</f>
        <v>#DIV/0!</v>
      </c>
      <c r="AFE120" s="1538">
        <f>+AFE558</f>
        <v>0</v>
      </c>
      <c r="AFF120" s="1845" t="e">
        <f>+AFE120/AFE$16</f>
        <v>#DIV/0!</v>
      </c>
      <c r="AFG120" s="1538">
        <f>+AFG558</f>
        <v>0</v>
      </c>
      <c r="AFH120" s="1845" t="e">
        <f>+AFG120/AFG$16</f>
        <v>#DIV/0!</v>
      </c>
      <c r="AFI120" s="1538">
        <f>+AFI558</f>
        <v>0</v>
      </c>
      <c r="AFJ120" s="1845" t="e">
        <f>+AFI120/AFI$16</f>
        <v>#DIV/0!</v>
      </c>
      <c r="AFK120" s="1538">
        <f>+AFK558</f>
        <v>0</v>
      </c>
      <c r="AFL120" s="1845" t="e">
        <f>+AFK120/AFK$16</f>
        <v>#DIV/0!</v>
      </c>
      <c r="AFM120" s="1538">
        <f>+AFM558</f>
        <v>0</v>
      </c>
      <c r="AFN120" s="1845" t="e">
        <f>+AFM120/AFM$16</f>
        <v>#DIV/0!</v>
      </c>
      <c r="AFO120" s="1538">
        <f>+AFO558</f>
        <v>0</v>
      </c>
      <c r="AFP120" s="1845" t="e">
        <f>+AFO120/AFO$16</f>
        <v>#DIV/0!</v>
      </c>
      <c r="AFQ120" s="1538">
        <f>+AFQ558</f>
        <v>0</v>
      </c>
      <c r="AFR120" s="1845" t="e">
        <f>+AFQ120/AFQ$16</f>
        <v>#DIV/0!</v>
      </c>
      <c r="AFS120" s="1538">
        <f>+AFS558</f>
        <v>0</v>
      </c>
      <c r="AFT120" s="1845" t="e">
        <f>+AFS120/AFS$16</f>
        <v>#DIV/0!</v>
      </c>
      <c r="AFU120" s="1538">
        <f>+AFU558</f>
        <v>0</v>
      </c>
      <c r="AFV120" s="1845" t="e">
        <f>+AFU120/AFU$16</f>
        <v>#DIV/0!</v>
      </c>
      <c r="AFW120" s="1538">
        <f>+AFW558</f>
        <v>0</v>
      </c>
      <c r="AFX120" s="1845" t="e">
        <f>+AFW120/AFW$16</f>
        <v>#DIV/0!</v>
      </c>
      <c r="AFY120" s="1538">
        <f>+AFY558</f>
        <v>0</v>
      </c>
      <c r="AFZ120" s="1845" t="e">
        <f>+AFY120/AFY$16</f>
        <v>#DIV/0!</v>
      </c>
      <c r="AGA120" s="1538">
        <f>+AGA558</f>
        <v>0</v>
      </c>
      <c r="AGB120" s="1845" t="e">
        <f>+AGA120/AGA$16</f>
        <v>#DIV/0!</v>
      </c>
      <c r="AGC120" s="1538">
        <f>+AGC558</f>
        <v>0</v>
      </c>
      <c r="AGD120" s="1845" t="e">
        <f>+AGC120/AGC$16</f>
        <v>#DIV/0!</v>
      </c>
      <c r="AGE120" s="1538">
        <f>+AGE558</f>
        <v>0</v>
      </c>
      <c r="AGF120" s="1845" t="e">
        <f>+AGE120/AGE$16</f>
        <v>#DIV/0!</v>
      </c>
      <c r="AGG120" s="1538">
        <f>+AGG558</f>
        <v>0</v>
      </c>
      <c r="AGH120" s="1845" t="e">
        <f>+AGG120/AGG$16</f>
        <v>#DIV/0!</v>
      </c>
      <c r="AGI120" s="1538">
        <f>+AGI558</f>
        <v>0</v>
      </c>
      <c r="AGJ120" s="1845" t="e">
        <f>+AGI120/AGI$16</f>
        <v>#DIV/0!</v>
      </c>
      <c r="AGK120" s="1538">
        <f>+AGK558</f>
        <v>0</v>
      </c>
      <c r="AGL120" s="1845" t="e">
        <f>+AGK120/AGK$16</f>
        <v>#DIV/0!</v>
      </c>
      <c r="AGM120" s="1538">
        <f>+AGM558</f>
        <v>0</v>
      </c>
      <c r="AGN120" s="1845" t="e">
        <f>+AGM120/AGM$16</f>
        <v>#DIV/0!</v>
      </c>
      <c r="AGO120" s="1538">
        <f>+AGO558</f>
        <v>0</v>
      </c>
      <c r="AGP120" s="1845" t="e">
        <f>+AGO120/AGO$16</f>
        <v>#DIV/0!</v>
      </c>
      <c r="AGQ120" s="1538">
        <f>+AGQ558</f>
        <v>0</v>
      </c>
      <c r="AGR120" s="1845" t="e">
        <f>+AGQ120/AGQ$16</f>
        <v>#DIV/0!</v>
      </c>
      <c r="AGS120" s="1538">
        <f>+AGS558</f>
        <v>0</v>
      </c>
      <c r="AGT120" s="1845" t="e">
        <f>+AGS120/AGS$16</f>
        <v>#DIV/0!</v>
      </c>
      <c r="AGU120" s="1538">
        <f>+AGU558</f>
        <v>0</v>
      </c>
      <c r="AGV120" s="1845" t="e">
        <f>+AGU120/AGU$16</f>
        <v>#DIV/0!</v>
      </c>
      <c r="AGW120" s="1538">
        <f>+AGW558</f>
        <v>0</v>
      </c>
      <c r="AGX120" s="1845" t="e">
        <f>+AGW120/AGW$16</f>
        <v>#DIV/0!</v>
      </c>
      <c r="AGY120" s="1538">
        <f>+AGY558</f>
        <v>0</v>
      </c>
      <c r="AGZ120" s="1845" t="e">
        <f>+AGY120/AGY$16</f>
        <v>#DIV/0!</v>
      </c>
      <c r="AHA120" s="1538">
        <f>+AHA558</f>
        <v>0</v>
      </c>
      <c r="AHB120" s="1845" t="e">
        <f>+AHA120/AHA$16</f>
        <v>#DIV/0!</v>
      </c>
      <c r="AHC120" s="1538">
        <f>+AHC558</f>
        <v>0</v>
      </c>
      <c r="AHD120" s="1845" t="e">
        <f>+AHC120/AHC$16</f>
        <v>#DIV/0!</v>
      </c>
      <c r="AHE120" s="1538">
        <f>+AHE558</f>
        <v>0</v>
      </c>
      <c r="AHF120" s="1845" t="e">
        <f>+AHE120/AHE$16</f>
        <v>#DIV/0!</v>
      </c>
      <c r="AHG120" s="1538">
        <f>+AHG558</f>
        <v>0</v>
      </c>
      <c r="AHH120" s="1845" t="e">
        <f>+AHG120/AHG$16</f>
        <v>#DIV/0!</v>
      </c>
      <c r="AHI120" s="1538">
        <f>+AHI558</f>
        <v>0</v>
      </c>
      <c r="AHJ120" s="1845" t="e">
        <f>+AHI120/AHI$16</f>
        <v>#DIV/0!</v>
      </c>
      <c r="AHK120" s="1538">
        <f>+AHK558</f>
        <v>0</v>
      </c>
      <c r="AHL120" s="1845" t="e">
        <f>+AHK120/AHK$16</f>
        <v>#DIV/0!</v>
      </c>
      <c r="AHM120" s="1538">
        <f>+AHM558</f>
        <v>0</v>
      </c>
      <c r="AHN120" s="1845" t="e">
        <f>+AHM120/AHM$16</f>
        <v>#DIV/0!</v>
      </c>
      <c r="AHO120" s="1538">
        <f>+AHO558</f>
        <v>0</v>
      </c>
      <c r="AHP120" s="1845" t="e">
        <f>+AHO120/AHO$16</f>
        <v>#DIV/0!</v>
      </c>
      <c r="AHQ120" s="1538">
        <f>+AHQ558</f>
        <v>0</v>
      </c>
      <c r="AHR120" s="1845" t="e">
        <f>+AHQ120/AHQ$16</f>
        <v>#DIV/0!</v>
      </c>
      <c r="AHS120" s="1538">
        <f>+AHS558</f>
        <v>0</v>
      </c>
      <c r="AHT120" s="1845" t="e">
        <f>+AHS120/AHS$16</f>
        <v>#DIV/0!</v>
      </c>
      <c r="AHU120" s="1538">
        <f>+AHU558</f>
        <v>0</v>
      </c>
      <c r="AHV120" s="1845" t="e">
        <f>+AHU120/AHU$16</f>
        <v>#DIV/0!</v>
      </c>
      <c r="AHW120" s="1538">
        <f>+AHW558</f>
        <v>0</v>
      </c>
      <c r="AHX120" s="1845" t="e">
        <f>+AHW120/AHW$16</f>
        <v>#DIV/0!</v>
      </c>
      <c r="AHY120" s="1538">
        <f>+AHY558</f>
        <v>0</v>
      </c>
      <c r="AHZ120" s="1845" t="e">
        <f>+AHY120/AHY$16</f>
        <v>#DIV/0!</v>
      </c>
      <c r="AIA120" s="1538">
        <f>+AIA558</f>
        <v>0</v>
      </c>
      <c r="AIB120" s="1845" t="e">
        <f>+AIA120/AIA$16</f>
        <v>#DIV/0!</v>
      </c>
      <c r="AIC120" s="1538">
        <f>+AIC558</f>
        <v>0</v>
      </c>
      <c r="AID120" s="1845" t="e">
        <f>+AIC120/AIC$16</f>
        <v>#DIV/0!</v>
      </c>
      <c r="AIE120" s="1538">
        <f>+AIE558</f>
        <v>0</v>
      </c>
      <c r="AIF120" s="1845" t="e">
        <f>+AIE120/AIE$16</f>
        <v>#DIV/0!</v>
      </c>
      <c r="AIG120" s="1538">
        <f>+AIG558</f>
        <v>0</v>
      </c>
      <c r="AIH120" s="1845" t="e">
        <f>+AIG120/AIG$16</f>
        <v>#DIV/0!</v>
      </c>
      <c r="AII120" s="1538">
        <f>+AII558</f>
        <v>0</v>
      </c>
      <c r="AIJ120" s="1845" t="e">
        <f>+AII120/AII$16</f>
        <v>#DIV/0!</v>
      </c>
      <c r="AIK120" s="1538">
        <f>+AIK558</f>
        <v>0</v>
      </c>
      <c r="AIL120" s="1845" t="e">
        <f>+AIK120/AIK$16</f>
        <v>#DIV/0!</v>
      </c>
      <c r="AIM120" s="1538">
        <f>+AIM558</f>
        <v>0</v>
      </c>
      <c r="AIN120" s="1845" t="e">
        <f>+AIM120/AIM$16</f>
        <v>#DIV/0!</v>
      </c>
      <c r="AIO120" s="1538">
        <f>+AIO558</f>
        <v>0</v>
      </c>
      <c r="AIP120" s="1845" t="e">
        <f>+AIO120/AIO$16</f>
        <v>#DIV/0!</v>
      </c>
      <c r="AIQ120" s="1538">
        <f>+AIQ558</f>
        <v>0</v>
      </c>
      <c r="AIR120" s="1845" t="e">
        <f>+AIQ120/AIQ$16</f>
        <v>#DIV/0!</v>
      </c>
      <c r="AIS120" s="1538">
        <f>+AIS558</f>
        <v>0</v>
      </c>
      <c r="AIT120" s="1845" t="e">
        <f>+AIS120/AIS$16</f>
        <v>#DIV/0!</v>
      </c>
      <c r="AIU120" s="1538">
        <f>+AIU558</f>
        <v>0</v>
      </c>
      <c r="AIV120" s="1845" t="e">
        <f>+AIU120/AIU$16</f>
        <v>#DIV/0!</v>
      </c>
      <c r="AIW120" s="1538">
        <f>+AIW558</f>
        <v>0</v>
      </c>
      <c r="AIX120" s="1845" t="e">
        <f>+AIW120/AIW$16</f>
        <v>#DIV/0!</v>
      </c>
      <c r="AIY120" s="1538">
        <f>+AIY558</f>
        <v>0</v>
      </c>
      <c r="AIZ120" s="1845" t="e">
        <f>+AIY120/AIY$16</f>
        <v>#DIV/0!</v>
      </c>
      <c r="AJA120" s="1538">
        <f>+AJA558</f>
        <v>0</v>
      </c>
      <c r="AJB120" s="1845" t="e">
        <f>+AJA120/AJA$16</f>
        <v>#DIV/0!</v>
      </c>
      <c r="AJC120" s="1538">
        <f>+AJC558</f>
        <v>0</v>
      </c>
      <c r="AJD120" s="1845" t="e">
        <f>+AJC120/AJC$16</f>
        <v>#DIV/0!</v>
      </c>
      <c r="AJE120" s="1538">
        <f>+AJE558</f>
        <v>0</v>
      </c>
      <c r="AJF120" s="1845" t="e">
        <f>+AJE120/AJE$16</f>
        <v>#DIV/0!</v>
      </c>
      <c r="AJG120" s="1538">
        <f>+AJG558</f>
        <v>0</v>
      </c>
      <c r="AJH120" s="1845" t="e">
        <f>+AJG120/AJG$16</f>
        <v>#DIV/0!</v>
      </c>
      <c r="AJI120" s="1538">
        <f>+AJI558</f>
        <v>0</v>
      </c>
      <c r="AJJ120" s="1845" t="e">
        <f>+AJI120/AJI$16</f>
        <v>#DIV/0!</v>
      </c>
      <c r="AJK120" s="1538">
        <f>+AJK558</f>
        <v>0</v>
      </c>
      <c r="AJL120" s="1845" t="e">
        <f>+AJK120/AJK$16</f>
        <v>#DIV/0!</v>
      </c>
      <c r="AJM120" s="1538">
        <f>+AJM558</f>
        <v>0</v>
      </c>
      <c r="AJN120" s="1845" t="e">
        <f>+AJM120/AJM$16</f>
        <v>#DIV/0!</v>
      </c>
      <c r="AJO120" s="1538">
        <f>+AJO558</f>
        <v>0</v>
      </c>
      <c r="AJP120" s="1845" t="e">
        <f>+AJO120/AJO$16</f>
        <v>#DIV/0!</v>
      </c>
      <c r="AJQ120" s="1538">
        <f>+AJQ558</f>
        <v>0</v>
      </c>
      <c r="AJR120" s="1845" t="e">
        <f>+AJQ120/AJQ$16</f>
        <v>#DIV/0!</v>
      </c>
      <c r="AJS120" s="1538">
        <f>+AJS558</f>
        <v>0</v>
      </c>
      <c r="AJT120" s="1845" t="e">
        <f>+AJS120/AJS$16</f>
        <v>#DIV/0!</v>
      </c>
      <c r="AJU120" s="1538">
        <f>+AJU558</f>
        <v>0</v>
      </c>
      <c r="AJV120" s="1845" t="e">
        <f>+AJU120/AJU$16</f>
        <v>#DIV/0!</v>
      </c>
      <c r="AJW120" s="1538">
        <f>+AJW558</f>
        <v>0</v>
      </c>
      <c r="AJX120" s="1845" t="e">
        <f>+AJW120/AJW$16</f>
        <v>#DIV/0!</v>
      </c>
      <c r="AJY120" s="1538">
        <f>+AJY558</f>
        <v>0</v>
      </c>
      <c r="AJZ120" s="1845" t="e">
        <f>+AJY120/AJY$16</f>
        <v>#DIV/0!</v>
      </c>
      <c r="AKA120" s="1538">
        <f>+AKA558</f>
        <v>0</v>
      </c>
      <c r="AKB120" s="1845" t="e">
        <f>+AKA120/AKA$16</f>
        <v>#DIV/0!</v>
      </c>
      <c r="AKC120" s="1538">
        <f>+AKC558</f>
        <v>0</v>
      </c>
      <c r="AKD120" s="1845" t="e">
        <f>+AKC120/AKC$16</f>
        <v>#DIV/0!</v>
      </c>
      <c r="AKE120" s="1538">
        <f>+AKE558</f>
        <v>0</v>
      </c>
      <c r="AKF120" s="1845" t="e">
        <f>+AKE120/AKE$16</f>
        <v>#DIV/0!</v>
      </c>
      <c r="AKG120" s="1538">
        <f>+AKG558</f>
        <v>0</v>
      </c>
      <c r="AKH120" s="1845" t="e">
        <f>+AKG120/AKG$16</f>
        <v>#DIV/0!</v>
      </c>
      <c r="AKI120" s="1538">
        <f>+AKI558</f>
        <v>0</v>
      </c>
      <c r="AKJ120" s="1845" t="e">
        <f>+AKI120/AKI$16</f>
        <v>#DIV/0!</v>
      </c>
      <c r="AKK120" s="1538">
        <f>+AKK558</f>
        <v>0</v>
      </c>
      <c r="AKL120" s="1845" t="e">
        <f>+AKK120/AKK$16</f>
        <v>#DIV/0!</v>
      </c>
      <c r="AKM120" s="1538">
        <f>+AKM558</f>
        <v>0</v>
      </c>
      <c r="AKN120" s="1845" t="e">
        <f>+AKM120/AKM$16</f>
        <v>#DIV/0!</v>
      </c>
      <c r="AKO120" s="1538">
        <f>+AKO558</f>
        <v>0</v>
      </c>
      <c r="AKP120" s="1845" t="e">
        <f>+AKO120/AKO$16</f>
        <v>#DIV/0!</v>
      </c>
      <c r="AKQ120" s="1538">
        <f>+AKQ558</f>
        <v>0</v>
      </c>
      <c r="AKR120" s="1845" t="e">
        <f>+AKQ120/AKQ$16</f>
        <v>#DIV/0!</v>
      </c>
      <c r="AKS120" s="1538">
        <f>+AKS558</f>
        <v>0</v>
      </c>
      <c r="AKT120" s="1845" t="e">
        <f>+AKS120/AKS$16</f>
        <v>#DIV/0!</v>
      </c>
      <c r="AKU120" s="1538">
        <f>+AKU558</f>
        <v>0</v>
      </c>
      <c r="AKV120" s="1845" t="e">
        <f>+AKU120/AKU$16</f>
        <v>#DIV/0!</v>
      </c>
      <c r="AKW120" s="1538">
        <f>+AKW558</f>
        <v>0</v>
      </c>
      <c r="AKX120" s="1845" t="e">
        <f>+AKW120/AKW$16</f>
        <v>#DIV/0!</v>
      </c>
      <c r="AKY120" s="1538">
        <f>+AKY558</f>
        <v>0</v>
      </c>
      <c r="AKZ120" s="1845" t="e">
        <f>+AKY120/AKY$16</f>
        <v>#DIV/0!</v>
      </c>
      <c r="ALA120" s="1538">
        <f>+ALA558</f>
        <v>0</v>
      </c>
      <c r="ALB120" s="1845" t="e">
        <f>+ALA120/ALA$16</f>
        <v>#DIV/0!</v>
      </c>
      <c r="ALC120" s="1538">
        <f>+ALC558</f>
        <v>0</v>
      </c>
      <c r="ALD120" s="1845" t="e">
        <f>+ALC120/ALC$16</f>
        <v>#DIV/0!</v>
      </c>
      <c r="ALE120" s="1538">
        <f>+ALE558</f>
        <v>0</v>
      </c>
      <c r="ALF120" s="1845" t="e">
        <f>+ALE120/ALE$16</f>
        <v>#DIV/0!</v>
      </c>
      <c r="ALG120" s="1538">
        <f>+ALG558</f>
        <v>0</v>
      </c>
      <c r="ALH120" s="1845" t="e">
        <f>+ALG120/ALG$16</f>
        <v>#DIV/0!</v>
      </c>
      <c r="ALI120" s="1538">
        <f>+ALI558</f>
        <v>0</v>
      </c>
      <c r="ALJ120" s="1845" t="e">
        <f>+ALI120/ALI$16</f>
        <v>#DIV/0!</v>
      </c>
      <c r="ALK120" s="1538">
        <f>+ALK558</f>
        <v>0</v>
      </c>
      <c r="ALL120" s="1845" t="e">
        <f>+ALK120/ALK$16</f>
        <v>#DIV/0!</v>
      </c>
      <c r="ALM120" s="1538">
        <f>+ALM558</f>
        <v>0</v>
      </c>
      <c r="ALN120" s="1845" t="e">
        <f>+ALM120/ALM$16</f>
        <v>#DIV/0!</v>
      </c>
      <c r="ALO120" s="1538">
        <f>+ALO558</f>
        <v>0</v>
      </c>
      <c r="ALP120" s="1845" t="e">
        <f>+ALO120/ALO$16</f>
        <v>#DIV/0!</v>
      </c>
      <c r="ALQ120" s="1538">
        <f>+ALQ558</f>
        <v>0</v>
      </c>
      <c r="ALR120" s="1845" t="e">
        <f>+ALQ120/ALQ$16</f>
        <v>#DIV/0!</v>
      </c>
      <c r="ALS120" s="1538">
        <f>+ALS558</f>
        <v>0</v>
      </c>
      <c r="ALT120" s="1845" t="e">
        <f>+ALS120/ALS$16</f>
        <v>#DIV/0!</v>
      </c>
      <c r="ALU120" s="1538">
        <f>+ALU558</f>
        <v>0</v>
      </c>
      <c r="ALV120" s="1845" t="e">
        <f>+ALU120/ALU$16</f>
        <v>#DIV/0!</v>
      </c>
      <c r="ALW120" s="1538">
        <f>+ALW558</f>
        <v>0</v>
      </c>
      <c r="ALX120" s="1845" t="e">
        <f>+ALW120/ALW$16</f>
        <v>#DIV/0!</v>
      </c>
      <c r="ALY120" s="1538">
        <f>+ALY558</f>
        <v>0</v>
      </c>
      <c r="ALZ120" s="1845" t="e">
        <f>+ALY120/ALY$16</f>
        <v>#DIV/0!</v>
      </c>
      <c r="AMA120" s="1538">
        <f>+AMA558</f>
        <v>0</v>
      </c>
      <c r="AMB120" s="1845" t="e">
        <f>+AMA120/AMA$16</f>
        <v>#DIV/0!</v>
      </c>
      <c r="AMC120" s="1538">
        <f>+AMC558</f>
        <v>0</v>
      </c>
      <c r="AMD120" s="1845" t="e">
        <f>+AMC120/AMC$16</f>
        <v>#DIV/0!</v>
      </c>
      <c r="AME120" s="1538">
        <f>+AME558</f>
        <v>0</v>
      </c>
      <c r="AMF120" s="1845" t="e">
        <f>+AME120/AME$16</f>
        <v>#DIV/0!</v>
      </c>
      <c r="AMG120" s="1538">
        <f>+AMG558</f>
        <v>0</v>
      </c>
      <c r="AMH120" s="1845" t="e">
        <f>+AMG120/AMG$16</f>
        <v>#DIV/0!</v>
      </c>
      <c r="AMI120" s="1538">
        <f>+AMI558</f>
        <v>0</v>
      </c>
      <c r="AMJ120" s="1845" t="e">
        <f>+AMI120/AMI$16</f>
        <v>#DIV/0!</v>
      </c>
      <c r="AMK120" s="1538">
        <f>+AMK558</f>
        <v>0</v>
      </c>
      <c r="AML120" s="1845" t="e">
        <f>+AMK120/AMK$16</f>
        <v>#DIV/0!</v>
      </c>
      <c r="AMM120" s="1538">
        <f>+AMM558</f>
        <v>0</v>
      </c>
      <c r="AMN120" s="1845" t="e">
        <f>+AMM120/AMM$16</f>
        <v>#DIV/0!</v>
      </c>
      <c r="AMO120" s="1538">
        <f>+AMO558</f>
        <v>0</v>
      </c>
      <c r="AMP120" s="1845" t="e">
        <f>+AMO120/AMO$16</f>
        <v>#DIV/0!</v>
      </c>
      <c r="AMQ120" s="1538">
        <f>+AMQ558</f>
        <v>0</v>
      </c>
      <c r="AMR120" s="1845" t="e">
        <f>+AMQ120/AMQ$16</f>
        <v>#DIV/0!</v>
      </c>
      <c r="AMS120" s="1538">
        <f>+AMS558</f>
        <v>0</v>
      </c>
      <c r="AMT120" s="1845" t="e">
        <f>+AMS120/AMS$16</f>
        <v>#DIV/0!</v>
      </c>
      <c r="AMU120" s="1538">
        <f>+AMU558</f>
        <v>0</v>
      </c>
      <c r="AMV120" s="1845" t="e">
        <f>+AMU120/AMU$16</f>
        <v>#DIV/0!</v>
      </c>
      <c r="AMW120" s="1538">
        <f>+AMW558</f>
        <v>0</v>
      </c>
      <c r="AMX120" s="1845" t="e">
        <f>+AMW120/AMW$16</f>
        <v>#DIV/0!</v>
      </c>
      <c r="AMY120" s="1538">
        <f>+AMY558</f>
        <v>0</v>
      </c>
      <c r="AMZ120" s="1845" t="e">
        <f>+AMY120/AMY$16</f>
        <v>#DIV/0!</v>
      </c>
      <c r="ANA120" s="1538">
        <f>+ANA558</f>
        <v>0</v>
      </c>
      <c r="ANB120" s="1845" t="e">
        <f>+ANA120/ANA$16</f>
        <v>#DIV/0!</v>
      </c>
      <c r="ANC120" s="1538">
        <f>+ANC558</f>
        <v>0</v>
      </c>
      <c r="AND120" s="1845" t="e">
        <f>+ANC120/ANC$16</f>
        <v>#DIV/0!</v>
      </c>
      <c r="ANE120" s="1538">
        <f>+ANE558</f>
        <v>0</v>
      </c>
      <c r="ANF120" s="1845" t="e">
        <f>+ANE120/ANE$16</f>
        <v>#DIV/0!</v>
      </c>
      <c r="ANG120" s="1538">
        <f>+ANG558</f>
        <v>0</v>
      </c>
      <c r="ANH120" s="1845" t="e">
        <f>+ANG120/ANG$16</f>
        <v>#DIV/0!</v>
      </c>
      <c r="ANI120" s="1538">
        <f>+ANI558</f>
        <v>0</v>
      </c>
      <c r="ANJ120" s="1845" t="e">
        <f>+ANI120/ANI$16</f>
        <v>#DIV/0!</v>
      </c>
      <c r="ANK120" s="1538">
        <f>+ANK558</f>
        <v>0</v>
      </c>
      <c r="ANL120" s="1845" t="e">
        <f>+ANK120/ANK$16</f>
        <v>#DIV/0!</v>
      </c>
      <c r="ANM120" s="1538">
        <f>+ANM558</f>
        <v>0</v>
      </c>
      <c r="ANN120" s="1845" t="e">
        <f>+ANM120/ANM$16</f>
        <v>#DIV/0!</v>
      </c>
      <c r="ANO120" s="1538">
        <f>+ANO558</f>
        <v>0</v>
      </c>
      <c r="ANP120" s="1845" t="e">
        <f>+ANO120/ANO$16</f>
        <v>#DIV/0!</v>
      </c>
      <c r="ANQ120" s="1538">
        <f>+ANQ558</f>
        <v>0</v>
      </c>
      <c r="ANR120" s="1845" t="e">
        <f>+ANQ120/ANQ$16</f>
        <v>#DIV/0!</v>
      </c>
      <c r="ANS120" s="1538">
        <f>+ANS558</f>
        <v>0</v>
      </c>
      <c r="ANT120" s="1845" t="e">
        <f>+ANS120/ANS$16</f>
        <v>#DIV/0!</v>
      </c>
      <c r="ANU120" s="1538">
        <f>+ANU558</f>
        <v>0</v>
      </c>
      <c r="ANV120" s="1845" t="e">
        <f>+ANU120/ANU$16</f>
        <v>#DIV/0!</v>
      </c>
      <c r="ANW120" s="1538">
        <f>+ANW558</f>
        <v>0</v>
      </c>
      <c r="ANX120" s="1845" t="e">
        <f>+ANW120/ANW$16</f>
        <v>#DIV/0!</v>
      </c>
      <c r="ANY120" s="1538">
        <f>+ANY558</f>
        <v>0</v>
      </c>
      <c r="ANZ120" s="1845" t="e">
        <f>+ANY120/ANY$16</f>
        <v>#DIV/0!</v>
      </c>
      <c r="AOA120" s="1538">
        <f>+AOA558</f>
        <v>0</v>
      </c>
      <c r="AOB120" s="1845" t="e">
        <f>+AOA120/AOA$16</f>
        <v>#DIV/0!</v>
      </c>
      <c r="AOC120" s="1538">
        <f>+AOC558</f>
        <v>0</v>
      </c>
      <c r="AOD120" s="1845" t="e">
        <f>+AOC120/AOC$16</f>
        <v>#DIV/0!</v>
      </c>
      <c r="AOE120" s="1538">
        <f>+AOE558</f>
        <v>0</v>
      </c>
      <c r="AOF120" s="1845" t="e">
        <f>+AOE120/AOE$16</f>
        <v>#DIV/0!</v>
      </c>
      <c r="AOG120" s="1538">
        <f>+AOG558</f>
        <v>0</v>
      </c>
      <c r="AOH120" s="1845" t="e">
        <f>+AOG120/AOG$16</f>
        <v>#DIV/0!</v>
      </c>
      <c r="AOI120" s="1538">
        <f>+AOI558</f>
        <v>0</v>
      </c>
      <c r="AOJ120" s="1845" t="e">
        <f>+AOI120/AOI$16</f>
        <v>#DIV/0!</v>
      </c>
      <c r="AOK120" s="1538">
        <f>+AOK558</f>
        <v>0</v>
      </c>
      <c r="AOL120" s="1845" t="e">
        <f>+AOK120/AOK$16</f>
        <v>#DIV/0!</v>
      </c>
      <c r="AOM120" s="1538">
        <f>+AOM558</f>
        <v>0</v>
      </c>
      <c r="AON120" s="1845" t="e">
        <f>+AOM120/AOM$16</f>
        <v>#DIV/0!</v>
      </c>
      <c r="AOO120" s="1538">
        <f>+AOO558</f>
        <v>0</v>
      </c>
      <c r="AOP120" s="1845" t="e">
        <f>+AOO120/AOO$16</f>
        <v>#DIV/0!</v>
      </c>
      <c r="AOQ120" s="1538">
        <f>+AOQ558</f>
        <v>0</v>
      </c>
      <c r="AOR120" s="1845" t="e">
        <f>+AOQ120/AOQ$16</f>
        <v>#DIV/0!</v>
      </c>
      <c r="AOS120" s="1538">
        <f>+AOS558</f>
        <v>0</v>
      </c>
      <c r="AOT120" s="1845" t="e">
        <f>+AOS120/AOS$16</f>
        <v>#DIV/0!</v>
      </c>
      <c r="AOU120" s="1538">
        <f>+AOU558</f>
        <v>0</v>
      </c>
      <c r="AOV120" s="1845" t="e">
        <f>+AOU120/AOU$16</f>
        <v>#DIV/0!</v>
      </c>
      <c r="AOW120" s="1538">
        <f>+AOW558</f>
        <v>0</v>
      </c>
      <c r="AOX120" s="1845" t="e">
        <f>+AOW120/AOW$16</f>
        <v>#DIV/0!</v>
      </c>
      <c r="AOY120" s="1538">
        <f>+AOY558</f>
        <v>0</v>
      </c>
      <c r="AOZ120" s="1845" t="e">
        <f>+AOY120/AOY$16</f>
        <v>#DIV/0!</v>
      </c>
      <c r="APA120" s="1538">
        <f>+APA558</f>
        <v>0</v>
      </c>
      <c r="APB120" s="1845" t="e">
        <f>+APA120/APA$16</f>
        <v>#DIV/0!</v>
      </c>
      <c r="APC120" s="1538">
        <f>+APC558</f>
        <v>0</v>
      </c>
      <c r="APD120" s="1845" t="e">
        <f>+APC120/APC$16</f>
        <v>#DIV/0!</v>
      </c>
      <c r="APE120" s="1538">
        <f>+APE558</f>
        <v>0</v>
      </c>
      <c r="APF120" s="1845" t="e">
        <f>+APE120/APE$16</f>
        <v>#DIV/0!</v>
      </c>
      <c r="APG120" s="1538">
        <f>+APG558</f>
        <v>0</v>
      </c>
      <c r="APH120" s="1845" t="e">
        <f>+APG120/APG$16</f>
        <v>#DIV/0!</v>
      </c>
      <c r="API120" s="1538">
        <f>+API558</f>
        <v>0</v>
      </c>
      <c r="APJ120" s="1845" t="e">
        <f>+API120/API$16</f>
        <v>#DIV/0!</v>
      </c>
      <c r="APK120" s="1538">
        <f>+APK558</f>
        <v>0</v>
      </c>
      <c r="APL120" s="1845" t="e">
        <f>+APK120/APK$16</f>
        <v>#DIV/0!</v>
      </c>
      <c r="APM120" s="1538">
        <f>+APM558</f>
        <v>0</v>
      </c>
      <c r="APN120" s="1845" t="e">
        <f>+APM120/APM$16</f>
        <v>#DIV/0!</v>
      </c>
      <c r="APO120" s="1538">
        <f>+APO558</f>
        <v>0</v>
      </c>
      <c r="APP120" s="1845" t="e">
        <f>+APO120/APO$16</f>
        <v>#DIV/0!</v>
      </c>
      <c r="APQ120" s="1538">
        <f>+APQ558</f>
        <v>0</v>
      </c>
      <c r="APR120" s="1845" t="e">
        <f>+APQ120/APQ$16</f>
        <v>#DIV/0!</v>
      </c>
      <c r="APS120" s="1538">
        <f>+APS558</f>
        <v>0</v>
      </c>
      <c r="APT120" s="1845" t="e">
        <f>+APS120/APS$16</f>
        <v>#DIV/0!</v>
      </c>
      <c r="APU120" s="1538">
        <f>+APU558</f>
        <v>0</v>
      </c>
      <c r="APV120" s="1845" t="e">
        <f>+APU120/APU$16</f>
        <v>#DIV/0!</v>
      </c>
      <c r="APW120" s="1538">
        <f>+APW558</f>
        <v>0</v>
      </c>
      <c r="APX120" s="1845" t="e">
        <f>+APW120/APW$16</f>
        <v>#DIV/0!</v>
      </c>
      <c r="APY120" s="1538">
        <f>+APY558</f>
        <v>0</v>
      </c>
      <c r="APZ120" s="1845" t="e">
        <f>+APY120/APY$16</f>
        <v>#DIV/0!</v>
      </c>
      <c r="AQA120" s="1538">
        <f>+AQA558</f>
        <v>0</v>
      </c>
      <c r="AQB120" s="1845" t="e">
        <f>+AQA120/AQA$16</f>
        <v>#DIV/0!</v>
      </c>
      <c r="AQC120" s="1538">
        <f>+AQC558</f>
        <v>0</v>
      </c>
      <c r="AQD120" s="1845" t="e">
        <f>+AQC120/AQC$16</f>
        <v>#DIV/0!</v>
      </c>
      <c r="AQE120" s="1538">
        <f>+AQE558</f>
        <v>0</v>
      </c>
      <c r="AQF120" s="1845" t="e">
        <f>+AQE120/AQE$16</f>
        <v>#DIV/0!</v>
      </c>
      <c r="AQG120" s="1538">
        <f>+AQG558</f>
        <v>0</v>
      </c>
      <c r="AQH120" s="1845" t="e">
        <f>+AQG120/AQG$16</f>
        <v>#DIV/0!</v>
      </c>
      <c r="AQI120" s="1538">
        <f>+AQI558</f>
        <v>0</v>
      </c>
      <c r="AQJ120" s="1845" t="e">
        <f>+AQI120/AQI$16</f>
        <v>#DIV/0!</v>
      </c>
      <c r="AQK120" s="1538">
        <f>+AQK558</f>
        <v>0</v>
      </c>
      <c r="AQL120" s="1845" t="e">
        <f>+AQK120/AQK$16</f>
        <v>#DIV/0!</v>
      </c>
      <c r="AQM120" s="1538">
        <f>+AQM558</f>
        <v>0</v>
      </c>
      <c r="AQN120" s="1845" t="e">
        <f>+AQM120/AQM$16</f>
        <v>#DIV/0!</v>
      </c>
      <c r="AQO120" s="1538">
        <f>+AQO558</f>
        <v>0</v>
      </c>
      <c r="AQP120" s="1845" t="e">
        <f>+AQO120/AQO$16</f>
        <v>#DIV/0!</v>
      </c>
      <c r="AQQ120" s="1538">
        <f>+AQQ558</f>
        <v>0</v>
      </c>
      <c r="AQR120" s="1845" t="e">
        <f>+AQQ120/AQQ$16</f>
        <v>#DIV/0!</v>
      </c>
      <c r="AQS120" s="1538">
        <f>+AQS558</f>
        <v>0</v>
      </c>
      <c r="AQT120" s="1845" t="e">
        <f>+AQS120/AQS$16</f>
        <v>#DIV/0!</v>
      </c>
      <c r="AQU120" s="1538">
        <f>+AQU558</f>
        <v>0</v>
      </c>
      <c r="AQV120" s="1845" t="e">
        <f>+AQU120/AQU$16</f>
        <v>#DIV/0!</v>
      </c>
      <c r="AQW120" s="1538">
        <f>+AQW558</f>
        <v>0</v>
      </c>
      <c r="AQX120" s="1845" t="e">
        <f>+AQW120/AQW$16</f>
        <v>#DIV/0!</v>
      </c>
      <c r="AQY120" s="1538">
        <f>+AQY558</f>
        <v>0</v>
      </c>
      <c r="AQZ120" s="1845" t="e">
        <f>+AQY120/AQY$16</f>
        <v>#DIV/0!</v>
      </c>
      <c r="ARA120" s="1538">
        <f>+ARA558</f>
        <v>0</v>
      </c>
      <c r="ARB120" s="1845" t="e">
        <f>+ARA120/ARA$16</f>
        <v>#DIV/0!</v>
      </c>
      <c r="ARC120" s="1538">
        <f>+ARC558</f>
        <v>0</v>
      </c>
      <c r="ARD120" s="1845" t="e">
        <f>+ARC120/ARC$16</f>
        <v>#DIV/0!</v>
      </c>
      <c r="ARE120" s="1538">
        <f>+ARE558</f>
        <v>0</v>
      </c>
      <c r="ARF120" s="1845" t="e">
        <f>+ARE120/ARE$16</f>
        <v>#DIV/0!</v>
      </c>
      <c r="ARG120" s="1538">
        <f>+ARG558</f>
        <v>0</v>
      </c>
      <c r="ARH120" s="1845" t="e">
        <f>+ARG120/ARG$16</f>
        <v>#DIV/0!</v>
      </c>
      <c r="ARI120" s="1538">
        <f>+ARI558</f>
        <v>0</v>
      </c>
      <c r="ARJ120" s="1845" t="e">
        <f>+ARI120/ARI$16</f>
        <v>#DIV/0!</v>
      </c>
      <c r="ARK120" s="1538">
        <f>+ARK558</f>
        <v>0</v>
      </c>
      <c r="ARL120" s="1845" t="e">
        <f>+ARK120/ARK$16</f>
        <v>#DIV/0!</v>
      </c>
      <c r="ARM120" s="1538">
        <f>+ARM558</f>
        <v>0</v>
      </c>
      <c r="ARN120" s="1845" t="e">
        <f>+ARM120/ARM$16</f>
        <v>#DIV/0!</v>
      </c>
      <c r="ARO120" s="1538">
        <f>+ARO558</f>
        <v>0</v>
      </c>
      <c r="ARP120" s="1845" t="e">
        <f>+ARO120/ARO$16</f>
        <v>#DIV/0!</v>
      </c>
      <c r="ARQ120" s="1538">
        <f>+ARQ558</f>
        <v>0</v>
      </c>
      <c r="ARR120" s="1845" t="e">
        <f>+ARQ120/ARQ$16</f>
        <v>#DIV/0!</v>
      </c>
      <c r="ARS120" s="1538">
        <f>+ARS558</f>
        <v>0</v>
      </c>
      <c r="ART120" s="1845" t="e">
        <f>+ARS120/ARS$16</f>
        <v>#DIV/0!</v>
      </c>
      <c r="ARU120" s="1538">
        <f>+ARU558</f>
        <v>0</v>
      </c>
      <c r="ARV120" s="1845" t="e">
        <f>+ARU120/ARU$16</f>
        <v>#DIV/0!</v>
      </c>
      <c r="ARW120" s="1538">
        <f>+ARW558</f>
        <v>0</v>
      </c>
      <c r="ARX120" s="1845" t="e">
        <f>+ARW120/ARW$16</f>
        <v>#DIV/0!</v>
      </c>
      <c r="ARY120" s="1538">
        <f>+ARY558</f>
        <v>0</v>
      </c>
      <c r="ARZ120" s="1845" t="e">
        <f>+ARY120/ARY$16</f>
        <v>#DIV/0!</v>
      </c>
      <c r="ASA120" s="1538">
        <f>+ASA558</f>
        <v>0</v>
      </c>
      <c r="ASB120" s="1845" t="e">
        <f>+ASA120/ASA$16</f>
        <v>#DIV/0!</v>
      </c>
      <c r="ASC120" s="1538">
        <f>+ASC558</f>
        <v>0</v>
      </c>
      <c r="ASD120" s="1845" t="e">
        <f>+ASC120/ASC$16</f>
        <v>#DIV/0!</v>
      </c>
      <c r="ASE120" s="1538">
        <f>+ASE558</f>
        <v>0</v>
      </c>
      <c r="ASF120" s="1845" t="e">
        <f>+ASE120/ASE$16</f>
        <v>#DIV/0!</v>
      </c>
      <c r="ASG120" s="1538">
        <f>+ASG558</f>
        <v>0</v>
      </c>
      <c r="ASH120" s="1845" t="e">
        <f>+ASG120/ASG$16</f>
        <v>#DIV/0!</v>
      </c>
      <c r="ASI120" s="1538">
        <f>+ASI558</f>
        <v>0</v>
      </c>
      <c r="ASJ120" s="1845" t="e">
        <f>+ASI120/ASI$16</f>
        <v>#DIV/0!</v>
      </c>
      <c r="ASK120" s="1538">
        <f>+ASK558</f>
        <v>0</v>
      </c>
      <c r="ASL120" s="1845" t="e">
        <f>+ASK120/ASK$16</f>
        <v>#DIV/0!</v>
      </c>
      <c r="ASM120" s="1538">
        <f>+ASM558</f>
        <v>0</v>
      </c>
      <c r="ASN120" s="1845" t="e">
        <f>+ASM120/ASM$16</f>
        <v>#DIV/0!</v>
      </c>
      <c r="ASO120" s="1538">
        <f>+ASO558</f>
        <v>0</v>
      </c>
      <c r="ASP120" s="1845" t="e">
        <f>+ASO120/ASO$16</f>
        <v>#DIV/0!</v>
      </c>
      <c r="ASQ120" s="1538">
        <f>+ASQ558</f>
        <v>0</v>
      </c>
      <c r="ASR120" s="1845" t="e">
        <f>+ASQ120/ASQ$16</f>
        <v>#DIV/0!</v>
      </c>
      <c r="ASS120" s="1538">
        <f>+ASS558</f>
        <v>0</v>
      </c>
      <c r="AST120" s="1845" t="e">
        <f>+ASS120/ASS$16</f>
        <v>#DIV/0!</v>
      </c>
      <c r="ASU120" s="1538">
        <f>+ASU558</f>
        <v>0</v>
      </c>
      <c r="ASV120" s="1845" t="e">
        <f>+ASU120/ASU$16</f>
        <v>#DIV/0!</v>
      </c>
      <c r="ASW120" s="1538">
        <f>+ASW558</f>
        <v>0</v>
      </c>
      <c r="ASX120" s="1845" t="e">
        <f>+ASW120/ASW$16</f>
        <v>#DIV/0!</v>
      </c>
      <c r="ASY120" s="1538">
        <f>+ASY558</f>
        <v>0</v>
      </c>
      <c r="ASZ120" s="1845" t="e">
        <f>+ASY120/ASY$16</f>
        <v>#DIV/0!</v>
      </c>
      <c r="ATA120" s="1538">
        <f>+ATA558</f>
        <v>0</v>
      </c>
      <c r="ATB120" s="1845" t="e">
        <f>+ATA120/ATA$16</f>
        <v>#DIV/0!</v>
      </c>
      <c r="ATC120" s="1538">
        <f>+ATC558</f>
        <v>0</v>
      </c>
      <c r="ATD120" s="1845" t="e">
        <f>+ATC120/ATC$16</f>
        <v>#DIV/0!</v>
      </c>
      <c r="ATE120" s="1538">
        <f>+ATE558</f>
        <v>0</v>
      </c>
      <c r="ATF120" s="1845" t="e">
        <f>+ATE120/ATE$16</f>
        <v>#DIV/0!</v>
      </c>
      <c r="ATG120" s="1538">
        <f>+ATG558</f>
        <v>0</v>
      </c>
      <c r="ATH120" s="1845" t="e">
        <f>+ATG120/ATG$16</f>
        <v>#DIV/0!</v>
      </c>
      <c r="ATI120" s="1538">
        <f>+ATI558</f>
        <v>0</v>
      </c>
      <c r="ATJ120" s="1845" t="e">
        <f>+ATI120/ATI$16</f>
        <v>#DIV/0!</v>
      </c>
      <c r="ATK120" s="1538">
        <f>+ATK558</f>
        <v>0</v>
      </c>
      <c r="ATL120" s="1845" t="e">
        <f>+ATK120/ATK$16</f>
        <v>#DIV/0!</v>
      </c>
      <c r="ATM120" s="1538">
        <f>+ATM558</f>
        <v>0</v>
      </c>
      <c r="ATN120" s="1845" t="e">
        <f>+ATM120/ATM$16</f>
        <v>#DIV/0!</v>
      </c>
      <c r="ATO120" s="1538">
        <f>+ATO558</f>
        <v>0</v>
      </c>
      <c r="ATP120" s="1845" t="e">
        <f>+ATO120/ATO$16</f>
        <v>#DIV/0!</v>
      </c>
      <c r="ATQ120" s="1538">
        <f>+ATQ558</f>
        <v>0</v>
      </c>
      <c r="ATR120" s="1845" t="e">
        <f>+ATQ120/ATQ$16</f>
        <v>#DIV/0!</v>
      </c>
      <c r="ATS120" s="1538">
        <f>+ATS558</f>
        <v>0</v>
      </c>
      <c r="ATT120" s="1845" t="e">
        <f>+ATS120/ATS$16</f>
        <v>#DIV/0!</v>
      </c>
      <c r="ATU120" s="1538">
        <f>+ATU558</f>
        <v>0</v>
      </c>
      <c r="ATV120" s="1845" t="e">
        <f>+ATU120/ATU$16</f>
        <v>#DIV/0!</v>
      </c>
      <c r="ATW120" s="1538">
        <f>+ATW558</f>
        <v>0</v>
      </c>
      <c r="ATX120" s="1845" t="e">
        <f>+ATW120/ATW$16</f>
        <v>#DIV/0!</v>
      </c>
      <c r="ATY120" s="1538">
        <f>+ATY558</f>
        <v>0</v>
      </c>
      <c r="ATZ120" s="1845" t="e">
        <f>+ATY120/ATY$16</f>
        <v>#DIV/0!</v>
      </c>
      <c r="AUA120" s="1538">
        <f>+AUA558</f>
        <v>0</v>
      </c>
      <c r="AUB120" s="1845" t="e">
        <f>+AUA120/AUA$16</f>
        <v>#DIV/0!</v>
      </c>
      <c r="AUC120" s="1538">
        <f>+AUC558</f>
        <v>0</v>
      </c>
      <c r="AUD120" s="1845" t="e">
        <f>+AUC120/AUC$16</f>
        <v>#DIV/0!</v>
      </c>
      <c r="AUE120" s="1538">
        <f>+AUE558</f>
        <v>0</v>
      </c>
      <c r="AUF120" s="1845" t="e">
        <f>+AUE120/AUE$16</f>
        <v>#DIV/0!</v>
      </c>
      <c r="AUG120" s="1538">
        <f>+AUG558</f>
        <v>0</v>
      </c>
      <c r="AUH120" s="1845" t="e">
        <f>+AUG120/AUG$16</f>
        <v>#DIV/0!</v>
      </c>
      <c r="AUI120" s="1538">
        <f>+AUI558</f>
        <v>0</v>
      </c>
      <c r="AUJ120" s="1845" t="e">
        <f>+AUI120/AUI$16</f>
        <v>#DIV/0!</v>
      </c>
      <c r="AUK120" s="1538">
        <f>+AUK558</f>
        <v>0</v>
      </c>
      <c r="AUL120" s="1845" t="e">
        <f>+AUK120/AUK$16</f>
        <v>#DIV/0!</v>
      </c>
      <c r="AUM120" s="1538">
        <f>+AUM558</f>
        <v>0</v>
      </c>
      <c r="AUN120" s="1845" t="e">
        <f>+AUM120/AUM$16</f>
        <v>#DIV/0!</v>
      </c>
      <c r="AUO120" s="1538">
        <f>+AUO558</f>
        <v>0</v>
      </c>
      <c r="AUP120" s="1845" t="e">
        <f>+AUO120/AUO$16</f>
        <v>#DIV/0!</v>
      </c>
      <c r="AUQ120" s="1538">
        <f>+AUQ558</f>
        <v>0</v>
      </c>
      <c r="AUR120" s="1845" t="e">
        <f>+AUQ120/AUQ$16</f>
        <v>#DIV/0!</v>
      </c>
      <c r="AUS120" s="1538">
        <f>+AUS558</f>
        <v>0</v>
      </c>
      <c r="AUT120" s="1845" t="e">
        <f>+AUS120/AUS$16</f>
        <v>#DIV/0!</v>
      </c>
      <c r="AUU120" s="1538">
        <f>+AUU558</f>
        <v>0</v>
      </c>
      <c r="AUV120" s="1845" t="e">
        <f>+AUU120/AUU$16</f>
        <v>#DIV/0!</v>
      </c>
      <c r="AUW120" s="1538">
        <f>+AUW558</f>
        <v>0</v>
      </c>
      <c r="AUX120" s="1845" t="e">
        <f>+AUW120/AUW$16</f>
        <v>#DIV/0!</v>
      </c>
      <c r="AUY120" s="1538">
        <f>+AUY558</f>
        <v>0</v>
      </c>
      <c r="AUZ120" s="1845" t="e">
        <f>+AUY120/AUY$16</f>
        <v>#DIV/0!</v>
      </c>
      <c r="AVA120" s="1538">
        <f>+AVA558</f>
        <v>0</v>
      </c>
      <c r="AVB120" s="1845" t="e">
        <f>+AVA120/AVA$16</f>
        <v>#DIV/0!</v>
      </c>
      <c r="AVC120" s="1538">
        <f>+AVC558</f>
        <v>0</v>
      </c>
      <c r="AVD120" s="1845" t="e">
        <f>+AVC120/AVC$16</f>
        <v>#DIV/0!</v>
      </c>
      <c r="AVE120" s="1538">
        <f>+AVE558</f>
        <v>0</v>
      </c>
      <c r="AVF120" s="1845" t="e">
        <f>+AVE120/AVE$16</f>
        <v>#DIV/0!</v>
      </c>
      <c r="AVG120" s="1538">
        <f>+AVG558</f>
        <v>0</v>
      </c>
      <c r="AVH120" s="1845" t="e">
        <f>+AVG120/AVG$16</f>
        <v>#DIV/0!</v>
      </c>
      <c r="AVI120" s="1538">
        <f>+AVI558</f>
        <v>0</v>
      </c>
      <c r="AVJ120" s="1845" t="e">
        <f>+AVI120/AVI$16</f>
        <v>#DIV/0!</v>
      </c>
      <c r="AVK120" s="1538">
        <f>+AVK558</f>
        <v>0</v>
      </c>
      <c r="AVL120" s="1845" t="e">
        <f>+AVK120/AVK$16</f>
        <v>#DIV/0!</v>
      </c>
      <c r="AVM120" s="1538">
        <f>+AVM558</f>
        <v>0</v>
      </c>
      <c r="AVN120" s="1845" t="e">
        <f>+AVM120/AVM$16</f>
        <v>#DIV/0!</v>
      </c>
      <c r="AVO120" s="1538">
        <f>+AVO558</f>
        <v>0</v>
      </c>
      <c r="AVP120" s="1845" t="e">
        <f>+AVO120/AVO$16</f>
        <v>#DIV/0!</v>
      </c>
      <c r="AVQ120" s="1538">
        <f>+AVQ558</f>
        <v>0</v>
      </c>
      <c r="AVR120" s="1845" t="e">
        <f>+AVQ120/AVQ$16</f>
        <v>#DIV/0!</v>
      </c>
      <c r="AVS120" s="1538">
        <f>+AVS558</f>
        <v>0</v>
      </c>
      <c r="AVT120" s="1845" t="e">
        <f>+AVS120/AVS$16</f>
        <v>#DIV/0!</v>
      </c>
      <c r="AVU120" s="1538">
        <f>+AVU558</f>
        <v>0</v>
      </c>
      <c r="AVV120" s="1845" t="e">
        <f>+AVU120/AVU$16</f>
        <v>#DIV/0!</v>
      </c>
      <c r="AVW120" s="1538">
        <f>+AVW558</f>
        <v>0</v>
      </c>
      <c r="AVX120" s="1845" t="e">
        <f>+AVW120/AVW$16</f>
        <v>#DIV/0!</v>
      </c>
      <c r="AVY120" s="1538">
        <f>+AVY558</f>
        <v>0</v>
      </c>
      <c r="AVZ120" s="1845" t="e">
        <f>+AVY120/AVY$16</f>
        <v>#DIV/0!</v>
      </c>
      <c r="AWA120" s="1538">
        <f>+AWA558</f>
        <v>0</v>
      </c>
      <c r="AWB120" s="1845" t="e">
        <f>+AWA120/AWA$16</f>
        <v>#DIV/0!</v>
      </c>
      <c r="AWC120" s="1538">
        <f>+AWC558</f>
        <v>0</v>
      </c>
      <c r="AWD120" s="1845" t="e">
        <f>+AWC120/AWC$16</f>
        <v>#DIV/0!</v>
      </c>
      <c r="AWE120" s="1538">
        <f>+AWE558</f>
        <v>0</v>
      </c>
      <c r="AWF120" s="1845" t="e">
        <f>+AWE120/AWE$16</f>
        <v>#DIV/0!</v>
      </c>
      <c r="AWG120" s="1538">
        <f>+AWG558</f>
        <v>0</v>
      </c>
      <c r="AWH120" s="1845" t="e">
        <f>+AWG120/AWG$16</f>
        <v>#DIV/0!</v>
      </c>
      <c r="AWI120" s="1538">
        <f>+AWI558</f>
        <v>0</v>
      </c>
      <c r="AWJ120" s="1845" t="e">
        <f>+AWI120/AWI$16</f>
        <v>#DIV/0!</v>
      </c>
      <c r="AWK120" s="1538">
        <f>+AWK558</f>
        <v>0</v>
      </c>
      <c r="AWL120" s="1845" t="e">
        <f>+AWK120/AWK$16</f>
        <v>#DIV/0!</v>
      </c>
      <c r="AWM120" s="1538">
        <f>+AWM558</f>
        <v>0</v>
      </c>
      <c r="AWN120" s="1845" t="e">
        <f>+AWM120/AWM$16</f>
        <v>#DIV/0!</v>
      </c>
      <c r="AWO120" s="1538">
        <f>+AWO558</f>
        <v>0</v>
      </c>
      <c r="AWP120" s="1845" t="e">
        <f>+AWO120/AWO$16</f>
        <v>#DIV/0!</v>
      </c>
      <c r="AWQ120" s="1538">
        <f>+AWQ558</f>
        <v>0</v>
      </c>
      <c r="AWR120" s="1845" t="e">
        <f>+AWQ120/AWQ$16</f>
        <v>#DIV/0!</v>
      </c>
      <c r="AWS120" s="1538">
        <f>+AWS558</f>
        <v>0</v>
      </c>
      <c r="AWT120" s="1845" t="e">
        <f>+AWS120/AWS$16</f>
        <v>#DIV/0!</v>
      </c>
      <c r="AWU120" s="1538">
        <f>+AWU558</f>
        <v>0</v>
      </c>
      <c r="AWV120" s="1845" t="e">
        <f>+AWU120/AWU$16</f>
        <v>#DIV/0!</v>
      </c>
      <c r="AWW120" s="1538">
        <f>+AWW558</f>
        <v>0</v>
      </c>
      <c r="AWX120" s="1845" t="e">
        <f>+AWW120/AWW$16</f>
        <v>#DIV/0!</v>
      </c>
      <c r="AWY120" s="1538">
        <f>+AWY558</f>
        <v>0</v>
      </c>
      <c r="AWZ120" s="1845" t="e">
        <f>+AWY120/AWY$16</f>
        <v>#DIV/0!</v>
      </c>
      <c r="AXA120" s="1538">
        <f>+AXA558</f>
        <v>0</v>
      </c>
      <c r="AXB120" s="1845" t="e">
        <f>+AXA120/AXA$16</f>
        <v>#DIV/0!</v>
      </c>
      <c r="AXC120" s="1538">
        <f>+AXC558</f>
        <v>0</v>
      </c>
      <c r="AXD120" s="1845" t="e">
        <f>+AXC120/AXC$16</f>
        <v>#DIV/0!</v>
      </c>
      <c r="AXE120" s="1538">
        <f>+AXE558</f>
        <v>0</v>
      </c>
      <c r="AXF120" s="1845" t="e">
        <f>+AXE120/AXE$16</f>
        <v>#DIV/0!</v>
      </c>
      <c r="AXG120" s="1538">
        <f>+AXG558</f>
        <v>0</v>
      </c>
      <c r="AXH120" s="1845" t="e">
        <f>+AXG120/AXG$16</f>
        <v>#DIV/0!</v>
      </c>
      <c r="AXI120" s="1538">
        <f>+AXI558</f>
        <v>0</v>
      </c>
      <c r="AXJ120" s="1845" t="e">
        <f>+AXI120/AXI$16</f>
        <v>#DIV/0!</v>
      </c>
      <c r="AXK120" s="1538">
        <f>+AXK558</f>
        <v>0</v>
      </c>
      <c r="AXL120" s="1845" t="e">
        <f>+AXK120/AXK$16</f>
        <v>#DIV/0!</v>
      </c>
      <c r="AXM120" s="1538">
        <f>+AXM558</f>
        <v>0</v>
      </c>
      <c r="AXN120" s="1845" t="e">
        <f>+AXM120/AXM$16</f>
        <v>#DIV/0!</v>
      </c>
      <c r="AXO120" s="1538">
        <f>+AXO558</f>
        <v>0</v>
      </c>
      <c r="AXP120" s="1845" t="e">
        <f>+AXO120/AXO$16</f>
        <v>#DIV/0!</v>
      </c>
      <c r="AXQ120" s="1538">
        <f>+AXQ558</f>
        <v>0</v>
      </c>
      <c r="AXR120" s="1845" t="e">
        <f>+AXQ120/AXQ$16</f>
        <v>#DIV/0!</v>
      </c>
      <c r="AXS120" s="1538">
        <f>+AXS558</f>
        <v>0</v>
      </c>
      <c r="AXT120" s="1845" t="e">
        <f>+AXS120/AXS$16</f>
        <v>#DIV/0!</v>
      </c>
      <c r="AXU120" s="1538">
        <f>+AXU558</f>
        <v>0</v>
      </c>
      <c r="AXV120" s="1845" t="e">
        <f>+AXU120/AXU$16</f>
        <v>#DIV/0!</v>
      </c>
      <c r="AXW120" s="1538">
        <f>+AXW558</f>
        <v>0</v>
      </c>
      <c r="AXX120" s="1845" t="e">
        <f>+AXW120/AXW$16</f>
        <v>#DIV/0!</v>
      </c>
      <c r="AXY120" s="1538">
        <f>+AXY558</f>
        <v>0</v>
      </c>
      <c r="AXZ120" s="1845" t="e">
        <f>+AXY120/AXY$16</f>
        <v>#DIV/0!</v>
      </c>
      <c r="AYA120" s="1538">
        <f>+AYA558</f>
        <v>0</v>
      </c>
      <c r="AYB120" s="1845" t="e">
        <f>+AYA120/AYA$16</f>
        <v>#DIV/0!</v>
      </c>
      <c r="AYC120" s="1538">
        <f>+AYC558</f>
        <v>0</v>
      </c>
      <c r="AYD120" s="1845" t="e">
        <f>+AYC120/AYC$16</f>
        <v>#DIV/0!</v>
      </c>
      <c r="AYE120" s="1538">
        <f>+AYE558</f>
        <v>0</v>
      </c>
      <c r="AYF120" s="1845" t="e">
        <f>+AYE120/AYE$16</f>
        <v>#DIV/0!</v>
      </c>
      <c r="AYG120" s="1538">
        <f>+AYG558</f>
        <v>0</v>
      </c>
      <c r="AYH120" s="1845" t="e">
        <f>+AYG120/AYG$16</f>
        <v>#DIV/0!</v>
      </c>
      <c r="AYI120" s="1538">
        <f>+AYI558</f>
        <v>0</v>
      </c>
      <c r="AYJ120" s="1845" t="e">
        <f>+AYI120/AYI$16</f>
        <v>#DIV/0!</v>
      </c>
      <c r="AYK120" s="1538">
        <f>+AYK558</f>
        <v>0</v>
      </c>
      <c r="AYL120" s="1845" t="e">
        <f>+AYK120/AYK$16</f>
        <v>#DIV/0!</v>
      </c>
      <c r="AYM120" s="1538">
        <f>+AYM558</f>
        <v>0</v>
      </c>
      <c r="AYN120" s="1845" t="e">
        <f>+AYM120/AYM$16</f>
        <v>#DIV/0!</v>
      </c>
      <c r="AYO120" s="1538">
        <f>+AYO558</f>
        <v>0</v>
      </c>
      <c r="AYP120" s="1845" t="e">
        <f>+AYO120/AYO$16</f>
        <v>#DIV/0!</v>
      </c>
      <c r="AYQ120" s="1538">
        <f>+AYQ558</f>
        <v>0</v>
      </c>
      <c r="AYR120" s="1845" t="e">
        <f>+AYQ120/AYQ$16</f>
        <v>#DIV/0!</v>
      </c>
      <c r="AYS120" s="1538">
        <f>+AYS558</f>
        <v>0</v>
      </c>
      <c r="AYT120" s="1845" t="e">
        <f>+AYS120/AYS$16</f>
        <v>#DIV/0!</v>
      </c>
      <c r="AYU120" s="1538">
        <f>+AYU558</f>
        <v>0</v>
      </c>
      <c r="AYV120" s="1845" t="e">
        <f>+AYU120/AYU$16</f>
        <v>#DIV/0!</v>
      </c>
      <c r="AYW120" s="1538">
        <f>+AYW558</f>
        <v>0</v>
      </c>
      <c r="AYX120" s="1845" t="e">
        <f>+AYW120/AYW$16</f>
        <v>#DIV/0!</v>
      </c>
      <c r="AYY120" s="1538">
        <f>+AYY558</f>
        <v>0</v>
      </c>
      <c r="AYZ120" s="1845" t="e">
        <f>+AYY120/AYY$16</f>
        <v>#DIV/0!</v>
      </c>
      <c r="AZA120" s="1538">
        <f>+AZA558</f>
        <v>0</v>
      </c>
      <c r="AZB120" s="1845" t="e">
        <f>+AZA120/AZA$16</f>
        <v>#DIV/0!</v>
      </c>
      <c r="AZC120" s="1538">
        <f>+AZC558</f>
        <v>0</v>
      </c>
      <c r="AZD120" s="1845" t="e">
        <f>+AZC120/AZC$16</f>
        <v>#DIV/0!</v>
      </c>
      <c r="AZE120" s="1538">
        <f>+AZE558</f>
        <v>0</v>
      </c>
      <c r="AZF120" s="1845" t="e">
        <f>+AZE120/AZE$16</f>
        <v>#DIV/0!</v>
      </c>
      <c r="AZG120" s="1538">
        <f>+AZG558</f>
        <v>0</v>
      </c>
      <c r="AZH120" s="1845" t="e">
        <f>+AZG120/AZG$16</f>
        <v>#DIV/0!</v>
      </c>
      <c r="AZI120" s="1538">
        <f>+AZI558</f>
        <v>0</v>
      </c>
      <c r="AZJ120" s="1845" t="e">
        <f>+AZI120/AZI$16</f>
        <v>#DIV/0!</v>
      </c>
      <c r="AZK120" s="1538">
        <f>+AZK558</f>
        <v>0</v>
      </c>
      <c r="AZL120" s="1845" t="e">
        <f>+AZK120/AZK$16</f>
        <v>#DIV/0!</v>
      </c>
      <c r="AZM120" s="1538">
        <f>+AZM558</f>
        <v>0</v>
      </c>
      <c r="AZN120" s="1845" t="e">
        <f>+AZM120/AZM$16</f>
        <v>#DIV/0!</v>
      </c>
      <c r="AZO120" s="1538">
        <f>+AZO558</f>
        <v>0</v>
      </c>
      <c r="AZP120" s="1845" t="e">
        <f>+AZO120/AZO$16</f>
        <v>#DIV/0!</v>
      </c>
      <c r="AZQ120" s="1538">
        <f>+AZQ558</f>
        <v>0</v>
      </c>
      <c r="AZR120" s="1845" t="e">
        <f>+AZQ120/AZQ$16</f>
        <v>#DIV/0!</v>
      </c>
      <c r="AZS120" s="1538">
        <f>+AZS558</f>
        <v>0</v>
      </c>
      <c r="AZT120" s="1845" t="e">
        <f>+AZS120/AZS$16</f>
        <v>#DIV/0!</v>
      </c>
      <c r="AZU120" s="1538">
        <f>+AZU558</f>
        <v>0</v>
      </c>
      <c r="AZV120" s="1845" t="e">
        <f>+AZU120/AZU$16</f>
        <v>#DIV/0!</v>
      </c>
      <c r="AZW120" s="1538">
        <f>+AZW558</f>
        <v>0</v>
      </c>
      <c r="AZX120" s="1845" t="e">
        <f>+AZW120/AZW$16</f>
        <v>#DIV/0!</v>
      </c>
      <c r="AZY120" s="1538">
        <f>+AZY558</f>
        <v>0</v>
      </c>
      <c r="AZZ120" s="1845" t="e">
        <f>+AZY120/AZY$16</f>
        <v>#DIV/0!</v>
      </c>
      <c r="BAA120" s="1538">
        <f>+BAA558</f>
        <v>0</v>
      </c>
      <c r="BAB120" s="1845" t="e">
        <f>+BAA120/BAA$16</f>
        <v>#DIV/0!</v>
      </c>
      <c r="BAC120" s="1538">
        <f>+BAC558</f>
        <v>0</v>
      </c>
      <c r="BAD120" s="1845" t="e">
        <f>+BAC120/BAC$16</f>
        <v>#DIV/0!</v>
      </c>
      <c r="BAE120" s="1538">
        <f>+BAE558</f>
        <v>0</v>
      </c>
      <c r="BAF120" s="1845" t="e">
        <f>+BAE120/BAE$16</f>
        <v>#DIV/0!</v>
      </c>
      <c r="BAG120" s="1538">
        <f>+BAG558</f>
        <v>0</v>
      </c>
      <c r="BAH120" s="1845" t="e">
        <f>+BAG120/BAG$16</f>
        <v>#DIV/0!</v>
      </c>
      <c r="BAI120" s="1538">
        <f>+BAI558</f>
        <v>0</v>
      </c>
      <c r="BAJ120" s="1845" t="e">
        <f>+BAI120/BAI$16</f>
        <v>#DIV/0!</v>
      </c>
      <c r="BAK120" s="1538">
        <f>+BAK558</f>
        <v>0</v>
      </c>
      <c r="BAL120" s="1845" t="e">
        <f>+BAK120/BAK$16</f>
        <v>#DIV/0!</v>
      </c>
      <c r="BAM120" s="1538">
        <f>+BAM558</f>
        <v>0</v>
      </c>
      <c r="BAN120" s="1845" t="e">
        <f>+BAM120/BAM$16</f>
        <v>#DIV/0!</v>
      </c>
      <c r="BAO120" s="1538">
        <f>+BAO558</f>
        <v>0</v>
      </c>
      <c r="BAP120" s="1845" t="e">
        <f>+BAO120/BAO$16</f>
        <v>#DIV/0!</v>
      </c>
      <c r="BAQ120" s="1538">
        <f>+BAQ558</f>
        <v>0</v>
      </c>
      <c r="BAR120" s="1845" t="e">
        <f>+BAQ120/BAQ$16</f>
        <v>#DIV/0!</v>
      </c>
      <c r="BAS120" s="1538">
        <f>+BAS558</f>
        <v>0</v>
      </c>
      <c r="BAT120" s="1845" t="e">
        <f>+BAS120/BAS$16</f>
        <v>#DIV/0!</v>
      </c>
      <c r="BAU120" s="1538">
        <f>+BAU558</f>
        <v>0</v>
      </c>
      <c r="BAV120" s="1845" t="e">
        <f>+BAU120/BAU$16</f>
        <v>#DIV/0!</v>
      </c>
      <c r="BAW120" s="1538">
        <f>+BAW558</f>
        <v>0</v>
      </c>
      <c r="BAX120" s="1845" t="e">
        <f>+BAW120/BAW$16</f>
        <v>#DIV/0!</v>
      </c>
      <c r="BAY120" s="1538">
        <f>+BAY558</f>
        <v>0</v>
      </c>
      <c r="BAZ120" s="1845" t="e">
        <f>+BAY120/BAY$16</f>
        <v>#DIV/0!</v>
      </c>
      <c r="BBA120" s="1538">
        <f>+BBA558</f>
        <v>0</v>
      </c>
      <c r="BBB120" s="1845" t="e">
        <f>+BBA120/BBA$16</f>
        <v>#DIV/0!</v>
      </c>
      <c r="BBC120" s="1538">
        <f>+BBC558</f>
        <v>0</v>
      </c>
      <c r="BBD120" s="1845" t="e">
        <f>+BBC120/BBC$16</f>
        <v>#DIV/0!</v>
      </c>
      <c r="BBE120" s="1538">
        <f>+BBE558</f>
        <v>0</v>
      </c>
      <c r="BBF120" s="1845" t="e">
        <f>+BBE120/BBE$16</f>
        <v>#DIV/0!</v>
      </c>
      <c r="BBG120" s="1538">
        <f>+BBG558</f>
        <v>0</v>
      </c>
      <c r="BBH120" s="1845" t="e">
        <f>+BBG120/BBG$16</f>
        <v>#DIV/0!</v>
      </c>
      <c r="BBI120" s="1538">
        <f>+BBI558</f>
        <v>0</v>
      </c>
      <c r="BBJ120" s="1845" t="e">
        <f>+BBI120/BBI$16</f>
        <v>#DIV/0!</v>
      </c>
      <c r="BBK120" s="1538">
        <f>+BBK558</f>
        <v>0</v>
      </c>
      <c r="BBL120" s="1845" t="e">
        <f>+BBK120/BBK$16</f>
        <v>#DIV/0!</v>
      </c>
      <c r="BBM120" s="1538">
        <f>+BBM558</f>
        <v>0</v>
      </c>
      <c r="BBN120" s="1845" t="e">
        <f>+BBM120/BBM$16</f>
        <v>#DIV/0!</v>
      </c>
      <c r="BBO120" s="1538">
        <f>+BBO558</f>
        <v>0</v>
      </c>
      <c r="BBP120" s="1845" t="e">
        <f>+BBO120/BBO$16</f>
        <v>#DIV/0!</v>
      </c>
      <c r="BBQ120" s="1538">
        <f>+BBQ558</f>
        <v>0</v>
      </c>
      <c r="BBR120" s="1845" t="e">
        <f>+BBQ120/BBQ$16</f>
        <v>#DIV/0!</v>
      </c>
      <c r="BBS120" s="1538">
        <f>+BBS558</f>
        <v>0</v>
      </c>
      <c r="BBT120" s="1845" t="e">
        <f>+BBS120/BBS$16</f>
        <v>#DIV/0!</v>
      </c>
      <c r="BBU120" s="1538">
        <f>+BBU558</f>
        <v>0</v>
      </c>
      <c r="BBV120" s="1845" t="e">
        <f>+BBU120/BBU$16</f>
        <v>#DIV/0!</v>
      </c>
      <c r="BBW120" s="1538">
        <f>+BBW558</f>
        <v>0</v>
      </c>
      <c r="BBX120" s="1845" t="e">
        <f>+BBW120/BBW$16</f>
        <v>#DIV/0!</v>
      </c>
      <c r="BBY120" s="1538">
        <f>+BBY558</f>
        <v>0</v>
      </c>
      <c r="BBZ120" s="1845" t="e">
        <f>+BBY120/BBY$16</f>
        <v>#DIV/0!</v>
      </c>
      <c r="BCA120" s="1538">
        <f>+BCA558</f>
        <v>0</v>
      </c>
      <c r="BCB120" s="1845" t="e">
        <f>+BCA120/BCA$16</f>
        <v>#DIV/0!</v>
      </c>
      <c r="BCC120" s="1538">
        <f>+BCC558</f>
        <v>0</v>
      </c>
      <c r="BCD120" s="1845" t="e">
        <f>+BCC120/BCC$16</f>
        <v>#DIV/0!</v>
      </c>
      <c r="BCE120" s="1538">
        <f>+BCE558</f>
        <v>0</v>
      </c>
      <c r="BCF120" s="1845" t="e">
        <f>+BCE120/BCE$16</f>
        <v>#DIV/0!</v>
      </c>
      <c r="BCG120" s="1538">
        <f>+BCG558</f>
        <v>0</v>
      </c>
      <c r="BCH120" s="1845" t="e">
        <f>+BCG120/BCG$16</f>
        <v>#DIV/0!</v>
      </c>
      <c r="BCI120" s="1538">
        <f>+BCI558</f>
        <v>0</v>
      </c>
      <c r="BCJ120" s="1845" t="e">
        <f>+BCI120/BCI$16</f>
        <v>#DIV/0!</v>
      </c>
      <c r="BCK120" s="1538">
        <f>+BCK558</f>
        <v>0</v>
      </c>
      <c r="BCL120" s="1845" t="e">
        <f>+BCK120/BCK$16</f>
        <v>#DIV/0!</v>
      </c>
      <c r="BCM120" s="1538">
        <f>+BCM558</f>
        <v>0</v>
      </c>
      <c r="BCN120" s="1845" t="e">
        <f>+BCM120/BCM$16</f>
        <v>#DIV/0!</v>
      </c>
      <c r="BCO120" s="1538">
        <f>+BCO558</f>
        <v>0</v>
      </c>
      <c r="BCP120" s="1845" t="e">
        <f>+BCO120/BCO$16</f>
        <v>#DIV/0!</v>
      </c>
      <c r="BCQ120" s="1538">
        <f>+BCQ558</f>
        <v>0</v>
      </c>
      <c r="BCR120" s="1845" t="e">
        <f>+BCQ120/BCQ$16</f>
        <v>#DIV/0!</v>
      </c>
      <c r="BCS120" s="1538">
        <f>+BCS558</f>
        <v>0</v>
      </c>
      <c r="BCT120" s="1845" t="e">
        <f>+BCS120/BCS$16</f>
        <v>#DIV/0!</v>
      </c>
      <c r="BCU120" s="1538">
        <f>+BCU558</f>
        <v>0</v>
      </c>
      <c r="BCV120" s="1845" t="e">
        <f>+BCU120/BCU$16</f>
        <v>#DIV/0!</v>
      </c>
      <c r="BCW120" s="1538">
        <f>+BCW558</f>
        <v>0</v>
      </c>
      <c r="BCX120" s="1845" t="e">
        <f>+BCW120/BCW$16</f>
        <v>#DIV/0!</v>
      </c>
      <c r="BCY120" s="1538">
        <f>+BCY558</f>
        <v>0</v>
      </c>
      <c r="BCZ120" s="1845" t="e">
        <f>+BCY120/BCY$16</f>
        <v>#DIV/0!</v>
      </c>
      <c r="BDA120" s="1538">
        <f>+BDA558</f>
        <v>0</v>
      </c>
      <c r="BDB120" s="1845" t="e">
        <f>+BDA120/BDA$16</f>
        <v>#DIV/0!</v>
      </c>
      <c r="BDC120" s="1538">
        <f>+BDC558</f>
        <v>0</v>
      </c>
      <c r="BDD120" s="1845" t="e">
        <f>+BDC120/BDC$16</f>
        <v>#DIV/0!</v>
      </c>
      <c r="BDE120" s="1538">
        <f>+BDE558</f>
        <v>0</v>
      </c>
      <c r="BDF120" s="1845" t="e">
        <f>+BDE120/BDE$16</f>
        <v>#DIV/0!</v>
      </c>
      <c r="BDG120" s="1538">
        <f>+BDG558</f>
        <v>0</v>
      </c>
      <c r="BDH120" s="1845" t="e">
        <f>+BDG120/BDG$16</f>
        <v>#DIV/0!</v>
      </c>
      <c r="BDI120" s="1538">
        <f>+BDI558</f>
        <v>0</v>
      </c>
      <c r="BDJ120" s="1845" t="e">
        <f>+BDI120/BDI$16</f>
        <v>#DIV/0!</v>
      </c>
      <c r="BDK120" s="1538">
        <f>+BDK558</f>
        <v>0</v>
      </c>
      <c r="BDL120" s="1845" t="e">
        <f>+BDK120/BDK$16</f>
        <v>#DIV/0!</v>
      </c>
      <c r="BDM120" s="1538">
        <f>+BDM558</f>
        <v>0</v>
      </c>
      <c r="BDN120" s="1845" t="e">
        <f>+BDM120/BDM$16</f>
        <v>#DIV/0!</v>
      </c>
      <c r="BDO120" s="1538">
        <f>+BDO558</f>
        <v>0</v>
      </c>
      <c r="BDP120" s="1845" t="e">
        <f>+BDO120/BDO$16</f>
        <v>#DIV/0!</v>
      </c>
      <c r="BDQ120" s="1538">
        <f>+BDQ558</f>
        <v>0</v>
      </c>
      <c r="BDR120" s="1845" t="e">
        <f>+BDQ120/BDQ$16</f>
        <v>#DIV/0!</v>
      </c>
      <c r="BDS120" s="1538">
        <f>+BDS558</f>
        <v>0</v>
      </c>
      <c r="BDT120" s="1845" t="e">
        <f>+BDS120/BDS$16</f>
        <v>#DIV/0!</v>
      </c>
      <c r="BDU120" s="1538">
        <f>+BDU558</f>
        <v>0</v>
      </c>
      <c r="BDV120" s="1845" t="e">
        <f>+BDU120/BDU$16</f>
        <v>#DIV/0!</v>
      </c>
      <c r="BDW120" s="1538">
        <f>+BDW558</f>
        <v>0</v>
      </c>
      <c r="BDX120" s="1845" t="e">
        <f>+BDW120/BDW$16</f>
        <v>#DIV/0!</v>
      </c>
      <c r="BDY120" s="1538">
        <f>+BDY558</f>
        <v>0</v>
      </c>
      <c r="BDZ120" s="1845" t="e">
        <f>+BDY120/BDY$16</f>
        <v>#DIV/0!</v>
      </c>
      <c r="BEA120" s="1538">
        <f>+BEA558</f>
        <v>0</v>
      </c>
      <c r="BEB120" s="1845" t="e">
        <f>+BEA120/BEA$16</f>
        <v>#DIV/0!</v>
      </c>
      <c r="BEC120" s="1538">
        <f>+BEC558</f>
        <v>0</v>
      </c>
      <c r="BED120" s="1845" t="e">
        <f>+BEC120/BEC$16</f>
        <v>#DIV/0!</v>
      </c>
      <c r="BEE120" s="1538">
        <f>+BEE558</f>
        <v>0</v>
      </c>
      <c r="BEF120" s="1845" t="e">
        <f>+BEE120/BEE$16</f>
        <v>#DIV/0!</v>
      </c>
      <c r="BEG120" s="1538">
        <f>+BEG558</f>
        <v>0</v>
      </c>
      <c r="BEH120" s="1845" t="e">
        <f>+BEG120/BEG$16</f>
        <v>#DIV/0!</v>
      </c>
      <c r="BEI120" s="1538">
        <f>+BEI558</f>
        <v>0</v>
      </c>
      <c r="BEJ120" s="1845" t="e">
        <f>+BEI120/BEI$16</f>
        <v>#DIV/0!</v>
      </c>
      <c r="BEK120" s="1538">
        <f>+BEK558</f>
        <v>0</v>
      </c>
      <c r="BEL120" s="1845" t="e">
        <f>+BEK120/BEK$16</f>
        <v>#DIV/0!</v>
      </c>
      <c r="BEM120" s="1538">
        <f>+BEM558</f>
        <v>0</v>
      </c>
      <c r="BEN120" s="1845" t="e">
        <f>+BEM120/BEM$16</f>
        <v>#DIV/0!</v>
      </c>
      <c r="BEO120" s="1538">
        <f>+BEO558</f>
        <v>0</v>
      </c>
      <c r="BEP120" s="1845" t="e">
        <f>+BEO120/BEO$16</f>
        <v>#DIV/0!</v>
      </c>
      <c r="BEQ120" s="1538">
        <f>+BEQ558</f>
        <v>0</v>
      </c>
      <c r="BER120" s="1845" t="e">
        <f>+BEQ120/BEQ$16</f>
        <v>#DIV/0!</v>
      </c>
      <c r="BES120" s="1538">
        <f>+BES558</f>
        <v>0</v>
      </c>
      <c r="BET120" s="1845" t="e">
        <f>+BES120/BES$16</f>
        <v>#DIV/0!</v>
      </c>
      <c r="BEU120" s="1538">
        <f>+BEU558</f>
        <v>0</v>
      </c>
      <c r="BEV120" s="1845" t="e">
        <f>+BEU120/BEU$16</f>
        <v>#DIV/0!</v>
      </c>
      <c r="BEW120" s="1538">
        <f>+BEW558</f>
        <v>0</v>
      </c>
      <c r="BEX120" s="1845" t="e">
        <f>+BEW120/BEW$16</f>
        <v>#DIV/0!</v>
      </c>
      <c r="BEY120" s="1538">
        <f>+BEY558</f>
        <v>0</v>
      </c>
      <c r="BEZ120" s="1845" t="e">
        <f>+BEY120/BEY$16</f>
        <v>#DIV/0!</v>
      </c>
      <c r="BFA120" s="1538">
        <f>+BFA558</f>
        <v>0</v>
      </c>
      <c r="BFB120" s="1845" t="e">
        <f>+BFA120/BFA$16</f>
        <v>#DIV/0!</v>
      </c>
      <c r="BFC120" s="1538">
        <f>+BFC558</f>
        <v>0</v>
      </c>
      <c r="BFD120" s="1845" t="e">
        <f>+BFC120/BFC$16</f>
        <v>#DIV/0!</v>
      </c>
      <c r="BFE120" s="1538">
        <f>+BFE558</f>
        <v>0</v>
      </c>
      <c r="BFF120" s="1845" t="e">
        <f>+BFE120/BFE$16</f>
        <v>#DIV/0!</v>
      </c>
      <c r="BFG120" s="1538">
        <f>+BFG558</f>
        <v>0</v>
      </c>
      <c r="BFH120" s="1845" t="e">
        <f>+BFG120/BFG$16</f>
        <v>#DIV/0!</v>
      </c>
      <c r="BFI120" s="1538">
        <f>+BFI558</f>
        <v>0</v>
      </c>
      <c r="BFJ120" s="1845" t="e">
        <f>+BFI120/BFI$16</f>
        <v>#DIV/0!</v>
      </c>
      <c r="BFK120" s="1538">
        <f>+BFK558</f>
        <v>0</v>
      </c>
      <c r="BFL120" s="1845" t="e">
        <f>+BFK120/BFK$16</f>
        <v>#DIV/0!</v>
      </c>
      <c r="BFM120" s="1538">
        <f>+BFM558</f>
        <v>0</v>
      </c>
      <c r="BFN120" s="1845" t="e">
        <f>+BFM120/BFM$16</f>
        <v>#DIV/0!</v>
      </c>
      <c r="BFO120" s="1538">
        <f>+BFO558</f>
        <v>0</v>
      </c>
      <c r="BFP120" s="1845" t="e">
        <f>+BFO120/BFO$16</f>
        <v>#DIV/0!</v>
      </c>
      <c r="BFQ120" s="1538">
        <f>+BFQ558</f>
        <v>0</v>
      </c>
      <c r="BFR120" s="1845" t="e">
        <f>+BFQ120/BFQ$16</f>
        <v>#DIV/0!</v>
      </c>
      <c r="BFS120" s="1538">
        <f>+BFS558</f>
        <v>0</v>
      </c>
      <c r="BFT120" s="1845" t="e">
        <f>+BFS120/BFS$16</f>
        <v>#DIV/0!</v>
      </c>
      <c r="BFU120" s="1538">
        <f>+BFU558</f>
        <v>0</v>
      </c>
      <c r="BFV120" s="1845" t="e">
        <f>+BFU120/BFU$16</f>
        <v>#DIV/0!</v>
      </c>
      <c r="BFW120" s="1538">
        <f>+BFW558</f>
        <v>0</v>
      </c>
      <c r="BFX120" s="1845" t="e">
        <f>+BFW120/BFW$16</f>
        <v>#DIV/0!</v>
      </c>
      <c r="BFY120" s="1538">
        <f>+BFY558</f>
        <v>0</v>
      </c>
      <c r="BFZ120" s="1845" t="e">
        <f>+BFY120/BFY$16</f>
        <v>#DIV/0!</v>
      </c>
      <c r="BGA120" s="1538">
        <f>+BGA558</f>
        <v>0</v>
      </c>
      <c r="BGB120" s="1845" t="e">
        <f>+BGA120/BGA$16</f>
        <v>#DIV/0!</v>
      </c>
      <c r="BGC120" s="1538">
        <f>+BGC558</f>
        <v>0</v>
      </c>
      <c r="BGD120" s="1845" t="e">
        <f>+BGC120/BGC$16</f>
        <v>#DIV/0!</v>
      </c>
      <c r="BGE120" s="1538">
        <f>+BGE558</f>
        <v>0</v>
      </c>
      <c r="BGF120" s="1845" t="e">
        <f>+BGE120/BGE$16</f>
        <v>#DIV/0!</v>
      </c>
      <c r="BGG120" s="1538">
        <f>+BGG558</f>
        <v>0</v>
      </c>
      <c r="BGH120" s="1845" t="e">
        <f>+BGG120/BGG$16</f>
        <v>#DIV/0!</v>
      </c>
      <c r="BGI120" s="1538">
        <f>+BGI558</f>
        <v>0</v>
      </c>
      <c r="BGJ120" s="1845" t="e">
        <f>+BGI120/BGI$16</f>
        <v>#DIV/0!</v>
      </c>
      <c r="BGK120" s="1538">
        <f>+BGK558</f>
        <v>0</v>
      </c>
      <c r="BGL120" s="1845" t="e">
        <f>+BGK120/BGK$16</f>
        <v>#DIV/0!</v>
      </c>
      <c r="BGM120" s="1538">
        <f>+BGM558</f>
        <v>0</v>
      </c>
      <c r="BGN120" s="1845" t="e">
        <f>+BGM120/BGM$16</f>
        <v>#DIV/0!</v>
      </c>
      <c r="BGO120" s="1538">
        <f>+BGO558</f>
        <v>0</v>
      </c>
      <c r="BGP120" s="1845" t="e">
        <f>+BGO120/BGO$16</f>
        <v>#DIV/0!</v>
      </c>
      <c r="BGQ120" s="1538">
        <f>+BGQ558</f>
        <v>0</v>
      </c>
      <c r="BGR120" s="1845" t="e">
        <f>+BGQ120/BGQ$16</f>
        <v>#DIV/0!</v>
      </c>
      <c r="BGS120" s="1538">
        <f>+BGS558</f>
        <v>0</v>
      </c>
      <c r="BGT120" s="1845" t="e">
        <f>+BGS120/BGS$16</f>
        <v>#DIV/0!</v>
      </c>
      <c r="BGU120" s="1538">
        <f>+BGU558</f>
        <v>0</v>
      </c>
      <c r="BGV120" s="1845" t="e">
        <f>+BGU120/BGU$16</f>
        <v>#DIV/0!</v>
      </c>
      <c r="BGW120" s="1538">
        <f>+BGW558</f>
        <v>0</v>
      </c>
      <c r="BGX120" s="1845" t="e">
        <f>+BGW120/BGW$16</f>
        <v>#DIV/0!</v>
      </c>
      <c r="BGY120" s="1538">
        <f>+BGY558</f>
        <v>0</v>
      </c>
      <c r="BGZ120" s="1845" t="e">
        <f>+BGY120/BGY$16</f>
        <v>#DIV/0!</v>
      </c>
      <c r="BHA120" s="1538">
        <f>+BHA558</f>
        <v>0</v>
      </c>
      <c r="BHB120" s="1845" t="e">
        <f>+BHA120/BHA$16</f>
        <v>#DIV/0!</v>
      </c>
      <c r="BHC120" s="1538">
        <f>+BHC558</f>
        <v>0</v>
      </c>
      <c r="BHD120" s="1845" t="e">
        <f>+BHC120/BHC$16</f>
        <v>#DIV/0!</v>
      </c>
      <c r="BHE120" s="1538">
        <f>+BHE558</f>
        <v>0</v>
      </c>
      <c r="BHF120" s="1845" t="e">
        <f>+BHE120/BHE$16</f>
        <v>#DIV/0!</v>
      </c>
      <c r="BHG120" s="1538">
        <f>+BHG558</f>
        <v>0</v>
      </c>
      <c r="BHH120" s="1845" t="e">
        <f>+BHG120/BHG$16</f>
        <v>#DIV/0!</v>
      </c>
      <c r="BHI120" s="1538">
        <f>+BHI558</f>
        <v>0</v>
      </c>
      <c r="BHJ120" s="1845" t="e">
        <f>+BHI120/BHI$16</f>
        <v>#DIV/0!</v>
      </c>
      <c r="BHK120" s="1538">
        <f>+BHK558</f>
        <v>0</v>
      </c>
      <c r="BHL120" s="1845" t="e">
        <f>+BHK120/BHK$16</f>
        <v>#DIV/0!</v>
      </c>
      <c r="BHM120" s="1538">
        <f>+BHM558</f>
        <v>0</v>
      </c>
      <c r="BHN120" s="1845" t="e">
        <f>+BHM120/BHM$16</f>
        <v>#DIV/0!</v>
      </c>
      <c r="BHO120" s="1538">
        <f>+BHO558</f>
        <v>0</v>
      </c>
      <c r="BHP120" s="1845" t="e">
        <f>+BHO120/BHO$16</f>
        <v>#DIV/0!</v>
      </c>
      <c r="BHQ120" s="1538">
        <f>+BHQ558</f>
        <v>0</v>
      </c>
      <c r="BHR120" s="1845" t="e">
        <f>+BHQ120/BHQ$16</f>
        <v>#DIV/0!</v>
      </c>
      <c r="BHS120" s="1538">
        <f>+BHS558</f>
        <v>0</v>
      </c>
      <c r="BHT120" s="1845" t="e">
        <f>+BHS120/BHS$16</f>
        <v>#DIV/0!</v>
      </c>
      <c r="BHU120" s="1538">
        <f>+BHU558</f>
        <v>0</v>
      </c>
      <c r="BHV120" s="1845" t="e">
        <f>+BHU120/BHU$16</f>
        <v>#DIV/0!</v>
      </c>
      <c r="BHW120" s="1538">
        <f>+BHW558</f>
        <v>0</v>
      </c>
      <c r="BHX120" s="1845" t="e">
        <f>+BHW120/BHW$16</f>
        <v>#DIV/0!</v>
      </c>
      <c r="BHY120" s="1538">
        <f>+BHY558</f>
        <v>0</v>
      </c>
      <c r="BHZ120" s="1845" t="e">
        <f>+BHY120/BHY$16</f>
        <v>#DIV/0!</v>
      </c>
      <c r="BIA120" s="1538">
        <f>+BIA558</f>
        <v>0</v>
      </c>
      <c r="BIB120" s="1845" t="e">
        <f>+BIA120/BIA$16</f>
        <v>#DIV/0!</v>
      </c>
      <c r="BIC120" s="1538">
        <f>+BIC558</f>
        <v>0</v>
      </c>
      <c r="BID120" s="1845" t="e">
        <f>+BIC120/BIC$16</f>
        <v>#DIV/0!</v>
      </c>
      <c r="BIE120" s="1538">
        <f>+BIE558</f>
        <v>0</v>
      </c>
      <c r="BIF120" s="1845" t="e">
        <f>+BIE120/BIE$16</f>
        <v>#DIV/0!</v>
      </c>
      <c r="BIG120" s="1538">
        <f>+BIG558</f>
        <v>0</v>
      </c>
      <c r="BIH120" s="1845" t="e">
        <f>+BIG120/BIG$16</f>
        <v>#DIV/0!</v>
      </c>
      <c r="BII120" s="1538">
        <f>+BII558</f>
        <v>0</v>
      </c>
      <c r="BIJ120" s="1845" t="e">
        <f>+BII120/BII$16</f>
        <v>#DIV/0!</v>
      </c>
      <c r="BIK120" s="1538">
        <f>+BIK558</f>
        <v>0</v>
      </c>
      <c r="BIL120" s="1845" t="e">
        <f>+BIK120/BIK$16</f>
        <v>#DIV/0!</v>
      </c>
      <c r="BIM120" s="1538">
        <f>+BIM558</f>
        <v>0</v>
      </c>
      <c r="BIN120" s="1845" t="e">
        <f>+BIM120/BIM$16</f>
        <v>#DIV/0!</v>
      </c>
      <c r="BIO120" s="1538">
        <f>+BIO558</f>
        <v>0</v>
      </c>
      <c r="BIP120" s="1845" t="e">
        <f>+BIO120/BIO$16</f>
        <v>#DIV/0!</v>
      </c>
      <c r="BIQ120" s="1538">
        <f>+BIQ558</f>
        <v>0</v>
      </c>
      <c r="BIR120" s="1845" t="e">
        <f>+BIQ120/BIQ$16</f>
        <v>#DIV/0!</v>
      </c>
      <c r="BIS120" s="1538">
        <f>+BIS558</f>
        <v>0</v>
      </c>
      <c r="BIT120" s="1845" t="e">
        <f>+BIS120/BIS$16</f>
        <v>#DIV/0!</v>
      </c>
      <c r="BIU120" s="1538">
        <f>+BIU558</f>
        <v>0</v>
      </c>
      <c r="BIV120" s="1845" t="e">
        <f>+BIU120/BIU$16</f>
        <v>#DIV/0!</v>
      </c>
      <c r="BIW120" s="1538">
        <f>+BIW558</f>
        <v>0</v>
      </c>
      <c r="BIX120" s="1845" t="e">
        <f>+BIW120/BIW$16</f>
        <v>#DIV/0!</v>
      </c>
      <c r="BIY120" s="1538">
        <f>+BIY558</f>
        <v>0</v>
      </c>
      <c r="BIZ120" s="1845" t="e">
        <f>+BIY120/BIY$16</f>
        <v>#DIV/0!</v>
      </c>
      <c r="BJA120" s="1538">
        <f>+BJA558</f>
        <v>0</v>
      </c>
      <c r="BJB120" s="1845" t="e">
        <f>+BJA120/BJA$16</f>
        <v>#DIV/0!</v>
      </c>
      <c r="BJC120" s="1538">
        <f>+BJC558</f>
        <v>0</v>
      </c>
      <c r="BJD120" s="1845" t="e">
        <f>+BJC120/BJC$16</f>
        <v>#DIV/0!</v>
      </c>
      <c r="BJE120" s="1538">
        <f>+BJE558</f>
        <v>0</v>
      </c>
      <c r="BJF120" s="1845" t="e">
        <f>+BJE120/BJE$16</f>
        <v>#DIV/0!</v>
      </c>
      <c r="BJG120" s="1538">
        <f>+BJG558</f>
        <v>0</v>
      </c>
      <c r="BJH120" s="1845" t="e">
        <f>+BJG120/BJG$16</f>
        <v>#DIV/0!</v>
      </c>
      <c r="BJI120" s="1538">
        <f>+BJI558</f>
        <v>0</v>
      </c>
      <c r="BJJ120" s="1845" t="e">
        <f>+BJI120/BJI$16</f>
        <v>#DIV/0!</v>
      </c>
      <c r="BJK120" s="1538">
        <f>+BJK558</f>
        <v>0</v>
      </c>
      <c r="BJL120" s="1845" t="e">
        <f>+BJK120/BJK$16</f>
        <v>#DIV/0!</v>
      </c>
      <c r="BJM120" s="1538">
        <f>+BJM558</f>
        <v>0</v>
      </c>
      <c r="BJN120" s="1845" t="e">
        <f>+BJM120/BJM$16</f>
        <v>#DIV/0!</v>
      </c>
      <c r="BJO120" s="1538">
        <f>+BJO558</f>
        <v>0</v>
      </c>
      <c r="BJP120" s="1845" t="e">
        <f>+BJO120/BJO$16</f>
        <v>#DIV/0!</v>
      </c>
      <c r="BJQ120" s="1538">
        <f>+BJQ558</f>
        <v>0</v>
      </c>
      <c r="BJR120" s="1845" t="e">
        <f>+BJQ120/BJQ$16</f>
        <v>#DIV/0!</v>
      </c>
      <c r="BJS120" s="1538">
        <f>+BJS558</f>
        <v>0</v>
      </c>
      <c r="BJT120" s="1845" t="e">
        <f>+BJS120/BJS$16</f>
        <v>#DIV/0!</v>
      </c>
      <c r="BJU120" s="1538">
        <f>+BJU558</f>
        <v>0</v>
      </c>
      <c r="BJV120" s="1845" t="e">
        <f>+BJU120/BJU$16</f>
        <v>#DIV/0!</v>
      </c>
      <c r="BJW120" s="1538">
        <f>+BJW558</f>
        <v>0</v>
      </c>
      <c r="BJX120" s="1845" t="e">
        <f>+BJW120/BJW$16</f>
        <v>#DIV/0!</v>
      </c>
      <c r="BJY120" s="1538">
        <f>+BJY558</f>
        <v>0</v>
      </c>
      <c r="BJZ120" s="1845" t="e">
        <f>+BJY120/BJY$16</f>
        <v>#DIV/0!</v>
      </c>
      <c r="BKA120" s="1538">
        <f>+BKA558</f>
        <v>0</v>
      </c>
      <c r="BKB120" s="1845" t="e">
        <f>+BKA120/BKA$16</f>
        <v>#DIV/0!</v>
      </c>
      <c r="BKC120" s="1538">
        <f>+BKC558</f>
        <v>0</v>
      </c>
      <c r="BKD120" s="1845" t="e">
        <f>+BKC120/BKC$16</f>
        <v>#DIV/0!</v>
      </c>
      <c r="BKE120" s="1538">
        <f>+BKE558</f>
        <v>0</v>
      </c>
      <c r="BKF120" s="1845" t="e">
        <f>+BKE120/BKE$16</f>
        <v>#DIV/0!</v>
      </c>
      <c r="BKG120" s="1538">
        <f>+BKG558</f>
        <v>0</v>
      </c>
      <c r="BKH120" s="1845" t="e">
        <f>+BKG120/BKG$16</f>
        <v>#DIV/0!</v>
      </c>
      <c r="BKI120" s="1538">
        <f>+BKI558</f>
        <v>0</v>
      </c>
      <c r="BKJ120" s="1845" t="e">
        <f>+BKI120/BKI$16</f>
        <v>#DIV/0!</v>
      </c>
      <c r="BKK120" s="1538">
        <f>+BKK558</f>
        <v>0</v>
      </c>
      <c r="BKL120" s="1845" t="e">
        <f>+BKK120/BKK$16</f>
        <v>#DIV/0!</v>
      </c>
      <c r="BKM120" s="1538">
        <f>+BKM558</f>
        <v>0</v>
      </c>
      <c r="BKN120" s="1845" t="e">
        <f>+BKM120/BKM$16</f>
        <v>#DIV/0!</v>
      </c>
      <c r="BKO120" s="1538">
        <f>+BKO558</f>
        <v>0</v>
      </c>
      <c r="BKP120" s="1845" t="e">
        <f>+BKO120/BKO$16</f>
        <v>#DIV/0!</v>
      </c>
      <c r="BKQ120" s="1538">
        <f>+BKQ558</f>
        <v>0</v>
      </c>
      <c r="BKR120" s="1845" t="e">
        <f>+BKQ120/BKQ$16</f>
        <v>#DIV/0!</v>
      </c>
      <c r="BKS120" s="1538">
        <f>+BKS558</f>
        <v>0</v>
      </c>
      <c r="BKT120" s="1845" t="e">
        <f>+BKS120/BKS$16</f>
        <v>#DIV/0!</v>
      </c>
      <c r="BKU120" s="1538">
        <f>+BKU558</f>
        <v>0</v>
      </c>
      <c r="BKV120" s="1845" t="e">
        <f>+BKU120/BKU$16</f>
        <v>#DIV/0!</v>
      </c>
      <c r="BKW120" s="1538">
        <f>+BKW558</f>
        <v>0</v>
      </c>
      <c r="BKX120" s="1845" t="e">
        <f>+BKW120/BKW$16</f>
        <v>#DIV/0!</v>
      </c>
      <c r="BKY120" s="1538">
        <f>+BKY558</f>
        <v>0</v>
      </c>
      <c r="BKZ120" s="1845" t="e">
        <f>+BKY120/BKY$16</f>
        <v>#DIV/0!</v>
      </c>
      <c r="BLA120" s="1538">
        <f>+BLA558</f>
        <v>0</v>
      </c>
      <c r="BLB120" s="1845" t="e">
        <f>+BLA120/BLA$16</f>
        <v>#DIV/0!</v>
      </c>
      <c r="BLC120" s="1538">
        <f>+BLC558</f>
        <v>0</v>
      </c>
      <c r="BLD120" s="1845" t="e">
        <f>+BLC120/BLC$16</f>
        <v>#DIV/0!</v>
      </c>
      <c r="BLE120" s="1538">
        <f>+BLE558</f>
        <v>0</v>
      </c>
      <c r="BLF120" s="1845" t="e">
        <f>+BLE120/BLE$16</f>
        <v>#DIV/0!</v>
      </c>
      <c r="BLG120" s="1538">
        <f>+BLG558</f>
        <v>0</v>
      </c>
      <c r="BLH120" s="1845" t="e">
        <f>+BLG120/BLG$16</f>
        <v>#DIV/0!</v>
      </c>
      <c r="BLI120" s="1538">
        <f>+BLI558</f>
        <v>0</v>
      </c>
      <c r="BLJ120" s="1845" t="e">
        <f>+BLI120/BLI$16</f>
        <v>#DIV/0!</v>
      </c>
      <c r="BLK120" s="1538">
        <f>+BLK558</f>
        <v>0</v>
      </c>
      <c r="BLL120" s="1845" t="e">
        <f>+BLK120/BLK$16</f>
        <v>#DIV/0!</v>
      </c>
      <c r="BLM120" s="1538">
        <f>+BLM558</f>
        <v>0</v>
      </c>
      <c r="BLN120" s="1845" t="e">
        <f>+BLM120/BLM$16</f>
        <v>#DIV/0!</v>
      </c>
      <c r="BLO120" s="1538">
        <f>+BLO558</f>
        <v>0</v>
      </c>
      <c r="BLP120" s="1845" t="e">
        <f>+BLO120/BLO$16</f>
        <v>#DIV/0!</v>
      </c>
      <c r="BLQ120" s="1538">
        <f>+BLQ558</f>
        <v>0</v>
      </c>
      <c r="BLR120" s="1845" t="e">
        <f>+BLQ120/BLQ$16</f>
        <v>#DIV/0!</v>
      </c>
      <c r="BLS120" s="1538">
        <f>+BLS558</f>
        <v>0</v>
      </c>
      <c r="BLT120" s="1845" t="e">
        <f>+BLS120/BLS$16</f>
        <v>#DIV/0!</v>
      </c>
      <c r="BLU120" s="1538">
        <f>+BLU558</f>
        <v>0</v>
      </c>
      <c r="BLV120" s="1845" t="e">
        <f>+BLU120/BLU$16</f>
        <v>#DIV/0!</v>
      </c>
      <c r="BLW120" s="1538">
        <f>+BLW558</f>
        <v>0</v>
      </c>
      <c r="BLX120" s="1845" t="e">
        <f>+BLW120/BLW$16</f>
        <v>#DIV/0!</v>
      </c>
      <c r="BLY120" s="1538">
        <f>+BLY558</f>
        <v>0</v>
      </c>
      <c r="BLZ120" s="1845" t="e">
        <f>+BLY120/BLY$16</f>
        <v>#DIV/0!</v>
      </c>
      <c r="BMA120" s="1538">
        <f>+BMA558</f>
        <v>0</v>
      </c>
      <c r="BMB120" s="1845" t="e">
        <f>+BMA120/BMA$16</f>
        <v>#DIV/0!</v>
      </c>
      <c r="BMC120" s="1538">
        <f>+BMC558</f>
        <v>0</v>
      </c>
      <c r="BMD120" s="1845" t="e">
        <f>+BMC120/BMC$16</f>
        <v>#DIV/0!</v>
      </c>
      <c r="BME120" s="1538">
        <f>+BME558</f>
        <v>0</v>
      </c>
      <c r="BMF120" s="1845" t="e">
        <f>+BME120/BME$16</f>
        <v>#DIV/0!</v>
      </c>
      <c r="BMG120" s="1538">
        <f>+BMG558</f>
        <v>0</v>
      </c>
      <c r="BMH120" s="1845" t="e">
        <f>+BMG120/BMG$16</f>
        <v>#DIV/0!</v>
      </c>
      <c r="BMI120" s="1538">
        <f>+BMI558</f>
        <v>0</v>
      </c>
      <c r="BMJ120" s="1845" t="e">
        <f>+BMI120/BMI$16</f>
        <v>#DIV/0!</v>
      </c>
      <c r="BMK120" s="1538">
        <f>+BMK558</f>
        <v>0</v>
      </c>
      <c r="BML120" s="1845" t="e">
        <f>+BMK120/BMK$16</f>
        <v>#DIV/0!</v>
      </c>
      <c r="BMM120" s="1538">
        <f>+BMM558</f>
        <v>0</v>
      </c>
      <c r="BMN120" s="1845" t="e">
        <f>+BMM120/BMM$16</f>
        <v>#DIV/0!</v>
      </c>
      <c r="BMO120" s="1538">
        <f>+BMO558</f>
        <v>0</v>
      </c>
      <c r="BMP120" s="1845" t="e">
        <f>+BMO120/BMO$16</f>
        <v>#DIV/0!</v>
      </c>
      <c r="BMQ120" s="1538">
        <f>+BMQ558</f>
        <v>0</v>
      </c>
      <c r="BMR120" s="1845" t="e">
        <f>+BMQ120/BMQ$16</f>
        <v>#DIV/0!</v>
      </c>
      <c r="BMS120" s="1538">
        <f>+BMS558</f>
        <v>0</v>
      </c>
      <c r="BMT120" s="1845" t="e">
        <f>+BMS120/BMS$16</f>
        <v>#DIV/0!</v>
      </c>
      <c r="BMU120" s="1538">
        <f>+BMU558</f>
        <v>0</v>
      </c>
      <c r="BMV120" s="1845" t="e">
        <f>+BMU120/BMU$16</f>
        <v>#DIV/0!</v>
      </c>
      <c r="BMW120" s="1538">
        <f>+BMW558</f>
        <v>0</v>
      </c>
      <c r="BMX120" s="1845" t="e">
        <f>+BMW120/BMW$16</f>
        <v>#DIV/0!</v>
      </c>
      <c r="BMY120" s="1538">
        <f>+BMY558</f>
        <v>0</v>
      </c>
      <c r="BMZ120" s="1845" t="e">
        <f>+BMY120/BMY$16</f>
        <v>#DIV/0!</v>
      </c>
      <c r="BNA120" s="1538">
        <f>+BNA558</f>
        <v>0</v>
      </c>
      <c r="BNB120" s="1845" t="e">
        <f>+BNA120/BNA$16</f>
        <v>#DIV/0!</v>
      </c>
      <c r="BNC120" s="1538">
        <f>+BNC558</f>
        <v>0</v>
      </c>
      <c r="BND120" s="1845" t="e">
        <f>+BNC120/BNC$16</f>
        <v>#DIV/0!</v>
      </c>
      <c r="BNE120" s="1538">
        <f>+BNE558</f>
        <v>0</v>
      </c>
      <c r="BNF120" s="1845" t="e">
        <f>+BNE120/BNE$16</f>
        <v>#DIV/0!</v>
      </c>
      <c r="BNG120" s="1538">
        <f>+BNG558</f>
        <v>0</v>
      </c>
      <c r="BNH120" s="1845" t="e">
        <f>+BNG120/BNG$16</f>
        <v>#DIV/0!</v>
      </c>
      <c r="BNI120" s="1538">
        <f>+BNI558</f>
        <v>0</v>
      </c>
      <c r="BNJ120" s="1845" t="e">
        <f>+BNI120/BNI$16</f>
        <v>#DIV/0!</v>
      </c>
      <c r="BNK120" s="1538">
        <f>+BNK558</f>
        <v>0</v>
      </c>
      <c r="BNL120" s="1845" t="e">
        <f>+BNK120/BNK$16</f>
        <v>#DIV/0!</v>
      </c>
      <c r="BNM120" s="1538">
        <f>+BNM558</f>
        <v>0</v>
      </c>
      <c r="BNN120" s="1845" t="e">
        <f>+BNM120/BNM$16</f>
        <v>#DIV/0!</v>
      </c>
      <c r="BNO120" s="1538">
        <f>+BNO558</f>
        <v>0</v>
      </c>
      <c r="BNP120" s="1845" t="e">
        <f>+BNO120/BNO$16</f>
        <v>#DIV/0!</v>
      </c>
      <c r="BNQ120" s="1538">
        <f>+BNQ558</f>
        <v>0</v>
      </c>
      <c r="BNR120" s="1845" t="e">
        <f>+BNQ120/BNQ$16</f>
        <v>#DIV/0!</v>
      </c>
      <c r="BNS120" s="1538">
        <f>+BNS558</f>
        <v>0</v>
      </c>
      <c r="BNT120" s="1845" t="e">
        <f>+BNS120/BNS$16</f>
        <v>#DIV/0!</v>
      </c>
      <c r="BNU120" s="1538">
        <f>+BNU558</f>
        <v>0</v>
      </c>
      <c r="BNV120" s="1845" t="e">
        <f>+BNU120/BNU$16</f>
        <v>#DIV/0!</v>
      </c>
      <c r="BNW120" s="1538">
        <f>+BNW558</f>
        <v>0</v>
      </c>
      <c r="BNX120" s="1845" t="e">
        <f>+BNW120/BNW$16</f>
        <v>#DIV/0!</v>
      </c>
      <c r="BNY120" s="1538">
        <f>+BNY558</f>
        <v>0</v>
      </c>
      <c r="BNZ120" s="1845" t="e">
        <f>+BNY120/BNY$16</f>
        <v>#DIV/0!</v>
      </c>
      <c r="BOA120" s="1538">
        <f>+BOA558</f>
        <v>0</v>
      </c>
      <c r="BOB120" s="1845" t="e">
        <f>+BOA120/BOA$16</f>
        <v>#DIV/0!</v>
      </c>
      <c r="BOC120" s="1538">
        <f>+BOC558</f>
        <v>0</v>
      </c>
      <c r="BOD120" s="1845" t="e">
        <f>+BOC120/BOC$16</f>
        <v>#DIV/0!</v>
      </c>
      <c r="BOE120" s="1538">
        <f>+BOE558</f>
        <v>0</v>
      </c>
      <c r="BOF120" s="1845" t="e">
        <f>+BOE120/BOE$16</f>
        <v>#DIV/0!</v>
      </c>
      <c r="BOG120" s="1538">
        <f>+BOG558</f>
        <v>0</v>
      </c>
      <c r="BOH120" s="1845" t="e">
        <f>+BOG120/BOG$16</f>
        <v>#DIV/0!</v>
      </c>
      <c r="BOI120" s="1538">
        <f>+BOI558</f>
        <v>0</v>
      </c>
      <c r="BOJ120" s="1845" t="e">
        <f>+BOI120/BOI$16</f>
        <v>#DIV/0!</v>
      </c>
      <c r="BOK120" s="1538">
        <f>+BOK558</f>
        <v>0</v>
      </c>
      <c r="BOL120" s="1845" t="e">
        <f>+BOK120/BOK$16</f>
        <v>#DIV/0!</v>
      </c>
      <c r="BOM120" s="1538">
        <f>+BOM558</f>
        <v>0</v>
      </c>
      <c r="BON120" s="1845" t="e">
        <f>+BOM120/BOM$16</f>
        <v>#DIV/0!</v>
      </c>
      <c r="BOO120" s="1538">
        <f>+BOO558</f>
        <v>0</v>
      </c>
      <c r="BOP120" s="1845" t="e">
        <f>+BOO120/BOO$16</f>
        <v>#DIV/0!</v>
      </c>
      <c r="BOQ120" s="1538">
        <f>+BOQ558</f>
        <v>0</v>
      </c>
      <c r="BOR120" s="1845" t="e">
        <f>+BOQ120/BOQ$16</f>
        <v>#DIV/0!</v>
      </c>
      <c r="BOS120" s="1538">
        <f>+BOS558</f>
        <v>0</v>
      </c>
      <c r="BOT120" s="1845" t="e">
        <f>+BOS120/BOS$16</f>
        <v>#DIV/0!</v>
      </c>
      <c r="BOU120" s="1538">
        <f>+BOU558</f>
        <v>0</v>
      </c>
      <c r="BOV120" s="1845" t="e">
        <f>+BOU120/BOU$16</f>
        <v>#DIV/0!</v>
      </c>
      <c r="BOW120" s="1538">
        <f>+BOW558</f>
        <v>0</v>
      </c>
      <c r="BOX120" s="1845" t="e">
        <f>+BOW120/BOW$16</f>
        <v>#DIV/0!</v>
      </c>
      <c r="BOY120" s="1538">
        <f>+BOY558</f>
        <v>0</v>
      </c>
      <c r="BOZ120" s="1845" t="e">
        <f>+BOY120/BOY$16</f>
        <v>#DIV/0!</v>
      </c>
      <c r="BPA120" s="1538">
        <f>+BPA558</f>
        <v>0</v>
      </c>
      <c r="BPB120" s="1845" t="e">
        <f>+BPA120/BPA$16</f>
        <v>#DIV/0!</v>
      </c>
      <c r="BPC120" s="1538">
        <f>+BPC558</f>
        <v>0</v>
      </c>
      <c r="BPD120" s="1845" t="e">
        <f>+BPC120/BPC$16</f>
        <v>#DIV/0!</v>
      </c>
      <c r="BPE120" s="1538">
        <f>+BPE558</f>
        <v>0</v>
      </c>
      <c r="BPF120" s="1845" t="e">
        <f>+BPE120/BPE$16</f>
        <v>#DIV/0!</v>
      </c>
      <c r="BPG120" s="1538">
        <f>+BPG558</f>
        <v>0</v>
      </c>
      <c r="BPH120" s="1845" t="e">
        <f>+BPG120/BPG$16</f>
        <v>#DIV/0!</v>
      </c>
      <c r="BPI120" s="1538">
        <f>+BPI558</f>
        <v>0</v>
      </c>
      <c r="BPJ120" s="1845" t="e">
        <f>+BPI120/BPI$16</f>
        <v>#DIV/0!</v>
      </c>
      <c r="BPK120" s="1538">
        <f>+BPK558</f>
        <v>0</v>
      </c>
      <c r="BPL120" s="1845" t="e">
        <f>+BPK120/BPK$16</f>
        <v>#DIV/0!</v>
      </c>
      <c r="BPM120" s="1538">
        <f>+BPM558</f>
        <v>0</v>
      </c>
      <c r="BPN120" s="1845" t="e">
        <f>+BPM120/BPM$16</f>
        <v>#DIV/0!</v>
      </c>
      <c r="BPO120" s="1538">
        <f>+BPO558</f>
        <v>0</v>
      </c>
      <c r="BPP120" s="1845" t="e">
        <f>+BPO120/BPO$16</f>
        <v>#DIV/0!</v>
      </c>
      <c r="BPQ120" s="1538">
        <f>+BPQ558</f>
        <v>0</v>
      </c>
      <c r="BPR120" s="1845" t="e">
        <f>+BPQ120/BPQ$16</f>
        <v>#DIV/0!</v>
      </c>
      <c r="BPS120" s="1538">
        <f>+BPS558</f>
        <v>0</v>
      </c>
      <c r="BPT120" s="1845" t="e">
        <f>+BPS120/BPS$16</f>
        <v>#DIV/0!</v>
      </c>
      <c r="BPU120" s="1538">
        <f>+BPU558</f>
        <v>0</v>
      </c>
      <c r="BPV120" s="1845" t="e">
        <f>+BPU120/BPU$16</f>
        <v>#DIV/0!</v>
      </c>
      <c r="BPW120" s="1538">
        <f>+BPW558</f>
        <v>0</v>
      </c>
      <c r="BPX120" s="1845" t="e">
        <f>+BPW120/BPW$16</f>
        <v>#DIV/0!</v>
      </c>
      <c r="BPY120" s="1538">
        <f>+BPY558</f>
        <v>0</v>
      </c>
      <c r="BPZ120" s="1845" t="e">
        <f>+BPY120/BPY$16</f>
        <v>#DIV/0!</v>
      </c>
      <c r="BQA120" s="1538">
        <f>+BQA558</f>
        <v>0</v>
      </c>
      <c r="BQB120" s="1845" t="e">
        <f>+BQA120/BQA$16</f>
        <v>#DIV/0!</v>
      </c>
      <c r="BQC120" s="1538">
        <f>+BQC558</f>
        <v>0</v>
      </c>
      <c r="BQD120" s="1845" t="e">
        <f>+BQC120/BQC$16</f>
        <v>#DIV/0!</v>
      </c>
      <c r="BQE120" s="1538">
        <f>+BQE558</f>
        <v>0</v>
      </c>
      <c r="BQF120" s="1845" t="e">
        <f>+BQE120/BQE$16</f>
        <v>#DIV/0!</v>
      </c>
      <c r="BQG120" s="1538">
        <f>+BQG558</f>
        <v>0</v>
      </c>
      <c r="BQH120" s="1845" t="e">
        <f>+BQG120/BQG$16</f>
        <v>#DIV/0!</v>
      </c>
      <c r="BQI120" s="1538">
        <f>+BQI558</f>
        <v>0</v>
      </c>
      <c r="BQJ120" s="1845" t="e">
        <f>+BQI120/BQI$16</f>
        <v>#DIV/0!</v>
      </c>
      <c r="BQK120" s="1538">
        <f>+BQK558</f>
        <v>0</v>
      </c>
      <c r="BQL120" s="1845" t="e">
        <f>+BQK120/BQK$16</f>
        <v>#DIV/0!</v>
      </c>
      <c r="BQM120" s="1538">
        <f>+BQM558</f>
        <v>0</v>
      </c>
      <c r="BQN120" s="1845" t="e">
        <f>+BQM120/BQM$16</f>
        <v>#DIV/0!</v>
      </c>
      <c r="BQO120" s="1538">
        <f>+BQO558</f>
        <v>0</v>
      </c>
      <c r="BQP120" s="1845" t="e">
        <f>+BQO120/BQO$16</f>
        <v>#DIV/0!</v>
      </c>
      <c r="BQQ120" s="1538">
        <f>+BQQ558</f>
        <v>0</v>
      </c>
      <c r="BQR120" s="1845" t="e">
        <f>+BQQ120/BQQ$16</f>
        <v>#DIV/0!</v>
      </c>
      <c r="BQS120" s="1538">
        <f>+BQS558</f>
        <v>0</v>
      </c>
      <c r="BQT120" s="1845" t="e">
        <f>+BQS120/BQS$16</f>
        <v>#DIV/0!</v>
      </c>
      <c r="BQU120" s="1538">
        <f>+BQU558</f>
        <v>0</v>
      </c>
      <c r="BQV120" s="1845" t="e">
        <f>+BQU120/BQU$16</f>
        <v>#DIV/0!</v>
      </c>
      <c r="BQW120" s="1538">
        <f>+BQW558</f>
        <v>0</v>
      </c>
      <c r="BQX120" s="1845" t="e">
        <f>+BQW120/BQW$16</f>
        <v>#DIV/0!</v>
      </c>
      <c r="BQY120" s="1538">
        <f>+BQY558</f>
        <v>0</v>
      </c>
      <c r="BQZ120" s="1845" t="e">
        <f>+BQY120/BQY$16</f>
        <v>#DIV/0!</v>
      </c>
      <c r="BRA120" s="1538">
        <f>+BRA558</f>
        <v>0</v>
      </c>
      <c r="BRB120" s="1845" t="e">
        <f>+BRA120/BRA$16</f>
        <v>#DIV/0!</v>
      </c>
      <c r="BRC120" s="1538">
        <f>+BRC558</f>
        <v>0</v>
      </c>
      <c r="BRD120" s="1845" t="e">
        <f>+BRC120/BRC$16</f>
        <v>#DIV/0!</v>
      </c>
      <c r="BRE120" s="1538">
        <f>+BRE558</f>
        <v>0</v>
      </c>
      <c r="BRF120" s="1845" t="e">
        <f>+BRE120/BRE$16</f>
        <v>#DIV/0!</v>
      </c>
      <c r="BRG120" s="1538">
        <f>+BRG558</f>
        <v>0</v>
      </c>
      <c r="BRH120" s="1845" t="e">
        <f>+BRG120/BRG$16</f>
        <v>#DIV/0!</v>
      </c>
      <c r="BRI120" s="1538">
        <f>+BRI558</f>
        <v>0</v>
      </c>
      <c r="BRJ120" s="1845" t="e">
        <f>+BRI120/BRI$16</f>
        <v>#DIV/0!</v>
      </c>
      <c r="BRK120" s="1538">
        <f>+BRK558</f>
        <v>0</v>
      </c>
      <c r="BRL120" s="1845" t="e">
        <f>+BRK120/BRK$16</f>
        <v>#DIV/0!</v>
      </c>
      <c r="BRM120" s="1538">
        <f>+BRM558</f>
        <v>0</v>
      </c>
      <c r="BRN120" s="1845" t="e">
        <f>+BRM120/BRM$16</f>
        <v>#DIV/0!</v>
      </c>
      <c r="BRO120" s="1538">
        <f>+BRO558</f>
        <v>0</v>
      </c>
      <c r="BRP120" s="1845" t="e">
        <f>+BRO120/BRO$16</f>
        <v>#DIV/0!</v>
      </c>
      <c r="BRQ120" s="1538">
        <f>+BRQ558</f>
        <v>0</v>
      </c>
      <c r="BRR120" s="1845" t="e">
        <f>+BRQ120/BRQ$16</f>
        <v>#DIV/0!</v>
      </c>
      <c r="BRS120" s="1538">
        <f>+BRS558</f>
        <v>0</v>
      </c>
      <c r="BRT120" s="1845" t="e">
        <f>+BRS120/BRS$16</f>
        <v>#DIV/0!</v>
      </c>
      <c r="BRU120" s="1538">
        <f>+BRU558</f>
        <v>0</v>
      </c>
      <c r="BRV120" s="1845" t="e">
        <f>+BRU120/BRU$16</f>
        <v>#DIV/0!</v>
      </c>
      <c r="BRW120" s="1538">
        <f>+BRW558</f>
        <v>0</v>
      </c>
      <c r="BRX120" s="1845" t="e">
        <f>+BRW120/BRW$16</f>
        <v>#DIV/0!</v>
      </c>
      <c r="BRY120" s="1538">
        <f>+BRY558</f>
        <v>0</v>
      </c>
      <c r="BRZ120" s="1845" t="e">
        <f>+BRY120/BRY$16</f>
        <v>#DIV/0!</v>
      </c>
      <c r="BSA120" s="1538">
        <f>+BSA558</f>
        <v>0</v>
      </c>
      <c r="BSB120" s="1845" t="e">
        <f>+BSA120/BSA$16</f>
        <v>#DIV/0!</v>
      </c>
      <c r="BSC120" s="1538">
        <f>+BSC558</f>
        <v>0</v>
      </c>
      <c r="BSD120" s="1845" t="e">
        <f>+BSC120/BSC$16</f>
        <v>#DIV/0!</v>
      </c>
      <c r="BSE120" s="1538">
        <f>+BSE558</f>
        <v>0</v>
      </c>
      <c r="BSF120" s="1845" t="e">
        <f>+BSE120/BSE$16</f>
        <v>#DIV/0!</v>
      </c>
      <c r="BSG120" s="1538">
        <f>+BSG558</f>
        <v>0</v>
      </c>
      <c r="BSH120" s="1845" t="e">
        <f>+BSG120/BSG$16</f>
        <v>#DIV/0!</v>
      </c>
      <c r="BSI120" s="1538">
        <f>+BSI558</f>
        <v>0</v>
      </c>
      <c r="BSJ120" s="1845" t="e">
        <f>+BSI120/BSI$16</f>
        <v>#DIV/0!</v>
      </c>
      <c r="BSK120" s="1538">
        <f>+BSK558</f>
        <v>0</v>
      </c>
      <c r="BSL120" s="1845" t="e">
        <f>+BSK120/BSK$16</f>
        <v>#DIV/0!</v>
      </c>
      <c r="BSM120" s="1538">
        <f>+BSM558</f>
        <v>0</v>
      </c>
      <c r="BSN120" s="1845" t="e">
        <f>+BSM120/BSM$16</f>
        <v>#DIV/0!</v>
      </c>
      <c r="BSO120" s="1538">
        <f>+BSO558</f>
        <v>0</v>
      </c>
      <c r="BSP120" s="1845" t="e">
        <f>+BSO120/BSO$16</f>
        <v>#DIV/0!</v>
      </c>
      <c r="BSQ120" s="1538">
        <f>+BSQ558</f>
        <v>0</v>
      </c>
      <c r="BSR120" s="1845" t="e">
        <f>+BSQ120/BSQ$16</f>
        <v>#DIV/0!</v>
      </c>
      <c r="BSS120" s="1538">
        <f>+BSS558</f>
        <v>0</v>
      </c>
      <c r="BST120" s="1845" t="e">
        <f>+BSS120/BSS$16</f>
        <v>#DIV/0!</v>
      </c>
      <c r="BSU120" s="1538">
        <f>+BSU558</f>
        <v>0</v>
      </c>
      <c r="BSV120" s="1845" t="e">
        <f>+BSU120/BSU$16</f>
        <v>#DIV/0!</v>
      </c>
      <c r="BSW120" s="1538">
        <f>+BSW558</f>
        <v>0</v>
      </c>
      <c r="BSX120" s="1845" t="e">
        <f>+BSW120/BSW$16</f>
        <v>#DIV/0!</v>
      </c>
      <c r="BSY120" s="1538">
        <f>+BSY558</f>
        <v>0</v>
      </c>
      <c r="BSZ120" s="1845" t="e">
        <f>+BSY120/BSY$16</f>
        <v>#DIV/0!</v>
      </c>
      <c r="BTA120" s="1538">
        <f>+BTA558</f>
        <v>0</v>
      </c>
      <c r="BTB120" s="1845" t="e">
        <f>+BTA120/BTA$16</f>
        <v>#DIV/0!</v>
      </c>
      <c r="BTC120" s="1538">
        <f>+BTC558</f>
        <v>0</v>
      </c>
      <c r="BTD120" s="1845" t="e">
        <f>+BTC120/BTC$16</f>
        <v>#DIV/0!</v>
      </c>
      <c r="BTE120" s="1538">
        <f>+BTE558</f>
        <v>0</v>
      </c>
      <c r="BTF120" s="1845" t="e">
        <f>+BTE120/BTE$16</f>
        <v>#DIV/0!</v>
      </c>
      <c r="BTG120" s="1538">
        <f>+BTG558</f>
        <v>0</v>
      </c>
      <c r="BTH120" s="1845" t="e">
        <f>+BTG120/BTG$16</f>
        <v>#DIV/0!</v>
      </c>
      <c r="BTI120" s="1538">
        <f>+BTI558</f>
        <v>0</v>
      </c>
      <c r="BTJ120" s="1845" t="e">
        <f>+BTI120/BTI$16</f>
        <v>#DIV/0!</v>
      </c>
      <c r="BTK120" s="1538">
        <f>+BTK558</f>
        <v>0</v>
      </c>
      <c r="BTL120" s="1845" t="e">
        <f>+BTK120/BTK$16</f>
        <v>#DIV/0!</v>
      </c>
      <c r="BTM120" s="1538">
        <f>+BTM558</f>
        <v>0</v>
      </c>
      <c r="BTN120" s="1845" t="e">
        <f>+BTM120/BTM$16</f>
        <v>#DIV/0!</v>
      </c>
      <c r="BTO120" s="1538">
        <f>+BTO558</f>
        <v>0</v>
      </c>
      <c r="BTP120" s="1845" t="e">
        <f>+BTO120/BTO$16</f>
        <v>#DIV/0!</v>
      </c>
      <c r="BTQ120" s="1538">
        <f>+BTQ558</f>
        <v>0</v>
      </c>
      <c r="BTR120" s="1845" t="e">
        <f>+BTQ120/BTQ$16</f>
        <v>#DIV/0!</v>
      </c>
      <c r="BTS120" s="1538">
        <f>+BTS558</f>
        <v>0</v>
      </c>
      <c r="BTT120" s="1845" t="e">
        <f>+BTS120/BTS$16</f>
        <v>#DIV/0!</v>
      </c>
      <c r="BTU120" s="1538">
        <f>+BTU558</f>
        <v>0</v>
      </c>
      <c r="BTV120" s="1845" t="e">
        <f>+BTU120/BTU$16</f>
        <v>#DIV/0!</v>
      </c>
      <c r="BTW120" s="1538">
        <f>+BTW558</f>
        <v>0</v>
      </c>
      <c r="BTX120" s="1845" t="e">
        <f>+BTW120/BTW$16</f>
        <v>#DIV/0!</v>
      </c>
      <c r="BTY120" s="1538">
        <f>+BTY558</f>
        <v>0</v>
      </c>
      <c r="BTZ120" s="1845" t="e">
        <f>+BTY120/BTY$16</f>
        <v>#DIV/0!</v>
      </c>
      <c r="BUA120" s="1538">
        <f>+BUA558</f>
        <v>0</v>
      </c>
      <c r="BUB120" s="1845" t="e">
        <f>+BUA120/BUA$16</f>
        <v>#DIV/0!</v>
      </c>
      <c r="BUC120" s="1538">
        <f>+BUC558</f>
        <v>0</v>
      </c>
      <c r="BUD120" s="1845" t="e">
        <f>+BUC120/BUC$16</f>
        <v>#DIV/0!</v>
      </c>
      <c r="BUE120" s="1538">
        <f>+BUE558</f>
        <v>0</v>
      </c>
      <c r="BUF120" s="1845" t="e">
        <f>+BUE120/BUE$16</f>
        <v>#DIV/0!</v>
      </c>
      <c r="BUG120" s="1538">
        <f>+BUG558</f>
        <v>0</v>
      </c>
      <c r="BUH120" s="1845" t="e">
        <f>+BUG120/BUG$16</f>
        <v>#DIV/0!</v>
      </c>
      <c r="BUI120" s="1538">
        <f>+BUI558</f>
        <v>0</v>
      </c>
      <c r="BUJ120" s="1845" t="e">
        <f>+BUI120/BUI$16</f>
        <v>#DIV/0!</v>
      </c>
      <c r="BUK120" s="1538">
        <f>+BUK558</f>
        <v>0</v>
      </c>
      <c r="BUL120" s="1845" t="e">
        <f>+BUK120/BUK$16</f>
        <v>#DIV/0!</v>
      </c>
      <c r="BUM120" s="1538">
        <f>+BUM558</f>
        <v>0</v>
      </c>
      <c r="BUN120" s="1845" t="e">
        <f>+BUM120/BUM$16</f>
        <v>#DIV/0!</v>
      </c>
      <c r="BUO120" s="1538">
        <f>+BUO558</f>
        <v>0</v>
      </c>
      <c r="BUP120" s="1845" t="e">
        <f>+BUO120/BUO$16</f>
        <v>#DIV/0!</v>
      </c>
      <c r="BUQ120" s="1538">
        <f>+BUQ558</f>
        <v>0</v>
      </c>
      <c r="BUR120" s="1845" t="e">
        <f>+BUQ120/BUQ$16</f>
        <v>#DIV/0!</v>
      </c>
      <c r="BUS120" s="1538">
        <f>+BUS558</f>
        <v>0</v>
      </c>
      <c r="BUT120" s="1845" t="e">
        <f>+BUS120/BUS$16</f>
        <v>#DIV/0!</v>
      </c>
      <c r="BUU120" s="1538">
        <f>+BUU558</f>
        <v>0</v>
      </c>
      <c r="BUV120" s="1845" t="e">
        <f>+BUU120/BUU$16</f>
        <v>#DIV/0!</v>
      </c>
      <c r="BUW120" s="1538">
        <f>+BUW558</f>
        <v>0</v>
      </c>
      <c r="BUX120" s="1845" t="e">
        <f>+BUW120/BUW$16</f>
        <v>#DIV/0!</v>
      </c>
      <c r="BUY120" s="1538">
        <f>+BUY558</f>
        <v>0</v>
      </c>
      <c r="BUZ120" s="1845" t="e">
        <f>+BUY120/BUY$16</f>
        <v>#DIV/0!</v>
      </c>
      <c r="BVA120" s="1538">
        <f>+BVA558</f>
        <v>0</v>
      </c>
      <c r="BVB120" s="1845" t="e">
        <f>+BVA120/BVA$16</f>
        <v>#DIV/0!</v>
      </c>
      <c r="BVC120" s="1538">
        <f>+BVC558</f>
        <v>0</v>
      </c>
      <c r="BVD120" s="1845" t="e">
        <f>+BVC120/BVC$16</f>
        <v>#DIV/0!</v>
      </c>
      <c r="BVE120" s="1538">
        <f>+BVE558</f>
        <v>0</v>
      </c>
      <c r="BVF120" s="1845" t="e">
        <f>+BVE120/BVE$16</f>
        <v>#DIV/0!</v>
      </c>
      <c r="BVG120" s="1538">
        <f>+BVG558</f>
        <v>0</v>
      </c>
      <c r="BVH120" s="1845" t="e">
        <f>+BVG120/BVG$16</f>
        <v>#DIV/0!</v>
      </c>
      <c r="BVI120" s="1538">
        <f>+BVI558</f>
        <v>0</v>
      </c>
      <c r="BVJ120" s="1845" t="e">
        <f>+BVI120/BVI$16</f>
        <v>#DIV/0!</v>
      </c>
      <c r="BVK120" s="1538">
        <f>+BVK558</f>
        <v>0</v>
      </c>
      <c r="BVL120" s="1845" t="e">
        <f>+BVK120/BVK$16</f>
        <v>#DIV/0!</v>
      </c>
      <c r="BVM120" s="1538">
        <f>+BVM558</f>
        <v>0</v>
      </c>
      <c r="BVN120" s="1845" t="e">
        <f>+BVM120/BVM$16</f>
        <v>#DIV/0!</v>
      </c>
      <c r="BVO120" s="1538">
        <f>+BVO558</f>
        <v>0</v>
      </c>
      <c r="BVP120" s="1845" t="e">
        <f>+BVO120/BVO$16</f>
        <v>#DIV/0!</v>
      </c>
      <c r="BVQ120" s="1538">
        <f>+BVQ558</f>
        <v>0</v>
      </c>
      <c r="BVR120" s="1845" t="e">
        <f>+BVQ120/BVQ$16</f>
        <v>#DIV/0!</v>
      </c>
      <c r="BVS120" s="1538">
        <f>+BVS558</f>
        <v>0</v>
      </c>
      <c r="BVT120" s="1845" t="e">
        <f>+BVS120/BVS$16</f>
        <v>#DIV/0!</v>
      </c>
      <c r="BVU120" s="1538">
        <f>+BVU558</f>
        <v>0</v>
      </c>
      <c r="BVV120" s="1845" t="e">
        <f>+BVU120/BVU$16</f>
        <v>#DIV/0!</v>
      </c>
      <c r="BVW120" s="1538">
        <f>+BVW558</f>
        <v>0</v>
      </c>
      <c r="BVX120" s="1845" t="e">
        <f>+BVW120/BVW$16</f>
        <v>#DIV/0!</v>
      </c>
      <c r="BVY120" s="1538">
        <f>+BVY558</f>
        <v>0</v>
      </c>
      <c r="BVZ120" s="1845" t="e">
        <f>+BVY120/BVY$16</f>
        <v>#DIV/0!</v>
      </c>
      <c r="BWA120" s="1538">
        <f>+BWA558</f>
        <v>0</v>
      </c>
      <c r="BWB120" s="1845" t="e">
        <f>+BWA120/BWA$16</f>
        <v>#DIV/0!</v>
      </c>
      <c r="BWC120" s="1538">
        <f>+BWC558</f>
        <v>0</v>
      </c>
      <c r="BWD120" s="1845" t="e">
        <f>+BWC120/BWC$16</f>
        <v>#DIV/0!</v>
      </c>
      <c r="BWE120" s="1538">
        <f>+BWE558</f>
        <v>0</v>
      </c>
      <c r="BWF120" s="1845" t="e">
        <f>+BWE120/BWE$16</f>
        <v>#DIV/0!</v>
      </c>
      <c r="BWG120" s="1538">
        <f>+BWG558</f>
        <v>0</v>
      </c>
      <c r="BWH120" s="1845" t="e">
        <f>+BWG120/BWG$16</f>
        <v>#DIV/0!</v>
      </c>
      <c r="BWI120" s="1538">
        <f>+BWI558</f>
        <v>0</v>
      </c>
      <c r="BWJ120" s="1845" t="e">
        <f>+BWI120/BWI$16</f>
        <v>#DIV/0!</v>
      </c>
      <c r="BWK120" s="1538">
        <f>+BWK558</f>
        <v>0</v>
      </c>
      <c r="BWL120" s="1845" t="e">
        <f>+BWK120/BWK$16</f>
        <v>#DIV/0!</v>
      </c>
      <c r="BWM120" s="1538">
        <f>+BWM558</f>
        <v>0</v>
      </c>
      <c r="BWN120" s="1845" t="e">
        <f>+BWM120/BWM$16</f>
        <v>#DIV/0!</v>
      </c>
      <c r="BWO120" s="1538">
        <f>+BWO558</f>
        <v>0</v>
      </c>
      <c r="BWP120" s="1845" t="e">
        <f>+BWO120/BWO$16</f>
        <v>#DIV/0!</v>
      </c>
      <c r="BWQ120" s="1538">
        <f>+BWQ558</f>
        <v>0</v>
      </c>
      <c r="BWR120" s="1845" t="e">
        <f>+BWQ120/BWQ$16</f>
        <v>#DIV/0!</v>
      </c>
      <c r="BWS120" s="1538">
        <f>+BWS558</f>
        <v>0</v>
      </c>
      <c r="BWT120" s="1845" t="e">
        <f>+BWS120/BWS$16</f>
        <v>#DIV/0!</v>
      </c>
      <c r="BWU120" s="1538">
        <f>+BWU558</f>
        <v>0</v>
      </c>
      <c r="BWV120" s="1845" t="e">
        <f>+BWU120/BWU$16</f>
        <v>#DIV/0!</v>
      </c>
      <c r="BWW120" s="1538">
        <f>+BWW558</f>
        <v>0</v>
      </c>
      <c r="BWX120" s="1845" t="e">
        <f>+BWW120/BWW$16</f>
        <v>#DIV/0!</v>
      </c>
      <c r="BWY120" s="1538">
        <f>+BWY558</f>
        <v>0</v>
      </c>
      <c r="BWZ120" s="1845" t="e">
        <f>+BWY120/BWY$16</f>
        <v>#DIV/0!</v>
      </c>
      <c r="BXA120" s="1538">
        <f>+BXA558</f>
        <v>0</v>
      </c>
      <c r="BXB120" s="1845" t="e">
        <f>+BXA120/BXA$16</f>
        <v>#DIV/0!</v>
      </c>
      <c r="BXC120" s="1538">
        <f>+BXC558</f>
        <v>0</v>
      </c>
      <c r="BXD120" s="1845" t="e">
        <f>+BXC120/BXC$16</f>
        <v>#DIV/0!</v>
      </c>
      <c r="BXE120" s="1538">
        <f>+BXE558</f>
        <v>0</v>
      </c>
      <c r="BXF120" s="1845" t="e">
        <f>+BXE120/BXE$16</f>
        <v>#DIV/0!</v>
      </c>
      <c r="BXG120" s="1538">
        <f>+BXG558</f>
        <v>0</v>
      </c>
      <c r="BXH120" s="1845" t="e">
        <f>+BXG120/BXG$16</f>
        <v>#DIV/0!</v>
      </c>
      <c r="BXI120" s="1538">
        <f>+BXI558</f>
        <v>0</v>
      </c>
      <c r="BXJ120" s="1845" t="e">
        <f>+BXI120/BXI$16</f>
        <v>#DIV/0!</v>
      </c>
      <c r="BXK120" s="1538">
        <f>+BXK558</f>
        <v>0</v>
      </c>
      <c r="BXL120" s="1845" t="e">
        <f>+BXK120/BXK$16</f>
        <v>#DIV/0!</v>
      </c>
      <c r="BXM120" s="1538">
        <f>+BXM558</f>
        <v>0</v>
      </c>
      <c r="BXN120" s="1845" t="e">
        <f>+BXM120/BXM$16</f>
        <v>#DIV/0!</v>
      </c>
      <c r="BXO120" s="1538">
        <f>+BXO558</f>
        <v>0</v>
      </c>
      <c r="BXP120" s="1845" t="e">
        <f>+BXO120/BXO$16</f>
        <v>#DIV/0!</v>
      </c>
      <c r="BXQ120" s="1538">
        <f>+BXQ558</f>
        <v>0</v>
      </c>
      <c r="BXR120" s="1845" t="e">
        <f>+BXQ120/BXQ$16</f>
        <v>#DIV/0!</v>
      </c>
      <c r="BXS120" s="1538">
        <f>+BXS558</f>
        <v>0</v>
      </c>
      <c r="BXT120" s="1845" t="e">
        <f>+BXS120/BXS$16</f>
        <v>#DIV/0!</v>
      </c>
      <c r="BXU120" s="1538">
        <f>+BXU558</f>
        <v>0</v>
      </c>
      <c r="BXV120" s="1845" t="e">
        <f>+BXU120/BXU$16</f>
        <v>#DIV/0!</v>
      </c>
      <c r="BXW120" s="1538">
        <f>+BXW558</f>
        <v>0</v>
      </c>
      <c r="BXX120" s="1845" t="e">
        <f>+BXW120/BXW$16</f>
        <v>#DIV/0!</v>
      </c>
      <c r="BXY120" s="1538">
        <f>+BXY558</f>
        <v>0</v>
      </c>
      <c r="BXZ120" s="1845" t="e">
        <f>+BXY120/BXY$16</f>
        <v>#DIV/0!</v>
      </c>
      <c r="BYA120" s="1538">
        <f>+BYA558</f>
        <v>0</v>
      </c>
      <c r="BYB120" s="1845" t="e">
        <f>+BYA120/BYA$16</f>
        <v>#DIV/0!</v>
      </c>
      <c r="BYC120" s="1538">
        <f>+BYC558</f>
        <v>0</v>
      </c>
      <c r="BYD120" s="1845" t="e">
        <f>+BYC120/BYC$16</f>
        <v>#DIV/0!</v>
      </c>
      <c r="BYE120" s="1538">
        <f>+BYE558</f>
        <v>0</v>
      </c>
      <c r="BYF120" s="1845" t="e">
        <f>+BYE120/BYE$16</f>
        <v>#DIV/0!</v>
      </c>
      <c r="BYG120" s="1538">
        <f>+BYG558</f>
        <v>0</v>
      </c>
      <c r="BYH120" s="1845" t="e">
        <f>+BYG120/BYG$16</f>
        <v>#DIV/0!</v>
      </c>
      <c r="BYI120" s="1538">
        <f>+BYI558</f>
        <v>0</v>
      </c>
      <c r="BYJ120" s="1845" t="e">
        <f>+BYI120/BYI$16</f>
        <v>#DIV/0!</v>
      </c>
      <c r="BYK120" s="1538">
        <f>+BYK558</f>
        <v>0</v>
      </c>
      <c r="BYL120" s="1845" t="e">
        <f>+BYK120/BYK$16</f>
        <v>#DIV/0!</v>
      </c>
      <c r="BYM120" s="1538">
        <f>+BYM558</f>
        <v>0</v>
      </c>
      <c r="BYN120" s="1845" t="e">
        <f>+BYM120/BYM$16</f>
        <v>#DIV/0!</v>
      </c>
      <c r="BYO120" s="1538">
        <f>+BYO558</f>
        <v>0</v>
      </c>
      <c r="BYP120" s="1845" t="e">
        <f>+BYO120/BYO$16</f>
        <v>#DIV/0!</v>
      </c>
      <c r="BYQ120" s="1538">
        <f>+BYQ558</f>
        <v>0</v>
      </c>
      <c r="BYR120" s="1845" t="e">
        <f>+BYQ120/BYQ$16</f>
        <v>#DIV/0!</v>
      </c>
      <c r="BYS120" s="1538">
        <f>+BYS558</f>
        <v>0</v>
      </c>
      <c r="BYT120" s="1845" t="e">
        <f>+BYS120/BYS$16</f>
        <v>#DIV/0!</v>
      </c>
      <c r="BYU120" s="1538">
        <f>+BYU558</f>
        <v>0</v>
      </c>
      <c r="BYV120" s="1845" t="e">
        <f>+BYU120/BYU$16</f>
        <v>#DIV/0!</v>
      </c>
      <c r="BYW120" s="1538">
        <f>+BYW558</f>
        <v>0</v>
      </c>
      <c r="BYX120" s="1845" t="e">
        <f>+BYW120/BYW$16</f>
        <v>#DIV/0!</v>
      </c>
      <c r="BYY120" s="1538">
        <f>+BYY558</f>
        <v>0</v>
      </c>
      <c r="BYZ120" s="1845" t="e">
        <f>+BYY120/BYY$16</f>
        <v>#DIV/0!</v>
      </c>
      <c r="BZA120" s="1538">
        <f>+BZA558</f>
        <v>0</v>
      </c>
      <c r="BZB120" s="1845" t="e">
        <f>+BZA120/BZA$16</f>
        <v>#DIV/0!</v>
      </c>
      <c r="BZC120" s="1538">
        <f>+BZC558</f>
        <v>0</v>
      </c>
      <c r="BZD120" s="1845" t="e">
        <f>+BZC120/BZC$16</f>
        <v>#DIV/0!</v>
      </c>
      <c r="BZE120" s="1538">
        <f>+BZE558</f>
        <v>0</v>
      </c>
      <c r="BZF120" s="1845" t="e">
        <f>+BZE120/BZE$16</f>
        <v>#DIV/0!</v>
      </c>
      <c r="BZG120" s="1538">
        <f>+BZG558</f>
        <v>0</v>
      </c>
      <c r="BZH120" s="1845" t="e">
        <f>+BZG120/BZG$16</f>
        <v>#DIV/0!</v>
      </c>
      <c r="BZI120" s="1538">
        <f>+BZI558</f>
        <v>0</v>
      </c>
      <c r="BZJ120" s="1845" t="e">
        <f>+BZI120/BZI$16</f>
        <v>#DIV/0!</v>
      </c>
      <c r="BZK120" s="1538">
        <f>+BZK558</f>
        <v>0</v>
      </c>
      <c r="BZL120" s="1845" t="e">
        <f>+BZK120/BZK$16</f>
        <v>#DIV/0!</v>
      </c>
      <c r="BZM120" s="1538">
        <f>+BZM558</f>
        <v>0</v>
      </c>
      <c r="BZN120" s="1845" t="e">
        <f>+BZM120/BZM$16</f>
        <v>#DIV/0!</v>
      </c>
      <c r="BZO120" s="1538">
        <f>+BZO558</f>
        <v>0</v>
      </c>
      <c r="BZP120" s="1845" t="e">
        <f>+BZO120/BZO$16</f>
        <v>#DIV/0!</v>
      </c>
      <c r="BZQ120" s="1538">
        <f>+BZQ558</f>
        <v>0</v>
      </c>
      <c r="BZR120" s="1845" t="e">
        <f>+BZQ120/BZQ$16</f>
        <v>#DIV/0!</v>
      </c>
      <c r="BZS120" s="1538">
        <f>+BZS558</f>
        <v>0</v>
      </c>
      <c r="BZT120" s="1845" t="e">
        <f>+BZS120/BZS$16</f>
        <v>#DIV/0!</v>
      </c>
      <c r="BZU120" s="1538">
        <f>+BZU558</f>
        <v>0</v>
      </c>
      <c r="BZV120" s="1845" t="e">
        <f>+BZU120/BZU$16</f>
        <v>#DIV/0!</v>
      </c>
      <c r="BZW120" s="1538">
        <f>+BZW558</f>
        <v>0</v>
      </c>
      <c r="BZX120" s="1845" t="e">
        <f>+BZW120/BZW$16</f>
        <v>#DIV/0!</v>
      </c>
      <c r="BZY120" s="1538">
        <f>+BZY558</f>
        <v>0</v>
      </c>
      <c r="BZZ120" s="1845" t="e">
        <f>+BZY120/BZY$16</f>
        <v>#DIV/0!</v>
      </c>
      <c r="CAA120" s="1538">
        <f>+CAA558</f>
        <v>0</v>
      </c>
      <c r="CAB120" s="1845" t="e">
        <f>+CAA120/CAA$16</f>
        <v>#DIV/0!</v>
      </c>
      <c r="CAC120" s="1538">
        <f>+CAC558</f>
        <v>0</v>
      </c>
      <c r="CAD120" s="1845" t="e">
        <f>+CAC120/CAC$16</f>
        <v>#DIV/0!</v>
      </c>
      <c r="CAE120" s="1538">
        <f>+CAE558</f>
        <v>0</v>
      </c>
      <c r="CAF120" s="1845" t="e">
        <f>+CAE120/CAE$16</f>
        <v>#DIV/0!</v>
      </c>
      <c r="CAG120" s="1538">
        <f>+CAG558</f>
        <v>0</v>
      </c>
      <c r="CAH120" s="1845" t="e">
        <f>+CAG120/CAG$16</f>
        <v>#DIV/0!</v>
      </c>
      <c r="CAI120" s="1538">
        <f>+CAI558</f>
        <v>0</v>
      </c>
      <c r="CAJ120" s="1845" t="e">
        <f>+CAI120/CAI$16</f>
        <v>#DIV/0!</v>
      </c>
      <c r="CAK120" s="1538">
        <f>+CAK558</f>
        <v>0</v>
      </c>
      <c r="CAL120" s="1845" t="e">
        <f>+CAK120/CAK$16</f>
        <v>#DIV/0!</v>
      </c>
      <c r="CAM120" s="1538">
        <f>+CAM558</f>
        <v>0</v>
      </c>
      <c r="CAN120" s="1845" t="e">
        <f>+CAM120/CAM$16</f>
        <v>#DIV/0!</v>
      </c>
      <c r="CAO120" s="1538">
        <f>+CAO558</f>
        <v>0</v>
      </c>
      <c r="CAP120" s="1845" t="e">
        <f>+CAO120/CAO$16</f>
        <v>#DIV/0!</v>
      </c>
      <c r="CAQ120" s="1538">
        <f>+CAQ558</f>
        <v>0</v>
      </c>
      <c r="CAR120" s="1845" t="e">
        <f>+CAQ120/CAQ$16</f>
        <v>#DIV/0!</v>
      </c>
      <c r="CAS120" s="1538">
        <f>+CAS558</f>
        <v>0</v>
      </c>
      <c r="CAT120" s="1845" t="e">
        <f>+CAS120/CAS$16</f>
        <v>#DIV/0!</v>
      </c>
      <c r="CAU120" s="1538">
        <f>+CAU558</f>
        <v>0</v>
      </c>
      <c r="CAV120" s="1845" t="e">
        <f>+CAU120/CAU$16</f>
        <v>#DIV/0!</v>
      </c>
      <c r="CAW120" s="1538">
        <f>+CAW558</f>
        <v>0</v>
      </c>
      <c r="CAX120" s="1845" t="e">
        <f>+CAW120/CAW$16</f>
        <v>#DIV/0!</v>
      </c>
      <c r="CAY120" s="1538">
        <f>+CAY558</f>
        <v>0</v>
      </c>
      <c r="CAZ120" s="1845" t="e">
        <f>+CAY120/CAY$16</f>
        <v>#DIV/0!</v>
      </c>
      <c r="CBA120" s="1538">
        <f>+CBA558</f>
        <v>0</v>
      </c>
      <c r="CBB120" s="1845" t="e">
        <f>+CBA120/CBA$16</f>
        <v>#DIV/0!</v>
      </c>
      <c r="CBC120" s="1538">
        <f>+CBC558</f>
        <v>0</v>
      </c>
      <c r="CBD120" s="1845" t="e">
        <f>+CBC120/CBC$16</f>
        <v>#DIV/0!</v>
      </c>
      <c r="CBE120" s="1538">
        <f>+CBE558</f>
        <v>0</v>
      </c>
      <c r="CBF120" s="1845" t="e">
        <f>+CBE120/CBE$16</f>
        <v>#DIV/0!</v>
      </c>
      <c r="CBG120" s="1538">
        <f>+CBG558</f>
        <v>0</v>
      </c>
      <c r="CBH120" s="1845" t="e">
        <f>+CBG120/CBG$16</f>
        <v>#DIV/0!</v>
      </c>
      <c r="CBI120" s="1538">
        <f>+CBI558</f>
        <v>0</v>
      </c>
      <c r="CBJ120" s="1845" t="e">
        <f>+CBI120/CBI$16</f>
        <v>#DIV/0!</v>
      </c>
      <c r="CBK120" s="1538">
        <f>+CBK558</f>
        <v>0</v>
      </c>
      <c r="CBL120" s="1845" t="e">
        <f>+CBK120/CBK$16</f>
        <v>#DIV/0!</v>
      </c>
      <c r="CBM120" s="1538">
        <f>+CBM558</f>
        <v>0</v>
      </c>
      <c r="CBN120" s="1845" t="e">
        <f>+CBM120/CBM$16</f>
        <v>#DIV/0!</v>
      </c>
      <c r="CBO120" s="1538">
        <f>+CBO558</f>
        <v>0</v>
      </c>
      <c r="CBP120" s="1845" t="e">
        <f>+CBO120/CBO$16</f>
        <v>#DIV/0!</v>
      </c>
      <c r="CBQ120" s="1538">
        <f>+CBQ558</f>
        <v>0</v>
      </c>
      <c r="CBR120" s="1845" t="e">
        <f>+CBQ120/CBQ$16</f>
        <v>#DIV/0!</v>
      </c>
      <c r="CBS120" s="1538">
        <f>+CBS558</f>
        <v>0</v>
      </c>
      <c r="CBT120" s="1845" t="e">
        <f>+CBS120/CBS$16</f>
        <v>#DIV/0!</v>
      </c>
      <c r="CBU120" s="1538">
        <f>+CBU558</f>
        <v>0</v>
      </c>
      <c r="CBV120" s="1845" t="e">
        <f>+CBU120/CBU$16</f>
        <v>#DIV/0!</v>
      </c>
      <c r="CBW120" s="1538">
        <f>+CBW558</f>
        <v>0</v>
      </c>
      <c r="CBX120" s="1845" t="e">
        <f>+CBW120/CBW$16</f>
        <v>#DIV/0!</v>
      </c>
      <c r="CBY120" s="1538">
        <f>+CBY558</f>
        <v>0</v>
      </c>
      <c r="CBZ120" s="1845" t="e">
        <f>+CBY120/CBY$16</f>
        <v>#DIV/0!</v>
      </c>
      <c r="CCA120" s="1538">
        <f>+CCA558</f>
        <v>0</v>
      </c>
      <c r="CCB120" s="1845" t="e">
        <f>+CCA120/CCA$16</f>
        <v>#DIV/0!</v>
      </c>
      <c r="CCC120" s="1538">
        <f>+CCC558</f>
        <v>0</v>
      </c>
      <c r="CCD120" s="1845" t="e">
        <f>+CCC120/CCC$16</f>
        <v>#DIV/0!</v>
      </c>
      <c r="CCE120" s="1538">
        <f>+CCE558</f>
        <v>0</v>
      </c>
      <c r="CCF120" s="1845" t="e">
        <f>+CCE120/CCE$16</f>
        <v>#DIV/0!</v>
      </c>
      <c r="CCG120" s="1538">
        <f>+CCG558</f>
        <v>0</v>
      </c>
      <c r="CCH120" s="1845" t="e">
        <f>+CCG120/CCG$16</f>
        <v>#DIV/0!</v>
      </c>
      <c r="CCI120" s="1538">
        <f>+CCI558</f>
        <v>0</v>
      </c>
      <c r="CCJ120" s="1845" t="e">
        <f>+CCI120/CCI$16</f>
        <v>#DIV/0!</v>
      </c>
      <c r="CCK120" s="1538">
        <f>+CCK558</f>
        <v>0</v>
      </c>
      <c r="CCL120" s="1845" t="e">
        <f>+CCK120/CCK$16</f>
        <v>#DIV/0!</v>
      </c>
      <c r="CCM120" s="1538">
        <f>+CCM558</f>
        <v>0</v>
      </c>
      <c r="CCN120" s="1845" t="e">
        <f>+CCM120/CCM$16</f>
        <v>#DIV/0!</v>
      </c>
      <c r="CCO120" s="1538">
        <f>+CCO558</f>
        <v>0</v>
      </c>
      <c r="CCP120" s="1845" t="e">
        <f>+CCO120/CCO$16</f>
        <v>#DIV/0!</v>
      </c>
      <c r="CCQ120" s="1538">
        <f>+CCQ558</f>
        <v>0</v>
      </c>
      <c r="CCR120" s="1845" t="e">
        <f>+CCQ120/CCQ$16</f>
        <v>#DIV/0!</v>
      </c>
      <c r="CCS120" s="1538">
        <f>+CCS558</f>
        <v>0</v>
      </c>
      <c r="CCT120" s="1845" t="e">
        <f>+CCS120/CCS$16</f>
        <v>#DIV/0!</v>
      </c>
      <c r="CCU120" s="1538">
        <f>+CCU558</f>
        <v>0</v>
      </c>
      <c r="CCV120" s="1845" t="e">
        <f>+CCU120/CCU$16</f>
        <v>#DIV/0!</v>
      </c>
      <c r="CCW120" s="1538">
        <f>+CCW558</f>
        <v>0</v>
      </c>
      <c r="CCX120" s="1845" t="e">
        <f>+CCW120/CCW$16</f>
        <v>#DIV/0!</v>
      </c>
      <c r="CCY120" s="1538">
        <f>+CCY558</f>
        <v>0</v>
      </c>
      <c r="CCZ120" s="1845" t="e">
        <f>+CCY120/CCY$16</f>
        <v>#DIV/0!</v>
      </c>
      <c r="CDA120" s="1538">
        <f>+CDA558</f>
        <v>0</v>
      </c>
      <c r="CDB120" s="1845" t="e">
        <f>+CDA120/CDA$16</f>
        <v>#DIV/0!</v>
      </c>
      <c r="CDC120" s="1538">
        <f>+CDC558</f>
        <v>0</v>
      </c>
      <c r="CDD120" s="1845" t="e">
        <f>+CDC120/CDC$16</f>
        <v>#DIV/0!</v>
      </c>
      <c r="CDE120" s="1538">
        <f>+CDE558</f>
        <v>0</v>
      </c>
      <c r="CDF120" s="1845" t="e">
        <f>+CDE120/CDE$16</f>
        <v>#DIV/0!</v>
      </c>
      <c r="CDG120" s="1538">
        <f>+CDG558</f>
        <v>0</v>
      </c>
      <c r="CDH120" s="1845" t="e">
        <f>+CDG120/CDG$16</f>
        <v>#DIV/0!</v>
      </c>
      <c r="CDI120" s="1538">
        <f>+CDI558</f>
        <v>0</v>
      </c>
      <c r="CDJ120" s="1845" t="e">
        <f>+CDI120/CDI$16</f>
        <v>#DIV/0!</v>
      </c>
      <c r="CDK120" s="1538">
        <f>+CDK558</f>
        <v>0</v>
      </c>
      <c r="CDL120" s="1845" t="e">
        <f>+CDK120/CDK$16</f>
        <v>#DIV/0!</v>
      </c>
      <c r="CDM120" s="1538">
        <f>+CDM558</f>
        <v>0</v>
      </c>
      <c r="CDN120" s="1845" t="e">
        <f>+CDM120/CDM$16</f>
        <v>#DIV/0!</v>
      </c>
      <c r="CDO120" s="1538">
        <f>+CDO558</f>
        <v>0</v>
      </c>
      <c r="CDP120" s="1845" t="e">
        <f>+CDO120/CDO$16</f>
        <v>#DIV/0!</v>
      </c>
      <c r="CDQ120" s="1538">
        <f>+CDQ558</f>
        <v>0</v>
      </c>
      <c r="CDR120" s="1845" t="e">
        <f>+CDQ120/CDQ$16</f>
        <v>#DIV/0!</v>
      </c>
      <c r="CDS120" s="1538">
        <f>+CDS558</f>
        <v>0</v>
      </c>
      <c r="CDT120" s="1845" t="e">
        <f>+CDS120/CDS$16</f>
        <v>#DIV/0!</v>
      </c>
      <c r="CDU120" s="1538">
        <f>+CDU558</f>
        <v>0</v>
      </c>
      <c r="CDV120" s="1845" t="e">
        <f>+CDU120/CDU$16</f>
        <v>#DIV/0!</v>
      </c>
      <c r="CDW120" s="1538">
        <f>+CDW558</f>
        <v>0</v>
      </c>
      <c r="CDX120" s="1845" t="e">
        <f>+CDW120/CDW$16</f>
        <v>#DIV/0!</v>
      </c>
      <c r="CDY120" s="1538">
        <f>+CDY558</f>
        <v>0</v>
      </c>
      <c r="CDZ120" s="1845" t="e">
        <f>+CDY120/CDY$16</f>
        <v>#DIV/0!</v>
      </c>
      <c r="CEA120" s="1538">
        <f>+CEA558</f>
        <v>0</v>
      </c>
      <c r="CEB120" s="1845" t="e">
        <f>+CEA120/CEA$16</f>
        <v>#DIV/0!</v>
      </c>
      <c r="CEC120" s="1538">
        <f>+CEC558</f>
        <v>0</v>
      </c>
      <c r="CED120" s="1845" t="e">
        <f>+CEC120/CEC$16</f>
        <v>#DIV/0!</v>
      </c>
      <c r="CEE120" s="1538">
        <f>+CEE558</f>
        <v>0</v>
      </c>
      <c r="CEF120" s="1845" t="e">
        <f>+CEE120/CEE$16</f>
        <v>#DIV/0!</v>
      </c>
      <c r="CEG120" s="1538">
        <f>+CEG558</f>
        <v>0</v>
      </c>
      <c r="CEH120" s="1845" t="e">
        <f>+CEG120/CEG$16</f>
        <v>#DIV/0!</v>
      </c>
      <c r="CEI120" s="1538">
        <f>+CEI558</f>
        <v>0</v>
      </c>
      <c r="CEJ120" s="1845" t="e">
        <f>+CEI120/CEI$16</f>
        <v>#DIV/0!</v>
      </c>
      <c r="CEK120" s="1538">
        <f>+CEK558</f>
        <v>0</v>
      </c>
      <c r="CEL120" s="1845" t="e">
        <f>+CEK120/CEK$16</f>
        <v>#DIV/0!</v>
      </c>
      <c r="CEM120" s="1538">
        <f>+CEM558</f>
        <v>0</v>
      </c>
      <c r="CEN120" s="1845" t="e">
        <f>+CEM120/CEM$16</f>
        <v>#DIV/0!</v>
      </c>
      <c r="CEO120" s="1538">
        <f>+CEO558</f>
        <v>0</v>
      </c>
      <c r="CEP120" s="1845" t="e">
        <f>+CEO120/CEO$16</f>
        <v>#DIV/0!</v>
      </c>
      <c r="CEQ120" s="1538">
        <f>+CEQ558</f>
        <v>0</v>
      </c>
      <c r="CER120" s="1845" t="e">
        <f>+CEQ120/CEQ$16</f>
        <v>#DIV/0!</v>
      </c>
      <c r="CES120" s="1538">
        <f>+CES558</f>
        <v>0</v>
      </c>
      <c r="CET120" s="1845" t="e">
        <f>+CES120/CES$16</f>
        <v>#DIV/0!</v>
      </c>
      <c r="CEU120" s="1538">
        <f>+CEU558</f>
        <v>0</v>
      </c>
      <c r="CEV120" s="1845" t="e">
        <f>+CEU120/CEU$16</f>
        <v>#DIV/0!</v>
      </c>
      <c r="CEW120" s="1538">
        <f>+CEW558</f>
        <v>0</v>
      </c>
      <c r="CEX120" s="1845" t="e">
        <f>+CEW120/CEW$16</f>
        <v>#DIV/0!</v>
      </c>
      <c r="CEY120" s="1538">
        <f>+CEY558</f>
        <v>0</v>
      </c>
      <c r="CEZ120" s="1845" t="e">
        <f>+CEY120/CEY$16</f>
        <v>#DIV/0!</v>
      </c>
      <c r="CFA120" s="1538">
        <f>+CFA558</f>
        <v>0</v>
      </c>
      <c r="CFB120" s="1845" t="e">
        <f>+CFA120/CFA$16</f>
        <v>#DIV/0!</v>
      </c>
      <c r="CFC120" s="1538">
        <f>+CFC558</f>
        <v>0</v>
      </c>
      <c r="CFD120" s="1845" t="e">
        <f>+CFC120/CFC$16</f>
        <v>#DIV/0!</v>
      </c>
      <c r="CFE120" s="1538">
        <f>+CFE558</f>
        <v>0</v>
      </c>
      <c r="CFF120" s="1845" t="e">
        <f>+CFE120/CFE$16</f>
        <v>#DIV/0!</v>
      </c>
      <c r="CFG120" s="1538">
        <f>+CFG558</f>
        <v>0</v>
      </c>
      <c r="CFH120" s="1845" t="e">
        <f>+CFG120/CFG$16</f>
        <v>#DIV/0!</v>
      </c>
      <c r="CFI120" s="1538">
        <f>+CFI558</f>
        <v>0</v>
      </c>
      <c r="CFJ120" s="1845" t="e">
        <f>+CFI120/CFI$16</f>
        <v>#DIV/0!</v>
      </c>
      <c r="CFK120" s="1538">
        <f>+CFK558</f>
        <v>0</v>
      </c>
      <c r="CFL120" s="1845" t="e">
        <f>+CFK120/CFK$16</f>
        <v>#DIV/0!</v>
      </c>
      <c r="CFM120" s="1538">
        <f>+CFM558</f>
        <v>0</v>
      </c>
      <c r="CFN120" s="1845" t="e">
        <f>+CFM120/CFM$16</f>
        <v>#DIV/0!</v>
      </c>
      <c r="CFO120" s="1538">
        <f>+CFO558</f>
        <v>0</v>
      </c>
      <c r="CFP120" s="1845" t="e">
        <f>+CFO120/CFO$16</f>
        <v>#DIV/0!</v>
      </c>
      <c r="CFQ120" s="1538">
        <f>+CFQ558</f>
        <v>0</v>
      </c>
      <c r="CFR120" s="1845" t="e">
        <f>+CFQ120/CFQ$16</f>
        <v>#DIV/0!</v>
      </c>
      <c r="CFS120" s="1538">
        <f>+CFS558</f>
        <v>0</v>
      </c>
      <c r="CFT120" s="1845" t="e">
        <f>+CFS120/CFS$16</f>
        <v>#DIV/0!</v>
      </c>
      <c r="CFU120" s="1538">
        <f>+CFU558</f>
        <v>0</v>
      </c>
      <c r="CFV120" s="1845" t="e">
        <f>+CFU120/CFU$16</f>
        <v>#DIV/0!</v>
      </c>
      <c r="CFW120" s="1538">
        <f>+CFW558</f>
        <v>0</v>
      </c>
      <c r="CFX120" s="1845" t="e">
        <f>+CFW120/CFW$16</f>
        <v>#DIV/0!</v>
      </c>
      <c r="CFY120" s="1538">
        <f>+CFY558</f>
        <v>0</v>
      </c>
      <c r="CFZ120" s="1845" t="e">
        <f>+CFY120/CFY$16</f>
        <v>#DIV/0!</v>
      </c>
      <c r="CGA120" s="1538">
        <f>+CGA558</f>
        <v>0</v>
      </c>
      <c r="CGB120" s="1845" t="e">
        <f>+CGA120/CGA$16</f>
        <v>#DIV/0!</v>
      </c>
      <c r="CGC120" s="1538">
        <f>+CGC558</f>
        <v>0</v>
      </c>
      <c r="CGD120" s="1845" t="e">
        <f>+CGC120/CGC$16</f>
        <v>#DIV/0!</v>
      </c>
      <c r="CGE120" s="1538">
        <f>+CGE558</f>
        <v>0</v>
      </c>
      <c r="CGF120" s="1845" t="e">
        <f>+CGE120/CGE$16</f>
        <v>#DIV/0!</v>
      </c>
      <c r="CGG120" s="1538">
        <f>+CGG558</f>
        <v>0</v>
      </c>
      <c r="CGH120" s="1845" t="e">
        <f>+CGG120/CGG$16</f>
        <v>#DIV/0!</v>
      </c>
      <c r="CGI120" s="1538">
        <f>+CGI558</f>
        <v>0</v>
      </c>
      <c r="CGJ120" s="1845" t="e">
        <f>+CGI120/CGI$16</f>
        <v>#DIV/0!</v>
      </c>
      <c r="CGK120" s="1538">
        <f>+CGK558</f>
        <v>0</v>
      </c>
      <c r="CGL120" s="1845" t="e">
        <f>+CGK120/CGK$16</f>
        <v>#DIV/0!</v>
      </c>
      <c r="CGM120" s="1538">
        <f>+CGM558</f>
        <v>0</v>
      </c>
      <c r="CGN120" s="1845" t="e">
        <f>+CGM120/CGM$16</f>
        <v>#DIV/0!</v>
      </c>
      <c r="CGO120" s="1538">
        <f>+CGO558</f>
        <v>0</v>
      </c>
      <c r="CGP120" s="1845" t="e">
        <f>+CGO120/CGO$16</f>
        <v>#DIV/0!</v>
      </c>
      <c r="CGQ120" s="1538">
        <f>+CGQ558</f>
        <v>0</v>
      </c>
      <c r="CGR120" s="1845" t="e">
        <f>+CGQ120/CGQ$16</f>
        <v>#DIV/0!</v>
      </c>
      <c r="CGS120" s="1538">
        <f>+CGS558</f>
        <v>0</v>
      </c>
      <c r="CGT120" s="1845" t="e">
        <f>+CGS120/CGS$16</f>
        <v>#DIV/0!</v>
      </c>
      <c r="CGU120" s="1538">
        <f>+CGU558</f>
        <v>0</v>
      </c>
      <c r="CGV120" s="1845" t="e">
        <f>+CGU120/CGU$16</f>
        <v>#DIV/0!</v>
      </c>
      <c r="CGW120" s="1538">
        <f>+CGW558</f>
        <v>0</v>
      </c>
      <c r="CGX120" s="1845" t="e">
        <f>+CGW120/CGW$16</f>
        <v>#DIV/0!</v>
      </c>
      <c r="CGY120" s="1538">
        <f>+CGY558</f>
        <v>0</v>
      </c>
      <c r="CGZ120" s="1845" t="e">
        <f>+CGY120/CGY$16</f>
        <v>#DIV/0!</v>
      </c>
      <c r="CHA120" s="1538">
        <f>+CHA558</f>
        <v>0</v>
      </c>
      <c r="CHB120" s="1845" t="e">
        <f>+CHA120/CHA$16</f>
        <v>#DIV/0!</v>
      </c>
      <c r="CHC120" s="1538">
        <f>+CHC558</f>
        <v>0</v>
      </c>
      <c r="CHD120" s="1845" t="e">
        <f>+CHC120/CHC$16</f>
        <v>#DIV/0!</v>
      </c>
      <c r="CHE120" s="1538">
        <f>+CHE558</f>
        <v>0</v>
      </c>
      <c r="CHF120" s="1845" t="e">
        <f>+CHE120/CHE$16</f>
        <v>#DIV/0!</v>
      </c>
      <c r="CHG120" s="1538">
        <f>+CHG558</f>
        <v>0</v>
      </c>
      <c r="CHH120" s="1845" t="e">
        <f>+CHG120/CHG$16</f>
        <v>#DIV/0!</v>
      </c>
      <c r="CHI120" s="1538">
        <f>+CHI558</f>
        <v>0</v>
      </c>
      <c r="CHJ120" s="1845" t="e">
        <f>+CHI120/CHI$16</f>
        <v>#DIV/0!</v>
      </c>
      <c r="CHK120" s="1538">
        <f>+CHK558</f>
        <v>0</v>
      </c>
      <c r="CHL120" s="1845" t="e">
        <f>+CHK120/CHK$16</f>
        <v>#DIV/0!</v>
      </c>
      <c r="CHM120" s="1538">
        <f>+CHM558</f>
        <v>0</v>
      </c>
      <c r="CHN120" s="1845" t="e">
        <f>+CHM120/CHM$16</f>
        <v>#DIV/0!</v>
      </c>
      <c r="CHO120" s="1538">
        <f>+CHO558</f>
        <v>0</v>
      </c>
      <c r="CHP120" s="1845" t="e">
        <f>+CHO120/CHO$16</f>
        <v>#DIV/0!</v>
      </c>
      <c r="CHQ120" s="1538">
        <f>+CHQ558</f>
        <v>0</v>
      </c>
      <c r="CHR120" s="1845" t="e">
        <f>+CHQ120/CHQ$16</f>
        <v>#DIV/0!</v>
      </c>
      <c r="CHS120" s="1538">
        <f>+CHS558</f>
        <v>0</v>
      </c>
      <c r="CHT120" s="1845" t="e">
        <f>+CHS120/CHS$16</f>
        <v>#DIV/0!</v>
      </c>
      <c r="CHU120" s="1538">
        <f>+CHU558</f>
        <v>0</v>
      </c>
      <c r="CHV120" s="1845" t="e">
        <f>+CHU120/CHU$16</f>
        <v>#DIV/0!</v>
      </c>
      <c r="CHW120" s="1538">
        <f>+CHW558</f>
        <v>0</v>
      </c>
      <c r="CHX120" s="1845" t="e">
        <f>+CHW120/CHW$16</f>
        <v>#DIV/0!</v>
      </c>
      <c r="CHY120" s="1538">
        <f>+CHY558</f>
        <v>0</v>
      </c>
      <c r="CHZ120" s="1845" t="e">
        <f>+CHY120/CHY$16</f>
        <v>#DIV/0!</v>
      </c>
      <c r="CIA120" s="1538">
        <f>+CIA558</f>
        <v>0</v>
      </c>
      <c r="CIB120" s="1845" t="e">
        <f>+CIA120/CIA$16</f>
        <v>#DIV/0!</v>
      </c>
      <c r="CIC120" s="1538">
        <f>+CIC558</f>
        <v>0</v>
      </c>
      <c r="CID120" s="1845" t="e">
        <f>+CIC120/CIC$16</f>
        <v>#DIV/0!</v>
      </c>
      <c r="CIE120" s="1538">
        <f>+CIE558</f>
        <v>0</v>
      </c>
      <c r="CIF120" s="1845" t="e">
        <f>+CIE120/CIE$16</f>
        <v>#DIV/0!</v>
      </c>
      <c r="CIG120" s="1538">
        <f>+CIG558</f>
        <v>0</v>
      </c>
      <c r="CIH120" s="1845" t="e">
        <f>+CIG120/CIG$16</f>
        <v>#DIV/0!</v>
      </c>
      <c r="CII120" s="1538">
        <f>+CII558</f>
        <v>0</v>
      </c>
      <c r="CIJ120" s="1845" t="e">
        <f>+CII120/CII$16</f>
        <v>#DIV/0!</v>
      </c>
      <c r="CIK120" s="1538">
        <f>+CIK558</f>
        <v>0</v>
      </c>
      <c r="CIL120" s="1845" t="e">
        <f>+CIK120/CIK$16</f>
        <v>#DIV/0!</v>
      </c>
      <c r="CIM120" s="1538">
        <f>+CIM558</f>
        <v>0</v>
      </c>
      <c r="CIN120" s="1845" t="e">
        <f>+CIM120/CIM$16</f>
        <v>#DIV/0!</v>
      </c>
      <c r="CIO120" s="1538">
        <f>+CIO558</f>
        <v>0</v>
      </c>
      <c r="CIP120" s="1845" t="e">
        <f>+CIO120/CIO$16</f>
        <v>#DIV/0!</v>
      </c>
      <c r="CIQ120" s="1538">
        <f>+CIQ558</f>
        <v>0</v>
      </c>
      <c r="CIR120" s="1845" t="e">
        <f>+CIQ120/CIQ$16</f>
        <v>#DIV/0!</v>
      </c>
      <c r="CIS120" s="1538">
        <f>+CIS558</f>
        <v>0</v>
      </c>
      <c r="CIT120" s="1845" t="e">
        <f>+CIS120/CIS$16</f>
        <v>#DIV/0!</v>
      </c>
      <c r="CIU120" s="1538">
        <f>+CIU558</f>
        <v>0</v>
      </c>
      <c r="CIV120" s="1845" t="e">
        <f>+CIU120/CIU$16</f>
        <v>#DIV/0!</v>
      </c>
      <c r="CIW120" s="1538">
        <f>+CIW558</f>
        <v>0</v>
      </c>
      <c r="CIX120" s="1845" t="e">
        <f>+CIW120/CIW$16</f>
        <v>#DIV/0!</v>
      </c>
      <c r="CIY120" s="1538">
        <f>+CIY558</f>
        <v>0</v>
      </c>
      <c r="CIZ120" s="1845" t="e">
        <f>+CIY120/CIY$16</f>
        <v>#DIV/0!</v>
      </c>
      <c r="CJA120" s="1538">
        <f>+CJA558</f>
        <v>0</v>
      </c>
      <c r="CJB120" s="1845" t="e">
        <f>+CJA120/CJA$16</f>
        <v>#DIV/0!</v>
      </c>
      <c r="CJC120" s="1538">
        <f>+CJC558</f>
        <v>0</v>
      </c>
      <c r="CJD120" s="1845" t="e">
        <f>+CJC120/CJC$16</f>
        <v>#DIV/0!</v>
      </c>
      <c r="CJE120" s="1538">
        <f>+CJE558</f>
        <v>0</v>
      </c>
      <c r="CJF120" s="1845" t="e">
        <f>+CJE120/CJE$16</f>
        <v>#DIV/0!</v>
      </c>
      <c r="CJG120" s="1538">
        <f>+CJG558</f>
        <v>0</v>
      </c>
      <c r="CJH120" s="1845" t="e">
        <f>+CJG120/CJG$16</f>
        <v>#DIV/0!</v>
      </c>
      <c r="CJI120" s="1538">
        <f>+CJI558</f>
        <v>0</v>
      </c>
      <c r="CJJ120" s="1845" t="e">
        <f>+CJI120/CJI$16</f>
        <v>#DIV/0!</v>
      </c>
      <c r="CJK120" s="1538">
        <f>+CJK558</f>
        <v>0</v>
      </c>
      <c r="CJL120" s="1845" t="e">
        <f>+CJK120/CJK$16</f>
        <v>#DIV/0!</v>
      </c>
      <c r="CJM120" s="1538">
        <f>+CJM558</f>
        <v>0</v>
      </c>
      <c r="CJN120" s="1845" t="e">
        <f>+CJM120/CJM$16</f>
        <v>#DIV/0!</v>
      </c>
      <c r="CJO120" s="1538">
        <f>+CJO558</f>
        <v>0</v>
      </c>
      <c r="CJP120" s="1845" t="e">
        <f>+CJO120/CJO$16</f>
        <v>#DIV/0!</v>
      </c>
      <c r="CJQ120" s="1538">
        <f>+CJQ558</f>
        <v>0</v>
      </c>
      <c r="CJR120" s="1845" t="e">
        <f>+CJQ120/CJQ$16</f>
        <v>#DIV/0!</v>
      </c>
      <c r="CJS120" s="1538">
        <f>+CJS558</f>
        <v>0</v>
      </c>
      <c r="CJT120" s="1845" t="e">
        <f>+CJS120/CJS$16</f>
        <v>#DIV/0!</v>
      </c>
      <c r="CJU120" s="1538">
        <f>+CJU558</f>
        <v>0</v>
      </c>
      <c r="CJV120" s="1845" t="e">
        <f>+CJU120/CJU$16</f>
        <v>#DIV/0!</v>
      </c>
      <c r="CJW120" s="1538">
        <f>+CJW558</f>
        <v>0</v>
      </c>
      <c r="CJX120" s="1845" t="e">
        <f>+CJW120/CJW$16</f>
        <v>#DIV/0!</v>
      </c>
      <c r="CJY120" s="1538">
        <f>+CJY558</f>
        <v>0</v>
      </c>
      <c r="CJZ120" s="1845" t="e">
        <f>+CJY120/CJY$16</f>
        <v>#DIV/0!</v>
      </c>
      <c r="CKA120" s="1538">
        <f>+CKA558</f>
        <v>0</v>
      </c>
      <c r="CKB120" s="1845" t="e">
        <f>+CKA120/CKA$16</f>
        <v>#DIV/0!</v>
      </c>
      <c r="CKC120" s="1538">
        <f>+CKC558</f>
        <v>0</v>
      </c>
      <c r="CKD120" s="1845" t="e">
        <f>+CKC120/CKC$16</f>
        <v>#DIV/0!</v>
      </c>
      <c r="CKE120" s="1538">
        <f>+CKE558</f>
        <v>0</v>
      </c>
      <c r="CKF120" s="1845" t="e">
        <f>+CKE120/CKE$16</f>
        <v>#DIV/0!</v>
      </c>
      <c r="CKG120" s="1538">
        <f>+CKG558</f>
        <v>0</v>
      </c>
      <c r="CKH120" s="1845" t="e">
        <f>+CKG120/CKG$16</f>
        <v>#DIV/0!</v>
      </c>
      <c r="CKI120" s="1538">
        <f>+CKI558</f>
        <v>0</v>
      </c>
      <c r="CKJ120" s="1845" t="e">
        <f>+CKI120/CKI$16</f>
        <v>#DIV/0!</v>
      </c>
      <c r="CKK120" s="1538">
        <f>+CKK558</f>
        <v>0</v>
      </c>
      <c r="CKL120" s="1845" t="e">
        <f>+CKK120/CKK$16</f>
        <v>#DIV/0!</v>
      </c>
      <c r="CKM120" s="1538">
        <f>+CKM558</f>
        <v>0</v>
      </c>
      <c r="CKN120" s="1845" t="e">
        <f>+CKM120/CKM$16</f>
        <v>#DIV/0!</v>
      </c>
      <c r="CKO120" s="1538">
        <f>+CKO558</f>
        <v>0</v>
      </c>
      <c r="CKP120" s="1845" t="e">
        <f>+CKO120/CKO$16</f>
        <v>#DIV/0!</v>
      </c>
      <c r="CKQ120" s="1538">
        <f>+CKQ558</f>
        <v>0</v>
      </c>
      <c r="CKR120" s="1845" t="e">
        <f>+CKQ120/CKQ$16</f>
        <v>#DIV/0!</v>
      </c>
      <c r="CKS120" s="1538">
        <f>+CKS558</f>
        <v>0</v>
      </c>
      <c r="CKT120" s="1845" t="e">
        <f>+CKS120/CKS$16</f>
        <v>#DIV/0!</v>
      </c>
      <c r="CKU120" s="1538">
        <f>+CKU558</f>
        <v>0</v>
      </c>
      <c r="CKV120" s="1845" t="e">
        <f>+CKU120/CKU$16</f>
        <v>#DIV/0!</v>
      </c>
      <c r="CKW120" s="1538">
        <f>+CKW558</f>
        <v>0</v>
      </c>
      <c r="CKX120" s="1845" t="e">
        <f>+CKW120/CKW$16</f>
        <v>#DIV/0!</v>
      </c>
      <c r="CKY120" s="1538">
        <f>+CKY558</f>
        <v>0</v>
      </c>
      <c r="CKZ120" s="1845" t="e">
        <f>+CKY120/CKY$16</f>
        <v>#DIV/0!</v>
      </c>
      <c r="CLA120" s="1538">
        <f>+CLA558</f>
        <v>0</v>
      </c>
      <c r="CLB120" s="1845" t="e">
        <f>+CLA120/CLA$16</f>
        <v>#DIV/0!</v>
      </c>
      <c r="CLC120" s="1538">
        <f>+CLC558</f>
        <v>0</v>
      </c>
      <c r="CLD120" s="1845" t="e">
        <f>+CLC120/CLC$16</f>
        <v>#DIV/0!</v>
      </c>
      <c r="CLE120" s="1538">
        <f>+CLE558</f>
        <v>0</v>
      </c>
      <c r="CLF120" s="1845" t="e">
        <f>+CLE120/CLE$16</f>
        <v>#DIV/0!</v>
      </c>
      <c r="CLG120" s="1538">
        <f>+CLG558</f>
        <v>0</v>
      </c>
      <c r="CLH120" s="1845" t="e">
        <f>+CLG120/CLG$16</f>
        <v>#DIV/0!</v>
      </c>
      <c r="CLI120" s="1538">
        <f>+CLI558</f>
        <v>0</v>
      </c>
      <c r="CLJ120" s="1845" t="e">
        <f>+CLI120/CLI$16</f>
        <v>#DIV/0!</v>
      </c>
      <c r="CLK120" s="1538">
        <f>+CLK558</f>
        <v>0</v>
      </c>
      <c r="CLL120" s="1845" t="e">
        <f>+CLK120/CLK$16</f>
        <v>#DIV/0!</v>
      </c>
      <c r="CLM120" s="1538">
        <f>+CLM558</f>
        <v>0</v>
      </c>
      <c r="CLN120" s="1845" t="e">
        <f>+CLM120/CLM$16</f>
        <v>#DIV/0!</v>
      </c>
      <c r="CLO120" s="1538">
        <f>+CLO558</f>
        <v>0</v>
      </c>
      <c r="CLP120" s="1845" t="e">
        <f>+CLO120/CLO$16</f>
        <v>#DIV/0!</v>
      </c>
      <c r="CLQ120" s="1538">
        <f>+CLQ558</f>
        <v>0</v>
      </c>
      <c r="CLR120" s="1845" t="e">
        <f>+CLQ120/CLQ$16</f>
        <v>#DIV/0!</v>
      </c>
      <c r="CLS120" s="1538">
        <f>+CLS558</f>
        <v>0</v>
      </c>
      <c r="CLT120" s="1845" t="e">
        <f>+CLS120/CLS$16</f>
        <v>#DIV/0!</v>
      </c>
      <c r="CLU120" s="1538">
        <f>+CLU558</f>
        <v>0</v>
      </c>
      <c r="CLV120" s="1845" t="e">
        <f>+CLU120/CLU$16</f>
        <v>#DIV/0!</v>
      </c>
      <c r="CLW120" s="1538">
        <f>+CLW558</f>
        <v>0</v>
      </c>
      <c r="CLX120" s="1845" t="e">
        <f>+CLW120/CLW$16</f>
        <v>#DIV/0!</v>
      </c>
      <c r="CLY120" s="1538">
        <f>+CLY558</f>
        <v>0</v>
      </c>
      <c r="CLZ120" s="1845" t="e">
        <f>+CLY120/CLY$16</f>
        <v>#DIV/0!</v>
      </c>
      <c r="CMA120" s="1538">
        <f>+CMA558</f>
        <v>0</v>
      </c>
      <c r="CMB120" s="1845" t="e">
        <f>+CMA120/CMA$16</f>
        <v>#DIV/0!</v>
      </c>
      <c r="CMC120" s="1538">
        <f>+CMC558</f>
        <v>0</v>
      </c>
      <c r="CMD120" s="1845" t="e">
        <f>+CMC120/CMC$16</f>
        <v>#DIV/0!</v>
      </c>
      <c r="CME120" s="1538">
        <f>+CME558</f>
        <v>0</v>
      </c>
      <c r="CMF120" s="1845" t="e">
        <f>+CME120/CME$16</f>
        <v>#DIV/0!</v>
      </c>
      <c r="CMG120" s="1538">
        <f>+CMG558</f>
        <v>0</v>
      </c>
      <c r="CMH120" s="1845" t="e">
        <f>+CMG120/CMG$16</f>
        <v>#DIV/0!</v>
      </c>
      <c r="CMI120" s="1538">
        <f>+CMI558</f>
        <v>0</v>
      </c>
      <c r="CMJ120" s="1845" t="e">
        <f>+CMI120/CMI$16</f>
        <v>#DIV/0!</v>
      </c>
      <c r="CMK120" s="1538">
        <f>+CMK558</f>
        <v>0</v>
      </c>
      <c r="CML120" s="1845" t="e">
        <f>+CMK120/CMK$16</f>
        <v>#DIV/0!</v>
      </c>
      <c r="CMM120" s="1538">
        <f>+CMM558</f>
        <v>0</v>
      </c>
      <c r="CMN120" s="1845" t="e">
        <f>+CMM120/CMM$16</f>
        <v>#DIV/0!</v>
      </c>
      <c r="CMO120" s="1538">
        <f>+CMO558</f>
        <v>0</v>
      </c>
      <c r="CMP120" s="1845" t="e">
        <f>+CMO120/CMO$16</f>
        <v>#DIV/0!</v>
      </c>
      <c r="CMQ120" s="1538">
        <f>+CMQ558</f>
        <v>0</v>
      </c>
      <c r="CMR120" s="1845" t="e">
        <f>+CMQ120/CMQ$16</f>
        <v>#DIV/0!</v>
      </c>
      <c r="CMS120" s="1538">
        <f>+CMS558</f>
        <v>0</v>
      </c>
      <c r="CMT120" s="1845" t="e">
        <f>+CMS120/CMS$16</f>
        <v>#DIV/0!</v>
      </c>
      <c r="CMU120" s="1538">
        <f>+CMU558</f>
        <v>0</v>
      </c>
      <c r="CMV120" s="1845" t="e">
        <f>+CMU120/CMU$16</f>
        <v>#DIV/0!</v>
      </c>
      <c r="CMW120" s="1538">
        <f>+CMW558</f>
        <v>0</v>
      </c>
      <c r="CMX120" s="1845" t="e">
        <f>+CMW120/CMW$16</f>
        <v>#DIV/0!</v>
      </c>
      <c r="CMY120" s="1538">
        <f>+CMY558</f>
        <v>0</v>
      </c>
      <c r="CMZ120" s="1845" t="e">
        <f>+CMY120/CMY$16</f>
        <v>#DIV/0!</v>
      </c>
      <c r="CNA120" s="1538">
        <f>+CNA558</f>
        <v>0</v>
      </c>
      <c r="CNB120" s="1845" t="e">
        <f>+CNA120/CNA$16</f>
        <v>#DIV/0!</v>
      </c>
      <c r="CNC120" s="1538">
        <f>+CNC558</f>
        <v>0</v>
      </c>
      <c r="CND120" s="1845" t="e">
        <f>+CNC120/CNC$16</f>
        <v>#DIV/0!</v>
      </c>
      <c r="CNE120" s="1538">
        <f>+CNE558</f>
        <v>0</v>
      </c>
      <c r="CNF120" s="1845" t="e">
        <f>+CNE120/CNE$16</f>
        <v>#DIV/0!</v>
      </c>
      <c r="CNG120" s="1538">
        <f>+CNG558</f>
        <v>0</v>
      </c>
      <c r="CNH120" s="1845" t="e">
        <f>+CNG120/CNG$16</f>
        <v>#DIV/0!</v>
      </c>
      <c r="CNI120" s="1538">
        <f>+CNI558</f>
        <v>0</v>
      </c>
      <c r="CNJ120" s="1845" t="e">
        <f>+CNI120/CNI$16</f>
        <v>#DIV/0!</v>
      </c>
      <c r="CNK120" s="1538">
        <f>+CNK558</f>
        <v>0</v>
      </c>
      <c r="CNL120" s="1845" t="e">
        <f>+CNK120/CNK$16</f>
        <v>#DIV/0!</v>
      </c>
      <c r="CNM120" s="1538">
        <f>+CNM558</f>
        <v>0</v>
      </c>
      <c r="CNN120" s="1845" t="e">
        <f>+CNM120/CNM$16</f>
        <v>#DIV/0!</v>
      </c>
      <c r="CNO120" s="1538">
        <f>+CNO558</f>
        <v>0</v>
      </c>
      <c r="CNP120" s="1845" t="e">
        <f>+CNO120/CNO$16</f>
        <v>#DIV/0!</v>
      </c>
      <c r="CNQ120" s="1538">
        <f>+CNQ558</f>
        <v>0</v>
      </c>
      <c r="CNR120" s="1845" t="e">
        <f>+CNQ120/CNQ$16</f>
        <v>#DIV/0!</v>
      </c>
      <c r="CNS120" s="1538">
        <f>+CNS558</f>
        <v>0</v>
      </c>
      <c r="CNT120" s="1845" t="e">
        <f>+CNS120/CNS$16</f>
        <v>#DIV/0!</v>
      </c>
      <c r="CNU120" s="1538">
        <f>+CNU558</f>
        <v>0</v>
      </c>
      <c r="CNV120" s="1845" t="e">
        <f>+CNU120/CNU$16</f>
        <v>#DIV/0!</v>
      </c>
      <c r="CNW120" s="1538">
        <f>+CNW558</f>
        <v>0</v>
      </c>
      <c r="CNX120" s="1845" t="e">
        <f>+CNW120/CNW$16</f>
        <v>#DIV/0!</v>
      </c>
      <c r="CNY120" s="1538">
        <f>+CNY558</f>
        <v>0</v>
      </c>
      <c r="CNZ120" s="1845" t="e">
        <f>+CNY120/CNY$16</f>
        <v>#DIV/0!</v>
      </c>
      <c r="COA120" s="1538">
        <f>+COA558</f>
        <v>0</v>
      </c>
      <c r="COB120" s="1845" t="e">
        <f>+COA120/COA$16</f>
        <v>#DIV/0!</v>
      </c>
      <c r="COC120" s="1538">
        <f>+COC558</f>
        <v>0</v>
      </c>
      <c r="COD120" s="1845" t="e">
        <f>+COC120/COC$16</f>
        <v>#DIV/0!</v>
      </c>
      <c r="COE120" s="1538">
        <f>+COE558</f>
        <v>0</v>
      </c>
      <c r="COF120" s="1845" t="e">
        <f>+COE120/COE$16</f>
        <v>#DIV/0!</v>
      </c>
      <c r="COG120" s="1538">
        <f>+COG558</f>
        <v>0</v>
      </c>
      <c r="COH120" s="1845" t="e">
        <f>+COG120/COG$16</f>
        <v>#DIV/0!</v>
      </c>
      <c r="COI120" s="1538">
        <f>+COI558</f>
        <v>0</v>
      </c>
      <c r="COJ120" s="1845" t="e">
        <f>+COI120/COI$16</f>
        <v>#DIV/0!</v>
      </c>
      <c r="COK120" s="1538">
        <f>+COK558</f>
        <v>0</v>
      </c>
      <c r="COL120" s="1845" t="e">
        <f>+COK120/COK$16</f>
        <v>#DIV/0!</v>
      </c>
      <c r="COM120" s="1538">
        <f>+COM558</f>
        <v>0</v>
      </c>
      <c r="CON120" s="1845" t="e">
        <f>+COM120/COM$16</f>
        <v>#DIV/0!</v>
      </c>
      <c r="COO120" s="1538">
        <f>+COO558</f>
        <v>0</v>
      </c>
      <c r="COP120" s="1845" t="e">
        <f>+COO120/COO$16</f>
        <v>#DIV/0!</v>
      </c>
      <c r="COQ120" s="1538">
        <f>+COQ558</f>
        <v>0</v>
      </c>
      <c r="COR120" s="1845" t="e">
        <f>+COQ120/COQ$16</f>
        <v>#DIV/0!</v>
      </c>
      <c r="COS120" s="1538">
        <f>+COS558</f>
        <v>0</v>
      </c>
      <c r="COT120" s="1845" t="e">
        <f>+COS120/COS$16</f>
        <v>#DIV/0!</v>
      </c>
      <c r="COU120" s="1538">
        <f>+COU558</f>
        <v>0</v>
      </c>
      <c r="COV120" s="1845" t="e">
        <f>+COU120/COU$16</f>
        <v>#DIV/0!</v>
      </c>
      <c r="COW120" s="1538">
        <f>+COW558</f>
        <v>0</v>
      </c>
      <c r="COX120" s="1845" t="e">
        <f>+COW120/COW$16</f>
        <v>#DIV/0!</v>
      </c>
      <c r="COY120" s="1538">
        <f>+COY558</f>
        <v>0</v>
      </c>
      <c r="COZ120" s="1845" t="e">
        <f>+COY120/COY$16</f>
        <v>#DIV/0!</v>
      </c>
      <c r="CPA120" s="1538">
        <f>+CPA558</f>
        <v>0</v>
      </c>
      <c r="CPB120" s="1845" t="e">
        <f>+CPA120/CPA$16</f>
        <v>#DIV/0!</v>
      </c>
      <c r="CPC120" s="1538">
        <f>+CPC558</f>
        <v>0</v>
      </c>
      <c r="CPD120" s="1845" t="e">
        <f>+CPC120/CPC$16</f>
        <v>#DIV/0!</v>
      </c>
      <c r="CPE120" s="1538">
        <f>+CPE558</f>
        <v>0</v>
      </c>
      <c r="CPF120" s="1845" t="e">
        <f>+CPE120/CPE$16</f>
        <v>#DIV/0!</v>
      </c>
      <c r="CPG120" s="1538">
        <f>+CPG558</f>
        <v>0</v>
      </c>
      <c r="CPH120" s="1845" t="e">
        <f>+CPG120/CPG$16</f>
        <v>#DIV/0!</v>
      </c>
      <c r="CPI120" s="1538">
        <f>+CPI558</f>
        <v>0</v>
      </c>
      <c r="CPJ120" s="1845" t="e">
        <f>+CPI120/CPI$16</f>
        <v>#DIV/0!</v>
      </c>
      <c r="CPK120" s="1538">
        <f>+CPK558</f>
        <v>0</v>
      </c>
      <c r="CPL120" s="1845" t="e">
        <f>+CPK120/CPK$16</f>
        <v>#DIV/0!</v>
      </c>
      <c r="CPM120" s="1538">
        <f>+CPM558</f>
        <v>0</v>
      </c>
      <c r="CPN120" s="1845" t="e">
        <f>+CPM120/CPM$16</f>
        <v>#DIV/0!</v>
      </c>
      <c r="CPO120" s="1538">
        <f>+CPO558</f>
        <v>0</v>
      </c>
      <c r="CPP120" s="1845" t="e">
        <f>+CPO120/CPO$16</f>
        <v>#DIV/0!</v>
      </c>
      <c r="CPQ120" s="1538">
        <f>+CPQ558</f>
        <v>0</v>
      </c>
      <c r="CPR120" s="1845" t="e">
        <f>+CPQ120/CPQ$16</f>
        <v>#DIV/0!</v>
      </c>
      <c r="CPS120" s="1538">
        <f>+CPS558</f>
        <v>0</v>
      </c>
      <c r="CPT120" s="1845" t="e">
        <f>+CPS120/CPS$16</f>
        <v>#DIV/0!</v>
      </c>
      <c r="CPU120" s="1538">
        <f>+CPU558</f>
        <v>0</v>
      </c>
      <c r="CPV120" s="1845" t="e">
        <f>+CPU120/CPU$16</f>
        <v>#DIV/0!</v>
      </c>
      <c r="CPW120" s="1538">
        <f>+CPW558</f>
        <v>0</v>
      </c>
      <c r="CPX120" s="1845" t="e">
        <f>+CPW120/CPW$16</f>
        <v>#DIV/0!</v>
      </c>
      <c r="CPY120" s="1538">
        <f>+CPY558</f>
        <v>0</v>
      </c>
      <c r="CPZ120" s="1845" t="e">
        <f>+CPY120/CPY$16</f>
        <v>#DIV/0!</v>
      </c>
      <c r="CQA120" s="1538">
        <f>+CQA558</f>
        <v>0</v>
      </c>
      <c r="CQB120" s="1845" t="e">
        <f>+CQA120/CQA$16</f>
        <v>#DIV/0!</v>
      </c>
      <c r="CQC120" s="1538">
        <f>+CQC558</f>
        <v>0</v>
      </c>
      <c r="CQD120" s="1845" t="e">
        <f>+CQC120/CQC$16</f>
        <v>#DIV/0!</v>
      </c>
      <c r="CQE120" s="1538">
        <f>+CQE558</f>
        <v>0</v>
      </c>
      <c r="CQF120" s="1845" t="e">
        <f>+CQE120/CQE$16</f>
        <v>#DIV/0!</v>
      </c>
      <c r="CQG120" s="1538">
        <f>+CQG558</f>
        <v>0</v>
      </c>
      <c r="CQH120" s="1845" t="e">
        <f>+CQG120/CQG$16</f>
        <v>#DIV/0!</v>
      </c>
      <c r="CQI120" s="1538">
        <f>+CQI558</f>
        <v>0</v>
      </c>
      <c r="CQJ120" s="1845" t="e">
        <f>+CQI120/CQI$16</f>
        <v>#DIV/0!</v>
      </c>
      <c r="CQK120" s="1538">
        <f>+CQK558</f>
        <v>0</v>
      </c>
      <c r="CQL120" s="1845" t="e">
        <f>+CQK120/CQK$16</f>
        <v>#DIV/0!</v>
      </c>
      <c r="CQM120" s="1538">
        <f>+CQM558</f>
        <v>0</v>
      </c>
      <c r="CQN120" s="1845" t="e">
        <f>+CQM120/CQM$16</f>
        <v>#DIV/0!</v>
      </c>
      <c r="CQO120" s="1538">
        <f>+CQO558</f>
        <v>0</v>
      </c>
      <c r="CQP120" s="1845" t="e">
        <f>+CQO120/CQO$16</f>
        <v>#DIV/0!</v>
      </c>
      <c r="CQQ120" s="1538">
        <f>+CQQ558</f>
        <v>0</v>
      </c>
      <c r="CQR120" s="1845" t="e">
        <f>+CQQ120/CQQ$16</f>
        <v>#DIV/0!</v>
      </c>
      <c r="CQS120" s="1538">
        <f>+CQS558</f>
        <v>0</v>
      </c>
      <c r="CQT120" s="1845" t="e">
        <f>+CQS120/CQS$16</f>
        <v>#DIV/0!</v>
      </c>
      <c r="CQU120" s="1538">
        <f>+CQU558</f>
        <v>0</v>
      </c>
      <c r="CQV120" s="1845" t="e">
        <f>+CQU120/CQU$16</f>
        <v>#DIV/0!</v>
      </c>
      <c r="CQW120" s="1538">
        <f>+CQW558</f>
        <v>0</v>
      </c>
      <c r="CQX120" s="1845" t="e">
        <f>+CQW120/CQW$16</f>
        <v>#DIV/0!</v>
      </c>
      <c r="CQY120" s="1538">
        <f>+CQY558</f>
        <v>0</v>
      </c>
      <c r="CQZ120" s="1845" t="e">
        <f>+CQY120/CQY$16</f>
        <v>#DIV/0!</v>
      </c>
      <c r="CRA120" s="1538">
        <f>+CRA558</f>
        <v>0</v>
      </c>
      <c r="CRB120" s="1845" t="e">
        <f>+CRA120/CRA$16</f>
        <v>#DIV/0!</v>
      </c>
      <c r="CRC120" s="1538">
        <f>+CRC558</f>
        <v>0</v>
      </c>
      <c r="CRD120" s="1845" t="e">
        <f>+CRC120/CRC$16</f>
        <v>#DIV/0!</v>
      </c>
      <c r="CRE120" s="1538">
        <f>+CRE558</f>
        <v>0</v>
      </c>
      <c r="CRF120" s="1845" t="e">
        <f>+CRE120/CRE$16</f>
        <v>#DIV/0!</v>
      </c>
      <c r="CRG120" s="1538">
        <f>+CRG558</f>
        <v>0</v>
      </c>
      <c r="CRH120" s="1845" t="e">
        <f>+CRG120/CRG$16</f>
        <v>#DIV/0!</v>
      </c>
      <c r="CRI120" s="1538">
        <f>+CRI558</f>
        <v>0</v>
      </c>
      <c r="CRJ120" s="1845" t="e">
        <f>+CRI120/CRI$16</f>
        <v>#DIV/0!</v>
      </c>
      <c r="CRK120" s="1538">
        <f>+CRK558</f>
        <v>0</v>
      </c>
      <c r="CRL120" s="1845" t="e">
        <f>+CRK120/CRK$16</f>
        <v>#DIV/0!</v>
      </c>
      <c r="CRM120" s="1538">
        <f>+CRM558</f>
        <v>0</v>
      </c>
      <c r="CRN120" s="1845" t="e">
        <f>+CRM120/CRM$16</f>
        <v>#DIV/0!</v>
      </c>
      <c r="CRO120" s="1538">
        <f>+CRO558</f>
        <v>0</v>
      </c>
      <c r="CRP120" s="1845" t="e">
        <f>+CRO120/CRO$16</f>
        <v>#DIV/0!</v>
      </c>
      <c r="CRQ120" s="1538">
        <f>+CRQ558</f>
        <v>0</v>
      </c>
      <c r="CRR120" s="1845" t="e">
        <f>+CRQ120/CRQ$16</f>
        <v>#DIV/0!</v>
      </c>
      <c r="CRS120" s="1538">
        <f>+CRS558</f>
        <v>0</v>
      </c>
      <c r="CRT120" s="1845" t="e">
        <f>+CRS120/CRS$16</f>
        <v>#DIV/0!</v>
      </c>
      <c r="CRU120" s="1538">
        <f>+CRU558</f>
        <v>0</v>
      </c>
      <c r="CRV120" s="1845" t="e">
        <f>+CRU120/CRU$16</f>
        <v>#DIV/0!</v>
      </c>
      <c r="CRW120" s="1538">
        <f>+CRW558</f>
        <v>0</v>
      </c>
      <c r="CRX120" s="1845" t="e">
        <f>+CRW120/CRW$16</f>
        <v>#DIV/0!</v>
      </c>
      <c r="CRY120" s="1538">
        <f>+CRY558</f>
        <v>0</v>
      </c>
      <c r="CRZ120" s="1845" t="e">
        <f>+CRY120/CRY$16</f>
        <v>#DIV/0!</v>
      </c>
      <c r="CSA120" s="1538">
        <f>+CSA558</f>
        <v>0</v>
      </c>
      <c r="CSB120" s="1845" t="e">
        <f>+CSA120/CSA$16</f>
        <v>#DIV/0!</v>
      </c>
      <c r="CSC120" s="1538">
        <f>+CSC558</f>
        <v>0</v>
      </c>
      <c r="CSD120" s="1845" t="e">
        <f>+CSC120/CSC$16</f>
        <v>#DIV/0!</v>
      </c>
      <c r="CSE120" s="1538">
        <f>+CSE558</f>
        <v>0</v>
      </c>
      <c r="CSF120" s="1845" t="e">
        <f>+CSE120/CSE$16</f>
        <v>#DIV/0!</v>
      </c>
      <c r="CSG120" s="1538">
        <f>+CSG558</f>
        <v>0</v>
      </c>
      <c r="CSH120" s="1845" t="e">
        <f>+CSG120/CSG$16</f>
        <v>#DIV/0!</v>
      </c>
      <c r="CSI120" s="1538">
        <f>+CSI558</f>
        <v>0</v>
      </c>
      <c r="CSJ120" s="1845" t="e">
        <f>+CSI120/CSI$16</f>
        <v>#DIV/0!</v>
      </c>
      <c r="CSK120" s="1538">
        <f>+CSK558</f>
        <v>0</v>
      </c>
      <c r="CSL120" s="1845" t="e">
        <f>+CSK120/CSK$16</f>
        <v>#DIV/0!</v>
      </c>
      <c r="CSM120" s="1538">
        <f>+CSM558</f>
        <v>0</v>
      </c>
      <c r="CSN120" s="1845" t="e">
        <f>+CSM120/CSM$16</f>
        <v>#DIV/0!</v>
      </c>
      <c r="CSO120" s="1538">
        <f>+CSO558</f>
        <v>0</v>
      </c>
      <c r="CSP120" s="1845" t="e">
        <f>+CSO120/CSO$16</f>
        <v>#DIV/0!</v>
      </c>
      <c r="CSQ120" s="1538">
        <f>+CSQ558</f>
        <v>0</v>
      </c>
      <c r="CSR120" s="1845" t="e">
        <f>+CSQ120/CSQ$16</f>
        <v>#DIV/0!</v>
      </c>
      <c r="CSS120" s="1538">
        <f>+CSS558</f>
        <v>0</v>
      </c>
      <c r="CST120" s="1845" t="e">
        <f>+CSS120/CSS$16</f>
        <v>#DIV/0!</v>
      </c>
      <c r="CSU120" s="1538">
        <f>+CSU558</f>
        <v>0</v>
      </c>
      <c r="CSV120" s="1845" t="e">
        <f>+CSU120/CSU$16</f>
        <v>#DIV/0!</v>
      </c>
      <c r="CSW120" s="1538">
        <f>+CSW558</f>
        <v>0</v>
      </c>
      <c r="CSX120" s="1845" t="e">
        <f>+CSW120/CSW$16</f>
        <v>#DIV/0!</v>
      </c>
      <c r="CSY120" s="1538">
        <f>+CSY558</f>
        <v>0</v>
      </c>
      <c r="CSZ120" s="1845" t="e">
        <f>+CSY120/CSY$16</f>
        <v>#DIV/0!</v>
      </c>
      <c r="CTA120" s="1538">
        <f>+CTA558</f>
        <v>0</v>
      </c>
      <c r="CTB120" s="1845" t="e">
        <f>+CTA120/CTA$16</f>
        <v>#DIV/0!</v>
      </c>
      <c r="CTC120" s="1538">
        <f>+CTC558</f>
        <v>0</v>
      </c>
      <c r="CTD120" s="1845" t="e">
        <f>+CTC120/CTC$16</f>
        <v>#DIV/0!</v>
      </c>
      <c r="CTE120" s="1538">
        <f>+CTE558</f>
        <v>0</v>
      </c>
      <c r="CTF120" s="1845" t="e">
        <f>+CTE120/CTE$16</f>
        <v>#DIV/0!</v>
      </c>
      <c r="CTG120" s="1538">
        <f>+CTG558</f>
        <v>0</v>
      </c>
      <c r="CTH120" s="1845" t="e">
        <f>+CTG120/CTG$16</f>
        <v>#DIV/0!</v>
      </c>
      <c r="CTI120" s="1538">
        <f>+CTI558</f>
        <v>0</v>
      </c>
      <c r="CTJ120" s="1845" t="e">
        <f>+CTI120/CTI$16</f>
        <v>#DIV/0!</v>
      </c>
      <c r="CTK120" s="1538">
        <f>+CTK558</f>
        <v>0</v>
      </c>
      <c r="CTL120" s="1845" t="e">
        <f>+CTK120/CTK$16</f>
        <v>#DIV/0!</v>
      </c>
      <c r="CTM120" s="1538">
        <f>+CTM558</f>
        <v>0</v>
      </c>
      <c r="CTN120" s="1845" t="e">
        <f>+CTM120/CTM$16</f>
        <v>#DIV/0!</v>
      </c>
      <c r="CTO120" s="1538">
        <f>+CTO558</f>
        <v>0</v>
      </c>
      <c r="CTP120" s="1845" t="e">
        <f>+CTO120/CTO$16</f>
        <v>#DIV/0!</v>
      </c>
      <c r="CTQ120" s="1538">
        <f>+CTQ558</f>
        <v>0</v>
      </c>
      <c r="CTR120" s="1845" t="e">
        <f>+CTQ120/CTQ$16</f>
        <v>#DIV/0!</v>
      </c>
      <c r="CTS120" s="1538">
        <f>+CTS558</f>
        <v>0</v>
      </c>
      <c r="CTT120" s="1845" t="e">
        <f>+CTS120/CTS$16</f>
        <v>#DIV/0!</v>
      </c>
      <c r="CTU120" s="1538">
        <f>+CTU558</f>
        <v>0</v>
      </c>
      <c r="CTV120" s="1845" t="e">
        <f>+CTU120/CTU$16</f>
        <v>#DIV/0!</v>
      </c>
      <c r="CTW120" s="1538">
        <f>+CTW558</f>
        <v>0</v>
      </c>
      <c r="CTX120" s="1845" t="e">
        <f>+CTW120/CTW$16</f>
        <v>#DIV/0!</v>
      </c>
      <c r="CTY120" s="1538">
        <f>+CTY558</f>
        <v>0</v>
      </c>
      <c r="CTZ120" s="1845" t="e">
        <f>+CTY120/CTY$16</f>
        <v>#DIV/0!</v>
      </c>
      <c r="CUA120" s="1538">
        <f>+CUA558</f>
        <v>0</v>
      </c>
      <c r="CUB120" s="1845" t="e">
        <f>+CUA120/CUA$16</f>
        <v>#DIV/0!</v>
      </c>
      <c r="CUC120" s="1538">
        <f>+CUC558</f>
        <v>0</v>
      </c>
      <c r="CUD120" s="1845" t="e">
        <f>+CUC120/CUC$16</f>
        <v>#DIV/0!</v>
      </c>
      <c r="CUE120" s="1538">
        <f>+CUE558</f>
        <v>0</v>
      </c>
      <c r="CUF120" s="1845" t="e">
        <f>+CUE120/CUE$16</f>
        <v>#DIV/0!</v>
      </c>
      <c r="CUG120" s="1538">
        <f>+CUG558</f>
        <v>0</v>
      </c>
      <c r="CUH120" s="1845" t="e">
        <f>+CUG120/CUG$16</f>
        <v>#DIV/0!</v>
      </c>
      <c r="CUI120" s="1538">
        <f>+CUI558</f>
        <v>0</v>
      </c>
      <c r="CUJ120" s="1845" t="e">
        <f>+CUI120/CUI$16</f>
        <v>#DIV/0!</v>
      </c>
      <c r="CUK120" s="1538">
        <f>+CUK558</f>
        <v>0</v>
      </c>
      <c r="CUL120" s="1845" t="e">
        <f>+CUK120/CUK$16</f>
        <v>#DIV/0!</v>
      </c>
      <c r="CUM120" s="1538">
        <f>+CUM558</f>
        <v>0</v>
      </c>
      <c r="CUN120" s="1845" t="e">
        <f>+CUM120/CUM$16</f>
        <v>#DIV/0!</v>
      </c>
      <c r="CUO120" s="1538">
        <f>+CUO558</f>
        <v>0</v>
      </c>
      <c r="CUP120" s="1845" t="e">
        <f>+CUO120/CUO$16</f>
        <v>#DIV/0!</v>
      </c>
      <c r="CUQ120" s="1538">
        <f>+CUQ558</f>
        <v>0</v>
      </c>
      <c r="CUR120" s="1845" t="e">
        <f>+CUQ120/CUQ$16</f>
        <v>#DIV/0!</v>
      </c>
      <c r="CUS120" s="1538">
        <f>+CUS558</f>
        <v>0</v>
      </c>
      <c r="CUT120" s="1845" t="e">
        <f>+CUS120/CUS$16</f>
        <v>#DIV/0!</v>
      </c>
      <c r="CUU120" s="1538">
        <f>+CUU558</f>
        <v>0</v>
      </c>
      <c r="CUV120" s="1845" t="e">
        <f>+CUU120/CUU$16</f>
        <v>#DIV/0!</v>
      </c>
      <c r="CUW120" s="1538">
        <f>+CUW558</f>
        <v>0</v>
      </c>
      <c r="CUX120" s="1845" t="e">
        <f>+CUW120/CUW$16</f>
        <v>#DIV/0!</v>
      </c>
      <c r="CUY120" s="1538">
        <f>+CUY558</f>
        <v>0</v>
      </c>
      <c r="CUZ120" s="1845" t="e">
        <f>+CUY120/CUY$16</f>
        <v>#DIV/0!</v>
      </c>
      <c r="CVA120" s="1538">
        <f>+CVA558</f>
        <v>0</v>
      </c>
      <c r="CVB120" s="1845" t="e">
        <f>+CVA120/CVA$16</f>
        <v>#DIV/0!</v>
      </c>
      <c r="CVC120" s="1538">
        <f>+CVC558</f>
        <v>0</v>
      </c>
      <c r="CVD120" s="1845" t="e">
        <f>+CVC120/CVC$16</f>
        <v>#DIV/0!</v>
      </c>
      <c r="CVE120" s="1538">
        <f>+CVE558</f>
        <v>0</v>
      </c>
      <c r="CVF120" s="1845" t="e">
        <f>+CVE120/CVE$16</f>
        <v>#DIV/0!</v>
      </c>
      <c r="CVG120" s="1538">
        <f>+CVG558</f>
        <v>0</v>
      </c>
      <c r="CVH120" s="1845" t="e">
        <f>+CVG120/CVG$16</f>
        <v>#DIV/0!</v>
      </c>
      <c r="CVI120" s="1538">
        <f>+CVI558</f>
        <v>0</v>
      </c>
      <c r="CVJ120" s="1845" t="e">
        <f>+CVI120/CVI$16</f>
        <v>#DIV/0!</v>
      </c>
      <c r="CVK120" s="1538">
        <f>+CVK558</f>
        <v>0</v>
      </c>
      <c r="CVL120" s="1845" t="e">
        <f>+CVK120/CVK$16</f>
        <v>#DIV/0!</v>
      </c>
      <c r="CVM120" s="1538">
        <f>+CVM558</f>
        <v>0</v>
      </c>
      <c r="CVN120" s="1845" t="e">
        <f>+CVM120/CVM$16</f>
        <v>#DIV/0!</v>
      </c>
      <c r="CVO120" s="1538">
        <f>+CVO558</f>
        <v>0</v>
      </c>
      <c r="CVP120" s="1845" t="e">
        <f>+CVO120/CVO$16</f>
        <v>#DIV/0!</v>
      </c>
      <c r="CVQ120" s="1538">
        <f>+CVQ558</f>
        <v>0</v>
      </c>
      <c r="CVR120" s="1845" t="e">
        <f>+CVQ120/CVQ$16</f>
        <v>#DIV/0!</v>
      </c>
      <c r="CVS120" s="1538">
        <f>+CVS558</f>
        <v>0</v>
      </c>
      <c r="CVT120" s="1845" t="e">
        <f>+CVS120/CVS$16</f>
        <v>#DIV/0!</v>
      </c>
      <c r="CVU120" s="1538">
        <f>+CVU558</f>
        <v>0</v>
      </c>
      <c r="CVV120" s="1845" t="e">
        <f>+CVU120/CVU$16</f>
        <v>#DIV/0!</v>
      </c>
      <c r="CVW120" s="1538">
        <f>+CVW558</f>
        <v>0</v>
      </c>
      <c r="CVX120" s="1845" t="e">
        <f>+CVW120/CVW$16</f>
        <v>#DIV/0!</v>
      </c>
      <c r="CVY120" s="1538">
        <f>+CVY558</f>
        <v>0</v>
      </c>
      <c r="CVZ120" s="1845" t="e">
        <f>+CVY120/CVY$16</f>
        <v>#DIV/0!</v>
      </c>
      <c r="CWA120" s="1538">
        <f>+CWA558</f>
        <v>0</v>
      </c>
      <c r="CWB120" s="1845" t="e">
        <f>+CWA120/CWA$16</f>
        <v>#DIV/0!</v>
      </c>
      <c r="CWC120" s="1538">
        <f>+CWC558</f>
        <v>0</v>
      </c>
      <c r="CWD120" s="1845" t="e">
        <f>+CWC120/CWC$16</f>
        <v>#DIV/0!</v>
      </c>
      <c r="CWE120" s="1538">
        <f>+CWE558</f>
        <v>0</v>
      </c>
      <c r="CWF120" s="1845" t="e">
        <f>+CWE120/CWE$16</f>
        <v>#DIV/0!</v>
      </c>
      <c r="CWG120" s="1538">
        <f>+CWG558</f>
        <v>0</v>
      </c>
      <c r="CWH120" s="1845" t="e">
        <f>+CWG120/CWG$16</f>
        <v>#DIV/0!</v>
      </c>
      <c r="CWI120" s="1538">
        <f>+CWI558</f>
        <v>0</v>
      </c>
      <c r="CWJ120" s="1845" t="e">
        <f>+CWI120/CWI$16</f>
        <v>#DIV/0!</v>
      </c>
      <c r="CWK120" s="1538">
        <f>+CWK558</f>
        <v>0</v>
      </c>
      <c r="CWL120" s="1845" t="e">
        <f>+CWK120/CWK$16</f>
        <v>#DIV/0!</v>
      </c>
      <c r="CWM120" s="1538">
        <f>+CWM558</f>
        <v>0</v>
      </c>
      <c r="CWN120" s="1845" t="e">
        <f>+CWM120/CWM$16</f>
        <v>#DIV/0!</v>
      </c>
      <c r="CWO120" s="1538">
        <f>+CWO558</f>
        <v>0</v>
      </c>
      <c r="CWP120" s="1845" t="e">
        <f>+CWO120/CWO$16</f>
        <v>#DIV/0!</v>
      </c>
      <c r="CWQ120" s="1538">
        <f>+CWQ558</f>
        <v>0</v>
      </c>
      <c r="CWR120" s="1845" t="e">
        <f>+CWQ120/CWQ$16</f>
        <v>#DIV/0!</v>
      </c>
      <c r="CWS120" s="1538">
        <f>+CWS558</f>
        <v>0</v>
      </c>
      <c r="CWT120" s="1845" t="e">
        <f>+CWS120/CWS$16</f>
        <v>#DIV/0!</v>
      </c>
      <c r="CWU120" s="1538">
        <f>+CWU558</f>
        <v>0</v>
      </c>
      <c r="CWV120" s="1845" t="e">
        <f>+CWU120/CWU$16</f>
        <v>#DIV/0!</v>
      </c>
      <c r="CWW120" s="1538">
        <f>+CWW558</f>
        <v>0</v>
      </c>
      <c r="CWX120" s="1845" t="e">
        <f>+CWW120/CWW$16</f>
        <v>#DIV/0!</v>
      </c>
      <c r="CWY120" s="1538">
        <f>+CWY558</f>
        <v>0</v>
      </c>
      <c r="CWZ120" s="1845" t="e">
        <f>+CWY120/CWY$16</f>
        <v>#DIV/0!</v>
      </c>
      <c r="CXA120" s="1538">
        <f>+CXA558</f>
        <v>0</v>
      </c>
      <c r="CXB120" s="1845" t="e">
        <f>+CXA120/CXA$16</f>
        <v>#DIV/0!</v>
      </c>
      <c r="CXC120" s="1538">
        <f>+CXC558</f>
        <v>0</v>
      </c>
      <c r="CXD120" s="1845" t="e">
        <f>+CXC120/CXC$16</f>
        <v>#DIV/0!</v>
      </c>
      <c r="CXE120" s="1538">
        <f>+CXE558</f>
        <v>0</v>
      </c>
      <c r="CXF120" s="1845" t="e">
        <f>+CXE120/CXE$16</f>
        <v>#DIV/0!</v>
      </c>
      <c r="CXG120" s="1538">
        <f>+CXG558</f>
        <v>0</v>
      </c>
      <c r="CXH120" s="1845" t="e">
        <f>+CXG120/CXG$16</f>
        <v>#DIV/0!</v>
      </c>
      <c r="CXI120" s="1538">
        <f>+CXI558</f>
        <v>0</v>
      </c>
      <c r="CXJ120" s="1845" t="e">
        <f>+CXI120/CXI$16</f>
        <v>#DIV/0!</v>
      </c>
      <c r="CXK120" s="1538">
        <f>+CXK558</f>
        <v>0</v>
      </c>
      <c r="CXL120" s="1845" t="e">
        <f>+CXK120/CXK$16</f>
        <v>#DIV/0!</v>
      </c>
      <c r="CXM120" s="1538">
        <f>+CXM558</f>
        <v>0</v>
      </c>
      <c r="CXN120" s="1845" t="e">
        <f>+CXM120/CXM$16</f>
        <v>#DIV/0!</v>
      </c>
      <c r="CXO120" s="1538">
        <f>+CXO558</f>
        <v>0</v>
      </c>
      <c r="CXP120" s="1845" t="e">
        <f>+CXO120/CXO$16</f>
        <v>#DIV/0!</v>
      </c>
      <c r="CXQ120" s="1538">
        <f>+CXQ558</f>
        <v>0</v>
      </c>
      <c r="CXR120" s="1845" t="e">
        <f>+CXQ120/CXQ$16</f>
        <v>#DIV/0!</v>
      </c>
      <c r="CXS120" s="1538">
        <f>+CXS558</f>
        <v>0</v>
      </c>
      <c r="CXT120" s="1845" t="e">
        <f>+CXS120/CXS$16</f>
        <v>#DIV/0!</v>
      </c>
      <c r="CXU120" s="1538">
        <f>+CXU558</f>
        <v>0</v>
      </c>
      <c r="CXV120" s="1845" t="e">
        <f>+CXU120/CXU$16</f>
        <v>#DIV/0!</v>
      </c>
      <c r="CXW120" s="1538">
        <f>+CXW558</f>
        <v>0</v>
      </c>
      <c r="CXX120" s="1845" t="e">
        <f>+CXW120/CXW$16</f>
        <v>#DIV/0!</v>
      </c>
      <c r="CXY120" s="1538">
        <f>+CXY558</f>
        <v>0</v>
      </c>
      <c r="CXZ120" s="1845" t="e">
        <f>+CXY120/CXY$16</f>
        <v>#DIV/0!</v>
      </c>
      <c r="CYA120" s="1538">
        <f>+CYA558</f>
        <v>0</v>
      </c>
      <c r="CYB120" s="1845" t="e">
        <f>+CYA120/CYA$16</f>
        <v>#DIV/0!</v>
      </c>
      <c r="CYC120" s="1538">
        <f>+CYC558</f>
        <v>0</v>
      </c>
      <c r="CYD120" s="1845" t="e">
        <f>+CYC120/CYC$16</f>
        <v>#DIV/0!</v>
      </c>
      <c r="CYE120" s="1538">
        <f>+CYE558</f>
        <v>0</v>
      </c>
      <c r="CYF120" s="1845" t="e">
        <f>+CYE120/CYE$16</f>
        <v>#DIV/0!</v>
      </c>
      <c r="CYG120" s="1538">
        <f>+CYG558</f>
        <v>0</v>
      </c>
      <c r="CYH120" s="1845" t="e">
        <f>+CYG120/CYG$16</f>
        <v>#DIV/0!</v>
      </c>
      <c r="CYI120" s="1538">
        <f>+CYI558</f>
        <v>0</v>
      </c>
      <c r="CYJ120" s="1845" t="e">
        <f>+CYI120/CYI$16</f>
        <v>#DIV/0!</v>
      </c>
      <c r="CYK120" s="1538">
        <f>+CYK558</f>
        <v>0</v>
      </c>
      <c r="CYL120" s="1845" t="e">
        <f>+CYK120/CYK$16</f>
        <v>#DIV/0!</v>
      </c>
      <c r="CYM120" s="1538">
        <f>+CYM558</f>
        <v>0</v>
      </c>
      <c r="CYN120" s="1845" t="e">
        <f>+CYM120/CYM$16</f>
        <v>#DIV/0!</v>
      </c>
      <c r="CYO120" s="1538">
        <f>+CYO558</f>
        <v>0</v>
      </c>
      <c r="CYP120" s="1845" t="e">
        <f>+CYO120/CYO$16</f>
        <v>#DIV/0!</v>
      </c>
      <c r="CYQ120" s="1538">
        <f>+CYQ558</f>
        <v>0</v>
      </c>
      <c r="CYR120" s="1845" t="e">
        <f>+CYQ120/CYQ$16</f>
        <v>#DIV/0!</v>
      </c>
      <c r="CYS120" s="1538">
        <f>+CYS558</f>
        <v>0</v>
      </c>
      <c r="CYT120" s="1845" t="e">
        <f>+CYS120/CYS$16</f>
        <v>#DIV/0!</v>
      </c>
      <c r="CYU120" s="1538">
        <f>+CYU558</f>
        <v>0</v>
      </c>
      <c r="CYV120" s="1845" t="e">
        <f>+CYU120/CYU$16</f>
        <v>#DIV/0!</v>
      </c>
      <c r="CYW120" s="1538">
        <f>+CYW558</f>
        <v>0</v>
      </c>
      <c r="CYX120" s="1845" t="e">
        <f>+CYW120/CYW$16</f>
        <v>#DIV/0!</v>
      </c>
      <c r="CYY120" s="1538">
        <f>+CYY558</f>
        <v>0</v>
      </c>
      <c r="CYZ120" s="1845" t="e">
        <f>+CYY120/CYY$16</f>
        <v>#DIV/0!</v>
      </c>
      <c r="CZA120" s="1538">
        <f>+CZA558</f>
        <v>0</v>
      </c>
      <c r="CZB120" s="1845" t="e">
        <f>+CZA120/CZA$16</f>
        <v>#DIV/0!</v>
      </c>
      <c r="CZC120" s="1538">
        <f>+CZC558</f>
        <v>0</v>
      </c>
      <c r="CZD120" s="1845" t="e">
        <f>+CZC120/CZC$16</f>
        <v>#DIV/0!</v>
      </c>
      <c r="CZE120" s="1538">
        <f>+CZE558</f>
        <v>0</v>
      </c>
      <c r="CZF120" s="1845" t="e">
        <f>+CZE120/CZE$16</f>
        <v>#DIV/0!</v>
      </c>
      <c r="CZG120" s="1538">
        <f>+CZG558</f>
        <v>0</v>
      </c>
      <c r="CZH120" s="1845" t="e">
        <f>+CZG120/CZG$16</f>
        <v>#DIV/0!</v>
      </c>
      <c r="CZI120" s="1538">
        <f>+CZI558</f>
        <v>0</v>
      </c>
      <c r="CZJ120" s="1845" t="e">
        <f>+CZI120/CZI$16</f>
        <v>#DIV/0!</v>
      </c>
      <c r="CZK120" s="1538">
        <f>+CZK558</f>
        <v>0</v>
      </c>
      <c r="CZL120" s="1845" t="e">
        <f>+CZK120/CZK$16</f>
        <v>#DIV/0!</v>
      </c>
      <c r="CZM120" s="1538">
        <f>+CZM558</f>
        <v>0</v>
      </c>
      <c r="CZN120" s="1845" t="e">
        <f>+CZM120/CZM$16</f>
        <v>#DIV/0!</v>
      </c>
      <c r="CZO120" s="1538">
        <f>+CZO558</f>
        <v>0</v>
      </c>
      <c r="CZP120" s="1845" t="e">
        <f>+CZO120/CZO$16</f>
        <v>#DIV/0!</v>
      </c>
      <c r="CZQ120" s="1538">
        <f>+CZQ558</f>
        <v>0</v>
      </c>
      <c r="CZR120" s="1845" t="e">
        <f>+CZQ120/CZQ$16</f>
        <v>#DIV/0!</v>
      </c>
      <c r="CZS120" s="1538">
        <f>+CZS558</f>
        <v>0</v>
      </c>
      <c r="CZT120" s="1845" t="e">
        <f>+CZS120/CZS$16</f>
        <v>#DIV/0!</v>
      </c>
      <c r="CZU120" s="1538">
        <f>+CZU558</f>
        <v>0</v>
      </c>
      <c r="CZV120" s="1845" t="e">
        <f>+CZU120/CZU$16</f>
        <v>#DIV/0!</v>
      </c>
      <c r="CZW120" s="1538">
        <f>+CZW558</f>
        <v>0</v>
      </c>
      <c r="CZX120" s="1845" t="e">
        <f>+CZW120/CZW$16</f>
        <v>#DIV/0!</v>
      </c>
      <c r="CZY120" s="1538">
        <f>+CZY558</f>
        <v>0</v>
      </c>
      <c r="CZZ120" s="1845" t="e">
        <f>+CZY120/CZY$16</f>
        <v>#DIV/0!</v>
      </c>
      <c r="DAA120" s="1538">
        <f>+DAA558</f>
        <v>0</v>
      </c>
      <c r="DAB120" s="1845" t="e">
        <f>+DAA120/DAA$16</f>
        <v>#DIV/0!</v>
      </c>
      <c r="DAC120" s="1538">
        <f>+DAC558</f>
        <v>0</v>
      </c>
      <c r="DAD120" s="1845" t="e">
        <f>+DAC120/DAC$16</f>
        <v>#DIV/0!</v>
      </c>
      <c r="DAE120" s="1538">
        <f>+DAE558</f>
        <v>0</v>
      </c>
      <c r="DAF120" s="1845" t="e">
        <f>+DAE120/DAE$16</f>
        <v>#DIV/0!</v>
      </c>
      <c r="DAG120" s="1538">
        <f>+DAG558</f>
        <v>0</v>
      </c>
      <c r="DAH120" s="1845" t="e">
        <f>+DAG120/DAG$16</f>
        <v>#DIV/0!</v>
      </c>
      <c r="DAI120" s="1538">
        <f>+DAI558</f>
        <v>0</v>
      </c>
      <c r="DAJ120" s="1845" t="e">
        <f>+DAI120/DAI$16</f>
        <v>#DIV/0!</v>
      </c>
      <c r="DAK120" s="1538">
        <f>+DAK558</f>
        <v>0</v>
      </c>
      <c r="DAL120" s="1845" t="e">
        <f>+DAK120/DAK$16</f>
        <v>#DIV/0!</v>
      </c>
      <c r="DAM120" s="1538">
        <f>+DAM558</f>
        <v>0</v>
      </c>
      <c r="DAN120" s="1845" t="e">
        <f>+DAM120/DAM$16</f>
        <v>#DIV/0!</v>
      </c>
      <c r="DAO120" s="1538">
        <f>+DAO558</f>
        <v>0</v>
      </c>
      <c r="DAP120" s="1845" t="e">
        <f>+DAO120/DAO$16</f>
        <v>#DIV/0!</v>
      </c>
      <c r="DAQ120" s="1538">
        <f>+DAQ558</f>
        <v>0</v>
      </c>
      <c r="DAR120" s="1845" t="e">
        <f>+DAQ120/DAQ$16</f>
        <v>#DIV/0!</v>
      </c>
      <c r="DAS120" s="1538">
        <f>+DAS558</f>
        <v>0</v>
      </c>
      <c r="DAT120" s="1845" t="e">
        <f>+DAS120/DAS$16</f>
        <v>#DIV/0!</v>
      </c>
      <c r="DAU120" s="1538">
        <f>+DAU558</f>
        <v>0</v>
      </c>
      <c r="DAV120" s="1845" t="e">
        <f>+DAU120/DAU$16</f>
        <v>#DIV/0!</v>
      </c>
      <c r="DAW120" s="1538">
        <f>+DAW558</f>
        <v>0</v>
      </c>
      <c r="DAX120" s="1845" t="e">
        <f>+DAW120/DAW$16</f>
        <v>#DIV/0!</v>
      </c>
      <c r="DAY120" s="1538">
        <f>+DAY558</f>
        <v>0</v>
      </c>
      <c r="DAZ120" s="1845" t="e">
        <f>+DAY120/DAY$16</f>
        <v>#DIV/0!</v>
      </c>
      <c r="DBA120" s="1538">
        <f>+DBA558</f>
        <v>0</v>
      </c>
      <c r="DBB120" s="1845" t="e">
        <f>+DBA120/DBA$16</f>
        <v>#DIV/0!</v>
      </c>
      <c r="DBC120" s="1538">
        <f>+DBC558</f>
        <v>0</v>
      </c>
      <c r="DBD120" s="1845" t="e">
        <f>+DBC120/DBC$16</f>
        <v>#DIV/0!</v>
      </c>
      <c r="DBE120" s="1538">
        <f>+DBE558</f>
        <v>0</v>
      </c>
      <c r="DBF120" s="1845" t="e">
        <f>+DBE120/DBE$16</f>
        <v>#DIV/0!</v>
      </c>
      <c r="DBG120" s="1538">
        <f>+DBG558</f>
        <v>0</v>
      </c>
      <c r="DBH120" s="1845" t="e">
        <f>+DBG120/DBG$16</f>
        <v>#DIV/0!</v>
      </c>
      <c r="DBI120" s="1538">
        <f>+DBI558</f>
        <v>0</v>
      </c>
      <c r="DBJ120" s="1845" t="e">
        <f>+DBI120/DBI$16</f>
        <v>#DIV/0!</v>
      </c>
      <c r="DBK120" s="1538">
        <f>+DBK558</f>
        <v>0</v>
      </c>
      <c r="DBL120" s="1845" t="e">
        <f>+DBK120/DBK$16</f>
        <v>#DIV/0!</v>
      </c>
      <c r="DBM120" s="1538">
        <f>+DBM558</f>
        <v>0</v>
      </c>
      <c r="DBN120" s="1845" t="e">
        <f>+DBM120/DBM$16</f>
        <v>#DIV/0!</v>
      </c>
      <c r="DBO120" s="1538">
        <f>+DBO558</f>
        <v>0</v>
      </c>
      <c r="DBP120" s="1845" t="e">
        <f>+DBO120/DBO$16</f>
        <v>#DIV/0!</v>
      </c>
      <c r="DBQ120" s="1538">
        <f>+DBQ558</f>
        <v>0</v>
      </c>
      <c r="DBR120" s="1845" t="e">
        <f>+DBQ120/DBQ$16</f>
        <v>#DIV/0!</v>
      </c>
      <c r="DBS120" s="1538">
        <f>+DBS558</f>
        <v>0</v>
      </c>
      <c r="DBT120" s="1845" t="e">
        <f>+DBS120/DBS$16</f>
        <v>#DIV/0!</v>
      </c>
      <c r="DBU120" s="1538">
        <f>+DBU558</f>
        <v>0</v>
      </c>
      <c r="DBV120" s="1845" t="e">
        <f>+DBU120/DBU$16</f>
        <v>#DIV/0!</v>
      </c>
      <c r="DBW120" s="1538">
        <f>+DBW558</f>
        <v>0</v>
      </c>
      <c r="DBX120" s="1845" t="e">
        <f>+DBW120/DBW$16</f>
        <v>#DIV/0!</v>
      </c>
      <c r="DBY120" s="1538">
        <f>+DBY558</f>
        <v>0</v>
      </c>
      <c r="DBZ120" s="1845" t="e">
        <f>+DBY120/DBY$16</f>
        <v>#DIV/0!</v>
      </c>
      <c r="DCA120" s="1538">
        <f>+DCA558</f>
        <v>0</v>
      </c>
      <c r="DCB120" s="1845" t="e">
        <f>+DCA120/DCA$16</f>
        <v>#DIV/0!</v>
      </c>
      <c r="DCC120" s="1538">
        <f>+DCC558</f>
        <v>0</v>
      </c>
      <c r="DCD120" s="1845" t="e">
        <f>+DCC120/DCC$16</f>
        <v>#DIV/0!</v>
      </c>
      <c r="DCE120" s="1538">
        <f>+DCE558</f>
        <v>0</v>
      </c>
      <c r="DCF120" s="1845" t="e">
        <f>+DCE120/DCE$16</f>
        <v>#DIV/0!</v>
      </c>
      <c r="DCG120" s="1538">
        <f>+DCG558</f>
        <v>0</v>
      </c>
      <c r="DCH120" s="1845" t="e">
        <f>+DCG120/DCG$16</f>
        <v>#DIV/0!</v>
      </c>
      <c r="DCI120" s="1538">
        <f>+DCI558</f>
        <v>0</v>
      </c>
      <c r="DCJ120" s="1845" t="e">
        <f>+DCI120/DCI$16</f>
        <v>#DIV/0!</v>
      </c>
      <c r="DCK120" s="1538">
        <f>+DCK558</f>
        <v>0</v>
      </c>
      <c r="DCL120" s="1845" t="e">
        <f>+DCK120/DCK$16</f>
        <v>#DIV/0!</v>
      </c>
      <c r="DCM120" s="1538">
        <f>+DCM558</f>
        <v>0</v>
      </c>
      <c r="DCN120" s="1845" t="e">
        <f>+DCM120/DCM$16</f>
        <v>#DIV/0!</v>
      </c>
      <c r="DCO120" s="1538">
        <f>+DCO558</f>
        <v>0</v>
      </c>
      <c r="DCP120" s="1845" t="e">
        <f>+DCO120/DCO$16</f>
        <v>#DIV/0!</v>
      </c>
      <c r="DCQ120" s="1538">
        <f>+DCQ558</f>
        <v>0</v>
      </c>
      <c r="DCR120" s="1845" t="e">
        <f>+DCQ120/DCQ$16</f>
        <v>#DIV/0!</v>
      </c>
      <c r="DCS120" s="1538">
        <f>+DCS558</f>
        <v>0</v>
      </c>
      <c r="DCT120" s="1845" t="e">
        <f>+DCS120/DCS$16</f>
        <v>#DIV/0!</v>
      </c>
      <c r="DCU120" s="1538">
        <f>+DCU558</f>
        <v>0</v>
      </c>
      <c r="DCV120" s="1845" t="e">
        <f>+DCU120/DCU$16</f>
        <v>#DIV/0!</v>
      </c>
      <c r="DCW120" s="1538">
        <f>+DCW558</f>
        <v>0</v>
      </c>
      <c r="DCX120" s="1845" t="e">
        <f>+DCW120/DCW$16</f>
        <v>#DIV/0!</v>
      </c>
      <c r="DCY120" s="1538">
        <f>+DCY558</f>
        <v>0</v>
      </c>
      <c r="DCZ120" s="1845" t="e">
        <f>+DCY120/DCY$16</f>
        <v>#DIV/0!</v>
      </c>
      <c r="DDA120" s="1538">
        <f>+DDA558</f>
        <v>0</v>
      </c>
      <c r="DDB120" s="1845" t="e">
        <f>+DDA120/DDA$16</f>
        <v>#DIV/0!</v>
      </c>
      <c r="DDC120" s="1538">
        <f>+DDC558</f>
        <v>0</v>
      </c>
      <c r="DDD120" s="1845" t="e">
        <f>+DDC120/DDC$16</f>
        <v>#DIV/0!</v>
      </c>
      <c r="DDE120" s="1538">
        <f>+DDE558</f>
        <v>0</v>
      </c>
      <c r="DDF120" s="1845" t="e">
        <f>+DDE120/DDE$16</f>
        <v>#DIV/0!</v>
      </c>
      <c r="DDG120" s="1538">
        <f>+DDG558</f>
        <v>0</v>
      </c>
      <c r="DDH120" s="1845" t="e">
        <f>+DDG120/DDG$16</f>
        <v>#DIV/0!</v>
      </c>
      <c r="DDI120" s="1538">
        <f>+DDI558</f>
        <v>0</v>
      </c>
      <c r="DDJ120" s="1845" t="e">
        <f>+DDI120/DDI$16</f>
        <v>#DIV/0!</v>
      </c>
      <c r="DDK120" s="1538">
        <f>+DDK558</f>
        <v>0</v>
      </c>
      <c r="DDL120" s="1845" t="e">
        <f>+DDK120/DDK$16</f>
        <v>#DIV/0!</v>
      </c>
      <c r="DDM120" s="1538">
        <f>+DDM558</f>
        <v>0</v>
      </c>
      <c r="DDN120" s="1845" t="e">
        <f>+DDM120/DDM$16</f>
        <v>#DIV/0!</v>
      </c>
      <c r="DDO120" s="1538">
        <f>+DDO558</f>
        <v>0</v>
      </c>
      <c r="DDP120" s="1845" t="e">
        <f>+DDO120/DDO$16</f>
        <v>#DIV/0!</v>
      </c>
      <c r="DDQ120" s="1538">
        <f>+DDQ558</f>
        <v>0</v>
      </c>
      <c r="DDR120" s="1845" t="e">
        <f>+DDQ120/DDQ$16</f>
        <v>#DIV/0!</v>
      </c>
      <c r="DDS120" s="1538">
        <f>+DDS558</f>
        <v>0</v>
      </c>
      <c r="DDT120" s="1845" t="e">
        <f>+DDS120/DDS$16</f>
        <v>#DIV/0!</v>
      </c>
      <c r="DDU120" s="1538">
        <f>+DDU558</f>
        <v>0</v>
      </c>
      <c r="DDV120" s="1845" t="e">
        <f>+DDU120/DDU$16</f>
        <v>#DIV/0!</v>
      </c>
      <c r="DDW120" s="1538">
        <f>+DDW558</f>
        <v>0</v>
      </c>
      <c r="DDX120" s="1845" t="e">
        <f>+DDW120/DDW$16</f>
        <v>#DIV/0!</v>
      </c>
      <c r="DDY120" s="1538">
        <f>+DDY558</f>
        <v>0</v>
      </c>
      <c r="DDZ120" s="1845" t="e">
        <f>+DDY120/DDY$16</f>
        <v>#DIV/0!</v>
      </c>
      <c r="DEA120" s="1538">
        <f>+DEA558</f>
        <v>0</v>
      </c>
      <c r="DEB120" s="1845" t="e">
        <f>+DEA120/DEA$16</f>
        <v>#DIV/0!</v>
      </c>
      <c r="DEC120" s="1538">
        <f>+DEC558</f>
        <v>0</v>
      </c>
      <c r="DED120" s="1845" t="e">
        <f>+DEC120/DEC$16</f>
        <v>#DIV/0!</v>
      </c>
      <c r="DEE120" s="1538">
        <f>+DEE558</f>
        <v>0</v>
      </c>
      <c r="DEF120" s="1845" t="e">
        <f>+DEE120/DEE$16</f>
        <v>#DIV/0!</v>
      </c>
      <c r="DEG120" s="1538">
        <f>+DEG558</f>
        <v>0</v>
      </c>
      <c r="DEH120" s="1845" t="e">
        <f>+DEG120/DEG$16</f>
        <v>#DIV/0!</v>
      </c>
      <c r="DEI120" s="1538">
        <f>+DEI558</f>
        <v>0</v>
      </c>
      <c r="DEJ120" s="1845" t="e">
        <f>+DEI120/DEI$16</f>
        <v>#DIV/0!</v>
      </c>
      <c r="DEK120" s="1538">
        <f>+DEK558</f>
        <v>0</v>
      </c>
      <c r="DEL120" s="1845" t="e">
        <f>+DEK120/DEK$16</f>
        <v>#DIV/0!</v>
      </c>
      <c r="DEM120" s="1538">
        <f>+DEM558</f>
        <v>0</v>
      </c>
      <c r="DEN120" s="1845" t="e">
        <f>+DEM120/DEM$16</f>
        <v>#DIV/0!</v>
      </c>
      <c r="DEO120" s="1538">
        <f>+DEO558</f>
        <v>0</v>
      </c>
      <c r="DEP120" s="1845" t="e">
        <f>+DEO120/DEO$16</f>
        <v>#DIV/0!</v>
      </c>
      <c r="DEQ120" s="1538">
        <f>+DEQ558</f>
        <v>0</v>
      </c>
      <c r="DER120" s="1845" t="e">
        <f>+DEQ120/DEQ$16</f>
        <v>#DIV/0!</v>
      </c>
      <c r="DES120" s="1538">
        <f>+DES558</f>
        <v>0</v>
      </c>
      <c r="DET120" s="1845" t="e">
        <f>+DES120/DES$16</f>
        <v>#DIV/0!</v>
      </c>
      <c r="DEU120" s="1538">
        <f>+DEU558</f>
        <v>0</v>
      </c>
      <c r="DEV120" s="1845" t="e">
        <f>+DEU120/DEU$16</f>
        <v>#DIV/0!</v>
      </c>
      <c r="DEW120" s="1538">
        <f>+DEW558</f>
        <v>0</v>
      </c>
      <c r="DEX120" s="1845" t="e">
        <f>+DEW120/DEW$16</f>
        <v>#DIV/0!</v>
      </c>
      <c r="DEY120" s="1538">
        <f>+DEY558</f>
        <v>0</v>
      </c>
      <c r="DEZ120" s="1845" t="e">
        <f>+DEY120/DEY$16</f>
        <v>#DIV/0!</v>
      </c>
      <c r="DFA120" s="1538">
        <f>+DFA558</f>
        <v>0</v>
      </c>
      <c r="DFB120" s="1845" t="e">
        <f>+DFA120/DFA$16</f>
        <v>#DIV/0!</v>
      </c>
      <c r="DFC120" s="1538">
        <f>+DFC558</f>
        <v>0</v>
      </c>
      <c r="DFD120" s="1845" t="e">
        <f>+DFC120/DFC$16</f>
        <v>#DIV/0!</v>
      </c>
      <c r="DFE120" s="1538">
        <f>+DFE558</f>
        <v>0</v>
      </c>
      <c r="DFF120" s="1845" t="e">
        <f>+DFE120/DFE$16</f>
        <v>#DIV/0!</v>
      </c>
      <c r="DFG120" s="1538">
        <f>+DFG558</f>
        <v>0</v>
      </c>
      <c r="DFH120" s="1845" t="e">
        <f>+DFG120/DFG$16</f>
        <v>#DIV/0!</v>
      </c>
      <c r="DFI120" s="1538">
        <f>+DFI558</f>
        <v>0</v>
      </c>
      <c r="DFJ120" s="1845" t="e">
        <f>+DFI120/DFI$16</f>
        <v>#DIV/0!</v>
      </c>
      <c r="DFK120" s="1538">
        <f>+DFK558</f>
        <v>0</v>
      </c>
      <c r="DFL120" s="1845" t="e">
        <f>+DFK120/DFK$16</f>
        <v>#DIV/0!</v>
      </c>
      <c r="DFM120" s="1538">
        <f>+DFM558</f>
        <v>0</v>
      </c>
      <c r="DFN120" s="1845" t="e">
        <f>+DFM120/DFM$16</f>
        <v>#DIV/0!</v>
      </c>
      <c r="DFO120" s="1538">
        <f>+DFO558</f>
        <v>0</v>
      </c>
      <c r="DFP120" s="1845" t="e">
        <f>+DFO120/DFO$16</f>
        <v>#DIV/0!</v>
      </c>
      <c r="DFQ120" s="1538">
        <f>+DFQ558</f>
        <v>0</v>
      </c>
      <c r="DFR120" s="1845" t="e">
        <f>+DFQ120/DFQ$16</f>
        <v>#DIV/0!</v>
      </c>
      <c r="DFS120" s="1538">
        <f>+DFS558</f>
        <v>0</v>
      </c>
      <c r="DFT120" s="1845" t="e">
        <f>+DFS120/DFS$16</f>
        <v>#DIV/0!</v>
      </c>
      <c r="DFU120" s="1538">
        <f>+DFU558</f>
        <v>0</v>
      </c>
      <c r="DFV120" s="1845" t="e">
        <f>+DFU120/DFU$16</f>
        <v>#DIV/0!</v>
      </c>
      <c r="DFW120" s="1538">
        <f>+DFW558</f>
        <v>0</v>
      </c>
      <c r="DFX120" s="1845" t="e">
        <f>+DFW120/DFW$16</f>
        <v>#DIV/0!</v>
      </c>
      <c r="DFY120" s="1538">
        <f>+DFY558</f>
        <v>0</v>
      </c>
      <c r="DFZ120" s="1845" t="e">
        <f>+DFY120/DFY$16</f>
        <v>#DIV/0!</v>
      </c>
      <c r="DGA120" s="1538">
        <f>+DGA558</f>
        <v>0</v>
      </c>
      <c r="DGB120" s="1845" t="e">
        <f>+DGA120/DGA$16</f>
        <v>#DIV/0!</v>
      </c>
      <c r="DGC120" s="1538">
        <f>+DGC558</f>
        <v>0</v>
      </c>
      <c r="DGD120" s="1845" t="e">
        <f>+DGC120/DGC$16</f>
        <v>#DIV/0!</v>
      </c>
      <c r="DGE120" s="1538">
        <f>+DGE558</f>
        <v>0</v>
      </c>
      <c r="DGF120" s="1845" t="e">
        <f>+DGE120/DGE$16</f>
        <v>#DIV/0!</v>
      </c>
      <c r="DGG120" s="1538">
        <f>+DGG558</f>
        <v>0</v>
      </c>
      <c r="DGH120" s="1845" t="e">
        <f>+DGG120/DGG$16</f>
        <v>#DIV/0!</v>
      </c>
      <c r="DGI120" s="1538">
        <f>+DGI558</f>
        <v>0</v>
      </c>
      <c r="DGJ120" s="1845" t="e">
        <f>+DGI120/DGI$16</f>
        <v>#DIV/0!</v>
      </c>
      <c r="DGK120" s="1538">
        <f>+DGK558</f>
        <v>0</v>
      </c>
      <c r="DGL120" s="1845" t="e">
        <f>+DGK120/DGK$16</f>
        <v>#DIV/0!</v>
      </c>
      <c r="DGM120" s="1538">
        <f>+DGM558</f>
        <v>0</v>
      </c>
      <c r="DGN120" s="1845" t="e">
        <f>+DGM120/DGM$16</f>
        <v>#DIV/0!</v>
      </c>
      <c r="DGO120" s="1538">
        <f>+DGO558</f>
        <v>0</v>
      </c>
      <c r="DGP120" s="1845" t="e">
        <f>+DGO120/DGO$16</f>
        <v>#DIV/0!</v>
      </c>
      <c r="DGQ120" s="1538">
        <f>+DGQ558</f>
        <v>0</v>
      </c>
      <c r="DGR120" s="1845" t="e">
        <f>+DGQ120/DGQ$16</f>
        <v>#DIV/0!</v>
      </c>
      <c r="DGS120" s="1538">
        <f>+DGS558</f>
        <v>0</v>
      </c>
      <c r="DGT120" s="1845" t="e">
        <f>+DGS120/DGS$16</f>
        <v>#DIV/0!</v>
      </c>
      <c r="DGU120" s="1538">
        <f>+DGU558</f>
        <v>0</v>
      </c>
      <c r="DGV120" s="1845" t="e">
        <f>+DGU120/DGU$16</f>
        <v>#DIV/0!</v>
      </c>
      <c r="DGW120" s="1538">
        <f>+DGW558</f>
        <v>0</v>
      </c>
      <c r="DGX120" s="1845" t="e">
        <f>+DGW120/DGW$16</f>
        <v>#DIV/0!</v>
      </c>
      <c r="DGY120" s="1538">
        <f>+DGY558</f>
        <v>0</v>
      </c>
      <c r="DGZ120" s="1845" t="e">
        <f>+DGY120/DGY$16</f>
        <v>#DIV/0!</v>
      </c>
      <c r="DHA120" s="1538">
        <f>+DHA558</f>
        <v>0</v>
      </c>
      <c r="DHB120" s="1845" t="e">
        <f>+DHA120/DHA$16</f>
        <v>#DIV/0!</v>
      </c>
      <c r="DHC120" s="1538">
        <f>+DHC558</f>
        <v>0</v>
      </c>
      <c r="DHD120" s="1845" t="e">
        <f>+DHC120/DHC$16</f>
        <v>#DIV/0!</v>
      </c>
      <c r="DHE120" s="1538">
        <f>+DHE558</f>
        <v>0</v>
      </c>
      <c r="DHF120" s="1845" t="e">
        <f>+DHE120/DHE$16</f>
        <v>#DIV/0!</v>
      </c>
      <c r="DHG120" s="1538">
        <f>+DHG558</f>
        <v>0</v>
      </c>
      <c r="DHH120" s="1845" t="e">
        <f>+DHG120/DHG$16</f>
        <v>#DIV/0!</v>
      </c>
      <c r="DHI120" s="1538">
        <f>+DHI558</f>
        <v>0</v>
      </c>
      <c r="DHJ120" s="1845" t="e">
        <f>+DHI120/DHI$16</f>
        <v>#DIV/0!</v>
      </c>
      <c r="DHK120" s="1538">
        <f>+DHK558</f>
        <v>0</v>
      </c>
      <c r="DHL120" s="1845" t="e">
        <f>+DHK120/DHK$16</f>
        <v>#DIV/0!</v>
      </c>
      <c r="DHM120" s="1538">
        <f>+DHM558</f>
        <v>0</v>
      </c>
      <c r="DHN120" s="1845" t="e">
        <f>+DHM120/DHM$16</f>
        <v>#DIV/0!</v>
      </c>
      <c r="DHO120" s="1538">
        <f>+DHO558</f>
        <v>0</v>
      </c>
      <c r="DHP120" s="1845" t="e">
        <f>+DHO120/DHO$16</f>
        <v>#DIV/0!</v>
      </c>
      <c r="DHQ120" s="1538">
        <f>+DHQ558</f>
        <v>0</v>
      </c>
      <c r="DHR120" s="1845" t="e">
        <f>+DHQ120/DHQ$16</f>
        <v>#DIV/0!</v>
      </c>
      <c r="DHS120" s="1538">
        <f>+DHS558</f>
        <v>0</v>
      </c>
      <c r="DHT120" s="1845" t="e">
        <f>+DHS120/DHS$16</f>
        <v>#DIV/0!</v>
      </c>
      <c r="DHU120" s="1538">
        <f>+DHU558</f>
        <v>0</v>
      </c>
      <c r="DHV120" s="1845" t="e">
        <f>+DHU120/DHU$16</f>
        <v>#DIV/0!</v>
      </c>
      <c r="DHW120" s="1538">
        <f>+DHW558</f>
        <v>0</v>
      </c>
      <c r="DHX120" s="1845" t="e">
        <f>+DHW120/DHW$16</f>
        <v>#DIV/0!</v>
      </c>
      <c r="DHY120" s="1538">
        <f>+DHY558</f>
        <v>0</v>
      </c>
      <c r="DHZ120" s="1845" t="e">
        <f>+DHY120/DHY$16</f>
        <v>#DIV/0!</v>
      </c>
      <c r="DIA120" s="1538">
        <f>+DIA558</f>
        <v>0</v>
      </c>
      <c r="DIB120" s="1845" t="e">
        <f>+DIA120/DIA$16</f>
        <v>#DIV/0!</v>
      </c>
      <c r="DIC120" s="1538">
        <f>+DIC558</f>
        <v>0</v>
      </c>
      <c r="DID120" s="1845" t="e">
        <f>+DIC120/DIC$16</f>
        <v>#DIV/0!</v>
      </c>
      <c r="DIE120" s="1538">
        <f>+DIE558</f>
        <v>0</v>
      </c>
      <c r="DIF120" s="1845" t="e">
        <f>+DIE120/DIE$16</f>
        <v>#DIV/0!</v>
      </c>
      <c r="DIG120" s="1538">
        <f>+DIG558</f>
        <v>0</v>
      </c>
      <c r="DIH120" s="1845" t="e">
        <f>+DIG120/DIG$16</f>
        <v>#DIV/0!</v>
      </c>
      <c r="DII120" s="1538">
        <f>+DII558</f>
        <v>0</v>
      </c>
      <c r="DIJ120" s="1845" t="e">
        <f>+DII120/DII$16</f>
        <v>#DIV/0!</v>
      </c>
      <c r="DIK120" s="1538">
        <f>+DIK558</f>
        <v>0</v>
      </c>
      <c r="DIL120" s="1845" t="e">
        <f>+DIK120/DIK$16</f>
        <v>#DIV/0!</v>
      </c>
      <c r="DIM120" s="1538">
        <f>+DIM558</f>
        <v>0</v>
      </c>
      <c r="DIN120" s="1845" t="e">
        <f>+DIM120/DIM$16</f>
        <v>#DIV/0!</v>
      </c>
      <c r="DIO120" s="1538">
        <f>+DIO558</f>
        <v>0</v>
      </c>
      <c r="DIP120" s="1845" t="e">
        <f>+DIO120/DIO$16</f>
        <v>#DIV/0!</v>
      </c>
      <c r="DIQ120" s="1538">
        <f>+DIQ558</f>
        <v>0</v>
      </c>
      <c r="DIR120" s="1845" t="e">
        <f>+DIQ120/DIQ$16</f>
        <v>#DIV/0!</v>
      </c>
      <c r="DIS120" s="1538">
        <f>+DIS558</f>
        <v>0</v>
      </c>
      <c r="DIT120" s="1845" t="e">
        <f>+DIS120/DIS$16</f>
        <v>#DIV/0!</v>
      </c>
      <c r="DIU120" s="1538">
        <f>+DIU558</f>
        <v>0</v>
      </c>
      <c r="DIV120" s="1845" t="e">
        <f>+DIU120/DIU$16</f>
        <v>#DIV/0!</v>
      </c>
      <c r="DIW120" s="1538">
        <f>+DIW558</f>
        <v>0</v>
      </c>
      <c r="DIX120" s="1845" t="e">
        <f>+DIW120/DIW$16</f>
        <v>#DIV/0!</v>
      </c>
      <c r="DIY120" s="1538">
        <f>+DIY558</f>
        <v>0</v>
      </c>
      <c r="DIZ120" s="1845" t="e">
        <f>+DIY120/DIY$16</f>
        <v>#DIV/0!</v>
      </c>
      <c r="DJA120" s="1538">
        <f>+DJA558</f>
        <v>0</v>
      </c>
      <c r="DJB120" s="1845" t="e">
        <f>+DJA120/DJA$16</f>
        <v>#DIV/0!</v>
      </c>
      <c r="DJC120" s="1538">
        <f>+DJC558</f>
        <v>0</v>
      </c>
      <c r="DJD120" s="1845" t="e">
        <f>+DJC120/DJC$16</f>
        <v>#DIV/0!</v>
      </c>
      <c r="DJE120" s="1538">
        <f>+DJE558</f>
        <v>0</v>
      </c>
      <c r="DJF120" s="1845" t="e">
        <f>+DJE120/DJE$16</f>
        <v>#DIV/0!</v>
      </c>
      <c r="DJG120" s="1538">
        <f>+DJG558</f>
        <v>0</v>
      </c>
      <c r="DJH120" s="1845" t="e">
        <f>+DJG120/DJG$16</f>
        <v>#DIV/0!</v>
      </c>
      <c r="DJI120" s="1538">
        <f>+DJI558</f>
        <v>0</v>
      </c>
      <c r="DJJ120" s="1845" t="e">
        <f>+DJI120/DJI$16</f>
        <v>#DIV/0!</v>
      </c>
      <c r="DJK120" s="1538">
        <f>+DJK558</f>
        <v>0</v>
      </c>
      <c r="DJL120" s="1845" t="e">
        <f>+DJK120/DJK$16</f>
        <v>#DIV/0!</v>
      </c>
      <c r="DJM120" s="1538">
        <f>+DJM558</f>
        <v>0</v>
      </c>
      <c r="DJN120" s="1845" t="e">
        <f>+DJM120/DJM$16</f>
        <v>#DIV/0!</v>
      </c>
      <c r="DJO120" s="1538">
        <f>+DJO558</f>
        <v>0</v>
      </c>
      <c r="DJP120" s="1845" t="e">
        <f>+DJO120/DJO$16</f>
        <v>#DIV/0!</v>
      </c>
      <c r="DJQ120" s="1538">
        <f>+DJQ558</f>
        <v>0</v>
      </c>
      <c r="DJR120" s="1845" t="e">
        <f>+DJQ120/DJQ$16</f>
        <v>#DIV/0!</v>
      </c>
      <c r="DJS120" s="1538">
        <f>+DJS558</f>
        <v>0</v>
      </c>
      <c r="DJT120" s="1845" t="e">
        <f>+DJS120/DJS$16</f>
        <v>#DIV/0!</v>
      </c>
      <c r="DJU120" s="1538">
        <f>+DJU558</f>
        <v>0</v>
      </c>
      <c r="DJV120" s="1845" t="e">
        <f>+DJU120/DJU$16</f>
        <v>#DIV/0!</v>
      </c>
      <c r="DJW120" s="1538">
        <f>+DJW558</f>
        <v>0</v>
      </c>
      <c r="DJX120" s="1845" t="e">
        <f>+DJW120/DJW$16</f>
        <v>#DIV/0!</v>
      </c>
      <c r="DJY120" s="1538">
        <f>+DJY558</f>
        <v>0</v>
      </c>
      <c r="DJZ120" s="1845" t="e">
        <f>+DJY120/DJY$16</f>
        <v>#DIV/0!</v>
      </c>
      <c r="DKA120" s="1538">
        <f>+DKA558</f>
        <v>0</v>
      </c>
      <c r="DKB120" s="1845" t="e">
        <f>+DKA120/DKA$16</f>
        <v>#DIV/0!</v>
      </c>
      <c r="DKC120" s="1538">
        <f>+DKC558</f>
        <v>0</v>
      </c>
      <c r="DKD120" s="1845" t="e">
        <f>+DKC120/DKC$16</f>
        <v>#DIV/0!</v>
      </c>
      <c r="DKE120" s="1538">
        <f>+DKE558</f>
        <v>0</v>
      </c>
      <c r="DKF120" s="1845" t="e">
        <f>+DKE120/DKE$16</f>
        <v>#DIV/0!</v>
      </c>
      <c r="DKG120" s="1538">
        <f>+DKG558</f>
        <v>0</v>
      </c>
      <c r="DKH120" s="1845" t="e">
        <f>+DKG120/DKG$16</f>
        <v>#DIV/0!</v>
      </c>
      <c r="DKI120" s="1538">
        <f>+DKI558</f>
        <v>0</v>
      </c>
      <c r="DKJ120" s="1845" t="e">
        <f>+DKI120/DKI$16</f>
        <v>#DIV/0!</v>
      </c>
      <c r="DKK120" s="1538">
        <f>+DKK558</f>
        <v>0</v>
      </c>
      <c r="DKL120" s="1845" t="e">
        <f>+DKK120/DKK$16</f>
        <v>#DIV/0!</v>
      </c>
      <c r="DKM120" s="1538">
        <f>+DKM558</f>
        <v>0</v>
      </c>
      <c r="DKN120" s="1845" t="e">
        <f>+DKM120/DKM$16</f>
        <v>#DIV/0!</v>
      </c>
      <c r="DKO120" s="1538">
        <f>+DKO558</f>
        <v>0</v>
      </c>
      <c r="DKP120" s="1845" t="e">
        <f>+DKO120/DKO$16</f>
        <v>#DIV/0!</v>
      </c>
      <c r="DKQ120" s="1538">
        <f>+DKQ558</f>
        <v>0</v>
      </c>
      <c r="DKR120" s="1845" t="e">
        <f>+DKQ120/DKQ$16</f>
        <v>#DIV/0!</v>
      </c>
      <c r="DKS120" s="1538">
        <f>+DKS558</f>
        <v>0</v>
      </c>
      <c r="DKT120" s="1845" t="e">
        <f>+DKS120/DKS$16</f>
        <v>#DIV/0!</v>
      </c>
      <c r="DKU120" s="1538">
        <f>+DKU558</f>
        <v>0</v>
      </c>
      <c r="DKV120" s="1845" t="e">
        <f>+DKU120/DKU$16</f>
        <v>#DIV/0!</v>
      </c>
      <c r="DKW120" s="1538">
        <f>+DKW558</f>
        <v>0</v>
      </c>
      <c r="DKX120" s="1845" t="e">
        <f>+DKW120/DKW$16</f>
        <v>#DIV/0!</v>
      </c>
      <c r="DKY120" s="1538">
        <f>+DKY558</f>
        <v>0</v>
      </c>
      <c r="DKZ120" s="1845" t="e">
        <f>+DKY120/DKY$16</f>
        <v>#DIV/0!</v>
      </c>
      <c r="DLA120" s="1538">
        <f>+DLA558</f>
        <v>0</v>
      </c>
      <c r="DLB120" s="1845" t="e">
        <f>+DLA120/DLA$16</f>
        <v>#DIV/0!</v>
      </c>
      <c r="DLC120" s="1538">
        <f>+DLC558</f>
        <v>0</v>
      </c>
      <c r="DLD120" s="1845" t="e">
        <f>+DLC120/DLC$16</f>
        <v>#DIV/0!</v>
      </c>
      <c r="DLE120" s="1538">
        <f>+DLE558</f>
        <v>0</v>
      </c>
      <c r="DLF120" s="1845" t="e">
        <f>+DLE120/DLE$16</f>
        <v>#DIV/0!</v>
      </c>
      <c r="DLG120" s="1538">
        <f>+DLG558</f>
        <v>0</v>
      </c>
      <c r="DLH120" s="1845" t="e">
        <f>+DLG120/DLG$16</f>
        <v>#DIV/0!</v>
      </c>
      <c r="DLI120" s="1538">
        <f>+DLI558</f>
        <v>0</v>
      </c>
      <c r="DLJ120" s="1845" t="e">
        <f>+DLI120/DLI$16</f>
        <v>#DIV/0!</v>
      </c>
      <c r="DLK120" s="1538">
        <f>+DLK558</f>
        <v>0</v>
      </c>
      <c r="DLL120" s="1845" t="e">
        <f>+DLK120/DLK$16</f>
        <v>#DIV/0!</v>
      </c>
      <c r="DLM120" s="1538">
        <f>+DLM558</f>
        <v>0</v>
      </c>
      <c r="DLN120" s="1845" t="e">
        <f>+DLM120/DLM$16</f>
        <v>#DIV/0!</v>
      </c>
      <c r="DLO120" s="1538">
        <f>+DLO558</f>
        <v>0</v>
      </c>
      <c r="DLP120" s="1845" t="e">
        <f>+DLO120/DLO$16</f>
        <v>#DIV/0!</v>
      </c>
      <c r="DLQ120" s="1538">
        <f>+DLQ558</f>
        <v>0</v>
      </c>
      <c r="DLR120" s="1845" t="e">
        <f>+DLQ120/DLQ$16</f>
        <v>#DIV/0!</v>
      </c>
      <c r="DLS120" s="1538">
        <f>+DLS558</f>
        <v>0</v>
      </c>
      <c r="DLT120" s="1845" t="e">
        <f>+DLS120/DLS$16</f>
        <v>#DIV/0!</v>
      </c>
      <c r="DLU120" s="1538">
        <f>+DLU558</f>
        <v>0</v>
      </c>
      <c r="DLV120" s="1845" t="e">
        <f>+DLU120/DLU$16</f>
        <v>#DIV/0!</v>
      </c>
      <c r="DLW120" s="1538">
        <f>+DLW558</f>
        <v>0</v>
      </c>
      <c r="DLX120" s="1845" t="e">
        <f>+DLW120/DLW$16</f>
        <v>#DIV/0!</v>
      </c>
      <c r="DLY120" s="1538">
        <f>+DLY558</f>
        <v>0</v>
      </c>
      <c r="DLZ120" s="1845" t="e">
        <f>+DLY120/DLY$16</f>
        <v>#DIV/0!</v>
      </c>
      <c r="DMA120" s="1538">
        <f>+DMA558</f>
        <v>0</v>
      </c>
      <c r="DMB120" s="1845" t="e">
        <f>+DMA120/DMA$16</f>
        <v>#DIV/0!</v>
      </c>
      <c r="DMC120" s="1538">
        <f>+DMC558</f>
        <v>0</v>
      </c>
      <c r="DMD120" s="1845" t="e">
        <f>+DMC120/DMC$16</f>
        <v>#DIV/0!</v>
      </c>
      <c r="DME120" s="1538">
        <f>+DME558</f>
        <v>0</v>
      </c>
      <c r="DMF120" s="1845" t="e">
        <f>+DME120/DME$16</f>
        <v>#DIV/0!</v>
      </c>
      <c r="DMG120" s="1538">
        <f>+DMG558</f>
        <v>0</v>
      </c>
      <c r="DMH120" s="1845" t="e">
        <f>+DMG120/DMG$16</f>
        <v>#DIV/0!</v>
      </c>
      <c r="DMI120" s="1538">
        <f>+DMI558</f>
        <v>0</v>
      </c>
      <c r="DMJ120" s="1845" t="e">
        <f>+DMI120/DMI$16</f>
        <v>#DIV/0!</v>
      </c>
      <c r="DMK120" s="1538">
        <f>+DMK558</f>
        <v>0</v>
      </c>
      <c r="DML120" s="1845" t="e">
        <f>+DMK120/DMK$16</f>
        <v>#DIV/0!</v>
      </c>
      <c r="DMM120" s="1538">
        <f>+DMM558</f>
        <v>0</v>
      </c>
      <c r="DMN120" s="1845" t="e">
        <f>+DMM120/DMM$16</f>
        <v>#DIV/0!</v>
      </c>
      <c r="DMO120" s="1538">
        <f>+DMO558</f>
        <v>0</v>
      </c>
      <c r="DMP120" s="1845" t="e">
        <f>+DMO120/DMO$16</f>
        <v>#DIV/0!</v>
      </c>
      <c r="DMQ120" s="1538">
        <f>+DMQ558</f>
        <v>0</v>
      </c>
      <c r="DMR120" s="1845" t="e">
        <f>+DMQ120/DMQ$16</f>
        <v>#DIV/0!</v>
      </c>
      <c r="DMS120" s="1538">
        <f>+DMS558</f>
        <v>0</v>
      </c>
      <c r="DMT120" s="1845" t="e">
        <f>+DMS120/DMS$16</f>
        <v>#DIV/0!</v>
      </c>
      <c r="DMU120" s="1538">
        <f>+DMU558</f>
        <v>0</v>
      </c>
      <c r="DMV120" s="1845" t="e">
        <f>+DMU120/DMU$16</f>
        <v>#DIV/0!</v>
      </c>
      <c r="DMW120" s="1538">
        <f>+DMW558</f>
        <v>0</v>
      </c>
      <c r="DMX120" s="1845" t="e">
        <f>+DMW120/DMW$16</f>
        <v>#DIV/0!</v>
      </c>
      <c r="DMY120" s="1538">
        <f>+DMY558</f>
        <v>0</v>
      </c>
      <c r="DMZ120" s="1845" t="e">
        <f>+DMY120/DMY$16</f>
        <v>#DIV/0!</v>
      </c>
      <c r="DNA120" s="1538">
        <f>+DNA558</f>
        <v>0</v>
      </c>
      <c r="DNB120" s="1845" t="e">
        <f>+DNA120/DNA$16</f>
        <v>#DIV/0!</v>
      </c>
      <c r="DNC120" s="1538">
        <f>+DNC558</f>
        <v>0</v>
      </c>
      <c r="DND120" s="1845" t="e">
        <f>+DNC120/DNC$16</f>
        <v>#DIV/0!</v>
      </c>
      <c r="DNE120" s="1538">
        <f>+DNE558</f>
        <v>0</v>
      </c>
      <c r="DNF120" s="1845" t="e">
        <f>+DNE120/DNE$16</f>
        <v>#DIV/0!</v>
      </c>
      <c r="DNG120" s="1538">
        <f>+DNG558</f>
        <v>0</v>
      </c>
      <c r="DNH120" s="1845" t="e">
        <f>+DNG120/DNG$16</f>
        <v>#DIV/0!</v>
      </c>
      <c r="DNI120" s="1538">
        <f>+DNI558</f>
        <v>0</v>
      </c>
      <c r="DNJ120" s="1845" t="e">
        <f>+DNI120/DNI$16</f>
        <v>#DIV/0!</v>
      </c>
      <c r="DNK120" s="1538">
        <f>+DNK558</f>
        <v>0</v>
      </c>
      <c r="DNL120" s="1845" t="e">
        <f>+DNK120/DNK$16</f>
        <v>#DIV/0!</v>
      </c>
      <c r="DNM120" s="1538">
        <f>+DNM558</f>
        <v>0</v>
      </c>
      <c r="DNN120" s="1845" t="e">
        <f>+DNM120/DNM$16</f>
        <v>#DIV/0!</v>
      </c>
      <c r="DNO120" s="1538">
        <f>+DNO558</f>
        <v>0</v>
      </c>
      <c r="DNP120" s="1845" t="e">
        <f>+DNO120/DNO$16</f>
        <v>#DIV/0!</v>
      </c>
      <c r="DNQ120" s="1538">
        <f>+DNQ558</f>
        <v>0</v>
      </c>
      <c r="DNR120" s="1845" t="e">
        <f>+DNQ120/DNQ$16</f>
        <v>#DIV/0!</v>
      </c>
      <c r="DNS120" s="1538">
        <f>+DNS558</f>
        <v>0</v>
      </c>
      <c r="DNT120" s="1845" t="e">
        <f>+DNS120/DNS$16</f>
        <v>#DIV/0!</v>
      </c>
      <c r="DNU120" s="1538">
        <f>+DNU558</f>
        <v>0</v>
      </c>
      <c r="DNV120" s="1845" t="e">
        <f>+DNU120/DNU$16</f>
        <v>#DIV/0!</v>
      </c>
      <c r="DNW120" s="1538">
        <f>+DNW558</f>
        <v>0</v>
      </c>
      <c r="DNX120" s="1845" t="e">
        <f>+DNW120/DNW$16</f>
        <v>#DIV/0!</v>
      </c>
      <c r="DNY120" s="1538">
        <f>+DNY558</f>
        <v>0</v>
      </c>
      <c r="DNZ120" s="1845" t="e">
        <f>+DNY120/DNY$16</f>
        <v>#DIV/0!</v>
      </c>
      <c r="DOA120" s="1538">
        <f>+DOA558</f>
        <v>0</v>
      </c>
      <c r="DOB120" s="1845" t="e">
        <f>+DOA120/DOA$16</f>
        <v>#DIV/0!</v>
      </c>
      <c r="DOC120" s="1538">
        <f>+DOC558</f>
        <v>0</v>
      </c>
      <c r="DOD120" s="1845" t="e">
        <f>+DOC120/DOC$16</f>
        <v>#DIV/0!</v>
      </c>
      <c r="DOE120" s="1538">
        <f>+DOE558</f>
        <v>0</v>
      </c>
      <c r="DOF120" s="1845" t="e">
        <f>+DOE120/DOE$16</f>
        <v>#DIV/0!</v>
      </c>
      <c r="DOG120" s="1538">
        <f>+DOG558</f>
        <v>0</v>
      </c>
      <c r="DOH120" s="1845" t="e">
        <f>+DOG120/DOG$16</f>
        <v>#DIV/0!</v>
      </c>
      <c r="DOI120" s="1538">
        <f>+DOI558</f>
        <v>0</v>
      </c>
      <c r="DOJ120" s="1845" t="e">
        <f>+DOI120/DOI$16</f>
        <v>#DIV/0!</v>
      </c>
      <c r="DOK120" s="1538">
        <f>+DOK558</f>
        <v>0</v>
      </c>
      <c r="DOL120" s="1845" t="e">
        <f>+DOK120/DOK$16</f>
        <v>#DIV/0!</v>
      </c>
      <c r="DOM120" s="1538">
        <f>+DOM558</f>
        <v>0</v>
      </c>
      <c r="DON120" s="1845" t="e">
        <f>+DOM120/DOM$16</f>
        <v>#DIV/0!</v>
      </c>
      <c r="DOO120" s="1538">
        <f>+DOO558</f>
        <v>0</v>
      </c>
      <c r="DOP120" s="1845" t="e">
        <f>+DOO120/DOO$16</f>
        <v>#DIV/0!</v>
      </c>
      <c r="DOQ120" s="1538">
        <f>+DOQ558</f>
        <v>0</v>
      </c>
      <c r="DOR120" s="1845" t="e">
        <f>+DOQ120/DOQ$16</f>
        <v>#DIV/0!</v>
      </c>
      <c r="DOS120" s="1538">
        <f>+DOS558</f>
        <v>0</v>
      </c>
      <c r="DOT120" s="1845" t="e">
        <f>+DOS120/DOS$16</f>
        <v>#DIV/0!</v>
      </c>
      <c r="DOU120" s="1538">
        <f>+DOU558</f>
        <v>0</v>
      </c>
      <c r="DOV120" s="1845" t="e">
        <f>+DOU120/DOU$16</f>
        <v>#DIV/0!</v>
      </c>
      <c r="DOW120" s="1538">
        <f>+DOW558</f>
        <v>0</v>
      </c>
      <c r="DOX120" s="1845" t="e">
        <f>+DOW120/DOW$16</f>
        <v>#DIV/0!</v>
      </c>
      <c r="DOY120" s="1538">
        <f>+DOY558</f>
        <v>0</v>
      </c>
      <c r="DOZ120" s="1845" t="e">
        <f>+DOY120/DOY$16</f>
        <v>#DIV/0!</v>
      </c>
      <c r="DPA120" s="1538">
        <f>+DPA558</f>
        <v>0</v>
      </c>
      <c r="DPB120" s="1845" t="e">
        <f>+DPA120/DPA$16</f>
        <v>#DIV/0!</v>
      </c>
      <c r="DPC120" s="1538">
        <f>+DPC558</f>
        <v>0</v>
      </c>
      <c r="DPD120" s="1845" t="e">
        <f>+DPC120/DPC$16</f>
        <v>#DIV/0!</v>
      </c>
      <c r="DPE120" s="1538">
        <f>+DPE558</f>
        <v>0</v>
      </c>
      <c r="DPF120" s="1845" t="e">
        <f>+DPE120/DPE$16</f>
        <v>#DIV/0!</v>
      </c>
      <c r="DPG120" s="1538">
        <f>+DPG558</f>
        <v>0</v>
      </c>
      <c r="DPH120" s="1845" t="e">
        <f>+DPG120/DPG$16</f>
        <v>#DIV/0!</v>
      </c>
      <c r="DPI120" s="1538">
        <f>+DPI558</f>
        <v>0</v>
      </c>
      <c r="DPJ120" s="1845" t="e">
        <f>+DPI120/DPI$16</f>
        <v>#DIV/0!</v>
      </c>
      <c r="DPK120" s="1538">
        <f>+DPK558</f>
        <v>0</v>
      </c>
      <c r="DPL120" s="1845" t="e">
        <f>+DPK120/DPK$16</f>
        <v>#DIV/0!</v>
      </c>
      <c r="DPM120" s="1538">
        <f>+DPM558</f>
        <v>0</v>
      </c>
      <c r="DPN120" s="1845" t="e">
        <f>+DPM120/DPM$16</f>
        <v>#DIV/0!</v>
      </c>
      <c r="DPO120" s="1538">
        <f>+DPO558</f>
        <v>0</v>
      </c>
      <c r="DPP120" s="1845" t="e">
        <f>+DPO120/DPO$16</f>
        <v>#DIV/0!</v>
      </c>
      <c r="DPQ120" s="1538">
        <f>+DPQ558</f>
        <v>0</v>
      </c>
      <c r="DPR120" s="1845" t="e">
        <f>+DPQ120/DPQ$16</f>
        <v>#DIV/0!</v>
      </c>
      <c r="DPS120" s="1538">
        <f>+DPS558</f>
        <v>0</v>
      </c>
      <c r="DPT120" s="1845" t="e">
        <f>+DPS120/DPS$16</f>
        <v>#DIV/0!</v>
      </c>
      <c r="DPU120" s="1538">
        <f>+DPU558</f>
        <v>0</v>
      </c>
      <c r="DPV120" s="1845" t="e">
        <f>+DPU120/DPU$16</f>
        <v>#DIV/0!</v>
      </c>
      <c r="DPW120" s="1538">
        <f>+DPW558</f>
        <v>0</v>
      </c>
      <c r="DPX120" s="1845" t="e">
        <f>+DPW120/DPW$16</f>
        <v>#DIV/0!</v>
      </c>
      <c r="DPY120" s="1538">
        <f>+DPY558</f>
        <v>0</v>
      </c>
      <c r="DPZ120" s="1845" t="e">
        <f>+DPY120/DPY$16</f>
        <v>#DIV/0!</v>
      </c>
      <c r="DQA120" s="1538">
        <f>+DQA558</f>
        <v>0</v>
      </c>
      <c r="DQB120" s="1845" t="e">
        <f>+DQA120/DQA$16</f>
        <v>#DIV/0!</v>
      </c>
      <c r="DQC120" s="1538">
        <f>+DQC558</f>
        <v>0</v>
      </c>
      <c r="DQD120" s="1845" t="e">
        <f>+DQC120/DQC$16</f>
        <v>#DIV/0!</v>
      </c>
      <c r="DQE120" s="1538">
        <f>+DQE558</f>
        <v>0</v>
      </c>
      <c r="DQF120" s="1845" t="e">
        <f>+DQE120/DQE$16</f>
        <v>#DIV/0!</v>
      </c>
      <c r="DQG120" s="1538">
        <f>+DQG558</f>
        <v>0</v>
      </c>
      <c r="DQH120" s="1845" t="e">
        <f>+DQG120/DQG$16</f>
        <v>#DIV/0!</v>
      </c>
      <c r="DQI120" s="1538">
        <f>+DQI558</f>
        <v>0</v>
      </c>
      <c r="DQJ120" s="1845" t="e">
        <f>+DQI120/DQI$16</f>
        <v>#DIV/0!</v>
      </c>
      <c r="DQK120" s="1538">
        <f>+DQK558</f>
        <v>0</v>
      </c>
      <c r="DQL120" s="1845" t="e">
        <f>+DQK120/DQK$16</f>
        <v>#DIV/0!</v>
      </c>
      <c r="DQM120" s="1538">
        <f>+DQM558</f>
        <v>0</v>
      </c>
      <c r="DQN120" s="1845" t="e">
        <f>+DQM120/DQM$16</f>
        <v>#DIV/0!</v>
      </c>
      <c r="DQO120" s="1538">
        <f>+DQO558</f>
        <v>0</v>
      </c>
      <c r="DQP120" s="1845" t="e">
        <f>+DQO120/DQO$16</f>
        <v>#DIV/0!</v>
      </c>
      <c r="DQQ120" s="1538">
        <f>+DQQ558</f>
        <v>0</v>
      </c>
      <c r="DQR120" s="1845" t="e">
        <f>+DQQ120/DQQ$16</f>
        <v>#DIV/0!</v>
      </c>
      <c r="DQS120" s="1538">
        <f>+DQS558</f>
        <v>0</v>
      </c>
      <c r="DQT120" s="1845" t="e">
        <f>+DQS120/DQS$16</f>
        <v>#DIV/0!</v>
      </c>
      <c r="DQU120" s="1538">
        <f>+DQU558</f>
        <v>0</v>
      </c>
      <c r="DQV120" s="1845" t="e">
        <f>+DQU120/DQU$16</f>
        <v>#DIV/0!</v>
      </c>
      <c r="DQW120" s="1538">
        <f>+DQW558</f>
        <v>0</v>
      </c>
      <c r="DQX120" s="1845" t="e">
        <f>+DQW120/DQW$16</f>
        <v>#DIV/0!</v>
      </c>
      <c r="DQY120" s="1538">
        <f>+DQY558</f>
        <v>0</v>
      </c>
      <c r="DQZ120" s="1845" t="e">
        <f>+DQY120/DQY$16</f>
        <v>#DIV/0!</v>
      </c>
      <c r="DRA120" s="1538">
        <f>+DRA558</f>
        <v>0</v>
      </c>
      <c r="DRB120" s="1845" t="e">
        <f>+DRA120/DRA$16</f>
        <v>#DIV/0!</v>
      </c>
      <c r="DRC120" s="1538">
        <f>+DRC558</f>
        <v>0</v>
      </c>
      <c r="DRD120" s="1845" t="e">
        <f>+DRC120/DRC$16</f>
        <v>#DIV/0!</v>
      </c>
      <c r="DRE120" s="1538">
        <f>+DRE558</f>
        <v>0</v>
      </c>
      <c r="DRF120" s="1845" t="e">
        <f>+DRE120/DRE$16</f>
        <v>#DIV/0!</v>
      </c>
      <c r="DRG120" s="1538">
        <f>+DRG558</f>
        <v>0</v>
      </c>
      <c r="DRH120" s="1845" t="e">
        <f>+DRG120/DRG$16</f>
        <v>#DIV/0!</v>
      </c>
      <c r="DRI120" s="1538">
        <f>+DRI558</f>
        <v>0</v>
      </c>
      <c r="DRJ120" s="1845" t="e">
        <f>+DRI120/DRI$16</f>
        <v>#DIV/0!</v>
      </c>
      <c r="DRK120" s="1538">
        <f>+DRK558</f>
        <v>0</v>
      </c>
      <c r="DRL120" s="1845" t="e">
        <f>+DRK120/DRK$16</f>
        <v>#DIV/0!</v>
      </c>
      <c r="DRM120" s="1538">
        <f>+DRM558</f>
        <v>0</v>
      </c>
      <c r="DRN120" s="1845" t="e">
        <f>+DRM120/DRM$16</f>
        <v>#DIV/0!</v>
      </c>
      <c r="DRO120" s="1538">
        <f>+DRO558</f>
        <v>0</v>
      </c>
      <c r="DRP120" s="1845" t="e">
        <f>+DRO120/DRO$16</f>
        <v>#DIV/0!</v>
      </c>
      <c r="DRQ120" s="1538">
        <f>+DRQ558</f>
        <v>0</v>
      </c>
      <c r="DRR120" s="1845" t="e">
        <f>+DRQ120/DRQ$16</f>
        <v>#DIV/0!</v>
      </c>
      <c r="DRS120" s="1538">
        <f>+DRS558</f>
        <v>0</v>
      </c>
      <c r="DRT120" s="1845" t="e">
        <f>+DRS120/DRS$16</f>
        <v>#DIV/0!</v>
      </c>
      <c r="DRU120" s="1538">
        <f>+DRU558</f>
        <v>0</v>
      </c>
      <c r="DRV120" s="1845" t="e">
        <f>+DRU120/DRU$16</f>
        <v>#DIV/0!</v>
      </c>
      <c r="DRW120" s="1538">
        <f>+DRW558</f>
        <v>0</v>
      </c>
      <c r="DRX120" s="1845" t="e">
        <f>+DRW120/DRW$16</f>
        <v>#DIV/0!</v>
      </c>
      <c r="DRY120" s="1538">
        <f>+DRY558</f>
        <v>0</v>
      </c>
      <c r="DRZ120" s="1845" t="e">
        <f>+DRY120/DRY$16</f>
        <v>#DIV/0!</v>
      </c>
      <c r="DSA120" s="1538">
        <f>+DSA558</f>
        <v>0</v>
      </c>
      <c r="DSB120" s="1845" t="e">
        <f>+DSA120/DSA$16</f>
        <v>#DIV/0!</v>
      </c>
      <c r="DSC120" s="1538">
        <f>+DSC558</f>
        <v>0</v>
      </c>
      <c r="DSD120" s="1845" t="e">
        <f>+DSC120/DSC$16</f>
        <v>#DIV/0!</v>
      </c>
      <c r="DSE120" s="1538">
        <f>+DSE558</f>
        <v>0</v>
      </c>
      <c r="DSF120" s="1845" t="e">
        <f>+DSE120/DSE$16</f>
        <v>#DIV/0!</v>
      </c>
      <c r="DSG120" s="1538">
        <f>+DSG558</f>
        <v>0</v>
      </c>
      <c r="DSH120" s="1845" t="e">
        <f>+DSG120/DSG$16</f>
        <v>#DIV/0!</v>
      </c>
      <c r="DSI120" s="1538">
        <f>+DSI558</f>
        <v>0</v>
      </c>
      <c r="DSJ120" s="1845" t="e">
        <f>+DSI120/DSI$16</f>
        <v>#DIV/0!</v>
      </c>
      <c r="DSK120" s="1538">
        <f>+DSK558</f>
        <v>0</v>
      </c>
      <c r="DSL120" s="1845" t="e">
        <f>+DSK120/DSK$16</f>
        <v>#DIV/0!</v>
      </c>
      <c r="DSM120" s="1538">
        <f>+DSM558</f>
        <v>0</v>
      </c>
      <c r="DSN120" s="1845" t="e">
        <f>+DSM120/DSM$16</f>
        <v>#DIV/0!</v>
      </c>
      <c r="DSO120" s="1538">
        <f>+DSO558</f>
        <v>0</v>
      </c>
      <c r="DSP120" s="1845" t="e">
        <f>+DSO120/DSO$16</f>
        <v>#DIV/0!</v>
      </c>
      <c r="DSQ120" s="1538">
        <f>+DSQ558</f>
        <v>0</v>
      </c>
      <c r="DSR120" s="1845" t="e">
        <f>+DSQ120/DSQ$16</f>
        <v>#DIV/0!</v>
      </c>
      <c r="DSS120" s="1538">
        <f>+DSS558</f>
        <v>0</v>
      </c>
      <c r="DST120" s="1845" t="e">
        <f>+DSS120/DSS$16</f>
        <v>#DIV/0!</v>
      </c>
      <c r="DSU120" s="1538">
        <f>+DSU558</f>
        <v>0</v>
      </c>
      <c r="DSV120" s="1845" t="e">
        <f>+DSU120/DSU$16</f>
        <v>#DIV/0!</v>
      </c>
      <c r="DSW120" s="1538">
        <f>+DSW558</f>
        <v>0</v>
      </c>
      <c r="DSX120" s="1845" t="e">
        <f>+DSW120/DSW$16</f>
        <v>#DIV/0!</v>
      </c>
      <c r="DSY120" s="1538">
        <f>+DSY558</f>
        <v>0</v>
      </c>
      <c r="DSZ120" s="1845" t="e">
        <f>+DSY120/DSY$16</f>
        <v>#DIV/0!</v>
      </c>
      <c r="DTA120" s="1538">
        <f>+DTA558</f>
        <v>0</v>
      </c>
      <c r="DTB120" s="1845" t="e">
        <f>+DTA120/DTA$16</f>
        <v>#DIV/0!</v>
      </c>
      <c r="DTC120" s="1538">
        <f>+DTC558</f>
        <v>0</v>
      </c>
      <c r="DTD120" s="1845" t="e">
        <f>+DTC120/DTC$16</f>
        <v>#DIV/0!</v>
      </c>
      <c r="DTE120" s="1538">
        <f>+DTE558</f>
        <v>0</v>
      </c>
      <c r="DTF120" s="1845" t="e">
        <f>+DTE120/DTE$16</f>
        <v>#DIV/0!</v>
      </c>
      <c r="DTG120" s="1538">
        <f>+DTG558</f>
        <v>0</v>
      </c>
      <c r="DTH120" s="1845" t="e">
        <f>+DTG120/DTG$16</f>
        <v>#DIV/0!</v>
      </c>
      <c r="DTI120" s="1538">
        <f>+DTI558</f>
        <v>0</v>
      </c>
      <c r="DTJ120" s="1845" t="e">
        <f>+DTI120/DTI$16</f>
        <v>#DIV/0!</v>
      </c>
      <c r="DTK120" s="1538">
        <f>+DTK558</f>
        <v>0</v>
      </c>
      <c r="DTL120" s="1845" t="e">
        <f>+DTK120/DTK$16</f>
        <v>#DIV/0!</v>
      </c>
      <c r="DTM120" s="1538">
        <f>+DTM558</f>
        <v>0</v>
      </c>
      <c r="DTN120" s="1845" t="e">
        <f>+DTM120/DTM$16</f>
        <v>#DIV/0!</v>
      </c>
      <c r="DTO120" s="1538">
        <f>+DTO558</f>
        <v>0</v>
      </c>
      <c r="DTP120" s="1845" t="e">
        <f>+DTO120/DTO$16</f>
        <v>#DIV/0!</v>
      </c>
      <c r="DTQ120" s="1538">
        <f>+DTQ558</f>
        <v>0</v>
      </c>
      <c r="DTR120" s="1845" t="e">
        <f>+DTQ120/DTQ$16</f>
        <v>#DIV/0!</v>
      </c>
      <c r="DTS120" s="1538">
        <f>+DTS558</f>
        <v>0</v>
      </c>
      <c r="DTT120" s="1845" t="e">
        <f>+DTS120/DTS$16</f>
        <v>#DIV/0!</v>
      </c>
      <c r="DTU120" s="1538">
        <f>+DTU558</f>
        <v>0</v>
      </c>
      <c r="DTV120" s="1845" t="e">
        <f>+DTU120/DTU$16</f>
        <v>#DIV/0!</v>
      </c>
      <c r="DTW120" s="1538">
        <f>+DTW558</f>
        <v>0</v>
      </c>
      <c r="DTX120" s="1845" t="e">
        <f>+DTW120/DTW$16</f>
        <v>#DIV/0!</v>
      </c>
      <c r="DTY120" s="1538">
        <f>+DTY558</f>
        <v>0</v>
      </c>
      <c r="DTZ120" s="1845" t="e">
        <f>+DTY120/DTY$16</f>
        <v>#DIV/0!</v>
      </c>
      <c r="DUA120" s="1538">
        <f>+DUA558</f>
        <v>0</v>
      </c>
      <c r="DUB120" s="1845" t="e">
        <f>+DUA120/DUA$16</f>
        <v>#DIV/0!</v>
      </c>
      <c r="DUC120" s="1538">
        <f>+DUC558</f>
        <v>0</v>
      </c>
      <c r="DUD120" s="1845" t="e">
        <f>+DUC120/DUC$16</f>
        <v>#DIV/0!</v>
      </c>
      <c r="DUE120" s="1538">
        <f>+DUE558</f>
        <v>0</v>
      </c>
      <c r="DUF120" s="1845" t="e">
        <f>+DUE120/DUE$16</f>
        <v>#DIV/0!</v>
      </c>
      <c r="DUG120" s="1538">
        <f>+DUG558</f>
        <v>0</v>
      </c>
      <c r="DUH120" s="1845" t="e">
        <f>+DUG120/DUG$16</f>
        <v>#DIV/0!</v>
      </c>
      <c r="DUI120" s="1538">
        <f>+DUI558</f>
        <v>0</v>
      </c>
      <c r="DUJ120" s="1845" t="e">
        <f>+DUI120/DUI$16</f>
        <v>#DIV/0!</v>
      </c>
      <c r="DUK120" s="1538">
        <f>+DUK558</f>
        <v>0</v>
      </c>
      <c r="DUL120" s="1845" t="e">
        <f>+DUK120/DUK$16</f>
        <v>#DIV/0!</v>
      </c>
      <c r="DUM120" s="1538">
        <f>+DUM558</f>
        <v>0</v>
      </c>
      <c r="DUN120" s="1845" t="e">
        <f>+DUM120/DUM$16</f>
        <v>#DIV/0!</v>
      </c>
      <c r="DUO120" s="1538">
        <f>+DUO558</f>
        <v>0</v>
      </c>
      <c r="DUP120" s="1845" t="e">
        <f>+DUO120/DUO$16</f>
        <v>#DIV/0!</v>
      </c>
      <c r="DUQ120" s="1538">
        <f>+DUQ558</f>
        <v>0</v>
      </c>
      <c r="DUR120" s="1845" t="e">
        <f>+DUQ120/DUQ$16</f>
        <v>#DIV/0!</v>
      </c>
      <c r="DUS120" s="1538">
        <f>+DUS558</f>
        <v>0</v>
      </c>
      <c r="DUT120" s="1845" t="e">
        <f>+DUS120/DUS$16</f>
        <v>#DIV/0!</v>
      </c>
      <c r="DUU120" s="1538">
        <f>+DUU558</f>
        <v>0</v>
      </c>
      <c r="DUV120" s="1845" t="e">
        <f>+DUU120/DUU$16</f>
        <v>#DIV/0!</v>
      </c>
      <c r="DUW120" s="1538">
        <f>+DUW558</f>
        <v>0</v>
      </c>
      <c r="DUX120" s="1845" t="e">
        <f>+DUW120/DUW$16</f>
        <v>#DIV/0!</v>
      </c>
      <c r="DUY120" s="1538">
        <f>+DUY558</f>
        <v>0</v>
      </c>
      <c r="DUZ120" s="1845" t="e">
        <f>+DUY120/DUY$16</f>
        <v>#DIV/0!</v>
      </c>
      <c r="DVA120" s="1538">
        <f>+DVA558</f>
        <v>0</v>
      </c>
      <c r="DVB120" s="1845" t="e">
        <f>+DVA120/DVA$16</f>
        <v>#DIV/0!</v>
      </c>
      <c r="DVC120" s="1538">
        <f>+DVC558</f>
        <v>0</v>
      </c>
      <c r="DVD120" s="1845" t="e">
        <f>+DVC120/DVC$16</f>
        <v>#DIV/0!</v>
      </c>
      <c r="DVE120" s="1538">
        <f>+DVE558</f>
        <v>0</v>
      </c>
      <c r="DVF120" s="1845" t="e">
        <f>+DVE120/DVE$16</f>
        <v>#DIV/0!</v>
      </c>
      <c r="DVG120" s="1538">
        <f>+DVG558</f>
        <v>0</v>
      </c>
      <c r="DVH120" s="1845" t="e">
        <f>+DVG120/DVG$16</f>
        <v>#DIV/0!</v>
      </c>
      <c r="DVI120" s="1538">
        <f>+DVI558</f>
        <v>0</v>
      </c>
      <c r="DVJ120" s="1845" t="e">
        <f>+DVI120/DVI$16</f>
        <v>#DIV/0!</v>
      </c>
      <c r="DVK120" s="1538">
        <f>+DVK558</f>
        <v>0</v>
      </c>
      <c r="DVL120" s="1845" t="e">
        <f>+DVK120/DVK$16</f>
        <v>#DIV/0!</v>
      </c>
      <c r="DVM120" s="1538">
        <f>+DVM558</f>
        <v>0</v>
      </c>
      <c r="DVN120" s="1845" t="e">
        <f>+DVM120/DVM$16</f>
        <v>#DIV/0!</v>
      </c>
      <c r="DVO120" s="1538">
        <f>+DVO558</f>
        <v>0</v>
      </c>
      <c r="DVP120" s="1845" t="e">
        <f>+DVO120/DVO$16</f>
        <v>#DIV/0!</v>
      </c>
      <c r="DVQ120" s="1538">
        <f>+DVQ558</f>
        <v>0</v>
      </c>
      <c r="DVR120" s="1845" t="e">
        <f>+DVQ120/DVQ$16</f>
        <v>#DIV/0!</v>
      </c>
      <c r="DVS120" s="1538">
        <f>+DVS558</f>
        <v>0</v>
      </c>
      <c r="DVT120" s="1845" t="e">
        <f>+DVS120/DVS$16</f>
        <v>#DIV/0!</v>
      </c>
      <c r="DVU120" s="1538">
        <f>+DVU558</f>
        <v>0</v>
      </c>
      <c r="DVV120" s="1845" t="e">
        <f>+DVU120/DVU$16</f>
        <v>#DIV/0!</v>
      </c>
      <c r="DVW120" s="1538">
        <f>+DVW558</f>
        <v>0</v>
      </c>
      <c r="DVX120" s="1845" t="e">
        <f>+DVW120/DVW$16</f>
        <v>#DIV/0!</v>
      </c>
      <c r="DVY120" s="1538">
        <f>+DVY558</f>
        <v>0</v>
      </c>
      <c r="DVZ120" s="1845" t="e">
        <f>+DVY120/DVY$16</f>
        <v>#DIV/0!</v>
      </c>
      <c r="DWA120" s="1538">
        <f>+DWA558</f>
        <v>0</v>
      </c>
      <c r="DWB120" s="1845" t="e">
        <f>+DWA120/DWA$16</f>
        <v>#DIV/0!</v>
      </c>
      <c r="DWC120" s="1538">
        <f>+DWC558</f>
        <v>0</v>
      </c>
      <c r="DWD120" s="1845" t="e">
        <f>+DWC120/DWC$16</f>
        <v>#DIV/0!</v>
      </c>
      <c r="DWE120" s="1538">
        <f>+DWE558</f>
        <v>0</v>
      </c>
      <c r="DWF120" s="1845" t="e">
        <f>+DWE120/DWE$16</f>
        <v>#DIV/0!</v>
      </c>
      <c r="DWG120" s="1538">
        <f>+DWG558</f>
        <v>0</v>
      </c>
      <c r="DWH120" s="1845" t="e">
        <f>+DWG120/DWG$16</f>
        <v>#DIV/0!</v>
      </c>
      <c r="DWI120" s="1538">
        <f>+DWI558</f>
        <v>0</v>
      </c>
      <c r="DWJ120" s="1845" t="e">
        <f>+DWI120/DWI$16</f>
        <v>#DIV/0!</v>
      </c>
      <c r="DWK120" s="1538">
        <f>+DWK558</f>
        <v>0</v>
      </c>
      <c r="DWL120" s="1845" t="e">
        <f>+DWK120/DWK$16</f>
        <v>#DIV/0!</v>
      </c>
      <c r="DWM120" s="1538">
        <f>+DWM558</f>
        <v>0</v>
      </c>
      <c r="DWN120" s="1845" t="e">
        <f>+DWM120/DWM$16</f>
        <v>#DIV/0!</v>
      </c>
      <c r="DWO120" s="1538">
        <f>+DWO558</f>
        <v>0</v>
      </c>
      <c r="DWP120" s="1845" t="e">
        <f>+DWO120/DWO$16</f>
        <v>#DIV/0!</v>
      </c>
      <c r="DWQ120" s="1538">
        <f>+DWQ558</f>
        <v>0</v>
      </c>
      <c r="DWR120" s="1845" t="e">
        <f>+DWQ120/DWQ$16</f>
        <v>#DIV/0!</v>
      </c>
      <c r="DWS120" s="1538">
        <f>+DWS558</f>
        <v>0</v>
      </c>
      <c r="DWT120" s="1845" t="e">
        <f>+DWS120/DWS$16</f>
        <v>#DIV/0!</v>
      </c>
      <c r="DWU120" s="1538">
        <f>+DWU558</f>
        <v>0</v>
      </c>
      <c r="DWV120" s="1845" t="e">
        <f>+DWU120/DWU$16</f>
        <v>#DIV/0!</v>
      </c>
      <c r="DWW120" s="1538">
        <f>+DWW558</f>
        <v>0</v>
      </c>
      <c r="DWX120" s="1845" t="e">
        <f>+DWW120/DWW$16</f>
        <v>#DIV/0!</v>
      </c>
      <c r="DWY120" s="1538">
        <f>+DWY558</f>
        <v>0</v>
      </c>
      <c r="DWZ120" s="1845" t="e">
        <f>+DWY120/DWY$16</f>
        <v>#DIV/0!</v>
      </c>
      <c r="DXA120" s="1538">
        <f>+DXA558</f>
        <v>0</v>
      </c>
      <c r="DXB120" s="1845" t="e">
        <f>+DXA120/DXA$16</f>
        <v>#DIV/0!</v>
      </c>
      <c r="DXC120" s="1538">
        <f>+DXC558</f>
        <v>0</v>
      </c>
      <c r="DXD120" s="1845" t="e">
        <f>+DXC120/DXC$16</f>
        <v>#DIV/0!</v>
      </c>
      <c r="DXE120" s="1538">
        <f>+DXE558</f>
        <v>0</v>
      </c>
      <c r="DXF120" s="1845" t="e">
        <f>+DXE120/DXE$16</f>
        <v>#DIV/0!</v>
      </c>
      <c r="DXG120" s="1538">
        <f>+DXG558</f>
        <v>0</v>
      </c>
      <c r="DXH120" s="1845" t="e">
        <f>+DXG120/DXG$16</f>
        <v>#DIV/0!</v>
      </c>
      <c r="DXI120" s="1538">
        <f>+DXI558</f>
        <v>0</v>
      </c>
      <c r="DXJ120" s="1845" t="e">
        <f>+DXI120/DXI$16</f>
        <v>#DIV/0!</v>
      </c>
      <c r="DXK120" s="1538">
        <f>+DXK558</f>
        <v>0</v>
      </c>
      <c r="DXL120" s="1845" t="e">
        <f>+DXK120/DXK$16</f>
        <v>#DIV/0!</v>
      </c>
      <c r="DXM120" s="1538">
        <f>+DXM558</f>
        <v>0</v>
      </c>
      <c r="DXN120" s="1845" t="e">
        <f>+DXM120/DXM$16</f>
        <v>#DIV/0!</v>
      </c>
      <c r="DXO120" s="1538">
        <f>+DXO558</f>
        <v>0</v>
      </c>
      <c r="DXP120" s="1845" t="e">
        <f>+DXO120/DXO$16</f>
        <v>#DIV/0!</v>
      </c>
      <c r="DXQ120" s="1538">
        <f>+DXQ558</f>
        <v>0</v>
      </c>
      <c r="DXR120" s="1845" t="e">
        <f>+DXQ120/DXQ$16</f>
        <v>#DIV/0!</v>
      </c>
      <c r="DXS120" s="1538">
        <f>+DXS558</f>
        <v>0</v>
      </c>
      <c r="DXT120" s="1845" t="e">
        <f>+DXS120/DXS$16</f>
        <v>#DIV/0!</v>
      </c>
      <c r="DXU120" s="1538">
        <f>+DXU558</f>
        <v>0</v>
      </c>
      <c r="DXV120" s="1845" t="e">
        <f>+DXU120/DXU$16</f>
        <v>#DIV/0!</v>
      </c>
      <c r="DXW120" s="1538">
        <f>+DXW558</f>
        <v>0</v>
      </c>
      <c r="DXX120" s="1845" t="e">
        <f>+DXW120/DXW$16</f>
        <v>#DIV/0!</v>
      </c>
      <c r="DXY120" s="1538">
        <f>+DXY558</f>
        <v>0</v>
      </c>
      <c r="DXZ120" s="1845" t="e">
        <f>+DXY120/DXY$16</f>
        <v>#DIV/0!</v>
      </c>
      <c r="DYA120" s="1538">
        <f>+DYA558</f>
        <v>0</v>
      </c>
      <c r="DYB120" s="1845" t="e">
        <f>+DYA120/DYA$16</f>
        <v>#DIV/0!</v>
      </c>
      <c r="DYC120" s="1538">
        <f>+DYC558</f>
        <v>0</v>
      </c>
      <c r="DYD120" s="1845" t="e">
        <f>+DYC120/DYC$16</f>
        <v>#DIV/0!</v>
      </c>
      <c r="DYE120" s="1538">
        <f>+DYE558</f>
        <v>0</v>
      </c>
      <c r="DYF120" s="1845" t="e">
        <f>+DYE120/DYE$16</f>
        <v>#DIV/0!</v>
      </c>
      <c r="DYG120" s="1538">
        <f>+DYG558</f>
        <v>0</v>
      </c>
      <c r="DYH120" s="1845" t="e">
        <f>+DYG120/DYG$16</f>
        <v>#DIV/0!</v>
      </c>
      <c r="DYI120" s="1538">
        <f>+DYI558</f>
        <v>0</v>
      </c>
      <c r="DYJ120" s="1845" t="e">
        <f>+DYI120/DYI$16</f>
        <v>#DIV/0!</v>
      </c>
      <c r="DYK120" s="1538">
        <f>+DYK558</f>
        <v>0</v>
      </c>
      <c r="DYL120" s="1845" t="e">
        <f>+DYK120/DYK$16</f>
        <v>#DIV/0!</v>
      </c>
      <c r="DYM120" s="1538">
        <f>+DYM558</f>
        <v>0</v>
      </c>
      <c r="DYN120" s="1845" t="e">
        <f>+DYM120/DYM$16</f>
        <v>#DIV/0!</v>
      </c>
      <c r="DYO120" s="1538">
        <f>+DYO558</f>
        <v>0</v>
      </c>
      <c r="DYP120" s="1845" t="e">
        <f>+DYO120/DYO$16</f>
        <v>#DIV/0!</v>
      </c>
      <c r="DYQ120" s="1538">
        <f>+DYQ558</f>
        <v>0</v>
      </c>
      <c r="DYR120" s="1845" t="e">
        <f>+DYQ120/DYQ$16</f>
        <v>#DIV/0!</v>
      </c>
      <c r="DYS120" s="1538">
        <f>+DYS558</f>
        <v>0</v>
      </c>
      <c r="DYT120" s="1845" t="e">
        <f>+DYS120/DYS$16</f>
        <v>#DIV/0!</v>
      </c>
      <c r="DYU120" s="1538">
        <f>+DYU558</f>
        <v>0</v>
      </c>
      <c r="DYV120" s="1845" t="e">
        <f>+DYU120/DYU$16</f>
        <v>#DIV/0!</v>
      </c>
      <c r="DYW120" s="1538">
        <f>+DYW558</f>
        <v>0</v>
      </c>
      <c r="DYX120" s="1845" t="e">
        <f>+DYW120/DYW$16</f>
        <v>#DIV/0!</v>
      </c>
      <c r="DYY120" s="1538">
        <f>+DYY558</f>
        <v>0</v>
      </c>
      <c r="DYZ120" s="1845" t="e">
        <f>+DYY120/DYY$16</f>
        <v>#DIV/0!</v>
      </c>
      <c r="DZA120" s="1538">
        <f>+DZA558</f>
        <v>0</v>
      </c>
      <c r="DZB120" s="1845" t="e">
        <f>+DZA120/DZA$16</f>
        <v>#DIV/0!</v>
      </c>
      <c r="DZC120" s="1538">
        <f>+DZC558</f>
        <v>0</v>
      </c>
      <c r="DZD120" s="1845" t="e">
        <f>+DZC120/DZC$16</f>
        <v>#DIV/0!</v>
      </c>
      <c r="DZE120" s="1538">
        <f>+DZE558</f>
        <v>0</v>
      </c>
      <c r="DZF120" s="1845" t="e">
        <f>+DZE120/DZE$16</f>
        <v>#DIV/0!</v>
      </c>
      <c r="DZG120" s="1538">
        <f>+DZG558</f>
        <v>0</v>
      </c>
      <c r="DZH120" s="1845" t="e">
        <f>+DZG120/DZG$16</f>
        <v>#DIV/0!</v>
      </c>
      <c r="DZI120" s="1538">
        <f>+DZI558</f>
        <v>0</v>
      </c>
      <c r="DZJ120" s="1845" t="e">
        <f>+DZI120/DZI$16</f>
        <v>#DIV/0!</v>
      </c>
      <c r="DZK120" s="1538">
        <f>+DZK558</f>
        <v>0</v>
      </c>
      <c r="DZL120" s="1845" t="e">
        <f>+DZK120/DZK$16</f>
        <v>#DIV/0!</v>
      </c>
      <c r="DZM120" s="1538">
        <f>+DZM558</f>
        <v>0</v>
      </c>
      <c r="DZN120" s="1845" t="e">
        <f>+DZM120/DZM$16</f>
        <v>#DIV/0!</v>
      </c>
      <c r="DZO120" s="1538">
        <f>+DZO558</f>
        <v>0</v>
      </c>
      <c r="DZP120" s="1845" t="e">
        <f>+DZO120/DZO$16</f>
        <v>#DIV/0!</v>
      </c>
      <c r="DZQ120" s="1538">
        <f>+DZQ558</f>
        <v>0</v>
      </c>
      <c r="DZR120" s="1845" t="e">
        <f>+DZQ120/DZQ$16</f>
        <v>#DIV/0!</v>
      </c>
      <c r="DZS120" s="1538">
        <f>+DZS558</f>
        <v>0</v>
      </c>
      <c r="DZT120" s="1845" t="e">
        <f>+DZS120/DZS$16</f>
        <v>#DIV/0!</v>
      </c>
      <c r="DZU120" s="1538">
        <f>+DZU558</f>
        <v>0</v>
      </c>
      <c r="DZV120" s="1845" t="e">
        <f>+DZU120/DZU$16</f>
        <v>#DIV/0!</v>
      </c>
      <c r="DZW120" s="1538">
        <f>+DZW558</f>
        <v>0</v>
      </c>
      <c r="DZX120" s="1845" t="e">
        <f>+DZW120/DZW$16</f>
        <v>#DIV/0!</v>
      </c>
      <c r="DZY120" s="1538">
        <f>+DZY558</f>
        <v>0</v>
      </c>
      <c r="DZZ120" s="1845" t="e">
        <f>+DZY120/DZY$16</f>
        <v>#DIV/0!</v>
      </c>
      <c r="EAA120" s="1538">
        <f>+EAA558</f>
        <v>0</v>
      </c>
      <c r="EAB120" s="1845" t="e">
        <f>+EAA120/EAA$16</f>
        <v>#DIV/0!</v>
      </c>
      <c r="EAC120" s="1538">
        <f>+EAC558</f>
        <v>0</v>
      </c>
      <c r="EAD120" s="1845" t="e">
        <f>+EAC120/EAC$16</f>
        <v>#DIV/0!</v>
      </c>
      <c r="EAE120" s="1538">
        <f>+EAE558</f>
        <v>0</v>
      </c>
      <c r="EAF120" s="1845" t="e">
        <f>+EAE120/EAE$16</f>
        <v>#DIV/0!</v>
      </c>
      <c r="EAG120" s="1538">
        <f>+EAG558</f>
        <v>0</v>
      </c>
      <c r="EAH120" s="1845" t="e">
        <f>+EAG120/EAG$16</f>
        <v>#DIV/0!</v>
      </c>
      <c r="EAI120" s="1538">
        <f>+EAI558</f>
        <v>0</v>
      </c>
      <c r="EAJ120" s="1845" t="e">
        <f>+EAI120/EAI$16</f>
        <v>#DIV/0!</v>
      </c>
      <c r="EAK120" s="1538">
        <f>+EAK558</f>
        <v>0</v>
      </c>
      <c r="EAL120" s="1845" t="e">
        <f>+EAK120/EAK$16</f>
        <v>#DIV/0!</v>
      </c>
      <c r="EAM120" s="1538">
        <f>+EAM558</f>
        <v>0</v>
      </c>
      <c r="EAN120" s="1845" t="e">
        <f>+EAM120/EAM$16</f>
        <v>#DIV/0!</v>
      </c>
      <c r="EAO120" s="1538">
        <f>+EAO558</f>
        <v>0</v>
      </c>
      <c r="EAP120" s="1845" t="e">
        <f>+EAO120/EAO$16</f>
        <v>#DIV/0!</v>
      </c>
      <c r="EAQ120" s="1538">
        <f>+EAQ558</f>
        <v>0</v>
      </c>
      <c r="EAR120" s="1845" t="e">
        <f>+EAQ120/EAQ$16</f>
        <v>#DIV/0!</v>
      </c>
      <c r="EAS120" s="1538">
        <f>+EAS558</f>
        <v>0</v>
      </c>
      <c r="EAT120" s="1845" t="e">
        <f>+EAS120/EAS$16</f>
        <v>#DIV/0!</v>
      </c>
      <c r="EAU120" s="1538">
        <f>+EAU558</f>
        <v>0</v>
      </c>
      <c r="EAV120" s="1845" t="e">
        <f>+EAU120/EAU$16</f>
        <v>#DIV/0!</v>
      </c>
      <c r="EAW120" s="1538">
        <f>+EAW558</f>
        <v>0</v>
      </c>
      <c r="EAX120" s="1845" t="e">
        <f>+EAW120/EAW$16</f>
        <v>#DIV/0!</v>
      </c>
      <c r="EAY120" s="1538">
        <f>+EAY558</f>
        <v>0</v>
      </c>
      <c r="EAZ120" s="1845" t="e">
        <f>+EAY120/EAY$16</f>
        <v>#DIV/0!</v>
      </c>
      <c r="EBA120" s="1538">
        <f>+EBA558</f>
        <v>0</v>
      </c>
      <c r="EBB120" s="1845" t="e">
        <f>+EBA120/EBA$16</f>
        <v>#DIV/0!</v>
      </c>
      <c r="EBC120" s="1538">
        <f>+EBC558</f>
        <v>0</v>
      </c>
      <c r="EBD120" s="1845" t="e">
        <f>+EBC120/EBC$16</f>
        <v>#DIV/0!</v>
      </c>
      <c r="EBE120" s="1538">
        <f>+EBE558</f>
        <v>0</v>
      </c>
      <c r="EBF120" s="1845" t="e">
        <f>+EBE120/EBE$16</f>
        <v>#DIV/0!</v>
      </c>
      <c r="EBG120" s="1538">
        <f>+EBG558</f>
        <v>0</v>
      </c>
      <c r="EBH120" s="1845" t="e">
        <f>+EBG120/EBG$16</f>
        <v>#DIV/0!</v>
      </c>
      <c r="EBI120" s="1538">
        <f>+EBI558</f>
        <v>0</v>
      </c>
      <c r="EBJ120" s="1845" t="e">
        <f>+EBI120/EBI$16</f>
        <v>#DIV/0!</v>
      </c>
      <c r="EBK120" s="1538">
        <f>+EBK558</f>
        <v>0</v>
      </c>
      <c r="EBL120" s="1845" t="e">
        <f>+EBK120/EBK$16</f>
        <v>#DIV/0!</v>
      </c>
      <c r="EBM120" s="1538">
        <f>+EBM558</f>
        <v>0</v>
      </c>
      <c r="EBN120" s="1845" t="e">
        <f>+EBM120/EBM$16</f>
        <v>#DIV/0!</v>
      </c>
      <c r="EBO120" s="1538">
        <f>+EBO558</f>
        <v>0</v>
      </c>
      <c r="EBP120" s="1845" t="e">
        <f>+EBO120/EBO$16</f>
        <v>#DIV/0!</v>
      </c>
      <c r="EBQ120" s="1538">
        <f>+EBQ558</f>
        <v>0</v>
      </c>
      <c r="EBR120" s="1845" t="e">
        <f>+EBQ120/EBQ$16</f>
        <v>#DIV/0!</v>
      </c>
      <c r="EBS120" s="1538">
        <f>+EBS558</f>
        <v>0</v>
      </c>
      <c r="EBT120" s="1845" t="e">
        <f>+EBS120/EBS$16</f>
        <v>#DIV/0!</v>
      </c>
      <c r="EBU120" s="1538">
        <f>+EBU558</f>
        <v>0</v>
      </c>
      <c r="EBV120" s="1845" t="e">
        <f>+EBU120/EBU$16</f>
        <v>#DIV/0!</v>
      </c>
      <c r="EBW120" s="1538">
        <f>+EBW558</f>
        <v>0</v>
      </c>
      <c r="EBX120" s="1845" t="e">
        <f>+EBW120/EBW$16</f>
        <v>#DIV/0!</v>
      </c>
      <c r="EBY120" s="1538">
        <f>+EBY558</f>
        <v>0</v>
      </c>
      <c r="EBZ120" s="1845" t="e">
        <f>+EBY120/EBY$16</f>
        <v>#DIV/0!</v>
      </c>
      <c r="ECA120" s="1538">
        <f>+ECA558</f>
        <v>0</v>
      </c>
      <c r="ECB120" s="1845" t="e">
        <f>+ECA120/ECA$16</f>
        <v>#DIV/0!</v>
      </c>
      <c r="ECC120" s="1538">
        <f>+ECC558</f>
        <v>0</v>
      </c>
      <c r="ECD120" s="1845" t="e">
        <f>+ECC120/ECC$16</f>
        <v>#DIV/0!</v>
      </c>
      <c r="ECE120" s="1538">
        <f>+ECE558</f>
        <v>0</v>
      </c>
      <c r="ECF120" s="1845" t="e">
        <f>+ECE120/ECE$16</f>
        <v>#DIV/0!</v>
      </c>
      <c r="ECG120" s="1538">
        <f>+ECG558</f>
        <v>0</v>
      </c>
      <c r="ECH120" s="1845" t="e">
        <f>+ECG120/ECG$16</f>
        <v>#DIV/0!</v>
      </c>
      <c r="ECI120" s="1538">
        <f>+ECI558</f>
        <v>0</v>
      </c>
      <c r="ECJ120" s="1845" t="e">
        <f>+ECI120/ECI$16</f>
        <v>#DIV/0!</v>
      </c>
      <c r="ECK120" s="1538">
        <f>+ECK558</f>
        <v>0</v>
      </c>
      <c r="ECL120" s="1845" t="e">
        <f>+ECK120/ECK$16</f>
        <v>#DIV/0!</v>
      </c>
      <c r="ECM120" s="1538">
        <f>+ECM558</f>
        <v>0</v>
      </c>
      <c r="ECN120" s="1845" t="e">
        <f>+ECM120/ECM$16</f>
        <v>#DIV/0!</v>
      </c>
      <c r="ECO120" s="1538">
        <f>+ECO558</f>
        <v>0</v>
      </c>
      <c r="ECP120" s="1845" t="e">
        <f>+ECO120/ECO$16</f>
        <v>#DIV/0!</v>
      </c>
      <c r="ECQ120" s="1538">
        <f>+ECQ558</f>
        <v>0</v>
      </c>
      <c r="ECR120" s="1845" t="e">
        <f>+ECQ120/ECQ$16</f>
        <v>#DIV/0!</v>
      </c>
      <c r="ECS120" s="1538">
        <f>+ECS558</f>
        <v>0</v>
      </c>
      <c r="ECT120" s="1845" t="e">
        <f>+ECS120/ECS$16</f>
        <v>#DIV/0!</v>
      </c>
      <c r="ECU120" s="1538">
        <f>+ECU558</f>
        <v>0</v>
      </c>
      <c r="ECV120" s="1845" t="e">
        <f>+ECU120/ECU$16</f>
        <v>#DIV/0!</v>
      </c>
      <c r="ECW120" s="1538">
        <f>+ECW558</f>
        <v>0</v>
      </c>
      <c r="ECX120" s="1845" t="e">
        <f>+ECW120/ECW$16</f>
        <v>#DIV/0!</v>
      </c>
      <c r="ECY120" s="1538">
        <f>+ECY558</f>
        <v>0</v>
      </c>
      <c r="ECZ120" s="1845" t="e">
        <f>+ECY120/ECY$16</f>
        <v>#DIV/0!</v>
      </c>
      <c r="EDA120" s="1538">
        <f>+EDA558</f>
        <v>0</v>
      </c>
      <c r="EDB120" s="1845" t="e">
        <f>+EDA120/EDA$16</f>
        <v>#DIV/0!</v>
      </c>
      <c r="EDC120" s="1538">
        <f>+EDC558</f>
        <v>0</v>
      </c>
      <c r="EDD120" s="1845" t="e">
        <f>+EDC120/EDC$16</f>
        <v>#DIV/0!</v>
      </c>
      <c r="EDE120" s="1538">
        <f>+EDE558</f>
        <v>0</v>
      </c>
      <c r="EDF120" s="1845" t="e">
        <f>+EDE120/EDE$16</f>
        <v>#DIV/0!</v>
      </c>
      <c r="EDG120" s="1538">
        <f>+EDG558</f>
        <v>0</v>
      </c>
      <c r="EDH120" s="1845" t="e">
        <f>+EDG120/EDG$16</f>
        <v>#DIV/0!</v>
      </c>
      <c r="EDI120" s="1538">
        <f>+EDI558</f>
        <v>0</v>
      </c>
      <c r="EDJ120" s="1845" t="e">
        <f>+EDI120/EDI$16</f>
        <v>#DIV/0!</v>
      </c>
      <c r="EDK120" s="1538">
        <f>+EDK558</f>
        <v>0</v>
      </c>
      <c r="EDL120" s="1845" t="e">
        <f>+EDK120/EDK$16</f>
        <v>#DIV/0!</v>
      </c>
      <c r="EDM120" s="1538">
        <f>+EDM558</f>
        <v>0</v>
      </c>
      <c r="EDN120" s="1845" t="e">
        <f>+EDM120/EDM$16</f>
        <v>#DIV/0!</v>
      </c>
      <c r="EDO120" s="1538">
        <f>+EDO558</f>
        <v>0</v>
      </c>
      <c r="EDP120" s="1845" t="e">
        <f>+EDO120/EDO$16</f>
        <v>#DIV/0!</v>
      </c>
      <c r="EDQ120" s="1538">
        <f>+EDQ558</f>
        <v>0</v>
      </c>
      <c r="EDR120" s="1845" t="e">
        <f>+EDQ120/EDQ$16</f>
        <v>#DIV/0!</v>
      </c>
      <c r="EDS120" s="1538">
        <f>+EDS558</f>
        <v>0</v>
      </c>
      <c r="EDT120" s="1845" t="e">
        <f>+EDS120/EDS$16</f>
        <v>#DIV/0!</v>
      </c>
      <c r="EDU120" s="1538">
        <f>+EDU558</f>
        <v>0</v>
      </c>
      <c r="EDV120" s="1845" t="e">
        <f>+EDU120/EDU$16</f>
        <v>#DIV/0!</v>
      </c>
      <c r="EDW120" s="1538">
        <f>+EDW558</f>
        <v>0</v>
      </c>
      <c r="EDX120" s="1845" t="e">
        <f>+EDW120/EDW$16</f>
        <v>#DIV/0!</v>
      </c>
      <c r="EDY120" s="1538">
        <f>+EDY558</f>
        <v>0</v>
      </c>
      <c r="EDZ120" s="1845" t="e">
        <f>+EDY120/EDY$16</f>
        <v>#DIV/0!</v>
      </c>
      <c r="EEA120" s="1538">
        <f>+EEA558</f>
        <v>0</v>
      </c>
      <c r="EEB120" s="1845" t="e">
        <f>+EEA120/EEA$16</f>
        <v>#DIV/0!</v>
      </c>
      <c r="EEC120" s="1538">
        <f>+EEC558</f>
        <v>0</v>
      </c>
      <c r="EED120" s="1845" t="e">
        <f>+EEC120/EEC$16</f>
        <v>#DIV/0!</v>
      </c>
      <c r="EEE120" s="1538">
        <f>+EEE558</f>
        <v>0</v>
      </c>
      <c r="EEF120" s="1845" t="e">
        <f>+EEE120/EEE$16</f>
        <v>#DIV/0!</v>
      </c>
      <c r="EEG120" s="1538">
        <f>+EEG558</f>
        <v>0</v>
      </c>
      <c r="EEH120" s="1845" t="e">
        <f>+EEG120/EEG$16</f>
        <v>#DIV/0!</v>
      </c>
      <c r="EEI120" s="1538">
        <f>+EEI558</f>
        <v>0</v>
      </c>
      <c r="EEJ120" s="1845" t="e">
        <f>+EEI120/EEI$16</f>
        <v>#DIV/0!</v>
      </c>
      <c r="EEK120" s="1538">
        <f>+EEK558</f>
        <v>0</v>
      </c>
      <c r="EEL120" s="1845" t="e">
        <f>+EEK120/EEK$16</f>
        <v>#DIV/0!</v>
      </c>
      <c r="EEM120" s="1538">
        <f>+EEM558</f>
        <v>0</v>
      </c>
      <c r="EEN120" s="1845" t="e">
        <f>+EEM120/EEM$16</f>
        <v>#DIV/0!</v>
      </c>
      <c r="EEO120" s="1538">
        <f>+EEO558</f>
        <v>0</v>
      </c>
      <c r="EEP120" s="1845" t="e">
        <f>+EEO120/EEO$16</f>
        <v>#DIV/0!</v>
      </c>
      <c r="EEQ120" s="1538">
        <f>+EEQ558</f>
        <v>0</v>
      </c>
      <c r="EER120" s="1845" t="e">
        <f>+EEQ120/EEQ$16</f>
        <v>#DIV/0!</v>
      </c>
      <c r="EES120" s="1538">
        <f>+EES558</f>
        <v>0</v>
      </c>
      <c r="EET120" s="1845" t="e">
        <f>+EES120/EES$16</f>
        <v>#DIV/0!</v>
      </c>
      <c r="EEU120" s="1538">
        <f>+EEU558</f>
        <v>0</v>
      </c>
      <c r="EEV120" s="1845" t="e">
        <f>+EEU120/EEU$16</f>
        <v>#DIV/0!</v>
      </c>
      <c r="EEW120" s="1538">
        <f>+EEW558</f>
        <v>0</v>
      </c>
      <c r="EEX120" s="1845" t="e">
        <f>+EEW120/EEW$16</f>
        <v>#DIV/0!</v>
      </c>
      <c r="EEY120" s="1538">
        <f>+EEY558</f>
        <v>0</v>
      </c>
      <c r="EEZ120" s="1845" t="e">
        <f>+EEY120/EEY$16</f>
        <v>#DIV/0!</v>
      </c>
      <c r="EFA120" s="1538">
        <f>+EFA558</f>
        <v>0</v>
      </c>
      <c r="EFB120" s="1845" t="e">
        <f>+EFA120/EFA$16</f>
        <v>#DIV/0!</v>
      </c>
      <c r="EFC120" s="1538">
        <f>+EFC558</f>
        <v>0</v>
      </c>
      <c r="EFD120" s="1845" t="e">
        <f>+EFC120/EFC$16</f>
        <v>#DIV/0!</v>
      </c>
      <c r="EFE120" s="1538">
        <f>+EFE558</f>
        <v>0</v>
      </c>
      <c r="EFF120" s="1845" t="e">
        <f>+EFE120/EFE$16</f>
        <v>#DIV/0!</v>
      </c>
      <c r="EFG120" s="1538">
        <f>+EFG558</f>
        <v>0</v>
      </c>
      <c r="EFH120" s="1845" t="e">
        <f>+EFG120/EFG$16</f>
        <v>#DIV/0!</v>
      </c>
      <c r="EFI120" s="1538">
        <f>+EFI558</f>
        <v>0</v>
      </c>
      <c r="EFJ120" s="1845" t="e">
        <f>+EFI120/EFI$16</f>
        <v>#DIV/0!</v>
      </c>
      <c r="EFK120" s="1538">
        <f>+EFK558</f>
        <v>0</v>
      </c>
      <c r="EFL120" s="1845" t="e">
        <f>+EFK120/EFK$16</f>
        <v>#DIV/0!</v>
      </c>
      <c r="EFM120" s="1538">
        <f>+EFM558</f>
        <v>0</v>
      </c>
      <c r="EFN120" s="1845" t="e">
        <f>+EFM120/EFM$16</f>
        <v>#DIV/0!</v>
      </c>
      <c r="EFO120" s="1538">
        <f>+EFO558</f>
        <v>0</v>
      </c>
      <c r="EFP120" s="1845" t="e">
        <f>+EFO120/EFO$16</f>
        <v>#DIV/0!</v>
      </c>
      <c r="EFQ120" s="1538">
        <f>+EFQ558</f>
        <v>0</v>
      </c>
      <c r="EFR120" s="1845" t="e">
        <f>+EFQ120/EFQ$16</f>
        <v>#DIV/0!</v>
      </c>
      <c r="EFS120" s="1538">
        <f>+EFS558</f>
        <v>0</v>
      </c>
      <c r="EFT120" s="1845" t="e">
        <f>+EFS120/EFS$16</f>
        <v>#DIV/0!</v>
      </c>
      <c r="EFU120" s="1538">
        <f>+EFU558</f>
        <v>0</v>
      </c>
      <c r="EFV120" s="1845" t="e">
        <f>+EFU120/EFU$16</f>
        <v>#DIV/0!</v>
      </c>
      <c r="EFW120" s="1538">
        <f>+EFW558</f>
        <v>0</v>
      </c>
      <c r="EFX120" s="1845" t="e">
        <f>+EFW120/EFW$16</f>
        <v>#DIV/0!</v>
      </c>
      <c r="EFY120" s="1538">
        <f>+EFY558</f>
        <v>0</v>
      </c>
      <c r="EFZ120" s="1845" t="e">
        <f>+EFY120/EFY$16</f>
        <v>#DIV/0!</v>
      </c>
      <c r="EGA120" s="1538">
        <f>+EGA558</f>
        <v>0</v>
      </c>
      <c r="EGB120" s="1845" t="e">
        <f>+EGA120/EGA$16</f>
        <v>#DIV/0!</v>
      </c>
      <c r="EGC120" s="1538">
        <f>+EGC558</f>
        <v>0</v>
      </c>
      <c r="EGD120" s="1845" t="e">
        <f>+EGC120/EGC$16</f>
        <v>#DIV/0!</v>
      </c>
      <c r="EGE120" s="1538">
        <f>+EGE558</f>
        <v>0</v>
      </c>
      <c r="EGF120" s="1845" t="e">
        <f>+EGE120/EGE$16</f>
        <v>#DIV/0!</v>
      </c>
      <c r="EGG120" s="1538">
        <f>+EGG558</f>
        <v>0</v>
      </c>
      <c r="EGH120" s="1845" t="e">
        <f>+EGG120/EGG$16</f>
        <v>#DIV/0!</v>
      </c>
      <c r="EGI120" s="1538">
        <f>+EGI558</f>
        <v>0</v>
      </c>
      <c r="EGJ120" s="1845" t="e">
        <f>+EGI120/EGI$16</f>
        <v>#DIV/0!</v>
      </c>
      <c r="EGK120" s="1538">
        <f>+EGK558</f>
        <v>0</v>
      </c>
      <c r="EGL120" s="1845" t="e">
        <f>+EGK120/EGK$16</f>
        <v>#DIV/0!</v>
      </c>
      <c r="EGM120" s="1538">
        <f>+EGM558</f>
        <v>0</v>
      </c>
      <c r="EGN120" s="1845" t="e">
        <f>+EGM120/EGM$16</f>
        <v>#DIV/0!</v>
      </c>
      <c r="EGO120" s="1538">
        <f>+EGO558</f>
        <v>0</v>
      </c>
      <c r="EGP120" s="1845" t="e">
        <f>+EGO120/EGO$16</f>
        <v>#DIV/0!</v>
      </c>
      <c r="EGQ120" s="1538">
        <f>+EGQ558</f>
        <v>0</v>
      </c>
      <c r="EGR120" s="1845" t="e">
        <f>+EGQ120/EGQ$16</f>
        <v>#DIV/0!</v>
      </c>
      <c r="EGS120" s="1538">
        <f>+EGS558</f>
        <v>0</v>
      </c>
      <c r="EGT120" s="1845" t="e">
        <f>+EGS120/EGS$16</f>
        <v>#DIV/0!</v>
      </c>
      <c r="EGU120" s="1538">
        <f>+EGU558</f>
        <v>0</v>
      </c>
      <c r="EGV120" s="1845" t="e">
        <f>+EGU120/EGU$16</f>
        <v>#DIV/0!</v>
      </c>
      <c r="EGW120" s="1538">
        <f>+EGW558</f>
        <v>0</v>
      </c>
      <c r="EGX120" s="1845" t="e">
        <f>+EGW120/EGW$16</f>
        <v>#DIV/0!</v>
      </c>
      <c r="EGY120" s="1538">
        <f>+EGY558</f>
        <v>0</v>
      </c>
      <c r="EGZ120" s="1845" t="e">
        <f>+EGY120/EGY$16</f>
        <v>#DIV/0!</v>
      </c>
      <c r="EHA120" s="1538">
        <f>+EHA558</f>
        <v>0</v>
      </c>
      <c r="EHB120" s="1845" t="e">
        <f>+EHA120/EHA$16</f>
        <v>#DIV/0!</v>
      </c>
      <c r="EHC120" s="1538">
        <f>+EHC558</f>
        <v>0</v>
      </c>
      <c r="EHD120" s="1845" t="e">
        <f>+EHC120/EHC$16</f>
        <v>#DIV/0!</v>
      </c>
      <c r="EHE120" s="1538">
        <f>+EHE558</f>
        <v>0</v>
      </c>
      <c r="EHF120" s="1845" t="e">
        <f>+EHE120/EHE$16</f>
        <v>#DIV/0!</v>
      </c>
      <c r="EHG120" s="1538">
        <f>+EHG558</f>
        <v>0</v>
      </c>
      <c r="EHH120" s="1845" t="e">
        <f>+EHG120/EHG$16</f>
        <v>#DIV/0!</v>
      </c>
      <c r="EHI120" s="1538">
        <f>+EHI558</f>
        <v>0</v>
      </c>
      <c r="EHJ120" s="1845" t="e">
        <f>+EHI120/EHI$16</f>
        <v>#DIV/0!</v>
      </c>
      <c r="EHK120" s="1538">
        <f>+EHK558</f>
        <v>0</v>
      </c>
      <c r="EHL120" s="1845" t="e">
        <f>+EHK120/EHK$16</f>
        <v>#DIV/0!</v>
      </c>
      <c r="EHM120" s="1538">
        <f>+EHM558</f>
        <v>0</v>
      </c>
      <c r="EHN120" s="1845" t="e">
        <f>+EHM120/EHM$16</f>
        <v>#DIV/0!</v>
      </c>
      <c r="EHO120" s="1538">
        <f>+EHO558</f>
        <v>0</v>
      </c>
      <c r="EHP120" s="1845" t="e">
        <f>+EHO120/EHO$16</f>
        <v>#DIV/0!</v>
      </c>
      <c r="EHQ120" s="1538">
        <f>+EHQ558</f>
        <v>0</v>
      </c>
      <c r="EHR120" s="1845" t="e">
        <f>+EHQ120/EHQ$16</f>
        <v>#DIV/0!</v>
      </c>
      <c r="EHS120" s="1538">
        <f>+EHS558</f>
        <v>0</v>
      </c>
      <c r="EHT120" s="1845" t="e">
        <f>+EHS120/EHS$16</f>
        <v>#DIV/0!</v>
      </c>
      <c r="EHU120" s="1538">
        <f>+EHU558</f>
        <v>0</v>
      </c>
      <c r="EHV120" s="1845" t="e">
        <f>+EHU120/EHU$16</f>
        <v>#DIV/0!</v>
      </c>
      <c r="EHW120" s="1538">
        <f>+EHW558</f>
        <v>0</v>
      </c>
      <c r="EHX120" s="1845" t="e">
        <f>+EHW120/EHW$16</f>
        <v>#DIV/0!</v>
      </c>
      <c r="EHY120" s="1538">
        <f>+EHY558</f>
        <v>0</v>
      </c>
      <c r="EHZ120" s="1845" t="e">
        <f>+EHY120/EHY$16</f>
        <v>#DIV/0!</v>
      </c>
      <c r="EIA120" s="1538">
        <f>+EIA558</f>
        <v>0</v>
      </c>
      <c r="EIB120" s="1845" t="e">
        <f>+EIA120/EIA$16</f>
        <v>#DIV/0!</v>
      </c>
      <c r="EIC120" s="1538">
        <f>+EIC558</f>
        <v>0</v>
      </c>
      <c r="EID120" s="1845" t="e">
        <f>+EIC120/EIC$16</f>
        <v>#DIV/0!</v>
      </c>
      <c r="EIE120" s="1538">
        <f>+EIE558</f>
        <v>0</v>
      </c>
      <c r="EIF120" s="1845" t="e">
        <f>+EIE120/EIE$16</f>
        <v>#DIV/0!</v>
      </c>
      <c r="EIG120" s="1538">
        <f>+EIG558</f>
        <v>0</v>
      </c>
      <c r="EIH120" s="1845" t="e">
        <f>+EIG120/EIG$16</f>
        <v>#DIV/0!</v>
      </c>
      <c r="EII120" s="1538">
        <f>+EII558</f>
        <v>0</v>
      </c>
      <c r="EIJ120" s="1845" t="e">
        <f>+EII120/EII$16</f>
        <v>#DIV/0!</v>
      </c>
      <c r="EIK120" s="1538">
        <f>+EIK558</f>
        <v>0</v>
      </c>
      <c r="EIL120" s="1845" t="e">
        <f>+EIK120/EIK$16</f>
        <v>#DIV/0!</v>
      </c>
      <c r="EIM120" s="1538">
        <f>+EIM558</f>
        <v>0</v>
      </c>
      <c r="EIN120" s="1845" t="e">
        <f>+EIM120/EIM$16</f>
        <v>#DIV/0!</v>
      </c>
      <c r="EIO120" s="1538">
        <f>+EIO558</f>
        <v>0</v>
      </c>
      <c r="EIP120" s="1845" t="e">
        <f>+EIO120/EIO$16</f>
        <v>#DIV/0!</v>
      </c>
      <c r="EIQ120" s="1538">
        <f>+EIQ558</f>
        <v>0</v>
      </c>
      <c r="EIR120" s="1845" t="e">
        <f>+EIQ120/EIQ$16</f>
        <v>#DIV/0!</v>
      </c>
      <c r="EIS120" s="1538">
        <f>+EIS558</f>
        <v>0</v>
      </c>
      <c r="EIT120" s="1845" t="e">
        <f>+EIS120/EIS$16</f>
        <v>#DIV/0!</v>
      </c>
      <c r="EIU120" s="1538">
        <f>+EIU558</f>
        <v>0</v>
      </c>
      <c r="EIV120" s="1845" t="e">
        <f>+EIU120/EIU$16</f>
        <v>#DIV/0!</v>
      </c>
      <c r="EIW120" s="1538">
        <f>+EIW558</f>
        <v>0</v>
      </c>
      <c r="EIX120" s="1845" t="e">
        <f>+EIW120/EIW$16</f>
        <v>#DIV/0!</v>
      </c>
      <c r="EIY120" s="1538">
        <f>+EIY558</f>
        <v>0</v>
      </c>
      <c r="EIZ120" s="1845" t="e">
        <f>+EIY120/EIY$16</f>
        <v>#DIV/0!</v>
      </c>
      <c r="EJA120" s="1538">
        <f>+EJA558</f>
        <v>0</v>
      </c>
      <c r="EJB120" s="1845" t="e">
        <f>+EJA120/EJA$16</f>
        <v>#DIV/0!</v>
      </c>
      <c r="EJC120" s="1538">
        <f>+EJC558</f>
        <v>0</v>
      </c>
      <c r="EJD120" s="1845" t="e">
        <f>+EJC120/EJC$16</f>
        <v>#DIV/0!</v>
      </c>
      <c r="EJE120" s="1538">
        <f>+EJE558</f>
        <v>0</v>
      </c>
      <c r="EJF120" s="1845" t="e">
        <f>+EJE120/EJE$16</f>
        <v>#DIV/0!</v>
      </c>
      <c r="EJG120" s="1538">
        <f>+EJG558</f>
        <v>0</v>
      </c>
      <c r="EJH120" s="1845" t="e">
        <f>+EJG120/EJG$16</f>
        <v>#DIV/0!</v>
      </c>
      <c r="EJI120" s="1538">
        <f>+EJI558</f>
        <v>0</v>
      </c>
      <c r="EJJ120" s="1845" t="e">
        <f>+EJI120/EJI$16</f>
        <v>#DIV/0!</v>
      </c>
      <c r="EJK120" s="1538">
        <f>+EJK558</f>
        <v>0</v>
      </c>
      <c r="EJL120" s="1845" t="e">
        <f>+EJK120/EJK$16</f>
        <v>#DIV/0!</v>
      </c>
      <c r="EJM120" s="1538">
        <f>+EJM558</f>
        <v>0</v>
      </c>
      <c r="EJN120" s="1845" t="e">
        <f>+EJM120/EJM$16</f>
        <v>#DIV/0!</v>
      </c>
      <c r="EJO120" s="1538">
        <f>+EJO558</f>
        <v>0</v>
      </c>
      <c r="EJP120" s="1845" t="e">
        <f>+EJO120/EJO$16</f>
        <v>#DIV/0!</v>
      </c>
      <c r="EJQ120" s="1538">
        <f>+EJQ558</f>
        <v>0</v>
      </c>
      <c r="EJR120" s="1845" t="e">
        <f>+EJQ120/EJQ$16</f>
        <v>#DIV/0!</v>
      </c>
      <c r="EJS120" s="1538">
        <f>+EJS558</f>
        <v>0</v>
      </c>
      <c r="EJT120" s="1845" t="e">
        <f>+EJS120/EJS$16</f>
        <v>#DIV/0!</v>
      </c>
      <c r="EJU120" s="1538">
        <f>+EJU558</f>
        <v>0</v>
      </c>
      <c r="EJV120" s="1845" t="e">
        <f>+EJU120/EJU$16</f>
        <v>#DIV/0!</v>
      </c>
      <c r="EJW120" s="1538">
        <f>+EJW558</f>
        <v>0</v>
      </c>
      <c r="EJX120" s="1845" t="e">
        <f>+EJW120/EJW$16</f>
        <v>#DIV/0!</v>
      </c>
      <c r="EJY120" s="1538">
        <f>+EJY558</f>
        <v>0</v>
      </c>
      <c r="EJZ120" s="1845" t="e">
        <f>+EJY120/EJY$16</f>
        <v>#DIV/0!</v>
      </c>
      <c r="EKA120" s="1538">
        <f>+EKA558</f>
        <v>0</v>
      </c>
      <c r="EKB120" s="1845" t="e">
        <f>+EKA120/EKA$16</f>
        <v>#DIV/0!</v>
      </c>
      <c r="EKC120" s="1538">
        <f>+EKC558</f>
        <v>0</v>
      </c>
      <c r="EKD120" s="1845" t="e">
        <f>+EKC120/EKC$16</f>
        <v>#DIV/0!</v>
      </c>
      <c r="EKE120" s="1538">
        <f>+EKE558</f>
        <v>0</v>
      </c>
      <c r="EKF120" s="1845" t="e">
        <f>+EKE120/EKE$16</f>
        <v>#DIV/0!</v>
      </c>
      <c r="EKG120" s="1538">
        <f>+EKG558</f>
        <v>0</v>
      </c>
      <c r="EKH120" s="1845" t="e">
        <f>+EKG120/EKG$16</f>
        <v>#DIV/0!</v>
      </c>
      <c r="EKI120" s="1538">
        <f>+EKI558</f>
        <v>0</v>
      </c>
      <c r="EKJ120" s="1845" t="e">
        <f>+EKI120/EKI$16</f>
        <v>#DIV/0!</v>
      </c>
      <c r="EKK120" s="1538">
        <f>+EKK558</f>
        <v>0</v>
      </c>
      <c r="EKL120" s="1845" t="e">
        <f>+EKK120/EKK$16</f>
        <v>#DIV/0!</v>
      </c>
      <c r="EKM120" s="1538">
        <f>+EKM558</f>
        <v>0</v>
      </c>
      <c r="EKN120" s="1845" t="e">
        <f>+EKM120/EKM$16</f>
        <v>#DIV/0!</v>
      </c>
      <c r="EKO120" s="1538">
        <f>+EKO558</f>
        <v>0</v>
      </c>
      <c r="EKP120" s="1845" t="e">
        <f>+EKO120/EKO$16</f>
        <v>#DIV/0!</v>
      </c>
      <c r="EKQ120" s="1538">
        <f>+EKQ558</f>
        <v>0</v>
      </c>
      <c r="EKR120" s="1845" t="e">
        <f>+EKQ120/EKQ$16</f>
        <v>#DIV/0!</v>
      </c>
      <c r="EKS120" s="1538">
        <f>+EKS558</f>
        <v>0</v>
      </c>
      <c r="EKT120" s="1845" t="e">
        <f>+EKS120/EKS$16</f>
        <v>#DIV/0!</v>
      </c>
      <c r="EKU120" s="1538">
        <f>+EKU558</f>
        <v>0</v>
      </c>
      <c r="EKV120" s="1845" t="e">
        <f>+EKU120/EKU$16</f>
        <v>#DIV/0!</v>
      </c>
      <c r="EKW120" s="1538">
        <f>+EKW558</f>
        <v>0</v>
      </c>
      <c r="EKX120" s="1845" t="e">
        <f>+EKW120/EKW$16</f>
        <v>#DIV/0!</v>
      </c>
      <c r="EKY120" s="1538">
        <f>+EKY558</f>
        <v>0</v>
      </c>
      <c r="EKZ120" s="1845" t="e">
        <f>+EKY120/EKY$16</f>
        <v>#DIV/0!</v>
      </c>
      <c r="ELA120" s="1538">
        <f>+ELA558</f>
        <v>0</v>
      </c>
      <c r="ELB120" s="1845" t="e">
        <f>+ELA120/ELA$16</f>
        <v>#DIV/0!</v>
      </c>
      <c r="ELC120" s="1538">
        <f>+ELC558</f>
        <v>0</v>
      </c>
      <c r="ELD120" s="1845" t="e">
        <f>+ELC120/ELC$16</f>
        <v>#DIV/0!</v>
      </c>
      <c r="ELE120" s="1538">
        <f>+ELE558</f>
        <v>0</v>
      </c>
      <c r="ELF120" s="1845" t="e">
        <f>+ELE120/ELE$16</f>
        <v>#DIV/0!</v>
      </c>
      <c r="ELG120" s="1538">
        <f>+ELG558</f>
        <v>0</v>
      </c>
      <c r="ELH120" s="1845" t="e">
        <f>+ELG120/ELG$16</f>
        <v>#DIV/0!</v>
      </c>
      <c r="ELI120" s="1538">
        <f>+ELI558</f>
        <v>0</v>
      </c>
      <c r="ELJ120" s="1845" t="e">
        <f>+ELI120/ELI$16</f>
        <v>#DIV/0!</v>
      </c>
      <c r="ELK120" s="1538">
        <f>+ELK558</f>
        <v>0</v>
      </c>
      <c r="ELL120" s="1845" t="e">
        <f>+ELK120/ELK$16</f>
        <v>#DIV/0!</v>
      </c>
      <c r="ELM120" s="1538">
        <f>+ELM558</f>
        <v>0</v>
      </c>
      <c r="ELN120" s="1845" t="e">
        <f>+ELM120/ELM$16</f>
        <v>#DIV/0!</v>
      </c>
      <c r="ELO120" s="1538">
        <f>+ELO558</f>
        <v>0</v>
      </c>
      <c r="ELP120" s="1845" t="e">
        <f>+ELO120/ELO$16</f>
        <v>#DIV/0!</v>
      </c>
      <c r="ELQ120" s="1538">
        <f>+ELQ558</f>
        <v>0</v>
      </c>
      <c r="ELR120" s="1845" t="e">
        <f>+ELQ120/ELQ$16</f>
        <v>#DIV/0!</v>
      </c>
      <c r="ELS120" s="1538">
        <f>+ELS558</f>
        <v>0</v>
      </c>
      <c r="ELT120" s="1845" t="e">
        <f>+ELS120/ELS$16</f>
        <v>#DIV/0!</v>
      </c>
      <c r="ELU120" s="1538">
        <f>+ELU558</f>
        <v>0</v>
      </c>
      <c r="ELV120" s="1845" t="e">
        <f>+ELU120/ELU$16</f>
        <v>#DIV/0!</v>
      </c>
      <c r="ELW120" s="1538">
        <f>+ELW558</f>
        <v>0</v>
      </c>
      <c r="ELX120" s="1845" t="e">
        <f>+ELW120/ELW$16</f>
        <v>#DIV/0!</v>
      </c>
      <c r="ELY120" s="1538">
        <f>+ELY558</f>
        <v>0</v>
      </c>
      <c r="ELZ120" s="1845" t="e">
        <f>+ELY120/ELY$16</f>
        <v>#DIV/0!</v>
      </c>
      <c r="EMA120" s="1538">
        <f>+EMA558</f>
        <v>0</v>
      </c>
      <c r="EMB120" s="1845" t="e">
        <f>+EMA120/EMA$16</f>
        <v>#DIV/0!</v>
      </c>
      <c r="EMC120" s="1538">
        <f>+EMC558</f>
        <v>0</v>
      </c>
      <c r="EMD120" s="1845" t="e">
        <f>+EMC120/EMC$16</f>
        <v>#DIV/0!</v>
      </c>
      <c r="EME120" s="1538">
        <f>+EME558</f>
        <v>0</v>
      </c>
      <c r="EMF120" s="1845" t="e">
        <f>+EME120/EME$16</f>
        <v>#DIV/0!</v>
      </c>
      <c r="EMG120" s="1538">
        <f>+EMG558</f>
        <v>0</v>
      </c>
      <c r="EMH120" s="1845" t="e">
        <f>+EMG120/EMG$16</f>
        <v>#DIV/0!</v>
      </c>
      <c r="EMI120" s="1538">
        <f>+EMI558</f>
        <v>0</v>
      </c>
      <c r="EMJ120" s="1845" t="e">
        <f>+EMI120/EMI$16</f>
        <v>#DIV/0!</v>
      </c>
      <c r="EMK120" s="1538">
        <f>+EMK558</f>
        <v>0</v>
      </c>
      <c r="EML120" s="1845" t="e">
        <f>+EMK120/EMK$16</f>
        <v>#DIV/0!</v>
      </c>
      <c r="EMM120" s="1538">
        <f>+EMM558</f>
        <v>0</v>
      </c>
      <c r="EMN120" s="1845" t="e">
        <f>+EMM120/EMM$16</f>
        <v>#DIV/0!</v>
      </c>
      <c r="EMO120" s="1538">
        <f>+EMO558</f>
        <v>0</v>
      </c>
      <c r="EMP120" s="1845" t="e">
        <f>+EMO120/EMO$16</f>
        <v>#DIV/0!</v>
      </c>
      <c r="EMQ120" s="1538">
        <f>+EMQ558</f>
        <v>0</v>
      </c>
      <c r="EMR120" s="1845" t="e">
        <f>+EMQ120/EMQ$16</f>
        <v>#DIV/0!</v>
      </c>
      <c r="EMS120" s="1538">
        <f>+EMS558</f>
        <v>0</v>
      </c>
      <c r="EMT120" s="1845" t="e">
        <f>+EMS120/EMS$16</f>
        <v>#DIV/0!</v>
      </c>
      <c r="EMU120" s="1538">
        <f>+EMU558</f>
        <v>0</v>
      </c>
      <c r="EMV120" s="1845" t="e">
        <f>+EMU120/EMU$16</f>
        <v>#DIV/0!</v>
      </c>
      <c r="EMW120" s="1538">
        <f>+EMW558</f>
        <v>0</v>
      </c>
      <c r="EMX120" s="1845" t="e">
        <f>+EMW120/EMW$16</f>
        <v>#DIV/0!</v>
      </c>
      <c r="EMY120" s="1538">
        <f>+EMY558</f>
        <v>0</v>
      </c>
      <c r="EMZ120" s="1845" t="e">
        <f>+EMY120/EMY$16</f>
        <v>#DIV/0!</v>
      </c>
      <c r="ENA120" s="1538">
        <f>+ENA558</f>
        <v>0</v>
      </c>
      <c r="ENB120" s="1845" t="e">
        <f>+ENA120/ENA$16</f>
        <v>#DIV/0!</v>
      </c>
      <c r="ENC120" s="1538">
        <f>+ENC558</f>
        <v>0</v>
      </c>
      <c r="END120" s="1845" t="e">
        <f>+ENC120/ENC$16</f>
        <v>#DIV/0!</v>
      </c>
      <c r="ENE120" s="1538">
        <f>+ENE558</f>
        <v>0</v>
      </c>
      <c r="ENF120" s="1845" t="e">
        <f>+ENE120/ENE$16</f>
        <v>#DIV/0!</v>
      </c>
      <c r="ENG120" s="1538">
        <f>+ENG558</f>
        <v>0</v>
      </c>
      <c r="ENH120" s="1845" t="e">
        <f>+ENG120/ENG$16</f>
        <v>#DIV/0!</v>
      </c>
      <c r="ENI120" s="1538">
        <f>+ENI558</f>
        <v>0</v>
      </c>
      <c r="ENJ120" s="1845" t="e">
        <f>+ENI120/ENI$16</f>
        <v>#DIV/0!</v>
      </c>
      <c r="ENK120" s="1538">
        <f>+ENK558</f>
        <v>0</v>
      </c>
      <c r="ENL120" s="1845" t="e">
        <f>+ENK120/ENK$16</f>
        <v>#DIV/0!</v>
      </c>
      <c r="ENM120" s="1538">
        <f>+ENM558</f>
        <v>0</v>
      </c>
      <c r="ENN120" s="1845" t="e">
        <f>+ENM120/ENM$16</f>
        <v>#DIV/0!</v>
      </c>
      <c r="ENO120" s="1538">
        <f>+ENO558</f>
        <v>0</v>
      </c>
      <c r="ENP120" s="1845" t="e">
        <f>+ENO120/ENO$16</f>
        <v>#DIV/0!</v>
      </c>
      <c r="ENQ120" s="1538">
        <f>+ENQ558</f>
        <v>0</v>
      </c>
      <c r="ENR120" s="1845" t="e">
        <f>+ENQ120/ENQ$16</f>
        <v>#DIV/0!</v>
      </c>
      <c r="ENS120" s="1538">
        <f>+ENS558</f>
        <v>0</v>
      </c>
      <c r="ENT120" s="1845" t="e">
        <f>+ENS120/ENS$16</f>
        <v>#DIV/0!</v>
      </c>
      <c r="ENU120" s="1538">
        <f>+ENU558</f>
        <v>0</v>
      </c>
      <c r="ENV120" s="1845" t="e">
        <f>+ENU120/ENU$16</f>
        <v>#DIV/0!</v>
      </c>
      <c r="ENW120" s="1538">
        <f>+ENW558</f>
        <v>0</v>
      </c>
      <c r="ENX120" s="1845" t="e">
        <f>+ENW120/ENW$16</f>
        <v>#DIV/0!</v>
      </c>
      <c r="ENY120" s="1538">
        <f>+ENY558</f>
        <v>0</v>
      </c>
      <c r="ENZ120" s="1845" t="e">
        <f>+ENY120/ENY$16</f>
        <v>#DIV/0!</v>
      </c>
      <c r="EOA120" s="1538">
        <f>+EOA558</f>
        <v>0</v>
      </c>
      <c r="EOB120" s="1845" t="e">
        <f>+EOA120/EOA$16</f>
        <v>#DIV/0!</v>
      </c>
      <c r="EOC120" s="1538">
        <f>+EOC558</f>
        <v>0</v>
      </c>
      <c r="EOD120" s="1845" t="e">
        <f>+EOC120/EOC$16</f>
        <v>#DIV/0!</v>
      </c>
      <c r="EOE120" s="1538">
        <f>+EOE558</f>
        <v>0</v>
      </c>
      <c r="EOF120" s="1845" t="e">
        <f>+EOE120/EOE$16</f>
        <v>#DIV/0!</v>
      </c>
      <c r="EOG120" s="1538">
        <f>+EOG558</f>
        <v>0</v>
      </c>
      <c r="EOH120" s="1845" t="e">
        <f>+EOG120/EOG$16</f>
        <v>#DIV/0!</v>
      </c>
      <c r="EOI120" s="1538">
        <f>+EOI558</f>
        <v>0</v>
      </c>
      <c r="EOJ120" s="1845" t="e">
        <f>+EOI120/EOI$16</f>
        <v>#DIV/0!</v>
      </c>
      <c r="EOK120" s="1538">
        <f>+EOK558</f>
        <v>0</v>
      </c>
      <c r="EOL120" s="1845" t="e">
        <f>+EOK120/EOK$16</f>
        <v>#DIV/0!</v>
      </c>
      <c r="EOM120" s="1538">
        <f>+EOM558</f>
        <v>0</v>
      </c>
      <c r="EON120" s="1845" t="e">
        <f>+EOM120/EOM$16</f>
        <v>#DIV/0!</v>
      </c>
      <c r="EOO120" s="1538">
        <f>+EOO558</f>
        <v>0</v>
      </c>
      <c r="EOP120" s="1845" t="e">
        <f>+EOO120/EOO$16</f>
        <v>#DIV/0!</v>
      </c>
      <c r="EOQ120" s="1538">
        <f>+EOQ558</f>
        <v>0</v>
      </c>
      <c r="EOR120" s="1845" t="e">
        <f>+EOQ120/EOQ$16</f>
        <v>#DIV/0!</v>
      </c>
      <c r="EOS120" s="1538">
        <f>+EOS558</f>
        <v>0</v>
      </c>
      <c r="EOT120" s="1845" t="e">
        <f>+EOS120/EOS$16</f>
        <v>#DIV/0!</v>
      </c>
      <c r="EOU120" s="1538">
        <f>+EOU558</f>
        <v>0</v>
      </c>
      <c r="EOV120" s="1845" t="e">
        <f>+EOU120/EOU$16</f>
        <v>#DIV/0!</v>
      </c>
      <c r="EOW120" s="1538">
        <f>+EOW558</f>
        <v>0</v>
      </c>
      <c r="EOX120" s="1845" t="e">
        <f>+EOW120/EOW$16</f>
        <v>#DIV/0!</v>
      </c>
      <c r="EOY120" s="1538">
        <f>+EOY558</f>
        <v>0</v>
      </c>
      <c r="EOZ120" s="1845" t="e">
        <f>+EOY120/EOY$16</f>
        <v>#DIV/0!</v>
      </c>
      <c r="EPA120" s="1538">
        <f>+EPA558</f>
        <v>0</v>
      </c>
      <c r="EPB120" s="1845" t="e">
        <f>+EPA120/EPA$16</f>
        <v>#DIV/0!</v>
      </c>
      <c r="EPC120" s="1538">
        <f>+EPC558</f>
        <v>0</v>
      </c>
      <c r="EPD120" s="1845" t="e">
        <f>+EPC120/EPC$16</f>
        <v>#DIV/0!</v>
      </c>
      <c r="EPE120" s="1538">
        <f>+EPE558</f>
        <v>0</v>
      </c>
      <c r="EPF120" s="1845" t="e">
        <f>+EPE120/EPE$16</f>
        <v>#DIV/0!</v>
      </c>
      <c r="EPG120" s="1538">
        <f>+EPG558</f>
        <v>0</v>
      </c>
      <c r="EPH120" s="1845" t="e">
        <f>+EPG120/EPG$16</f>
        <v>#DIV/0!</v>
      </c>
      <c r="EPI120" s="1538">
        <f>+EPI558</f>
        <v>0</v>
      </c>
      <c r="EPJ120" s="1845" t="e">
        <f>+EPI120/EPI$16</f>
        <v>#DIV/0!</v>
      </c>
      <c r="EPK120" s="1538">
        <f>+EPK558</f>
        <v>0</v>
      </c>
      <c r="EPL120" s="1845" t="e">
        <f>+EPK120/EPK$16</f>
        <v>#DIV/0!</v>
      </c>
      <c r="EPM120" s="1538">
        <f>+EPM558</f>
        <v>0</v>
      </c>
      <c r="EPN120" s="1845" t="e">
        <f>+EPM120/EPM$16</f>
        <v>#DIV/0!</v>
      </c>
      <c r="EPO120" s="1538">
        <f>+EPO558</f>
        <v>0</v>
      </c>
      <c r="EPP120" s="1845" t="e">
        <f>+EPO120/EPO$16</f>
        <v>#DIV/0!</v>
      </c>
      <c r="EPQ120" s="1538">
        <f>+EPQ558</f>
        <v>0</v>
      </c>
      <c r="EPR120" s="1845" t="e">
        <f>+EPQ120/EPQ$16</f>
        <v>#DIV/0!</v>
      </c>
      <c r="EPS120" s="1538">
        <f>+EPS558</f>
        <v>0</v>
      </c>
      <c r="EPT120" s="1845" t="e">
        <f>+EPS120/EPS$16</f>
        <v>#DIV/0!</v>
      </c>
      <c r="EPU120" s="1538">
        <f>+EPU558</f>
        <v>0</v>
      </c>
      <c r="EPV120" s="1845" t="e">
        <f>+EPU120/EPU$16</f>
        <v>#DIV/0!</v>
      </c>
      <c r="EPW120" s="1538">
        <f>+EPW558</f>
        <v>0</v>
      </c>
      <c r="EPX120" s="1845" t="e">
        <f>+EPW120/EPW$16</f>
        <v>#DIV/0!</v>
      </c>
      <c r="EPY120" s="1538">
        <f>+EPY558</f>
        <v>0</v>
      </c>
      <c r="EPZ120" s="1845" t="e">
        <f>+EPY120/EPY$16</f>
        <v>#DIV/0!</v>
      </c>
      <c r="EQA120" s="1538">
        <f>+EQA558</f>
        <v>0</v>
      </c>
      <c r="EQB120" s="1845" t="e">
        <f>+EQA120/EQA$16</f>
        <v>#DIV/0!</v>
      </c>
      <c r="EQC120" s="1538">
        <f>+EQC558</f>
        <v>0</v>
      </c>
      <c r="EQD120" s="1845" t="e">
        <f>+EQC120/EQC$16</f>
        <v>#DIV/0!</v>
      </c>
      <c r="EQE120" s="1538">
        <f>+EQE558</f>
        <v>0</v>
      </c>
      <c r="EQF120" s="1845" t="e">
        <f>+EQE120/EQE$16</f>
        <v>#DIV/0!</v>
      </c>
      <c r="EQG120" s="1538">
        <f>+EQG558</f>
        <v>0</v>
      </c>
      <c r="EQH120" s="1845" t="e">
        <f>+EQG120/EQG$16</f>
        <v>#DIV/0!</v>
      </c>
      <c r="EQI120" s="1538">
        <f>+EQI558</f>
        <v>0</v>
      </c>
      <c r="EQJ120" s="1845" t="e">
        <f>+EQI120/EQI$16</f>
        <v>#DIV/0!</v>
      </c>
      <c r="EQK120" s="1538">
        <f>+EQK558</f>
        <v>0</v>
      </c>
      <c r="EQL120" s="1845" t="e">
        <f>+EQK120/EQK$16</f>
        <v>#DIV/0!</v>
      </c>
      <c r="EQM120" s="1538">
        <f>+EQM558</f>
        <v>0</v>
      </c>
      <c r="EQN120" s="1845" t="e">
        <f>+EQM120/EQM$16</f>
        <v>#DIV/0!</v>
      </c>
      <c r="EQO120" s="1538">
        <f>+EQO558</f>
        <v>0</v>
      </c>
      <c r="EQP120" s="1845" t="e">
        <f>+EQO120/EQO$16</f>
        <v>#DIV/0!</v>
      </c>
      <c r="EQQ120" s="1538">
        <f>+EQQ558</f>
        <v>0</v>
      </c>
      <c r="EQR120" s="1845" t="e">
        <f>+EQQ120/EQQ$16</f>
        <v>#DIV/0!</v>
      </c>
      <c r="EQS120" s="1538">
        <f>+EQS558</f>
        <v>0</v>
      </c>
      <c r="EQT120" s="1845" t="e">
        <f>+EQS120/EQS$16</f>
        <v>#DIV/0!</v>
      </c>
      <c r="EQU120" s="1538">
        <f>+EQU558</f>
        <v>0</v>
      </c>
      <c r="EQV120" s="1845" t="e">
        <f>+EQU120/EQU$16</f>
        <v>#DIV/0!</v>
      </c>
      <c r="EQW120" s="1538">
        <f>+EQW558</f>
        <v>0</v>
      </c>
      <c r="EQX120" s="1845" t="e">
        <f>+EQW120/EQW$16</f>
        <v>#DIV/0!</v>
      </c>
      <c r="EQY120" s="1538">
        <f>+EQY558</f>
        <v>0</v>
      </c>
      <c r="EQZ120" s="1845" t="e">
        <f>+EQY120/EQY$16</f>
        <v>#DIV/0!</v>
      </c>
      <c r="ERA120" s="1538">
        <f>+ERA558</f>
        <v>0</v>
      </c>
      <c r="ERB120" s="1845" t="e">
        <f>+ERA120/ERA$16</f>
        <v>#DIV/0!</v>
      </c>
      <c r="ERC120" s="1538">
        <f>+ERC558</f>
        <v>0</v>
      </c>
      <c r="ERD120" s="1845" t="e">
        <f>+ERC120/ERC$16</f>
        <v>#DIV/0!</v>
      </c>
      <c r="ERE120" s="1538">
        <f>+ERE558</f>
        <v>0</v>
      </c>
      <c r="ERF120" s="1845" t="e">
        <f>+ERE120/ERE$16</f>
        <v>#DIV/0!</v>
      </c>
      <c r="ERG120" s="1538">
        <f>+ERG558</f>
        <v>0</v>
      </c>
      <c r="ERH120" s="1845" t="e">
        <f>+ERG120/ERG$16</f>
        <v>#DIV/0!</v>
      </c>
      <c r="ERI120" s="1538">
        <f>+ERI558</f>
        <v>0</v>
      </c>
      <c r="ERJ120" s="1845" t="e">
        <f>+ERI120/ERI$16</f>
        <v>#DIV/0!</v>
      </c>
      <c r="ERK120" s="1538">
        <f>+ERK558</f>
        <v>0</v>
      </c>
      <c r="ERL120" s="1845" t="e">
        <f>+ERK120/ERK$16</f>
        <v>#DIV/0!</v>
      </c>
      <c r="ERM120" s="1538">
        <f>+ERM558</f>
        <v>0</v>
      </c>
      <c r="ERN120" s="1845" t="e">
        <f>+ERM120/ERM$16</f>
        <v>#DIV/0!</v>
      </c>
      <c r="ERO120" s="1538">
        <f>+ERO558</f>
        <v>0</v>
      </c>
      <c r="ERP120" s="1845" t="e">
        <f>+ERO120/ERO$16</f>
        <v>#DIV/0!</v>
      </c>
      <c r="ERQ120" s="1538">
        <f>+ERQ558</f>
        <v>0</v>
      </c>
      <c r="ERR120" s="1845" t="e">
        <f>+ERQ120/ERQ$16</f>
        <v>#DIV/0!</v>
      </c>
      <c r="ERS120" s="1538">
        <f>+ERS558</f>
        <v>0</v>
      </c>
      <c r="ERT120" s="1845" t="e">
        <f>+ERS120/ERS$16</f>
        <v>#DIV/0!</v>
      </c>
      <c r="ERU120" s="1538">
        <f>+ERU558</f>
        <v>0</v>
      </c>
      <c r="ERV120" s="1845" t="e">
        <f>+ERU120/ERU$16</f>
        <v>#DIV/0!</v>
      </c>
      <c r="ERW120" s="1538">
        <f>+ERW558</f>
        <v>0</v>
      </c>
      <c r="ERX120" s="1845" t="e">
        <f>+ERW120/ERW$16</f>
        <v>#DIV/0!</v>
      </c>
      <c r="ERY120" s="1538">
        <f>+ERY558</f>
        <v>0</v>
      </c>
      <c r="ERZ120" s="1845" t="e">
        <f>+ERY120/ERY$16</f>
        <v>#DIV/0!</v>
      </c>
      <c r="ESA120" s="1538">
        <f>+ESA558</f>
        <v>0</v>
      </c>
      <c r="ESB120" s="1845" t="e">
        <f>+ESA120/ESA$16</f>
        <v>#DIV/0!</v>
      </c>
      <c r="ESC120" s="1538">
        <f>+ESC558</f>
        <v>0</v>
      </c>
      <c r="ESD120" s="1845" t="e">
        <f>+ESC120/ESC$16</f>
        <v>#DIV/0!</v>
      </c>
      <c r="ESE120" s="1538">
        <f>+ESE558</f>
        <v>0</v>
      </c>
      <c r="ESF120" s="1845" t="e">
        <f>+ESE120/ESE$16</f>
        <v>#DIV/0!</v>
      </c>
      <c r="ESG120" s="1538">
        <f>+ESG558</f>
        <v>0</v>
      </c>
      <c r="ESH120" s="1845" t="e">
        <f>+ESG120/ESG$16</f>
        <v>#DIV/0!</v>
      </c>
      <c r="ESI120" s="1538">
        <f>+ESI558</f>
        <v>0</v>
      </c>
      <c r="ESJ120" s="1845" t="e">
        <f>+ESI120/ESI$16</f>
        <v>#DIV/0!</v>
      </c>
      <c r="ESK120" s="1538">
        <f>+ESK558</f>
        <v>0</v>
      </c>
      <c r="ESL120" s="1845" t="e">
        <f>+ESK120/ESK$16</f>
        <v>#DIV/0!</v>
      </c>
      <c r="ESM120" s="1538">
        <f>+ESM558</f>
        <v>0</v>
      </c>
      <c r="ESN120" s="1845" t="e">
        <f>+ESM120/ESM$16</f>
        <v>#DIV/0!</v>
      </c>
      <c r="ESO120" s="1538">
        <f>+ESO558</f>
        <v>0</v>
      </c>
      <c r="ESP120" s="1845" t="e">
        <f>+ESO120/ESO$16</f>
        <v>#DIV/0!</v>
      </c>
      <c r="ESQ120" s="1538">
        <f>+ESQ558</f>
        <v>0</v>
      </c>
      <c r="ESR120" s="1845" t="e">
        <f>+ESQ120/ESQ$16</f>
        <v>#DIV/0!</v>
      </c>
      <c r="ESS120" s="1538">
        <f>+ESS558</f>
        <v>0</v>
      </c>
      <c r="EST120" s="1845" t="e">
        <f>+ESS120/ESS$16</f>
        <v>#DIV/0!</v>
      </c>
      <c r="ESU120" s="1538">
        <f>+ESU558</f>
        <v>0</v>
      </c>
      <c r="ESV120" s="1845" t="e">
        <f>+ESU120/ESU$16</f>
        <v>#DIV/0!</v>
      </c>
      <c r="ESW120" s="1538">
        <f>+ESW558</f>
        <v>0</v>
      </c>
      <c r="ESX120" s="1845" t="e">
        <f>+ESW120/ESW$16</f>
        <v>#DIV/0!</v>
      </c>
      <c r="ESY120" s="1538">
        <f>+ESY558</f>
        <v>0</v>
      </c>
      <c r="ESZ120" s="1845" t="e">
        <f>+ESY120/ESY$16</f>
        <v>#DIV/0!</v>
      </c>
      <c r="ETA120" s="1538">
        <f>+ETA558</f>
        <v>0</v>
      </c>
      <c r="ETB120" s="1845" t="e">
        <f>+ETA120/ETA$16</f>
        <v>#DIV/0!</v>
      </c>
      <c r="ETC120" s="1538">
        <f>+ETC558</f>
        <v>0</v>
      </c>
      <c r="ETD120" s="1845" t="e">
        <f>+ETC120/ETC$16</f>
        <v>#DIV/0!</v>
      </c>
      <c r="ETE120" s="1538">
        <f>+ETE558</f>
        <v>0</v>
      </c>
      <c r="ETF120" s="1845" t="e">
        <f>+ETE120/ETE$16</f>
        <v>#DIV/0!</v>
      </c>
      <c r="ETG120" s="1538">
        <f>+ETG558</f>
        <v>0</v>
      </c>
      <c r="ETH120" s="1845" t="e">
        <f>+ETG120/ETG$16</f>
        <v>#DIV/0!</v>
      </c>
      <c r="ETI120" s="1538">
        <f>+ETI558</f>
        <v>0</v>
      </c>
      <c r="ETJ120" s="1845" t="e">
        <f>+ETI120/ETI$16</f>
        <v>#DIV/0!</v>
      </c>
      <c r="ETK120" s="1538">
        <f>+ETK558</f>
        <v>0</v>
      </c>
      <c r="ETL120" s="1845" t="e">
        <f>+ETK120/ETK$16</f>
        <v>#DIV/0!</v>
      </c>
      <c r="ETM120" s="1538">
        <f>+ETM558</f>
        <v>0</v>
      </c>
      <c r="ETN120" s="1845" t="e">
        <f>+ETM120/ETM$16</f>
        <v>#DIV/0!</v>
      </c>
      <c r="ETO120" s="1538">
        <f>+ETO558</f>
        <v>0</v>
      </c>
      <c r="ETP120" s="1845" t="e">
        <f>+ETO120/ETO$16</f>
        <v>#DIV/0!</v>
      </c>
      <c r="ETQ120" s="1538">
        <f>+ETQ558</f>
        <v>0</v>
      </c>
      <c r="ETR120" s="1845" t="e">
        <f>+ETQ120/ETQ$16</f>
        <v>#DIV/0!</v>
      </c>
      <c r="ETS120" s="1538">
        <f>+ETS558</f>
        <v>0</v>
      </c>
      <c r="ETT120" s="1845" t="e">
        <f>+ETS120/ETS$16</f>
        <v>#DIV/0!</v>
      </c>
      <c r="ETU120" s="1538">
        <f>+ETU558</f>
        <v>0</v>
      </c>
      <c r="ETV120" s="1845" t="e">
        <f>+ETU120/ETU$16</f>
        <v>#DIV/0!</v>
      </c>
      <c r="ETW120" s="1538">
        <f>+ETW558</f>
        <v>0</v>
      </c>
      <c r="ETX120" s="1845" t="e">
        <f>+ETW120/ETW$16</f>
        <v>#DIV/0!</v>
      </c>
      <c r="ETY120" s="1538">
        <f>+ETY558</f>
        <v>0</v>
      </c>
      <c r="ETZ120" s="1845" t="e">
        <f>+ETY120/ETY$16</f>
        <v>#DIV/0!</v>
      </c>
      <c r="EUA120" s="1538">
        <f>+EUA558</f>
        <v>0</v>
      </c>
      <c r="EUB120" s="1845" t="e">
        <f>+EUA120/EUA$16</f>
        <v>#DIV/0!</v>
      </c>
      <c r="EUC120" s="1538">
        <f>+EUC558</f>
        <v>0</v>
      </c>
      <c r="EUD120" s="1845" t="e">
        <f>+EUC120/EUC$16</f>
        <v>#DIV/0!</v>
      </c>
      <c r="EUE120" s="1538">
        <f>+EUE558</f>
        <v>0</v>
      </c>
      <c r="EUF120" s="1845" t="e">
        <f>+EUE120/EUE$16</f>
        <v>#DIV/0!</v>
      </c>
      <c r="EUG120" s="1538">
        <f>+EUG558</f>
        <v>0</v>
      </c>
      <c r="EUH120" s="1845" t="e">
        <f>+EUG120/EUG$16</f>
        <v>#DIV/0!</v>
      </c>
      <c r="EUI120" s="1538">
        <f>+EUI558</f>
        <v>0</v>
      </c>
      <c r="EUJ120" s="1845" t="e">
        <f>+EUI120/EUI$16</f>
        <v>#DIV/0!</v>
      </c>
      <c r="EUK120" s="1538">
        <f>+EUK558</f>
        <v>0</v>
      </c>
      <c r="EUL120" s="1845" t="e">
        <f>+EUK120/EUK$16</f>
        <v>#DIV/0!</v>
      </c>
      <c r="EUM120" s="1538">
        <f>+EUM558</f>
        <v>0</v>
      </c>
      <c r="EUN120" s="1845" t="e">
        <f>+EUM120/EUM$16</f>
        <v>#DIV/0!</v>
      </c>
      <c r="EUO120" s="1538">
        <f>+EUO558</f>
        <v>0</v>
      </c>
      <c r="EUP120" s="1845" t="e">
        <f>+EUO120/EUO$16</f>
        <v>#DIV/0!</v>
      </c>
      <c r="EUQ120" s="1538">
        <f>+EUQ558</f>
        <v>0</v>
      </c>
      <c r="EUR120" s="1845" t="e">
        <f>+EUQ120/EUQ$16</f>
        <v>#DIV/0!</v>
      </c>
      <c r="EUS120" s="1538">
        <f>+EUS558</f>
        <v>0</v>
      </c>
      <c r="EUT120" s="1845" t="e">
        <f>+EUS120/EUS$16</f>
        <v>#DIV/0!</v>
      </c>
      <c r="EUU120" s="1538">
        <f>+EUU558</f>
        <v>0</v>
      </c>
      <c r="EUV120" s="1845" t="e">
        <f>+EUU120/EUU$16</f>
        <v>#DIV/0!</v>
      </c>
      <c r="EUW120" s="1538">
        <f>+EUW558</f>
        <v>0</v>
      </c>
      <c r="EUX120" s="1845" t="e">
        <f>+EUW120/EUW$16</f>
        <v>#DIV/0!</v>
      </c>
      <c r="EUY120" s="1538">
        <f>+EUY558</f>
        <v>0</v>
      </c>
      <c r="EUZ120" s="1845" t="e">
        <f>+EUY120/EUY$16</f>
        <v>#DIV/0!</v>
      </c>
      <c r="EVA120" s="1538">
        <f>+EVA558</f>
        <v>0</v>
      </c>
      <c r="EVB120" s="1845" t="e">
        <f>+EVA120/EVA$16</f>
        <v>#DIV/0!</v>
      </c>
      <c r="EVC120" s="1538">
        <f>+EVC558</f>
        <v>0</v>
      </c>
      <c r="EVD120" s="1845" t="e">
        <f>+EVC120/EVC$16</f>
        <v>#DIV/0!</v>
      </c>
      <c r="EVE120" s="1538">
        <f>+EVE558</f>
        <v>0</v>
      </c>
      <c r="EVF120" s="1845" t="e">
        <f>+EVE120/EVE$16</f>
        <v>#DIV/0!</v>
      </c>
      <c r="EVG120" s="1538">
        <f>+EVG558</f>
        <v>0</v>
      </c>
      <c r="EVH120" s="1845" t="e">
        <f>+EVG120/EVG$16</f>
        <v>#DIV/0!</v>
      </c>
      <c r="EVI120" s="1538">
        <f>+EVI558</f>
        <v>0</v>
      </c>
      <c r="EVJ120" s="1845" t="e">
        <f>+EVI120/EVI$16</f>
        <v>#DIV/0!</v>
      </c>
      <c r="EVK120" s="1538">
        <f>+EVK558</f>
        <v>0</v>
      </c>
      <c r="EVL120" s="1845" t="e">
        <f>+EVK120/EVK$16</f>
        <v>#DIV/0!</v>
      </c>
      <c r="EVM120" s="1538">
        <f>+EVM558</f>
        <v>0</v>
      </c>
      <c r="EVN120" s="1845" t="e">
        <f>+EVM120/EVM$16</f>
        <v>#DIV/0!</v>
      </c>
      <c r="EVO120" s="1538">
        <f>+EVO558</f>
        <v>0</v>
      </c>
      <c r="EVP120" s="1845" t="e">
        <f>+EVO120/EVO$16</f>
        <v>#DIV/0!</v>
      </c>
      <c r="EVQ120" s="1538">
        <f>+EVQ558</f>
        <v>0</v>
      </c>
      <c r="EVR120" s="1845" t="e">
        <f>+EVQ120/EVQ$16</f>
        <v>#DIV/0!</v>
      </c>
      <c r="EVS120" s="1538">
        <f>+EVS558</f>
        <v>0</v>
      </c>
      <c r="EVT120" s="1845" t="e">
        <f>+EVS120/EVS$16</f>
        <v>#DIV/0!</v>
      </c>
      <c r="EVU120" s="1538">
        <f>+EVU558</f>
        <v>0</v>
      </c>
      <c r="EVV120" s="1845" t="e">
        <f>+EVU120/EVU$16</f>
        <v>#DIV/0!</v>
      </c>
      <c r="EVW120" s="1538">
        <f>+EVW558</f>
        <v>0</v>
      </c>
      <c r="EVX120" s="1845" t="e">
        <f>+EVW120/EVW$16</f>
        <v>#DIV/0!</v>
      </c>
      <c r="EVY120" s="1538">
        <f>+EVY558</f>
        <v>0</v>
      </c>
      <c r="EVZ120" s="1845" t="e">
        <f>+EVY120/EVY$16</f>
        <v>#DIV/0!</v>
      </c>
      <c r="EWA120" s="1538">
        <f>+EWA558</f>
        <v>0</v>
      </c>
      <c r="EWB120" s="1845" t="e">
        <f>+EWA120/EWA$16</f>
        <v>#DIV/0!</v>
      </c>
      <c r="EWC120" s="1538">
        <f>+EWC558</f>
        <v>0</v>
      </c>
      <c r="EWD120" s="1845" t="e">
        <f>+EWC120/EWC$16</f>
        <v>#DIV/0!</v>
      </c>
      <c r="EWE120" s="1538">
        <f>+EWE558</f>
        <v>0</v>
      </c>
      <c r="EWF120" s="1845" t="e">
        <f>+EWE120/EWE$16</f>
        <v>#DIV/0!</v>
      </c>
      <c r="EWG120" s="1538">
        <f>+EWG558</f>
        <v>0</v>
      </c>
      <c r="EWH120" s="1845" t="e">
        <f>+EWG120/EWG$16</f>
        <v>#DIV/0!</v>
      </c>
      <c r="EWI120" s="1538">
        <f>+EWI558</f>
        <v>0</v>
      </c>
      <c r="EWJ120" s="1845" t="e">
        <f>+EWI120/EWI$16</f>
        <v>#DIV/0!</v>
      </c>
      <c r="EWK120" s="1538">
        <f>+EWK558</f>
        <v>0</v>
      </c>
      <c r="EWL120" s="1845" t="e">
        <f>+EWK120/EWK$16</f>
        <v>#DIV/0!</v>
      </c>
      <c r="EWM120" s="1538">
        <f>+EWM558</f>
        <v>0</v>
      </c>
      <c r="EWN120" s="1845" t="e">
        <f>+EWM120/EWM$16</f>
        <v>#DIV/0!</v>
      </c>
      <c r="EWO120" s="1538">
        <f>+EWO558</f>
        <v>0</v>
      </c>
      <c r="EWP120" s="1845" t="e">
        <f>+EWO120/EWO$16</f>
        <v>#DIV/0!</v>
      </c>
      <c r="EWQ120" s="1538">
        <f>+EWQ558</f>
        <v>0</v>
      </c>
      <c r="EWR120" s="1845" t="e">
        <f>+EWQ120/EWQ$16</f>
        <v>#DIV/0!</v>
      </c>
      <c r="EWS120" s="1538">
        <f>+EWS558</f>
        <v>0</v>
      </c>
      <c r="EWT120" s="1845" t="e">
        <f>+EWS120/EWS$16</f>
        <v>#DIV/0!</v>
      </c>
      <c r="EWU120" s="1538">
        <f>+EWU558</f>
        <v>0</v>
      </c>
      <c r="EWV120" s="1845" t="e">
        <f>+EWU120/EWU$16</f>
        <v>#DIV/0!</v>
      </c>
      <c r="EWW120" s="1538">
        <f>+EWW558</f>
        <v>0</v>
      </c>
      <c r="EWX120" s="1845" t="e">
        <f>+EWW120/EWW$16</f>
        <v>#DIV/0!</v>
      </c>
      <c r="EWY120" s="1538">
        <f>+EWY558</f>
        <v>0</v>
      </c>
      <c r="EWZ120" s="1845" t="e">
        <f>+EWY120/EWY$16</f>
        <v>#DIV/0!</v>
      </c>
      <c r="EXA120" s="1538">
        <f>+EXA558</f>
        <v>0</v>
      </c>
      <c r="EXB120" s="1845" t="e">
        <f>+EXA120/EXA$16</f>
        <v>#DIV/0!</v>
      </c>
      <c r="EXC120" s="1538">
        <f>+EXC558</f>
        <v>0</v>
      </c>
      <c r="EXD120" s="1845" t="e">
        <f>+EXC120/EXC$16</f>
        <v>#DIV/0!</v>
      </c>
      <c r="EXE120" s="1538">
        <f>+EXE558</f>
        <v>0</v>
      </c>
      <c r="EXF120" s="1845" t="e">
        <f>+EXE120/EXE$16</f>
        <v>#DIV/0!</v>
      </c>
      <c r="EXG120" s="1538">
        <f>+EXG558</f>
        <v>0</v>
      </c>
      <c r="EXH120" s="1845" t="e">
        <f>+EXG120/EXG$16</f>
        <v>#DIV/0!</v>
      </c>
      <c r="EXI120" s="1538">
        <f>+EXI558</f>
        <v>0</v>
      </c>
      <c r="EXJ120" s="1845" t="e">
        <f>+EXI120/EXI$16</f>
        <v>#DIV/0!</v>
      </c>
      <c r="EXK120" s="1538">
        <f>+EXK558</f>
        <v>0</v>
      </c>
      <c r="EXL120" s="1845" t="e">
        <f>+EXK120/EXK$16</f>
        <v>#DIV/0!</v>
      </c>
      <c r="EXM120" s="1538">
        <f>+EXM558</f>
        <v>0</v>
      </c>
      <c r="EXN120" s="1845" t="e">
        <f>+EXM120/EXM$16</f>
        <v>#DIV/0!</v>
      </c>
      <c r="EXO120" s="1538">
        <f>+EXO558</f>
        <v>0</v>
      </c>
      <c r="EXP120" s="1845" t="e">
        <f>+EXO120/EXO$16</f>
        <v>#DIV/0!</v>
      </c>
      <c r="EXQ120" s="1538">
        <f>+EXQ558</f>
        <v>0</v>
      </c>
      <c r="EXR120" s="1845" t="e">
        <f>+EXQ120/EXQ$16</f>
        <v>#DIV/0!</v>
      </c>
      <c r="EXS120" s="1538">
        <f>+EXS558</f>
        <v>0</v>
      </c>
      <c r="EXT120" s="1845" t="e">
        <f>+EXS120/EXS$16</f>
        <v>#DIV/0!</v>
      </c>
      <c r="EXU120" s="1538">
        <f>+EXU558</f>
        <v>0</v>
      </c>
      <c r="EXV120" s="1845" t="e">
        <f>+EXU120/EXU$16</f>
        <v>#DIV/0!</v>
      </c>
      <c r="EXW120" s="1538">
        <f>+EXW558</f>
        <v>0</v>
      </c>
      <c r="EXX120" s="1845" t="e">
        <f>+EXW120/EXW$16</f>
        <v>#DIV/0!</v>
      </c>
      <c r="EXY120" s="1538">
        <f>+EXY558</f>
        <v>0</v>
      </c>
      <c r="EXZ120" s="1845" t="e">
        <f>+EXY120/EXY$16</f>
        <v>#DIV/0!</v>
      </c>
      <c r="EYA120" s="1538">
        <f>+EYA558</f>
        <v>0</v>
      </c>
      <c r="EYB120" s="1845" t="e">
        <f>+EYA120/EYA$16</f>
        <v>#DIV/0!</v>
      </c>
      <c r="EYC120" s="1538">
        <f>+EYC558</f>
        <v>0</v>
      </c>
      <c r="EYD120" s="1845" t="e">
        <f>+EYC120/EYC$16</f>
        <v>#DIV/0!</v>
      </c>
      <c r="EYE120" s="1538">
        <f>+EYE558</f>
        <v>0</v>
      </c>
      <c r="EYF120" s="1845" t="e">
        <f>+EYE120/EYE$16</f>
        <v>#DIV/0!</v>
      </c>
      <c r="EYG120" s="1538">
        <f>+EYG558</f>
        <v>0</v>
      </c>
      <c r="EYH120" s="1845" t="e">
        <f>+EYG120/EYG$16</f>
        <v>#DIV/0!</v>
      </c>
      <c r="EYI120" s="1538">
        <f>+EYI558</f>
        <v>0</v>
      </c>
      <c r="EYJ120" s="1845" t="e">
        <f>+EYI120/EYI$16</f>
        <v>#DIV/0!</v>
      </c>
      <c r="EYK120" s="1538">
        <f>+EYK558</f>
        <v>0</v>
      </c>
      <c r="EYL120" s="1845" t="e">
        <f>+EYK120/EYK$16</f>
        <v>#DIV/0!</v>
      </c>
      <c r="EYM120" s="1538">
        <f>+EYM558</f>
        <v>0</v>
      </c>
      <c r="EYN120" s="1845" t="e">
        <f>+EYM120/EYM$16</f>
        <v>#DIV/0!</v>
      </c>
      <c r="EYO120" s="1538">
        <f>+EYO558</f>
        <v>0</v>
      </c>
      <c r="EYP120" s="1845" t="e">
        <f>+EYO120/EYO$16</f>
        <v>#DIV/0!</v>
      </c>
      <c r="EYQ120" s="1538">
        <f>+EYQ558</f>
        <v>0</v>
      </c>
      <c r="EYR120" s="1845" t="e">
        <f>+EYQ120/EYQ$16</f>
        <v>#DIV/0!</v>
      </c>
      <c r="EYS120" s="1538">
        <f>+EYS558</f>
        <v>0</v>
      </c>
      <c r="EYT120" s="1845" t="e">
        <f>+EYS120/EYS$16</f>
        <v>#DIV/0!</v>
      </c>
      <c r="EYU120" s="1538">
        <f>+EYU558</f>
        <v>0</v>
      </c>
      <c r="EYV120" s="1845" t="e">
        <f>+EYU120/EYU$16</f>
        <v>#DIV/0!</v>
      </c>
      <c r="EYW120" s="1538">
        <f>+EYW558</f>
        <v>0</v>
      </c>
      <c r="EYX120" s="1845" t="e">
        <f>+EYW120/EYW$16</f>
        <v>#DIV/0!</v>
      </c>
      <c r="EYY120" s="1538">
        <f>+EYY558</f>
        <v>0</v>
      </c>
      <c r="EYZ120" s="1845" t="e">
        <f>+EYY120/EYY$16</f>
        <v>#DIV/0!</v>
      </c>
      <c r="EZA120" s="1538">
        <f>+EZA558</f>
        <v>0</v>
      </c>
      <c r="EZB120" s="1845" t="e">
        <f>+EZA120/EZA$16</f>
        <v>#DIV/0!</v>
      </c>
      <c r="EZC120" s="1538">
        <f>+EZC558</f>
        <v>0</v>
      </c>
      <c r="EZD120" s="1845" t="e">
        <f>+EZC120/EZC$16</f>
        <v>#DIV/0!</v>
      </c>
      <c r="EZE120" s="1538">
        <f>+EZE558</f>
        <v>0</v>
      </c>
      <c r="EZF120" s="1845" t="e">
        <f>+EZE120/EZE$16</f>
        <v>#DIV/0!</v>
      </c>
      <c r="EZG120" s="1538">
        <f>+EZG558</f>
        <v>0</v>
      </c>
      <c r="EZH120" s="1845" t="e">
        <f>+EZG120/EZG$16</f>
        <v>#DIV/0!</v>
      </c>
      <c r="EZI120" s="1538">
        <f>+EZI558</f>
        <v>0</v>
      </c>
      <c r="EZJ120" s="1845" t="e">
        <f>+EZI120/EZI$16</f>
        <v>#DIV/0!</v>
      </c>
      <c r="EZK120" s="1538">
        <f>+EZK558</f>
        <v>0</v>
      </c>
      <c r="EZL120" s="1845" t="e">
        <f>+EZK120/EZK$16</f>
        <v>#DIV/0!</v>
      </c>
      <c r="EZM120" s="1538">
        <f>+EZM558</f>
        <v>0</v>
      </c>
      <c r="EZN120" s="1845" t="e">
        <f>+EZM120/EZM$16</f>
        <v>#DIV/0!</v>
      </c>
      <c r="EZO120" s="1538">
        <f>+EZO558</f>
        <v>0</v>
      </c>
      <c r="EZP120" s="1845" t="e">
        <f>+EZO120/EZO$16</f>
        <v>#DIV/0!</v>
      </c>
      <c r="EZQ120" s="1538">
        <f>+EZQ558</f>
        <v>0</v>
      </c>
      <c r="EZR120" s="1845" t="e">
        <f>+EZQ120/EZQ$16</f>
        <v>#DIV/0!</v>
      </c>
      <c r="EZS120" s="1538">
        <f>+EZS558</f>
        <v>0</v>
      </c>
      <c r="EZT120" s="1845" t="e">
        <f>+EZS120/EZS$16</f>
        <v>#DIV/0!</v>
      </c>
      <c r="EZU120" s="1538">
        <f>+EZU558</f>
        <v>0</v>
      </c>
      <c r="EZV120" s="1845" t="e">
        <f>+EZU120/EZU$16</f>
        <v>#DIV/0!</v>
      </c>
      <c r="EZW120" s="1538">
        <f>+EZW558</f>
        <v>0</v>
      </c>
      <c r="EZX120" s="1845" t="e">
        <f>+EZW120/EZW$16</f>
        <v>#DIV/0!</v>
      </c>
      <c r="EZY120" s="1538">
        <f>+EZY558</f>
        <v>0</v>
      </c>
      <c r="EZZ120" s="1845" t="e">
        <f>+EZY120/EZY$16</f>
        <v>#DIV/0!</v>
      </c>
      <c r="FAA120" s="1538">
        <f>+FAA558</f>
        <v>0</v>
      </c>
      <c r="FAB120" s="1845" t="e">
        <f>+FAA120/FAA$16</f>
        <v>#DIV/0!</v>
      </c>
      <c r="FAC120" s="1538">
        <f>+FAC558</f>
        <v>0</v>
      </c>
      <c r="FAD120" s="1845" t="e">
        <f>+FAC120/FAC$16</f>
        <v>#DIV/0!</v>
      </c>
      <c r="FAE120" s="1538">
        <f>+FAE558</f>
        <v>0</v>
      </c>
      <c r="FAF120" s="1845" t="e">
        <f>+FAE120/FAE$16</f>
        <v>#DIV/0!</v>
      </c>
      <c r="FAG120" s="1538">
        <f>+FAG558</f>
        <v>0</v>
      </c>
      <c r="FAH120" s="1845" t="e">
        <f>+FAG120/FAG$16</f>
        <v>#DIV/0!</v>
      </c>
      <c r="FAI120" s="1538">
        <f>+FAI558</f>
        <v>0</v>
      </c>
      <c r="FAJ120" s="1845" t="e">
        <f>+FAI120/FAI$16</f>
        <v>#DIV/0!</v>
      </c>
      <c r="FAK120" s="1538">
        <f>+FAK558</f>
        <v>0</v>
      </c>
      <c r="FAL120" s="1845" t="e">
        <f>+FAK120/FAK$16</f>
        <v>#DIV/0!</v>
      </c>
      <c r="FAM120" s="1538">
        <f>+FAM558</f>
        <v>0</v>
      </c>
      <c r="FAN120" s="1845" t="e">
        <f>+FAM120/FAM$16</f>
        <v>#DIV/0!</v>
      </c>
      <c r="FAO120" s="1538">
        <f>+FAO558</f>
        <v>0</v>
      </c>
      <c r="FAP120" s="1845" t="e">
        <f>+FAO120/FAO$16</f>
        <v>#DIV/0!</v>
      </c>
      <c r="FAQ120" s="1538">
        <f>+FAQ558</f>
        <v>0</v>
      </c>
      <c r="FAR120" s="1845" t="e">
        <f>+FAQ120/FAQ$16</f>
        <v>#DIV/0!</v>
      </c>
      <c r="FAS120" s="1538">
        <f>+FAS558</f>
        <v>0</v>
      </c>
      <c r="FAT120" s="1845" t="e">
        <f>+FAS120/FAS$16</f>
        <v>#DIV/0!</v>
      </c>
      <c r="FAU120" s="1538">
        <f>+FAU558</f>
        <v>0</v>
      </c>
      <c r="FAV120" s="1845" t="e">
        <f>+FAU120/FAU$16</f>
        <v>#DIV/0!</v>
      </c>
      <c r="FAW120" s="1538">
        <f>+FAW558</f>
        <v>0</v>
      </c>
      <c r="FAX120" s="1845" t="e">
        <f>+FAW120/FAW$16</f>
        <v>#DIV/0!</v>
      </c>
      <c r="FAY120" s="1538">
        <f>+FAY558</f>
        <v>0</v>
      </c>
      <c r="FAZ120" s="1845" t="e">
        <f>+FAY120/FAY$16</f>
        <v>#DIV/0!</v>
      </c>
      <c r="FBA120" s="1538">
        <f>+FBA558</f>
        <v>0</v>
      </c>
      <c r="FBB120" s="1845" t="e">
        <f>+FBA120/FBA$16</f>
        <v>#DIV/0!</v>
      </c>
      <c r="FBC120" s="1538">
        <f>+FBC558</f>
        <v>0</v>
      </c>
      <c r="FBD120" s="1845" t="e">
        <f>+FBC120/FBC$16</f>
        <v>#DIV/0!</v>
      </c>
      <c r="FBE120" s="1538">
        <f>+FBE558</f>
        <v>0</v>
      </c>
      <c r="FBF120" s="1845" t="e">
        <f>+FBE120/FBE$16</f>
        <v>#DIV/0!</v>
      </c>
      <c r="FBG120" s="1538">
        <f>+FBG558</f>
        <v>0</v>
      </c>
      <c r="FBH120" s="1845" t="e">
        <f>+FBG120/FBG$16</f>
        <v>#DIV/0!</v>
      </c>
      <c r="FBI120" s="1538">
        <f>+FBI558</f>
        <v>0</v>
      </c>
      <c r="FBJ120" s="1845" t="e">
        <f>+FBI120/FBI$16</f>
        <v>#DIV/0!</v>
      </c>
      <c r="FBK120" s="1538">
        <f>+FBK558</f>
        <v>0</v>
      </c>
      <c r="FBL120" s="1845" t="e">
        <f>+FBK120/FBK$16</f>
        <v>#DIV/0!</v>
      </c>
      <c r="FBM120" s="1538">
        <f>+FBM558</f>
        <v>0</v>
      </c>
      <c r="FBN120" s="1845" t="e">
        <f>+FBM120/FBM$16</f>
        <v>#DIV/0!</v>
      </c>
      <c r="FBO120" s="1538">
        <f>+FBO558</f>
        <v>0</v>
      </c>
      <c r="FBP120" s="1845" t="e">
        <f>+FBO120/FBO$16</f>
        <v>#DIV/0!</v>
      </c>
      <c r="FBQ120" s="1538">
        <f>+FBQ558</f>
        <v>0</v>
      </c>
      <c r="FBR120" s="1845" t="e">
        <f>+FBQ120/FBQ$16</f>
        <v>#DIV/0!</v>
      </c>
      <c r="FBS120" s="1538">
        <f>+FBS558</f>
        <v>0</v>
      </c>
      <c r="FBT120" s="1845" t="e">
        <f>+FBS120/FBS$16</f>
        <v>#DIV/0!</v>
      </c>
      <c r="FBU120" s="1538">
        <f>+FBU558</f>
        <v>0</v>
      </c>
      <c r="FBV120" s="1845" t="e">
        <f>+FBU120/FBU$16</f>
        <v>#DIV/0!</v>
      </c>
      <c r="FBW120" s="1538">
        <f>+FBW558</f>
        <v>0</v>
      </c>
      <c r="FBX120" s="1845" t="e">
        <f>+FBW120/FBW$16</f>
        <v>#DIV/0!</v>
      </c>
      <c r="FBY120" s="1538">
        <f>+FBY558</f>
        <v>0</v>
      </c>
      <c r="FBZ120" s="1845" t="e">
        <f>+FBY120/FBY$16</f>
        <v>#DIV/0!</v>
      </c>
      <c r="FCA120" s="1538">
        <f>+FCA558</f>
        <v>0</v>
      </c>
      <c r="FCB120" s="1845" t="e">
        <f>+FCA120/FCA$16</f>
        <v>#DIV/0!</v>
      </c>
      <c r="FCC120" s="1538">
        <f>+FCC558</f>
        <v>0</v>
      </c>
      <c r="FCD120" s="1845" t="e">
        <f>+FCC120/FCC$16</f>
        <v>#DIV/0!</v>
      </c>
      <c r="FCE120" s="1538">
        <f>+FCE558</f>
        <v>0</v>
      </c>
      <c r="FCF120" s="1845" t="e">
        <f>+FCE120/FCE$16</f>
        <v>#DIV/0!</v>
      </c>
      <c r="FCG120" s="1538">
        <f>+FCG558</f>
        <v>0</v>
      </c>
      <c r="FCH120" s="1845" t="e">
        <f>+FCG120/FCG$16</f>
        <v>#DIV/0!</v>
      </c>
      <c r="FCI120" s="1538">
        <f>+FCI558</f>
        <v>0</v>
      </c>
      <c r="FCJ120" s="1845" t="e">
        <f>+FCI120/FCI$16</f>
        <v>#DIV/0!</v>
      </c>
      <c r="FCK120" s="1538">
        <f>+FCK558</f>
        <v>0</v>
      </c>
      <c r="FCL120" s="1845" t="e">
        <f>+FCK120/FCK$16</f>
        <v>#DIV/0!</v>
      </c>
      <c r="FCM120" s="1538">
        <f>+FCM558</f>
        <v>0</v>
      </c>
      <c r="FCN120" s="1845" t="e">
        <f>+FCM120/FCM$16</f>
        <v>#DIV/0!</v>
      </c>
      <c r="FCO120" s="1538">
        <f>+FCO558</f>
        <v>0</v>
      </c>
      <c r="FCP120" s="1845" t="e">
        <f>+FCO120/FCO$16</f>
        <v>#DIV/0!</v>
      </c>
      <c r="FCQ120" s="1538">
        <f>+FCQ558</f>
        <v>0</v>
      </c>
      <c r="FCR120" s="1845" t="e">
        <f>+FCQ120/FCQ$16</f>
        <v>#DIV/0!</v>
      </c>
      <c r="FCS120" s="1538">
        <f>+FCS558</f>
        <v>0</v>
      </c>
      <c r="FCT120" s="1845" t="e">
        <f>+FCS120/FCS$16</f>
        <v>#DIV/0!</v>
      </c>
      <c r="FCU120" s="1538">
        <f>+FCU558</f>
        <v>0</v>
      </c>
      <c r="FCV120" s="1845" t="e">
        <f>+FCU120/FCU$16</f>
        <v>#DIV/0!</v>
      </c>
      <c r="FCW120" s="1538">
        <f>+FCW558</f>
        <v>0</v>
      </c>
      <c r="FCX120" s="1845" t="e">
        <f>+FCW120/FCW$16</f>
        <v>#DIV/0!</v>
      </c>
      <c r="FCY120" s="1538">
        <f>+FCY558</f>
        <v>0</v>
      </c>
      <c r="FCZ120" s="1845" t="e">
        <f>+FCY120/FCY$16</f>
        <v>#DIV/0!</v>
      </c>
      <c r="FDA120" s="1538">
        <f>+FDA558</f>
        <v>0</v>
      </c>
      <c r="FDB120" s="1845" t="e">
        <f>+FDA120/FDA$16</f>
        <v>#DIV/0!</v>
      </c>
      <c r="FDC120" s="1538">
        <f>+FDC558</f>
        <v>0</v>
      </c>
      <c r="FDD120" s="1845" t="e">
        <f>+FDC120/FDC$16</f>
        <v>#DIV/0!</v>
      </c>
      <c r="FDE120" s="1538">
        <f>+FDE558</f>
        <v>0</v>
      </c>
      <c r="FDF120" s="1845" t="e">
        <f>+FDE120/FDE$16</f>
        <v>#DIV/0!</v>
      </c>
      <c r="FDG120" s="1538">
        <f>+FDG558</f>
        <v>0</v>
      </c>
      <c r="FDH120" s="1845" t="e">
        <f>+FDG120/FDG$16</f>
        <v>#DIV/0!</v>
      </c>
      <c r="FDI120" s="1538">
        <f>+FDI558</f>
        <v>0</v>
      </c>
      <c r="FDJ120" s="1845" t="e">
        <f>+FDI120/FDI$16</f>
        <v>#DIV/0!</v>
      </c>
      <c r="FDK120" s="1538">
        <f>+FDK558</f>
        <v>0</v>
      </c>
      <c r="FDL120" s="1845" t="e">
        <f>+FDK120/FDK$16</f>
        <v>#DIV/0!</v>
      </c>
      <c r="FDM120" s="1538">
        <f>+FDM558</f>
        <v>0</v>
      </c>
      <c r="FDN120" s="1845" t="e">
        <f>+FDM120/FDM$16</f>
        <v>#DIV/0!</v>
      </c>
      <c r="FDO120" s="1538">
        <f>+FDO558</f>
        <v>0</v>
      </c>
      <c r="FDP120" s="1845" t="e">
        <f>+FDO120/FDO$16</f>
        <v>#DIV/0!</v>
      </c>
      <c r="FDQ120" s="1538">
        <f>+FDQ558</f>
        <v>0</v>
      </c>
      <c r="FDR120" s="1845" t="e">
        <f>+FDQ120/FDQ$16</f>
        <v>#DIV/0!</v>
      </c>
      <c r="FDS120" s="1538">
        <f>+FDS558</f>
        <v>0</v>
      </c>
      <c r="FDT120" s="1845" t="e">
        <f>+FDS120/FDS$16</f>
        <v>#DIV/0!</v>
      </c>
      <c r="FDU120" s="1538">
        <f>+FDU558</f>
        <v>0</v>
      </c>
      <c r="FDV120" s="1845" t="e">
        <f>+FDU120/FDU$16</f>
        <v>#DIV/0!</v>
      </c>
      <c r="FDW120" s="1538">
        <f>+FDW558</f>
        <v>0</v>
      </c>
      <c r="FDX120" s="1845" t="e">
        <f>+FDW120/FDW$16</f>
        <v>#DIV/0!</v>
      </c>
      <c r="FDY120" s="1538">
        <f>+FDY558</f>
        <v>0</v>
      </c>
      <c r="FDZ120" s="1845" t="e">
        <f>+FDY120/FDY$16</f>
        <v>#DIV/0!</v>
      </c>
      <c r="FEA120" s="1538">
        <f>+FEA558</f>
        <v>0</v>
      </c>
      <c r="FEB120" s="1845" t="e">
        <f>+FEA120/FEA$16</f>
        <v>#DIV/0!</v>
      </c>
      <c r="FEC120" s="1538">
        <f>+FEC558</f>
        <v>0</v>
      </c>
      <c r="FED120" s="1845" t="e">
        <f>+FEC120/FEC$16</f>
        <v>#DIV/0!</v>
      </c>
      <c r="FEE120" s="1538">
        <f>+FEE558</f>
        <v>0</v>
      </c>
      <c r="FEF120" s="1845" t="e">
        <f>+FEE120/FEE$16</f>
        <v>#DIV/0!</v>
      </c>
      <c r="FEG120" s="1538">
        <f>+FEG558</f>
        <v>0</v>
      </c>
      <c r="FEH120" s="1845" t="e">
        <f>+FEG120/FEG$16</f>
        <v>#DIV/0!</v>
      </c>
      <c r="FEI120" s="1538">
        <f>+FEI558</f>
        <v>0</v>
      </c>
      <c r="FEJ120" s="1845" t="e">
        <f>+FEI120/FEI$16</f>
        <v>#DIV/0!</v>
      </c>
      <c r="FEK120" s="1538">
        <f>+FEK558</f>
        <v>0</v>
      </c>
      <c r="FEL120" s="1845" t="e">
        <f>+FEK120/FEK$16</f>
        <v>#DIV/0!</v>
      </c>
      <c r="FEM120" s="1538">
        <f>+FEM558</f>
        <v>0</v>
      </c>
      <c r="FEN120" s="1845" t="e">
        <f>+FEM120/FEM$16</f>
        <v>#DIV/0!</v>
      </c>
      <c r="FEO120" s="1538">
        <f>+FEO558</f>
        <v>0</v>
      </c>
      <c r="FEP120" s="1845" t="e">
        <f>+FEO120/FEO$16</f>
        <v>#DIV/0!</v>
      </c>
      <c r="FEQ120" s="1538">
        <f>+FEQ558</f>
        <v>0</v>
      </c>
      <c r="FER120" s="1845" t="e">
        <f>+FEQ120/FEQ$16</f>
        <v>#DIV/0!</v>
      </c>
      <c r="FES120" s="1538">
        <f>+FES558</f>
        <v>0</v>
      </c>
      <c r="FET120" s="1845" t="e">
        <f>+FES120/FES$16</f>
        <v>#DIV/0!</v>
      </c>
      <c r="FEU120" s="1538">
        <f>+FEU558</f>
        <v>0</v>
      </c>
      <c r="FEV120" s="1845" t="e">
        <f>+FEU120/FEU$16</f>
        <v>#DIV/0!</v>
      </c>
      <c r="FEW120" s="1538">
        <f>+FEW558</f>
        <v>0</v>
      </c>
      <c r="FEX120" s="1845" t="e">
        <f>+FEW120/FEW$16</f>
        <v>#DIV/0!</v>
      </c>
      <c r="FEY120" s="1538">
        <f>+FEY558</f>
        <v>0</v>
      </c>
      <c r="FEZ120" s="1845" t="e">
        <f>+FEY120/FEY$16</f>
        <v>#DIV/0!</v>
      </c>
      <c r="FFA120" s="1538">
        <f>+FFA558</f>
        <v>0</v>
      </c>
      <c r="FFB120" s="1845" t="e">
        <f>+FFA120/FFA$16</f>
        <v>#DIV/0!</v>
      </c>
      <c r="FFC120" s="1538">
        <f>+FFC558</f>
        <v>0</v>
      </c>
      <c r="FFD120" s="1845" t="e">
        <f>+FFC120/FFC$16</f>
        <v>#DIV/0!</v>
      </c>
      <c r="FFE120" s="1538">
        <f>+FFE558</f>
        <v>0</v>
      </c>
      <c r="FFF120" s="1845" t="e">
        <f>+FFE120/FFE$16</f>
        <v>#DIV/0!</v>
      </c>
      <c r="FFG120" s="1538">
        <f>+FFG558</f>
        <v>0</v>
      </c>
      <c r="FFH120" s="1845" t="e">
        <f>+FFG120/FFG$16</f>
        <v>#DIV/0!</v>
      </c>
      <c r="FFI120" s="1538">
        <f>+FFI558</f>
        <v>0</v>
      </c>
      <c r="FFJ120" s="1845" t="e">
        <f>+FFI120/FFI$16</f>
        <v>#DIV/0!</v>
      </c>
      <c r="FFK120" s="1538">
        <f>+FFK558</f>
        <v>0</v>
      </c>
      <c r="FFL120" s="1845" t="e">
        <f>+FFK120/FFK$16</f>
        <v>#DIV/0!</v>
      </c>
      <c r="FFM120" s="1538">
        <f>+FFM558</f>
        <v>0</v>
      </c>
      <c r="FFN120" s="1845" t="e">
        <f>+FFM120/FFM$16</f>
        <v>#DIV/0!</v>
      </c>
      <c r="FFO120" s="1538">
        <f>+FFO558</f>
        <v>0</v>
      </c>
      <c r="FFP120" s="1845" t="e">
        <f>+FFO120/FFO$16</f>
        <v>#DIV/0!</v>
      </c>
      <c r="FFQ120" s="1538">
        <f>+FFQ558</f>
        <v>0</v>
      </c>
      <c r="FFR120" s="1845" t="e">
        <f>+FFQ120/FFQ$16</f>
        <v>#DIV/0!</v>
      </c>
      <c r="FFS120" s="1538">
        <f>+FFS558</f>
        <v>0</v>
      </c>
      <c r="FFT120" s="1845" t="e">
        <f>+FFS120/FFS$16</f>
        <v>#DIV/0!</v>
      </c>
      <c r="FFU120" s="1538">
        <f>+FFU558</f>
        <v>0</v>
      </c>
      <c r="FFV120" s="1845" t="e">
        <f>+FFU120/FFU$16</f>
        <v>#DIV/0!</v>
      </c>
      <c r="FFW120" s="1538">
        <f>+FFW558</f>
        <v>0</v>
      </c>
      <c r="FFX120" s="1845" t="e">
        <f>+FFW120/FFW$16</f>
        <v>#DIV/0!</v>
      </c>
      <c r="FFY120" s="1538">
        <f>+FFY558</f>
        <v>0</v>
      </c>
      <c r="FFZ120" s="1845" t="e">
        <f>+FFY120/FFY$16</f>
        <v>#DIV/0!</v>
      </c>
      <c r="FGA120" s="1538">
        <f>+FGA558</f>
        <v>0</v>
      </c>
      <c r="FGB120" s="1845" t="e">
        <f>+FGA120/FGA$16</f>
        <v>#DIV/0!</v>
      </c>
      <c r="FGC120" s="1538">
        <f>+FGC558</f>
        <v>0</v>
      </c>
      <c r="FGD120" s="1845" t="e">
        <f>+FGC120/FGC$16</f>
        <v>#DIV/0!</v>
      </c>
      <c r="FGE120" s="1538">
        <f>+FGE558</f>
        <v>0</v>
      </c>
      <c r="FGF120" s="1845" t="e">
        <f>+FGE120/FGE$16</f>
        <v>#DIV/0!</v>
      </c>
      <c r="FGG120" s="1538">
        <f>+FGG558</f>
        <v>0</v>
      </c>
      <c r="FGH120" s="1845" t="e">
        <f>+FGG120/FGG$16</f>
        <v>#DIV/0!</v>
      </c>
      <c r="FGI120" s="1538">
        <f>+FGI558</f>
        <v>0</v>
      </c>
      <c r="FGJ120" s="1845" t="e">
        <f>+FGI120/FGI$16</f>
        <v>#DIV/0!</v>
      </c>
      <c r="FGK120" s="1538">
        <f>+FGK558</f>
        <v>0</v>
      </c>
      <c r="FGL120" s="1845" t="e">
        <f>+FGK120/FGK$16</f>
        <v>#DIV/0!</v>
      </c>
      <c r="FGM120" s="1538">
        <f>+FGM558</f>
        <v>0</v>
      </c>
      <c r="FGN120" s="1845" t="e">
        <f>+FGM120/FGM$16</f>
        <v>#DIV/0!</v>
      </c>
      <c r="FGO120" s="1538">
        <f>+FGO558</f>
        <v>0</v>
      </c>
      <c r="FGP120" s="1845" t="e">
        <f>+FGO120/FGO$16</f>
        <v>#DIV/0!</v>
      </c>
      <c r="FGQ120" s="1538">
        <f>+FGQ558</f>
        <v>0</v>
      </c>
      <c r="FGR120" s="1845" t="e">
        <f>+FGQ120/FGQ$16</f>
        <v>#DIV/0!</v>
      </c>
      <c r="FGS120" s="1538">
        <f>+FGS558</f>
        <v>0</v>
      </c>
      <c r="FGT120" s="1845" t="e">
        <f>+FGS120/FGS$16</f>
        <v>#DIV/0!</v>
      </c>
      <c r="FGU120" s="1538">
        <f>+FGU558</f>
        <v>0</v>
      </c>
      <c r="FGV120" s="1845" t="e">
        <f>+FGU120/FGU$16</f>
        <v>#DIV/0!</v>
      </c>
      <c r="FGW120" s="1538">
        <f>+FGW558</f>
        <v>0</v>
      </c>
      <c r="FGX120" s="1845" t="e">
        <f>+FGW120/FGW$16</f>
        <v>#DIV/0!</v>
      </c>
      <c r="FGY120" s="1538">
        <f>+FGY558</f>
        <v>0</v>
      </c>
      <c r="FGZ120" s="1845" t="e">
        <f>+FGY120/FGY$16</f>
        <v>#DIV/0!</v>
      </c>
      <c r="FHA120" s="1538">
        <f>+FHA558</f>
        <v>0</v>
      </c>
      <c r="FHB120" s="1845" t="e">
        <f>+FHA120/FHA$16</f>
        <v>#DIV/0!</v>
      </c>
      <c r="FHC120" s="1538">
        <f>+FHC558</f>
        <v>0</v>
      </c>
      <c r="FHD120" s="1845" t="e">
        <f>+FHC120/FHC$16</f>
        <v>#DIV/0!</v>
      </c>
      <c r="FHE120" s="1538">
        <f>+FHE558</f>
        <v>0</v>
      </c>
      <c r="FHF120" s="1845" t="e">
        <f>+FHE120/FHE$16</f>
        <v>#DIV/0!</v>
      </c>
      <c r="FHG120" s="1538">
        <f>+FHG558</f>
        <v>0</v>
      </c>
      <c r="FHH120" s="1845" t="e">
        <f>+FHG120/FHG$16</f>
        <v>#DIV/0!</v>
      </c>
      <c r="FHI120" s="1538">
        <f>+FHI558</f>
        <v>0</v>
      </c>
      <c r="FHJ120" s="1845" t="e">
        <f>+FHI120/FHI$16</f>
        <v>#DIV/0!</v>
      </c>
      <c r="FHK120" s="1538">
        <f>+FHK558</f>
        <v>0</v>
      </c>
      <c r="FHL120" s="1845" t="e">
        <f>+FHK120/FHK$16</f>
        <v>#DIV/0!</v>
      </c>
      <c r="FHM120" s="1538">
        <f>+FHM558</f>
        <v>0</v>
      </c>
      <c r="FHN120" s="1845" t="e">
        <f>+FHM120/FHM$16</f>
        <v>#DIV/0!</v>
      </c>
      <c r="FHO120" s="1538">
        <f>+FHO558</f>
        <v>0</v>
      </c>
      <c r="FHP120" s="1845" t="e">
        <f>+FHO120/FHO$16</f>
        <v>#DIV/0!</v>
      </c>
      <c r="FHQ120" s="1538">
        <f>+FHQ558</f>
        <v>0</v>
      </c>
      <c r="FHR120" s="1845" t="e">
        <f>+FHQ120/FHQ$16</f>
        <v>#DIV/0!</v>
      </c>
      <c r="FHS120" s="1538">
        <f>+FHS558</f>
        <v>0</v>
      </c>
      <c r="FHT120" s="1845" t="e">
        <f>+FHS120/FHS$16</f>
        <v>#DIV/0!</v>
      </c>
      <c r="FHU120" s="1538">
        <f>+FHU558</f>
        <v>0</v>
      </c>
      <c r="FHV120" s="1845" t="e">
        <f>+FHU120/FHU$16</f>
        <v>#DIV/0!</v>
      </c>
      <c r="FHW120" s="1538">
        <f>+FHW558</f>
        <v>0</v>
      </c>
      <c r="FHX120" s="1845" t="e">
        <f>+FHW120/FHW$16</f>
        <v>#DIV/0!</v>
      </c>
      <c r="FHY120" s="1538">
        <f>+FHY558</f>
        <v>0</v>
      </c>
      <c r="FHZ120" s="1845" t="e">
        <f>+FHY120/FHY$16</f>
        <v>#DIV/0!</v>
      </c>
      <c r="FIA120" s="1538">
        <f>+FIA558</f>
        <v>0</v>
      </c>
      <c r="FIB120" s="1845" t="e">
        <f>+FIA120/FIA$16</f>
        <v>#DIV/0!</v>
      </c>
      <c r="FIC120" s="1538">
        <f>+FIC558</f>
        <v>0</v>
      </c>
      <c r="FID120" s="1845" t="e">
        <f>+FIC120/FIC$16</f>
        <v>#DIV/0!</v>
      </c>
      <c r="FIE120" s="1538">
        <f>+FIE558</f>
        <v>0</v>
      </c>
      <c r="FIF120" s="1845" t="e">
        <f>+FIE120/FIE$16</f>
        <v>#DIV/0!</v>
      </c>
      <c r="FIG120" s="1538">
        <f>+FIG558</f>
        <v>0</v>
      </c>
      <c r="FIH120" s="1845" t="e">
        <f>+FIG120/FIG$16</f>
        <v>#DIV/0!</v>
      </c>
      <c r="FII120" s="1538">
        <f>+FII558</f>
        <v>0</v>
      </c>
      <c r="FIJ120" s="1845" t="e">
        <f>+FII120/FII$16</f>
        <v>#DIV/0!</v>
      </c>
      <c r="FIK120" s="1538">
        <f>+FIK558</f>
        <v>0</v>
      </c>
      <c r="FIL120" s="1845" t="e">
        <f>+FIK120/FIK$16</f>
        <v>#DIV/0!</v>
      </c>
      <c r="FIM120" s="1538">
        <f>+FIM558</f>
        <v>0</v>
      </c>
      <c r="FIN120" s="1845" t="e">
        <f>+FIM120/FIM$16</f>
        <v>#DIV/0!</v>
      </c>
      <c r="FIO120" s="1538">
        <f>+FIO558</f>
        <v>0</v>
      </c>
      <c r="FIP120" s="1845" t="e">
        <f>+FIO120/FIO$16</f>
        <v>#DIV/0!</v>
      </c>
      <c r="FIQ120" s="1538">
        <f>+FIQ558</f>
        <v>0</v>
      </c>
      <c r="FIR120" s="1845" t="e">
        <f>+FIQ120/FIQ$16</f>
        <v>#DIV/0!</v>
      </c>
      <c r="FIS120" s="1538">
        <f>+FIS558</f>
        <v>0</v>
      </c>
      <c r="FIT120" s="1845" t="e">
        <f>+FIS120/FIS$16</f>
        <v>#DIV/0!</v>
      </c>
      <c r="FIU120" s="1538">
        <f>+FIU558</f>
        <v>0</v>
      </c>
      <c r="FIV120" s="1845" t="e">
        <f>+FIU120/FIU$16</f>
        <v>#DIV/0!</v>
      </c>
      <c r="FIW120" s="1538">
        <f>+FIW558</f>
        <v>0</v>
      </c>
      <c r="FIX120" s="1845" t="e">
        <f>+FIW120/FIW$16</f>
        <v>#DIV/0!</v>
      </c>
      <c r="FIY120" s="1538">
        <f>+FIY558</f>
        <v>0</v>
      </c>
      <c r="FIZ120" s="1845" t="e">
        <f>+FIY120/FIY$16</f>
        <v>#DIV/0!</v>
      </c>
      <c r="FJA120" s="1538">
        <f>+FJA558</f>
        <v>0</v>
      </c>
      <c r="FJB120" s="1845" t="e">
        <f>+FJA120/FJA$16</f>
        <v>#DIV/0!</v>
      </c>
      <c r="FJC120" s="1538">
        <f>+FJC558</f>
        <v>0</v>
      </c>
      <c r="FJD120" s="1845" t="e">
        <f>+FJC120/FJC$16</f>
        <v>#DIV/0!</v>
      </c>
      <c r="FJE120" s="1538">
        <f>+FJE558</f>
        <v>0</v>
      </c>
      <c r="FJF120" s="1845" t="e">
        <f>+FJE120/FJE$16</f>
        <v>#DIV/0!</v>
      </c>
      <c r="FJG120" s="1538">
        <f>+FJG558</f>
        <v>0</v>
      </c>
      <c r="FJH120" s="1845" t="e">
        <f>+FJG120/FJG$16</f>
        <v>#DIV/0!</v>
      </c>
      <c r="FJI120" s="1538">
        <f>+FJI558</f>
        <v>0</v>
      </c>
      <c r="FJJ120" s="1845" t="e">
        <f>+FJI120/FJI$16</f>
        <v>#DIV/0!</v>
      </c>
      <c r="FJK120" s="1538">
        <f>+FJK558</f>
        <v>0</v>
      </c>
      <c r="FJL120" s="1845" t="e">
        <f>+FJK120/FJK$16</f>
        <v>#DIV/0!</v>
      </c>
      <c r="FJM120" s="1538">
        <f>+FJM558</f>
        <v>0</v>
      </c>
      <c r="FJN120" s="1845" t="e">
        <f>+FJM120/FJM$16</f>
        <v>#DIV/0!</v>
      </c>
      <c r="FJO120" s="1538">
        <f>+FJO558</f>
        <v>0</v>
      </c>
      <c r="FJP120" s="1845" t="e">
        <f>+FJO120/FJO$16</f>
        <v>#DIV/0!</v>
      </c>
      <c r="FJQ120" s="1538">
        <f>+FJQ558</f>
        <v>0</v>
      </c>
      <c r="FJR120" s="1845" t="e">
        <f>+FJQ120/FJQ$16</f>
        <v>#DIV/0!</v>
      </c>
      <c r="FJS120" s="1538">
        <f>+FJS558</f>
        <v>0</v>
      </c>
      <c r="FJT120" s="1845" t="e">
        <f>+FJS120/FJS$16</f>
        <v>#DIV/0!</v>
      </c>
      <c r="FJU120" s="1538">
        <f>+FJU558</f>
        <v>0</v>
      </c>
      <c r="FJV120" s="1845" t="e">
        <f>+FJU120/FJU$16</f>
        <v>#DIV/0!</v>
      </c>
      <c r="FJW120" s="1538">
        <f>+FJW558</f>
        <v>0</v>
      </c>
      <c r="FJX120" s="1845" t="e">
        <f>+FJW120/FJW$16</f>
        <v>#DIV/0!</v>
      </c>
      <c r="FJY120" s="1538">
        <f>+FJY558</f>
        <v>0</v>
      </c>
      <c r="FJZ120" s="1845" t="e">
        <f>+FJY120/FJY$16</f>
        <v>#DIV/0!</v>
      </c>
      <c r="FKA120" s="1538">
        <f>+FKA558</f>
        <v>0</v>
      </c>
      <c r="FKB120" s="1845" t="e">
        <f>+FKA120/FKA$16</f>
        <v>#DIV/0!</v>
      </c>
      <c r="FKC120" s="1538">
        <f>+FKC558</f>
        <v>0</v>
      </c>
      <c r="FKD120" s="1845" t="e">
        <f>+FKC120/FKC$16</f>
        <v>#DIV/0!</v>
      </c>
      <c r="FKE120" s="1538">
        <f>+FKE558</f>
        <v>0</v>
      </c>
      <c r="FKF120" s="1845" t="e">
        <f>+FKE120/FKE$16</f>
        <v>#DIV/0!</v>
      </c>
      <c r="FKG120" s="1538">
        <f>+FKG558</f>
        <v>0</v>
      </c>
      <c r="FKH120" s="1845" t="e">
        <f>+FKG120/FKG$16</f>
        <v>#DIV/0!</v>
      </c>
      <c r="FKI120" s="1538">
        <f>+FKI558</f>
        <v>0</v>
      </c>
      <c r="FKJ120" s="1845" t="e">
        <f>+FKI120/FKI$16</f>
        <v>#DIV/0!</v>
      </c>
      <c r="FKK120" s="1538">
        <f>+FKK558</f>
        <v>0</v>
      </c>
      <c r="FKL120" s="1845" t="e">
        <f>+FKK120/FKK$16</f>
        <v>#DIV/0!</v>
      </c>
      <c r="FKM120" s="1538">
        <f>+FKM558</f>
        <v>0</v>
      </c>
      <c r="FKN120" s="1845" t="e">
        <f>+FKM120/FKM$16</f>
        <v>#DIV/0!</v>
      </c>
      <c r="FKO120" s="1538">
        <f>+FKO558</f>
        <v>0</v>
      </c>
      <c r="FKP120" s="1845" t="e">
        <f>+FKO120/FKO$16</f>
        <v>#DIV/0!</v>
      </c>
      <c r="FKQ120" s="1538">
        <f>+FKQ558</f>
        <v>0</v>
      </c>
      <c r="FKR120" s="1845" t="e">
        <f>+FKQ120/FKQ$16</f>
        <v>#DIV/0!</v>
      </c>
      <c r="FKS120" s="1538">
        <f>+FKS558</f>
        <v>0</v>
      </c>
      <c r="FKT120" s="1845" t="e">
        <f>+FKS120/FKS$16</f>
        <v>#DIV/0!</v>
      </c>
      <c r="FKU120" s="1538">
        <f>+FKU558</f>
        <v>0</v>
      </c>
      <c r="FKV120" s="1845" t="e">
        <f>+FKU120/FKU$16</f>
        <v>#DIV/0!</v>
      </c>
      <c r="FKW120" s="1538">
        <f>+FKW558</f>
        <v>0</v>
      </c>
      <c r="FKX120" s="1845" t="e">
        <f>+FKW120/FKW$16</f>
        <v>#DIV/0!</v>
      </c>
      <c r="FKY120" s="1538">
        <f>+FKY558</f>
        <v>0</v>
      </c>
      <c r="FKZ120" s="1845" t="e">
        <f>+FKY120/FKY$16</f>
        <v>#DIV/0!</v>
      </c>
      <c r="FLA120" s="1538">
        <f>+FLA558</f>
        <v>0</v>
      </c>
      <c r="FLB120" s="1845" t="e">
        <f>+FLA120/FLA$16</f>
        <v>#DIV/0!</v>
      </c>
      <c r="FLC120" s="1538">
        <f>+FLC558</f>
        <v>0</v>
      </c>
      <c r="FLD120" s="1845" t="e">
        <f>+FLC120/FLC$16</f>
        <v>#DIV/0!</v>
      </c>
      <c r="FLE120" s="1538">
        <f>+FLE558</f>
        <v>0</v>
      </c>
      <c r="FLF120" s="1845" t="e">
        <f>+FLE120/FLE$16</f>
        <v>#DIV/0!</v>
      </c>
      <c r="FLG120" s="1538">
        <f>+FLG558</f>
        <v>0</v>
      </c>
      <c r="FLH120" s="1845" t="e">
        <f>+FLG120/FLG$16</f>
        <v>#DIV/0!</v>
      </c>
      <c r="FLI120" s="1538">
        <f>+FLI558</f>
        <v>0</v>
      </c>
      <c r="FLJ120" s="1845" t="e">
        <f>+FLI120/FLI$16</f>
        <v>#DIV/0!</v>
      </c>
      <c r="FLK120" s="1538">
        <f>+FLK558</f>
        <v>0</v>
      </c>
      <c r="FLL120" s="1845" t="e">
        <f>+FLK120/FLK$16</f>
        <v>#DIV/0!</v>
      </c>
      <c r="FLM120" s="1538">
        <f>+FLM558</f>
        <v>0</v>
      </c>
      <c r="FLN120" s="1845" t="e">
        <f>+FLM120/FLM$16</f>
        <v>#DIV/0!</v>
      </c>
      <c r="FLO120" s="1538">
        <f>+FLO558</f>
        <v>0</v>
      </c>
      <c r="FLP120" s="1845" t="e">
        <f>+FLO120/FLO$16</f>
        <v>#DIV/0!</v>
      </c>
      <c r="FLQ120" s="1538">
        <f>+FLQ558</f>
        <v>0</v>
      </c>
      <c r="FLR120" s="1845" t="e">
        <f>+FLQ120/FLQ$16</f>
        <v>#DIV/0!</v>
      </c>
      <c r="FLS120" s="1538">
        <f>+FLS558</f>
        <v>0</v>
      </c>
      <c r="FLT120" s="1845" t="e">
        <f>+FLS120/FLS$16</f>
        <v>#DIV/0!</v>
      </c>
      <c r="FLU120" s="1538">
        <f>+FLU558</f>
        <v>0</v>
      </c>
      <c r="FLV120" s="1845" t="e">
        <f>+FLU120/FLU$16</f>
        <v>#DIV/0!</v>
      </c>
      <c r="FLW120" s="1538">
        <f>+FLW558</f>
        <v>0</v>
      </c>
      <c r="FLX120" s="1845" t="e">
        <f>+FLW120/FLW$16</f>
        <v>#DIV/0!</v>
      </c>
      <c r="FLY120" s="1538">
        <f>+FLY558</f>
        <v>0</v>
      </c>
      <c r="FLZ120" s="1845" t="e">
        <f>+FLY120/FLY$16</f>
        <v>#DIV/0!</v>
      </c>
      <c r="FMA120" s="1538">
        <f>+FMA558</f>
        <v>0</v>
      </c>
      <c r="FMB120" s="1845" t="e">
        <f>+FMA120/FMA$16</f>
        <v>#DIV/0!</v>
      </c>
      <c r="FMC120" s="1538">
        <f>+FMC558</f>
        <v>0</v>
      </c>
      <c r="FMD120" s="1845" t="e">
        <f>+FMC120/FMC$16</f>
        <v>#DIV/0!</v>
      </c>
      <c r="FME120" s="1538">
        <f>+FME558</f>
        <v>0</v>
      </c>
      <c r="FMF120" s="1845" t="e">
        <f>+FME120/FME$16</f>
        <v>#DIV/0!</v>
      </c>
      <c r="FMG120" s="1538">
        <f>+FMG558</f>
        <v>0</v>
      </c>
      <c r="FMH120" s="1845" t="e">
        <f>+FMG120/FMG$16</f>
        <v>#DIV/0!</v>
      </c>
      <c r="FMI120" s="1538">
        <f>+FMI558</f>
        <v>0</v>
      </c>
      <c r="FMJ120" s="1845" t="e">
        <f>+FMI120/FMI$16</f>
        <v>#DIV/0!</v>
      </c>
      <c r="FMK120" s="1538">
        <f>+FMK558</f>
        <v>0</v>
      </c>
      <c r="FML120" s="1845" t="e">
        <f>+FMK120/FMK$16</f>
        <v>#DIV/0!</v>
      </c>
      <c r="FMM120" s="1538">
        <f>+FMM558</f>
        <v>0</v>
      </c>
      <c r="FMN120" s="1845" t="e">
        <f>+FMM120/FMM$16</f>
        <v>#DIV/0!</v>
      </c>
      <c r="FMO120" s="1538">
        <f>+FMO558</f>
        <v>0</v>
      </c>
      <c r="FMP120" s="1845" t="e">
        <f>+FMO120/FMO$16</f>
        <v>#DIV/0!</v>
      </c>
      <c r="FMQ120" s="1538">
        <f>+FMQ558</f>
        <v>0</v>
      </c>
      <c r="FMR120" s="1845" t="e">
        <f>+FMQ120/FMQ$16</f>
        <v>#DIV/0!</v>
      </c>
      <c r="FMS120" s="1538">
        <f>+FMS558</f>
        <v>0</v>
      </c>
      <c r="FMT120" s="1845" t="e">
        <f>+FMS120/FMS$16</f>
        <v>#DIV/0!</v>
      </c>
      <c r="FMU120" s="1538">
        <f>+FMU558</f>
        <v>0</v>
      </c>
      <c r="FMV120" s="1845" t="e">
        <f>+FMU120/FMU$16</f>
        <v>#DIV/0!</v>
      </c>
      <c r="FMW120" s="1538">
        <f>+FMW558</f>
        <v>0</v>
      </c>
      <c r="FMX120" s="1845" t="e">
        <f>+FMW120/FMW$16</f>
        <v>#DIV/0!</v>
      </c>
      <c r="FMY120" s="1538">
        <f>+FMY558</f>
        <v>0</v>
      </c>
      <c r="FMZ120" s="1845" t="e">
        <f>+FMY120/FMY$16</f>
        <v>#DIV/0!</v>
      </c>
      <c r="FNA120" s="1538">
        <f>+FNA558</f>
        <v>0</v>
      </c>
      <c r="FNB120" s="1845" t="e">
        <f>+FNA120/FNA$16</f>
        <v>#DIV/0!</v>
      </c>
      <c r="FNC120" s="1538">
        <f>+FNC558</f>
        <v>0</v>
      </c>
      <c r="FND120" s="1845" t="e">
        <f>+FNC120/FNC$16</f>
        <v>#DIV/0!</v>
      </c>
      <c r="FNE120" s="1538">
        <f>+FNE558</f>
        <v>0</v>
      </c>
      <c r="FNF120" s="1845" t="e">
        <f>+FNE120/FNE$16</f>
        <v>#DIV/0!</v>
      </c>
      <c r="FNG120" s="1538">
        <f>+FNG558</f>
        <v>0</v>
      </c>
      <c r="FNH120" s="1845" t="e">
        <f>+FNG120/FNG$16</f>
        <v>#DIV/0!</v>
      </c>
      <c r="FNI120" s="1538">
        <f>+FNI558</f>
        <v>0</v>
      </c>
      <c r="FNJ120" s="1845" t="e">
        <f>+FNI120/FNI$16</f>
        <v>#DIV/0!</v>
      </c>
      <c r="FNK120" s="1538">
        <f>+FNK558</f>
        <v>0</v>
      </c>
      <c r="FNL120" s="1845" t="e">
        <f>+FNK120/FNK$16</f>
        <v>#DIV/0!</v>
      </c>
      <c r="FNM120" s="1538">
        <f>+FNM558</f>
        <v>0</v>
      </c>
      <c r="FNN120" s="1845" t="e">
        <f>+FNM120/FNM$16</f>
        <v>#DIV/0!</v>
      </c>
      <c r="FNO120" s="1538">
        <f>+FNO558</f>
        <v>0</v>
      </c>
      <c r="FNP120" s="1845" t="e">
        <f>+FNO120/FNO$16</f>
        <v>#DIV/0!</v>
      </c>
      <c r="FNQ120" s="1538">
        <f>+FNQ558</f>
        <v>0</v>
      </c>
      <c r="FNR120" s="1845" t="e">
        <f>+FNQ120/FNQ$16</f>
        <v>#DIV/0!</v>
      </c>
      <c r="FNS120" s="1538">
        <f>+FNS558</f>
        <v>0</v>
      </c>
      <c r="FNT120" s="1845" t="e">
        <f>+FNS120/FNS$16</f>
        <v>#DIV/0!</v>
      </c>
      <c r="FNU120" s="1538">
        <f>+FNU558</f>
        <v>0</v>
      </c>
      <c r="FNV120" s="1845" t="e">
        <f>+FNU120/FNU$16</f>
        <v>#DIV/0!</v>
      </c>
      <c r="FNW120" s="1538">
        <f>+FNW558</f>
        <v>0</v>
      </c>
      <c r="FNX120" s="1845" t="e">
        <f>+FNW120/FNW$16</f>
        <v>#DIV/0!</v>
      </c>
      <c r="FNY120" s="1538">
        <f>+FNY558</f>
        <v>0</v>
      </c>
      <c r="FNZ120" s="1845" t="e">
        <f>+FNY120/FNY$16</f>
        <v>#DIV/0!</v>
      </c>
      <c r="FOA120" s="1538">
        <f>+FOA558</f>
        <v>0</v>
      </c>
      <c r="FOB120" s="1845" t="e">
        <f>+FOA120/FOA$16</f>
        <v>#DIV/0!</v>
      </c>
      <c r="FOC120" s="1538">
        <f>+FOC558</f>
        <v>0</v>
      </c>
      <c r="FOD120" s="1845" t="e">
        <f>+FOC120/FOC$16</f>
        <v>#DIV/0!</v>
      </c>
      <c r="FOE120" s="1538">
        <f>+FOE558</f>
        <v>0</v>
      </c>
      <c r="FOF120" s="1845" t="e">
        <f>+FOE120/FOE$16</f>
        <v>#DIV/0!</v>
      </c>
      <c r="FOG120" s="1538">
        <f>+FOG558</f>
        <v>0</v>
      </c>
      <c r="FOH120" s="1845" t="e">
        <f>+FOG120/FOG$16</f>
        <v>#DIV/0!</v>
      </c>
      <c r="FOI120" s="1538">
        <f>+FOI558</f>
        <v>0</v>
      </c>
      <c r="FOJ120" s="1845" t="e">
        <f>+FOI120/FOI$16</f>
        <v>#DIV/0!</v>
      </c>
      <c r="FOK120" s="1538">
        <f>+FOK558</f>
        <v>0</v>
      </c>
      <c r="FOL120" s="1845" t="e">
        <f>+FOK120/FOK$16</f>
        <v>#DIV/0!</v>
      </c>
      <c r="FOM120" s="1538">
        <f>+FOM558</f>
        <v>0</v>
      </c>
      <c r="FON120" s="1845" t="e">
        <f>+FOM120/FOM$16</f>
        <v>#DIV/0!</v>
      </c>
      <c r="FOO120" s="1538">
        <f>+FOO558</f>
        <v>0</v>
      </c>
      <c r="FOP120" s="1845" t="e">
        <f>+FOO120/FOO$16</f>
        <v>#DIV/0!</v>
      </c>
      <c r="FOQ120" s="1538">
        <f>+FOQ558</f>
        <v>0</v>
      </c>
      <c r="FOR120" s="1845" t="e">
        <f>+FOQ120/FOQ$16</f>
        <v>#DIV/0!</v>
      </c>
      <c r="FOS120" s="1538">
        <f>+FOS558</f>
        <v>0</v>
      </c>
      <c r="FOT120" s="1845" t="e">
        <f>+FOS120/FOS$16</f>
        <v>#DIV/0!</v>
      </c>
      <c r="FOU120" s="1538">
        <f>+FOU558</f>
        <v>0</v>
      </c>
      <c r="FOV120" s="1845" t="e">
        <f>+FOU120/FOU$16</f>
        <v>#DIV/0!</v>
      </c>
      <c r="FOW120" s="1538">
        <f>+FOW558</f>
        <v>0</v>
      </c>
      <c r="FOX120" s="1845" t="e">
        <f>+FOW120/FOW$16</f>
        <v>#DIV/0!</v>
      </c>
      <c r="FOY120" s="1538">
        <f>+FOY558</f>
        <v>0</v>
      </c>
      <c r="FOZ120" s="1845" t="e">
        <f>+FOY120/FOY$16</f>
        <v>#DIV/0!</v>
      </c>
      <c r="FPA120" s="1538">
        <f>+FPA558</f>
        <v>0</v>
      </c>
      <c r="FPB120" s="1845" t="e">
        <f>+FPA120/FPA$16</f>
        <v>#DIV/0!</v>
      </c>
      <c r="FPC120" s="1538">
        <f>+FPC558</f>
        <v>0</v>
      </c>
      <c r="FPD120" s="1845" t="e">
        <f>+FPC120/FPC$16</f>
        <v>#DIV/0!</v>
      </c>
      <c r="FPE120" s="1538">
        <f>+FPE558</f>
        <v>0</v>
      </c>
      <c r="FPF120" s="1845" t="e">
        <f>+FPE120/FPE$16</f>
        <v>#DIV/0!</v>
      </c>
      <c r="FPG120" s="1538">
        <f>+FPG558</f>
        <v>0</v>
      </c>
      <c r="FPH120" s="1845" t="e">
        <f>+FPG120/FPG$16</f>
        <v>#DIV/0!</v>
      </c>
      <c r="FPI120" s="1538">
        <f>+FPI558</f>
        <v>0</v>
      </c>
      <c r="FPJ120" s="1845" t="e">
        <f>+FPI120/FPI$16</f>
        <v>#DIV/0!</v>
      </c>
      <c r="FPK120" s="1538">
        <f>+FPK558</f>
        <v>0</v>
      </c>
      <c r="FPL120" s="1845" t="e">
        <f>+FPK120/FPK$16</f>
        <v>#DIV/0!</v>
      </c>
      <c r="FPM120" s="1538">
        <f>+FPM558</f>
        <v>0</v>
      </c>
      <c r="FPN120" s="1845" t="e">
        <f>+FPM120/FPM$16</f>
        <v>#DIV/0!</v>
      </c>
      <c r="FPO120" s="1538">
        <f>+FPO558</f>
        <v>0</v>
      </c>
      <c r="FPP120" s="1845" t="e">
        <f>+FPO120/FPO$16</f>
        <v>#DIV/0!</v>
      </c>
      <c r="FPQ120" s="1538">
        <f>+FPQ558</f>
        <v>0</v>
      </c>
      <c r="FPR120" s="1845" t="e">
        <f>+FPQ120/FPQ$16</f>
        <v>#DIV/0!</v>
      </c>
      <c r="FPS120" s="1538">
        <f>+FPS558</f>
        <v>0</v>
      </c>
      <c r="FPT120" s="1845" t="e">
        <f>+FPS120/FPS$16</f>
        <v>#DIV/0!</v>
      </c>
      <c r="FPU120" s="1538">
        <f>+FPU558</f>
        <v>0</v>
      </c>
      <c r="FPV120" s="1845" t="e">
        <f>+FPU120/FPU$16</f>
        <v>#DIV/0!</v>
      </c>
      <c r="FPW120" s="1538">
        <f>+FPW558</f>
        <v>0</v>
      </c>
      <c r="FPX120" s="1845" t="e">
        <f>+FPW120/FPW$16</f>
        <v>#DIV/0!</v>
      </c>
      <c r="FPY120" s="1538">
        <f>+FPY558</f>
        <v>0</v>
      </c>
      <c r="FPZ120" s="1845" t="e">
        <f>+FPY120/FPY$16</f>
        <v>#DIV/0!</v>
      </c>
      <c r="FQA120" s="1538">
        <f>+FQA558</f>
        <v>0</v>
      </c>
      <c r="FQB120" s="1845" t="e">
        <f>+FQA120/FQA$16</f>
        <v>#DIV/0!</v>
      </c>
      <c r="FQC120" s="1538">
        <f>+FQC558</f>
        <v>0</v>
      </c>
      <c r="FQD120" s="1845" t="e">
        <f>+FQC120/FQC$16</f>
        <v>#DIV/0!</v>
      </c>
      <c r="FQE120" s="1538">
        <f>+FQE558</f>
        <v>0</v>
      </c>
      <c r="FQF120" s="1845" t="e">
        <f>+FQE120/FQE$16</f>
        <v>#DIV/0!</v>
      </c>
      <c r="FQG120" s="1538">
        <f>+FQG558</f>
        <v>0</v>
      </c>
      <c r="FQH120" s="1845" t="e">
        <f>+FQG120/FQG$16</f>
        <v>#DIV/0!</v>
      </c>
      <c r="FQI120" s="1538">
        <f>+FQI558</f>
        <v>0</v>
      </c>
      <c r="FQJ120" s="1845" t="e">
        <f>+FQI120/FQI$16</f>
        <v>#DIV/0!</v>
      </c>
      <c r="FQK120" s="1538">
        <f>+FQK558</f>
        <v>0</v>
      </c>
      <c r="FQL120" s="1845" t="e">
        <f>+FQK120/FQK$16</f>
        <v>#DIV/0!</v>
      </c>
      <c r="FQM120" s="1538">
        <f>+FQM558</f>
        <v>0</v>
      </c>
      <c r="FQN120" s="1845" t="e">
        <f>+FQM120/FQM$16</f>
        <v>#DIV/0!</v>
      </c>
      <c r="FQO120" s="1538">
        <f>+FQO558</f>
        <v>0</v>
      </c>
      <c r="FQP120" s="1845" t="e">
        <f>+FQO120/FQO$16</f>
        <v>#DIV/0!</v>
      </c>
      <c r="FQQ120" s="1538">
        <f>+FQQ558</f>
        <v>0</v>
      </c>
      <c r="FQR120" s="1845" t="e">
        <f>+FQQ120/FQQ$16</f>
        <v>#DIV/0!</v>
      </c>
      <c r="FQS120" s="1538">
        <f>+FQS558</f>
        <v>0</v>
      </c>
      <c r="FQT120" s="1845" t="e">
        <f>+FQS120/FQS$16</f>
        <v>#DIV/0!</v>
      </c>
      <c r="FQU120" s="1538">
        <f>+FQU558</f>
        <v>0</v>
      </c>
      <c r="FQV120" s="1845" t="e">
        <f>+FQU120/FQU$16</f>
        <v>#DIV/0!</v>
      </c>
      <c r="FQW120" s="1538">
        <f>+FQW558</f>
        <v>0</v>
      </c>
      <c r="FQX120" s="1845" t="e">
        <f>+FQW120/FQW$16</f>
        <v>#DIV/0!</v>
      </c>
      <c r="FQY120" s="1538">
        <f>+FQY558</f>
        <v>0</v>
      </c>
      <c r="FQZ120" s="1845" t="e">
        <f>+FQY120/FQY$16</f>
        <v>#DIV/0!</v>
      </c>
      <c r="FRA120" s="1538">
        <f>+FRA558</f>
        <v>0</v>
      </c>
      <c r="FRB120" s="1845" t="e">
        <f>+FRA120/FRA$16</f>
        <v>#DIV/0!</v>
      </c>
      <c r="FRC120" s="1538">
        <f>+FRC558</f>
        <v>0</v>
      </c>
      <c r="FRD120" s="1845" t="e">
        <f>+FRC120/FRC$16</f>
        <v>#DIV/0!</v>
      </c>
      <c r="FRE120" s="1538">
        <f>+FRE558</f>
        <v>0</v>
      </c>
      <c r="FRF120" s="1845" t="e">
        <f>+FRE120/FRE$16</f>
        <v>#DIV/0!</v>
      </c>
      <c r="FRG120" s="1538">
        <f>+FRG558</f>
        <v>0</v>
      </c>
      <c r="FRH120" s="1845" t="e">
        <f>+FRG120/FRG$16</f>
        <v>#DIV/0!</v>
      </c>
      <c r="FRI120" s="1538">
        <f>+FRI558</f>
        <v>0</v>
      </c>
      <c r="FRJ120" s="1845" t="e">
        <f>+FRI120/FRI$16</f>
        <v>#DIV/0!</v>
      </c>
      <c r="FRK120" s="1538">
        <f>+FRK558</f>
        <v>0</v>
      </c>
      <c r="FRL120" s="1845" t="e">
        <f>+FRK120/FRK$16</f>
        <v>#DIV/0!</v>
      </c>
      <c r="FRM120" s="1538">
        <f>+FRM558</f>
        <v>0</v>
      </c>
      <c r="FRN120" s="1845" t="e">
        <f>+FRM120/FRM$16</f>
        <v>#DIV/0!</v>
      </c>
      <c r="FRO120" s="1538">
        <f>+FRO558</f>
        <v>0</v>
      </c>
      <c r="FRP120" s="1845" t="e">
        <f>+FRO120/FRO$16</f>
        <v>#DIV/0!</v>
      </c>
      <c r="FRQ120" s="1538">
        <f>+FRQ558</f>
        <v>0</v>
      </c>
      <c r="FRR120" s="1845" t="e">
        <f>+FRQ120/FRQ$16</f>
        <v>#DIV/0!</v>
      </c>
      <c r="FRS120" s="1538">
        <f>+FRS558</f>
        <v>0</v>
      </c>
      <c r="FRT120" s="1845" t="e">
        <f>+FRS120/FRS$16</f>
        <v>#DIV/0!</v>
      </c>
      <c r="FRU120" s="1538">
        <f>+FRU558</f>
        <v>0</v>
      </c>
      <c r="FRV120" s="1845" t="e">
        <f>+FRU120/FRU$16</f>
        <v>#DIV/0!</v>
      </c>
      <c r="FRW120" s="1538">
        <f>+FRW558</f>
        <v>0</v>
      </c>
      <c r="FRX120" s="1845" t="e">
        <f>+FRW120/FRW$16</f>
        <v>#DIV/0!</v>
      </c>
      <c r="FRY120" s="1538">
        <f>+FRY558</f>
        <v>0</v>
      </c>
      <c r="FRZ120" s="1845" t="e">
        <f>+FRY120/FRY$16</f>
        <v>#DIV/0!</v>
      </c>
      <c r="FSA120" s="1538">
        <f>+FSA558</f>
        <v>0</v>
      </c>
      <c r="FSB120" s="1845" t="e">
        <f>+FSA120/FSA$16</f>
        <v>#DIV/0!</v>
      </c>
      <c r="FSC120" s="1538">
        <f>+FSC558</f>
        <v>0</v>
      </c>
      <c r="FSD120" s="1845" t="e">
        <f>+FSC120/FSC$16</f>
        <v>#DIV/0!</v>
      </c>
      <c r="FSE120" s="1538">
        <f>+FSE558</f>
        <v>0</v>
      </c>
      <c r="FSF120" s="1845" t="e">
        <f>+FSE120/FSE$16</f>
        <v>#DIV/0!</v>
      </c>
      <c r="FSG120" s="1538">
        <f>+FSG558</f>
        <v>0</v>
      </c>
      <c r="FSH120" s="1845" t="e">
        <f>+FSG120/FSG$16</f>
        <v>#DIV/0!</v>
      </c>
      <c r="FSI120" s="1538">
        <f>+FSI558</f>
        <v>0</v>
      </c>
      <c r="FSJ120" s="1845" t="e">
        <f>+FSI120/FSI$16</f>
        <v>#DIV/0!</v>
      </c>
      <c r="FSK120" s="1538">
        <f>+FSK558</f>
        <v>0</v>
      </c>
      <c r="FSL120" s="1845" t="e">
        <f>+FSK120/FSK$16</f>
        <v>#DIV/0!</v>
      </c>
      <c r="FSM120" s="1538">
        <f>+FSM558</f>
        <v>0</v>
      </c>
      <c r="FSN120" s="1845" t="e">
        <f>+FSM120/FSM$16</f>
        <v>#DIV/0!</v>
      </c>
      <c r="FSO120" s="1538">
        <f>+FSO558</f>
        <v>0</v>
      </c>
      <c r="FSP120" s="1845" t="e">
        <f>+FSO120/FSO$16</f>
        <v>#DIV/0!</v>
      </c>
      <c r="FSQ120" s="1538">
        <f>+FSQ558</f>
        <v>0</v>
      </c>
      <c r="FSR120" s="1845" t="e">
        <f>+FSQ120/FSQ$16</f>
        <v>#DIV/0!</v>
      </c>
      <c r="FSS120" s="1538">
        <f>+FSS558</f>
        <v>0</v>
      </c>
      <c r="FST120" s="1845" t="e">
        <f>+FSS120/FSS$16</f>
        <v>#DIV/0!</v>
      </c>
      <c r="FSU120" s="1538">
        <f>+FSU558</f>
        <v>0</v>
      </c>
      <c r="FSV120" s="1845" t="e">
        <f>+FSU120/FSU$16</f>
        <v>#DIV/0!</v>
      </c>
      <c r="FSW120" s="1538">
        <f>+FSW558</f>
        <v>0</v>
      </c>
      <c r="FSX120" s="1845" t="e">
        <f>+FSW120/FSW$16</f>
        <v>#DIV/0!</v>
      </c>
      <c r="FSY120" s="1538">
        <f>+FSY558</f>
        <v>0</v>
      </c>
      <c r="FSZ120" s="1845" t="e">
        <f>+FSY120/FSY$16</f>
        <v>#DIV/0!</v>
      </c>
      <c r="FTA120" s="1538">
        <f>+FTA558</f>
        <v>0</v>
      </c>
      <c r="FTB120" s="1845" t="e">
        <f>+FTA120/FTA$16</f>
        <v>#DIV/0!</v>
      </c>
      <c r="FTC120" s="1538">
        <f>+FTC558</f>
        <v>0</v>
      </c>
      <c r="FTD120" s="1845" t="e">
        <f>+FTC120/FTC$16</f>
        <v>#DIV/0!</v>
      </c>
      <c r="FTE120" s="1538">
        <f>+FTE558</f>
        <v>0</v>
      </c>
      <c r="FTF120" s="1845" t="e">
        <f>+FTE120/FTE$16</f>
        <v>#DIV/0!</v>
      </c>
      <c r="FTG120" s="1538">
        <f>+FTG558</f>
        <v>0</v>
      </c>
      <c r="FTH120" s="1845" t="e">
        <f>+FTG120/FTG$16</f>
        <v>#DIV/0!</v>
      </c>
      <c r="FTI120" s="1538">
        <f>+FTI558</f>
        <v>0</v>
      </c>
      <c r="FTJ120" s="1845" t="e">
        <f>+FTI120/FTI$16</f>
        <v>#DIV/0!</v>
      </c>
      <c r="FTK120" s="1538">
        <f>+FTK558</f>
        <v>0</v>
      </c>
      <c r="FTL120" s="1845" t="e">
        <f>+FTK120/FTK$16</f>
        <v>#DIV/0!</v>
      </c>
      <c r="FTM120" s="1538">
        <f>+FTM558</f>
        <v>0</v>
      </c>
      <c r="FTN120" s="1845" t="e">
        <f>+FTM120/FTM$16</f>
        <v>#DIV/0!</v>
      </c>
      <c r="FTO120" s="1538">
        <f>+FTO558</f>
        <v>0</v>
      </c>
      <c r="FTP120" s="1845" t="e">
        <f>+FTO120/FTO$16</f>
        <v>#DIV/0!</v>
      </c>
      <c r="FTQ120" s="1538">
        <f>+FTQ558</f>
        <v>0</v>
      </c>
      <c r="FTR120" s="1845" t="e">
        <f>+FTQ120/FTQ$16</f>
        <v>#DIV/0!</v>
      </c>
      <c r="FTS120" s="1538">
        <f>+FTS558</f>
        <v>0</v>
      </c>
      <c r="FTT120" s="1845" t="e">
        <f>+FTS120/FTS$16</f>
        <v>#DIV/0!</v>
      </c>
      <c r="FTU120" s="1538">
        <f>+FTU558</f>
        <v>0</v>
      </c>
      <c r="FTV120" s="1845" t="e">
        <f>+FTU120/FTU$16</f>
        <v>#DIV/0!</v>
      </c>
      <c r="FTW120" s="1538">
        <f>+FTW558</f>
        <v>0</v>
      </c>
      <c r="FTX120" s="1845" t="e">
        <f>+FTW120/FTW$16</f>
        <v>#DIV/0!</v>
      </c>
      <c r="FTY120" s="1538">
        <f>+FTY558</f>
        <v>0</v>
      </c>
      <c r="FTZ120" s="1845" t="e">
        <f>+FTY120/FTY$16</f>
        <v>#DIV/0!</v>
      </c>
      <c r="FUA120" s="1538">
        <f>+FUA558</f>
        <v>0</v>
      </c>
      <c r="FUB120" s="1845" t="e">
        <f>+FUA120/FUA$16</f>
        <v>#DIV/0!</v>
      </c>
      <c r="FUC120" s="1538">
        <f>+FUC558</f>
        <v>0</v>
      </c>
      <c r="FUD120" s="1845" t="e">
        <f>+FUC120/FUC$16</f>
        <v>#DIV/0!</v>
      </c>
      <c r="FUE120" s="1538">
        <f>+FUE558</f>
        <v>0</v>
      </c>
      <c r="FUF120" s="1845" t="e">
        <f>+FUE120/FUE$16</f>
        <v>#DIV/0!</v>
      </c>
      <c r="FUG120" s="1538">
        <f>+FUG558</f>
        <v>0</v>
      </c>
      <c r="FUH120" s="1845" t="e">
        <f>+FUG120/FUG$16</f>
        <v>#DIV/0!</v>
      </c>
      <c r="FUI120" s="1538">
        <f>+FUI558</f>
        <v>0</v>
      </c>
      <c r="FUJ120" s="1845" t="e">
        <f>+FUI120/FUI$16</f>
        <v>#DIV/0!</v>
      </c>
      <c r="FUK120" s="1538">
        <f>+FUK558</f>
        <v>0</v>
      </c>
      <c r="FUL120" s="1845" t="e">
        <f>+FUK120/FUK$16</f>
        <v>#DIV/0!</v>
      </c>
      <c r="FUM120" s="1538">
        <f>+FUM558</f>
        <v>0</v>
      </c>
      <c r="FUN120" s="1845" t="e">
        <f>+FUM120/FUM$16</f>
        <v>#DIV/0!</v>
      </c>
      <c r="FUO120" s="1538">
        <f>+FUO558</f>
        <v>0</v>
      </c>
      <c r="FUP120" s="1845" t="e">
        <f>+FUO120/FUO$16</f>
        <v>#DIV/0!</v>
      </c>
      <c r="FUQ120" s="1538">
        <f>+FUQ558</f>
        <v>0</v>
      </c>
      <c r="FUR120" s="1845" t="e">
        <f>+FUQ120/FUQ$16</f>
        <v>#DIV/0!</v>
      </c>
      <c r="FUS120" s="1538">
        <f>+FUS558</f>
        <v>0</v>
      </c>
      <c r="FUT120" s="1845" t="e">
        <f>+FUS120/FUS$16</f>
        <v>#DIV/0!</v>
      </c>
      <c r="FUU120" s="1538">
        <f>+FUU558</f>
        <v>0</v>
      </c>
      <c r="FUV120" s="1845" t="e">
        <f>+FUU120/FUU$16</f>
        <v>#DIV/0!</v>
      </c>
      <c r="FUW120" s="1538">
        <f>+FUW558</f>
        <v>0</v>
      </c>
      <c r="FUX120" s="1845" t="e">
        <f>+FUW120/FUW$16</f>
        <v>#DIV/0!</v>
      </c>
      <c r="FUY120" s="1538">
        <f>+FUY558</f>
        <v>0</v>
      </c>
      <c r="FUZ120" s="1845" t="e">
        <f>+FUY120/FUY$16</f>
        <v>#DIV/0!</v>
      </c>
      <c r="FVA120" s="1538">
        <f>+FVA558</f>
        <v>0</v>
      </c>
      <c r="FVB120" s="1845" t="e">
        <f>+FVA120/FVA$16</f>
        <v>#DIV/0!</v>
      </c>
      <c r="FVC120" s="1538">
        <f>+FVC558</f>
        <v>0</v>
      </c>
      <c r="FVD120" s="1845" t="e">
        <f>+FVC120/FVC$16</f>
        <v>#DIV/0!</v>
      </c>
      <c r="FVE120" s="1538">
        <f>+FVE558</f>
        <v>0</v>
      </c>
      <c r="FVF120" s="1845" t="e">
        <f>+FVE120/FVE$16</f>
        <v>#DIV/0!</v>
      </c>
      <c r="FVG120" s="1538">
        <f>+FVG558</f>
        <v>0</v>
      </c>
      <c r="FVH120" s="1845" t="e">
        <f>+FVG120/FVG$16</f>
        <v>#DIV/0!</v>
      </c>
      <c r="FVI120" s="1538">
        <f>+FVI558</f>
        <v>0</v>
      </c>
      <c r="FVJ120" s="1845" t="e">
        <f>+FVI120/FVI$16</f>
        <v>#DIV/0!</v>
      </c>
      <c r="FVK120" s="1538">
        <f>+FVK558</f>
        <v>0</v>
      </c>
      <c r="FVL120" s="1845" t="e">
        <f>+FVK120/FVK$16</f>
        <v>#DIV/0!</v>
      </c>
      <c r="FVM120" s="1538">
        <f>+FVM558</f>
        <v>0</v>
      </c>
      <c r="FVN120" s="1845" t="e">
        <f>+FVM120/FVM$16</f>
        <v>#DIV/0!</v>
      </c>
      <c r="FVO120" s="1538">
        <f>+FVO558</f>
        <v>0</v>
      </c>
      <c r="FVP120" s="1845" t="e">
        <f>+FVO120/FVO$16</f>
        <v>#DIV/0!</v>
      </c>
      <c r="FVQ120" s="1538">
        <f>+FVQ558</f>
        <v>0</v>
      </c>
      <c r="FVR120" s="1845" t="e">
        <f>+FVQ120/FVQ$16</f>
        <v>#DIV/0!</v>
      </c>
      <c r="FVS120" s="1538">
        <f>+FVS558</f>
        <v>0</v>
      </c>
      <c r="FVT120" s="1845" t="e">
        <f>+FVS120/FVS$16</f>
        <v>#DIV/0!</v>
      </c>
      <c r="FVU120" s="1538">
        <f>+FVU558</f>
        <v>0</v>
      </c>
      <c r="FVV120" s="1845" t="e">
        <f>+FVU120/FVU$16</f>
        <v>#DIV/0!</v>
      </c>
      <c r="FVW120" s="1538">
        <f>+FVW558</f>
        <v>0</v>
      </c>
      <c r="FVX120" s="1845" t="e">
        <f>+FVW120/FVW$16</f>
        <v>#DIV/0!</v>
      </c>
      <c r="FVY120" s="1538">
        <f>+FVY558</f>
        <v>0</v>
      </c>
      <c r="FVZ120" s="1845" t="e">
        <f>+FVY120/FVY$16</f>
        <v>#DIV/0!</v>
      </c>
      <c r="FWA120" s="1538">
        <f>+FWA558</f>
        <v>0</v>
      </c>
      <c r="FWB120" s="1845" t="e">
        <f>+FWA120/FWA$16</f>
        <v>#DIV/0!</v>
      </c>
      <c r="FWC120" s="1538">
        <f>+FWC558</f>
        <v>0</v>
      </c>
      <c r="FWD120" s="1845" t="e">
        <f>+FWC120/FWC$16</f>
        <v>#DIV/0!</v>
      </c>
      <c r="FWE120" s="1538">
        <f>+FWE558</f>
        <v>0</v>
      </c>
      <c r="FWF120" s="1845" t="e">
        <f>+FWE120/FWE$16</f>
        <v>#DIV/0!</v>
      </c>
      <c r="FWG120" s="1538">
        <f>+FWG558</f>
        <v>0</v>
      </c>
      <c r="FWH120" s="1845" t="e">
        <f>+FWG120/FWG$16</f>
        <v>#DIV/0!</v>
      </c>
      <c r="FWI120" s="1538">
        <f>+FWI558</f>
        <v>0</v>
      </c>
      <c r="FWJ120" s="1845" t="e">
        <f>+FWI120/FWI$16</f>
        <v>#DIV/0!</v>
      </c>
      <c r="FWK120" s="1538">
        <f>+FWK558</f>
        <v>0</v>
      </c>
      <c r="FWL120" s="1845" t="e">
        <f>+FWK120/FWK$16</f>
        <v>#DIV/0!</v>
      </c>
      <c r="FWM120" s="1538">
        <f>+FWM558</f>
        <v>0</v>
      </c>
      <c r="FWN120" s="1845" t="e">
        <f>+FWM120/FWM$16</f>
        <v>#DIV/0!</v>
      </c>
      <c r="FWO120" s="1538">
        <f>+FWO558</f>
        <v>0</v>
      </c>
      <c r="FWP120" s="1845" t="e">
        <f>+FWO120/FWO$16</f>
        <v>#DIV/0!</v>
      </c>
      <c r="FWQ120" s="1538">
        <f>+FWQ558</f>
        <v>0</v>
      </c>
      <c r="FWR120" s="1845" t="e">
        <f>+FWQ120/FWQ$16</f>
        <v>#DIV/0!</v>
      </c>
      <c r="FWS120" s="1538">
        <f>+FWS558</f>
        <v>0</v>
      </c>
      <c r="FWT120" s="1845" t="e">
        <f>+FWS120/FWS$16</f>
        <v>#DIV/0!</v>
      </c>
      <c r="FWU120" s="1538">
        <f>+FWU558</f>
        <v>0</v>
      </c>
      <c r="FWV120" s="1845" t="e">
        <f>+FWU120/FWU$16</f>
        <v>#DIV/0!</v>
      </c>
      <c r="FWW120" s="1538">
        <f>+FWW558</f>
        <v>0</v>
      </c>
      <c r="FWX120" s="1845" t="e">
        <f>+FWW120/FWW$16</f>
        <v>#DIV/0!</v>
      </c>
      <c r="FWY120" s="1538">
        <f>+FWY558</f>
        <v>0</v>
      </c>
      <c r="FWZ120" s="1845" t="e">
        <f>+FWY120/FWY$16</f>
        <v>#DIV/0!</v>
      </c>
      <c r="FXA120" s="1538">
        <f>+FXA558</f>
        <v>0</v>
      </c>
      <c r="FXB120" s="1845" t="e">
        <f>+FXA120/FXA$16</f>
        <v>#DIV/0!</v>
      </c>
      <c r="FXC120" s="1538">
        <f>+FXC558</f>
        <v>0</v>
      </c>
      <c r="FXD120" s="1845" t="e">
        <f>+FXC120/FXC$16</f>
        <v>#DIV/0!</v>
      </c>
      <c r="FXE120" s="1538">
        <f>+FXE558</f>
        <v>0</v>
      </c>
      <c r="FXF120" s="1845" t="e">
        <f>+FXE120/FXE$16</f>
        <v>#DIV/0!</v>
      </c>
      <c r="FXG120" s="1538">
        <f>+FXG558</f>
        <v>0</v>
      </c>
      <c r="FXH120" s="1845" t="e">
        <f>+FXG120/FXG$16</f>
        <v>#DIV/0!</v>
      </c>
      <c r="FXI120" s="1538">
        <f>+FXI558</f>
        <v>0</v>
      </c>
      <c r="FXJ120" s="1845" t="e">
        <f>+FXI120/FXI$16</f>
        <v>#DIV/0!</v>
      </c>
      <c r="FXK120" s="1538">
        <f>+FXK558</f>
        <v>0</v>
      </c>
      <c r="FXL120" s="1845" t="e">
        <f>+FXK120/FXK$16</f>
        <v>#DIV/0!</v>
      </c>
      <c r="FXM120" s="1538">
        <f>+FXM558</f>
        <v>0</v>
      </c>
      <c r="FXN120" s="1845" t="e">
        <f>+FXM120/FXM$16</f>
        <v>#DIV/0!</v>
      </c>
      <c r="FXO120" s="1538">
        <f>+FXO558</f>
        <v>0</v>
      </c>
      <c r="FXP120" s="1845" t="e">
        <f>+FXO120/FXO$16</f>
        <v>#DIV/0!</v>
      </c>
      <c r="FXQ120" s="1538">
        <f>+FXQ558</f>
        <v>0</v>
      </c>
      <c r="FXR120" s="1845" t="e">
        <f>+FXQ120/FXQ$16</f>
        <v>#DIV/0!</v>
      </c>
      <c r="FXS120" s="1538">
        <f>+FXS558</f>
        <v>0</v>
      </c>
      <c r="FXT120" s="1845" t="e">
        <f>+FXS120/FXS$16</f>
        <v>#DIV/0!</v>
      </c>
      <c r="FXU120" s="1538">
        <f>+FXU558</f>
        <v>0</v>
      </c>
      <c r="FXV120" s="1845" t="e">
        <f>+FXU120/FXU$16</f>
        <v>#DIV/0!</v>
      </c>
      <c r="FXW120" s="1538">
        <f>+FXW558</f>
        <v>0</v>
      </c>
      <c r="FXX120" s="1845" t="e">
        <f>+FXW120/FXW$16</f>
        <v>#DIV/0!</v>
      </c>
      <c r="FXY120" s="1538">
        <f>+FXY558</f>
        <v>0</v>
      </c>
      <c r="FXZ120" s="1845" t="e">
        <f>+FXY120/FXY$16</f>
        <v>#DIV/0!</v>
      </c>
      <c r="FYA120" s="1538">
        <f>+FYA558</f>
        <v>0</v>
      </c>
      <c r="FYB120" s="1845" t="e">
        <f>+FYA120/FYA$16</f>
        <v>#DIV/0!</v>
      </c>
      <c r="FYC120" s="1538">
        <f>+FYC558</f>
        <v>0</v>
      </c>
      <c r="FYD120" s="1845" t="e">
        <f>+FYC120/FYC$16</f>
        <v>#DIV/0!</v>
      </c>
      <c r="FYE120" s="1538">
        <f>+FYE558</f>
        <v>0</v>
      </c>
      <c r="FYF120" s="1845" t="e">
        <f>+FYE120/FYE$16</f>
        <v>#DIV/0!</v>
      </c>
      <c r="FYG120" s="1538">
        <f>+FYG558</f>
        <v>0</v>
      </c>
      <c r="FYH120" s="1845" t="e">
        <f>+FYG120/FYG$16</f>
        <v>#DIV/0!</v>
      </c>
      <c r="FYI120" s="1538">
        <f>+FYI558</f>
        <v>0</v>
      </c>
      <c r="FYJ120" s="1845" t="e">
        <f>+FYI120/FYI$16</f>
        <v>#DIV/0!</v>
      </c>
      <c r="FYK120" s="1538">
        <f>+FYK558</f>
        <v>0</v>
      </c>
      <c r="FYL120" s="1845" t="e">
        <f>+FYK120/FYK$16</f>
        <v>#DIV/0!</v>
      </c>
      <c r="FYM120" s="1538">
        <f>+FYM558</f>
        <v>0</v>
      </c>
      <c r="FYN120" s="1845" t="e">
        <f>+FYM120/FYM$16</f>
        <v>#DIV/0!</v>
      </c>
      <c r="FYO120" s="1538">
        <f>+FYO558</f>
        <v>0</v>
      </c>
      <c r="FYP120" s="1845" t="e">
        <f>+FYO120/FYO$16</f>
        <v>#DIV/0!</v>
      </c>
      <c r="FYQ120" s="1538">
        <f>+FYQ558</f>
        <v>0</v>
      </c>
      <c r="FYR120" s="1845" t="e">
        <f>+FYQ120/FYQ$16</f>
        <v>#DIV/0!</v>
      </c>
      <c r="FYS120" s="1538">
        <f>+FYS558</f>
        <v>0</v>
      </c>
      <c r="FYT120" s="1845" t="e">
        <f>+FYS120/FYS$16</f>
        <v>#DIV/0!</v>
      </c>
      <c r="FYU120" s="1538">
        <f>+FYU558</f>
        <v>0</v>
      </c>
      <c r="FYV120" s="1845" t="e">
        <f>+FYU120/FYU$16</f>
        <v>#DIV/0!</v>
      </c>
      <c r="FYW120" s="1538">
        <f>+FYW558</f>
        <v>0</v>
      </c>
      <c r="FYX120" s="1845" t="e">
        <f>+FYW120/FYW$16</f>
        <v>#DIV/0!</v>
      </c>
      <c r="FYY120" s="1538">
        <f>+FYY558</f>
        <v>0</v>
      </c>
      <c r="FYZ120" s="1845" t="e">
        <f>+FYY120/FYY$16</f>
        <v>#DIV/0!</v>
      </c>
      <c r="FZA120" s="1538">
        <f>+FZA558</f>
        <v>0</v>
      </c>
      <c r="FZB120" s="1845" t="e">
        <f>+FZA120/FZA$16</f>
        <v>#DIV/0!</v>
      </c>
      <c r="FZC120" s="1538">
        <f>+FZC558</f>
        <v>0</v>
      </c>
      <c r="FZD120" s="1845" t="e">
        <f>+FZC120/FZC$16</f>
        <v>#DIV/0!</v>
      </c>
      <c r="FZE120" s="1538">
        <f>+FZE558</f>
        <v>0</v>
      </c>
      <c r="FZF120" s="1845" t="e">
        <f>+FZE120/FZE$16</f>
        <v>#DIV/0!</v>
      </c>
      <c r="FZG120" s="1538">
        <f>+FZG558</f>
        <v>0</v>
      </c>
      <c r="FZH120" s="1845" t="e">
        <f>+FZG120/FZG$16</f>
        <v>#DIV/0!</v>
      </c>
      <c r="FZI120" s="1538">
        <f>+FZI558</f>
        <v>0</v>
      </c>
      <c r="FZJ120" s="1845" t="e">
        <f>+FZI120/FZI$16</f>
        <v>#DIV/0!</v>
      </c>
      <c r="FZK120" s="1538">
        <f>+FZK558</f>
        <v>0</v>
      </c>
      <c r="FZL120" s="1845" t="e">
        <f>+FZK120/FZK$16</f>
        <v>#DIV/0!</v>
      </c>
      <c r="FZM120" s="1538">
        <f>+FZM558</f>
        <v>0</v>
      </c>
      <c r="FZN120" s="1845" t="e">
        <f>+FZM120/FZM$16</f>
        <v>#DIV/0!</v>
      </c>
      <c r="FZO120" s="1538">
        <f>+FZO558</f>
        <v>0</v>
      </c>
      <c r="FZP120" s="1845" t="e">
        <f>+FZO120/FZO$16</f>
        <v>#DIV/0!</v>
      </c>
      <c r="FZQ120" s="1538">
        <f>+FZQ558</f>
        <v>0</v>
      </c>
      <c r="FZR120" s="1845" t="e">
        <f>+FZQ120/FZQ$16</f>
        <v>#DIV/0!</v>
      </c>
      <c r="FZS120" s="1538">
        <f>+FZS558</f>
        <v>0</v>
      </c>
      <c r="FZT120" s="1845" t="e">
        <f>+FZS120/FZS$16</f>
        <v>#DIV/0!</v>
      </c>
      <c r="FZU120" s="1538">
        <f>+FZU558</f>
        <v>0</v>
      </c>
      <c r="FZV120" s="1845" t="e">
        <f>+FZU120/FZU$16</f>
        <v>#DIV/0!</v>
      </c>
      <c r="FZW120" s="1538">
        <f>+FZW558</f>
        <v>0</v>
      </c>
      <c r="FZX120" s="1845" t="e">
        <f>+FZW120/FZW$16</f>
        <v>#DIV/0!</v>
      </c>
      <c r="FZY120" s="1538">
        <f>+FZY558</f>
        <v>0</v>
      </c>
      <c r="FZZ120" s="1845" t="e">
        <f>+FZY120/FZY$16</f>
        <v>#DIV/0!</v>
      </c>
      <c r="GAA120" s="1538">
        <f>+GAA558</f>
        <v>0</v>
      </c>
      <c r="GAB120" s="1845" t="e">
        <f>+GAA120/GAA$16</f>
        <v>#DIV/0!</v>
      </c>
      <c r="GAC120" s="1538">
        <f>+GAC558</f>
        <v>0</v>
      </c>
      <c r="GAD120" s="1845" t="e">
        <f>+GAC120/GAC$16</f>
        <v>#DIV/0!</v>
      </c>
      <c r="GAE120" s="1538">
        <f>+GAE558</f>
        <v>0</v>
      </c>
      <c r="GAF120" s="1845" t="e">
        <f>+GAE120/GAE$16</f>
        <v>#DIV/0!</v>
      </c>
      <c r="GAG120" s="1538">
        <f>+GAG558</f>
        <v>0</v>
      </c>
      <c r="GAH120" s="1845" t="e">
        <f>+GAG120/GAG$16</f>
        <v>#DIV/0!</v>
      </c>
      <c r="GAI120" s="1538">
        <f>+GAI558</f>
        <v>0</v>
      </c>
      <c r="GAJ120" s="1845" t="e">
        <f>+GAI120/GAI$16</f>
        <v>#DIV/0!</v>
      </c>
      <c r="GAK120" s="1538">
        <f>+GAK558</f>
        <v>0</v>
      </c>
      <c r="GAL120" s="1845" t="e">
        <f>+GAK120/GAK$16</f>
        <v>#DIV/0!</v>
      </c>
      <c r="GAM120" s="1538">
        <f>+GAM558</f>
        <v>0</v>
      </c>
      <c r="GAN120" s="1845" t="e">
        <f>+GAM120/GAM$16</f>
        <v>#DIV/0!</v>
      </c>
      <c r="GAO120" s="1538">
        <f>+GAO558</f>
        <v>0</v>
      </c>
      <c r="GAP120" s="1845" t="e">
        <f>+GAO120/GAO$16</f>
        <v>#DIV/0!</v>
      </c>
      <c r="GAQ120" s="1538">
        <f>+GAQ558</f>
        <v>0</v>
      </c>
      <c r="GAR120" s="1845" t="e">
        <f>+GAQ120/GAQ$16</f>
        <v>#DIV/0!</v>
      </c>
      <c r="GAS120" s="1538">
        <f>+GAS558</f>
        <v>0</v>
      </c>
      <c r="GAT120" s="1845" t="e">
        <f>+GAS120/GAS$16</f>
        <v>#DIV/0!</v>
      </c>
      <c r="GAU120" s="1538">
        <f>+GAU558</f>
        <v>0</v>
      </c>
      <c r="GAV120" s="1845" t="e">
        <f>+GAU120/GAU$16</f>
        <v>#DIV/0!</v>
      </c>
      <c r="GAW120" s="1538">
        <f>+GAW558</f>
        <v>0</v>
      </c>
      <c r="GAX120" s="1845" t="e">
        <f>+GAW120/GAW$16</f>
        <v>#DIV/0!</v>
      </c>
      <c r="GAY120" s="1538">
        <f>+GAY558</f>
        <v>0</v>
      </c>
      <c r="GAZ120" s="1845" t="e">
        <f>+GAY120/GAY$16</f>
        <v>#DIV/0!</v>
      </c>
      <c r="GBA120" s="1538">
        <f>+GBA558</f>
        <v>0</v>
      </c>
      <c r="GBB120" s="1845" t="e">
        <f>+GBA120/GBA$16</f>
        <v>#DIV/0!</v>
      </c>
      <c r="GBC120" s="1538">
        <f>+GBC558</f>
        <v>0</v>
      </c>
      <c r="GBD120" s="1845" t="e">
        <f>+GBC120/GBC$16</f>
        <v>#DIV/0!</v>
      </c>
      <c r="GBE120" s="1538">
        <f>+GBE558</f>
        <v>0</v>
      </c>
      <c r="GBF120" s="1845" t="e">
        <f>+GBE120/GBE$16</f>
        <v>#DIV/0!</v>
      </c>
      <c r="GBG120" s="1538">
        <f>+GBG558</f>
        <v>0</v>
      </c>
      <c r="GBH120" s="1845" t="e">
        <f>+GBG120/GBG$16</f>
        <v>#DIV/0!</v>
      </c>
      <c r="GBI120" s="1538">
        <f>+GBI558</f>
        <v>0</v>
      </c>
      <c r="GBJ120" s="1845" t="e">
        <f>+GBI120/GBI$16</f>
        <v>#DIV/0!</v>
      </c>
      <c r="GBK120" s="1538">
        <f>+GBK558</f>
        <v>0</v>
      </c>
      <c r="GBL120" s="1845" t="e">
        <f>+GBK120/GBK$16</f>
        <v>#DIV/0!</v>
      </c>
      <c r="GBM120" s="1538">
        <f>+GBM558</f>
        <v>0</v>
      </c>
      <c r="GBN120" s="1845" t="e">
        <f>+GBM120/GBM$16</f>
        <v>#DIV/0!</v>
      </c>
      <c r="GBO120" s="1538">
        <f>+GBO558</f>
        <v>0</v>
      </c>
      <c r="GBP120" s="1845" t="e">
        <f>+GBO120/GBO$16</f>
        <v>#DIV/0!</v>
      </c>
      <c r="GBQ120" s="1538">
        <f>+GBQ558</f>
        <v>0</v>
      </c>
      <c r="GBR120" s="1845" t="e">
        <f>+GBQ120/GBQ$16</f>
        <v>#DIV/0!</v>
      </c>
      <c r="GBS120" s="1538">
        <f>+GBS558</f>
        <v>0</v>
      </c>
      <c r="GBT120" s="1845" t="e">
        <f>+GBS120/GBS$16</f>
        <v>#DIV/0!</v>
      </c>
      <c r="GBU120" s="1538">
        <f>+GBU558</f>
        <v>0</v>
      </c>
      <c r="GBV120" s="1845" t="e">
        <f>+GBU120/GBU$16</f>
        <v>#DIV/0!</v>
      </c>
      <c r="GBW120" s="1538">
        <f>+GBW558</f>
        <v>0</v>
      </c>
      <c r="GBX120" s="1845" t="e">
        <f>+GBW120/GBW$16</f>
        <v>#DIV/0!</v>
      </c>
      <c r="GBY120" s="1538">
        <f>+GBY558</f>
        <v>0</v>
      </c>
      <c r="GBZ120" s="1845" t="e">
        <f>+GBY120/GBY$16</f>
        <v>#DIV/0!</v>
      </c>
      <c r="GCA120" s="1538">
        <f>+GCA558</f>
        <v>0</v>
      </c>
      <c r="GCB120" s="1845" t="e">
        <f>+GCA120/GCA$16</f>
        <v>#DIV/0!</v>
      </c>
      <c r="GCC120" s="1538">
        <f>+GCC558</f>
        <v>0</v>
      </c>
      <c r="GCD120" s="1845" t="e">
        <f>+GCC120/GCC$16</f>
        <v>#DIV/0!</v>
      </c>
      <c r="GCE120" s="1538">
        <f>+GCE558</f>
        <v>0</v>
      </c>
      <c r="GCF120" s="1845" t="e">
        <f>+GCE120/GCE$16</f>
        <v>#DIV/0!</v>
      </c>
      <c r="GCG120" s="1538">
        <f>+GCG558</f>
        <v>0</v>
      </c>
      <c r="GCH120" s="1845" t="e">
        <f>+GCG120/GCG$16</f>
        <v>#DIV/0!</v>
      </c>
      <c r="GCI120" s="1538">
        <f>+GCI558</f>
        <v>0</v>
      </c>
      <c r="GCJ120" s="1845" t="e">
        <f>+GCI120/GCI$16</f>
        <v>#DIV/0!</v>
      </c>
      <c r="GCK120" s="1538">
        <f>+GCK558</f>
        <v>0</v>
      </c>
      <c r="GCL120" s="1845" t="e">
        <f>+GCK120/GCK$16</f>
        <v>#DIV/0!</v>
      </c>
      <c r="GCM120" s="1538">
        <f>+GCM558</f>
        <v>0</v>
      </c>
      <c r="GCN120" s="1845" t="e">
        <f>+GCM120/GCM$16</f>
        <v>#DIV/0!</v>
      </c>
      <c r="GCO120" s="1538">
        <f>+GCO558</f>
        <v>0</v>
      </c>
      <c r="GCP120" s="1845" t="e">
        <f>+GCO120/GCO$16</f>
        <v>#DIV/0!</v>
      </c>
      <c r="GCQ120" s="1538">
        <f>+GCQ558</f>
        <v>0</v>
      </c>
      <c r="GCR120" s="1845" t="e">
        <f>+GCQ120/GCQ$16</f>
        <v>#DIV/0!</v>
      </c>
      <c r="GCS120" s="1538">
        <f>+GCS558</f>
        <v>0</v>
      </c>
      <c r="GCT120" s="1845" t="e">
        <f>+GCS120/GCS$16</f>
        <v>#DIV/0!</v>
      </c>
      <c r="GCU120" s="1538">
        <f>+GCU558</f>
        <v>0</v>
      </c>
      <c r="GCV120" s="1845" t="e">
        <f>+GCU120/GCU$16</f>
        <v>#DIV/0!</v>
      </c>
      <c r="GCW120" s="1538">
        <f>+GCW558</f>
        <v>0</v>
      </c>
      <c r="GCX120" s="1845" t="e">
        <f>+GCW120/GCW$16</f>
        <v>#DIV/0!</v>
      </c>
      <c r="GCY120" s="1538">
        <f>+GCY558</f>
        <v>0</v>
      </c>
      <c r="GCZ120" s="1845" t="e">
        <f>+GCY120/GCY$16</f>
        <v>#DIV/0!</v>
      </c>
      <c r="GDA120" s="1538">
        <f>+GDA558</f>
        <v>0</v>
      </c>
      <c r="GDB120" s="1845" t="e">
        <f>+GDA120/GDA$16</f>
        <v>#DIV/0!</v>
      </c>
      <c r="GDC120" s="1538">
        <f>+GDC558</f>
        <v>0</v>
      </c>
      <c r="GDD120" s="1845" t="e">
        <f>+GDC120/GDC$16</f>
        <v>#DIV/0!</v>
      </c>
      <c r="GDE120" s="1538">
        <f>+GDE558</f>
        <v>0</v>
      </c>
      <c r="GDF120" s="1845" t="e">
        <f>+GDE120/GDE$16</f>
        <v>#DIV/0!</v>
      </c>
      <c r="GDG120" s="1538">
        <f>+GDG558</f>
        <v>0</v>
      </c>
      <c r="GDH120" s="1845" t="e">
        <f>+GDG120/GDG$16</f>
        <v>#DIV/0!</v>
      </c>
      <c r="GDI120" s="1538">
        <f>+GDI558</f>
        <v>0</v>
      </c>
      <c r="GDJ120" s="1845" t="e">
        <f>+GDI120/GDI$16</f>
        <v>#DIV/0!</v>
      </c>
      <c r="GDK120" s="1538">
        <f>+GDK558</f>
        <v>0</v>
      </c>
      <c r="GDL120" s="1845" t="e">
        <f>+GDK120/GDK$16</f>
        <v>#DIV/0!</v>
      </c>
      <c r="GDM120" s="1538">
        <f>+GDM558</f>
        <v>0</v>
      </c>
      <c r="GDN120" s="1845" t="e">
        <f>+GDM120/GDM$16</f>
        <v>#DIV/0!</v>
      </c>
      <c r="GDO120" s="1538">
        <f>+GDO558</f>
        <v>0</v>
      </c>
      <c r="GDP120" s="1845" t="e">
        <f>+GDO120/GDO$16</f>
        <v>#DIV/0!</v>
      </c>
      <c r="GDQ120" s="1538">
        <f>+GDQ558</f>
        <v>0</v>
      </c>
      <c r="GDR120" s="1845" t="e">
        <f>+GDQ120/GDQ$16</f>
        <v>#DIV/0!</v>
      </c>
      <c r="GDS120" s="1538">
        <f>+GDS558</f>
        <v>0</v>
      </c>
      <c r="GDT120" s="1845" t="e">
        <f>+GDS120/GDS$16</f>
        <v>#DIV/0!</v>
      </c>
      <c r="GDU120" s="1538">
        <f>+GDU558</f>
        <v>0</v>
      </c>
      <c r="GDV120" s="1845" t="e">
        <f>+GDU120/GDU$16</f>
        <v>#DIV/0!</v>
      </c>
      <c r="GDW120" s="1538">
        <f>+GDW558</f>
        <v>0</v>
      </c>
      <c r="GDX120" s="1845" t="e">
        <f>+GDW120/GDW$16</f>
        <v>#DIV/0!</v>
      </c>
      <c r="GDY120" s="1538">
        <f>+GDY558</f>
        <v>0</v>
      </c>
      <c r="GDZ120" s="1845" t="e">
        <f>+GDY120/GDY$16</f>
        <v>#DIV/0!</v>
      </c>
      <c r="GEA120" s="1538">
        <f>+GEA558</f>
        <v>0</v>
      </c>
      <c r="GEB120" s="1845" t="e">
        <f>+GEA120/GEA$16</f>
        <v>#DIV/0!</v>
      </c>
      <c r="GEC120" s="1538">
        <f>+GEC558</f>
        <v>0</v>
      </c>
      <c r="GED120" s="1845" t="e">
        <f>+GEC120/GEC$16</f>
        <v>#DIV/0!</v>
      </c>
      <c r="GEE120" s="1538">
        <f>+GEE558</f>
        <v>0</v>
      </c>
      <c r="GEF120" s="1845" t="e">
        <f>+GEE120/GEE$16</f>
        <v>#DIV/0!</v>
      </c>
      <c r="GEG120" s="1538">
        <f>+GEG558</f>
        <v>0</v>
      </c>
      <c r="GEH120" s="1845" t="e">
        <f>+GEG120/GEG$16</f>
        <v>#DIV/0!</v>
      </c>
      <c r="GEI120" s="1538">
        <f>+GEI558</f>
        <v>0</v>
      </c>
      <c r="GEJ120" s="1845" t="e">
        <f>+GEI120/GEI$16</f>
        <v>#DIV/0!</v>
      </c>
      <c r="GEK120" s="1538">
        <f>+GEK558</f>
        <v>0</v>
      </c>
      <c r="GEL120" s="1845" t="e">
        <f>+GEK120/GEK$16</f>
        <v>#DIV/0!</v>
      </c>
      <c r="GEM120" s="1538">
        <f>+GEM558</f>
        <v>0</v>
      </c>
      <c r="GEN120" s="1845" t="e">
        <f>+GEM120/GEM$16</f>
        <v>#DIV/0!</v>
      </c>
      <c r="GEO120" s="1538">
        <f>+GEO558</f>
        <v>0</v>
      </c>
      <c r="GEP120" s="1845" t="e">
        <f>+GEO120/GEO$16</f>
        <v>#DIV/0!</v>
      </c>
      <c r="GEQ120" s="1538">
        <f>+GEQ558</f>
        <v>0</v>
      </c>
      <c r="GER120" s="1845" t="e">
        <f>+GEQ120/GEQ$16</f>
        <v>#DIV/0!</v>
      </c>
      <c r="GES120" s="1538">
        <f>+GES558</f>
        <v>0</v>
      </c>
      <c r="GET120" s="1845" t="e">
        <f>+GES120/GES$16</f>
        <v>#DIV/0!</v>
      </c>
      <c r="GEU120" s="1538">
        <f>+GEU558</f>
        <v>0</v>
      </c>
      <c r="GEV120" s="1845" t="e">
        <f>+GEU120/GEU$16</f>
        <v>#DIV/0!</v>
      </c>
      <c r="GEW120" s="1538">
        <f>+GEW558</f>
        <v>0</v>
      </c>
      <c r="GEX120" s="1845" t="e">
        <f>+GEW120/GEW$16</f>
        <v>#DIV/0!</v>
      </c>
      <c r="GEY120" s="1538">
        <f>+GEY558</f>
        <v>0</v>
      </c>
      <c r="GEZ120" s="1845" t="e">
        <f>+GEY120/GEY$16</f>
        <v>#DIV/0!</v>
      </c>
      <c r="GFA120" s="1538">
        <f>+GFA558</f>
        <v>0</v>
      </c>
      <c r="GFB120" s="1845" t="e">
        <f>+GFA120/GFA$16</f>
        <v>#DIV/0!</v>
      </c>
      <c r="GFC120" s="1538">
        <f>+GFC558</f>
        <v>0</v>
      </c>
      <c r="GFD120" s="1845" t="e">
        <f>+GFC120/GFC$16</f>
        <v>#DIV/0!</v>
      </c>
      <c r="GFE120" s="1538">
        <f>+GFE558</f>
        <v>0</v>
      </c>
      <c r="GFF120" s="1845" t="e">
        <f>+GFE120/GFE$16</f>
        <v>#DIV/0!</v>
      </c>
      <c r="GFG120" s="1538">
        <f>+GFG558</f>
        <v>0</v>
      </c>
      <c r="GFH120" s="1845" t="e">
        <f>+GFG120/GFG$16</f>
        <v>#DIV/0!</v>
      </c>
      <c r="GFI120" s="1538">
        <f>+GFI558</f>
        <v>0</v>
      </c>
      <c r="GFJ120" s="1845" t="e">
        <f>+GFI120/GFI$16</f>
        <v>#DIV/0!</v>
      </c>
      <c r="GFK120" s="1538">
        <f>+GFK558</f>
        <v>0</v>
      </c>
      <c r="GFL120" s="1845" t="e">
        <f>+GFK120/GFK$16</f>
        <v>#DIV/0!</v>
      </c>
      <c r="GFM120" s="1538">
        <f>+GFM558</f>
        <v>0</v>
      </c>
      <c r="GFN120" s="1845" t="e">
        <f>+GFM120/GFM$16</f>
        <v>#DIV/0!</v>
      </c>
      <c r="GFO120" s="1538">
        <f>+GFO558</f>
        <v>0</v>
      </c>
      <c r="GFP120" s="1845" t="e">
        <f>+GFO120/GFO$16</f>
        <v>#DIV/0!</v>
      </c>
      <c r="GFQ120" s="1538">
        <f>+GFQ558</f>
        <v>0</v>
      </c>
      <c r="GFR120" s="1845" t="e">
        <f>+GFQ120/GFQ$16</f>
        <v>#DIV/0!</v>
      </c>
      <c r="GFS120" s="1538">
        <f>+GFS558</f>
        <v>0</v>
      </c>
      <c r="GFT120" s="1845" t="e">
        <f>+GFS120/GFS$16</f>
        <v>#DIV/0!</v>
      </c>
      <c r="GFU120" s="1538">
        <f>+GFU558</f>
        <v>0</v>
      </c>
      <c r="GFV120" s="1845" t="e">
        <f>+GFU120/GFU$16</f>
        <v>#DIV/0!</v>
      </c>
      <c r="GFW120" s="1538">
        <f>+GFW558</f>
        <v>0</v>
      </c>
      <c r="GFX120" s="1845" t="e">
        <f>+GFW120/GFW$16</f>
        <v>#DIV/0!</v>
      </c>
      <c r="GFY120" s="1538">
        <f>+GFY558</f>
        <v>0</v>
      </c>
      <c r="GFZ120" s="1845" t="e">
        <f>+GFY120/GFY$16</f>
        <v>#DIV/0!</v>
      </c>
      <c r="GGA120" s="1538">
        <f>+GGA558</f>
        <v>0</v>
      </c>
      <c r="GGB120" s="1845" t="e">
        <f>+GGA120/GGA$16</f>
        <v>#DIV/0!</v>
      </c>
      <c r="GGC120" s="1538">
        <f>+GGC558</f>
        <v>0</v>
      </c>
      <c r="GGD120" s="1845" t="e">
        <f>+GGC120/GGC$16</f>
        <v>#DIV/0!</v>
      </c>
      <c r="GGE120" s="1538">
        <f>+GGE558</f>
        <v>0</v>
      </c>
      <c r="GGF120" s="1845" t="e">
        <f>+GGE120/GGE$16</f>
        <v>#DIV/0!</v>
      </c>
      <c r="GGG120" s="1538">
        <f>+GGG558</f>
        <v>0</v>
      </c>
      <c r="GGH120" s="1845" t="e">
        <f>+GGG120/GGG$16</f>
        <v>#DIV/0!</v>
      </c>
      <c r="GGI120" s="1538">
        <f>+GGI558</f>
        <v>0</v>
      </c>
      <c r="GGJ120" s="1845" t="e">
        <f>+GGI120/GGI$16</f>
        <v>#DIV/0!</v>
      </c>
      <c r="GGK120" s="1538">
        <f>+GGK558</f>
        <v>0</v>
      </c>
      <c r="GGL120" s="1845" t="e">
        <f>+GGK120/GGK$16</f>
        <v>#DIV/0!</v>
      </c>
      <c r="GGM120" s="1538">
        <f>+GGM558</f>
        <v>0</v>
      </c>
      <c r="GGN120" s="1845" t="e">
        <f>+GGM120/GGM$16</f>
        <v>#DIV/0!</v>
      </c>
      <c r="GGO120" s="1538">
        <f>+GGO558</f>
        <v>0</v>
      </c>
      <c r="GGP120" s="1845" t="e">
        <f>+GGO120/GGO$16</f>
        <v>#DIV/0!</v>
      </c>
      <c r="GGQ120" s="1538">
        <f>+GGQ558</f>
        <v>0</v>
      </c>
      <c r="GGR120" s="1845" t="e">
        <f>+GGQ120/GGQ$16</f>
        <v>#DIV/0!</v>
      </c>
      <c r="GGS120" s="1538">
        <f>+GGS558</f>
        <v>0</v>
      </c>
      <c r="GGT120" s="1845" t="e">
        <f>+GGS120/GGS$16</f>
        <v>#DIV/0!</v>
      </c>
      <c r="GGU120" s="1538">
        <f>+GGU558</f>
        <v>0</v>
      </c>
      <c r="GGV120" s="1845" t="e">
        <f>+GGU120/GGU$16</f>
        <v>#DIV/0!</v>
      </c>
      <c r="GGW120" s="1538">
        <f>+GGW558</f>
        <v>0</v>
      </c>
      <c r="GGX120" s="1845" t="e">
        <f>+GGW120/GGW$16</f>
        <v>#DIV/0!</v>
      </c>
      <c r="GGY120" s="1538">
        <f>+GGY558</f>
        <v>0</v>
      </c>
      <c r="GGZ120" s="1845" t="e">
        <f>+GGY120/GGY$16</f>
        <v>#DIV/0!</v>
      </c>
      <c r="GHA120" s="1538">
        <f>+GHA558</f>
        <v>0</v>
      </c>
      <c r="GHB120" s="1845" t="e">
        <f>+GHA120/GHA$16</f>
        <v>#DIV/0!</v>
      </c>
      <c r="GHC120" s="1538">
        <f>+GHC558</f>
        <v>0</v>
      </c>
      <c r="GHD120" s="1845" t="e">
        <f>+GHC120/GHC$16</f>
        <v>#DIV/0!</v>
      </c>
      <c r="GHE120" s="1538">
        <f>+GHE558</f>
        <v>0</v>
      </c>
      <c r="GHF120" s="1845" t="e">
        <f>+GHE120/GHE$16</f>
        <v>#DIV/0!</v>
      </c>
      <c r="GHG120" s="1538">
        <f>+GHG558</f>
        <v>0</v>
      </c>
      <c r="GHH120" s="1845" t="e">
        <f>+GHG120/GHG$16</f>
        <v>#DIV/0!</v>
      </c>
      <c r="GHI120" s="1538">
        <f>+GHI558</f>
        <v>0</v>
      </c>
      <c r="GHJ120" s="1845" t="e">
        <f>+GHI120/GHI$16</f>
        <v>#DIV/0!</v>
      </c>
      <c r="GHK120" s="1538">
        <f>+GHK558</f>
        <v>0</v>
      </c>
      <c r="GHL120" s="1845" t="e">
        <f>+GHK120/GHK$16</f>
        <v>#DIV/0!</v>
      </c>
      <c r="GHM120" s="1538">
        <f>+GHM558</f>
        <v>0</v>
      </c>
      <c r="GHN120" s="1845" t="e">
        <f>+GHM120/GHM$16</f>
        <v>#DIV/0!</v>
      </c>
      <c r="GHO120" s="1538">
        <f>+GHO558</f>
        <v>0</v>
      </c>
      <c r="GHP120" s="1845" t="e">
        <f>+GHO120/GHO$16</f>
        <v>#DIV/0!</v>
      </c>
      <c r="GHQ120" s="1538">
        <f>+GHQ558</f>
        <v>0</v>
      </c>
      <c r="GHR120" s="1845" t="e">
        <f>+GHQ120/GHQ$16</f>
        <v>#DIV/0!</v>
      </c>
      <c r="GHS120" s="1538">
        <f>+GHS558</f>
        <v>0</v>
      </c>
      <c r="GHT120" s="1845" t="e">
        <f>+GHS120/GHS$16</f>
        <v>#DIV/0!</v>
      </c>
      <c r="GHU120" s="1538">
        <f>+GHU558</f>
        <v>0</v>
      </c>
      <c r="GHV120" s="1845" t="e">
        <f>+GHU120/GHU$16</f>
        <v>#DIV/0!</v>
      </c>
      <c r="GHW120" s="1538">
        <f>+GHW558</f>
        <v>0</v>
      </c>
      <c r="GHX120" s="1845" t="e">
        <f>+GHW120/GHW$16</f>
        <v>#DIV/0!</v>
      </c>
      <c r="GHY120" s="1538">
        <f>+GHY558</f>
        <v>0</v>
      </c>
      <c r="GHZ120" s="1845" t="e">
        <f>+GHY120/GHY$16</f>
        <v>#DIV/0!</v>
      </c>
      <c r="GIA120" s="1538">
        <f>+GIA558</f>
        <v>0</v>
      </c>
      <c r="GIB120" s="1845" t="e">
        <f>+GIA120/GIA$16</f>
        <v>#DIV/0!</v>
      </c>
      <c r="GIC120" s="1538">
        <f>+GIC558</f>
        <v>0</v>
      </c>
      <c r="GID120" s="1845" t="e">
        <f>+GIC120/GIC$16</f>
        <v>#DIV/0!</v>
      </c>
      <c r="GIE120" s="1538">
        <f>+GIE558</f>
        <v>0</v>
      </c>
      <c r="GIF120" s="1845" t="e">
        <f>+GIE120/GIE$16</f>
        <v>#DIV/0!</v>
      </c>
      <c r="GIG120" s="1538">
        <f>+GIG558</f>
        <v>0</v>
      </c>
      <c r="GIH120" s="1845" t="e">
        <f>+GIG120/GIG$16</f>
        <v>#DIV/0!</v>
      </c>
      <c r="GII120" s="1538">
        <f>+GII558</f>
        <v>0</v>
      </c>
      <c r="GIJ120" s="1845" t="e">
        <f>+GII120/GII$16</f>
        <v>#DIV/0!</v>
      </c>
      <c r="GIK120" s="1538">
        <f>+GIK558</f>
        <v>0</v>
      </c>
      <c r="GIL120" s="1845" t="e">
        <f>+GIK120/GIK$16</f>
        <v>#DIV/0!</v>
      </c>
      <c r="GIM120" s="1538">
        <f>+GIM558</f>
        <v>0</v>
      </c>
      <c r="GIN120" s="1845" t="e">
        <f>+GIM120/GIM$16</f>
        <v>#DIV/0!</v>
      </c>
      <c r="GIO120" s="1538">
        <f>+GIO558</f>
        <v>0</v>
      </c>
      <c r="GIP120" s="1845" t="e">
        <f>+GIO120/GIO$16</f>
        <v>#DIV/0!</v>
      </c>
      <c r="GIQ120" s="1538">
        <f>+GIQ558</f>
        <v>0</v>
      </c>
      <c r="GIR120" s="1845" t="e">
        <f>+GIQ120/GIQ$16</f>
        <v>#DIV/0!</v>
      </c>
      <c r="GIS120" s="1538">
        <f>+GIS558</f>
        <v>0</v>
      </c>
      <c r="GIT120" s="1845" t="e">
        <f>+GIS120/GIS$16</f>
        <v>#DIV/0!</v>
      </c>
      <c r="GIU120" s="1538">
        <f>+GIU558</f>
        <v>0</v>
      </c>
      <c r="GIV120" s="1845" t="e">
        <f>+GIU120/GIU$16</f>
        <v>#DIV/0!</v>
      </c>
      <c r="GIW120" s="1538">
        <f>+GIW558</f>
        <v>0</v>
      </c>
      <c r="GIX120" s="1845" t="e">
        <f>+GIW120/GIW$16</f>
        <v>#DIV/0!</v>
      </c>
      <c r="GIY120" s="1538">
        <f>+GIY558</f>
        <v>0</v>
      </c>
      <c r="GIZ120" s="1845" t="e">
        <f>+GIY120/GIY$16</f>
        <v>#DIV/0!</v>
      </c>
      <c r="GJA120" s="1538">
        <f>+GJA558</f>
        <v>0</v>
      </c>
      <c r="GJB120" s="1845" t="e">
        <f>+GJA120/GJA$16</f>
        <v>#DIV/0!</v>
      </c>
      <c r="GJC120" s="1538">
        <f>+GJC558</f>
        <v>0</v>
      </c>
      <c r="GJD120" s="1845" t="e">
        <f>+GJC120/GJC$16</f>
        <v>#DIV/0!</v>
      </c>
      <c r="GJE120" s="1538">
        <f>+GJE558</f>
        <v>0</v>
      </c>
      <c r="GJF120" s="1845" t="e">
        <f>+GJE120/GJE$16</f>
        <v>#DIV/0!</v>
      </c>
      <c r="GJG120" s="1538">
        <f>+GJG558</f>
        <v>0</v>
      </c>
      <c r="GJH120" s="1845" t="e">
        <f>+GJG120/GJG$16</f>
        <v>#DIV/0!</v>
      </c>
      <c r="GJI120" s="1538">
        <f>+GJI558</f>
        <v>0</v>
      </c>
      <c r="GJJ120" s="1845" t="e">
        <f>+GJI120/GJI$16</f>
        <v>#DIV/0!</v>
      </c>
      <c r="GJK120" s="1538">
        <f>+GJK558</f>
        <v>0</v>
      </c>
      <c r="GJL120" s="1845" t="e">
        <f>+GJK120/GJK$16</f>
        <v>#DIV/0!</v>
      </c>
      <c r="GJM120" s="1538">
        <f>+GJM558</f>
        <v>0</v>
      </c>
      <c r="GJN120" s="1845" t="e">
        <f>+GJM120/GJM$16</f>
        <v>#DIV/0!</v>
      </c>
      <c r="GJO120" s="1538">
        <f>+GJO558</f>
        <v>0</v>
      </c>
      <c r="GJP120" s="1845" t="e">
        <f>+GJO120/GJO$16</f>
        <v>#DIV/0!</v>
      </c>
      <c r="GJQ120" s="1538">
        <f>+GJQ558</f>
        <v>0</v>
      </c>
      <c r="GJR120" s="1845" t="e">
        <f>+GJQ120/GJQ$16</f>
        <v>#DIV/0!</v>
      </c>
      <c r="GJS120" s="1538">
        <f>+GJS558</f>
        <v>0</v>
      </c>
      <c r="GJT120" s="1845" t="e">
        <f>+GJS120/GJS$16</f>
        <v>#DIV/0!</v>
      </c>
      <c r="GJU120" s="1538">
        <f>+GJU558</f>
        <v>0</v>
      </c>
      <c r="GJV120" s="1845" t="e">
        <f>+GJU120/GJU$16</f>
        <v>#DIV/0!</v>
      </c>
      <c r="GJW120" s="1538">
        <f>+GJW558</f>
        <v>0</v>
      </c>
      <c r="GJX120" s="1845" t="e">
        <f>+GJW120/GJW$16</f>
        <v>#DIV/0!</v>
      </c>
      <c r="GJY120" s="1538">
        <f>+GJY558</f>
        <v>0</v>
      </c>
      <c r="GJZ120" s="1845" t="e">
        <f>+GJY120/GJY$16</f>
        <v>#DIV/0!</v>
      </c>
      <c r="GKA120" s="1538">
        <f>+GKA558</f>
        <v>0</v>
      </c>
      <c r="GKB120" s="1845" t="e">
        <f>+GKA120/GKA$16</f>
        <v>#DIV/0!</v>
      </c>
      <c r="GKC120" s="1538">
        <f>+GKC558</f>
        <v>0</v>
      </c>
      <c r="GKD120" s="1845" t="e">
        <f>+GKC120/GKC$16</f>
        <v>#DIV/0!</v>
      </c>
      <c r="GKE120" s="1538">
        <f>+GKE558</f>
        <v>0</v>
      </c>
      <c r="GKF120" s="1845" t="e">
        <f>+GKE120/GKE$16</f>
        <v>#DIV/0!</v>
      </c>
      <c r="GKG120" s="1538">
        <f>+GKG558</f>
        <v>0</v>
      </c>
      <c r="GKH120" s="1845" t="e">
        <f>+GKG120/GKG$16</f>
        <v>#DIV/0!</v>
      </c>
      <c r="GKI120" s="1538">
        <f>+GKI558</f>
        <v>0</v>
      </c>
      <c r="GKJ120" s="1845" t="e">
        <f>+GKI120/GKI$16</f>
        <v>#DIV/0!</v>
      </c>
      <c r="GKK120" s="1538">
        <f>+GKK558</f>
        <v>0</v>
      </c>
      <c r="GKL120" s="1845" t="e">
        <f>+GKK120/GKK$16</f>
        <v>#DIV/0!</v>
      </c>
      <c r="GKM120" s="1538">
        <f>+GKM558</f>
        <v>0</v>
      </c>
      <c r="GKN120" s="1845" t="e">
        <f>+GKM120/GKM$16</f>
        <v>#DIV/0!</v>
      </c>
      <c r="GKO120" s="1538">
        <f>+GKO558</f>
        <v>0</v>
      </c>
      <c r="GKP120" s="1845" t="e">
        <f>+GKO120/GKO$16</f>
        <v>#DIV/0!</v>
      </c>
      <c r="GKQ120" s="1538">
        <f>+GKQ558</f>
        <v>0</v>
      </c>
      <c r="GKR120" s="1845" t="e">
        <f>+GKQ120/GKQ$16</f>
        <v>#DIV/0!</v>
      </c>
      <c r="GKS120" s="1538">
        <f>+GKS558</f>
        <v>0</v>
      </c>
      <c r="GKT120" s="1845" t="e">
        <f>+GKS120/GKS$16</f>
        <v>#DIV/0!</v>
      </c>
      <c r="GKU120" s="1538">
        <f>+GKU558</f>
        <v>0</v>
      </c>
      <c r="GKV120" s="1845" t="e">
        <f>+GKU120/GKU$16</f>
        <v>#DIV/0!</v>
      </c>
      <c r="GKW120" s="1538">
        <f>+GKW558</f>
        <v>0</v>
      </c>
      <c r="GKX120" s="1845" t="e">
        <f>+GKW120/GKW$16</f>
        <v>#DIV/0!</v>
      </c>
      <c r="GKY120" s="1538">
        <f>+GKY558</f>
        <v>0</v>
      </c>
      <c r="GKZ120" s="1845" t="e">
        <f>+GKY120/GKY$16</f>
        <v>#DIV/0!</v>
      </c>
      <c r="GLA120" s="1538">
        <f>+GLA558</f>
        <v>0</v>
      </c>
      <c r="GLB120" s="1845" t="e">
        <f>+GLA120/GLA$16</f>
        <v>#DIV/0!</v>
      </c>
      <c r="GLC120" s="1538">
        <f>+GLC558</f>
        <v>0</v>
      </c>
      <c r="GLD120" s="1845" t="e">
        <f>+GLC120/GLC$16</f>
        <v>#DIV/0!</v>
      </c>
      <c r="GLE120" s="1538">
        <f>+GLE558</f>
        <v>0</v>
      </c>
      <c r="GLF120" s="1845" t="e">
        <f>+GLE120/GLE$16</f>
        <v>#DIV/0!</v>
      </c>
      <c r="GLG120" s="1538">
        <f>+GLG558</f>
        <v>0</v>
      </c>
      <c r="GLH120" s="1845" t="e">
        <f>+GLG120/GLG$16</f>
        <v>#DIV/0!</v>
      </c>
      <c r="GLI120" s="1538">
        <f>+GLI558</f>
        <v>0</v>
      </c>
      <c r="GLJ120" s="1845" t="e">
        <f>+GLI120/GLI$16</f>
        <v>#DIV/0!</v>
      </c>
      <c r="GLK120" s="1538">
        <f>+GLK558</f>
        <v>0</v>
      </c>
      <c r="GLL120" s="1845" t="e">
        <f>+GLK120/GLK$16</f>
        <v>#DIV/0!</v>
      </c>
      <c r="GLM120" s="1538">
        <f>+GLM558</f>
        <v>0</v>
      </c>
      <c r="GLN120" s="1845" t="e">
        <f>+GLM120/GLM$16</f>
        <v>#DIV/0!</v>
      </c>
      <c r="GLO120" s="1538">
        <f>+GLO558</f>
        <v>0</v>
      </c>
      <c r="GLP120" s="1845" t="e">
        <f>+GLO120/GLO$16</f>
        <v>#DIV/0!</v>
      </c>
      <c r="GLQ120" s="1538">
        <f>+GLQ558</f>
        <v>0</v>
      </c>
      <c r="GLR120" s="1845" t="e">
        <f>+GLQ120/GLQ$16</f>
        <v>#DIV/0!</v>
      </c>
      <c r="GLS120" s="1538">
        <f>+GLS558</f>
        <v>0</v>
      </c>
      <c r="GLT120" s="1845" t="e">
        <f>+GLS120/GLS$16</f>
        <v>#DIV/0!</v>
      </c>
      <c r="GLU120" s="1538">
        <f>+GLU558</f>
        <v>0</v>
      </c>
      <c r="GLV120" s="1845" t="e">
        <f>+GLU120/GLU$16</f>
        <v>#DIV/0!</v>
      </c>
      <c r="GLW120" s="1538">
        <f>+GLW558</f>
        <v>0</v>
      </c>
      <c r="GLX120" s="1845" t="e">
        <f>+GLW120/GLW$16</f>
        <v>#DIV/0!</v>
      </c>
      <c r="GLY120" s="1538">
        <f>+GLY558</f>
        <v>0</v>
      </c>
      <c r="GLZ120" s="1845" t="e">
        <f>+GLY120/GLY$16</f>
        <v>#DIV/0!</v>
      </c>
      <c r="GMA120" s="1538">
        <f>+GMA558</f>
        <v>0</v>
      </c>
      <c r="GMB120" s="1845" t="e">
        <f>+GMA120/GMA$16</f>
        <v>#DIV/0!</v>
      </c>
      <c r="GMC120" s="1538">
        <f>+GMC558</f>
        <v>0</v>
      </c>
      <c r="GMD120" s="1845" t="e">
        <f>+GMC120/GMC$16</f>
        <v>#DIV/0!</v>
      </c>
      <c r="GME120" s="1538">
        <f>+GME558</f>
        <v>0</v>
      </c>
      <c r="GMF120" s="1845" t="e">
        <f>+GME120/GME$16</f>
        <v>#DIV/0!</v>
      </c>
      <c r="GMG120" s="1538">
        <f>+GMG558</f>
        <v>0</v>
      </c>
      <c r="GMH120" s="1845" t="e">
        <f>+GMG120/GMG$16</f>
        <v>#DIV/0!</v>
      </c>
      <c r="GMI120" s="1538">
        <f>+GMI558</f>
        <v>0</v>
      </c>
      <c r="GMJ120" s="1845" t="e">
        <f>+GMI120/GMI$16</f>
        <v>#DIV/0!</v>
      </c>
      <c r="GMK120" s="1538">
        <f>+GMK558</f>
        <v>0</v>
      </c>
      <c r="GML120" s="1845" t="e">
        <f>+GMK120/GMK$16</f>
        <v>#DIV/0!</v>
      </c>
      <c r="GMM120" s="1538">
        <f>+GMM558</f>
        <v>0</v>
      </c>
      <c r="GMN120" s="1845" t="e">
        <f>+GMM120/GMM$16</f>
        <v>#DIV/0!</v>
      </c>
      <c r="GMO120" s="1538">
        <f>+GMO558</f>
        <v>0</v>
      </c>
      <c r="GMP120" s="1845" t="e">
        <f>+GMO120/GMO$16</f>
        <v>#DIV/0!</v>
      </c>
      <c r="GMQ120" s="1538">
        <f>+GMQ558</f>
        <v>0</v>
      </c>
      <c r="GMR120" s="1845" t="e">
        <f>+GMQ120/GMQ$16</f>
        <v>#DIV/0!</v>
      </c>
      <c r="GMS120" s="1538">
        <f>+GMS558</f>
        <v>0</v>
      </c>
      <c r="GMT120" s="1845" t="e">
        <f>+GMS120/GMS$16</f>
        <v>#DIV/0!</v>
      </c>
      <c r="GMU120" s="1538">
        <f>+GMU558</f>
        <v>0</v>
      </c>
      <c r="GMV120" s="1845" t="e">
        <f>+GMU120/GMU$16</f>
        <v>#DIV/0!</v>
      </c>
      <c r="GMW120" s="1538">
        <f>+GMW558</f>
        <v>0</v>
      </c>
      <c r="GMX120" s="1845" t="e">
        <f>+GMW120/GMW$16</f>
        <v>#DIV/0!</v>
      </c>
      <c r="GMY120" s="1538">
        <f>+GMY558</f>
        <v>0</v>
      </c>
      <c r="GMZ120" s="1845" t="e">
        <f>+GMY120/GMY$16</f>
        <v>#DIV/0!</v>
      </c>
      <c r="GNA120" s="1538">
        <f>+GNA558</f>
        <v>0</v>
      </c>
      <c r="GNB120" s="1845" t="e">
        <f>+GNA120/GNA$16</f>
        <v>#DIV/0!</v>
      </c>
      <c r="GNC120" s="1538">
        <f>+GNC558</f>
        <v>0</v>
      </c>
      <c r="GND120" s="1845" t="e">
        <f>+GNC120/GNC$16</f>
        <v>#DIV/0!</v>
      </c>
      <c r="GNE120" s="1538">
        <f>+GNE558</f>
        <v>0</v>
      </c>
      <c r="GNF120" s="1845" t="e">
        <f>+GNE120/GNE$16</f>
        <v>#DIV/0!</v>
      </c>
      <c r="GNG120" s="1538">
        <f>+GNG558</f>
        <v>0</v>
      </c>
      <c r="GNH120" s="1845" t="e">
        <f>+GNG120/GNG$16</f>
        <v>#DIV/0!</v>
      </c>
      <c r="GNI120" s="1538">
        <f>+GNI558</f>
        <v>0</v>
      </c>
      <c r="GNJ120" s="1845" t="e">
        <f>+GNI120/GNI$16</f>
        <v>#DIV/0!</v>
      </c>
      <c r="GNK120" s="1538">
        <f>+GNK558</f>
        <v>0</v>
      </c>
      <c r="GNL120" s="1845" t="e">
        <f>+GNK120/GNK$16</f>
        <v>#DIV/0!</v>
      </c>
      <c r="GNM120" s="1538">
        <f>+GNM558</f>
        <v>0</v>
      </c>
      <c r="GNN120" s="1845" t="e">
        <f>+GNM120/GNM$16</f>
        <v>#DIV/0!</v>
      </c>
      <c r="GNO120" s="1538">
        <f>+GNO558</f>
        <v>0</v>
      </c>
      <c r="GNP120" s="1845" t="e">
        <f>+GNO120/GNO$16</f>
        <v>#DIV/0!</v>
      </c>
      <c r="GNQ120" s="1538">
        <f>+GNQ558</f>
        <v>0</v>
      </c>
      <c r="GNR120" s="1845" t="e">
        <f>+GNQ120/GNQ$16</f>
        <v>#DIV/0!</v>
      </c>
      <c r="GNS120" s="1538">
        <f>+GNS558</f>
        <v>0</v>
      </c>
      <c r="GNT120" s="1845" t="e">
        <f>+GNS120/GNS$16</f>
        <v>#DIV/0!</v>
      </c>
      <c r="GNU120" s="1538">
        <f>+GNU558</f>
        <v>0</v>
      </c>
      <c r="GNV120" s="1845" t="e">
        <f>+GNU120/GNU$16</f>
        <v>#DIV/0!</v>
      </c>
      <c r="GNW120" s="1538">
        <f>+GNW558</f>
        <v>0</v>
      </c>
      <c r="GNX120" s="1845" t="e">
        <f>+GNW120/GNW$16</f>
        <v>#DIV/0!</v>
      </c>
      <c r="GNY120" s="1538">
        <f>+GNY558</f>
        <v>0</v>
      </c>
      <c r="GNZ120" s="1845" t="e">
        <f>+GNY120/GNY$16</f>
        <v>#DIV/0!</v>
      </c>
      <c r="GOA120" s="1538">
        <f>+GOA558</f>
        <v>0</v>
      </c>
      <c r="GOB120" s="1845" t="e">
        <f>+GOA120/GOA$16</f>
        <v>#DIV/0!</v>
      </c>
      <c r="GOC120" s="1538">
        <f>+GOC558</f>
        <v>0</v>
      </c>
      <c r="GOD120" s="1845" t="e">
        <f>+GOC120/GOC$16</f>
        <v>#DIV/0!</v>
      </c>
      <c r="GOE120" s="1538">
        <f>+GOE558</f>
        <v>0</v>
      </c>
      <c r="GOF120" s="1845" t="e">
        <f>+GOE120/GOE$16</f>
        <v>#DIV/0!</v>
      </c>
      <c r="GOG120" s="1538">
        <f>+GOG558</f>
        <v>0</v>
      </c>
      <c r="GOH120" s="1845" t="e">
        <f>+GOG120/GOG$16</f>
        <v>#DIV/0!</v>
      </c>
      <c r="GOI120" s="1538">
        <f>+GOI558</f>
        <v>0</v>
      </c>
      <c r="GOJ120" s="1845" t="e">
        <f>+GOI120/GOI$16</f>
        <v>#DIV/0!</v>
      </c>
      <c r="GOK120" s="1538">
        <f>+GOK558</f>
        <v>0</v>
      </c>
      <c r="GOL120" s="1845" t="e">
        <f>+GOK120/GOK$16</f>
        <v>#DIV/0!</v>
      </c>
      <c r="GOM120" s="1538">
        <f>+GOM558</f>
        <v>0</v>
      </c>
      <c r="GON120" s="1845" t="e">
        <f>+GOM120/GOM$16</f>
        <v>#DIV/0!</v>
      </c>
      <c r="GOO120" s="1538">
        <f>+GOO558</f>
        <v>0</v>
      </c>
      <c r="GOP120" s="1845" t="e">
        <f>+GOO120/GOO$16</f>
        <v>#DIV/0!</v>
      </c>
      <c r="GOQ120" s="1538">
        <f>+GOQ558</f>
        <v>0</v>
      </c>
      <c r="GOR120" s="1845" t="e">
        <f>+GOQ120/GOQ$16</f>
        <v>#DIV/0!</v>
      </c>
      <c r="GOS120" s="1538">
        <f>+GOS558</f>
        <v>0</v>
      </c>
      <c r="GOT120" s="1845" t="e">
        <f>+GOS120/GOS$16</f>
        <v>#DIV/0!</v>
      </c>
      <c r="GOU120" s="1538">
        <f>+GOU558</f>
        <v>0</v>
      </c>
      <c r="GOV120" s="1845" t="e">
        <f>+GOU120/GOU$16</f>
        <v>#DIV/0!</v>
      </c>
      <c r="GOW120" s="1538">
        <f>+GOW558</f>
        <v>0</v>
      </c>
      <c r="GOX120" s="1845" t="e">
        <f>+GOW120/GOW$16</f>
        <v>#DIV/0!</v>
      </c>
      <c r="GOY120" s="1538">
        <f>+GOY558</f>
        <v>0</v>
      </c>
      <c r="GOZ120" s="1845" t="e">
        <f>+GOY120/GOY$16</f>
        <v>#DIV/0!</v>
      </c>
      <c r="GPA120" s="1538">
        <f>+GPA558</f>
        <v>0</v>
      </c>
      <c r="GPB120" s="1845" t="e">
        <f>+GPA120/GPA$16</f>
        <v>#DIV/0!</v>
      </c>
      <c r="GPC120" s="1538">
        <f>+GPC558</f>
        <v>0</v>
      </c>
      <c r="GPD120" s="1845" t="e">
        <f>+GPC120/GPC$16</f>
        <v>#DIV/0!</v>
      </c>
      <c r="GPE120" s="1538">
        <f>+GPE558</f>
        <v>0</v>
      </c>
      <c r="GPF120" s="1845" t="e">
        <f>+GPE120/GPE$16</f>
        <v>#DIV/0!</v>
      </c>
      <c r="GPG120" s="1538">
        <f>+GPG558</f>
        <v>0</v>
      </c>
      <c r="GPH120" s="1845" t="e">
        <f>+GPG120/GPG$16</f>
        <v>#DIV/0!</v>
      </c>
      <c r="GPI120" s="1538">
        <f>+GPI558</f>
        <v>0</v>
      </c>
      <c r="GPJ120" s="1845" t="e">
        <f>+GPI120/GPI$16</f>
        <v>#DIV/0!</v>
      </c>
      <c r="GPK120" s="1538">
        <f>+GPK558</f>
        <v>0</v>
      </c>
      <c r="GPL120" s="1845" t="e">
        <f>+GPK120/GPK$16</f>
        <v>#DIV/0!</v>
      </c>
      <c r="GPM120" s="1538">
        <f>+GPM558</f>
        <v>0</v>
      </c>
      <c r="GPN120" s="1845" t="e">
        <f>+GPM120/GPM$16</f>
        <v>#DIV/0!</v>
      </c>
      <c r="GPO120" s="1538">
        <f>+GPO558</f>
        <v>0</v>
      </c>
      <c r="GPP120" s="1845" t="e">
        <f>+GPO120/GPO$16</f>
        <v>#DIV/0!</v>
      </c>
      <c r="GPQ120" s="1538">
        <f>+GPQ558</f>
        <v>0</v>
      </c>
      <c r="GPR120" s="1845" t="e">
        <f>+GPQ120/GPQ$16</f>
        <v>#DIV/0!</v>
      </c>
      <c r="GPS120" s="1538">
        <f>+GPS558</f>
        <v>0</v>
      </c>
      <c r="GPT120" s="1845" t="e">
        <f>+GPS120/GPS$16</f>
        <v>#DIV/0!</v>
      </c>
      <c r="GPU120" s="1538">
        <f>+GPU558</f>
        <v>0</v>
      </c>
      <c r="GPV120" s="1845" t="e">
        <f>+GPU120/GPU$16</f>
        <v>#DIV/0!</v>
      </c>
      <c r="GPW120" s="1538">
        <f>+GPW558</f>
        <v>0</v>
      </c>
      <c r="GPX120" s="1845" t="e">
        <f>+GPW120/GPW$16</f>
        <v>#DIV/0!</v>
      </c>
      <c r="GPY120" s="1538">
        <f>+GPY558</f>
        <v>0</v>
      </c>
      <c r="GPZ120" s="1845" t="e">
        <f>+GPY120/GPY$16</f>
        <v>#DIV/0!</v>
      </c>
      <c r="GQA120" s="1538">
        <f>+GQA558</f>
        <v>0</v>
      </c>
      <c r="GQB120" s="1845" t="e">
        <f>+GQA120/GQA$16</f>
        <v>#DIV/0!</v>
      </c>
      <c r="GQC120" s="1538">
        <f>+GQC558</f>
        <v>0</v>
      </c>
      <c r="GQD120" s="1845" t="e">
        <f>+GQC120/GQC$16</f>
        <v>#DIV/0!</v>
      </c>
      <c r="GQE120" s="1538">
        <f>+GQE558</f>
        <v>0</v>
      </c>
      <c r="GQF120" s="1845" t="e">
        <f>+GQE120/GQE$16</f>
        <v>#DIV/0!</v>
      </c>
      <c r="GQG120" s="1538">
        <f>+GQG558</f>
        <v>0</v>
      </c>
      <c r="GQH120" s="1845" t="e">
        <f>+GQG120/GQG$16</f>
        <v>#DIV/0!</v>
      </c>
      <c r="GQI120" s="1538">
        <f>+GQI558</f>
        <v>0</v>
      </c>
      <c r="GQJ120" s="1845" t="e">
        <f>+GQI120/GQI$16</f>
        <v>#DIV/0!</v>
      </c>
      <c r="GQK120" s="1538">
        <f>+GQK558</f>
        <v>0</v>
      </c>
      <c r="GQL120" s="1845" t="e">
        <f>+GQK120/GQK$16</f>
        <v>#DIV/0!</v>
      </c>
      <c r="GQM120" s="1538">
        <f>+GQM558</f>
        <v>0</v>
      </c>
      <c r="GQN120" s="1845" t="e">
        <f>+GQM120/GQM$16</f>
        <v>#DIV/0!</v>
      </c>
      <c r="GQO120" s="1538">
        <f>+GQO558</f>
        <v>0</v>
      </c>
      <c r="GQP120" s="1845" t="e">
        <f>+GQO120/GQO$16</f>
        <v>#DIV/0!</v>
      </c>
      <c r="GQQ120" s="1538">
        <f>+GQQ558</f>
        <v>0</v>
      </c>
      <c r="GQR120" s="1845" t="e">
        <f>+GQQ120/GQQ$16</f>
        <v>#DIV/0!</v>
      </c>
      <c r="GQS120" s="1538">
        <f>+GQS558</f>
        <v>0</v>
      </c>
      <c r="GQT120" s="1845" t="e">
        <f>+GQS120/GQS$16</f>
        <v>#DIV/0!</v>
      </c>
      <c r="GQU120" s="1538">
        <f>+GQU558</f>
        <v>0</v>
      </c>
      <c r="GQV120" s="1845" t="e">
        <f>+GQU120/GQU$16</f>
        <v>#DIV/0!</v>
      </c>
      <c r="GQW120" s="1538">
        <f>+GQW558</f>
        <v>0</v>
      </c>
      <c r="GQX120" s="1845" t="e">
        <f>+GQW120/GQW$16</f>
        <v>#DIV/0!</v>
      </c>
      <c r="GQY120" s="1538">
        <f>+GQY558</f>
        <v>0</v>
      </c>
      <c r="GQZ120" s="1845" t="e">
        <f>+GQY120/GQY$16</f>
        <v>#DIV/0!</v>
      </c>
      <c r="GRA120" s="1538">
        <f>+GRA558</f>
        <v>0</v>
      </c>
      <c r="GRB120" s="1845" t="e">
        <f>+GRA120/GRA$16</f>
        <v>#DIV/0!</v>
      </c>
      <c r="GRC120" s="1538">
        <f>+GRC558</f>
        <v>0</v>
      </c>
      <c r="GRD120" s="1845" t="e">
        <f>+GRC120/GRC$16</f>
        <v>#DIV/0!</v>
      </c>
      <c r="GRE120" s="1538">
        <f>+GRE558</f>
        <v>0</v>
      </c>
      <c r="GRF120" s="1845" t="e">
        <f>+GRE120/GRE$16</f>
        <v>#DIV/0!</v>
      </c>
      <c r="GRG120" s="1538">
        <f>+GRG558</f>
        <v>0</v>
      </c>
      <c r="GRH120" s="1845" t="e">
        <f>+GRG120/GRG$16</f>
        <v>#DIV/0!</v>
      </c>
      <c r="GRI120" s="1538">
        <f>+GRI558</f>
        <v>0</v>
      </c>
      <c r="GRJ120" s="1845" t="e">
        <f>+GRI120/GRI$16</f>
        <v>#DIV/0!</v>
      </c>
      <c r="GRK120" s="1538">
        <f>+GRK558</f>
        <v>0</v>
      </c>
      <c r="GRL120" s="1845" t="e">
        <f>+GRK120/GRK$16</f>
        <v>#DIV/0!</v>
      </c>
      <c r="GRM120" s="1538">
        <f>+GRM558</f>
        <v>0</v>
      </c>
      <c r="GRN120" s="1845" t="e">
        <f>+GRM120/GRM$16</f>
        <v>#DIV/0!</v>
      </c>
      <c r="GRO120" s="1538">
        <f>+GRO558</f>
        <v>0</v>
      </c>
      <c r="GRP120" s="1845" t="e">
        <f>+GRO120/GRO$16</f>
        <v>#DIV/0!</v>
      </c>
      <c r="GRQ120" s="1538">
        <f>+GRQ558</f>
        <v>0</v>
      </c>
      <c r="GRR120" s="1845" t="e">
        <f>+GRQ120/GRQ$16</f>
        <v>#DIV/0!</v>
      </c>
      <c r="GRS120" s="1538">
        <f>+GRS558</f>
        <v>0</v>
      </c>
      <c r="GRT120" s="1845" t="e">
        <f>+GRS120/GRS$16</f>
        <v>#DIV/0!</v>
      </c>
      <c r="GRU120" s="1538">
        <f>+GRU558</f>
        <v>0</v>
      </c>
      <c r="GRV120" s="1845" t="e">
        <f>+GRU120/GRU$16</f>
        <v>#DIV/0!</v>
      </c>
      <c r="GRW120" s="1538">
        <f>+GRW558</f>
        <v>0</v>
      </c>
      <c r="GRX120" s="1845" t="e">
        <f>+GRW120/GRW$16</f>
        <v>#DIV/0!</v>
      </c>
      <c r="GRY120" s="1538">
        <f>+GRY558</f>
        <v>0</v>
      </c>
      <c r="GRZ120" s="1845" t="e">
        <f>+GRY120/GRY$16</f>
        <v>#DIV/0!</v>
      </c>
      <c r="GSA120" s="1538">
        <f>+GSA558</f>
        <v>0</v>
      </c>
      <c r="GSB120" s="1845" t="e">
        <f>+GSA120/GSA$16</f>
        <v>#DIV/0!</v>
      </c>
      <c r="GSC120" s="1538">
        <f>+GSC558</f>
        <v>0</v>
      </c>
      <c r="GSD120" s="1845" t="e">
        <f>+GSC120/GSC$16</f>
        <v>#DIV/0!</v>
      </c>
      <c r="GSE120" s="1538">
        <f>+GSE558</f>
        <v>0</v>
      </c>
      <c r="GSF120" s="1845" t="e">
        <f>+GSE120/GSE$16</f>
        <v>#DIV/0!</v>
      </c>
      <c r="GSG120" s="1538">
        <f>+GSG558</f>
        <v>0</v>
      </c>
      <c r="GSH120" s="1845" t="e">
        <f>+GSG120/GSG$16</f>
        <v>#DIV/0!</v>
      </c>
      <c r="GSI120" s="1538">
        <f>+GSI558</f>
        <v>0</v>
      </c>
      <c r="GSJ120" s="1845" t="e">
        <f>+GSI120/GSI$16</f>
        <v>#DIV/0!</v>
      </c>
      <c r="GSK120" s="1538">
        <f>+GSK558</f>
        <v>0</v>
      </c>
      <c r="GSL120" s="1845" t="e">
        <f>+GSK120/GSK$16</f>
        <v>#DIV/0!</v>
      </c>
      <c r="GSM120" s="1538">
        <f>+GSM558</f>
        <v>0</v>
      </c>
      <c r="GSN120" s="1845" t="e">
        <f>+GSM120/GSM$16</f>
        <v>#DIV/0!</v>
      </c>
      <c r="GSO120" s="1538">
        <f>+GSO558</f>
        <v>0</v>
      </c>
      <c r="GSP120" s="1845" t="e">
        <f>+GSO120/GSO$16</f>
        <v>#DIV/0!</v>
      </c>
      <c r="GSQ120" s="1538">
        <f>+GSQ558</f>
        <v>0</v>
      </c>
      <c r="GSR120" s="1845" t="e">
        <f>+GSQ120/GSQ$16</f>
        <v>#DIV/0!</v>
      </c>
      <c r="GSS120" s="1538">
        <f>+GSS558</f>
        <v>0</v>
      </c>
      <c r="GST120" s="1845" t="e">
        <f>+GSS120/GSS$16</f>
        <v>#DIV/0!</v>
      </c>
      <c r="GSU120" s="1538">
        <f>+GSU558</f>
        <v>0</v>
      </c>
      <c r="GSV120" s="1845" t="e">
        <f>+GSU120/GSU$16</f>
        <v>#DIV/0!</v>
      </c>
      <c r="GSW120" s="1538">
        <f>+GSW558</f>
        <v>0</v>
      </c>
      <c r="GSX120" s="1845" t="e">
        <f>+GSW120/GSW$16</f>
        <v>#DIV/0!</v>
      </c>
      <c r="GSY120" s="1538">
        <f>+GSY558</f>
        <v>0</v>
      </c>
      <c r="GSZ120" s="1845" t="e">
        <f>+GSY120/GSY$16</f>
        <v>#DIV/0!</v>
      </c>
      <c r="GTA120" s="1538">
        <f>+GTA558</f>
        <v>0</v>
      </c>
      <c r="GTB120" s="1845" t="e">
        <f>+GTA120/GTA$16</f>
        <v>#DIV/0!</v>
      </c>
      <c r="GTC120" s="1538">
        <f>+GTC558</f>
        <v>0</v>
      </c>
      <c r="GTD120" s="1845" t="e">
        <f>+GTC120/GTC$16</f>
        <v>#DIV/0!</v>
      </c>
      <c r="GTE120" s="1538">
        <f>+GTE558</f>
        <v>0</v>
      </c>
      <c r="GTF120" s="1845" t="e">
        <f>+GTE120/GTE$16</f>
        <v>#DIV/0!</v>
      </c>
      <c r="GTG120" s="1538">
        <f>+GTG558</f>
        <v>0</v>
      </c>
      <c r="GTH120" s="1845" t="e">
        <f>+GTG120/GTG$16</f>
        <v>#DIV/0!</v>
      </c>
      <c r="GTI120" s="1538">
        <f>+GTI558</f>
        <v>0</v>
      </c>
      <c r="GTJ120" s="1845" t="e">
        <f>+GTI120/GTI$16</f>
        <v>#DIV/0!</v>
      </c>
      <c r="GTK120" s="1538">
        <f>+GTK558</f>
        <v>0</v>
      </c>
      <c r="GTL120" s="1845" t="e">
        <f>+GTK120/GTK$16</f>
        <v>#DIV/0!</v>
      </c>
      <c r="GTM120" s="1538">
        <f>+GTM558</f>
        <v>0</v>
      </c>
      <c r="GTN120" s="1845" t="e">
        <f>+GTM120/GTM$16</f>
        <v>#DIV/0!</v>
      </c>
      <c r="GTO120" s="1538">
        <f>+GTO558</f>
        <v>0</v>
      </c>
      <c r="GTP120" s="1845" t="e">
        <f>+GTO120/GTO$16</f>
        <v>#DIV/0!</v>
      </c>
      <c r="GTQ120" s="1538">
        <f>+GTQ558</f>
        <v>0</v>
      </c>
      <c r="GTR120" s="1845" t="e">
        <f>+GTQ120/GTQ$16</f>
        <v>#DIV/0!</v>
      </c>
      <c r="GTS120" s="1538">
        <f>+GTS558</f>
        <v>0</v>
      </c>
      <c r="GTT120" s="1845" t="e">
        <f>+GTS120/GTS$16</f>
        <v>#DIV/0!</v>
      </c>
      <c r="GTU120" s="1538">
        <f>+GTU558</f>
        <v>0</v>
      </c>
      <c r="GTV120" s="1845" t="e">
        <f>+GTU120/GTU$16</f>
        <v>#DIV/0!</v>
      </c>
      <c r="GTW120" s="1538">
        <f>+GTW558</f>
        <v>0</v>
      </c>
      <c r="GTX120" s="1845" t="e">
        <f>+GTW120/GTW$16</f>
        <v>#DIV/0!</v>
      </c>
      <c r="GTY120" s="1538">
        <f>+GTY558</f>
        <v>0</v>
      </c>
      <c r="GTZ120" s="1845" t="e">
        <f>+GTY120/GTY$16</f>
        <v>#DIV/0!</v>
      </c>
      <c r="GUA120" s="1538">
        <f>+GUA558</f>
        <v>0</v>
      </c>
      <c r="GUB120" s="1845" t="e">
        <f>+GUA120/GUA$16</f>
        <v>#DIV/0!</v>
      </c>
      <c r="GUC120" s="1538">
        <f>+GUC558</f>
        <v>0</v>
      </c>
      <c r="GUD120" s="1845" t="e">
        <f>+GUC120/GUC$16</f>
        <v>#DIV/0!</v>
      </c>
      <c r="GUE120" s="1538">
        <f>+GUE558</f>
        <v>0</v>
      </c>
      <c r="GUF120" s="1845" t="e">
        <f>+GUE120/GUE$16</f>
        <v>#DIV/0!</v>
      </c>
      <c r="GUG120" s="1538">
        <f>+GUG558</f>
        <v>0</v>
      </c>
      <c r="GUH120" s="1845" t="e">
        <f>+GUG120/GUG$16</f>
        <v>#DIV/0!</v>
      </c>
      <c r="GUI120" s="1538">
        <f>+GUI558</f>
        <v>0</v>
      </c>
      <c r="GUJ120" s="1845" t="e">
        <f>+GUI120/GUI$16</f>
        <v>#DIV/0!</v>
      </c>
      <c r="GUK120" s="1538">
        <f>+GUK558</f>
        <v>0</v>
      </c>
      <c r="GUL120" s="1845" t="e">
        <f>+GUK120/GUK$16</f>
        <v>#DIV/0!</v>
      </c>
      <c r="GUM120" s="1538">
        <f>+GUM558</f>
        <v>0</v>
      </c>
      <c r="GUN120" s="1845" t="e">
        <f>+GUM120/GUM$16</f>
        <v>#DIV/0!</v>
      </c>
      <c r="GUO120" s="1538">
        <f>+GUO558</f>
        <v>0</v>
      </c>
      <c r="GUP120" s="1845" t="e">
        <f>+GUO120/GUO$16</f>
        <v>#DIV/0!</v>
      </c>
      <c r="GUQ120" s="1538">
        <f>+GUQ558</f>
        <v>0</v>
      </c>
      <c r="GUR120" s="1845" t="e">
        <f>+GUQ120/GUQ$16</f>
        <v>#DIV/0!</v>
      </c>
      <c r="GUS120" s="1538">
        <f>+GUS558</f>
        <v>0</v>
      </c>
      <c r="GUT120" s="1845" t="e">
        <f>+GUS120/GUS$16</f>
        <v>#DIV/0!</v>
      </c>
      <c r="GUU120" s="1538">
        <f>+GUU558</f>
        <v>0</v>
      </c>
      <c r="GUV120" s="1845" t="e">
        <f>+GUU120/GUU$16</f>
        <v>#DIV/0!</v>
      </c>
      <c r="GUW120" s="1538">
        <f>+GUW558</f>
        <v>0</v>
      </c>
      <c r="GUX120" s="1845" t="e">
        <f>+GUW120/GUW$16</f>
        <v>#DIV/0!</v>
      </c>
      <c r="GUY120" s="1538">
        <f>+GUY558</f>
        <v>0</v>
      </c>
      <c r="GUZ120" s="1845" t="e">
        <f>+GUY120/GUY$16</f>
        <v>#DIV/0!</v>
      </c>
      <c r="GVA120" s="1538">
        <f>+GVA558</f>
        <v>0</v>
      </c>
      <c r="GVB120" s="1845" t="e">
        <f>+GVA120/GVA$16</f>
        <v>#DIV/0!</v>
      </c>
      <c r="GVC120" s="1538">
        <f>+GVC558</f>
        <v>0</v>
      </c>
      <c r="GVD120" s="1845" t="e">
        <f>+GVC120/GVC$16</f>
        <v>#DIV/0!</v>
      </c>
      <c r="GVE120" s="1538">
        <f>+GVE558</f>
        <v>0</v>
      </c>
      <c r="GVF120" s="1845" t="e">
        <f>+GVE120/GVE$16</f>
        <v>#DIV/0!</v>
      </c>
      <c r="GVG120" s="1538">
        <f>+GVG558</f>
        <v>0</v>
      </c>
      <c r="GVH120" s="1845" t="e">
        <f>+GVG120/GVG$16</f>
        <v>#DIV/0!</v>
      </c>
      <c r="GVI120" s="1538">
        <f>+GVI558</f>
        <v>0</v>
      </c>
      <c r="GVJ120" s="1845" t="e">
        <f>+GVI120/GVI$16</f>
        <v>#DIV/0!</v>
      </c>
      <c r="GVK120" s="1538">
        <f>+GVK558</f>
        <v>0</v>
      </c>
      <c r="GVL120" s="1845" t="e">
        <f>+GVK120/GVK$16</f>
        <v>#DIV/0!</v>
      </c>
      <c r="GVM120" s="1538">
        <f>+GVM558</f>
        <v>0</v>
      </c>
      <c r="GVN120" s="1845" t="e">
        <f>+GVM120/GVM$16</f>
        <v>#DIV/0!</v>
      </c>
      <c r="GVO120" s="1538">
        <f>+GVO558</f>
        <v>0</v>
      </c>
      <c r="GVP120" s="1845" t="e">
        <f>+GVO120/GVO$16</f>
        <v>#DIV/0!</v>
      </c>
      <c r="GVQ120" s="1538">
        <f>+GVQ558</f>
        <v>0</v>
      </c>
      <c r="GVR120" s="1845" t="e">
        <f>+GVQ120/GVQ$16</f>
        <v>#DIV/0!</v>
      </c>
      <c r="GVS120" s="1538">
        <f>+GVS558</f>
        <v>0</v>
      </c>
      <c r="GVT120" s="1845" t="e">
        <f>+GVS120/GVS$16</f>
        <v>#DIV/0!</v>
      </c>
      <c r="GVU120" s="1538">
        <f>+GVU558</f>
        <v>0</v>
      </c>
      <c r="GVV120" s="1845" t="e">
        <f>+GVU120/GVU$16</f>
        <v>#DIV/0!</v>
      </c>
      <c r="GVW120" s="1538">
        <f>+GVW558</f>
        <v>0</v>
      </c>
      <c r="GVX120" s="1845" t="e">
        <f>+GVW120/GVW$16</f>
        <v>#DIV/0!</v>
      </c>
      <c r="GVY120" s="1538">
        <f>+GVY558</f>
        <v>0</v>
      </c>
      <c r="GVZ120" s="1845" t="e">
        <f>+GVY120/GVY$16</f>
        <v>#DIV/0!</v>
      </c>
      <c r="GWA120" s="1538">
        <f>+GWA558</f>
        <v>0</v>
      </c>
      <c r="GWB120" s="1845" t="e">
        <f>+GWA120/GWA$16</f>
        <v>#DIV/0!</v>
      </c>
      <c r="GWC120" s="1538">
        <f>+GWC558</f>
        <v>0</v>
      </c>
      <c r="GWD120" s="1845" t="e">
        <f>+GWC120/GWC$16</f>
        <v>#DIV/0!</v>
      </c>
      <c r="GWE120" s="1538">
        <f>+GWE558</f>
        <v>0</v>
      </c>
      <c r="GWF120" s="1845" t="e">
        <f>+GWE120/GWE$16</f>
        <v>#DIV/0!</v>
      </c>
      <c r="GWG120" s="1538">
        <f>+GWG558</f>
        <v>0</v>
      </c>
      <c r="GWH120" s="1845" t="e">
        <f>+GWG120/GWG$16</f>
        <v>#DIV/0!</v>
      </c>
      <c r="GWI120" s="1538">
        <f>+GWI558</f>
        <v>0</v>
      </c>
      <c r="GWJ120" s="1845" t="e">
        <f>+GWI120/GWI$16</f>
        <v>#DIV/0!</v>
      </c>
      <c r="GWK120" s="1538">
        <f>+GWK558</f>
        <v>0</v>
      </c>
      <c r="GWL120" s="1845" t="e">
        <f>+GWK120/GWK$16</f>
        <v>#DIV/0!</v>
      </c>
      <c r="GWM120" s="1538">
        <f>+GWM558</f>
        <v>0</v>
      </c>
      <c r="GWN120" s="1845" t="e">
        <f>+GWM120/GWM$16</f>
        <v>#DIV/0!</v>
      </c>
      <c r="GWO120" s="1538">
        <f>+GWO558</f>
        <v>0</v>
      </c>
      <c r="GWP120" s="1845" t="e">
        <f>+GWO120/GWO$16</f>
        <v>#DIV/0!</v>
      </c>
      <c r="GWQ120" s="1538">
        <f>+GWQ558</f>
        <v>0</v>
      </c>
      <c r="GWR120" s="1845" t="e">
        <f>+GWQ120/GWQ$16</f>
        <v>#DIV/0!</v>
      </c>
      <c r="GWS120" s="1538">
        <f>+GWS558</f>
        <v>0</v>
      </c>
      <c r="GWT120" s="1845" t="e">
        <f>+GWS120/GWS$16</f>
        <v>#DIV/0!</v>
      </c>
      <c r="GWU120" s="1538">
        <f>+GWU558</f>
        <v>0</v>
      </c>
      <c r="GWV120" s="1845" t="e">
        <f>+GWU120/GWU$16</f>
        <v>#DIV/0!</v>
      </c>
      <c r="GWW120" s="1538">
        <f>+GWW558</f>
        <v>0</v>
      </c>
      <c r="GWX120" s="1845" t="e">
        <f>+GWW120/GWW$16</f>
        <v>#DIV/0!</v>
      </c>
      <c r="GWY120" s="1538">
        <f>+GWY558</f>
        <v>0</v>
      </c>
      <c r="GWZ120" s="1845" t="e">
        <f>+GWY120/GWY$16</f>
        <v>#DIV/0!</v>
      </c>
      <c r="GXA120" s="1538">
        <f>+GXA558</f>
        <v>0</v>
      </c>
      <c r="GXB120" s="1845" t="e">
        <f>+GXA120/GXA$16</f>
        <v>#DIV/0!</v>
      </c>
      <c r="GXC120" s="1538">
        <f>+GXC558</f>
        <v>0</v>
      </c>
      <c r="GXD120" s="1845" t="e">
        <f>+GXC120/GXC$16</f>
        <v>#DIV/0!</v>
      </c>
      <c r="GXE120" s="1538">
        <f>+GXE558</f>
        <v>0</v>
      </c>
      <c r="GXF120" s="1845" t="e">
        <f>+GXE120/GXE$16</f>
        <v>#DIV/0!</v>
      </c>
      <c r="GXG120" s="1538">
        <f>+GXG558</f>
        <v>0</v>
      </c>
      <c r="GXH120" s="1845" t="e">
        <f>+GXG120/GXG$16</f>
        <v>#DIV/0!</v>
      </c>
      <c r="GXI120" s="1538">
        <f>+GXI558</f>
        <v>0</v>
      </c>
      <c r="GXJ120" s="1845" t="e">
        <f>+GXI120/GXI$16</f>
        <v>#DIV/0!</v>
      </c>
      <c r="GXK120" s="1538">
        <f>+GXK558</f>
        <v>0</v>
      </c>
      <c r="GXL120" s="1845" t="e">
        <f>+GXK120/GXK$16</f>
        <v>#DIV/0!</v>
      </c>
      <c r="GXM120" s="1538">
        <f>+GXM558</f>
        <v>0</v>
      </c>
      <c r="GXN120" s="1845" t="e">
        <f>+GXM120/GXM$16</f>
        <v>#DIV/0!</v>
      </c>
      <c r="GXO120" s="1538">
        <f>+GXO558</f>
        <v>0</v>
      </c>
      <c r="GXP120" s="1845" t="e">
        <f>+GXO120/GXO$16</f>
        <v>#DIV/0!</v>
      </c>
      <c r="GXQ120" s="1538">
        <f>+GXQ558</f>
        <v>0</v>
      </c>
      <c r="GXR120" s="1845" t="e">
        <f>+GXQ120/GXQ$16</f>
        <v>#DIV/0!</v>
      </c>
      <c r="GXS120" s="1538">
        <f>+GXS558</f>
        <v>0</v>
      </c>
      <c r="GXT120" s="1845" t="e">
        <f>+GXS120/GXS$16</f>
        <v>#DIV/0!</v>
      </c>
      <c r="GXU120" s="1538">
        <f>+GXU558</f>
        <v>0</v>
      </c>
      <c r="GXV120" s="1845" t="e">
        <f>+GXU120/GXU$16</f>
        <v>#DIV/0!</v>
      </c>
      <c r="GXW120" s="1538">
        <f>+GXW558</f>
        <v>0</v>
      </c>
      <c r="GXX120" s="1845" t="e">
        <f>+GXW120/GXW$16</f>
        <v>#DIV/0!</v>
      </c>
      <c r="GXY120" s="1538">
        <f>+GXY558</f>
        <v>0</v>
      </c>
      <c r="GXZ120" s="1845" t="e">
        <f>+GXY120/GXY$16</f>
        <v>#DIV/0!</v>
      </c>
      <c r="GYA120" s="1538">
        <f>+GYA558</f>
        <v>0</v>
      </c>
      <c r="GYB120" s="1845" t="e">
        <f>+GYA120/GYA$16</f>
        <v>#DIV/0!</v>
      </c>
      <c r="GYC120" s="1538">
        <f>+GYC558</f>
        <v>0</v>
      </c>
      <c r="GYD120" s="1845" t="e">
        <f>+GYC120/GYC$16</f>
        <v>#DIV/0!</v>
      </c>
      <c r="GYE120" s="1538">
        <f>+GYE558</f>
        <v>0</v>
      </c>
      <c r="GYF120" s="1845" t="e">
        <f>+GYE120/GYE$16</f>
        <v>#DIV/0!</v>
      </c>
      <c r="GYG120" s="1538">
        <f>+GYG558</f>
        <v>0</v>
      </c>
      <c r="GYH120" s="1845" t="e">
        <f>+GYG120/GYG$16</f>
        <v>#DIV/0!</v>
      </c>
      <c r="GYI120" s="1538">
        <f>+GYI558</f>
        <v>0</v>
      </c>
      <c r="GYJ120" s="1845" t="e">
        <f>+GYI120/GYI$16</f>
        <v>#DIV/0!</v>
      </c>
      <c r="GYK120" s="1538">
        <f>+GYK558</f>
        <v>0</v>
      </c>
      <c r="GYL120" s="1845" t="e">
        <f>+GYK120/GYK$16</f>
        <v>#DIV/0!</v>
      </c>
      <c r="GYM120" s="1538">
        <f>+GYM558</f>
        <v>0</v>
      </c>
      <c r="GYN120" s="1845" t="e">
        <f>+GYM120/GYM$16</f>
        <v>#DIV/0!</v>
      </c>
      <c r="GYO120" s="1538">
        <f>+GYO558</f>
        <v>0</v>
      </c>
      <c r="GYP120" s="1845" t="e">
        <f>+GYO120/GYO$16</f>
        <v>#DIV/0!</v>
      </c>
      <c r="GYQ120" s="1538">
        <f>+GYQ558</f>
        <v>0</v>
      </c>
      <c r="GYR120" s="1845" t="e">
        <f>+GYQ120/GYQ$16</f>
        <v>#DIV/0!</v>
      </c>
      <c r="GYS120" s="1538">
        <f>+GYS558</f>
        <v>0</v>
      </c>
      <c r="GYT120" s="1845" t="e">
        <f>+GYS120/GYS$16</f>
        <v>#DIV/0!</v>
      </c>
      <c r="GYU120" s="1538">
        <f>+GYU558</f>
        <v>0</v>
      </c>
      <c r="GYV120" s="1845" t="e">
        <f>+GYU120/GYU$16</f>
        <v>#DIV/0!</v>
      </c>
      <c r="GYW120" s="1538">
        <f>+GYW558</f>
        <v>0</v>
      </c>
      <c r="GYX120" s="1845" t="e">
        <f>+GYW120/GYW$16</f>
        <v>#DIV/0!</v>
      </c>
      <c r="GYY120" s="1538">
        <f>+GYY558</f>
        <v>0</v>
      </c>
      <c r="GYZ120" s="1845" t="e">
        <f>+GYY120/GYY$16</f>
        <v>#DIV/0!</v>
      </c>
      <c r="GZA120" s="1538">
        <f>+GZA558</f>
        <v>0</v>
      </c>
      <c r="GZB120" s="1845" t="e">
        <f>+GZA120/GZA$16</f>
        <v>#DIV/0!</v>
      </c>
      <c r="GZC120" s="1538">
        <f>+GZC558</f>
        <v>0</v>
      </c>
      <c r="GZD120" s="1845" t="e">
        <f>+GZC120/GZC$16</f>
        <v>#DIV/0!</v>
      </c>
      <c r="GZE120" s="1538">
        <f>+GZE558</f>
        <v>0</v>
      </c>
      <c r="GZF120" s="1845" t="e">
        <f>+GZE120/GZE$16</f>
        <v>#DIV/0!</v>
      </c>
      <c r="GZG120" s="1538">
        <f>+GZG558</f>
        <v>0</v>
      </c>
      <c r="GZH120" s="1845" t="e">
        <f>+GZG120/GZG$16</f>
        <v>#DIV/0!</v>
      </c>
      <c r="GZI120" s="1538">
        <f>+GZI558</f>
        <v>0</v>
      </c>
      <c r="GZJ120" s="1845" t="e">
        <f>+GZI120/GZI$16</f>
        <v>#DIV/0!</v>
      </c>
      <c r="GZK120" s="1538">
        <f>+GZK558</f>
        <v>0</v>
      </c>
      <c r="GZL120" s="1845" t="e">
        <f>+GZK120/GZK$16</f>
        <v>#DIV/0!</v>
      </c>
      <c r="GZM120" s="1538">
        <f>+GZM558</f>
        <v>0</v>
      </c>
      <c r="GZN120" s="1845" t="e">
        <f>+GZM120/GZM$16</f>
        <v>#DIV/0!</v>
      </c>
      <c r="GZO120" s="1538">
        <f>+GZO558</f>
        <v>0</v>
      </c>
      <c r="GZP120" s="1845" t="e">
        <f>+GZO120/GZO$16</f>
        <v>#DIV/0!</v>
      </c>
      <c r="GZQ120" s="1538">
        <f>+GZQ558</f>
        <v>0</v>
      </c>
      <c r="GZR120" s="1845" t="e">
        <f>+GZQ120/GZQ$16</f>
        <v>#DIV/0!</v>
      </c>
      <c r="GZS120" s="1538">
        <f>+GZS558</f>
        <v>0</v>
      </c>
      <c r="GZT120" s="1845" t="e">
        <f>+GZS120/GZS$16</f>
        <v>#DIV/0!</v>
      </c>
      <c r="GZU120" s="1538">
        <f>+GZU558</f>
        <v>0</v>
      </c>
      <c r="GZV120" s="1845" t="e">
        <f>+GZU120/GZU$16</f>
        <v>#DIV/0!</v>
      </c>
      <c r="GZW120" s="1538">
        <f>+GZW558</f>
        <v>0</v>
      </c>
      <c r="GZX120" s="1845" t="e">
        <f>+GZW120/GZW$16</f>
        <v>#DIV/0!</v>
      </c>
      <c r="GZY120" s="1538">
        <f>+GZY558</f>
        <v>0</v>
      </c>
      <c r="GZZ120" s="1845" t="e">
        <f>+GZY120/GZY$16</f>
        <v>#DIV/0!</v>
      </c>
      <c r="HAA120" s="1538">
        <f>+HAA558</f>
        <v>0</v>
      </c>
      <c r="HAB120" s="1845" t="e">
        <f>+HAA120/HAA$16</f>
        <v>#DIV/0!</v>
      </c>
      <c r="HAC120" s="1538">
        <f>+HAC558</f>
        <v>0</v>
      </c>
      <c r="HAD120" s="1845" t="e">
        <f>+HAC120/HAC$16</f>
        <v>#DIV/0!</v>
      </c>
      <c r="HAE120" s="1538">
        <f>+HAE558</f>
        <v>0</v>
      </c>
      <c r="HAF120" s="1845" t="e">
        <f>+HAE120/HAE$16</f>
        <v>#DIV/0!</v>
      </c>
      <c r="HAG120" s="1538">
        <f>+HAG558</f>
        <v>0</v>
      </c>
      <c r="HAH120" s="1845" t="e">
        <f>+HAG120/HAG$16</f>
        <v>#DIV/0!</v>
      </c>
      <c r="HAI120" s="1538">
        <f>+HAI558</f>
        <v>0</v>
      </c>
      <c r="HAJ120" s="1845" t="e">
        <f>+HAI120/HAI$16</f>
        <v>#DIV/0!</v>
      </c>
      <c r="HAK120" s="1538">
        <f>+HAK558</f>
        <v>0</v>
      </c>
      <c r="HAL120" s="1845" t="e">
        <f>+HAK120/HAK$16</f>
        <v>#DIV/0!</v>
      </c>
      <c r="HAM120" s="1538">
        <f>+HAM558</f>
        <v>0</v>
      </c>
      <c r="HAN120" s="1845" t="e">
        <f>+HAM120/HAM$16</f>
        <v>#DIV/0!</v>
      </c>
      <c r="HAO120" s="1538">
        <f>+HAO558</f>
        <v>0</v>
      </c>
      <c r="HAP120" s="1845" t="e">
        <f>+HAO120/HAO$16</f>
        <v>#DIV/0!</v>
      </c>
      <c r="HAQ120" s="1538">
        <f>+HAQ558</f>
        <v>0</v>
      </c>
      <c r="HAR120" s="1845" t="e">
        <f>+HAQ120/HAQ$16</f>
        <v>#DIV/0!</v>
      </c>
      <c r="HAS120" s="1538">
        <f>+HAS558</f>
        <v>0</v>
      </c>
      <c r="HAT120" s="1845" t="e">
        <f>+HAS120/HAS$16</f>
        <v>#DIV/0!</v>
      </c>
      <c r="HAU120" s="1538">
        <f>+HAU558</f>
        <v>0</v>
      </c>
      <c r="HAV120" s="1845" t="e">
        <f>+HAU120/HAU$16</f>
        <v>#DIV/0!</v>
      </c>
      <c r="HAW120" s="1538">
        <f>+HAW558</f>
        <v>0</v>
      </c>
      <c r="HAX120" s="1845" t="e">
        <f>+HAW120/HAW$16</f>
        <v>#DIV/0!</v>
      </c>
      <c r="HAY120" s="1538">
        <f>+HAY558</f>
        <v>0</v>
      </c>
      <c r="HAZ120" s="1845" t="e">
        <f>+HAY120/HAY$16</f>
        <v>#DIV/0!</v>
      </c>
      <c r="HBA120" s="1538">
        <f>+HBA558</f>
        <v>0</v>
      </c>
      <c r="HBB120" s="1845" t="e">
        <f>+HBA120/HBA$16</f>
        <v>#DIV/0!</v>
      </c>
      <c r="HBC120" s="1538">
        <f>+HBC558</f>
        <v>0</v>
      </c>
      <c r="HBD120" s="1845" t="e">
        <f>+HBC120/HBC$16</f>
        <v>#DIV/0!</v>
      </c>
      <c r="HBE120" s="1538">
        <f>+HBE558</f>
        <v>0</v>
      </c>
      <c r="HBF120" s="1845" t="e">
        <f>+HBE120/HBE$16</f>
        <v>#DIV/0!</v>
      </c>
      <c r="HBG120" s="1538">
        <f>+HBG558</f>
        <v>0</v>
      </c>
      <c r="HBH120" s="1845" t="e">
        <f>+HBG120/HBG$16</f>
        <v>#DIV/0!</v>
      </c>
      <c r="HBI120" s="1538">
        <f>+HBI558</f>
        <v>0</v>
      </c>
      <c r="HBJ120" s="1845" t="e">
        <f>+HBI120/HBI$16</f>
        <v>#DIV/0!</v>
      </c>
      <c r="HBK120" s="1538">
        <f>+HBK558</f>
        <v>0</v>
      </c>
      <c r="HBL120" s="1845" t="e">
        <f>+HBK120/HBK$16</f>
        <v>#DIV/0!</v>
      </c>
      <c r="HBM120" s="1538">
        <f>+HBM558</f>
        <v>0</v>
      </c>
      <c r="HBN120" s="1845" t="e">
        <f>+HBM120/HBM$16</f>
        <v>#DIV/0!</v>
      </c>
      <c r="HBO120" s="1538">
        <f>+HBO558</f>
        <v>0</v>
      </c>
      <c r="HBP120" s="1845" t="e">
        <f>+HBO120/HBO$16</f>
        <v>#DIV/0!</v>
      </c>
      <c r="HBQ120" s="1538">
        <f>+HBQ558</f>
        <v>0</v>
      </c>
      <c r="HBR120" s="1845" t="e">
        <f>+HBQ120/HBQ$16</f>
        <v>#DIV/0!</v>
      </c>
      <c r="HBS120" s="1538">
        <f>+HBS558</f>
        <v>0</v>
      </c>
      <c r="HBT120" s="1845" t="e">
        <f>+HBS120/HBS$16</f>
        <v>#DIV/0!</v>
      </c>
      <c r="HBU120" s="1538">
        <f>+HBU558</f>
        <v>0</v>
      </c>
      <c r="HBV120" s="1845" t="e">
        <f>+HBU120/HBU$16</f>
        <v>#DIV/0!</v>
      </c>
      <c r="HBW120" s="1538">
        <f>+HBW558</f>
        <v>0</v>
      </c>
      <c r="HBX120" s="1845" t="e">
        <f>+HBW120/HBW$16</f>
        <v>#DIV/0!</v>
      </c>
      <c r="HBY120" s="1538">
        <f>+HBY558</f>
        <v>0</v>
      </c>
      <c r="HBZ120" s="1845" t="e">
        <f>+HBY120/HBY$16</f>
        <v>#DIV/0!</v>
      </c>
      <c r="HCA120" s="1538">
        <f>+HCA558</f>
        <v>0</v>
      </c>
      <c r="HCB120" s="1845" t="e">
        <f>+HCA120/HCA$16</f>
        <v>#DIV/0!</v>
      </c>
      <c r="HCC120" s="1538">
        <f>+HCC558</f>
        <v>0</v>
      </c>
      <c r="HCD120" s="1845" t="e">
        <f>+HCC120/HCC$16</f>
        <v>#DIV/0!</v>
      </c>
      <c r="HCE120" s="1538">
        <f>+HCE558</f>
        <v>0</v>
      </c>
      <c r="HCF120" s="1845" t="e">
        <f>+HCE120/HCE$16</f>
        <v>#DIV/0!</v>
      </c>
      <c r="HCG120" s="1538">
        <f>+HCG558</f>
        <v>0</v>
      </c>
      <c r="HCH120" s="1845" t="e">
        <f>+HCG120/HCG$16</f>
        <v>#DIV/0!</v>
      </c>
      <c r="HCI120" s="1538">
        <f>+HCI558</f>
        <v>0</v>
      </c>
      <c r="HCJ120" s="1845" t="e">
        <f>+HCI120/HCI$16</f>
        <v>#DIV/0!</v>
      </c>
      <c r="HCK120" s="1538">
        <f>+HCK558</f>
        <v>0</v>
      </c>
      <c r="HCL120" s="1845" t="e">
        <f>+HCK120/HCK$16</f>
        <v>#DIV/0!</v>
      </c>
      <c r="HCM120" s="1538">
        <f>+HCM558</f>
        <v>0</v>
      </c>
      <c r="HCN120" s="1845" t="e">
        <f>+HCM120/HCM$16</f>
        <v>#DIV/0!</v>
      </c>
      <c r="HCO120" s="1538">
        <f>+HCO558</f>
        <v>0</v>
      </c>
      <c r="HCP120" s="1845" t="e">
        <f>+HCO120/HCO$16</f>
        <v>#DIV/0!</v>
      </c>
      <c r="HCQ120" s="1538">
        <f>+HCQ558</f>
        <v>0</v>
      </c>
      <c r="HCR120" s="1845" t="e">
        <f>+HCQ120/HCQ$16</f>
        <v>#DIV/0!</v>
      </c>
      <c r="HCS120" s="1538">
        <f>+HCS558</f>
        <v>0</v>
      </c>
      <c r="HCT120" s="1845" t="e">
        <f>+HCS120/HCS$16</f>
        <v>#DIV/0!</v>
      </c>
      <c r="HCU120" s="1538">
        <f>+HCU558</f>
        <v>0</v>
      </c>
      <c r="HCV120" s="1845" t="e">
        <f>+HCU120/HCU$16</f>
        <v>#DIV/0!</v>
      </c>
      <c r="HCW120" s="1538">
        <f>+HCW558</f>
        <v>0</v>
      </c>
      <c r="HCX120" s="1845" t="e">
        <f>+HCW120/HCW$16</f>
        <v>#DIV/0!</v>
      </c>
      <c r="HCY120" s="1538">
        <f>+HCY558</f>
        <v>0</v>
      </c>
      <c r="HCZ120" s="1845" t="e">
        <f>+HCY120/HCY$16</f>
        <v>#DIV/0!</v>
      </c>
      <c r="HDA120" s="1538">
        <f>+HDA558</f>
        <v>0</v>
      </c>
      <c r="HDB120" s="1845" t="e">
        <f>+HDA120/HDA$16</f>
        <v>#DIV/0!</v>
      </c>
      <c r="HDC120" s="1538">
        <f>+HDC558</f>
        <v>0</v>
      </c>
      <c r="HDD120" s="1845" t="e">
        <f>+HDC120/HDC$16</f>
        <v>#DIV/0!</v>
      </c>
      <c r="HDE120" s="1538">
        <f>+HDE558</f>
        <v>0</v>
      </c>
      <c r="HDF120" s="1845" t="e">
        <f>+HDE120/HDE$16</f>
        <v>#DIV/0!</v>
      </c>
      <c r="HDG120" s="1538">
        <f>+HDG558</f>
        <v>0</v>
      </c>
      <c r="HDH120" s="1845" t="e">
        <f>+HDG120/HDG$16</f>
        <v>#DIV/0!</v>
      </c>
      <c r="HDI120" s="1538">
        <f>+HDI558</f>
        <v>0</v>
      </c>
      <c r="HDJ120" s="1845" t="e">
        <f>+HDI120/HDI$16</f>
        <v>#DIV/0!</v>
      </c>
      <c r="HDK120" s="1538">
        <f>+HDK558</f>
        <v>0</v>
      </c>
      <c r="HDL120" s="1845" t="e">
        <f>+HDK120/HDK$16</f>
        <v>#DIV/0!</v>
      </c>
      <c r="HDM120" s="1538">
        <f>+HDM558</f>
        <v>0</v>
      </c>
      <c r="HDN120" s="1845" t="e">
        <f>+HDM120/HDM$16</f>
        <v>#DIV/0!</v>
      </c>
      <c r="HDO120" s="1538">
        <f>+HDO558</f>
        <v>0</v>
      </c>
      <c r="HDP120" s="1845" t="e">
        <f>+HDO120/HDO$16</f>
        <v>#DIV/0!</v>
      </c>
      <c r="HDQ120" s="1538">
        <f>+HDQ558</f>
        <v>0</v>
      </c>
      <c r="HDR120" s="1845" t="e">
        <f>+HDQ120/HDQ$16</f>
        <v>#DIV/0!</v>
      </c>
      <c r="HDS120" s="1538">
        <f>+HDS558</f>
        <v>0</v>
      </c>
      <c r="HDT120" s="1845" t="e">
        <f>+HDS120/HDS$16</f>
        <v>#DIV/0!</v>
      </c>
      <c r="HDU120" s="1538">
        <f>+HDU558</f>
        <v>0</v>
      </c>
      <c r="HDV120" s="1845" t="e">
        <f>+HDU120/HDU$16</f>
        <v>#DIV/0!</v>
      </c>
      <c r="HDW120" s="1538">
        <f>+HDW558</f>
        <v>0</v>
      </c>
      <c r="HDX120" s="1845" t="e">
        <f>+HDW120/HDW$16</f>
        <v>#DIV/0!</v>
      </c>
      <c r="HDY120" s="1538">
        <f>+HDY558</f>
        <v>0</v>
      </c>
      <c r="HDZ120" s="1845" t="e">
        <f>+HDY120/HDY$16</f>
        <v>#DIV/0!</v>
      </c>
      <c r="HEA120" s="1538">
        <f>+HEA558</f>
        <v>0</v>
      </c>
      <c r="HEB120" s="1845" t="e">
        <f>+HEA120/HEA$16</f>
        <v>#DIV/0!</v>
      </c>
      <c r="HEC120" s="1538">
        <f>+HEC558</f>
        <v>0</v>
      </c>
      <c r="HED120" s="1845" t="e">
        <f>+HEC120/HEC$16</f>
        <v>#DIV/0!</v>
      </c>
      <c r="HEE120" s="1538">
        <f>+HEE558</f>
        <v>0</v>
      </c>
      <c r="HEF120" s="1845" t="e">
        <f>+HEE120/HEE$16</f>
        <v>#DIV/0!</v>
      </c>
      <c r="HEG120" s="1538">
        <f>+HEG558</f>
        <v>0</v>
      </c>
      <c r="HEH120" s="1845" t="e">
        <f>+HEG120/HEG$16</f>
        <v>#DIV/0!</v>
      </c>
      <c r="HEI120" s="1538">
        <f>+HEI558</f>
        <v>0</v>
      </c>
      <c r="HEJ120" s="1845" t="e">
        <f>+HEI120/HEI$16</f>
        <v>#DIV/0!</v>
      </c>
      <c r="HEK120" s="1538">
        <f>+HEK558</f>
        <v>0</v>
      </c>
      <c r="HEL120" s="1845" t="e">
        <f>+HEK120/HEK$16</f>
        <v>#DIV/0!</v>
      </c>
      <c r="HEM120" s="1538">
        <f>+HEM558</f>
        <v>0</v>
      </c>
      <c r="HEN120" s="1845" t="e">
        <f>+HEM120/HEM$16</f>
        <v>#DIV/0!</v>
      </c>
      <c r="HEO120" s="1538">
        <f>+HEO558</f>
        <v>0</v>
      </c>
      <c r="HEP120" s="1845" t="e">
        <f>+HEO120/HEO$16</f>
        <v>#DIV/0!</v>
      </c>
      <c r="HEQ120" s="1538">
        <f>+HEQ558</f>
        <v>0</v>
      </c>
      <c r="HER120" s="1845" t="e">
        <f>+HEQ120/HEQ$16</f>
        <v>#DIV/0!</v>
      </c>
      <c r="HES120" s="1538">
        <f>+HES558</f>
        <v>0</v>
      </c>
      <c r="HET120" s="1845" t="e">
        <f>+HES120/HES$16</f>
        <v>#DIV/0!</v>
      </c>
      <c r="HEU120" s="1538">
        <f>+HEU558</f>
        <v>0</v>
      </c>
      <c r="HEV120" s="1845" t="e">
        <f>+HEU120/HEU$16</f>
        <v>#DIV/0!</v>
      </c>
      <c r="HEW120" s="1538">
        <f>+HEW558</f>
        <v>0</v>
      </c>
      <c r="HEX120" s="1845" t="e">
        <f>+HEW120/HEW$16</f>
        <v>#DIV/0!</v>
      </c>
      <c r="HEY120" s="1538">
        <f>+HEY558</f>
        <v>0</v>
      </c>
      <c r="HEZ120" s="1845" t="e">
        <f>+HEY120/HEY$16</f>
        <v>#DIV/0!</v>
      </c>
      <c r="HFA120" s="1538">
        <f>+HFA558</f>
        <v>0</v>
      </c>
      <c r="HFB120" s="1845" t="e">
        <f>+HFA120/HFA$16</f>
        <v>#DIV/0!</v>
      </c>
      <c r="HFC120" s="1538">
        <f>+HFC558</f>
        <v>0</v>
      </c>
      <c r="HFD120" s="1845" t="e">
        <f>+HFC120/HFC$16</f>
        <v>#DIV/0!</v>
      </c>
      <c r="HFE120" s="1538">
        <f>+HFE558</f>
        <v>0</v>
      </c>
      <c r="HFF120" s="1845" t="e">
        <f>+HFE120/HFE$16</f>
        <v>#DIV/0!</v>
      </c>
      <c r="HFG120" s="1538">
        <f>+HFG558</f>
        <v>0</v>
      </c>
      <c r="HFH120" s="1845" t="e">
        <f>+HFG120/HFG$16</f>
        <v>#DIV/0!</v>
      </c>
      <c r="HFI120" s="1538">
        <f>+HFI558</f>
        <v>0</v>
      </c>
      <c r="HFJ120" s="1845" t="e">
        <f>+HFI120/HFI$16</f>
        <v>#DIV/0!</v>
      </c>
      <c r="HFK120" s="1538">
        <f>+HFK558</f>
        <v>0</v>
      </c>
      <c r="HFL120" s="1845" t="e">
        <f>+HFK120/HFK$16</f>
        <v>#DIV/0!</v>
      </c>
      <c r="HFM120" s="1538">
        <f>+HFM558</f>
        <v>0</v>
      </c>
      <c r="HFN120" s="1845" t="e">
        <f>+HFM120/HFM$16</f>
        <v>#DIV/0!</v>
      </c>
      <c r="HFO120" s="1538">
        <f>+HFO558</f>
        <v>0</v>
      </c>
      <c r="HFP120" s="1845" t="e">
        <f>+HFO120/HFO$16</f>
        <v>#DIV/0!</v>
      </c>
      <c r="HFQ120" s="1538">
        <f>+HFQ558</f>
        <v>0</v>
      </c>
      <c r="HFR120" s="1845" t="e">
        <f>+HFQ120/HFQ$16</f>
        <v>#DIV/0!</v>
      </c>
      <c r="HFS120" s="1538">
        <f>+HFS558</f>
        <v>0</v>
      </c>
      <c r="HFT120" s="1845" t="e">
        <f>+HFS120/HFS$16</f>
        <v>#DIV/0!</v>
      </c>
      <c r="HFU120" s="1538">
        <f>+HFU558</f>
        <v>0</v>
      </c>
      <c r="HFV120" s="1845" t="e">
        <f>+HFU120/HFU$16</f>
        <v>#DIV/0!</v>
      </c>
      <c r="HFW120" s="1538">
        <f>+HFW558</f>
        <v>0</v>
      </c>
      <c r="HFX120" s="1845" t="e">
        <f>+HFW120/HFW$16</f>
        <v>#DIV/0!</v>
      </c>
      <c r="HFY120" s="1538">
        <f>+HFY558</f>
        <v>0</v>
      </c>
      <c r="HFZ120" s="1845" t="e">
        <f>+HFY120/HFY$16</f>
        <v>#DIV/0!</v>
      </c>
      <c r="HGA120" s="1538">
        <f>+HGA558</f>
        <v>0</v>
      </c>
      <c r="HGB120" s="1845" t="e">
        <f>+HGA120/HGA$16</f>
        <v>#DIV/0!</v>
      </c>
      <c r="HGC120" s="1538">
        <f>+HGC558</f>
        <v>0</v>
      </c>
      <c r="HGD120" s="1845" t="e">
        <f>+HGC120/HGC$16</f>
        <v>#DIV/0!</v>
      </c>
      <c r="HGE120" s="1538">
        <f>+HGE558</f>
        <v>0</v>
      </c>
      <c r="HGF120" s="1845" t="e">
        <f>+HGE120/HGE$16</f>
        <v>#DIV/0!</v>
      </c>
      <c r="HGG120" s="1538">
        <f>+HGG558</f>
        <v>0</v>
      </c>
      <c r="HGH120" s="1845" t="e">
        <f>+HGG120/HGG$16</f>
        <v>#DIV/0!</v>
      </c>
      <c r="HGI120" s="1538">
        <f>+HGI558</f>
        <v>0</v>
      </c>
      <c r="HGJ120" s="1845" t="e">
        <f>+HGI120/HGI$16</f>
        <v>#DIV/0!</v>
      </c>
      <c r="HGK120" s="1538">
        <f>+HGK558</f>
        <v>0</v>
      </c>
      <c r="HGL120" s="1845" t="e">
        <f>+HGK120/HGK$16</f>
        <v>#DIV/0!</v>
      </c>
      <c r="HGM120" s="1538">
        <f>+HGM558</f>
        <v>0</v>
      </c>
      <c r="HGN120" s="1845" t="e">
        <f>+HGM120/HGM$16</f>
        <v>#DIV/0!</v>
      </c>
      <c r="HGO120" s="1538">
        <f>+HGO558</f>
        <v>0</v>
      </c>
      <c r="HGP120" s="1845" t="e">
        <f>+HGO120/HGO$16</f>
        <v>#DIV/0!</v>
      </c>
      <c r="HGQ120" s="1538">
        <f>+HGQ558</f>
        <v>0</v>
      </c>
      <c r="HGR120" s="1845" t="e">
        <f>+HGQ120/HGQ$16</f>
        <v>#DIV/0!</v>
      </c>
      <c r="HGS120" s="1538">
        <f>+HGS558</f>
        <v>0</v>
      </c>
      <c r="HGT120" s="1845" t="e">
        <f>+HGS120/HGS$16</f>
        <v>#DIV/0!</v>
      </c>
      <c r="HGU120" s="1538">
        <f>+HGU558</f>
        <v>0</v>
      </c>
      <c r="HGV120" s="1845" t="e">
        <f>+HGU120/HGU$16</f>
        <v>#DIV/0!</v>
      </c>
      <c r="HGW120" s="1538">
        <f>+HGW558</f>
        <v>0</v>
      </c>
      <c r="HGX120" s="1845" t="e">
        <f>+HGW120/HGW$16</f>
        <v>#DIV/0!</v>
      </c>
      <c r="HGY120" s="1538">
        <f>+HGY558</f>
        <v>0</v>
      </c>
      <c r="HGZ120" s="1845" t="e">
        <f>+HGY120/HGY$16</f>
        <v>#DIV/0!</v>
      </c>
      <c r="HHA120" s="1538">
        <f>+HHA558</f>
        <v>0</v>
      </c>
      <c r="HHB120" s="1845" t="e">
        <f>+HHA120/HHA$16</f>
        <v>#DIV/0!</v>
      </c>
      <c r="HHC120" s="1538">
        <f>+HHC558</f>
        <v>0</v>
      </c>
      <c r="HHD120" s="1845" t="e">
        <f>+HHC120/HHC$16</f>
        <v>#DIV/0!</v>
      </c>
      <c r="HHE120" s="1538">
        <f>+HHE558</f>
        <v>0</v>
      </c>
      <c r="HHF120" s="1845" t="e">
        <f>+HHE120/HHE$16</f>
        <v>#DIV/0!</v>
      </c>
      <c r="HHG120" s="1538">
        <f>+HHG558</f>
        <v>0</v>
      </c>
      <c r="HHH120" s="1845" t="e">
        <f>+HHG120/HHG$16</f>
        <v>#DIV/0!</v>
      </c>
      <c r="HHI120" s="1538">
        <f>+HHI558</f>
        <v>0</v>
      </c>
      <c r="HHJ120" s="1845" t="e">
        <f>+HHI120/HHI$16</f>
        <v>#DIV/0!</v>
      </c>
      <c r="HHK120" s="1538">
        <f>+HHK558</f>
        <v>0</v>
      </c>
      <c r="HHL120" s="1845" t="e">
        <f>+HHK120/HHK$16</f>
        <v>#DIV/0!</v>
      </c>
      <c r="HHM120" s="1538">
        <f>+HHM558</f>
        <v>0</v>
      </c>
      <c r="HHN120" s="1845" t="e">
        <f>+HHM120/HHM$16</f>
        <v>#DIV/0!</v>
      </c>
      <c r="HHO120" s="1538">
        <f>+HHO558</f>
        <v>0</v>
      </c>
      <c r="HHP120" s="1845" t="e">
        <f>+HHO120/HHO$16</f>
        <v>#DIV/0!</v>
      </c>
      <c r="HHQ120" s="1538">
        <f>+HHQ558</f>
        <v>0</v>
      </c>
      <c r="HHR120" s="1845" t="e">
        <f>+HHQ120/HHQ$16</f>
        <v>#DIV/0!</v>
      </c>
      <c r="HHS120" s="1538">
        <f>+HHS558</f>
        <v>0</v>
      </c>
      <c r="HHT120" s="1845" t="e">
        <f>+HHS120/HHS$16</f>
        <v>#DIV/0!</v>
      </c>
      <c r="HHU120" s="1538">
        <f>+HHU558</f>
        <v>0</v>
      </c>
      <c r="HHV120" s="1845" t="e">
        <f>+HHU120/HHU$16</f>
        <v>#DIV/0!</v>
      </c>
      <c r="HHW120" s="1538">
        <f>+HHW558</f>
        <v>0</v>
      </c>
      <c r="HHX120" s="1845" t="e">
        <f>+HHW120/HHW$16</f>
        <v>#DIV/0!</v>
      </c>
      <c r="HHY120" s="1538">
        <f>+HHY558</f>
        <v>0</v>
      </c>
      <c r="HHZ120" s="1845" t="e">
        <f>+HHY120/HHY$16</f>
        <v>#DIV/0!</v>
      </c>
      <c r="HIA120" s="1538">
        <f>+HIA558</f>
        <v>0</v>
      </c>
      <c r="HIB120" s="1845" t="e">
        <f>+HIA120/HIA$16</f>
        <v>#DIV/0!</v>
      </c>
      <c r="HIC120" s="1538">
        <f>+HIC558</f>
        <v>0</v>
      </c>
      <c r="HID120" s="1845" t="e">
        <f>+HIC120/HIC$16</f>
        <v>#DIV/0!</v>
      </c>
      <c r="HIE120" s="1538">
        <f>+HIE558</f>
        <v>0</v>
      </c>
      <c r="HIF120" s="1845" t="e">
        <f>+HIE120/HIE$16</f>
        <v>#DIV/0!</v>
      </c>
      <c r="HIG120" s="1538">
        <f>+HIG558</f>
        <v>0</v>
      </c>
      <c r="HIH120" s="1845" t="e">
        <f>+HIG120/HIG$16</f>
        <v>#DIV/0!</v>
      </c>
      <c r="HII120" s="1538">
        <f>+HII558</f>
        <v>0</v>
      </c>
      <c r="HIJ120" s="1845" t="e">
        <f>+HII120/HII$16</f>
        <v>#DIV/0!</v>
      </c>
      <c r="HIK120" s="1538">
        <f>+HIK558</f>
        <v>0</v>
      </c>
      <c r="HIL120" s="1845" t="e">
        <f>+HIK120/HIK$16</f>
        <v>#DIV/0!</v>
      </c>
      <c r="HIM120" s="1538">
        <f>+HIM558</f>
        <v>0</v>
      </c>
      <c r="HIN120" s="1845" t="e">
        <f>+HIM120/HIM$16</f>
        <v>#DIV/0!</v>
      </c>
      <c r="HIO120" s="1538">
        <f>+HIO558</f>
        <v>0</v>
      </c>
      <c r="HIP120" s="1845" t="e">
        <f>+HIO120/HIO$16</f>
        <v>#DIV/0!</v>
      </c>
      <c r="HIQ120" s="1538">
        <f>+HIQ558</f>
        <v>0</v>
      </c>
      <c r="HIR120" s="1845" t="e">
        <f>+HIQ120/HIQ$16</f>
        <v>#DIV/0!</v>
      </c>
      <c r="HIS120" s="1538">
        <f>+HIS558</f>
        <v>0</v>
      </c>
      <c r="HIT120" s="1845" t="e">
        <f>+HIS120/HIS$16</f>
        <v>#DIV/0!</v>
      </c>
      <c r="HIU120" s="1538">
        <f>+HIU558</f>
        <v>0</v>
      </c>
      <c r="HIV120" s="1845" t="e">
        <f>+HIU120/HIU$16</f>
        <v>#DIV/0!</v>
      </c>
      <c r="HIW120" s="1538">
        <f>+HIW558</f>
        <v>0</v>
      </c>
      <c r="HIX120" s="1845" t="e">
        <f>+HIW120/HIW$16</f>
        <v>#DIV/0!</v>
      </c>
      <c r="HIY120" s="1538">
        <f>+HIY558</f>
        <v>0</v>
      </c>
      <c r="HIZ120" s="1845" t="e">
        <f>+HIY120/HIY$16</f>
        <v>#DIV/0!</v>
      </c>
      <c r="HJA120" s="1538">
        <f>+HJA558</f>
        <v>0</v>
      </c>
      <c r="HJB120" s="1845" t="e">
        <f>+HJA120/HJA$16</f>
        <v>#DIV/0!</v>
      </c>
      <c r="HJC120" s="1538">
        <f>+HJC558</f>
        <v>0</v>
      </c>
      <c r="HJD120" s="1845" t="e">
        <f>+HJC120/HJC$16</f>
        <v>#DIV/0!</v>
      </c>
      <c r="HJE120" s="1538">
        <f>+HJE558</f>
        <v>0</v>
      </c>
      <c r="HJF120" s="1845" t="e">
        <f>+HJE120/HJE$16</f>
        <v>#DIV/0!</v>
      </c>
      <c r="HJG120" s="1538">
        <f>+HJG558</f>
        <v>0</v>
      </c>
      <c r="HJH120" s="1845" t="e">
        <f>+HJG120/HJG$16</f>
        <v>#DIV/0!</v>
      </c>
      <c r="HJI120" s="1538">
        <f>+HJI558</f>
        <v>0</v>
      </c>
      <c r="HJJ120" s="1845" t="e">
        <f>+HJI120/HJI$16</f>
        <v>#DIV/0!</v>
      </c>
      <c r="HJK120" s="1538">
        <f>+HJK558</f>
        <v>0</v>
      </c>
      <c r="HJL120" s="1845" t="e">
        <f>+HJK120/HJK$16</f>
        <v>#DIV/0!</v>
      </c>
      <c r="HJM120" s="1538">
        <f>+HJM558</f>
        <v>0</v>
      </c>
      <c r="HJN120" s="1845" t="e">
        <f>+HJM120/HJM$16</f>
        <v>#DIV/0!</v>
      </c>
      <c r="HJO120" s="1538">
        <f>+HJO558</f>
        <v>0</v>
      </c>
      <c r="HJP120" s="1845" t="e">
        <f>+HJO120/HJO$16</f>
        <v>#DIV/0!</v>
      </c>
      <c r="HJQ120" s="1538">
        <f>+HJQ558</f>
        <v>0</v>
      </c>
      <c r="HJR120" s="1845" t="e">
        <f>+HJQ120/HJQ$16</f>
        <v>#DIV/0!</v>
      </c>
      <c r="HJS120" s="1538">
        <f>+HJS558</f>
        <v>0</v>
      </c>
      <c r="HJT120" s="1845" t="e">
        <f>+HJS120/HJS$16</f>
        <v>#DIV/0!</v>
      </c>
      <c r="HJU120" s="1538">
        <f>+HJU558</f>
        <v>0</v>
      </c>
      <c r="HJV120" s="1845" t="e">
        <f>+HJU120/HJU$16</f>
        <v>#DIV/0!</v>
      </c>
      <c r="HJW120" s="1538">
        <f>+HJW558</f>
        <v>0</v>
      </c>
      <c r="HJX120" s="1845" t="e">
        <f>+HJW120/HJW$16</f>
        <v>#DIV/0!</v>
      </c>
      <c r="HJY120" s="1538">
        <f>+HJY558</f>
        <v>0</v>
      </c>
      <c r="HJZ120" s="1845" t="e">
        <f>+HJY120/HJY$16</f>
        <v>#DIV/0!</v>
      </c>
      <c r="HKA120" s="1538">
        <f>+HKA558</f>
        <v>0</v>
      </c>
      <c r="HKB120" s="1845" t="e">
        <f>+HKA120/HKA$16</f>
        <v>#DIV/0!</v>
      </c>
      <c r="HKC120" s="1538">
        <f>+HKC558</f>
        <v>0</v>
      </c>
      <c r="HKD120" s="1845" t="e">
        <f>+HKC120/HKC$16</f>
        <v>#DIV/0!</v>
      </c>
      <c r="HKE120" s="1538">
        <f>+HKE558</f>
        <v>0</v>
      </c>
      <c r="HKF120" s="1845" t="e">
        <f>+HKE120/HKE$16</f>
        <v>#DIV/0!</v>
      </c>
      <c r="HKG120" s="1538">
        <f>+HKG558</f>
        <v>0</v>
      </c>
      <c r="HKH120" s="1845" t="e">
        <f>+HKG120/HKG$16</f>
        <v>#DIV/0!</v>
      </c>
      <c r="HKI120" s="1538">
        <f>+HKI558</f>
        <v>0</v>
      </c>
      <c r="HKJ120" s="1845" t="e">
        <f>+HKI120/HKI$16</f>
        <v>#DIV/0!</v>
      </c>
      <c r="HKK120" s="1538">
        <f>+HKK558</f>
        <v>0</v>
      </c>
      <c r="HKL120" s="1845" t="e">
        <f>+HKK120/HKK$16</f>
        <v>#DIV/0!</v>
      </c>
      <c r="HKM120" s="1538">
        <f>+HKM558</f>
        <v>0</v>
      </c>
      <c r="HKN120" s="1845" t="e">
        <f>+HKM120/HKM$16</f>
        <v>#DIV/0!</v>
      </c>
      <c r="HKO120" s="1538">
        <f>+HKO558</f>
        <v>0</v>
      </c>
      <c r="HKP120" s="1845" t="e">
        <f>+HKO120/HKO$16</f>
        <v>#DIV/0!</v>
      </c>
      <c r="HKQ120" s="1538">
        <f>+HKQ558</f>
        <v>0</v>
      </c>
      <c r="HKR120" s="1845" t="e">
        <f>+HKQ120/HKQ$16</f>
        <v>#DIV/0!</v>
      </c>
      <c r="HKS120" s="1538">
        <f>+HKS558</f>
        <v>0</v>
      </c>
      <c r="HKT120" s="1845" t="e">
        <f>+HKS120/HKS$16</f>
        <v>#DIV/0!</v>
      </c>
      <c r="HKU120" s="1538">
        <f>+HKU558</f>
        <v>0</v>
      </c>
      <c r="HKV120" s="1845" t="e">
        <f>+HKU120/HKU$16</f>
        <v>#DIV/0!</v>
      </c>
      <c r="HKW120" s="1538">
        <f>+HKW558</f>
        <v>0</v>
      </c>
      <c r="HKX120" s="1845" t="e">
        <f>+HKW120/HKW$16</f>
        <v>#DIV/0!</v>
      </c>
      <c r="HKY120" s="1538">
        <f>+HKY558</f>
        <v>0</v>
      </c>
      <c r="HKZ120" s="1845" t="e">
        <f>+HKY120/HKY$16</f>
        <v>#DIV/0!</v>
      </c>
      <c r="HLA120" s="1538">
        <f>+HLA558</f>
        <v>0</v>
      </c>
      <c r="HLB120" s="1845" t="e">
        <f>+HLA120/HLA$16</f>
        <v>#DIV/0!</v>
      </c>
      <c r="HLC120" s="1538">
        <f>+HLC558</f>
        <v>0</v>
      </c>
      <c r="HLD120" s="1845" t="e">
        <f>+HLC120/HLC$16</f>
        <v>#DIV/0!</v>
      </c>
      <c r="HLE120" s="1538">
        <f>+HLE558</f>
        <v>0</v>
      </c>
      <c r="HLF120" s="1845" t="e">
        <f>+HLE120/HLE$16</f>
        <v>#DIV/0!</v>
      </c>
      <c r="HLG120" s="1538">
        <f>+HLG558</f>
        <v>0</v>
      </c>
      <c r="HLH120" s="1845" t="e">
        <f>+HLG120/HLG$16</f>
        <v>#DIV/0!</v>
      </c>
      <c r="HLI120" s="1538">
        <f>+HLI558</f>
        <v>0</v>
      </c>
      <c r="HLJ120" s="1845" t="e">
        <f>+HLI120/HLI$16</f>
        <v>#DIV/0!</v>
      </c>
      <c r="HLK120" s="1538">
        <f>+HLK558</f>
        <v>0</v>
      </c>
      <c r="HLL120" s="1845" t="e">
        <f>+HLK120/HLK$16</f>
        <v>#DIV/0!</v>
      </c>
      <c r="HLM120" s="1538">
        <f>+HLM558</f>
        <v>0</v>
      </c>
      <c r="HLN120" s="1845" t="e">
        <f>+HLM120/HLM$16</f>
        <v>#DIV/0!</v>
      </c>
      <c r="HLO120" s="1538">
        <f>+HLO558</f>
        <v>0</v>
      </c>
      <c r="HLP120" s="1845" t="e">
        <f>+HLO120/HLO$16</f>
        <v>#DIV/0!</v>
      </c>
      <c r="HLQ120" s="1538">
        <f>+HLQ558</f>
        <v>0</v>
      </c>
      <c r="HLR120" s="1845" t="e">
        <f>+HLQ120/HLQ$16</f>
        <v>#DIV/0!</v>
      </c>
      <c r="HLS120" s="1538">
        <f>+HLS558</f>
        <v>0</v>
      </c>
      <c r="HLT120" s="1845" t="e">
        <f>+HLS120/HLS$16</f>
        <v>#DIV/0!</v>
      </c>
      <c r="HLU120" s="1538">
        <f>+HLU558</f>
        <v>0</v>
      </c>
      <c r="HLV120" s="1845" t="e">
        <f>+HLU120/HLU$16</f>
        <v>#DIV/0!</v>
      </c>
      <c r="HLW120" s="1538">
        <f>+HLW558</f>
        <v>0</v>
      </c>
      <c r="HLX120" s="1845" t="e">
        <f>+HLW120/HLW$16</f>
        <v>#DIV/0!</v>
      </c>
      <c r="HLY120" s="1538">
        <f>+HLY558</f>
        <v>0</v>
      </c>
      <c r="HLZ120" s="1845" t="e">
        <f>+HLY120/HLY$16</f>
        <v>#DIV/0!</v>
      </c>
      <c r="HMA120" s="1538">
        <f>+HMA558</f>
        <v>0</v>
      </c>
      <c r="HMB120" s="1845" t="e">
        <f>+HMA120/HMA$16</f>
        <v>#DIV/0!</v>
      </c>
      <c r="HMC120" s="1538">
        <f>+HMC558</f>
        <v>0</v>
      </c>
      <c r="HMD120" s="1845" t="e">
        <f>+HMC120/HMC$16</f>
        <v>#DIV/0!</v>
      </c>
      <c r="HME120" s="1538">
        <f>+HME558</f>
        <v>0</v>
      </c>
      <c r="HMF120" s="1845" t="e">
        <f>+HME120/HME$16</f>
        <v>#DIV/0!</v>
      </c>
      <c r="HMG120" s="1538">
        <f>+HMG558</f>
        <v>0</v>
      </c>
      <c r="HMH120" s="1845" t="e">
        <f>+HMG120/HMG$16</f>
        <v>#DIV/0!</v>
      </c>
      <c r="HMI120" s="1538">
        <f>+HMI558</f>
        <v>0</v>
      </c>
      <c r="HMJ120" s="1845" t="e">
        <f>+HMI120/HMI$16</f>
        <v>#DIV/0!</v>
      </c>
      <c r="HMK120" s="1538">
        <f>+HMK558</f>
        <v>0</v>
      </c>
      <c r="HML120" s="1845" t="e">
        <f>+HMK120/HMK$16</f>
        <v>#DIV/0!</v>
      </c>
      <c r="HMM120" s="1538">
        <f>+HMM558</f>
        <v>0</v>
      </c>
      <c r="HMN120" s="1845" t="e">
        <f>+HMM120/HMM$16</f>
        <v>#DIV/0!</v>
      </c>
      <c r="HMO120" s="1538">
        <f>+HMO558</f>
        <v>0</v>
      </c>
      <c r="HMP120" s="1845" t="e">
        <f>+HMO120/HMO$16</f>
        <v>#DIV/0!</v>
      </c>
      <c r="HMQ120" s="1538">
        <f>+HMQ558</f>
        <v>0</v>
      </c>
      <c r="HMR120" s="1845" t="e">
        <f>+HMQ120/HMQ$16</f>
        <v>#DIV/0!</v>
      </c>
      <c r="HMS120" s="1538">
        <f>+HMS558</f>
        <v>0</v>
      </c>
      <c r="HMT120" s="1845" t="e">
        <f>+HMS120/HMS$16</f>
        <v>#DIV/0!</v>
      </c>
      <c r="HMU120" s="1538">
        <f>+HMU558</f>
        <v>0</v>
      </c>
      <c r="HMV120" s="1845" t="e">
        <f>+HMU120/HMU$16</f>
        <v>#DIV/0!</v>
      </c>
      <c r="HMW120" s="1538">
        <f>+HMW558</f>
        <v>0</v>
      </c>
      <c r="HMX120" s="1845" t="e">
        <f>+HMW120/HMW$16</f>
        <v>#DIV/0!</v>
      </c>
      <c r="HMY120" s="1538">
        <f>+HMY558</f>
        <v>0</v>
      </c>
      <c r="HMZ120" s="1845" t="e">
        <f>+HMY120/HMY$16</f>
        <v>#DIV/0!</v>
      </c>
      <c r="HNA120" s="1538">
        <f>+HNA558</f>
        <v>0</v>
      </c>
      <c r="HNB120" s="1845" t="e">
        <f>+HNA120/HNA$16</f>
        <v>#DIV/0!</v>
      </c>
      <c r="HNC120" s="1538">
        <f>+HNC558</f>
        <v>0</v>
      </c>
      <c r="HND120" s="1845" t="e">
        <f>+HNC120/HNC$16</f>
        <v>#DIV/0!</v>
      </c>
      <c r="HNE120" s="1538">
        <f>+HNE558</f>
        <v>0</v>
      </c>
      <c r="HNF120" s="1845" t="e">
        <f>+HNE120/HNE$16</f>
        <v>#DIV/0!</v>
      </c>
      <c r="HNG120" s="1538">
        <f>+HNG558</f>
        <v>0</v>
      </c>
      <c r="HNH120" s="1845" t="e">
        <f>+HNG120/HNG$16</f>
        <v>#DIV/0!</v>
      </c>
      <c r="HNI120" s="1538">
        <f>+HNI558</f>
        <v>0</v>
      </c>
      <c r="HNJ120" s="1845" t="e">
        <f>+HNI120/HNI$16</f>
        <v>#DIV/0!</v>
      </c>
      <c r="HNK120" s="1538">
        <f>+HNK558</f>
        <v>0</v>
      </c>
      <c r="HNL120" s="1845" t="e">
        <f>+HNK120/HNK$16</f>
        <v>#DIV/0!</v>
      </c>
      <c r="HNM120" s="1538">
        <f>+HNM558</f>
        <v>0</v>
      </c>
      <c r="HNN120" s="1845" t="e">
        <f>+HNM120/HNM$16</f>
        <v>#DIV/0!</v>
      </c>
      <c r="HNO120" s="1538">
        <f>+HNO558</f>
        <v>0</v>
      </c>
      <c r="HNP120" s="1845" t="e">
        <f>+HNO120/HNO$16</f>
        <v>#DIV/0!</v>
      </c>
      <c r="HNQ120" s="1538">
        <f>+HNQ558</f>
        <v>0</v>
      </c>
      <c r="HNR120" s="1845" t="e">
        <f>+HNQ120/HNQ$16</f>
        <v>#DIV/0!</v>
      </c>
      <c r="HNS120" s="1538">
        <f>+HNS558</f>
        <v>0</v>
      </c>
      <c r="HNT120" s="1845" t="e">
        <f>+HNS120/HNS$16</f>
        <v>#DIV/0!</v>
      </c>
      <c r="HNU120" s="1538">
        <f>+HNU558</f>
        <v>0</v>
      </c>
      <c r="HNV120" s="1845" t="e">
        <f>+HNU120/HNU$16</f>
        <v>#DIV/0!</v>
      </c>
      <c r="HNW120" s="1538">
        <f>+HNW558</f>
        <v>0</v>
      </c>
      <c r="HNX120" s="1845" t="e">
        <f>+HNW120/HNW$16</f>
        <v>#DIV/0!</v>
      </c>
      <c r="HNY120" s="1538">
        <f>+HNY558</f>
        <v>0</v>
      </c>
      <c r="HNZ120" s="1845" t="e">
        <f>+HNY120/HNY$16</f>
        <v>#DIV/0!</v>
      </c>
      <c r="HOA120" s="1538">
        <f>+HOA558</f>
        <v>0</v>
      </c>
      <c r="HOB120" s="1845" t="e">
        <f>+HOA120/HOA$16</f>
        <v>#DIV/0!</v>
      </c>
      <c r="HOC120" s="1538">
        <f>+HOC558</f>
        <v>0</v>
      </c>
      <c r="HOD120" s="1845" t="e">
        <f>+HOC120/HOC$16</f>
        <v>#DIV/0!</v>
      </c>
      <c r="HOE120" s="1538">
        <f>+HOE558</f>
        <v>0</v>
      </c>
      <c r="HOF120" s="1845" t="e">
        <f>+HOE120/HOE$16</f>
        <v>#DIV/0!</v>
      </c>
      <c r="HOG120" s="1538">
        <f>+HOG558</f>
        <v>0</v>
      </c>
      <c r="HOH120" s="1845" t="e">
        <f>+HOG120/HOG$16</f>
        <v>#DIV/0!</v>
      </c>
      <c r="HOI120" s="1538">
        <f>+HOI558</f>
        <v>0</v>
      </c>
      <c r="HOJ120" s="1845" t="e">
        <f>+HOI120/HOI$16</f>
        <v>#DIV/0!</v>
      </c>
      <c r="HOK120" s="1538">
        <f>+HOK558</f>
        <v>0</v>
      </c>
      <c r="HOL120" s="1845" t="e">
        <f>+HOK120/HOK$16</f>
        <v>#DIV/0!</v>
      </c>
      <c r="HOM120" s="1538">
        <f>+HOM558</f>
        <v>0</v>
      </c>
      <c r="HON120" s="1845" t="e">
        <f>+HOM120/HOM$16</f>
        <v>#DIV/0!</v>
      </c>
      <c r="HOO120" s="1538">
        <f>+HOO558</f>
        <v>0</v>
      </c>
      <c r="HOP120" s="1845" t="e">
        <f>+HOO120/HOO$16</f>
        <v>#DIV/0!</v>
      </c>
      <c r="HOQ120" s="1538">
        <f>+HOQ558</f>
        <v>0</v>
      </c>
      <c r="HOR120" s="1845" t="e">
        <f>+HOQ120/HOQ$16</f>
        <v>#DIV/0!</v>
      </c>
      <c r="HOS120" s="1538">
        <f>+HOS558</f>
        <v>0</v>
      </c>
      <c r="HOT120" s="1845" t="e">
        <f>+HOS120/HOS$16</f>
        <v>#DIV/0!</v>
      </c>
      <c r="HOU120" s="1538">
        <f>+HOU558</f>
        <v>0</v>
      </c>
      <c r="HOV120" s="1845" t="e">
        <f>+HOU120/HOU$16</f>
        <v>#DIV/0!</v>
      </c>
      <c r="HOW120" s="1538">
        <f>+HOW558</f>
        <v>0</v>
      </c>
      <c r="HOX120" s="1845" t="e">
        <f>+HOW120/HOW$16</f>
        <v>#DIV/0!</v>
      </c>
      <c r="HOY120" s="1538">
        <f>+HOY558</f>
        <v>0</v>
      </c>
      <c r="HOZ120" s="1845" t="e">
        <f>+HOY120/HOY$16</f>
        <v>#DIV/0!</v>
      </c>
      <c r="HPA120" s="1538">
        <f>+HPA558</f>
        <v>0</v>
      </c>
      <c r="HPB120" s="1845" t="e">
        <f>+HPA120/HPA$16</f>
        <v>#DIV/0!</v>
      </c>
      <c r="HPC120" s="1538">
        <f>+HPC558</f>
        <v>0</v>
      </c>
      <c r="HPD120" s="1845" t="e">
        <f>+HPC120/HPC$16</f>
        <v>#DIV/0!</v>
      </c>
      <c r="HPE120" s="1538">
        <f>+HPE558</f>
        <v>0</v>
      </c>
      <c r="HPF120" s="1845" t="e">
        <f>+HPE120/HPE$16</f>
        <v>#DIV/0!</v>
      </c>
      <c r="HPG120" s="1538">
        <f>+HPG558</f>
        <v>0</v>
      </c>
      <c r="HPH120" s="1845" t="e">
        <f>+HPG120/HPG$16</f>
        <v>#DIV/0!</v>
      </c>
      <c r="HPI120" s="1538">
        <f>+HPI558</f>
        <v>0</v>
      </c>
      <c r="HPJ120" s="1845" t="e">
        <f>+HPI120/HPI$16</f>
        <v>#DIV/0!</v>
      </c>
      <c r="HPK120" s="1538">
        <f>+HPK558</f>
        <v>0</v>
      </c>
      <c r="HPL120" s="1845" t="e">
        <f>+HPK120/HPK$16</f>
        <v>#DIV/0!</v>
      </c>
      <c r="HPM120" s="1538">
        <f>+HPM558</f>
        <v>0</v>
      </c>
      <c r="HPN120" s="1845" t="e">
        <f>+HPM120/HPM$16</f>
        <v>#DIV/0!</v>
      </c>
      <c r="HPO120" s="1538">
        <f>+HPO558</f>
        <v>0</v>
      </c>
      <c r="HPP120" s="1845" t="e">
        <f>+HPO120/HPO$16</f>
        <v>#DIV/0!</v>
      </c>
      <c r="HPQ120" s="1538">
        <f>+HPQ558</f>
        <v>0</v>
      </c>
      <c r="HPR120" s="1845" t="e">
        <f>+HPQ120/HPQ$16</f>
        <v>#DIV/0!</v>
      </c>
      <c r="HPS120" s="1538">
        <f>+HPS558</f>
        <v>0</v>
      </c>
      <c r="HPT120" s="1845" t="e">
        <f>+HPS120/HPS$16</f>
        <v>#DIV/0!</v>
      </c>
      <c r="HPU120" s="1538">
        <f>+HPU558</f>
        <v>0</v>
      </c>
      <c r="HPV120" s="1845" t="e">
        <f>+HPU120/HPU$16</f>
        <v>#DIV/0!</v>
      </c>
      <c r="HPW120" s="1538">
        <f>+HPW558</f>
        <v>0</v>
      </c>
      <c r="HPX120" s="1845" t="e">
        <f>+HPW120/HPW$16</f>
        <v>#DIV/0!</v>
      </c>
      <c r="HPY120" s="1538">
        <f>+HPY558</f>
        <v>0</v>
      </c>
      <c r="HPZ120" s="1845" t="e">
        <f>+HPY120/HPY$16</f>
        <v>#DIV/0!</v>
      </c>
      <c r="HQA120" s="1538">
        <f>+HQA558</f>
        <v>0</v>
      </c>
      <c r="HQB120" s="1845" t="e">
        <f>+HQA120/HQA$16</f>
        <v>#DIV/0!</v>
      </c>
      <c r="HQC120" s="1538">
        <f>+HQC558</f>
        <v>0</v>
      </c>
      <c r="HQD120" s="1845" t="e">
        <f>+HQC120/HQC$16</f>
        <v>#DIV/0!</v>
      </c>
      <c r="HQE120" s="1538">
        <f>+HQE558</f>
        <v>0</v>
      </c>
      <c r="HQF120" s="1845" t="e">
        <f>+HQE120/HQE$16</f>
        <v>#DIV/0!</v>
      </c>
      <c r="HQG120" s="1538">
        <f>+HQG558</f>
        <v>0</v>
      </c>
      <c r="HQH120" s="1845" t="e">
        <f>+HQG120/HQG$16</f>
        <v>#DIV/0!</v>
      </c>
      <c r="HQI120" s="1538">
        <f>+HQI558</f>
        <v>0</v>
      </c>
      <c r="HQJ120" s="1845" t="e">
        <f>+HQI120/HQI$16</f>
        <v>#DIV/0!</v>
      </c>
      <c r="HQK120" s="1538">
        <f>+HQK558</f>
        <v>0</v>
      </c>
      <c r="HQL120" s="1845" t="e">
        <f>+HQK120/HQK$16</f>
        <v>#DIV/0!</v>
      </c>
      <c r="HQM120" s="1538">
        <f>+HQM558</f>
        <v>0</v>
      </c>
      <c r="HQN120" s="1845" t="e">
        <f>+HQM120/HQM$16</f>
        <v>#DIV/0!</v>
      </c>
      <c r="HQO120" s="1538">
        <f>+HQO558</f>
        <v>0</v>
      </c>
      <c r="HQP120" s="1845" t="e">
        <f>+HQO120/HQO$16</f>
        <v>#DIV/0!</v>
      </c>
      <c r="HQQ120" s="1538">
        <f>+HQQ558</f>
        <v>0</v>
      </c>
      <c r="HQR120" s="1845" t="e">
        <f>+HQQ120/HQQ$16</f>
        <v>#DIV/0!</v>
      </c>
      <c r="HQS120" s="1538">
        <f>+HQS558</f>
        <v>0</v>
      </c>
      <c r="HQT120" s="1845" t="e">
        <f>+HQS120/HQS$16</f>
        <v>#DIV/0!</v>
      </c>
      <c r="HQU120" s="1538">
        <f>+HQU558</f>
        <v>0</v>
      </c>
      <c r="HQV120" s="1845" t="e">
        <f>+HQU120/HQU$16</f>
        <v>#DIV/0!</v>
      </c>
      <c r="HQW120" s="1538">
        <f>+HQW558</f>
        <v>0</v>
      </c>
      <c r="HQX120" s="1845" t="e">
        <f>+HQW120/HQW$16</f>
        <v>#DIV/0!</v>
      </c>
      <c r="HQY120" s="1538">
        <f>+HQY558</f>
        <v>0</v>
      </c>
      <c r="HQZ120" s="1845" t="e">
        <f>+HQY120/HQY$16</f>
        <v>#DIV/0!</v>
      </c>
      <c r="HRA120" s="1538">
        <f>+HRA558</f>
        <v>0</v>
      </c>
      <c r="HRB120" s="1845" t="e">
        <f>+HRA120/HRA$16</f>
        <v>#DIV/0!</v>
      </c>
      <c r="HRC120" s="1538">
        <f>+HRC558</f>
        <v>0</v>
      </c>
      <c r="HRD120" s="1845" t="e">
        <f>+HRC120/HRC$16</f>
        <v>#DIV/0!</v>
      </c>
      <c r="HRE120" s="1538">
        <f>+HRE558</f>
        <v>0</v>
      </c>
      <c r="HRF120" s="1845" t="e">
        <f>+HRE120/HRE$16</f>
        <v>#DIV/0!</v>
      </c>
      <c r="HRG120" s="1538">
        <f>+HRG558</f>
        <v>0</v>
      </c>
      <c r="HRH120" s="1845" t="e">
        <f>+HRG120/HRG$16</f>
        <v>#DIV/0!</v>
      </c>
      <c r="HRI120" s="1538">
        <f>+HRI558</f>
        <v>0</v>
      </c>
      <c r="HRJ120" s="1845" t="e">
        <f>+HRI120/HRI$16</f>
        <v>#DIV/0!</v>
      </c>
      <c r="HRK120" s="1538">
        <f>+HRK558</f>
        <v>0</v>
      </c>
      <c r="HRL120" s="1845" t="e">
        <f>+HRK120/HRK$16</f>
        <v>#DIV/0!</v>
      </c>
      <c r="HRM120" s="1538">
        <f>+HRM558</f>
        <v>0</v>
      </c>
      <c r="HRN120" s="1845" t="e">
        <f>+HRM120/HRM$16</f>
        <v>#DIV/0!</v>
      </c>
      <c r="HRO120" s="1538">
        <f>+HRO558</f>
        <v>0</v>
      </c>
      <c r="HRP120" s="1845" t="e">
        <f>+HRO120/HRO$16</f>
        <v>#DIV/0!</v>
      </c>
      <c r="HRQ120" s="1538">
        <f>+HRQ558</f>
        <v>0</v>
      </c>
      <c r="HRR120" s="1845" t="e">
        <f>+HRQ120/HRQ$16</f>
        <v>#DIV/0!</v>
      </c>
      <c r="HRS120" s="1538">
        <f>+HRS558</f>
        <v>0</v>
      </c>
      <c r="HRT120" s="1845" t="e">
        <f>+HRS120/HRS$16</f>
        <v>#DIV/0!</v>
      </c>
      <c r="HRU120" s="1538">
        <f>+HRU558</f>
        <v>0</v>
      </c>
      <c r="HRV120" s="1845" t="e">
        <f>+HRU120/HRU$16</f>
        <v>#DIV/0!</v>
      </c>
      <c r="HRW120" s="1538">
        <f>+HRW558</f>
        <v>0</v>
      </c>
      <c r="HRX120" s="1845" t="e">
        <f>+HRW120/HRW$16</f>
        <v>#DIV/0!</v>
      </c>
      <c r="HRY120" s="1538">
        <f>+HRY558</f>
        <v>0</v>
      </c>
      <c r="HRZ120" s="1845" t="e">
        <f>+HRY120/HRY$16</f>
        <v>#DIV/0!</v>
      </c>
      <c r="HSA120" s="1538">
        <f>+HSA558</f>
        <v>0</v>
      </c>
      <c r="HSB120" s="1845" t="e">
        <f>+HSA120/HSA$16</f>
        <v>#DIV/0!</v>
      </c>
      <c r="HSC120" s="1538">
        <f>+HSC558</f>
        <v>0</v>
      </c>
      <c r="HSD120" s="1845" t="e">
        <f>+HSC120/HSC$16</f>
        <v>#DIV/0!</v>
      </c>
      <c r="HSE120" s="1538">
        <f>+HSE558</f>
        <v>0</v>
      </c>
      <c r="HSF120" s="1845" t="e">
        <f>+HSE120/HSE$16</f>
        <v>#DIV/0!</v>
      </c>
      <c r="HSG120" s="1538">
        <f>+HSG558</f>
        <v>0</v>
      </c>
      <c r="HSH120" s="1845" t="e">
        <f>+HSG120/HSG$16</f>
        <v>#DIV/0!</v>
      </c>
      <c r="HSI120" s="1538">
        <f>+HSI558</f>
        <v>0</v>
      </c>
      <c r="HSJ120" s="1845" t="e">
        <f>+HSI120/HSI$16</f>
        <v>#DIV/0!</v>
      </c>
      <c r="HSK120" s="1538">
        <f>+HSK558</f>
        <v>0</v>
      </c>
      <c r="HSL120" s="1845" t="e">
        <f>+HSK120/HSK$16</f>
        <v>#DIV/0!</v>
      </c>
      <c r="HSM120" s="1538">
        <f>+HSM558</f>
        <v>0</v>
      </c>
      <c r="HSN120" s="1845" t="e">
        <f>+HSM120/HSM$16</f>
        <v>#DIV/0!</v>
      </c>
      <c r="HSO120" s="1538">
        <f>+HSO558</f>
        <v>0</v>
      </c>
      <c r="HSP120" s="1845" t="e">
        <f>+HSO120/HSO$16</f>
        <v>#DIV/0!</v>
      </c>
      <c r="HSQ120" s="1538">
        <f>+HSQ558</f>
        <v>0</v>
      </c>
      <c r="HSR120" s="1845" t="e">
        <f>+HSQ120/HSQ$16</f>
        <v>#DIV/0!</v>
      </c>
      <c r="HSS120" s="1538">
        <f>+HSS558</f>
        <v>0</v>
      </c>
      <c r="HST120" s="1845" t="e">
        <f>+HSS120/HSS$16</f>
        <v>#DIV/0!</v>
      </c>
      <c r="HSU120" s="1538">
        <f>+HSU558</f>
        <v>0</v>
      </c>
      <c r="HSV120" s="1845" t="e">
        <f>+HSU120/HSU$16</f>
        <v>#DIV/0!</v>
      </c>
      <c r="HSW120" s="1538">
        <f>+HSW558</f>
        <v>0</v>
      </c>
      <c r="HSX120" s="1845" t="e">
        <f>+HSW120/HSW$16</f>
        <v>#DIV/0!</v>
      </c>
      <c r="HSY120" s="1538">
        <f>+HSY558</f>
        <v>0</v>
      </c>
      <c r="HSZ120" s="1845" t="e">
        <f>+HSY120/HSY$16</f>
        <v>#DIV/0!</v>
      </c>
      <c r="HTA120" s="1538">
        <f>+HTA558</f>
        <v>0</v>
      </c>
      <c r="HTB120" s="1845" t="e">
        <f>+HTA120/HTA$16</f>
        <v>#DIV/0!</v>
      </c>
      <c r="HTC120" s="1538">
        <f>+HTC558</f>
        <v>0</v>
      </c>
      <c r="HTD120" s="1845" t="e">
        <f>+HTC120/HTC$16</f>
        <v>#DIV/0!</v>
      </c>
      <c r="HTE120" s="1538">
        <f>+HTE558</f>
        <v>0</v>
      </c>
      <c r="HTF120" s="1845" t="e">
        <f>+HTE120/HTE$16</f>
        <v>#DIV/0!</v>
      </c>
      <c r="HTG120" s="1538">
        <f>+HTG558</f>
        <v>0</v>
      </c>
      <c r="HTH120" s="1845" t="e">
        <f>+HTG120/HTG$16</f>
        <v>#DIV/0!</v>
      </c>
      <c r="HTI120" s="1538">
        <f>+HTI558</f>
        <v>0</v>
      </c>
      <c r="HTJ120" s="1845" t="e">
        <f>+HTI120/HTI$16</f>
        <v>#DIV/0!</v>
      </c>
      <c r="HTK120" s="1538">
        <f>+HTK558</f>
        <v>0</v>
      </c>
      <c r="HTL120" s="1845" t="e">
        <f>+HTK120/HTK$16</f>
        <v>#DIV/0!</v>
      </c>
      <c r="HTM120" s="1538">
        <f>+HTM558</f>
        <v>0</v>
      </c>
      <c r="HTN120" s="1845" t="e">
        <f>+HTM120/HTM$16</f>
        <v>#DIV/0!</v>
      </c>
      <c r="HTO120" s="1538">
        <f>+HTO558</f>
        <v>0</v>
      </c>
      <c r="HTP120" s="1845" t="e">
        <f>+HTO120/HTO$16</f>
        <v>#DIV/0!</v>
      </c>
      <c r="HTQ120" s="1538">
        <f>+HTQ558</f>
        <v>0</v>
      </c>
      <c r="HTR120" s="1845" t="e">
        <f>+HTQ120/HTQ$16</f>
        <v>#DIV/0!</v>
      </c>
      <c r="HTS120" s="1538">
        <f>+HTS558</f>
        <v>0</v>
      </c>
      <c r="HTT120" s="1845" t="e">
        <f>+HTS120/HTS$16</f>
        <v>#DIV/0!</v>
      </c>
      <c r="HTU120" s="1538">
        <f>+HTU558</f>
        <v>0</v>
      </c>
      <c r="HTV120" s="1845" t="e">
        <f>+HTU120/HTU$16</f>
        <v>#DIV/0!</v>
      </c>
      <c r="HTW120" s="1538">
        <f>+HTW558</f>
        <v>0</v>
      </c>
      <c r="HTX120" s="1845" t="e">
        <f>+HTW120/HTW$16</f>
        <v>#DIV/0!</v>
      </c>
      <c r="HTY120" s="1538">
        <f>+HTY558</f>
        <v>0</v>
      </c>
      <c r="HTZ120" s="1845" t="e">
        <f>+HTY120/HTY$16</f>
        <v>#DIV/0!</v>
      </c>
      <c r="HUA120" s="1538">
        <f>+HUA558</f>
        <v>0</v>
      </c>
      <c r="HUB120" s="1845" t="e">
        <f>+HUA120/HUA$16</f>
        <v>#DIV/0!</v>
      </c>
      <c r="HUC120" s="1538">
        <f>+HUC558</f>
        <v>0</v>
      </c>
      <c r="HUD120" s="1845" t="e">
        <f>+HUC120/HUC$16</f>
        <v>#DIV/0!</v>
      </c>
      <c r="HUE120" s="1538">
        <f>+HUE558</f>
        <v>0</v>
      </c>
      <c r="HUF120" s="1845" t="e">
        <f>+HUE120/HUE$16</f>
        <v>#DIV/0!</v>
      </c>
      <c r="HUG120" s="1538">
        <f>+HUG558</f>
        <v>0</v>
      </c>
      <c r="HUH120" s="1845" t="e">
        <f>+HUG120/HUG$16</f>
        <v>#DIV/0!</v>
      </c>
      <c r="HUI120" s="1538">
        <f>+HUI558</f>
        <v>0</v>
      </c>
      <c r="HUJ120" s="1845" t="e">
        <f>+HUI120/HUI$16</f>
        <v>#DIV/0!</v>
      </c>
      <c r="HUK120" s="1538">
        <f>+HUK558</f>
        <v>0</v>
      </c>
      <c r="HUL120" s="1845" t="e">
        <f>+HUK120/HUK$16</f>
        <v>#DIV/0!</v>
      </c>
      <c r="HUM120" s="1538">
        <f>+HUM558</f>
        <v>0</v>
      </c>
      <c r="HUN120" s="1845" t="e">
        <f>+HUM120/HUM$16</f>
        <v>#DIV/0!</v>
      </c>
      <c r="HUO120" s="1538">
        <f>+HUO558</f>
        <v>0</v>
      </c>
      <c r="HUP120" s="1845" t="e">
        <f>+HUO120/HUO$16</f>
        <v>#DIV/0!</v>
      </c>
      <c r="HUQ120" s="1538">
        <f>+HUQ558</f>
        <v>0</v>
      </c>
      <c r="HUR120" s="1845" t="e">
        <f>+HUQ120/HUQ$16</f>
        <v>#DIV/0!</v>
      </c>
      <c r="HUS120" s="1538">
        <f>+HUS558</f>
        <v>0</v>
      </c>
      <c r="HUT120" s="1845" t="e">
        <f>+HUS120/HUS$16</f>
        <v>#DIV/0!</v>
      </c>
      <c r="HUU120" s="1538">
        <f>+HUU558</f>
        <v>0</v>
      </c>
      <c r="HUV120" s="1845" t="e">
        <f>+HUU120/HUU$16</f>
        <v>#DIV/0!</v>
      </c>
      <c r="HUW120" s="1538">
        <f>+HUW558</f>
        <v>0</v>
      </c>
      <c r="HUX120" s="1845" t="e">
        <f>+HUW120/HUW$16</f>
        <v>#DIV/0!</v>
      </c>
      <c r="HUY120" s="1538">
        <f>+HUY558</f>
        <v>0</v>
      </c>
      <c r="HUZ120" s="1845" t="e">
        <f>+HUY120/HUY$16</f>
        <v>#DIV/0!</v>
      </c>
      <c r="HVA120" s="1538">
        <f>+HVA558</f>
        <v>0</v>
      </c>
      <c r="HVB120" s="1845" t="e">
        <f>+HVA120/HVA$16</f>
        <v>#DIV/0!</v>
      </c>
      <c r="HVC120" s="1538">
        <f>+HVC558</f>
        <v>0</v>
      </c>
      <c r="HVD120" s="1845" t="e">
        <f>+HVC120/HVC$16</f>
        <v>#DIV/0!</v>
      </c>
      <c r="HVE120" s="1538">
        <f>+HVE558</f>
        <v>0</v>
      </c>
      <c r="HVF120" s="1845" t="e">
        <f>+HVE120/HVE$16</f>
        <v>#DIV/0!</v>
      </c>
      <c r="HVG120" s="1538">
        <f>+HVG558</f>
        <v>0</v>
      </c>
      <c r="HVH120" s="1845" t="e">
        <f>+HVG120/HVG$16</f>
        <v>#DIV/0!</v>
      </c>
      <c r="HVI120" s="1538">
        <f>+HVI558</f>
        <v>0</v>
      </c>
      <c r="HVJ120" s="1845" t="e">
        <f>+HVI120/HVI$16</f>
        <v>#DIV/0!</v>
      </c>
      <c r="HVK120" s="1538">
        <f>+HVK558</f>
        <v>0</v>
      </c>
      <c r="HVL120" s="1845" t="e">
        <f>+HVK120/HVK$16</f>
        <v>#DIV/0!</v>
      </c>
      <c r="HVM120" s="1538">
        <f>+HVM558</f>
        <v>0</v>
      </c>
      <c r="HVN120" s="1845" t="e">
        <f>+HVM120/HVM$16</f>
        <v>#DIV/0!</v>
      </c>
      <c r="HVO120" s="1538">
        <f>+HVO558</f>
        <v>0</v>
      </c>
      <c r="HVP120" s="1845" t="e">
        <f>+HVO120/HVO$16</f>
        <v>#DIV/0!</v>
      </c>
      <c r="HVQ120" s="1538">
        <f>+HVQ558</f>
        <v>0</v>
      </c>
      <c r="HVR120" s="1845" t="e">
        <f>+HVQ120/HVQ$16</f>
        <v>#DIV/0!</v>
      </c>
      <c r="HVS120" s="1538">
        <f>+HVS558</f>
        <v>0</v>
      </c>
      <c r="HVT120" s="1845" t="e">
        <f>+HVS120/HVS$16</f>
        <v>#DIV/0!</v>
      </c>
      <c r="HVU120" s="1538">
        <f>+HVU558</f>
        <v>0</v>
      </c>
      <c r="HVV120" s="1845" t="e">
        <f>+HVU120/HVU$16</f>
        <v>#DIV/0!</v>
      </c>
      <c r="HVW120" s="1538">
        <f>+HVW558</f>
        <v>0</v>
      </c>
      <c r="HVX120" s="1845" t="e">
        <f>+HVW120/HVW$16</f>
        <v>#DIV/0!</v>
      </c>
      <c r="HVY120" s="1538">
        <f>+HVY558</f>
        <v>0</v>
      </c>
      <c r="HVZ120" s="1845" t="e">
        <f>+HVY120/HVY$16</f>
        <v>#DIV/0!</v>
      </c>
      <c r="HWA120" s="1538">
        <f>+HWA558</f>
        <v>0</v>
      </c>
      <c r="HWB120" s="1845" t="e">
        <f>+HWA120/HWA$16</f>
        <v>#DIV/0!</v>
      </c>
      <c r="HWC120" s="1538">
        <f>+HWC558</f>
        <v>0</v>
      </c>
      <c r="HWD120" s="1845" t="e">
        <f>+HWC120/HWC$16</f>
        <v>#DIV/0!</v>
      </c>
      <c r="HWE120" s="1538">
        <f>+HWE558</f>
        <v>0</v>
      </c>
      <c r="HWF120" s="1845" t="e">
        <f>+HWE120/HWE$16</f>
        <v>#DIV/0!</v>
      </c>
      <c r="HWG120" s="1538">
        <f>+HWG558</f>
        <v>0</v>
      </c>
      <c r="HWH120" s="1845" t="e">
        <f>+HWG120/HWG$16</f>
        <v>#DIV/0!</v>
      </c>
      <c r="HWI120" s="1538">
        <f>+HWI558</f>
        <v>0</v>
      </c>
      <c r="HWJ120" s="1845" t="e">
        <f>+HWI120/HWI$16</f>
        <v>#DIV/0!</v>
      </c>
      <c r="HWK120" s="1538">
        <f>+HWK558</f>
        <v>0</v>
      </c>
      <c r="HWL120" s="1845" t="e">
        <f>+HWK120/HWK$16</f>
        <v>#DIV/0!</v>
      </c>
      <c r="HWM120" s="1538">
        <f>+HWM558</f>
        <v>0</v>
      </c>
      <c r="HWN120" s="1845" t="e">
        <f>+HWM120/HWM$16</f>
        <v>#DIV/0!</v>
      </c>
      <c r="HWO120" s="1538">
        <f>+HWO558</f>
        <v>0</v>
      </c>
      <c r="HWP120" s="1845" t="e">
        <f>+HWO120/HWO$16</f>
        <v>#DIV/0!</v>
      </c>
      <c r="HWQ120" s="1538">
        <f>+HWQ558</f>
        <v>0</v>
      </c>
      <c r="HWR120" s="1845" t="e">
        <f>+HWQ120/HWQ$16</f>
        <v>#DIV/0!</v>
      </c>
      <c r="HWS120" s="1538">
        <f>+HWS558</f>
        <v>0</v>
      </c>
      <c r="HWT120" s="1845" t="e">
        <f>+HWS120/HWS$16</f>
        <v>#DIV/0!</v>
      </c>
      <c r="HWU120" s="1538">
        <f>+HWU558</f>
        <v>0</v>
      </c>
      <c r="HWV120" s="1845" t="e">
        <f>+HWU120/HWU$16</f>
        <v>#DIV/0!</v>
      </c>
      <c r="HWW120" s="1538">
        <f>+HWW558</f>
        <v>0</v>
      </c>
      <c r="HWX120" s="1845" t="e">
        <f>+HWW120/HWW$16</f>
        <v>#DIV/0!</v>
      </c>
      <c r="HWY120" s="1538">
        <f>+HWY558</f>
        <v>0</v>
      </c>
      <c r="HWZ120" s="1845" t="e">
        <f>+HWY120/HWY$16</f>
        <v>#DIV/0!</v>
      </c>
      <c r="HXA120" s="1538">
        <f>+HXA558</f>
        <v>0</v>
      </c>
      <c r="HXB120" s="1845" t="e">
        <f>+HXA120/HXA$16</f>
        <v>#DIV/0!</v>
      </c>
      <c r="HXC120" s="1538">
        <f>+HXC558</f>
        <v>0</v>
      </c>
      <c r="HXD120" s="1845" t="e">
        <f>+HXC120/HXC$16</f>
        <v>#DIV/0!</v>
      </c>
      <c r="HXE120" s="1538">
        <f>+HXE558</f>
        <v>0</v>
      </c>
      <c r="HXF120" s="1845" t="e">
        <f>+HXE120/HXE$16</f>
        <v>#DIV/0!</v>
      </c>
      <c r="HXG120" s="1538">
        <f>+HXG558</f>
        <v>0</v>
      </c>
      <c r="HXH120" s="1845" t="e">
        <f>+HXG120/HXG$16</f>
        <v>#DIV/0!</v>
      </c>
      <c r="HXI120" s="1538">
        <f>+HXI558</f>
        <v>0</v>
      </c>
      <c r="HXJ120" s="1845" t="e">
        <f>+HXI120/HXI$16</f>
        <v>#DIV/0!</v>
      </c>
      <c r="HXK120" s="1538">
        <f>+HXK558</f>
        <v>0</v>
      </c>
      <c r="HXL120" s="1845" t="e">
        <f>+HXK120/HXK$16</f>
        <v>#DIV/0!</v>
      </c>
      <c r="HXM120" s="1538">
        <f>+HXM558</f>
        <v>0</v>
      </c>
      <c r="HXN120" s="1845" t="e">
        <f>+HXM120/HXM$16</f>
        <v>#DIV/0!</v>
      </c>
      <c r="HXO120" s="1538">
        <f>+HXO558</f>
        <v>0</v>
      </c>
      <c r="HXP120" s="1845" t="e">
        <f>+HXO120/HXO$16</f>
        <v>#DIV/0!</v>
      </c>
      <c r="HXQ120" s="1538">
        <f>+HXQ558</f>
        <v>0</v>
      </c>
      <c r="HXR120" s="1845" t="e">
        <f>+HXQ120/HXQ$16</f>
        <v>#DIV/0!</v>
      </c>
      <c r="HXS120" s="1538">
        <f>+HXS558</f>
        <v>0</v>
      </c>
      <c r="HXT120" s="1845" t="e">
        <f>+HXS120/HXS$16</f>
        <v>#DIV/0!</v>
      </c>
      <c r="HXU120" s="1538">
        <f>+HXU558</f>
        <v>0</v>
      </c>
      <c r="HXV120" s="1845" t="e">
        <f>+HXU120/HXU$16</f>
        <v>#DIV/0!</v>
      </c>
      <c r="HXW120" s="1538">
        <f>+HXW558</f>
        <v>0</v>
      </c>
      <c r="HXX120" s="1845" t="e">
        <f>+HXW120/HXW$16</f>
        <v>#DIV/0!</v>
      </c>
      <c r="HXY120" s="1538">
        <f>+HXY558</f>
        <v>0</v>
      </c>
      <c r="HXZ120" s="1845" t="e">
        <f>+HXY120/HXY$16</f>
        <v>#DIV/0!</v>
      </c>
      <c r="HYA120" s="1538">
        <f>+HYA558</f>
        <v>0</v>
      </c>
      <c r="HYB120" s="1845" t="e">
        <f>+HYA120/HYA$16</f>
        <v>#DIV/0!</v>
      </c>
      <c r="HYC120" s="1538">
        <f>+HYC558</f>
        <v>0</v>
      </c>
      <c r="HYD120" s="1845" t="e">
        <f>+HYC120/HYC$16</f>
        <v>#DIV/0!</v>
      </c>
      <c r="HYE120" s="1538">
        <f>+HYE558</f>
        <v>0</v>
      </c>
      <c r="HYF120" s="1845" t="e">
        <f>+HYE120/HYE$16</f>
        <v>#DIV/0!</v>
      </c>
      <c r="HYG120" s="1538">
        <f>+HYG558</f>
        <v>0</v>
      </c>
      <c r="HYH120" s="1845" t="e">
        <f>+HYG120/HYG$16</f>
        <v>#DIV/0!</v>
      </c>
      <c r="HYI120" s="1538">
        <f>+HYI558</f>
        <v>0</v>
      </c>
      <c r="HYJ120" s="1845" t="e">
        <f>+HYI120/HYI$16</f>
        <v>#DIV/0!</v>
      </c>
      <c r="HYK120" s="1538">
        <f>+HYK558</f>
        <v>0</v>
      </c>
      <c r="HYL120" s="1845" t="e">
        <f>+HYK120/HYK$16</f>
        <v>#DIV/0!</v>
      </c>
      <c r="HYM120" s="1538">
        <f>+HYM558</f>
        <v>0</v>
      </c>
      <c r="HYN120" s="1845" t="e">
        <f>+HYM120/HYM$16</f>
        <v>#DIV/0!</v>
      </c>
      <c r="HYO120" s="1538">
        <f>+HYO558</f>
        <v>0</v>
      </c>
      <c r="HYP120" s="1845" t="e">
        <f>+HYO120/HYO$16</f>
        <v>#DIV/0!</v>
      </c>
      <c r="HYQ120" s="1538">
        <f>+HYQ558</f>
        <v>0</v>
      </c>
      <c r="HYR120" s="1845" t="e">
        <f>+HYQ120/HYQ$16</f>
        <v>#DIV/0!</v>
      </c>
      <c r="HYS120" s="1538">
        <f>+HYS558</f>
        <v>0</v>
      </c>
      <c r="HYT120" s="1845" t="e">
        <f>+HYS120/HYS$16</f>
        <v>#DIV/0!</v>
      </c>
      <c r="HYU120" s="1538">
        <f>+HYU558</f>
        <v>0</v>
      </c>
      <c r="HYV120" s="1845" t="e">
        <f>+HYU120/HYU$16</f>
        <v>#DIV/0!</v>
      </c>
      <c r="HYW120" s="1538">
        <f>+HYW558</f>
        <v>0</v>
      </c>
      <c r="HYX120" s="1845" t="e">
        <f>+HYW120/HYW$16</f>
        <v>#DIV/0!</v>
      </c>
      <c r="HYY120" s="1538">
        <f>+HYY558</f>
        <v>0</v>
      </c>
      <c r="HYZ120" s="1845" t="e">
        <f>+HYY120/HYY$16</f>
        <v>#DIV/0!</v>
      </c>
      <c r="HZA120" s="1538">
        <f>+HZA558</f>
        <v>0</v>
      </c>
      <c r="HZB120" s="1845" t="e">
        <f>+HZA120/HZA$16</f>
        <v>#DIV/0!</v>
      </c>
      <c r="HZC120" s="1538">
        <f>+HZC558</f>
        <v>0</v>
      </c>
      <c r="HZD120" s="1845" t="e">
        <f>+HZC120/HZC$16</f>
        <v>#DIV/0!</v>
      </c>
      <c r="HZE120" s="1538">
        <f>+HZE558</f>
        <v>0</v>
      </c>
      <c r="HZF120" s="1845" t="e">
        <f>+HZE120/HZE$16</f>
        <v>#DIV/0!</v>
      </c>
      <c r="HZG120" s="1538">
        <f>+HZG558</f>
        <v>0</v>
      </c>
      <c r="HZH120" s="1845" t="e">
        <f>+HZG120/HZG$16</f>
        <v>#DIV/0!</v>
      </c>
      <c r="HZI120" s="1538">
        <f>+HZI558</f>
        <v>0</v>
      </c>
      <c r="HZJ120" s="1845" t="e">
        <f>+HZI120/HZI$16</f>
        <v>#DIV/0!</v>
      </c>
      <c r="HZK120" s="1538">
        <f>+HZK558</f>
        <v>0</v>
      </c>
      <c r="HZL120" s="1845" t="e">
        <f>+HZK120/HZK$16</f>
        <v>#DIV/0!</v>
      </c>
      <c r="HZM120" s="1538">
        <f>+HZM558</f>
        <v>0</v>
      </c>
      <c r="HZN120" s="1845" t="e">
        <f>+HZM120/HZM$16</f>
        <v>#DIV/0!</v>
      </c>
      <c r="HZO120" s="1538">
        <f>+HZO558</f>
        <v>0</v>
      </c>
      <c r="HZP120" s="1845" t="e">
        <f>+HZO120/HZO$16</f>
        <v>#DIV/0!</v>
      </c>
      <c r="HZQ120" s="1538">
        <f>+HZQ558</f>
        <v>0</v>
      </c>
      <c r="HZR120" s="1845" t="e">
        <f>+HZQ120/HZQ$16</f>
        <v>#DIV/0!</v>
      </c>
      <c r="HZS120" s="1538">
        <f>+HZS558</f>
        <v>0</v>
      </c>
      <c r="HZT120" s="1845" t="e">
        <f>+HZS120/HZS$16</f>
        <v>#DIV/0!</v>
      </c>
      <c r="HZU120" s="1538">
        <f>+HZU558</f>
        <v>0</v>
      </c>
      <c r="HZV120" s="1845" t="e">
        <f>+HZU120/HZU$16</f>
        <v>#DIV/0!</v>
      </c>
      <c r="HZW120" s="1538">
        <f>+HZW558</f>
        <v>0</v>
      </c>
      <c r="HZX120" s="1845" t="e">
        <f>+HZW120/HZW$16</f>
        <v>#DIV/0!</v>
      </c>
      <c r="HZY120" s="1538">
        <f>+HZY558</f>
        <v>0</v>
      </c>
      <c r="HZZ120" s="1845" t="e">
        <f>+HZY120/HZY$16</f>
        <v>#DIV/0!</v>
      </c>
      <c r="IAA120" s="1538">
        <f>+IAA558</f>
        <v>0</v>
      </c>
      <c r="IAB120" s="1845" t="e">
        <f>+IAA120/IAA$16</f>
        <v>#DIV/0!</v>
      </c>
      <c r="IAC120" s="1538">
        <f>+IAC558</f>
        <v>0</v>
      </c>
      <c r="IAD120" s="1845" t="e">
        <f>+IAC120/IAC$16</f>
        <v>#DIV/0!</v>
      </c>
      <c r="IAE120" s="1538">
        <f>+IAE558</f>
        <v>0</v>
      </c>
      <c r="IAF120" s="1845" t="e">
        <f>+IAE120/IAE$16</f>
        <v>#DIV/0!</v>
      </c>
      <c r="IAG120" s="1538">
        <f>+IAG558</f>
        <v>0</v>
      </c>
      <c r="IAH120" s="1845" t="e">
        <f>+IAG120/IAG$16</f>
        <v>#DIV/0!</v>
      </c>
      <c r="IAI120" s="1538">
        <f>+IAI558</f>
        <v>0</v>
      </c>
      <c r="IAJ120" s="1845" t="e">
        <f>+IAI120/IAI$16</f>
        <v>#DIV/0!</v>
      </c>
      <c r="IAK120" s="1538">
        <f>+IAK558</f>
        <v>0</v>
      </c>
      <c r="IAL120" s="1845" t="e">
        <f>+IAK120/IAK$16</f>
        <v>#DIV/0!</v>
      </c>
      <c r="IAM120" s="1538">
        <f>+IAM558</f>
        <v>0</v>
      </c>
      <c r="IAN120" s="1845" t="e">
        <f>+IAM120/IAM$16</f>
        <v>#DIV/0!</v>
      </c>
      <c r="IAO120" s="1538">
        <f>+IAO558</f>
        <v>0</v>
      </c>
      <c r="IAP120" s="1845" t="e">
        <f>+IAO120/IAO$16</f>
        <v>#DIV/0!</v>
      </c>
      <c r="IAQ120" s="1538">
        <f>+IAQ558</f>
        <v>0</v>
      </c>
      <c r="IAR120" s="1845" t="e">
        <f>+IAQ120/IAQ$16</f>
        <v>#DIV/0!</v>
      </c>
      <c r="IAS120" s="1538">
        <f>+IAS558</f>
        <v>0</v>
      </c>
      <c r="IAT120" s="1845" t="e">
        <f>+IAS120/IAS$16</f>
        <v>#DIV/0!</v>
      </c>
      <c r="IAU120" s="1538">
        <f>+IAU558</f>
        <v>0</v>
      </c>
      <c r="IAV120" s="1845" t="e">
        <f>+IAU120/IAU$16</f>
        <v>#DIV/0!</v>
      </c>
      <c r="IAW120" s="1538">
        <f>+IAW558</f>
        <v>0</v>
      </c>
      <c r="IAX120" s="1845" t="e">
        <f>+IAW120/IAW$16</f>
        <v>#DIV/0!</v>
      </c>
      <c r="IAY120" s="1538">
        <f>+IAY558</f>
        <v>0</v>
      </c>
      <c r="IAZ120" s="1845" t="e">
        <f>+IAY120/IAY$16</f>
        <v>#DIV/0!</v>
      </c>
      <c r="IBA120" s="1538">
        <f>+IBA558</f>
        <v>0</v>
      </c>
      <c r="IBB120" s="1845" t="e">
        <f>+IBA120/IBA$16</f>
        <v>#DIV/0!</v>
      </c>
      <c r="IBC120" s="1538">
        <f>+IBC558</f>
        <v>0</v>
      </c>
      <c r="IBD120" s="1845" t="e">
        <f>+IBC120/IBC$16</f>
        <v>#DIV/0!</v>
      </c>
      <c r="IBE120" s="1538">
        <f>+IBE558</f>
        <v>0</v>
      </c>
      <c r="IBF120" s="1845" t="e">
        <f>+IBE120/IBE$16</f>
        <v>#DIV/0!</v>
      </c>
      <c r="IBG120" s="1538">
        <f>+IBG558</f>
        <v>0</v>
      </c>
      <c r="IBH120" s="1845" t="e">
        <f>+IBG120/IBG$16</f>
        <v>#DIV/0!</v>
      </c>
      <c r="IBI120" s="1538">
        <f>+IBI558</f>
        <v>0</v>
      </c>
      <c r="IBJ120" s="1845" t="e">
        <f>+IBI120/IBI$16</f>
        <v>#DIV/0!</v>
      </c>
      <c r="IBK120" s="1538">
        <f>+IBK558</f>
        <v>0</v>
      </c>
      <c r="IBL120" s="1845" t="e">
        <f>+IBK120/IBK$16</f>
        <v>#DIV/0!</v>
      </c>
      <c r="IBM120" s="1538">
        <f>+IBM558</f>
        <v>0</v>
      </c>
      <c r="IBN120" s="1845" t="e">
        <f>+IBM120/IBM$16</f>
        <v>#DIV/0!</v>
      </c>
      <c r="IBO120" s="1538">
        <f>+IBO558</f>
        <v>0</v>
      </c>
      <c r="IBP120" s="1845" t="e">
        <f>+IBO120/IBO$16</f>
        <v>#DIV/0!</v>
      </c>
      <c r="IBQ120" s="1538">
        <f>+IBQ558</f>
        <v>0</v>
      </c>
      <c r="IBR120" s="1845" t="e">
        <f>+IBQ120/IBQ$16</f>
        <v>#DIV/0!</v>
      </c>
      <c r="IBS120" s="1538">
        <f>+IBS558</f>
        <v>0</v>
      </c>
      <c r="IBT120" s="1845" t="e">
        <f>+IBS120/IBS$16</f>
        <v>#DIV/0!</v>
      </c>
      <c r="IBU120" s="1538">
        <f>+IBU558</f>
        <v>0</v>
      </c>
      <c r="IBV120" s="1845" t="e">
        <f>+IBU120/IBU$16</f>
        <v>#DIV/0!</v>
      </c>
      <c r="IBW120" s="1538">
        <f>+IBW558</f>
        <v>0</v>
      </c>
      <c r="IBX120" s="1845" t="e">
        <f>+IBW120/IBW$16</f>
        <v>#DIV/0!</v>
      </c>
      <c r="IBY120" s="1538">
        <f>+IBY558</f>
        <v>0</v>
      </c>
      <c r="IBZ120" s="1845" t="e">
        <f>+IBY120/IBY$16</f>
        <v>#DIV/0!</v>
      </c>
      <c r="ICA120" s="1538">
        <f>+ICA558</f>
        <v>0</v>
      </c>
      <c r="ICB120" s="1845" t="e">
        <f>+ICA120/ICA$16</f>
        <v>#DIV/0!</v>
      </c>
      <c r="ICC120" s="1538">
        <f>+ICC558</f>
        <v>0</v>
      </c>
      <c r="ICD120" s="1845" t="e">
        <f>+ICC120/ICC$16</f>
        <v>#DIV/0!</v>
      </c>
      <c r="ICE120" s="1538">
        <f>+ICE558</f>
        <v>0</v>
      </c>
      <c r="ICF120" s="1845" t="e">
        <f>+ICE120/ICE$16</f>
        <v>#DIV/0!</v>
      </c>
      <c r="ICG120" s="1538">
        <f>+ICG558</f>
        <v>0</v>
      </c>
      <c r="ICH120" s="1845" t="e">
        <f>+ICG120/ICG$16</f>
        <v>#DIV/0!</v>
      </c>
      <c r="ICI120" s="1538">
        <f>+ICI558</f>
        <v>0</v>
      </c>
      <c r="ICJ120" s="1845" t="e">
        <f>+ICI120/ICI$16</f>
        <v>#DIV/0!</v>
      </c>
      <c r="ICK120" s="1538">
        <f>+ICK558</f>
        <v>0</v>
      </c>
      <c r="ICL120" s="1845" t="e">
        <f>+ICK120/ICK$16</f>
        <v>#DIV/0!</v>
      </c>
      <c r="ICM120" s="1538">
        <f>+ICM558</f>
        <v>0</v>
      </c>
      <c r="ICN120" s="1845" t="e">
        <f>+ICM120/ICM$16</f>
        <v>#DIV/0!</v>
      </c>
      <c r="ICO120" s="1538">
        <f>+ICO558</f>
        <v>0</v>
      </c>
      <c r="ICP120" s="1845" t="e">
        <f>+ICO120/ICO$16</f>
        <v>#DIV/0!</v>
      </c>
      <c r="ICQ120" s="1538">
        <f>+ICQ558</f>
        <v>0</v>
      </c>
      <c r="ICR120" s="1845" t="e">
        <f>+ICQ120/ICQ$16</f>
        <v>#DIV/0!</v>
      </c>
      <c r="ICS120" s="1538">
        <f>+ICS558</f>
        <v>0</v>
      </c>
      <c r="ICT120" s="1845" t="e">
        <f>+ICS120/ICS$16</f>
        <v>#DIV/0!</v>
      </c>
      <c r="ICU120" s="1538">
        <f>+ICU558</f>
        <v>0</v>
      </c>
      <c r="ICV120" s="1845" t="e">
        <f>+ICU120/ICU$16</f>
        <v>#DIV/0!</v>
      </c>
      <c r="ICW120" s="1538">
        <f>+ICW558</f>
        <v>0</v>
      </c>
      <c r="ICX120" s="1845" t="e">
        <f>+ICW120/ICW$16</f>
        <v>#DIV/0!</v>
      </c>
      <c r="ICY120" s="1538">
        <f>+ICY558</f>
        <v>0</v>
      </c>
      <c r="ICZ120" s="1845" t="e">
        <f>+ICY120/ICY$16</f>
        <v>#DIV/0!</v>
      </c>
      <c r="IDA120" s="1538">
        <f>+IDA558</f>
        <v>0</v>
      </c>
      <c r="IDB120" s="1845" t="e">
        <f>+IDA120/IDA$16</f>
        <v>#DIV/0!</v>
      </c>
      <c r="IDC120" s="1538">
        <f>+IDC558</f>
        <v>0</v>
      </c>
      <c r="IDD120" s="1845" t="e">
        <f>+IDC120/IDC$16</f>
        <v>#DIV/0!</v>
      </c>
      <c r="IDE120" s="1538">
        <f>+IDE558</f>
        <v>0</v>
      </c>
      <c r="IDF120" s="1845" t="e">
        <f>+IDE120/IDE$16</f>
        <v>#DIV/0!</v>
      </c>
      <c r="IDG120" s="1538">
        <f>+IDG558</f>
        <v>0</v>
      </c>
      <c r="IDH120" s="1845" t="e">
        <f>+IDG120/IDG$16</f>
        <v>#DIV/0!</v>
      </c>
      <c r="IDI120" s="1538">
        <f>+IDI558</f>
        <v>0</v>
      </c>
      <c r="IDJ120" s="1845" t="e">
        <f>+IDI120/IDI$16</f>
        <v>#DIV/0!</v>
      </c>
      <c r="IDK120" s="1538">
        <f>+IDK558</f>
        <v>0</v>
      </c>
      <c r="IDL120" s="1845" t="e">
        <f>+IDK120/IDK$16</f>
        <v>#DIV/0!</v>
      </c>
      <c r="IDM120" s="1538">
        <f>+IDM558</f>
        <v>0</v>
      </c>
      <c r="IDN120" s="1845" t="e">
        <f>+IDM120/IDM$16</f>
        <v>#DIV/0!</v>
      </c>
      <c r="IDO120" s="1538">
        <f>+IDO558</f>
        <v>0</v>
      </c>
      <c r="IDP120" s="1845" t="e">
        <f>+IDO120/IDO$16</f>
        <v>#DIV/0!</v>
      </c>
      <c r="IDQ120" s="1538">
        <f>+IDQ558</f>
        <v>0</v>
      </c>
      <c r="IDR120" s="1845" t="e">
        <f>+IDQ120/IDQ$16</f>
        <v>#DIV/0!</v>
      </c>
      <c r="IDS120" s="1538">
        <f>+IDS558</f>
        <v>0</v>
      </c>
      <c r="IDT120" s="1845" t="e">
        <f>+IDS120/IDS$16</f>
        <v>#DIV/0!</v>
      </c>
      <c r="IDU120" s="1538">
        <f>+IDU558</f>
        <v>0</v>
      </c>
      <c r="IDV120" s="1845" t="e">
        <f>+IDU120/IDU$16</f>
        <v>#DIV/0!</v>
      </c>
      <c r="IDW120" s="1538">
        <f>+IDW558</f>
        <v>0</v>
      </c>
      <c r="IDX120" s="1845" t="e">
        <f>+IDW120/IDW$16</f>
        <v>#DIV/0!</v>
      </c>
      <c r="IDY120" s="1538">
        <f>+IDY558</f>
        <v>0</v>
      </c>
      <c r="IDZ120" s="1845" t="e">
        <f>+IDY120/IDY$16</f>
        <v>#DIV/0!</v>
      </c>
      <c r="IEA120" s="1538">
        <f>+IEA558</f>
        <v>0</v>
      </c>
      <c r="IEB120" s="1845" t="e">
        <f>+IEA120/IEA$16</f>
        <v>#DIV/0!</v>
      </c>
      <c r="IEC120" s="1538">
        <f>+IEC558</f>
        <v>0</v>
      </c>
      <c r="IED120" s="1845" t="e">
        <f>+IEC120/IEC$16</f>
        <v>#DIV/0!</v>
      </c>
      <c r="IEE120" s="1538">
        <f>+IEE558</f>
        <v>0</v>
      </c>
      <c r="IEF120" s="1845" t="e">
        <f>+IEE120/IEE$16</f>
        <v>#DIV/0!</v>
      </c>
      <c r="IEG120" s="1538">
        <f>+IEG558</f>
        <v>0</v>
      </c>
      <c r="IEH120" s="1845" t="e">
        <f>+IEG120/IEG$16</f>
        <v>#DIV/0!</v>
      </c>
      <c r="IEI120" s="1538">
        <f>+IEI558</f>
        <v>0</v>
      </c>
      <c r="IEJ120" s="1845" t="e">
        <f>+IEI120/IEI$16</f>
        <v>#DIV/0!</v>
      </c>
      <c r="IEK120" s="1538">
        <f>+IEK558</f>
        <v>0</v>
      </c>
      <c r="IEL120" s="1845" t="e">
        <f>+IEK120/IEK$16</f>
        <v>#DIV/0!</v>
      </c>
      <c r="IEM120" s="1538">
        <f>+IEM558</f>
        <v>0</v>
      </c>
      <c r="IEN120" s="1845" t="e">
        <f>+IEM120/IEM$16</f>
        <v>#DIV/0!</v>
      </c>
      <c r="IEO120" s="1538">
        <f>+IEO558</f>
        <v>0</v>
      </c>
      <c r="IEP120" s="1845" t="e">
        <f>+IEO120/IEO$16</f>
        <v>#DIV/0!</v>
      </c>
      <c r="IEQ120" s="1538">
        <f>+IEQ558</f>
        <v>0</v>
      </c>
      <c r="IER120" s="1845" t="e">
        <f>+IEQ120/IEQ$16</f>
        <v>#DIV/0!</v>
      </c>
      <c r="IES120" s="1538">
        <f>+IES558</f>
        <v>0</v>
      </c>
      <c r="IET120" s="1845" t="e">
        <f>+IES120/IES$16</f>
        <v>#DIV/0!</v>
      </c>
      <c r="IEU120" s="1538">
        <f>+IEU558</f>
        <v>0</v>
      </c>
      <c r="IEV120" s="1845" t="e">
        <f>+IEU120/IEU$16</f>
        <v>#DIV/0!</v>
      </c>
      <c r="IEW120" s="1538">
        <f>+IEW558</f>
        <v>0</v>
      </c>
      <c r="IEX120" s="1845" t="e">
        <f>+IEW120/IEW$16</f>
        <v>#DIV/0!</v>
      </c>
      <c r="IEY120" s="1538">
        <f>+IEY558</f>
        <v>0</v>
      </c>
      <c r="IEZ120" s="1845" t="e">
        <f>+IEY120/IEY$16</f>
        <v>#DIV/0!</v>
      </c>
      <c r="IFA120" s="1538">
        <f>+IFA558</f>
        <v>0</v>
      </c>
      <c r="IFB120" s="1845" t="e">
        <f>+IFA120/IFA$16</f>
        <v>#DIV/0!</v>
      </c>
      <c r="IFC120" s="1538">
        <f>+IFC558</f>
        <v>0</v>
      </c>
      <c r="IFD120" s="1845" t="e">
        <f>+IFC120/IFC$16</f>
        <v>#DIV/0!</v>
      </c>
      <c r="IFE120" s="1538">
        <f>+IFE558</f>
        <v>0</v>
      </c>
      <c r="IFF120" s="1845" t="e">
        <f>+IFE120/IFE$16</f>
        <v>#DIV/0!</v>
      </c>
      <c r="IFG120" s="1538">
        <f>+IFG558</f>
        <v>0</v>
      </c>
      <c r="IFH120" s="1845" t="e">
        <f>+IFG120/IFG$16</f>
        <v>#DIV/0!</v>
      </c>
      <c r="IFI120" s="1538">
        <f>+IFI558</f>
        <v>0</v>
      </c>
      <c r="IFJ120" s="1845" t="e">
        <f>+IFI120/IFI$16</f>
        <v>#DIV/0!</v>
      </c>
      <c r="IFK120" s="1538">
        <f>+IFK558</f>
        <v>0</v>
      </c>
      <c r="IFL120" s="1845" t="e">
        <f>+IFK120/IFK$16</f>
        <v>#DIV/0!</v>
      </c>
      <c r="IFM120" s="1538">
        <f>+IFM558</f>
        <v>0</v>
      </c>
      <c r="IFN120" s="1845" t="e">
        <f>+IFM120/IFM$16</f>
        <v>#DIV/0!</v>
      </c>
      <c r="IFO120" s="1538">
        <f>+IFO558</f>
        <v>0</v>
      </c>
      <c r="IFP120" s="1845" t="e">
        <f>+IFO120/IFO$16</f>
        <v>#DIV/0!</v>
      </c>
      <c r="IFQ120" s="1538">
        <f>+IFQ558</f>
        <v>0</v>
      </c>
      <c r="IFR120" s="1845" t="e">
        <f>+IFQ120/IFQ$16</f>
        <v>#DIV/0!</v>
      </c>
      <c r="IFS120" s="1538">
        <f>+IFS558</f>
        <v>0</v>
      </c>
      <c r="IFT120" s="1845" t="e">
        <f>+IFS120/IFS$16</f>
        <v>#DIV/0!</v>
      </c>
      <c r="IFU120" s="1538">
        <f>+IFU558</f>
        <v>0</v>
      </c>
      <c r="IFV120" s="1845" t="e">
        <f>+IFU120/IFU$16</f>
        <v>#DIV/0!</v>
      </c>
      <c r="IFW120" s="1538">
        <f>+IFW558</f>
        <v>0</v>
      </c>
      <c r="IFX120" s="1845" t="e">
        <f>+IFW120/IFW$16</f>
        <v>#DIV/0!</v>
      </c>
      <c r="IFY120" s="1538">
        <f>+IFY558</f>
        <v>0</v>
      </c>
      <c r="IFZ120" s="1845" t="e">
        <f>+IFY120/IFY$16</f>
        <v>#DIV/0!</v>
      </c>
      <c r="IGA120" s="1538">
        <f>+IGA558</f>
        <v>0</v>
      </c>
      <c r="IGB120" s="1845" t="e">
        <f>+IGA120/IGA$16</f>
        <v>#DIV/0!</v>
      </c>
      <c r="IGC120" s="1538">
        <f>+IGC558</f>
        <v>0</v>
      </c>
      <c r="IGD120" s="1845" t="e">
        <f>+IGC120/IGC$16</f>
        <v>#DIV/0!</v>
      </c>
      <c r="IGE120" s="1538">
        <f>+IGE558</f>
        <v>0</v>
      </c>
      <c r="IGF120" s="1845" t="e">
        <f>+IGE120/IGE$16</f>
        <v>#DIV/0!</v>
      </c>
      <c r="IGG120" s="1538">
        <f>+IGG558</f>
        <v>0</v>
      </c>
      <c r="IGH120" s="1845" t="e">
        <f>+IGG120/IGG$16</f>
        <v>#DIV/0!</v>
      </c>
      <c r="IGI120" s="1538">
        <f>+IGI558</f>
        <v>0</v>
      </c>
      <c r="IGJ120" s="1845" t="e">
        <f>+IGI120/IGI$16</f>
        <v>#DIV/0!</v>
      </c>
      <c r="IGK120" s="1538">
        <f>+IGK558</f>
        <v>0</v>
      </c>
      <c r="IGL120" s="1845" t="e">
        <f>+IGK120/IGK$16</f>
        <v>#DIV/0!</v>
      </c>
      <c r="IGM120" s="1538">
        <f>+IGM558</f>
        <v>0</v>
      </c>
      <c r="IGN120" s="1845" t="e">
        <f>+IGM120/IGM$16</f>
        <v>#DIV/0!</v>
      </c>
      <c r="IGO120" s="1538">
        <f>+IGO558</f>
        <v>0</v>
      </c>
      <c r="IGP120" s="1845" t="e">
        <f>+IGO120/IGO$16</f>
        <v>#DIV/0!</v>
      </c>
      <c r="IGQ120" s="1538">
        <f>+IGQ558</f>
        <v>0</v>
      </c>
      <c r="IGR120" s="1845" t="e">
        <f>+IGQ120/IGQ$16</f>
        <v>#DIV/0!</v>
      </c>
      <c r="IGS120" s="1538">
        <f>+IGS558</f>
        <v>0</v>
      </c>
      <c r="IGT120" s="1845" t="e">
        <f>+IGS120/IGS$16</f>
        <v>#DIV/0!</v>
      </c>
      <c r="IGU120" s="1538">
        <f>+IGU558</f>
        <v>0</v>
      </c>
      <c r="IGV120" s="1845" t="e">
        <f>+IGU120/IGU$16</f>
        <v>#DIV/0!</v>
      </c>
      <c r="IGW120" s="1538">
        <f>+IGW558</f>
        <v>0</v>
      </c>
      <c r="IGX120" s="1845" t="e">
        <f>+IGW120/IGW$16</f>
        <v>#DIV/0!</v>
      </c>
      <c r="IGY120" s="1538">
        <f>+IGY558</f>
        <v>0</v>
      </c>
      <c r="IGZ120" s="1845" t="e">
        <f>+IGY120/IGY$16</f>
        <v>#DIV/0!</v>
      </c>
      <c r="IHA120" s="1538">
        <f>+IHA558</f>
        <v>0</v>
      </c>
      <c r="IHB120" s="1845" t="e">
        <f>+IHA120/IHA$16</f>
        <v>#DIV/0!</v>
      </c>
      <c r="IHC120" s="1538">
        <f>+IHC558</f>
        <v>0</v>
      </c>
      <c r="IHD120" s="1845" t="e">
        <f>+IHC120/IHC$16</f>
        <v>#DIV/0!</v>
      </c>
      <c r="IHE120" s="1538">
        <f>+IHE558</f>
        <v>0</v>
      </c>
      <c r="IHF120" s="1845" t="e">
        <f>+IHE120/IHE$16</f>
        <v>#DIV/0!</v>
      </c>
      <c r="IHG120" s="1538">
        <f>+IHG558</f>
        <v>0</v>
      </c>
      <c r="IHH120" s="1845" t="e">
        <f>+IHG120/IHG$16</f>
        <v>#DIV/0!</v>
      </c>
      <c r="IHI120" s="1538">
        <f>+IHI558</f>
        <v>0</v>
      </c>
      <c r="IHJ120" s="1845" t="e">
        <f>+IHI120/IHI$16</f>
        <v>#DIV/0!</v>
      </c>
      <c r="IHK120" s="1538">
        <f>+IHK558</f>
        <v>0</v>
      </c>
      <c r="IHL120" s="1845" t="e">
        <f>+IHK120/IHK$16</f>
        <v>#DIV/0!</v>
      </c>
      <c r="IHM120" s="1538">
        <f>+IHM558</f>
        <v>0</v>
      </c>
      <c r="IHN120" s="1845" t="e">
        <f>+IHM120/IHM$16</f>
        <v>#DIV/0!</v>
      </c>
      <c r="IHO120" s="1538">
        <f>+IHO558</f>
        <v>0</v>
      </c>
      <c r="IHP120" s="1845" t="e">
        <f>+IHO120/IHO$16</f>
        <v>#DIV/0!</v>
      </c>
      <c r="IHQ120" s="1538">
        <f>+IHQ558</f>
        <v>0</v>
      </c>
      <c r="IHR120" s="1845" t="e">
        <f>+IHQ120/IHQ$16</f>
        <v>#DIV/0!</v>
      </c>
      <c r="IHS120" s="1538">
        <f>+IHS558</f>
        <v>0</v>
      </c>
      <c r="IHT120" s="1845" t="e">
        <f>+IHS120/IHS$16</f>
        <v>#DIV/0!</v>
      </c>
      <c r="IHU120" s="1538">
        <f>+IHU558</f>
        <v>0</v>
      </c>
      <c r="IHV120" s="1845" t="e">
        <f>+IHU120/IHU$16</f>
        <v>#DIV/0!</v>
      </c>
      <c r="IHW120" s="1538">
        <f>+IHW558</f>
        <v>0</v>
      </c>
      <c r="IHX120" s="1845" t="e">
        <f>+IHW120/IHW$16</f>
        <v>#DIV/0!</v>
      </c>
      <c r="IHY120" s="1538">
        <f>+IHY558</f>
        <v>0</v>
      </c>
      <c r="IHZ120" s="1845" t="e">
        <f>+IHY120/IHY$16</f>
        <v>#DIV/0!</v>
      </c>
      <c r="IIA120" s="1538">
        <f>+IIA558</f>
        <v>0</v>
      </c>
      <c r="IIB120" s="1845" t="e">
        <f>+IIA120/IIA$16</f>
        <v>#DIV/0!</v>
      </c>
      <c r="IIC120" s="1538">
        <f>+IIC558</f>
        <v>0</v>
      </c>
      <c r="IID120" s="1845" t="e">
        <f>+IIC120/IIC$16</f>
        <v>#DIV/0!</v>
      </c>
      <c r="IIE120" s="1538">
        <f>+IIE558</f>
        <v>0</v>
      </c>
      <c r="IIF120" s="1845" t="e">
        <f>+IIE120/IIE$16</f>
        <v>#DIV/0!</v>
      </c>
      <c r="IIG120" s="1538">
        <f>+IIG558</f>
        <v>0</v>
      </c>
      <c r="IIH120" s="1845" t="e">
        <f>+IIG120/IIG$16</f>
        <v>#DIV/0!</v>
      </c>
      <c r="III120" s="1538">
        <f>+III558</f>
        <v>0</v>
      </c>
      <c r="IIJ120" s="1845" t="e">
        <f>+III120/III$16</f>
        <v>#DIV/0!</v>
      </c>
      <c r="IIK120" s="1538">
        <f>+IIK558</f>
        <v>0</v>
      </c>
      <c r="IIL120" s="1845" t="e">
        <f>+IIK120/IIK$16</f>
        <v>#DIV/0!</v>
      </c>
      <c r="IIM120" s="1538">
        <f>+IIM558</f>
        <v>0</v>
      </c>
      <c r="IIN120" s="1845" t="e">
        <f>+IIM120/IIM$16</f>
        <v>#DIV/0!</v>
      </c>
      <c r="IIO120" s="1538">
        <f>+IIO558</f>
        <v>0</v>
      </c>
      <c r="IIP120" s="1845" t="e">
        <f>+IIO120/IIO$16</f>
        <v>#DIV/0!</v>
      </c>
      <c r="IIQ120" s="1538">
        <f>+IIQ558</f>
        <v>0</v>
      </c>
      <c r="IIR120" s="1845" t="e">
        <f>+IIQ120/IIQ$16</f>
        <v>#DIV/0!</v>
      </c>
      <c r="IIS120" s="1538">
        <f>+IIS558</f>
        <v>0</v>
      </c>
      <c r="IIT120" s="1845" t="e">
        <f>+IIS120/IIS$16</f>
        <v>#DIV/0!</v>
      </c>
      <c r="IIU120" s="1538">
        <f>+IIU558</f>
        <v>0</v>
      </c>
      <c r="IIV120" s="1845" t="e">
        <f>+IIU120/IIU$16</f>
        <v>#DIV/0!</v>
      </c>
      <c r="IIW120" s="1538">
        <f>+IIW558</f>
        <v>0</v>
      </c>
      <c r="IIX120" s="1845" t="e">
        <f>+IIW120/IIW$16</f>
        <v>#DIV/0!</v>
      </c>
      <c r="IIY120" s="1538">
        <f>+IIY558</f>
        <v>0</v>
      </c>
      <c r="IIZ120" s="1845" t="e">
        <f>+IIY120/IIY$16</f>
        <v>#DIV/0!</v>
      </c>
      <c r="IJA120" s="1538">
        <f>+IJA558</f>
        <v>0</v>
      </c>
      <c r="IJB120" s="1845" t="e">
        <f>+IJA120/IJA$16</f>
        <v>#DIV/0!</v>
      </c>
      <c r="IJC120" s="1538">
        <f>+IJC558</f>
        <v>0</v>
      </c>
      <c r="IJD120" s="1845" t="e">
        <f>+IJC120/IJC$16</f>
        <v>#DIV/0!</v>
      </c>
      <c r="IJE120" s="1538">
        <f>+IJE558</f>
        <v>0</v>
      </c>
      <c r="IJF120" s="1845" t="e">
        <f>+IJE120/IJE$16</f>
        <v>#DIV/0!</v>
      </c>
      <c r="IJG120" s="1538">
        <f>+IJG558</f>
        <v>0</v>
      </c>
      <c r="IJH120" s="1845" t="e">
        <f>+IJG120/IJG$16</f>
        <v>#DIV/0!</v>
      </c>
      <c r="IJI120" s="1538">
        <f>+IJI558</f>
        <v>0</v>
      </c>
      <c r="IJJ120" s="1845" t="e">
        <f>+IJI120/IJI$16</f>
        <v>#DIV/0!</v>
      </c>
      <c r="IJK120" s="1538">
        <f>+IJK558</f>
        <v>0</v>
      </c>
      <c r="IJL120" s="1845" t="e">
        <f>+IJK120/IJK$16</f>
        <v>#DIV/0!</v>
      </c>
      <c r="IJM120" s="1538">
        <f>+IJM558</f>
        <v>0</v>
      </c>
      <c r="IJN120" s="1845" t="e">
        <f>+IJM120/IJM$16</f>
        <v>#DIV/0!</v>
      </c>
      <c r="IJO120" s="1538">
        <f>+IJO558</f>
        <v>0</v>
      </c>
      <c r="IJP120" s="1845" t="e">
        <f>+IJO120/IJO$16</f>
        <v>#DIV/0!</v>
      </c>
      <c r="IJQ120" s="1538">
        <f>+IJQ558</f>
        <v>0</v>
      </c>
      <c r="IJR120" s="1845" t="e">
        <f>+IJQ120/IJQ$16</f>
        <v>#DIV/0!</v>
      </c>
      <c r="IJS120" s="1538">
        <f>+IJS558</f>
        <v>0</v>
      </c>
      <c r="IJT120" s="1845" t="e">
        <f>+IJS120/IJS$16</f>
        <v>#DIV/0!</v>
      </c>
      <c r="IJU120" s="1538">
        <f>+IJU558</f>
        <v>0</v>
      </c>
      <c r="IJV120" s="1845" t="e">
        <f>+IJU120/IJU$16</f>
        <v>#DIV/0!</v>
      </c>
      <c r="IJW120" s="1538">
        <f>+IJW558</f>
        <v>0</v>
      </c>
      <c r="IJX120" s="1845" t="e">
        <f>+IJW120/IJW$16</f>
        <v>#DIV/0!</v>
      </c>
      <c r="IJY120" s="1538">
        <f>+IJY558</f>
        <v>0</v>
      </c>
      <c r="IJZ120" s="1845" t="e">
        <f>+IJY120/IJY$16</f>
        <v>#DIV/0!</v>
      </c>
      <c r="IKA120" s="1538">
        <f>+IKA558</f>
        <v>0</v>
      </c>
      <c r="IKB120" s="1845" t="e">
        <f>+IKA120/IKA$16</f>
        <v>#DIV/0!</v>
      </c>
      <c r="IKC120" s="1538">
        <f>+IKC558</f>
        <v>0</v>
      </c>
      <c r="IKD120" s="1845" t="e">
        <f>+IKC120/IKC$16</f>
        <v>#DIV/0!</v>
      </c>
      <c r="IKE120" s="1538">
        <f>+IKE558</f>
        <v>0</v>
      </c>
      <c r="IKF120" s="1845" t="e">
        <f>+IKE120/IKE$16</f>
        <v>#DIV/0!</v>
      </c>
      <c r="IKG120" s="1538">
        <f>+IKG558</f>
        <v>0</v>
      </c>
      <c r="IKH120" s="1845" t="e">
        <f>+IKG120/IKG$16</f>
        <v>#DIV/0!</v>
      </c>
      <c r="IKI120" s="1538">
        <f>+IKI558</f>
        <v>0</v>
      </c>
      <c r="IKJ120" s="1845" t="e">
        <f>+IKI120/IKI$16</f>
        <v>#DIV/0!</v>
      </c>
      <c r="IKK120" s="1538">
        <f>+IKK558</f>
        <v>0</v>
      </c>
      <c r="IKL120" s="1845" t="e">
        <f>+IKK120/IKK$16</f>
        <v>#DIV/0!</v>
      </c>
      <c r="IKM120" s="1538">
        <f>+IKM558</f>
        <v>0</v>
      </c>
      <c r="IKN120" s="1845" t="e">
        <f>+IKM120/IKM$16</f>
        <v>#DIV/0!</v>
      </c>
      <c r="IKO120" s="1538">
        <f>+IKO558</f>
        <v>0</v>
      </c>
      <c r="IKP120" s="1845" t="e">
        <f>+IKO120/IKO$16</f>
        <v>#DIV/0!</v>
      </c>
      <c r="IKQ120" s="1538">
        <f>+IKQ558</f>
        <v>0</v>
      </c>
      <c r="IKR120" s="1845" t="e">
        <f>+IKQ120/IKQ$16</f>
        <v>#DIV/0!</v>
      </c>
      <c r="IKS120" s="1538">
        <f>+IKS558</f>
        <v>0</v>
      </c>
      <c r="IKT120" s="1845" t="e">
        <f>+IKS120/IKS$16</f>
        <v>#DIV/0!</v>
      </c>
      <c r="IKU120" s="1538">
        <f>+IKU558</f>
        <v>0</v>
      </c>
      <c r="IKV120" s="1845" t="e">
        <f>+IKU120/IKU$16</f>
        <v>#DIV/0!</v>
      </c>
      <c r="IKW120" s="1538">
        <f>+IKW558</f>
        <v>0</v>
      </c>
      <c r="IKX120" s="1845" t="e">
        <f>+IKW120/IKW$16</f>
        <v>#DIV/0!</v>
      </c>
      <c r="IKY120" s="1538">
        <f>+IKY558</f>
        <v>0</v>
      </c>
      <c r="IKZ120" s="1845" t="e">
        <f>+IKY120/IKY$16</f>
        <v>#DIV/0!</v>
      </c>
      <c r="ILA120" s="1538">
        <f>+ILA558</f>
        <v>0</v>
      </c>
      <c r="ILB120" s="1845" t="e">
        <f>+ILA120/ILA$16</f>
        <v>#DIV/0!</v>
      </c>
      <c r="ILC120" s="1538">
        <f>+ILC558</f>
        <v>0</v>
      </c>
      <c r="ILD120" s="1845" t="e">
        <f>+ILC120/ILC$16</f>
        <v>#DIV/0!</v>
      </c>
      <c r="ILE120" s="1538">
        <f>+ILE558</f>
        <v>0</v>
      </c>
      <c r="ILF120" s="1845" t="e">
        <f>+ILE120/ILE$16</f>
        <v>#DIV/0!</v>
      </c>
      <c r="ILG120" s="1538">
        <f>+ILG558</f>
        <v>0</v>
      </c>
      <c r="ILH120" s="1845" t="e">
        <f>+ILG120/ILG$16</f>
        <v>#DIV/0!</v>
      </c>
      <c r="ILI120" s="1538">
        <f>+ILI558</f>
        <v>0</v>
      </c>
      <c r="ILJ120" s="1845" t="e">
        <f>+ILI120/ILI$16</f>
        <v>#DIV/0!</v>
      </c>
      <c r="ILK120" s="1538">
        <f>+ILK558</f>
        <v>0</v>
      </c>
      <c r="ILL120" s="1845" t="e">
        <f>+ILK120/ILK$16</f>
        <v>#DIV/0!</v>
      </c>
      <c r="ILM120" s="1538">
        <f>+ILM558</f>
        <v>0</v>
      </c>
      <c r="ILN120" s="1845" t="e">
        <f>+ILM120/ILM$16</f>
        <v>#DIV/0!</v>
      </c>
      <c r="ILO120" s="1538">
        <f>+ILO558</f>
        <v>0</v>
      </c>
      <c r="ILP120" s="1845" t="e">
        <f>+ILO120/ILO$16</f>
        <v>#DIV/0!</v>
      </c>
      <c r="ILQ120" s="1538">
        <f>+ILQ558</f>
        <v>0</v>
      </c>
      <c r="ILR120" s="1845" t="e">
        <f>+ILQ120/ILQ$16</f>
        <v>#DIV/0!</v>
      </c>
      <c r="ILS120" s="1538">
        <f>+ILS558</f>
        <v>0</v>
      </c>
      <c r="ILT120" s="1845" t="e">
        <f>+ILS120/ILS$16</f>
        <v>#DIV/0!</v>
      </c>
      <c r="ILU120" s="1538">
        <f>+ILU558</f>
        <v>0</v>
      </c>
      <c r="ILV120" s="1845" t="e">
        <f>+ILU120/ILU$16</f>
        <v>#DIV/0!</v>
      </c>
      <c r="ILW120" s="1538">
        <f>+ILW558</f>
        <v>0</v>
      </c>
      <c r="ILX120" s="1845" t="e">
        <f>+ILW120/ILW$16</f>
        <v>#DIV/0!</v>
      </c>
      <c r="ILY120" s="1538">
        <f>+ILY558</f>
        <v>0</v>
      </c>
      <c r="ILZ120" s="1845" t="e">
        <f>+ILY120/ILY$16</f>
        <v>#DIV/0!</v>
      </c>
      <c r="IMA120" s="1538">
        <f>+IMA558</f>
        <v>0</v>
      </c>
      <c r="IMB120" s="1845" t="e">
        <f>+IMA120/IMA$16</f>
        <v>#DIV/0!</v>
      </c>
      <c r="IMC120" s="1538">
        <f>+IMC558</f>
        <v>0</v>
      </c>
      <c r="IMD120" s="1845" t="e">
        <f>+IMC120/IMC$16</f>
        <v>#DIV/0!</v>
      </c>
      <c r="IME120" s="1538">
        <f>+IME558</f>
        <v>0</v>
      </c>
      <c r="IMF120" s="1845" t="e">
        <f>+IME120/IME$16</f>
        <v>#DIV/0!</v>
      </c>
      <c r="IMG120" s="1538">
        <f>+IMG558</f>
        <v>0</v>
      </c>
      <c r="IMH120" s="1845" t="e">
        <f>+IMG120/IMG$16</f>
        <v>#DIV/0!</v>
      </c>
      <c r="IMI120" s="1538">
        <f>+IMI558</f>
        <v>0</v>
      </c>
      <c r="IMJ120" s="1845" t="e">
        <f>+IMI120/IMI$16</f>
        <v>#DIV/0!</v>
      </c>
      <c r="IMK120" s="1538">
        <f>+IMK558</f>
        <v>0</v>
      </c>
      <c r="IML120" s="1845" t="e">
        <f>+IMK120/IMK$16</f>
        <v>#DIV/0!</v>
      </c>
      <c r="IMM120" s="1538">
        <f>+IMM558</f>
        <v>0</v>
      </c>
      <c r="IMN120" s="1845" t="e">
        <f>+IMM120/IMM$16</f>
        <v>#DIV/0!</v>
      </c>
      <c r="IMO120" s="1538">
        <f>+IMO558</f>
        <v>0</v>
      </c>
      <c r="IMP120" s="1845" t="e">
        <f>+IMO120/IMO$16</f>
        <v>#DIV/0!</v>
      </c>
      <c r="IMQ120" s="1538">
        <f>+IMQ558</f>
        <v>0</v>
      </c>
      <c r="IMR120" s="1845" t="e">
        <f>+IMQ120/IMQ$16</f>
        <v>#DIV/0!</v>
      </c>
      <c r="IMS120" s="1538">
        <f>+IMS558</f>
        <v>0</v>
      </c>
      <c r="IMT120" s="1845" t="e">
        <f>+IMS120/IMS$16</f>
        <v>#DIV/0!</v>
      </c>
      <c r="IMU120" s="1538">
        <f>+IMU558</f>
        <v>0</v>
      </c>
      <c r="IMV120" s="1845" t="e">
        <f>+IMU120/IMU$16</f>
        <v>#DIV/0!</v>
      </c>
      <c r="IMW120" s="1538">
        <f>+IMW558</f>
        <v>0</v>
      </c>
      <c r="IMX120" s="1845" t="e">
        <f>+IMW120/IMW$16</f>
        <v>#DIV/0!</v>
      </c>
      <c r="IMY120" s="1538">
        <f>+IMY558</f>
        <v>0</v>
      </c>
      <c r="IMZ120" s="1845" t="e">
        <f>+IMY120/IMY$16</f>
        <v>#DIV/0!</v>
      </c>
      <c r="INA120" s="1538">
        <f>+INA558</f>
        <v>0</v>
      </c>
      <c r="INB120" s="1845" t="e">
        <f>+INA120/INA$16</f>
        <v>#DIV/0!</v>
      </c>
      <c r="INC120" s="1538">
        <f>+INC558</f>
        <v>0</v>
      </c>
      <c r="IND120" s="1845" t="e">
        <f>+INC120/INC$16</f>
        <v>#DIV/0!</v>
      </c>
      <c r="INE120" s="1538">
        <f>+INE558</f>
        <v>0</v>
      </c>
      <c r="INF120" s="1845" t="e">
        <f>+INE120/INE$16</f>
        <v>#DIV/0!</v>
      </c>
      <c r="ING120" s="1538">
        <f>+ING558</f>
        <v>0</v>
      </c>
      <c r="INH120" s="1845" t="e">
        <f>+ING120/ING$16</f>
        <v>#DIV/0!</v>
      </c>
      <c r="INI120" s="1538">
        <f>+INI558</f>
        <v>0</v>
      </c>
      <c r="INJ120" s="1845" t="e">
        <f>+INI120/INI$16</f>
        <v>#DIV/0!</v>
      </c>
      <c r="INK120" s="1538">
        <f>+INK558</f>
        <v>0</v>
      </c>
      <c r="INL120" s="1845" t="e">
        <f>+INK120/INK$16</f>
        <v>#DIV/0!</v>
      </c>
      <c r="INM120" s="1538">
        <f>+INM558</f>
        <v>0</v>
      </c>
      <c r="INN120" s="1845" t="e">
        <f>+INM120/INM$16</f>
        <v>#DIV/0!</v>
      </c>
      <c r="INO120" s="1538">
        <f>+INO558</f>
        <v>0</v>
      </c>
      <c r="INP120" s="1845" t="e">
        <f>+INO120/INO$16</f>
        <v>#DIV/0!</v>
      </c>
      <c r="INQ120" s="1538">
        <f>+INQ558</f>
        <v>0</v>
      </c>
      <c r="INR120" s="1845" t="e">
        <f>+INQ120/INQ$16</f>
        <v>#DIV/0!</v>
      </c>
      <c r="INS120" s="1538">
        <f>+INS558</f>
        <v>0</v>
      </c>
      <c r="INT120" s="1845" t="e">
        <f>+INS120/INS$16</f>
        <v>#DIV/0!</v>
      </c>
      <c r="INU120" s="1538">
        <f>+INU558</f>
        <v>0</v>
      </c>
      <c r="INV120" s="1845" t="e">
        <f>+INU120/INU$16</f>
        <v>#DIV/0!</v>
      </c>
      <c r="INW120" s="1538">
        <f>+INW558</f>
        <v>0</v>
      </c>
      <c r="INX120" s="1845" t="e">
        <f>+INW120/INW$16</f>
        <v>#DIV/0!</v>
      </c>
      <c r="INY120" s="1538">
        <f>+INY558</f>
        <v>0</v>
      </c>
      <c r="INZ120" s="1845" t="e">
        <f>+INY120/INY$16</f>
        <v>#DIV/0!</v>
      </c>
      <c r="IOA120" s="1538">
        <f>+IOA558</f>
        <v>0</v>
      </c>
      <c r="IOB120" s="1845" t="e">
        <f>+IOA120/IOA$16</f>
        <v>#DIV/0!</v>
      </c>
      <c r="IOC120" s="1538">
        <f>+IOC558</f>
        <v>0</v>
      </c>
      <c r="IOD120" s="1845" t="e">
        <f>+IOC120/IOC$16</f>
        <v>#DIV/0!</v>
      </c>
      <c r="IOE120" s="1538">
        <f>+IOE558</f>
        <v>0</v>
      </c>
      <c r="IOF120" s="1845" t="e">
        <f>+IOE120/IOE$16</f>
        <v>#DIV/0!</v>
      </c>
      <c r="IOG120" s="1538">
        <f>+IOG558</f>
        <v>0</v>
      </c>
      <c r="IOH120" s="1845" t="e">
        <f>+IOG120/IOG$16</f>
        <v>#DIV/0!</v>
      </c>
      <c r="IOI120" s="1538">
        <f>+IOI558</f>
        <v>0</v>
      </c>
      <c r="IOJ120" s="1845" t="e">
        <f>+IOI120/IOI$16</f>
        <v>#DIV/0!</v>
      </c>
      <c r="IOK120" s="1538">
        <f>+IOK558</f>
        <v>0</v>
      </c>
      <c r="IOL120" s="1845" t="e">
        <f>+IOK120/IOK$16</f>
        <v>#DIV/0!</v>
      </c>
      <c r="IOM120" s="1538">
        <f>+IOM558</f>
        <v>0</v>
      </c>
      <c r="ION120" s="1845" t="e">
        <f>+IOM120/IOM$16</f>
        <v>#DIV/0!</v>
      </c>
      <c r="IOO120" s="1538">
        <f>+IOO558</f>
        <v>0</v>
      </c>
      <c r="IOP120" s="1845" t="e">
        <f>+IOO120/IOO$16</f>
        <v>#DIV/0!</v>
      </c>
      <c r="IOQ120" s="1538">
        <f>+IOQ558</f>
        <v>0</v>
      </c>
      <c r="IOR120" s="1845" t="e">
        <f>+IOQ120/IOQ$16</f>
        <v>#DIV/0!</v>
      </c>
      <c r="IOS120" s="1538">
        <f>+IOS558</f>
        <v>0</v>
      </c>
      <c r="IOT120" s="1845" t="e">
        <f>+IOS120/IOS$16</f>
        <v>#DIV/0!</v>
      </c>
      <c r="IOU120" s="1538">
        <f>+IOU558</f>
        <v>0</v>
      </c>
      <c r="IOV120" s="1845" t="e">
        <f>+IOU120/IOU$16</f>
        <v>#DIV/0!</v>
      </c>
      <c r="IOW120" s="1538">
        <f>+IOW558</f>
        <v>0</v>
      </c>
      <c r="IOX120" s="1845" t="e">
        <f>+IOW120/IOW$16</f>
        <v>#DIV/0!</v>
      </c>
      <c r="IOY120" s="1538">
        <f>+IOY558</f>
        <v>0</v>
      </c>
      <c r="IOZ120" s="1845" t="e">
        <f>+IOY120/IOY$16</f>
        <v>#DIV/0!</v>
      </c>
      <c r="IPA120" s="1538">
        <f>+IPA558</f>
        <v>0</v>
      </c>
      <c r="IPB120" s="1845" t="e">
        <f>+IPA120/IPA$16</f>
        <v>#DIV/0!</v>
      </c>
      <c r="IPC120" s="1538">
        <f>+IPC558</f>
        <v>0</v>
      </c>
      <c r="IPD120" s="1845" t="e">
        <f>+IPC120/IPC$16</f>
        <v>#DIV/0!</v>
      </c>
      <c r="IPE120" s="1538">
        <f>+IPE558</f>
        <v>0</v>
      </c>
      <c r="IPF120" s="1845" t="e">
        <f>+IPE120/IPE$16</f>
        <v>#DIV/0!</v>
      </c>
      <c r="IPG120" s="1538">
        <f>+IPG558</f>
        <v>0</v>
      </c>
      <c r="IPH120" s="1845" t="e">
        <f>+IPG120/IPG$16</f>
        <v>#DIV/0!</v>
      </c>
      <c r="IPI120" s="1538">
        <f>+IPI558</f>
        <v>0</v>
      </c>
      <c r="IPJ120" s="1845" t="e">
        <f>+IPI120/IPI$16</f>
        <v>#DIV/0!</v>
      </c>
      <c r="IPK120" s="1538">
        <f>+IPK558</f>
        <v>0</v>
      </c>
      <c r="IPL120" s="1845" t="e">
        <f>+IPK120/IPK$16</f>
        <v>#DIV/0!</v>
      </c>
      <c r="IPM120" s="1538">
        <f>+IPM558</f>
        <v>0</v>
      </c>
      <c r="IPN120" s="1845" t="e">
        <f>+IPM120/IPM$16</f>
        <v>#DIV/0!</v>
      </c>
      <c r="IPO120" s="1538">
        <f>+IPO558</f>
        <v>0</v>
      </c>
      <c r="IPP120" s="1845" t="e">
        <f>+IPO120/IPO$16</f>
        <v>#DIV/0!</v>
      </c>
      <c r="IPQ120" s="1538">
        <f>+IPQ558</f>
        <v>0</v>
      </c>
      <c r="IPR120" s="1845" t="e">
        <f>+IPQ120/IPQ$16</f>
        <v>#DIV/0!</v>
      </c>
      <c r="IPS120" s="1538">
        <f>+IPS558</f>
        <v>0</v>
      </c>
      <c r="IPT120" s="1845" t="e">
        <f>+IPS120/IPS$16</f>
        <v>#DIV/0!</v>
      </c>
      <c r="IPU120" s="1538">
        <f>+IPU558</f>
        <v>0</v>
      </c>
      <c r="IPV120" s="1845" t="e">
        <f>+IPU120/IPU$16</f>
        <v>#DIV/0!</v>
      </c>
      <c r="IPW120" s="1538">
        <f>+IPW558</f>
        <v>0</v>
      </c>
      <c r="IPX120" s="1845" t="e">
        <f>+IPW120/IPW$16</f>
        <v>#DIV/0!</v>
      </c>
      <c r="IPY120" s="1538">
        <f>+IPY558</f>
        <v>0</v>
      </c>
      <c r="IPZ120" s="1845" t="e">
        <f>+IPY120/IPY$16</f>
        <v>#DIV/0!</v>
      </c>
      <c r="IQA120" s="1538">
        <f>+IQA558</f>
        <v>0</v>
      </c>
      <c r="IQB120" s="1845" t="e">
        <f>+IQA120/IQA$16</f>
        <v>#DIV/0!</v>
      </c>
      <c r="IQC120" s="1538">
        <f>+IQC558</f>
        <v>0</v>
      </c>
      <c r="IQD120" s="1845" t="e">
        <f>+IQC120/IQC$16</f>
        <v>#DIV/0!</v>
      </c>
      <c r="IQE120" s="1538">
        <f>+IQE558</f>
        <v>0</v>
      </c>
      <c r="IQF120" s="1845" t="e">
        <f>+IQE120/IQE$16</f>
        <v>#DIV/0!</v>
      </c>
      <c r="IQG120" s="1538">
        <f>+IQG558</f>
        <v>0</v>
      </c>
      <c r="IQH120" s="1845" t="e">
        <f>+IQG120/IQG$16</f>
        <v>#DIV/0!</v>
      </c>
      <c r="IQI120" s="1538">
        <f>+IQI558</f>
        <v>0</v>
      </c>
      <c r="IQJ120" s="1845" t="e">
        <f>+IQI120/IQI$16</f>
        <v>#DIV/0!</v>
      </c>
      <c r="IQK120" s="1538">
        <f>+IQK558</f>
        <v>0</v>
      </c>
      <c r="IQL120" s="1845" t="e">
        <f>+IQK120/IQK$16</f>
        <v>#DIV/0!</v>
      </c>
      <c r="IQM120" s="1538">
        <f>+IQM558</f>
        <v>0</v>
      </c>
      <c r="IQN120" s="1845" t="e">
        <f>+IQM120/IQM$16</f>
        <v>#DIV/0!</v>
      </c>
      <c r="IQO120" s="1538">
        <f>+IQO558</f>
        <v>0</v>
      </c>
      <c r="IQP120" s="1845" t="e">
        <f>+IQO120/IQO$16</f>
        <v>#DIV/0!</v>
      </c>
      <c r="IQQ120" s="1538">
        <f>+IQQ558</f>
        <v>0</v>
      </c>
      <c r="IQR120" s="1845" t="e">
        <f>+IQQ120/IQQ$16</f>
        <v>#DIV/0!</v>
      </c>
      <c r="IQS120" s="1538">
        <f>+IQS558</f>
        <v>0</v>
      </c>
      <c r="IQT120" s="1845" t="e">
        <f>+IQS120/IQS$16</f>
        <v>#DIV/0!</v>
      </c>
      <c r="IQU120" s="1538">
        <f>+IQU558</f>
        <v>0</v>
      </c>
      <c r="IQV120" s="1845" t="e">
        <f>+IQU120/IQU$16</f>
        <v>#DIV/0!</v>
      </c>
      <c r="IQW120" s="1538">
        <f>+IQW558</f>
        <v>0</v>
      </c>
      <c r="IQX120" s="1845" t="e">
        <f>+IQW120/IQW$16</f>
        <v>#DIV/0!</v>
      </c>
      <c r="IQY120" s="1538">
        <f>+IQY558</f>
        <v>0</v>
      </c>
      <c r="IQZ120" s="1845" t="e">
        <f>+IQY120/IQY$16</f>
        <v>#DIV/0!</v>
      </c>
      <c r="IRA120" s="1538">
        <f>+IRA558</f>
        <v>0</v>
      </c>
      <c r="IRB120" s="1845" t="e">
        <f>+IRA120/IRA$16</f>
        <v>#DIV/0!</v>
      </c>
      <c r="IRC120" s="1538">
        <f>+IRC558</f>
        <v>0</v>
      </c>
      <c r="IRD120" s="1845" t="e">
        <f>+IRC120/IRC$16</f>
        <v>#DIV/0!</v>
      </c>
      <c r="IRE120" s="1538">
        <f>+IRE558</f>
        <v>0</v>
      </c>
      <c r="IRF120" s="1845" t="e">
        <f>+IRE120/IRE$16</f>
        <v>#DIV/0!</v>
      </c>
      <c r="IRG120" s="1538">
        <f>+IRG558</f>
        <v>0</v>
      </c>
      <c r="IRH120" s="1845" t="e">
        <f>+IRG120/IRG$16</f>
        <v>#DIV/0!</v>
      </c>
      <c r="IRI120" s="1538">
        <f>+IRI558</f>
        <v>0</v>
      </c>
      <c r="IRJ120" s="1845" t="e">
        <f>+IRI120/IRI$16</f>
        <v>#DIV/0!</v>
      </c>
      <c r="IRK120" s="1538">
        <f>+IRK558</f>
        <v>0</v>
      </c>
      <c r="IRL120" s="1845" t="e">
        <f>+IRK120/IRK$16</f>
        <v>#DIV/0!</v>
      </c>
      <c r="IRM120" s="1538">
        <f>+IRM558</f>
        <v>0</v>
      </c>
      <c r="IRN120" s="1845" t="e">
        <f>+IRM120/IRM$16</f>
        <v>#DIV/0!</v>
      </c>
      <c r="IRO120" s="1538">
        <f>+IRO558</f>
        <v>0</v>
      </c>
      <c r="IRP120" s="1845" t="e">
        <f>+IRO120/IRO$16</f>
        <v>#DIV/0!</v>
      </c>
      <c r="IRQ120" s="1538">
        <f>+IRQ558</f>
        <v>0</v>
      </c>
      <c r="IRR120" s="1845" t="e">
        <f>+IRQ120/IRQ$16</f>
        <v>#DIV/0!</v>
      </c>
      <c r="IRS120" s="1538">
        <f>+IRS558</f>
        <v>0</v>
      </c>
      <c r="IRT120" s="1845" t="e">
        <f>+IRS120/IRS$16</f>
        <v>#DIV/0!</v>
      </c>
      <c r="IRU120" s="1538">
        <f>+IRU558</f>
        <v>0</v>
      </c>
      <c r="IRV120" s="1845" t="e">
        <f>+IRU120/IRU$16</f>
        <v>#DIV/0!</v>
      </c>
      <c r="IRW120" s="1538">
        <f>+IRW558</f>
        <v>0</v>
      </c>
      <c r="IRX120" s="1845" t="e">
        <f>+IRW120/IRW$16</f>
        <v>#DIV/0!</v>
      </c>
      <c r="IRY120" s="1538">
        <f>+IRY558</f>
        <v>0</v>
      </c>
      <c r="IRZ120" s="1845" t="e">
        <f>+IRY120/IRY$16</f>
        <v>#DIV/0!</v>
      </c>
      <c r="ISA120" s="1538">
        <f>+ISA558</f>
        <v>0</v>
      </c>
      <c r="ISB120" s="1845" t="e">
        <f>+ISA120/ISA$16</f>
        <v>#DIV/0!</v>
      </c>
      <c r="ISC120" s="1538">
        <f>+ISC558</f>
        <v>0</v>
      </c>
      <c r="ISD120" s="1845" t="e">
        <f>+ISC120/ISC$16</f>
        <v>#DIV/0!</v>
      </c>
      <c r="ISE120" s="1538">
        <f>+ISE558</f>
        <v>0</v>
      </c>
      <c r="ISF120" s="1845" t="e">
        <f>+ISE120/ISE$16</f>
        <v>#DIV/0!</v>
      </c>
      <c r="ISG120" s="1538">
        <f>+ISG558</f>
        <v>0</v>
      </c>
      <c r="ISH120" s="1845" t="e">
        <f>+ISG120/ISG$16</f>
        <v>#DIV/0!</v>
      </c>
      <c r="ISI120" s="1538">
        <f>+ISI558</f>
        <v>0</v>
      </c>
      <c r="ISJ120" s="1845" t="e">
        <f>+ISI120/ISI$16</f>
        <v>#DIV/0!</v>
      </c>
      <c r="ISK120" s="1538">
        <f>+ISK558</f>
        <v>0</v>
      </c>
      <c r="ISL120" s="1845" t="e">
        <f>+ISK120/ISK$16</f>
        <v>#DIV/0!</v>
      </c>
      <c r="ISM120" s="1538">
        <f>+ISM558</f>
        <v>0</v>
      </c>
      <c r="ISN120" s="1845" t="e">
        <f>+ISM120/ISM$16</f>
        <v>#DIV/0!</v>
      </c>
      <c r="ISO120" s="1538">
        <f>+ISO558</f>
        <v>0</v>
      </c>
      <c r="ISP120" s="1845" t="e">
        <f>+ISO120/ISO$16</f>
        <v>#DIV/0!</v>
      </c>
      <c r="ISQ120" s="1538">
        <f>+ISQ558</f>
        <v>0</v>
      </c>
      <c r="ISR120" s="1845" t="e">
        <f>+ISQ120/ISQ$16</f>
        <v>#DIV/0!</v>
      </c>
      <c r="ISS120" s="1538">
        <f>+ISS558</f>
        <v>0</v>
      </c>
      <c r="IST120" s="1845" t="e">
        <f>+ISS120/ISS$16</f>
        <v>#DIV/0!</v>
      </c>
      <c r="ISU120" s="1538">
        <f>+ISU558</f>
        <v>0</v>
      </c>
      <c r="ISV120" s="1845" t="e">
        <f>+ISU120/ISU$16</f>
        <v>#DIV/0!</v>
      </c>
      <c r="ISW120" s="1538">
        <f>+ISW558</f>
        <v>0</v>
      </c>
      <c r="ISX120" s="1845" t="e">
        <f>+ISW120/ISW$16</f>
        <v>#DIV/0!</v>
      </c>
      <c r="ISY120" s="1538">
        <f>+ISY558</f>
        <v>0</v>
      </c>
      <c r="ISZ120" s="1845" t="e">
        <f>+ISY120/ISY$16</f>
        <v>#DIV/0!</v>
      </c>
      <c r="ITA120" s="1538">
        <f>+ITA558</f>
        <v>0</v>
      </c>
      <c r="ITB120" s="1845" t="e">
        <f>+ITA120/ITA$16</f>
        <v>#DIV/0!</v>
      </c>
      <c r="ITC120" s="1538">
        <f>+ITC558</f>
        <v>0</v>
      </c>
      <c r="ITD120" s="1845" t="e">
        <f>+ITC120/ITC$16</f>
        <v>#DIV/0!</v>
      </c>
      <c r="ITE120" s="1538">
        <f>+ITE558</f>
        <v>0</v>
      </c>
      <c r="ITF120" s="1845" t="e">
        <f>+ITE120/ITE$16</f>
        <v>#DIV/0!</v>
      </c>
      <c r="ITG120" s="1538">
        <f>+ITG558</f>
        <v>0</v>
      </c>
      <c r="ITH120" s="1845" t="e">
        <f>+ITG120/ITG$16</f>
        <v>#DIV/0!</v>
      </c>
      <c r="ITI120" s="1538">
        <f>+ITI558</f>
        <v>0</v>
      </c>
      <c r="ITJ120" s="1845" t="e">
        <f>+ITI120/ITI$16</f>
        <v>#DIV/0!</v>
      </c>
      <c r="ITK120" s="1538">
        <f>+ITK558</f>
        <v>0</v>
      </c>
      <c r="ITL120" s="1845" t="e">
        <f>+ITK120/ITK$16</f>
        <v>#DIV/0!</v>
      </c>
      <c r="ITM120" s="1538">
        <f>+ITM558</f>
        <v>0</v>
      </c>
      <c r="ITN120" s="1845" t="e">
        <f>+ITM120/ITM$16</f>
        <v>#DIV/0!</v>
      </c>
      <c r="ITO120" s="1538">
        <f>+ITO558</f>
        <v>0</v>
      </c>
      <c r="ITP120" s="1845" t="e">
        <f>+ITO120/ITO$16</f>
        <v>#DIV/0!</v>
      </c>
      <c r="ITQ120" s="1538">
        <f>+ITQ558</f>
        <v>0</v>
      </c>
      <c r="ITR120" s="1845" t="e">
        <f>+ITQ120/ITQ$16</f>
        <v>#DIV/0!</v>
      </c>
      <c r="ITS120" s="1538">
        <f>+ITS558</f>
        <v>0</v>
      </c>
      <c r="ITT120" s="1845" t="e">
        <f>+ITS120/ITS$16</f>
        <v>#DIV/0!</v>
      </c>
      <c r="ITU120" s="1538">
        <f>+ITU558</f>
        <v>0</v>
      </c>
      <c r="ITV120" s="1845" t="e">
        <f>+ITU120/ITU$16</f>
        <v>#DIV/0!</v>
      </c>
      <c r="ITW120" s="1538">
        <f>+ITW558</f>
        <v>0</v>
      </c>
      <c r="ITX120" s="1845" t="e">
        <f>+ITW120/ITW$16</f>
        <v>#DIV/0!</v>
      </c>
      <c r="ITY120" s="1538">
        <f>+ITY558</f>
        <v>0</v>
      </c>
      <c r="ITZ120" s="1845" t="e">
        <f>+ITY120/ITY$16</f>
        <v>#DIV/0!</v>
      </c>
      <c r="IUA120" s="1538">
        <f>+IUA558</f>
        <v>0</v>
      </c>
      <c r="IUB120" s="1845" t="e">
        <f>+IUA120/IUA$16</f>
        <v>#DIV/0!</v>
      </c>
      <c r="IUC120" s="1538">
        <f>+IUC558</f>
        <v>0</v>
      </c>
      <c r="IUD120" s="1845" t="e">
        <f>+IUC120/IUC$16</f>
        <v>#DIV/0!</v>
      </c>
      <c r="IUE120" s="1538">
        <f>+IUE558</f>
        <v>0</v>
      </c>
      <c r="IUF120" s="1845" t="e">
        <f>+IUE120/IUE$16</f>
        <v>#DIV/0!</v>
      </c>
      <c r="IUG120" s="1538">
        <f>+IUG558</f>
        <v>0</v>
      </c>
      <c r="IUH120" s="1845" t="e">
        <f>+IUG120/IUG$16</f>
        <v>#DIV/0!</v>
      </c>
      <c r="IUI120" s="1538">
        <f>+IUI558</f>
        <v>0</v>
      </c>
      <c r="IUJ120" s="1845" t="e">
        <f>+IUI120/IUI$16</f>
        <v>#DIV/0!</v>
      </c>
      <c r="IUK120" s="1538">
        <f>+IUK558</f>
        <v>0</v>
      </c>
      <c r="IUL120" s="1845" t="e">
        <f>+IUK120/IUK$16</f>
        <v>#DIV/0!</v>
      </c>
      <c r="IUM120" s="1538">
        <f>+IUM558</f>
        <v>0</v>
      </c>
      <c r="IUN120" s="1845" t="e">
        <f>+IUM120/IUM$16</f>
        <v>#DIV/0!</v>
      </c>
      <c r="IUO120" s="1538">
        <f>+IUO558</f>
        <v>0</v>
      </c>
      <c r="IUP120" s="1845" t="e">
        <f>+IUO120/IUO$16</f>
        <v>#DIV/0!</v>
      </c>
      <c r="IUQ120" s="1538">
        <f>+IUQ558</f>
        <v>0</v>
      </c>
      <c r="IUR120" s="1845" t="e">
        <f>+IUQ120/IUQ$16</f>
        <v>#DIV/0!</v>
      </c>
      <c r="IUS120" s="1538">
        <f>+IUS558</f>
        <v>0</v>
      </c>
      <c r="IUT120" s="1845" t="e">
        <f>+IUS120/IUS$16</f>
        <v>#DIV/0!</v>
      </c>
      <c r="IUU120" s="1538">
        <f>+IUU558</f>
        <v>0</v>
      </c>
      <c r="IUV120" s="1845" t="e">
        <f>+IUU120/IUU$16</f>
        <v>#DIV/0!</v>
      </c>
      <c r="IUW120" s="1538">
        <f>+IUW558</f>
        <v>0</v>
      </c>
      <c r="IUX120" s="1845" t="e">
        <f>+IUW120/IUW$16</f>
        <v>#DIV/0!</v>
      </c>
      <c r="IUY120" s="1538">
        <f>+IUY558</f>
        <v>0</v>
      </c>
      <c r="IUZ120" s="1845" t="e">
        <f>+IUY120/IUY$16</f>
        <v>#DIV/0!</v>
      </c>
      <c r="IVA120" s="1538">
        <f>+IVA558</f>
        <v>0</v>
      </c>
      <c r="IVB120" s="1845" t="e">
        <f>+IVA120/IVA$16</f>
        <v>#DIV/0!</v>
      </c>
      <c r="IVC120" s="1538">
        <f>+IVC558</f>
        <v>0</v>
      </c>
      <c r="IVD120" s="1845" t="e">
        <f>+IVC120/IVC$16</f>
        <v>#DIV/0!</v>
      </c>
      <c r="IVE120" s="1538">
        <f>+IVE558</f>
        <v>0</v>
      </c>
      <c r="IVF120" s="1845" t="e">
        <f>+IVE120/IVE$16</f>
        <v>#DIV/0!</v>
      </c>
      <c r="IVG120" s="1538">
        <f>+IVG558</f>
        <v>0</v>
      </c>
      <c r="IVH120" s="1845" t="e">
        <f>+IVG120/IVG$16</f>
        <v>#DIV/0!</v>
      </c>
      <c r="IVI120" s="1538">
        <f>+IVI558</f>
        <v>0</v>
      </c>
      <c r="IVJ120" s="1845" t="e">
        <f>+IVI120/IVI$16</f>
        <v>#DIV/0!</v>
      </c>
      <c r="IVK120" s="1538">
        <f>+IVK558</f>
        <v>0</v>
      </c>
      <c r="IVL120" s="1845" t="e">
        <f>+IVK120/IVK$16</f>
        <v>#DIV/0!</v>
      </c>
      <c r="IVM120" s="1538">
        <f>+IVM558</f>
        <v>0</v>
      </c>
      <c r="IVN120" s="1845" t="e">
        <f>+IVM120/IVM$16</f>
        <v>#DIV/0!</v>
      </c>
      <c r="IVO120" s="1538">
        <f>+IVO558</f>
        <v>0</v>
      </c>
      <c r="IVP120" s="1845" t="e">
        <f>+IVO120/IVO$16</f>
        <v>#DIV/0!</v>
      </c>
      <c r="IVQ120" s="1538">
        <f>+IVQ558</f>
        <v>0</v>
      </c>
      <c r="IVR120" s="1845" t="e">
        <f>+IVQ120/IVQ$16</f>
        <v>#DIV/0!</v>
      </c>
      <c r="IVS120" s="1538">
        <f>+IVS558</f>
        <v>0</v>
      </c>
      <c r="IVT120" s="1845" t="e">
        <f>+IVS120/IVS$16</f>
        <v>#DIV/0!</v>
      </c>
      <c r="IVU120" s="1538">
        <f>+IVU558</f>
        <v>0</v>
      </c>
      <c r="IVV120" s="1845" t="e">
        <f>+IVU120/IVU$16</f>
        <v>#DIV/0!</v>
      </c>
      <c r="IVW120" s="1538">
        <f>+IVW558</f>
        <v>0</v>
      </c>
      <c r="IVX120" s="1845" t="e">
        <f>+IVW120/IVW$16</f>
        <v>#DIV/0!</v>
      </c>
      <c r="IVY120" s="1538">
        <f>+IVY558</f>
        <v>0</v>
      </c>
      <c r="IVZ120" s="1845" t="e">
        <f>+IVY120/IVY$16</f>
        <v>#DIV/0!</v>
      </c>
      <c r="IWA120" s="1538">
        <f>+IWA558</f>
        <v>0</v>
      </c>
      <c r="IWB120" s="1845" t="e">
        <f>+IWA120/IWA$16</f>
        <v>#DIV/0!</v>
      </c>
      <c r="IWC120" s="1538">
        <f>+IWC558</f>
        <v>0</v>
      </c>
      <c r="IWD120" s="1845" t="e">
        <f>+IWC120/IWC$16</f>
        <v>#DIV/0!</v>
      </c>
      <c r="IWE120" s="1538">
        <f>+IWE558</f>
        <v>0</v>
      </c>
      <c r="IWF120" s="1845" t="e">
        <f>+IWE120/IWE$16</f>
        <v>#DIV/0!</v>
      </c>
      <c r="IWG120" s="1538">
        <f>+IWG558</f>
        <v>0</v>
      </c>
      <c r="IWH120" s="1845" t="e">
        <f>+IWG120/IWG$16</f>
        <v>#DIV/0!</v>
      </c>
      <c r="IWI120" s="1538">
        <f>+IWI558</f>
        <v>0</v>
      </c>
      <c r="IWJ120" s="1845" t="e">
        <f>+IWI120/IWI$16</f>
        <v>#DIV/0!</v>
      </c>
      <c r="IWK120" s="1538">
        <f>+IWK558</f>
        <v>0</v>
      </c>
      <c r="IWL120" s="1845" t="e">
        <f>+IWK120/IWK$16</f>
        <v>#DIV/0!</v>
      </c>
      <c r="IWM120" s="1538">
        <f>+IWM558</f>
        <v>0</v>
      </c>
      <c r="IWN120" s="1845" t="e">
        <f>+IWM120/IWM$16</f>
        <v>#DIV/0!</v>
      </c>
      <c r="IWO120" s="1538">
        <f>+IWO558</f>
        <v>0</v>
      </c>
      <c r="IWP120" s="1845" t="e">
        <f>+IWO120/IWO$16</f>
        <v>#DIV/0!</v>
      </c>
      <c r="IWQ120" s="1538">
        <f>+IWQ558</f>
        <v>0</v>
      </c>
      <c r="IWR120" s="1845" t="e">
        <f>+IWQ120/IWQ$16</f>
        <v>#DIV/0!</v>
      </c>
      <c r="IWS120" s="1538">
        <f>+IWS558</f>
        <v>0</v>
      </c>
      <c r="IWT120" s="1845" t="e">
        <f>+IWS120/IWS$16</f>
        <v>#DIV/0!</v>
      </c>
      <c r="IWU120" s="1538">
        <f>+IWU558</f>
        <v>0</v>
      </c>
      <c r="IWV120" s="1845" t="e">
        <f>+IWU120/IWU$16</f>
        <v>#DIV/0!</v>
      </c>
      <c r="IWW120" s="1538">
        <f>+IWW558</f>
        <v>0</v>
      </c>
      <c r="IWX120" s="1845" t="e">
        <f>+IWW120/IWW$16</f>
        <v>#DIV/0!</v>
      </c>
      <c r="IWY120" s="1538">
        <f>+IWY558</f>
        <v>0</v>
      </c>
      <c r="IWZ120" s="1845" t="e">
        <f>+IWY120/IWY$16</f>
        <v>#DIV/0!</v>
      </c>
      <c r="IXA120" s="1538">
        <f>+IXA558</f>
        <v>0</v>
      </c>
      <c r="IXB120" s="1845" t="e">
        <f>+IXA120/IXA$16</f>
        <v>#DIV/0!</v>
      </c>
      <c r="IXC120" s="1538">
        <f>+IXC558</f>
        <v>0</v>
      </c>
      <c r="IXD120" s="1845" t="e">
        <f>+IXC120/IXC$16</f>
        <v>#DIV/0!</v>
      </c>
      <c r="IXE120" s="1538">
        <f>+IXE558</f>
        <v>0</v>
      </c>
      <c r="IXF120" s="1845" t="e">
        <f>+IXE120/IXE$16</f>
        <v>#DIV/0!</v>
      </c>
      <c r="IXG120" s="1538">
        <f>+IXG558</f>
        <v>0</v>
      </c>
      <c r="IXH120" s="1845" t="e">
        <f>+IXG120/IXG$16</f>
        <v>#DIV/0!</v>
      </c>
      <c r="IXI120" s="1538">
        <f>+IXI558</f>
        <v>0</v>
      </c>
      <c r="IXJ120" s="1845" t="e">
        <f>+IXI120/IXI$16</f>
        <v>#DIV/0!</v>
      </c>
      <c r="IXK120" s="1538">
        <f>+IXK558</f>
        <v>0</v>
      </c>
      <c r="IXL120" s="1845" t="e">
        <f>+IXK120/IXK$16</f>
        <v>#DIV/0!</v>
      </c>
      <c r="IXM120" s="1538">
        <f>+IXM558</f>
        <v>0</v>
      </c>
      <c r="IXN120" s="1845" t="e">
        <f>+IXM120/IXM$16</f>
        <v>#DIV/0!</v>
      </c>
      <c r="IXO120" s="1538">
        <f>+IXO558</f>
        <v>0</v>
      </c>
      <c r="IXP120" s="1845" t="e">
        <f>+IXO120/IXO$16</f>
        <v>#DIV/0!</v>
      </c>
      <c r="IXQ120" s="1538">
        <f>+IXQ558</f>
        <v>0</v>
      </c>
      <c r="IXR120" s="1845" t="e">
        <f>+IXQ120/IXQ$16</f>
        <v>#DIV/0!</v>
      </c>
      <c r="IXS120" s="1538">
        <f>+IXS558</f>
        <v>0</v>
      </c>
      <c r="IXT120" s="1845" t="e">
        <f>+IXS120/IXS$16</f>
        <v>#DIV/0!</v>
      </c>
      <c r="IXU120" s="1538">
        <f>+IXU558</f>
        <v>0</v>
      </c>
      <c r="IXV120" s="1845" t="e">
        <f>+IXU120/IXU$16</f>
        <v>#DIV/0!</v>
      </c>
      <c r="IXW120" s="1538">
        <f>+IXW558</f>
        <v>0</v>
      </c>
      <c r="IXX120" s="1845" t="e">
        <f>+IXW120/IXW$16</f>
        <v>#DIV/0!</v>
      </c>
      <c r="IXY120" s="1538">
        <f>+IXY558</f>
        <v>0</v>
      </c>
      <c r="IXZ120" s="1845" t="e">
        <f>+IXY120/IXY$16</f>
        <v>#DIV/0!</v>
      </c>
      <c r="IYA120" s="1538">
        <f>+IYA558</f>
        <v>0</v>
      </c>
      <c r="IYB120" s="1845" t="e">
        <f>+IYA120/IYA$16</f>
        <v>#DIV/0!</v>
      </c>
      <c r="IYC120" s="1538">
        <f>+IYC558</f>
        <v>0</v>
      </c>
      <c r="IYD120" s="1845" t="e">
        <f>+IYC120/IYC$16</f>
        <v>#DIV/0!</v>
      </c>
      <c r="IYE120" s="1538">
        <f>+IYE558</f>
        <v>0</v>
      </c>
      <c r="IYF120" s="1845" t="e">
        <f>+IYE120/IYE$16</f>
        <v>#DIV/0!</v>
      </c>
      <c r="IYG120" s="1538">
        <f>+IYG558</f>
        <v>0</v>
      </c>
      <c r="IYH120" s="1845" t="e">
        <f>+IYG120/IYG$16</f>
        <v>#DIV/0!</v>
      </c>
      <c r="IYI120" s="1538">
        <f>+IYI558</f>
        <v>0</v>
      </c>
      <c r="IYJ120" s="1845" t="e">
        <f>+IYI120/IYI$16</f>
        <v>#DIV/0!</v>
      </c>
      <c r="IYK120" s="1538">
        <f>+IYK558</f>
        <v>0</v>
      </c>
      <c r="IYL120" s="1845" t="e">
        <f>+IYK120/IYK$16</f>
        <v>#DIV/0!</v>
      </c>
      <c r="IYM120" s="1538">
        <f>+IYM558</f>
        <v>0</v>
      </c>
      <c r="IYN120" s="1845" t="e">
        <f>+IYM120/IYM$16</f>
        <v>#DIV/0!</v>
      </c>
      <c r="IYO120" s="1538">
        <f>+IYO558</f>
        <v>0</v>
      </c>
      <c r="IYP120" s="1845" t="e">
        <f>+IYO120/IYO$16</f>
        <v>#DIV/0!</v>
      </c>
      <c r="IYQ120" s="1538">
        <f>+IYQ558</f>
        <v>0</v>
      </c>
      <c r="IYR120" s="1845" t="e">
        <f>+IYQ120/IYQ$16</f>
        <v>#DIV/0!</v>
      </c>
      <c r="IYS120" s="1538">
        <f>+IYS558</f>
        <v>0</v>
      </c>
      <c r="IYT120" s="1845" t="e">
        <f>+IYS120/IYS$16</f>
        <v>#DIV/0!</v>
      </c>
      <c r="IYU120" s="1538">
        <f>+IYU558</f>
        <v>0</v>
      </c>
      <c r="IYV120" s="1845" t="e">
        <f>+IYU120/IYU$16</f>
        <v>#DIV/0!</v>
      </c>
      <c r="IYW120" s="1538">
        <f>+IYW558</f>
        <v>0</v>
      </c>
      <c r="IYX120" s="1845" t="e">
        <f>+IYW120/IYW$16</f>
        <v>#DIV/0!</v>
      </c>
      <c r="IYY120" s="1538">
        <f>+IYY558</f>
        <v>0</v>
      </c>
      <c r="IYZ120" s="1845" t="e">
        <f>+IYY120/IYY$16</f>
        <v>#DIV/0!</v>
      </c>
      <c r="IZA120" s="1538">
        <f>+IZA558</f>
        <v>0</v>
      </c>
      <c r="IZB120" s="1845" t="e">
        <f>+IZA120/IZA$16</f>
        <v>#DIV/0!</v>
      </c>
      <c r="IZC120" s="1538">
        <f>+IZC558</f>
        <v>0</v>
      </c>
      <c r="IZD120" s="1845" t="e">
        <f>+IZC120/IZC$16</f>
        <v>#DIV/0!</v>
      </c>
      <c r="IZE120" s="1538">
        <f>+IZE558</f>
        <v>0</v>
      </c>
      <c r="IZF120" s="1845" t="e">
        <f>+IZE120/IZE$16</f>
        <v>#DIV/0!</v>
      </c>
      <c r="IZG120" s="1538">
        <f>+IZG558</f>
        <v>0</v>
      </c>
      <c r="IZH120" s="1845" t="e">
        <f>+IZG120/IZG$16</f>
        <v>#DIV/0!</v>
      </c>
      <c r="IZI120" s="1538">
        <f>+IZI558</f>
        <v>0</v>
      </c>
      <c r="IZJ120" s="1845" t="e">
        <f>+IZI120/IZI$16</f>
        <v>#DIV/0!</v>
      </c>
      <c r="IZK120" s="1538">
        <f>+IZK558</f>
        <v>0</v>
      </c>
      <c r="IZL120" s="1845" t="e">
        <f>+IZK120/IZK$16</f>
        <v>#DIV/0!</v>
      </c>
      <c r="IZM120" s="1538">
        <f>+IZM558</f>
        <v>0</v>
      </c>
      <c r="IZN120" s="1845" t="e">
        <f>+IZM120/IZM$16</f>
        <v>#DIV/0!</v>
      </c>
      <c r="IZO120" s="1538">
        <f>+IZO558</f>
        <v>0</v>
      </c>
      <c r="IZP120" s="1845" t="e">
        <f>+IZO120/IZO$16</f>
        <v>#DIV/0!</v>
      </c>
      <c r="IZQ120" s="1538">
        <f>+IZQ558</f>
        <v>0</v>
      </c>
      <c r="IZR120" s="1845" t="e">
        <f>+IZQ120/IZQ$16</f>
        <v>#DIV/0!</v>
      </c>
      <c r="IZS120" s="1538">
        <f>+IZS558</f>
        <v>0</v>
      </c>
      <c r="IZT120" s="1845" t="e">
        <f>+IZS120/IZS$16</f>
        <v>#DIV/0!</v>
      </c>
      <c r="IZU120" s="1538">
        <f>+IZU558</f>
        <v>0</v>
      </c>
      <c r="IZV120" s="1845" t="e">
        <f>+IZU120/IZU$16</f>
        <v>#DIV/0!</v>
      </c>
      <c r="IZW120" s="1538">
        <f>+IZW558</f>
        <v>0</v>
      </c>
      <c r="IZX120" s="1845" t="e">
        <f>+IZW120/IZW$16</f>
        <v>#DIV/0!</v>
      </c>
      <c r="IZY120" s="1538">
        <f>+IZY558</f>
        <v>0</v>
      </c>
      <c r="IZZ120" s="1845" t="e">
        <f>+IZY120/IZY$16</f>
        <v>#DIV/0!</v>
      </c>
      <c r="JAA120" s="1538">
        <f>+JAA558</f>
        <v>0</v>
      </c>
      <c r="JAB120" s="1845" t="e">
        <f>+JAA120/JAA$16</f>
        <v>#DIV/0!</v>
      </c>
      <c r="JAC120" s="1538">
        <f>+JAC558</f>
        <v>0</v>
      </c>
      <c r="JAD120" s="1845" t="e">
        <f>+JAC120/JAC$16</f>
        <v>#DIV/0!</v>
      </c>
      <c r="JAE120" s="1538">
        <f>+JAE558</f>
        <v>0</v>
      </c>
      <c r="JAF120" s="1845" t="e">
        <f>+JAE120/JAE$16</f>
        <v>#DIV/0!</v>
      </c>
      <c r="JAG120" s="1538">
        <f>+JAG558</f>
        <v>0</v>
      </c>
      <c r="JAH120" s="1845" t="e">
        <f>+JAG120/JAG$16</f>
        <v>#DIV/0!</v>
      </c>
      <c r="JAI120" s="1538">
        <f>+JAI558</f>
        <v>0</v>
      </c>
      <c r="JAJ120" s="1845" t="e">
        <f>+JAI120/JAI$16</f>
        <v>#DIV/0!</v>
      </c>
      <c r="JAK120" s="1538">
        <f>+JAK558</f>
        <v>0</v>
      </c>
      <c r="JAL120" s="1845" t="e">
        <f>+JAK120/JAK$16</f>
        <v>#DIV/0!</v>
      </c>
      <c r="JAM120" s="1538">
        <f>+JAM558</f>
        <v>0</v>
      </c>
      <c r="JAN120" s="1845" t="e">
        <f>+JAM120/JAM$16</f>
        <v>#DIV/0!</v>
      </c>
      <c r="JAO120" s="1538">
        <f>+JAO558</f>
        <v>0</v>
      </c>
      <c r="JAP120" s="1845" t="e">
        <f>+JAO120/JAO$16</f>
        <v>#DIV/0!</v>
      </c>
      <c r="JAQ120" s="1538">
        <f>+JAQ558</f>
        <v>0</v>
      </c>
      <c r="JAR120" s="1845" t="e">
        <f>+JAQ120/JAQ$16</f>
        <v>#DIV/0!</v>
      </c>
      <c r="JAS120" s="1538">
        <f>+JAS558</f>
        <v>0</v>
      </c>
      <c r="JAT120" s="1845" t="e">
        <f>+JAS120/JAS$16</f>
        <v>#DIV/0!</v>
      </c>
      <c r="JAU120" s="1538">
        <f>+JAU558</f>
        <v>0</v>
      </c>
      <c r="JAV120" s="1845" t="e">
        <f>+JAU120/JAU$16</f>
        <v>#DIV/0!</v>
      </c>
      <c r="JAW120" s="1538">
        <f>+JAW558</f>
        <v>0</v>
      </c>
      <c r="JAX120" s="1845" t="e">
        <f>+JAW120/JAW$16</f>
        <v>#DIV/0!</v>
      </c>
      <c r="JAY120" s="1538">
        <f>+JAY558</f>
        <v>0</v>
      </c>
      <c r="JAZ120" s="1845" t="e">
        <f>+JAY120/JAY$16</f>
        <v>#DIV/0!</v>
      </c>
      <c r="JBA120" s="1538">
        <f>+JBA558</f>
        <v>0</v>
      </c>
      <c r="JBB120" s="1845" t="e">
        <f>+JBA120/JBA$16</f>
        <v>#DIV/0!</v>
      </c>
      <c r="JBC120" s="1538">
        <f>+JBC558</f>
        <v>0</v>
      </c>
      <c r="JBD120" s="1845" t="e">
        <f>+JBC120/JBC$16</f>
        <v>#DIV/0!</v>
      </c>
      <c r="JBE120" s="1538">
        <f>+JBE558</f>
        <v>0</v>
      </c>
      <c r="JBF120" s="1845" t="e">
        <f>+JBE120/JBE$16</f>
        <v>#DIV/0!</v>
      </c>
      <c r="JBG120" s="1538">
        <f>+JBG558</f>
        <v>0</v>
      </c>
      <c r="JBH120" s="1845" t="e">
        <f>+JBG120/JBG$16</f>
        <v>#DIV/0!</v>
      </c>
      <c r="JBI120" s="1538">
        <f>+JBI558</f>
        <v>0</v>
      </c>
      <c r="JBJ120" s="1845" t="e">
        <f>+JBI120/JBI$16</f>
        <v>#DIV/0!</v>
      </c>
      <c r="JBK120" s="1538">
        <f>+JBK558</f>
        <v>0</v>
      </c>
      <c r="JBL120" s="1845" t="e">
        <f>+JBK120/JBK$16</f>
        <v>#DIV/0!</v>
      </c>
      <c r="JBM120" s="1538">
        <f>+JBM558</f>
        <v>0</v>
      </c>
      <c r="JBN120" s="1845" t="e">
        <f>+JBM120/JBM$16</f>
        <v>#DIV/0!</v>
      </c>
      <c r="JBO120" s="1538">
        <f>+JBO558</f>
        <v>0</v>
      </c>
      <c r="JBP120" s="1845" t="e">
        <f>+JBO120/JBO$16</f>
        <v>#DIV/0!</v>
      </c>
      <c r="JBQ120" s="1538">
        <f>+JBQ558</f>
        <v>0</v>
      </c>
      <c r="JBR120" s="1845" t="e">
        <f>+JBQ120/JBQ$16</f>
        <v>#DIV/0!</v>
      </c>
      <c r="JBS120" s="1538">
        <f>+JBS558</f>
        <v>0</v>
      </c>
      <c r="JBT120" s="1845" t="e">
        <f>+JBS120/JBS$16</f>
        <v>#DIV/0!</v>
      </c>
      <c r="JBU120" s="1538">
        <f>+JBU558</f>
        <v>0</v>
      </c>
      <c r="JBV120" s="1845" t="e">
        <f>+JBU120/JBU$16</f>
        <v>#DIV/0!</v>
      </c>
      <c r="JBW120" s="1538">
        <f>+JBW558</f>
        <v>0</v>
      </c>
      <c r="JBX120" s="1845" t="e">
        <f>+JBW120/JBW$16</f>
        <v>#DIV/0!</v>
      </c>
      <c r="JBY120" s="1538">
        <f>+JBY558</f>
        <v>0</v>
      </c>
      <c r="JBZ120" s="1845" t="e">
        <f>+JBY120/JBY$16</f>
        <v>#DIV/0!</v>
      </c>
      <c r="JCA120" s="1538">
        <f>+JCA558</f>
        <v>0</v>
      </c>
      <c r="JCB120" s="1845" t="e">
        <f>+JCA120/JCA$16</f>
        <v>#DIV/0!</v>
      </c>
      <c r="JCC120" s="1538">
        <f>+JCC558</f>
        <v>0</v>
      </c>
      <c r="JCD120" s="1845" t="e">
        <f>+JCC120/JCC$16</f>
        <v>#DIV/0!</v>
      </c>
      <c r="JCE120" s="1538">
        <f>+JCE558</f>
        <v>0</v>
      </c>
      <c r="JCF120" s="1845" t="e">
        <f>+JCE120/JCE$16</f>
        <v>#DIV/0!</v>
      </c>
      <c r="JCG120" s="1538">
        <f>+JCG558</f>
        <v>0</v>
      </c>
      <c r="JCH120" s="1845" t="e">
        <f>+JCG120/JCG$16</f>
        <v>#DIV/0!</v>
      </c>
      <c r="JCI120" s="1538">
        <f>+JCI558</f>
        <v>0</v>
      </c>
      <c r="JCJ120" s="1845" t="e">
        <f>+JCI120/JCI$16</f>
        <v>#DIV/0!</v>
      </c>
      <c r="JCK120" s="1538">
        <f>+JCK558</f>
        <v>0</v>
      </c>
      <c r="JCL120" s="1845" t="e">
        <f>+JCK120/JCK$16</f>
        <v>#DIV/0!</v>
      </c>
      <c r="JCM120" s="1538">
        <f>+JCM558</f>
        <v>0</v>
      </c>
      <c r="JCN120" s="1845" t="e">
        <f>+JCM120/JCM$16</f>
        <v>#DIV/0!</v>
      </c>
      <c r="JCO120" s="1538">
        <f>+JCO558</f>
        <v>0</v>
      </c>
      <c r="JCP120" s="1845" t="e">
        <f>+JCO120/JCO$16</f>
        <v>#DIV/0!</v>
      </c>
      <c r="JCQ120" s="1538">
        <f>+JCQ558</f>
        <v>0</v>
      </c>
      <c r="JCR120" s="1845" t="e">
        <f>+JCQ120/JCQ$16</f>
        <v>#DIV/0!</v>
      </c>
      <c r="JCS120" s="1538">
        <f>+JCS558</f>
        <v>0</v>
      </c>
      <c r="JCT120" s="1845" t="e">
        <f>+JCS120/JCS$16</f>
        <v>#DIV/0!</v>
      </c>
      <c r="JCU120" s="1538">
        <f>+JCU558</f>
        <v>0</v>
      </c>
      <c r="JCV120" s="1845" t="e">
        <f>+JCU120/JCU$16</f>
        <v>#DIV/0!</v>
      </c>
      <c r="JCW120" s="1538">
        <f>+JCW558</f>
        <v>0</v>
      </c>
      <c r="JCX120" s="1845" t="e">
        <f>+JCW120/JCW$16</f>
        <v>#DIV/0!</v>
      </c>
      <c r="JCY120" s="1538">
        <f>+JCY558</f>
        <v>0</v>
      </c>
      <c r="JCZ120" s="1845" t="e">
        <f>+JCY120/JCY$16</f>
        <v>#DIV/0!</v>
      </c>
      <c r="JDA120" s="1538">
        <f>+JDA558</f>
        <v>0</v>
      </c>
      <c r="JDB120" s="1845" t="e">
        <f>+JDA120/JDA$16</f>
        <v>#DIV/0!</v>
      </c>
      <c r="JDC120" s="1538">
        <f>+JDC558</f>
        <v>0</v>
      </c>
      <c r="JDD120" s="1845" t="e">
        <f>+JDC120/JDC$16</f>
        <v>#DIV/0!</v>
      </c>
      <c r="JDE120" s="1538">
        <f>+JDE558</f>
        <v>0</v>
      </c>
      <c r="JDF120" s="1845" t="e">
        <f>+JDE120/JDE$16</f>
        <v>#DIV/0!</v>
      </c>
      <c r="JDG120" s="1538">
        <f>+JDG558</f>
        <v>0</v>
      </c>
      <c r="JDH120" s="1845" t="e">
        <f>+JDG120/JDG$16</f>
        <v>#DIV/0!</v>
      </c>
      <c r="JDI120" s="1538">
        <f>+JDI558</f>
        <v>0</v>
      </c>
      <c r="JDJ120" s="1845" t="e">
        <f>+JDI120/JDI$16</f>
        <v>#DIV/0!</v>
      </c>
      <c r="JDK120" s="1538">
        <f>+JDK558</f>
        <v>0</v>
      </c>
      <c r="JDL120" s="1845" t="e">
        <f>+JDK120/JDK$16</f>
        <v>#DIV/0!</v>
      </c>
      <c r="JDM120" s="1538">
        <f>+JDM558</f>
        <v>0</v>
      </c>
      <c r="JDN120" s="1845" t="e">
        <f>+JDM120/JDM$16</f>
        <v>#DIV/0!</v>
      </c>
      <c r="JDO120" s="1538">
        <f>+JDO558</f>
        <v>0</v>
      </c>
      <c r="JDP120" s="1845" t="e">
        <f>+JDO120/JDO$16</f>
        <v>#DIV/0!</v>
      </c>
      <c r="JDQ120" s="1538">
        <f>+JDQ558</f>
        <v>0</v>
      </c>
      <c r="JDR120" s="1845" t="e">
        <f>+JDQ120/JDQ$16</f>
        <v>#DIV/0!</v>
      </c>
      <c r="JDS120" s="1538">
        <f>+JDS558</f>
        <v>0</v>
      </c>
      <c r="JDT120" s="1845" t="e">
        <f>+JDS120/JDS$16</f>
        <v>#DIV/0!</v>
      </c>
      <c r="JDU120" s="1538">
        <f>+JDU558</f>
        <v>0</v>
      </c>
      <c r="JDV120" s="1845" t="e">
        <f>+JDU120/JDU$16</f>
        <v>#DIV/0!</v>
      </c>
      <c r="JDW120" s="1538">
        <f>+JDW558</f>
        <v>0</v>
      </c>
      <c r="JDX120" s="1845" t="e">
        <f>+JDW120/JDW$16</f>
        <v>#DIV/0!</v>
      </c>
      <c r="JDY120" s="1538">
        <f>+JDY558</f>
        <v>0</v>
      </c>
      <c r="JDZ120" s="1845" t="e">
        <f>+JDY120/JDY$16</f>
        <v>#DIV/0!</v>
      </c>
      <c r="JEA120" s="1538">
        <f>+JEA558</f>
        <v>0</v>
      </c>
      <c r="JEB120" s="1845" t="e">
        <f>+JEA120/JEA$16</f>
        <v>#DIV/0!</v>
      </c>
      <c r="JEC120" s="1538">
        <f>+JEC558</f>
        <v>0</v>
      </c>
      <c r="JED120" s="1845" t="e">
        <f>+JEC120/JEC$16</f>
        <v>#DIV/0!</v>
      </c>
      <c r="JEE120" s="1538">
        <f>+JEE558</f>
        <v>0</v>
      </c>
      <c r="JEF120" s="1845" t="e">
        <f>+JEE120/JEE$16</f>
        <v>#DIV/0!</v>
      </c>
      <c r="JEG120" s="1538">
        <f>+JEG558</f>
        <v>0</v>
      </c>
      <c r="JEH120" s="1845" t="e">
        <f>+JEG120/JEG$16</f>
        <v>#DIV/0!</v>
      </c>
      <c r="JEI120" s="1538">
        <f>+JEI558</f>
        <v>0</v>
      </c>
      <c r="JEJ120" s="1845" t="e">
        <f>+JEI120/JEI$16</f>
        <v>#DIV/0!</v>
      </c>
      <c r="JEK120" s="1538">
        <f>+JEK558</f>
        <v>0</v>
      </c>
      <c r="JEL120" s="1845" t="e">
        <f>+JEK120/JEK$16</f>
        <v>#DIV/0!</v>
      </c>
      <c r="JEM120" s="1538">
        <f>+JEM558</f>
        <v>0</v>
      </c>
      <c r="JEN120" s="1845" t="e">
        <f>+JEM120/JEM$16</f>
        <v>#DIV/0!</v>
      </c>
      <c r="JEO120" s="1538">
        <f>+JEO558</f>
        <v>0</v>
      </c>
      <c r="JEP120" s="1845" t="e">
        <f>+JEO120/JEO$16</f>
        <v>#DIV/0!</v>
      </c>
      <c r="JEQ120" s="1538">
        <f>+JEQ558</f>
        <v>0</v>
      </c>
      <c r="JER120" s="1845" t="e">
        <f>+JEQ120/JEQ$16</f>
        <v>#DIV/0!</v>
      </c>
      <c r="JES120" s="1538">
        <f>+JES558</f>
        <v>0</v>
      </c>
      <c r="JET120" s="1845" t="e">
        <f>+JES120/JES$16</f>
        <v>#DIV/0!</v>
      </c>
      <c r="JEU120" s="1538">
        <f>+JEU558</f>
        <v>0</v>
      </c>
      <c r="JEV120" s="1845" t="e">
        <f>+JEU120/JEU$16</f>
        <v>#DIV/0!</v>
      </c>
      <c r="JEW120" s="1538">
        <f>+JEW558</f>
        <v>0</v>
      </c>
      <c r="JEX120" s="1845" t="e">
        <f>+JEW120/JEW$16</f>
        <v>#DIV/0!</v>
      </c>
      <c r="JEY120" s="1538">
        <f>+JEY558</f>
        <v>0</v>
      </c>
      <c r="JEZ120" s="1845" t="e">
        <f>+JEY120/JEY$16</f>
        <v>#DIV/0!</v>
      </c>
      <c r="JFA120" s="1538">
        <f>+JFA558</f>
        <v>0</v>
      </c>
      <c r="JFB120" s="1845" t="e">
        <f>+JFA120/JFA$16</f>
        <v>#DIV/0!</v>
      </c>
      <c r="JFC120" s="1538">
        <f>+JFC558</f>
        <v>0</v>
      </c>
      <c r="JFD120" s="1845" t="e">
        <f>+JFC120/JFC$16</f>
        <v>#DIV/0!</v>
      </c>
      <c r="JFE120" s="1538">
        <f>+JFE558</f>
        <v>0</v>
      </c>
      <c r="JFF120" s="1845" t="e">
        <f>+JFE120/JFE$16</f>
        <v>#DIV/0!</v>
      </c>
      <c r="JFG120" s="1538">
        <f>+JFG558</f>
        <v>0</v>
      </c>
      <c r="JFH120" s="1845" t="e">
        <f>+JFG120/JFG$16</f>
        <v>#DIV/0!</v>
      </c>
      <c r="JFI120" s="1538">
        <f>+JFI558</f>
        <v>0</v>
      </c>
      <c r="JFJ120" s="1845" t="e">
        <f>+JFI120/JFI$16</f>
        <v>#DIV/0!</v>
      </c>
      <c r="JFK120" s="1538">
        <f>+JFK558</f>
        <v>0</v>
      </c>
      <c r="JFL120" s="1845" t="e">
        <f>+JFK120/JFK$16</f>
        <v>#DIV/0!</v>
      </c>
      <c r="JFM120" s="1538">
        <f>+JFM558</f>
        <v>0</v>
      </c>
      <c r="JFN120" s="1845" t="e">
        <f>+JFM120/JFM$16</f>
        <v>#DIV/0!</v>
      </c>
      <c r="JFO120" s="1538">
        <f>+JFO558</f>
        <v>0</v>
      </c>
      <c r="JFP120" s="1845" t="e">
        <f>+JFO120/JFO$16</f>
        <v>#DIV/0!</v>
      </c>
      <c r="JFQ120" s="1538">
        <f>+JFQ558</f>
        <v>0</v>
      </c>
      <c r="JFR120" s="1845" t="e">
        <f>+JFQ120/JFQ$16</f>
        <v>#DIV/0!</v>
      </c>
      <c r="JFS120" s="1538">
        <f>+JFS558</f>
        <v>0</v>
      </c>
      <c r="JFT120" s="1845" t="e">
        <f>+JFS120/JFS$16</f>
        <v>#DIV/0!</v>
      </c>
      <c r="JFU120" s="1538">
        <f>+JFU558</f>
        <v>0</v>
      </c>
      <c r="JFV120" s="1845" t="e">
        <f>+JFU120/JFU$16</f>
        <v>#DIV/0!</v>
      </c>
      <c r="JFW120" s="1538">
        <f>+JFW558</f>
        <v>0</v>
      </c>
      <c r="JFX120" s="1845" t="e">
        <f>+JFW120/JFW$16</f>
        <v>#DIV/0!</v>
      </c>
      <c r="JFY120" s="1538">
        <f>+JFY558</f>
        <v>0</v>
      </c>
      <c r="JFZ120" s="1845" t="e">
        <f>+JFY120/JFY$16</f>
        <v>#DIV/0!</v>
      </c>
      <c r="JGA120" s="1538">
        <f>+JGA558</f>
        <v>0</v>
      </c>
      <c r="JGB120" s="1845" t="e">
        <f>+JGA120/JGA$16</f>
        <v>#DIV/0!</v>
      </c>
      <c r="JGC120" s="1538">
        <f>+JGC558</f>
        <v>0</v>
      </c>
      <c r="JGD120" s="1845" t="e">
        <f>+JGC120/JGC$16</f>
        <v>#DIV/0!</v>
      </c>
      <c r="JGE120" s="1538">
        <f>+JGE558</f>
        <v>0</v>
      </c>
      <c r="JGF120" s="1845" t="e">
        <f>+JGE120/JGE$16</f>
        <v>#DIV/0!</v>
      </c>
      <c r="JGG120" s="1538">
        <f>+JGG558</f>
        <v>0</v>
      </c>
      <c r="JGH120" s="1845" t="e">
        <f>+JGG120/JGG$16</f>
        <v>#DIV/0!</v>
      </c>
      <c r="JGI120" s="1538">
        <f>+JGI558</f>
        <v>0</v>
      </c>
      <c r="JGJ120" s="1845" t="e">
        <f>+JGI120/JGI$16</f>
        <v>#DIV/0!</v>
      </c>
      <c r="JGK120" s="1538">
        <f>+JGK558</f>
        <v>0</v>
      </c>
      <c r="JGL120" s="1845" t="e">
        <f>+JGK120/JGK$16</f>
        <v>#DIV/0!</v>
      </c>
      <c r="JGM120" s="1538">
        <f>+JGM558</f>
        <v>0</v>
      </c>
      <c r="JGN120" s="1845" t="e">
        <f>+JGM120/JGM$16</f>
        <v>#DIV/0!</v>
      </c>
      <c r="JGO120" s="1538">
        <f>+JGO558</f>
        <v>0</v>
      </c>
      <c r="JGP120" s="1845" t="e">
        <f>+JGO120/JGO$16</f>
        <v>#DIV/0!</v>
      </c>
      <c r="JGQ120" s="1538">
        <f>+JGQ558</f>
        <v>0</v>
      </c>
      <c r="JGR120" s="1845" t="e">
        <f>+JGQ120/JGQ$16</f>
        <v>#DIV/0!</v>
      </c>
      <c r="JGS120" s="1538">
        <f>+JGS558</f>
        <v>0</v>
      </c>
      <c r="JGT120" s="1845" t="e">
        <f>+JGS120/JGS$16</f>
        <v>#DIV/0!</v>
      </c>
      <c r="JGU120" s="1538">
        <f>+JGU558</f>
        <v>0</v>
      </c>
      <c r="JGV120" s="1845" t="e">
        <f>+JGU120/JGU$16</f>
        <v>#DIV/0!</v>
      </c>
      <c r="JGW120" s="1538">
        <f>+JGW558</f>
        <v>0</v>
      </c>
      <c r="JGX120" s="1845" t="e">
        <f>+JGW120/JGW$16</f>
        <v>#DIV/0!</v>
      </c>
      <c r="JGY120" s="1538">
        <f>+JGY558</f>
        <v>0</v>
      </c>
      <c r="JGZ120" s="1845" t="e">
        <f>+JGY120/JGY$16</f>
        <v>#DIV/0!</v>
      </c>
      <c r="JHA120" s="1538">
        <f>+JHA558</f>
        <v>0</v>
      </c>
      <c r="JHB120" s="1845" t="e">
        <f>+JHA120/JHA$16</f>
        <v>#DIV/0!</v>
      </c>
      <c r="JHC120" s="1538">
        <f>+JHC558</f>
        <v>0</v>
      </c>
      <c r="JHD120" s="1845" t="e">
        <f>+JHC120/JHC$16</f>
        <v>#DIV/0!</v>
      </c>
      <c r="JHE120" s="1538">
        <f>+JHE558</f>
        <v>0</v>
      </c>
      <c r="JHF120" s="1845" t="e">
        <f>+JHE120/JHE$16</f>
        <v>#DIV/0!</v>
      </c>
      <c r="JHG120" s="1538">
        <f>+JHG558</f>
        <v>0</v>
      </c>
      <c r="JHH120" s="1845" t="e">
        <f>+JHG120/JHG$16</f>
        <v>#DIV/0!</v>
      </c>
      <c r="JHI120" s="1538">
        <f>+JHI558</f>
        <v>0</v>
      </c>
      <c r="JHJ120" s="1845" t="e">
        <f>+JHI120/JHI$16</f>
        <v>#DIV/0!</v>
      </c>
      <c r="JHK120" s="1538">
        <f>+JHK558</f>
        <v>0</v>
      </c>
      <c r="JHL120" s="1845" t="e">
        <f>+JHK120/JHK$16</f>
        <v>#DIV/0!</v>
      </c>
      <c r="JHM120" s="1538">
        <f>+JHM558</f>
        <v>0</v>
      </c>
      <c r="JHN120" s="1845" t="e">
        <f>+JHM120/JHM$16</f>
        <v>#DIV/0!</v>
      </c>
      <c r="JHO120" s="1538">
        <f>+JHO558</f>
        <v>0</v>
      </c>
      <c r="JHP120" s="1845" t="e">
        <f>+JHO120/JHO$16</f>
        <v>#DIV/0!</v>
      </c>
      <c r="JHQ120" s="1538">
        <f>+JHQ558</f>
        <v>0</v>
      </c>
      <c r="JHR120" s="1845" t="e">
        <f>+JHQ120/JHQ$16</f>
        <v>#DIV/0!</v>
      </c>
      <c r="JHS120" s="1538">
        <f>+JHS558</f>
        <v>0</v>
      </c>
      <c r="JHT120" s="1845" t="e">
        <f>+JHS120/JHS$16</f>
        <v>#DIV/0!</v>
      </c>
      <c r="JHU120" s="1538">
        <f>+JHU558</f>
        <v>0</v>
      </c>
      <c r="JHV120" s="1845" t="e">
        <f>+JHU120/JHU$16</f>
        <v>#DIV/0!</v>
      </c>
      <c r="JHW120" s="1538">
        <f>+JHW558</f>
        <v>0</v>
      </c>
      <c r="JHX120" s="1845" t="e">
        <f>+JHW120/JHW$16</f>
        <v>#DIV/0!</v>
      </c>
      <c r="JHY120" s="1538">
        <f>+JHY558</f>
        <v>0</v>
      </c>
      <c r="JHZ120" s="1845" t="e">
        <f>+JHY120/JHY$16</f>
        <v>#DIV/0!</v>
      </c>
      <c r="JIA120" s="1538">
        <f>+JIA558</f>
        <v>0</v>
      </c>
      <c r="JIB120" s="1845" t="e">
        <f>+JIA120/JIA$16</f>
        <v>#DIV/0!</v>
      </c>
      <c r="JIC120" s="1538">
        <f>+JIC558</f>
        <v>0</v>
      </c>
      <c r="JID120" s="1845" t="e">
        <f>+JIC120/JIC$16</f>
        <v>#DIV/0!</v>
      </c>
      <c r="JIE120" s="1538">
        <f>+JIE558</f>
        <v>0</v>
      </c>
      <c r="JIF120" s="1845" t="e">
        <f>+JIE120/JIE$16</f>
        <v>#DIV/0!</v>
      </c>
      <c r="JIG120" s="1538">
        <f>+JIG558</f>
        <v>0</v>
      </c>
      <c r="JIH120" s="1845" t="e">
        <f>+JIG120/JIG$16</f>
        <v>#DIV/0!</v>
      </c>
      <c r="JII120" s="1538">
        <f>+JII558</f>
        <v>0</v>
      </c>
      <c r="JIJ120" s="1845" t="e">
        <f>+JII120/JII$16</f>
        <v>#DIV/0!</v>
      </c>
      <c r="JIK120" s="1538">
        <f>+JIK558</f>
        <v>0</v>
      </c>
      <c r="JIL120" s="1845" t="e">
        <f>+JIK120/JIK$16</f>
        <v>#DIV/0!</v>
      </c>
      <c r="JIM120" s="1538">
        <f>+JIM558</f>
        <v>0</v>
      </c>
      <c r="JIN120" s="1845" t="e">
        <f>+JIM120/JIM$16</f>
        <v>#DIV/0!</v>
      </c>
      <c r="JIO120" s="1538">
        <f>+JIO558</f>
        <v>0</v>
      </c>
      <c r="JIP120" s="1845" t="e">
        <f>+JIO120/JIO$16</f>
        <v>#DIV/0!</v>
      </c>
      <c r="JIQ120" s="1538">
        <f>+JIQ558</f>
        <v>0</v>
      </c>
      <c r="JIR120" s="1845" t="e">
        <f>+JIQ120/JIQ$16</f>
        <v>#DIV/0!</v>
      </c>
      <c r="JIS120" s="1538">
        <f>+JIS558</f>
        <v>0</v>
      </c>
      <c r="JIT120" s="1845" t="e">
        <f>+JIS120/JIS$16</f>
        <v>#DIV/0!</v>
      </c>
      <c r="JIU120" s="1538">
        <f>+JIU558</f>
        <v>0</v>
      </c>
      <c r="JIV120" s="1845" t="e">
        <f>+JIU120/JIU$16</f>
        <v>#DIV/0!</v>
      </c>
      <c r="JIW120" s="1538">
        <f>+JIW558</f>
        <v>0</v>
      </c>
      <c r="JIX120" s="1845" t="e">
        <f>+JIW120/JIW$16</f>
        <v>#DIV/0!</v>
      </c>
      <c r="JIY120" s="1538">
        <f>+JIY558</f>
        <v>0</v>
      </c>
      <c r="JIZ120" s="1845" t="e">
        <f>+JIY120/JIY$16</f>
        <v>#DIV/0!</v>
      </c>
      <c r="JJA120" s="1538">
        <f>+JJA558</f>
        <v>0</v>
      </c>
      <c r="JJB120" s="1845" t="e">
        <f>+JJA120/JJA$16</f>
        <v>#DIV/0!</v>
      </c>
      <c r="JJC120" s="1538">
        <f>+JJC558</f>
        <v>0</v>
      </c>
      <c r="JJD120" s="1845" t="e">
        <f>+JJC120/JJC$16</f>
        <v>#DIV/0!</v>
      </c>
      <c r="JJE120" s="1538">
        <f>+JJE558</f>
        <v>0</v>
      </c>
      <c r="JJF120" s="1845" t="e">
        <f>+JJE120/JJE$16</f>
        <v>#DIV/0!</v>
      </c>
      <c r="JJG120" s="1538">
        <f>+JJG558</f>
        <v>0</v>
      </c>
      <c r="JJH120" s="1845" t="e">
        <f>+JJG120/JJG$16</f>
        <v>#DIV/0!</v>
      </c>
      <c r="JJI120" s="1538">
        <f>+JJI558</f>
        <v>0</v>
      </c>
      <c r="JJJ120" s="1845" t="e">
        <f>+JJI120/JJI$16</f>
        <v>#DIV/0!</v>
      </c>
      <c r="JJK120" s="1538">
        <f>+JJK558</f>
        <v>0</v>
      </c>
      <c r="JJL120" s="1845" t="e">
        <f>+JJK120/JJK$16</f>
        <v>#DIV/0!</v>
      </c>
      <c r="JJM120" s="1538">
        <f>+JJM558</f>
        <v>0</v>
      </c>
      <c r="JJN120" s="1845" t="e">
        <f>+JJM120/JJM$16</f>
        <v>#DIV/0!</v>
      </c>
      <c r="JJO120" s="1538">
        <f>+JJO558</f>
        <v>0</v>
      </c>
      <c r="JJP120" s="1845" t="e">
        <f>+JJO120/JJO$16</f>
        <v>#DIV/0!</v>
      </c>
      <c r="JJQ120" s="1538">
        <f>+JJQ558</f>
        <v>0</v>
      </c>
      <c r="JJR120" s="1845" t="e">
        <f>+JJQ120/JJQ$16</f>
        <v>#DIV/0!</v>
      </c>
      <c r="JJS120" s="1538">
        <f>+JJS558</f>
        <v>0</v>
      </c>
      <c r="JJT120" s="1845" t="e">
        <f>+JJS120/JJS$16</f>
        <v>#DIV/0!</v>
      </c>
      <c r="JJU120" s="1538">
        <f>+JJU558</f>
        <v>0</v>
      </c>
      <c r="JJV120" s="1845" t="e">
        <f>+JJU120/JJU$16</f>
        <v>#DIV/0!</v>
      </c>
      <c r="JJW120" s="1538">
        <f>+JJW558</f>
        <v>0</v>
      </c>
      <c r="JJX120" s="1845" t="e">
        <f>+JJW120/JJW$16</f>
        <v>#DIV/0!</v>
      </c>
      <c r="JJY120" s="1538">
        <f>+JJY558</f>
        <v>0</v>
      </c>
      <c r="JJZ120" s="1845" t="e">
        <f>+JJY120/JJY$16</f>
        <v>#DIV/0!</v>
      </c>
      <c r="JKA120" s="1538">
        <f>+JKA558</f>
        <v>0</v>
      </c>
      <c r="JKB120" s="1845" t="e">
        <f>+JKA120/JKA$16</f>
        <v>#DIV/0!</v>
      </c>
      <c r="JKC120" s="1538">
        <f>+JKC558</f>
        <v>0</v>
      </c>
      <c r="JKD120" s="1845" t="e">
        <f>+JKC120/JKC$16</f>
        <v>#DIV/0!</v>
      </c>
      <c r="JKE120" s="1538">
        <f>+JKE558</f>
        <v>0</v>
      </c>
      <c r="JKF120" s="1845" t="e">
        <f>+JKE120/JKE$16</f>
        <v>#DIV/0!</v>
      </c>
      <c r="JKG120" s="1538">
        <f>+JKG558</f>
        <v>0</v>
      </c>
      <c r="JKH120" s="1845" t="e">
        <f>+JKG120/JKG$16</f>
        <v>#DIV/0!</v>
      </c>
      <c r="JKI120" s="1538">
        <f>+JKI558</f>
        <v>0</v>
      </c>
      <c r="JKJ120" s="1845" t="e">
        <f>+JKI120/JKI$16</f>
        <v>#DIV/0!</v>
      </c>
      <c r="JKK120" s="1538">
        <f>+JKK558</f>
        <v>0</v>
      </c>
      <c r="JKL120" s="1845" t="e">
        <f>+JKK120/JKK$16</f>
        <v>#DIV/0!</v>
      </c>
      <c r="JKM120" s="1538">
        <f>+JKM558</f>
        <v>0</v>
      </c>
      <c r="JKN120" s="1845" t="e">
        <f>+JKM120/JKM$16</f>
        <v>#DIV/0!</v>
      </c>
      <c r="JKO120" s="1538">
        <f>+JKO558</f>
        <v>0</v>
      </c>
      <c r="JKP120" s="1845" t="e">
        <f>+JKO120/JKO$16</f>
        <v>#DIV/0!</v>
      </c>
      <c r="JKQ120" s="1538">
        <f>+JKQ558</f>
        <v>0</v>
      </c>
      <c r="JKR120" s="1845" t="e">
        <f>+JKQ120/JKQ$16</f>
        <v>#DIV/0!</v>
      </c>
      <c r="JKS120" s="1538">
        <f>+JKS558</f>
        <v>0</v>
      </c>
      <c r="JKT120" s="1845" t="e">
        <f>+JKS120/JKS$16</f>
        <v>#DIV/0!</v>
      </c>
      <c r="JKU120" s="1538">
        <f>+JKU558</f>
        <v>0</v>
      </c>
      <c r="JKV120" s="1845" t="e">
        <f>+JKU120/JKU$16</f>
        <v>#DIV/0!</v>
      </c>
      <c r="JKW120" s="1538">
        <f>+JKW558</f>
        <v>0</v>
      </c>
      <c r="JKX120" s="1845" t="e">
        <f>+JKW120/JKW$16</f>
        <v>#DIV/0!</v>
      </c>
      <c r="JKY120" s="1538">
        <f>+JKY558</f>
        <v>0</v>
      </c>
      <c r="JKZ120" s="1845" t="e">
        <f>+JKY120/JKY$16</f>
        <v>#DIV/0!</v>
      </c>
      <c r="JLA120" s="1538">
        <f>+JLA558</f>
        <v>0</v>
      </c>
      <c r="JLB120" s="1845" t="e">
        <f>+JLA120/JLA$16</f>
        <v>#DIV/0!</v>
      </c>
      <c r="JLC120" s="1538">
        <f>+JLC558</f>
        <v>0</v>
      </c>
      <c r="JLD120" s="1845" t="e">
        <f>+JLC120/JLC$16</f>
        <v>#DIV/0!</v>
      </c>
      <c r="JLE120" s="1538">
        <f>+JLE558</f>
        <v>0</v>
      </c>
      <c r="JLF120" s="1845" t="e">
        <f>+JLE120/JLE$16</f>
        <v>#DIV/0!</v>
      </c>
      <c r="JLG120" s="1538">
        <f>+JLG558</f>
        <v>0</v>
      </c>
      <c r="JLH120" s="1845" t="e">
        <f>+JLG120/JLG$16</f>
        <v>#DIV/0!</v>
      </c>
      <c r="JLI120" s="1538">
        <f>+JLI558</f>
        <v>0</v>
      </c>
      <c r="JLJ120" s="1845" t="e">
        <f>+JLI120/JLI$16</f>
        <v>#DIV/0!</v>
      </c>
      <c r="JLK120" s="1538">
        <f>+JLK558</f>
        <v>0</v>
      </c>
      <c r="JLL120" s="1845" t="e">
        <f>+JLK120/JLK$16</f>
        <v>#DIV/0!</v>
      </c>
      <c r="JLM120" s="1538">
        <f>+JLM558</f>
        <v>0</v>
      </c>
      <c r="JLN120" s="1845" t="e">
        <f>+JLM120/JLM$16</f>
        <v>#DIV/0!</v>
      </c>
      <c r="JLO120" s="1538">
        <f>+JLO558</f>
        <v>0</v>
      </c>
      <c r="JLP120" s="1845" t="e">
        <f>+JLO120/JLO$16</f>
        <v>#DIV/0!</v>
      </c>
      <c r="JLQ120" s="1538">
        <f>+JLQ558</f>
        <v>0</v>
      </c>
      <c r="JLR120" s="1845" t="e">
        <f>+JLQ120/JLQ$16</f>
        <v>#DIV/0!</v>
      </c>
      <c r="JLS120" s="1538">
        <f>+JLS558</f>
        <v>0</v>
      </c>
      <c r="JLT120" s="1845" t="e">
        <f>+JLS120/JLS$16</f>
        <v>#DIV/0!</v>
      </c>
      <c r="JLU120" s="1538">
        <f>+JLU558</f>
        <v>0</v>
      </c>
      <c r="JLV120" s="1845" t="e">
        <f>+JLU120/JLU$16</f>
        <v>#DIV/0!</v>
      </c>
      <c r="JLW120" s="1538">
        <f>+JLW558</f>
        <v>0</v>
      </c>
      <c r="JLX120" s="1845" t="e">
        <f>+JLW120/JLW$16</f>
        <v>#DIV/0!</v>
      </c>
      <c r="JLY120" s="1538">
        <f>+JLY558</f>
        <v>0</v>
      </c>
      <c r="JLZ120" s="1845" t="e">
        <f>+JLY120/JLY$16</f>
        <v>#DIV/0!</v>
      </c>
      <c r="JMA120" s="1538">
        <f>+JMA558</f>
        <v>0</v>
      </c>
      <c r="JMB120" s="1845" t="e">
        <f>+JMA120/JMA$16</f>
        <v>#DIV/0!</v>
      </c>
      <c r="JMC120" s="1538">
        <f>+JMC558</f>
        <v>0</v>
      </c>
      <c r="JMD120" s="1845" t="e">
        <f>+JMC120/JMC$16</f>
        <v>#DIV/0!</v>
      </c>
      <c r="JME120" s="1538">
        <f>+JME558</f>
        <v>0</v>
      </c>
      <c r="JMF120" s="1845" t="e">
        <f>+JME120/JME$16</f>
        <v>#DIV/0!</v>
      </c>
      <c r="JMG120" s="1538">
        <f>+JMG558</f>
        <v>0</v>
      </c>
      <c r="JMH120" s="1845" t="e">
        <f>+JMG120/JMG$16</f>
        <v>#DIV/0!</v>
      </c>
      <c r="JMI120" s="1538">
        <f>+JMI558</f>
        <v>0</v>
      </c>
      <c r="JMJ120" s="1845" t="e">
        <f>+JMI120/JMI$16</f>
        <v>#DIV/0!</v>
      </c>
      <c r="JMK120" s="1538">
        <f>+JMK558</f>
        <v>0</v>
      </c>
      <c r="JML120" s="1845" t="e">
        <f>+JMK120/JMK$16</f>
        <v>#DIV/0!</v>
      </c>
      <c r="JMM120" s="1538">
        <f>+JMM558</f>
        <v>0</v>
      </c>
      <c r="JMN120" s="1845" t="e">
        <f>+JMM120/JMM$16</f>
        <v>#DIV/0!</v>
      </c>
      <c r="JMO120" s="1538">
        <f>+JMO558</f>
        <v>0</v>
      </c>
      <c r="JMP120" s="1845" t="e">
        <f>+JMO120/JMO$16</f>
        <v>#DIV/0!</v>
      </c>
      <c r="JMQ120" s="1538">
        <f>+JMQ558</f>
        <v>0</v>
      </c>
      <c r="JMR120" s="1845" t="e">
        <f>+JMQ120/JMQ$16</f>
        <v>#DIV/0!</v>
      </c>
      <c r="JMS120" s="1538">
        <f>+JMS558</f>
        <v>0</v>
      </c>
      <c r="JMT120" s="1845" t="e">
        <f>+JMS120/JMS$16</f>
        <v>#DIV/0!</v>
      </c>
      <c r="JMU120" s="1538">
        <f>+JMU558</f>
        <v>0</v>
      </c>
      <c r="JMV120" s="1845" t="e">
        <f>+JMU120/JMU$16</f>
        <v>#DIV/0!</v>
      </c>
      <c r="JMW120" s="1538">
        <f>+JMW558</f>
        <v>0</v>
      </c>
      <c r="JMX120" s="1845" t="e">
        <f>+JMW120/JMW$16</f>
        <v>#DIV/0!</v>
      </c>
      <c r="JMY120" s="1538">
        <f>+JMY558</f>
        <v>0</v>
      </c>
      <c r="JMZ120" s="1845" t="e">
        <f>+JMY120/JMY$16</f>
        <v>#DIV/0!</v>
      </c>
      <c r="JNA120" s="1538">
        <f>+JNA558</f>
        <v>0</v>
      </c>
      <c r="JNB120" s="1845" t="e">
        <f>+JNA120/JNA$16</f>
        <v>#DIV/0!</v>
      </c>
      <c r="JNC120" s="1538">
        <f>+JNC558</f>
        <v>0</v>
      </c>
      <c r="JND120" s="1845" t="e">
        <f>+JNC120/JNC$16</f>
        <v>#DIV/0!</v>
      </c>
      <c r="JNE120" s="1538">
        <f>+JNE558</f>
        <v>0</v>
      </c>
      <c r="JNF120" s="1845" t="e">
        <f>+JNE120/JNE$16</f>
        <v>#DIV/0!</v>
      </c>
      <c r="JNG120" s="1538">
        <f>+JNG558</f>
        <v>0</v>
      </c>
      <c r="JNH120" s="1845" t="e">
        <f>+JNG120/JNG$16</f>
        <v>#DIV/0!</v>
      </c>
      <c r="JNI120" s="1538">
        <f>+JNI558</f>
        <v>0</v>
      </c>
      <c r="JNJ120" s="1845" t="e">
        <f>+JNI120/JNI$16</f>
        <v>#DIV/0!</v>
      </c>
      <c r="JNK120" s="1538">
        <f>+JNK558</f>
        <v>0</v>
      </c>
      <c r="JNL120" s="1845" t="e">
        <f>+JNK120/JNK$16</f>
        <v>#DIV/0!</v>
      </c>
      <c r="JNM120" s="1538">
        <f>+JNM558</f>
        <v>0</v>
      </c>
      <c r="JNN120" s="1845" t="e">
        <f>+JNM120/JNM$16</f>
        <v>#DIV/0!</v>
      </c>
      <c r="JNO120" s="1538">
        <f>+JNO558</f>
        <v>0</v>
      </c>
      <c r="JNP120" s="1845" t="e">
        <f>+JNO120/JNO$16</f>
        <v>#DIV/0!</v>
      </c>
      <c r="JNQ120" s="1538">
        <f>+JNQ558</f>
        <v>0</v>
      </c>
      <c r="JNR120" s="1845" t="e">
        <f>+JNQ120/JNQ$16</f>
        <v>#DIV/0!</v>
      </c>
      <c r="JNS120" s="1538">
        <f>+JNS558</f>
        <v>0</v>
      </c>
      <c r="JNT120" s="1845" t="e">
        <f>+JNS120/JNS$16</f>
        <v>#DIV/0!</v>
      </c>
      <c r="JNU120" s="1538">
        <f>+JNU558</f>
        <v>0</v>
      </c>
      <c r="JNV120" s="1845" t="e">
        <f>+JNU120/JNU$16</f>
        <v>#DIV/0!</v>
      </c>
      <c r="JNW120" s="1538">
        <f>+JNW558</f>
        <v>0</v>
      </c>
      <c r="JNX120" s="1845" t="e">
        <f>+JNW120/JNW$16</f>
        <v>#DIV/0!</v>
      </c>
      <c r="JNY120" s="1538">
        <f>+JNY558</f>
        <v>0</v>
      </c>
      <c r="JNZ120" s="1845" t="e">
        <f>+JNY120/JNY$16</f>
        <v>#DIV/0!</v>
      </c>
      <c r="JOA120" s="1538">
        <f>+JOA558</f>
        <v>0</v>
      </c>
      <c r="JOB120" s="1845" t="e">
        <f>+JOA120/JOA$16</f>
        <v>#DIV/0!</v>
      </c>
      <c r="JOC120" s="1538">
        <f>+JOC558</f>
        <v>0</v>
      </c>
      <c r="JOD120" s="1845" t="e">
        <f>+JOC120/JOC$16</f>
        <v>#DIV/0!</v>
      </c>
      <c r="JOE120" s="1538">
        <f>+JOE558</f>
        <v>0</v>
      </c>
      <c r="JOF120" s="1845" t="e">
        <f>+JOE120/JOE$16</f>
        <v>#DIV/0!</v>
      </c>
      <c r="JOG120" s="1538">
        <f>+JOG558</f>
        <v>0</v>
      </c>
      <c r="JOH120" s="1845" t="e">
        <f>+JOG120/JOG$16</f>
        <v>#DIV/0!</v>
      </c>
      <c r="JOI120" s="1538">
        <f>+JOI558</f>
        <v>0</v>
      </c>
      <c r="JOJ120" s="1845" t="e">
        <f>+JOI120/JOI$16</f>
        <v>#DIV/0!</v>
      </c>
      <c r="JOK120" s="1538">
        <f>+JOK558</f>
        <v>0</v>
      </c>
      <c r="JOL120" s="1845" t="e">
        <f>+JOK120/JOK$16</f>
        <v>#DIV/0!</v>
      </c>
      <c r="JOM120" s="1538">
        <f>+JOM558</f>
        <v>0</v>
      </c>
      <c r="JON120" s="1845" t="e">
        <f>+JOM120/JOM$16</f>
        <v>#DIV/0!</v>
      </c>
      <c r="JOO120" s="1538">
        <f>+JOO558</f>
        <v>0</v>
      </c>
      <c r="JOP120" s="1845" t="e">
        <f>+JOO120/JOO$16</f>
        <v>#DIV/0!</v>
      </c>
      <c r="JOQ120" s="1538">
        <f>+JOQ558</f>
        <v>0</v>
      </c>
      <c r="JOR120" s="1845" t="e">
        <f>+JOQ120/JOQ$16</f>
        <v>#DIV/0!</v>
      </c>
      <c r="JOS120" s="1538">
        <f>+JOS558</f>
        <v>0</v>
      </c>
      <c r="JOT120" s="1845" t="e">
        <f>+JOS120/JOS$16</f>
        <v>#DIV/0!</v>
      </c>
      <c r="JOU120" s="1538">
        <f>+JOU558</f>
        <v>0</v>
      </c>
      <c r="JOV120" s="1845" t="e">
        <f>+JOU120/JOU$16</f>
        <v>#DIV/0!</v>
      </c>
      <c r="JOW120" s="1538">
        <f>+JOW558</f>
        <v>0</v>
      </c>
      <c r="JOX120" s="1845" t="e">
        <f>+JOW120/JOW$16</f>
        <v>#DIV/0!</v>
      </c>
      <c r="JOY120" s="1538">
        <f>+JOY558</f>
        <v>0</v>
      </c>
      <c r="JOZ120" s="1845" t="e">
        <f>+JOY120/JOY$16</f>
        <v>#DIV/0!</v>
      </c>
      <c r="JPA120" s="1538">
        <f>+JPA558</f>
        <v>0</v>
      </c>
      <c r="JPB120" s="1845" t="e">
        <f>+JPA120/JPA$16</f>
        <v>#DIV/0!</v>
      </c>
      <c r="JPC120" s="1538">
        <f>+JPC558</f>
        <v>0</v>
      </c>
      <c r="JPD120" s="1845" t="e">
        <f>+JPC120/JPC$16</f>
        <v>#DIV/0!</v>
      </c>
      <c r="JPE120" s="1538">
        <f>+JPE558</f>
        <v>0</v>
      </c>
      <c r="JPF120" s="1845" t="e">
        <f>+JPE120/JPE$16</f>
        <v>#DIV/0!</v>
      </c>
      <c r="JPG120" s="1538">
        <f>+JPG558</f>
        <v>0</v>
      </c>
      <c r="JPH120" s="1845" t="e">
        <f>+JPG120/JPG$16</f>
        <v>#DIV/0!</v>
      </c>
      <c r="JPI120" s="1538">
        <f>+JPI558</f>
        <v>0</v>
      </c>
      <c r="JPJ120" s="1845" t="e">
        <f>+JPI120/JPI$16</f>
        <v>#DIV/0!</v>
      </c>
      <c r="JPK120" s="1538">
        <f>+JPK558</f>
        <v>0</v>
      </c>
      <c r="JPL120" s="1845" t="e">
        <f>+JPK120/JPK$16</f>
        <v>#DIV/0!</v>
      </c>
      <c r="JPM120" s="1538">
        <f>+JPM558</f>
        <v>0</v>
      </c>
      <c r="JPN120" s="1845" t="e">
        <f>+JPM120/JPM$16</f>
        <v>#DIV/0!</v>
      </c>
      <c r="JPO120" s="1538">
        <f>+JPO558</f>
        <v>0</v>
      </c>
      <c r="JPP120" s="1845" t="e">
        <f>+JPO120/JPO$16</f>
        <v>#DIV/0!</v>
      </c>
      <c r="JPQ120" s="1538">
        <f>+JPQ558</f>
        <v>0</v>
      </c>
      <c r="JPR120" s="1845" t="e">
        <f>+JPQ120/JPQ$16</f>
        <v>#DIV/0!</v>
      </c>
      <c r="JPS120" s="1538">
        <f>+JPS558</f>
        <v>0</v>
      </c>
      <c r="JPT120" s="1845" t="e">
        <f>+JPS120/JPS$16</f>
        <v>#DIV/0!</v>
      </c>
      <c r="JPU120" s="1538">
        <f>+JPU558</f>
        <v>0</v>
      </c>
      <c r="JPV120" s="1845" t="e">
        <f>+JPU120/JPU$16</f>
        <v>#DIV/0!</v>
      </c>
      <c r="JPW120" s="1538">
        <f>+JPW558</f>
        <v>0</v>
      </c>
      <c r="JPX120" s="1845" t="e">
        <f>+JPW120/JPW$16</f>
        <v>#DIV/0!</v>
      </c>
      <c r="JPY120" s="1538">
        <f>+JPY558</f>
        <v>0</v>
      </c>
      <c r="JPZ120" s="1845" t="e">
        <f>+JPY120/JPY$16</f>
        <v>#DIV/0!</v>
      </c>
      <c r="JQA120" s="1538">
        <f>+JQA558</f>
        <v>0</v>
      </c>
      <c r="JQB120" s="1845" t="e">
        <f>+JQA120/JQA$16</f>
        <v>#DIV/0!</v>
      </c>
      <c r="JQC120" s="1538">
        <f>+JQC558</f>
        <v>0</v>
      </c>
      <c r="JQD120" s="1845" t="e">
        <f>+JQC120/JQC$16</f>
        <v>#DIV/0!</v>
      </c>
      <c r="JQE120" s="1538">
        <f>+JQE558</f>
        <v>0</v>
      </c>
      <c r="JQF120" s="1845" t="e">
        <f>+JQE120/JQE$16</f>
        <v>#DIV/0!</v>
      </c>
      <c r="JQG120" s="1538">
        <f>+JQG558</f>
        <v>0</v>
      </c>
      <c r="JQH120" s="1845" t="e">
        <f>+JQG120/JQG$16</f>
        <v>#DIV/0!</v>
      </c>
      <c r="JQI120" s="1538">
        <f>+JQI558</f>
        <v>0</v>
      </c>
      <c r="JQJ120" s="1845" t="e">
        <f>+JQI120/JQI$16</f>
        <v>#DIV/0!</v>
      </c>
      <c r="JQK120" s="1538">
        <f>+JQK558</f>
        <v>0</v>
      </c>
      <c r="JQL120" s="1845" t="e">
        <f>+JQK120/JQK$16</f>
        <v>#DIV/0!</v>
      </c>
      <c r="JQM120" s="1538">
        <f>+JQM558</f>
        <v>0</v>
      </c>
      <c r="JQN120" s="1845" t="e">
        <f>+JQM120/JQM$16</f>
        <v>#DIV/0!</v>
      </c>
      <c r="JQO120" s="1538">
        <f>+JQO558</f>
        <v>0</v>
      </c>
      <c r="JQP120" s="1845" t="e">
        <f>+JQO120/JQO$16</f>
        <v>#DIV/0!</v>
      </c>
      <c r="JQQ120" s="1538">
        <f>+JQQ558</f>
        <v>0</v>
      </c>
      <c r="JQR120" s="1845" t="e">
        <f>+JQQ120/JQQ$16</f>
        <v>#DIV/0!</v>
      </c>
      <c r="JQS120" s="1538">
        <f>+JQS558</f>
        <v>0</v>
      </c>
      <c r="JQT120" s="1845" t="e">
        <f>+JQS120/JQS$16</f>
        <v>#DIV/0!</v>
      </c>
      <c r="JQU120" s="1538">
        <f>+JQU558</f>
        <v>0</v>
      </c>
      <c r="JQV120" s="1845" t="e">
        <f>+JQU120/JQU$16</f>
        <v>#DIV/0!</v>
      </c>
      <c r="JQW120" s="1538">
        <f>+JQW558</f>
        <v>0</v>
      </c>
      <c r="JQX120" s="1845" t="e">
        <f>+JQW120/JQW$16</f>
        <v>#DIV/0!</v>
      </c>
      <c r="JQY120" s="1538">
        <f>+JQY558</f>
        <v>0</v>
      </c>
      <c r="JQZ120" s="1845" t="e">
        <f>+JQY120/JQY$16</f>
        <v>#DIV/0!</v>
      </c>
      <c r="JRA120" s="1538">
        <f>+JRA558</f>
        <v>0</v>
      </c>
      <c r="JRB120" s="1845" t="e">
        <f>+JRA120/JRA$16</f>
        <v>#DIV/0!</v>
      </c>
      <c r="JRC120" s="1538">
        <f>+JRC558</f>
        <v>0</v>
      </c>
      <c r="JRD120" s="1845" t="e">
        <f>+JRC120/JRC$16</f>
        <v>#DIV/0!</v>
      </c>
      <c r="JRE120" s="1538">
        <f>+JRE558</f>
        <v>0</v>
      </c>
      <c r="JRF120" s="1845" t="e">
        <f>+JRE120/JRE$16</f>
        <v>#DIV/0!</v>
      </c>
      <c r="JRG120" s="1538">
        <f>+JRG558</f>
        <v>0</v>
      </c>
      <c r="JRH120" s="1845" t="e">
        <f>+JRG120/JRG$16</f>
        <v>#DIV/0!</v>
      </c>
      <c r="JRI120" s="1538">
        <f>+JRI558</f>
        <v>0</v>
      </c>
      <c r="JRJ120" s="1845" t="e">
        <f>+JRI120/JRI$16</f>
        <v>#DIV/0!</v>
      </c>
      <c r="JRK120" s="1538">
        <f>+JRK558</f>
        <v>0</v>
      </c>
      <c r="JRL120" s="1845" t="e">
        <f>+JRK120/JRK$16</f>
        <v>#DIV/0!</v>
      </c>
      <c r="JRM120" s="1538">
        <f>+JRM558</f>
        <v>0</v>
      </c>
      <c r="JRN120" s="1845" t="e">
        <f>+JRM120/JRM$16</f>
        <v>#DIV/0!</v>
      </c>
      <c r="JRO120" s="1538">
        <f>+JRO558</f>
        <v>0</v>
      </c>
      <c r="JRP120" s="1845" t="e">
        <f>+JRO120/JRO$16</f>
        <v>#DIV/0!</v>
      </c>
      <c r="JRQ120" s="1538">
        <f>+JRQ558</f>
        <v>0</v>
      </c>
      <c r="JRR120" s="1845" t="e">
        <f>+JRQ120/JRQ$16</f>
        <v>#DIV/0!</v>
      </c>
      <c r="JRS120" s="1538">
        <f>+JRS558</f>
        <v>0</v>
      </c>
      <c r="JRT120" s="1845" t="e">
        <f>+JRS120/JRS$16</f>
        <v>#DIV/0!</v>
      </c>
      <c r="JRU120" s="1538">
        <f>+JRU558</f>
        <v>0</v>
      </c>
      <c r="JRV120" s="1845" t="e">
        <f>+JRU120/JRU$16</f>
        <v>#DIV/0!</v>
      </c>
      <c r="JRW120" s="1538">
        <f>+JRW558</f>
        <v>0</v>
      </c>
      <c r="JRX120" s="1845" t="e">
        <f>+JRW120/JRW$16</f>
        <v>#DIV/0!</v>
      </c>
      <c r="JRY120" s="1538">
        <f>+JRY558</f>
        <v>0</v>
      </c>
      <c r="JRZ120" s="1845" t="e">
        <f>+JRY120/JRY$16</f>
        <v>#DIV/0!</v>
      </c>
      <c r="JSA120" s="1538">
        <f>+JSA558</f>
        <v>0</v>
      </c>
      <c r="JSB120" s="1845" t="e">
        <f>+JSA120/JSA$16</f>
        <v>#DIV/0!</v>
      </c>
      <c r="JSC120" s="1538">
        <f>+JSC558</f>
        <v>0</v>
      </c>
      <c r="JSD120" s="1845" t="e">
        <f>+JSC120/JSC$16</f>
        <v>#DIV/0!</v>
      </c>
      <c r="JSE120" s="1538">
        <f>+JSE558</f>
        <v>0</v>
      </c>
      <c r="JSF120" s="1845" t="e">
        <f>+JSE120/JSE$16</f>
        <v>#DIV/0!</v>
      </c>
      <c r="JSG120" s="1538">
        <f>+JSG558</f>
        <v>0</v>
      </c>
      <c r="JSH120" s="1845" t="e">
        <f>+JSG120/JSG$16</f>
        <v>#DIV/0!</v>
      </c>
      <c r="JSI120" s="1538">
        <f>+JSI558</f>
        <v>0</v>
      </c>
      <c r="JSJ120" s="1845" t="e">
        <f>+JSI120/JSI$16</f>
        <v>#DIV/0!</v>
      </c>
      <c r="JSK120" s="1538">
        <f>+JSK558</f>
        <v>0</v>
      </c>
      <c r="JSL120" s="1845" t="e">
        <f>+JSK120/JSK$16</f>
        <v>#DIV/0!</v>
      </c>
      <c r="JSM120" s="1538">
        <f>+JSM558</f>
        <v>0</v>
      </c>
      <c r="JSN120" s="1845" t="e">
        <f>+JSM120/JSM$16</f>
        <v>#DIV/0!</v>
      </c>
      <c r="JSO120" s="1538">
        <f>+JSO558</f>
        <v>0</v>
      </c>
      <c r="JSP120" s="1845" t="e">
        <f>+JSO120/JSO$16</f>
        <v>#DIV/0!</v>
      </c>
      <c r="JSQ120" s="1538">
        <f>+JSQ558</f>
        <v>0</v>
      </c>
      <c r="JSR120" s="1845" t="e">
        <f>+JSQ120/JSQ$16</f>
        <v>#DIV/0!</v>
      </c>
      <c r="JSS120" s="1538">
        <f>+JSS558</f>
        <v>0</v>
      </c>
      <c r="JST120" s="1845" t="e">
        <f>+JSS120/JSS$16</f>
        <v>#DIV/0!</v>
      </c>
      <c r="JSU120" s="1538">
        <f>+JSU558</f>
        <v>0</v>
      </c>
      <c r="JSV120" s="1845" t="e">
        <f>+JSU120/JSU$16</f>
        <v>#DIV/0!</v>
      </c>
      <c r="JSW120" s="1538">
        <f>+JSW558</f>
        <v>0</v>
      </c>
      <c r="JSX120" s="1845" t="e">
        <f>+JSW120/JSW$16</f>
        <v>#DIV/0!</v>
      </c>
      <c r="JSY120" s="1538">
        <f>+JSY558</f>
        <v>0</v>
      </c>
      <c r="JSZ120" s="1845" t="e">
        <f>+JSY120/JSY$16</f>
        <v>#DIV/0!</v>
      </c>
      <c r="JTA120" s="1538">
        <f>+JTA558</f>
        <v>0</v>
      </c>
      <c r="JTB120" s="1845" t="e">
        <f>+JTA120/JTA$16</f>
        <v>#DIV/0!</v>
      </c>
      <c r="JTC120" s="1538">
        <f>+JTC558</f>
        <v>0</v>
      </c>
      <c r="JTD120" s="1845" t="e">
        <f>+JTC120/JTC$16</f>
        <v>#DIV/0!</v>
      </c>
      <c r="JTE120" s="1538">
        <f>+JTE558</f>
        <v>0</v>
      </c>
      <c r="JTF120" s="1845" t="e">
        <f>+JTE120/JTE$16</f>
        <v>#DIV/0!</v>
      </c>
      <c r="JTG120" s="1538">
        <f>+JTG558</f>
        <v>0</v>
      </c>
      <c r="JTH120" s="1845" t="e">
        <f>+JTG120/JTG$16</f>
        <v>#DIV/0!</v>
      </c>
      <c r="JTI120" s="1538">
        <f>+JTI558</f>
        <v>0</v>
      </c>
      <c r="JTJ120" s="1845" t="e">
        <f>+JTI120/JTI$16</f>
        <v>#DIV/0!</v>
      </c>
      <c r="JTK120" s="1538">
        <f>+JTK558</f>
        <v>0</v>
      </c>
      <c r="JTL120" s="1845" t="e">
        <f>+JTK120/JTK$16</f>
        <v>#DIV/0!</v>
      </c>
      <c r="JTM120" s="1538">
        <f>+JTM558</f>
        <v>0</v>
      </c>
      <c r="JTN120" s="1845" t="e">
        <f>+JTM120/JTM$16</f>
        <v>#DIV/0!</v>
      </c>
      <c r="JTO120" s="1538">
        <f>+JTO558</f>
        <v>0</v>
      </c>
      <c r="JTP120" s="1845" t="e">
        <f>+JTO120/JTO$16</f>
        <v>#DIV/0!</v>
      </c>
      <c r="JTQ120" s="1538">
        <f>+JTQ558</f>
        <v>0</v>
      </c>
      <c r="JTR120" s="1845" t="e">
        <f>+JTQ120/JTQ$16</f>
        <v>#DIV/0!</v>
      </c>
      <c r="JTS120" s="1538">
        <f>+JTS558</f>
        <v>0</v>
      </c>
      <c r="JTT120" s="1845" t="e">
        <f>+JTS120/JTS$16</f>
        <v>#DIV/0!</v>
      </c>
      <c r="JTU120" s="1538">
        <f>+JTU558</f>
        <v>0</v>
      </c>
      <c r="JTV120" s="1845" t="e">
        <f>+JTU120/JTU$16</f>
        <v>#DIV/0!</v>
      </c>
      <c r="JTW120" s="1538">
        <f>+JTW558</f>
        <v>0</v>
      </c>
      <c r="JTX120" s="1845" t="e">
        <f>+JTW120/JTW$16</f>
        <v>#DIV/0!</v>
      </c>
      <c r="JTY120" s="1538">
        <f>+JTY558</f>
        <v>0</v>
      </c>
      <c r="JTZ120" s="1845" t="e">
        <f>+JTY120/JTY$16</f>
        <v>#DIV/0!</v>
      </c>
      <c r="JUA120" s="1538">
        <f>+JUA558</f>
        <v>0</v>
      </c>
      <c r="JUB120" s="1845" t="e">
        <f>+JUA120/JUA$16</f>
        <v>#DIV/0!</v>
      </c>
      <c r="JUC120" s="1538">
        <f>+JUC558</f>
        <v>0</v>
      </c>
      <c r="JUD120" s="1845" t="e">
        <f>+JUC120/JUC$16</f>
        <v>#DIV/0!</v>
      </c>
      <c r="JUE120" s="1538">
        <f>+JUE558</f>
        <v>0</v>
      </c>
      <c r="JUF120" s="1845" t="e">
        <f>+JUE120/JUE$16</f>
        <v>#DIV/0!</v>
      </c>
      <c r="JUG120" s="1538">
        <f>+JUG558</f>
        <v>0</v>
      </c>
      <c r="JUH120" s="1845" t="e">
        <f>+JUG120/JUG$16</f>
        <v>#DIV/0!</v>
      </c>
      <c r="JUI120" s="1538">
        <f>+JUI558</f>
        <v>0</v>
      </c>
      <c r="JUJ120" s="1845" t="e">
        <f>+JUI120/JUI$16</f>
        <v>#DIV/0!</v>
      </c>
      <c r="JUK120" s="1538">
        <f>+JUK558</f>
        <v>0</v>
      </c>
      <c r="JUL120" s="1845" t="e">
        <f>+JUK120/JUK$16</f>
        <v>#DIV/0!</v>
      </c>
      <c r="JUM120" s="1538">
        <f>+JUM558</f>
        <v>0</v>
      </c>
      <c r="JUN120" s="1845" t="e">
        <f>+JUM120/JUM$16</f>
        <v>#DIV/0!</v>
      </c>
      <c r="JUO120" s="1538">
        <f>+JUO558</f>
        <v>0</v>
      </c>
      <c r="JUP120" s="1845" t="e">
        <f>+JUO120/JUO$16</f>
        <v>#DIV/0!</v>
      </c>
      <c r="JUQ120" s="1538">
        <f>+JUQ558</f>
        <v>0</v>
      </c>
      <c r="JUR120" s="1845" t="e">
        <f>+JUQ120/JUQ$16</f>
        <v>#DIV/0!</v>
      </c>
      <c r="JUS120" s="1538">
        <f>+JUS558</f>
        <v>0</v>
      </c>
      <c r="JUT120" s="1845" t="e">
        <f>+JUS120/JUS$16</f>
        <v>#DIV/0!</v>
      </c>
      <c r="JUU120" s="1538">
        <f>+JUU558</f>
        <v>0</v>
      </c>
      <c r="JUV120" s="1845" t="e">
        <f>+JUU120/JUU$16</f>
        <v>#DIV/0!</v>
      </c>
      <c r="JUW120" s="1538">
        <f>+JUW558</f>
        <v>0</v>
      </c>
      <c r="JUX120" s="1845" t="e">
        <f>+JUW120/JUW$16</f>
        <v>#DIV/0!</v>
      </c>
      <c r="JUY120" s="1538">
        <f>+JUY558</f>
        <v>0</v>
      </c>
      <c r="JUZ120" s="1845" t="e">
        <f>+JUY120/JUY$16</f>
        <v>#DIV/0!</v>
      </c>
      <c r="JVA120" s="1538">
        <f>+JVA558</f>
        <v>0</v>
      </c>
      <c r="JVB120" s="1845" t="e">
        <f>+JVA120/JVA$16</f>
        <v>#DIV/0!</v>
      </c>
      <c r="JVC120" s="1538">
        <f>+JVC558</f>
        <v>0</v>
      </c>
      <c r="JVD120" s="1845" t="e">
        <f>+JVC120/JVC$16</f>
        <v>#DIV/0!</v>
      </c>
      <c r="JVE120" s="1538">
        <f>+JVE558</f>
        <v>0</v>
      </c>
      <c r="JVF120" s="1845" t="e">
        <f>+JVE120/JVE$16</f>
        <v>#DIV/0!</v>
      </c>
      <c r="JVG120" s="1538">
        <f>+JVG558</f>
        <v>0</v>
      </c>
      <c r="JVH120" s="1845" t="e">
        <f>+JVG120/JVG$16</f>
        <v>#DIV/0!</v>
      </c>
      <c r="JVI120" s="1538">
        <f>+JVI558</f>
        <v>0</v>
      </c>
      <c r="JVJ120" s="1845" t="e">
        <f>+JVI120/JVI$16</f>
        <v>#DIV/0!</v>
      </c>
      <c r="JVK120" s="1538">
        <f>+JVK558</f>
        <v>0</v>
      </c>
      <c r="JVL120" s="1845" t="e">
        <f>+JVK120/JVK$16</f>
        <v>#DIV/0!</v>
      </c>
      <c r="JVM120" s="1538">
        <f>+JVM558</f>
        <v>0</v>
      </c>
      <c r="JVN120" s="1845" t="e">
        <f>+JVM120/JVM$16</f>
        <v>#DIV/0!</v>
      </c>
      <c r="JVO120" s="1538">
        <f>+JVO558</f>
        <v>0</v>
      </c>
      <c r="JVP120" s="1845" t="e">
        <f>+JVO120/JVO$16</f>
        <v>#DIV/0!</v>
      </c>
      <c r="JVQ120" s="1538">
        <f>+JVQ558</f>
        <v>0</v>
      </c>
      <c r="JVR120" s="1845" t="e">
        <f>+JVQ120/JVQ$16</f>
        <v>#DIV/0!</v>
      </c>
      <c r="JVS120" s="1538">
        <f>+JVS558</f>
        <v>0</v>
      </c>
      <c r="JVT120" s="1845" t="e">
        <f>+JVS120/JVS$16</f>
        <v>#DIV/0!</v>
      </c>
      <c r="JVU120" s="1538">
        <f>+JVU558</f>
        <v>0</v>
      </c>
      <c r="JVV120" s="1845" t="e">
        <f>+JVU120/JVU$16</f>
        <v>#DIV/0!</v>
      </c>
      <c r="JVW120" s="1538">
        <f>+JVW558</f>
        <v>0</v>
      </c>
      <c r="JVX120" s="1845" t="e">
        <f>+JVW120/JVW$16</f>
        <v>#DIV/0!</v>
      </c>
      <c r="JVY120" s="1538">
        <f>+JVY558</f>
        <v>0</v>
      </c>
      <c r="JVZ120" s="1845" t="e">
        <f>+JVY120/JVY$16</f>
        <v>#DIV/0!</v>
      </c>
      <c r="JWA120" s="1538">
        <f>+JWA558</f>
        <v>0</v>
      </c>
      <c r="JWB120" s="1845" t="e">
        <f>+JWA120/JWA$16</f>
        <v>#DIV/0!</v>
      </c>
      <c r="JWC120" s="1538">
        <f>+JWC558</f>
        <v>0</v>
      </c>
      <c r="JWD120" s="1845" t="e">
        <f>+JWC120/JWC$16</f>
        <v>#DIV/0!</v>
      </c>
      <c r="JWE120" s="1538">
        <f>+JWE558</f>
        <v>0</v>
      </c>
      <c r="JWF120" s="1845" t="e">
        <f>+JWE120/JWE$16</f>
        <v>#DIV/0!</v>
      </c>
      <c r="JWG120" s="1538">
        <f>+JWG558</f>
        <v>0</v>
      </c>
      <c r="JWH120" s="1845" t="e">
        <f>+JWG120/JWG$16</f>
        <v>#DIV/0!</v>
      </c>
      <c r="JWI120" s="1538">
        <f>+JWI558</f>
        <v>0</v>
      </c>
      <c r="JWJ120" s="1845" t="e">
        <f>+JWI120/JWI$16</f>
        <v>#DIV/0!</v>
      </c>
      <c r="JWK120" s="1538">
        <f>+JWK558</f>
        <v>0</v>
      </c>
      <c r="JWL120" s="1845" t="e">
        <f>+JWK120/JWK$16</f>
        <v>#DIV/0!</v>
      </c>
      <c r="JWM120" s="1538">
        <f>+JWM558</f>
        <v>0</v>
      </c>
      <c r="JWN120" s="1845" t="e">
        <f>+JWM120/JWM$16</f>
        <v>#DIV/0!</v>
      </c>
      <c r="JWO120" s="1538">
        <f>+JWO558</f>
        <v>0</v>
      </c>
      <c r="JWP120" s="1845" t="e">
        <f>+JWO120/JWO$16</f>
        <v>#DIV/0!</v>
      </c>
      <c r="JWQ120" s="1538">
        <f>+JWQ558</f>
        <v>0</v>
      </c>
      <c r="JWR120" s="1845" t="e">
        <f>+JWQ120/JWQ$16</f>
        <v>#DIV/0!</v>
      </c>
      <c r="JWS120" s="1538">
        <f>+JWS558</f>
        <v>0</v>
      </c>
      <c r="JWT120" s="1845" t="e">
        <f>+JWS120/JWS$16</f>
        <v>#DIV/0!</v>
      </c>
      <c r="JWU120" s="1538">
        <f>+JWU558</f>
        <v>0</v>
      </c>
      <c r="JWV120" s="1845" t="e">
        <f>+JWU120/JWU$16</f>
        <v>#DIV/0!</v>
      </c>
      <c r="JWW120" s="1538">
        <f>+JWW558</f>
        <v>0</v>
      </c>
      <c r="JWX120" s="1845" t="e">
        <f>+JWW120/JWW$16</f>
        <v>#DIV/0!</v>
      </c>
      <c r="JWY120" s="1538">
        <f>+JWY558</f>
        <v>0</v>
      </c>
      <c r="JWZ120" s="1845" t="e">
        <f>+JWY120/JWY$16</f>
        <v>#DIV/0!</v>
      </c>
      <c r="JXA120" s="1538">
        <f>+JXA558</f>
        <v>0</v>
      </c>
      <c r="JXB120" s="1845" t="e">
        <f>+JXA120/JXA$16</f>
        <v>#DIV/0!</v>
      </c>
      <c r="JXC120" s="1538">
        <f>+JXC558</f>
        <v>0</v>
      </c>
      <c r="JXD120" s="1845" t="e">
        <f>+JXC120/JXC$16</f>
        <v>#DIV/0!</v>
      </c>
      <c r="JXE120" s="1538">
        <f>+JXE558</f>
        <v>0</v>
      </c>
      <c r="JXF120" s="1845" t="e">
        <f>+JXE120/JXE$16</f>
        <v>#DIV/0!</v>
      </c>
      <c r="JXG120" s="1538">
        <f>+JXG558</f>
        <v>0</v>
      </c>
      <c r="JXH120" s="1845" t="e">
        <f>+JXG120/JXG$16</f>
        <v>#DIV/0!</v>
      </c>
      <c r="JXI120" s="1538">
        <f>+JXI558</f>
        <v>0</v>
      </c>
      <c r="JXJ120" s="1845" t="e">
        <f>+JXI120/JXI$16</f>
        <v>#DIV/0!</v>
      </c>
      <c r="JXK120" s="1538">
        <f>+JXK558</f>
        <v>0</v>
      </c>
      <c r="JXL120" s="1845" t="e">
        <f>+JXK120/JXK$16</f>
        <v>#DIV/0!</v>
      </c>
      <c r="JXM120" s="1538">
        <f>+JXM558</f>
        <v>0</v>
      </c>
      <c r="JXN120" s="1845" t="e">
        <f>+JXM120/JXM$16</f>
        <v>#DIV/0!</v>
      </c>
      <c r="JXO120" s="1538">
        <f>+JXO558</f>
        <v>0</v>
      </c>
      <c r="JXP120" s="1845" t="e">
        <f>+JXO120/JXO$16</f>
        <v>#DIV/0!</v>
      </c>
      <c r="JXQ120" s="1538">
        <f>+JXQ558</f>
        <v>0</v>
      </c>
      <c r="JXR120" s="1845" t="e">
        <f>+JXQ120/JXQ$16</f>
        <v>#DIV/0!</v>
      </c>
      <c r="JXS120" s="1538">
        <f>+JXS558</f>
        <v>0</v>
      </c>
      <c r="JXT120" s="1845" t="e">
        <f>+JXS120/JXS$16</f>
        <v>#DIV/0!</v>
      </c>
      <c r="JXU120" s="1538">
        <f>+JXU558</f>
        <v>0</v>
      </c>
      <c r="JXV120" s="1845" t="e">
        <f>+JXU120/JXU$16</f>
        <v>#DIV/0!</v>
      </c>
      <c r="JXW120" s="1538">
        <f>+JXW558</f>
        <v>0</v>
      </c>
      <c r="JXX120" s="1845" t="e">
        <f>+JXW120/JXW$16</f>
        <v>#DIV/0!</v>
      </c>
      <c r="JXY120" s="1538">
        <f>+JXY558</f>
        <v>0</v>
      </c>
      <c r="JXZ120" s="1845" t="e">
        <f>+JXY120/JXY$16</f>
        <v>#DIV/0!</v>
      </c>
      <c r="JYA120" s="1538">
        <f>+JYA558</f>
        <v>0</v>
      </c>
      <c r="JYB120" s="1845" t="e">
        <f>+JYA120/JYA$16</f>
        <v>#DIV/0!</v>
      </c>
      <c r="JYC120" s="1538">
        <f>+JYC558</f>
        <v>0</v>
      </c>
      <c r="JYD120" s="1845" t="e">
        <f>+JYC120/JYC$16</f>
        <v>#DIV/0!</v>
      </c>
      <c r="JYE120" s="1538">
        <f>+JYE558</f>
        <v>0</v>
      </c>
      <c r="JYF120" s="1845" t="e">
        <f>+JYE120/JYE$16</f>
        <v>#DIV/0!</v>
      </c>
      <c r="JYG120" s="1538">
        <f>+JYG558</f>
        <v>0</v>
      </c>
      <c r="JYH120" s="1845" t="e">
        <f>+JYG120/JYG$16</f>
        <v>#DIV/0!</v>
      </c>
      <c r="JYI120" s="1538">
        <f>+JYI558</f>
        <v>0</v>
      </c>
      <c r="JYJ120" s="1845" t="e">
        <f>+JYI120/JYI$16</f>
        <v>#DIV/0!</v>
      </c>
      <c r="JYK120" s="1538">
        <f>+JYK558</f>
        <v>0</v>
      </c>
      <c r="JYL120" s="1845" t="e">
        <f>+JYK120/JYK$16</f>
        <v>#DIV/0!</v>
      </c>
      <c r="JYM120" s="1538">
        <f>+JYM558</f>
        <v>0</v>
      </c>
      <c r="JYN120" s="1845" t="e">
        <f>+JYM120/JYM$16</f>
        <v>#DIV/0!</v>
      </c>
      <c r="JYO120" s="1538">
        <f>+JYO558</f>
        <v>0</v>
      </c>
      <c r="JYP120" s="1845" t="e">
        <f>+JYO120/JYO$16</f>
        <v>#DIV/0!</v>
      </c>
      <c r="JYQ120" s="1538">
        <f>+JYQ558</f>
        <v>0</v>
      </c>
      <c r="JYR120" s="1845" t="e">
        <f>+JYQ120/JYQ$16</f>
        <v>#DIV/0!</v>
      </c>
      <c r="JYS120" s="1538">
        <f>+JYS558</f>
        <v>0</v>
      </c>
      <c r="JYT120" s="1845" t="e">
        <f>+JYS120/JYS$16</f>
        <v>#DIV/0!</v>
      </c>
      <c r="JYU120" s="1538">
        <f>+JYU558</f>
        <v>0</v>
      </c>
      <c r="JYV120" s="1845" t="e">
        <f>+JYU120/JYU$16</f>
        <v>#DIV/0!</v>
      </c>
      <c r="JYW120" s="1538">
        <f>+JYW558</f>
        <v>0</v>
      </c>
      <c r="JYX120" s="1845" t="e">
        <f>+JYW120/JYW$16</f>
        <v>#DIV/0!</v>
      </c>
      <c r="JYY120" s="1538">
        <f>+JYY558</f>
        <v>0</v>
      </c>
      <c r="JYZ120" s="1845" t="e">
        <f>+JYY120/JYY$16</f>
        <v>#DIV/0!</v>
      </c>
      <c r="JZA120" s="1538">
        <f>+JZA558</f>
        <v>0</v>
      </c>
      <c r="JZB120" s="1845" t="e">
        <f>+JZA120/JZA$16</f>
        <v>#DIV/0!</v>
      </c>
      <c r="JZC120" s="1538">
        <f>+JZC558</f>
        <v>0</v>
      </c>
      <c r="JZD120" s="1845" t="e">
        <f>+JZC120/JZC$16</f>
        <v>#DIV/0!</v>
      </c>
      <c r="JZE120" s="1538">
        <f>+JZE558</f>
        <v>0</v>
      </c>
      <c r="JZF120" s="1845" t="e">
        <f>+JZE120/JZE$16</f>
        <v>#DIV/0!</v>
      </c>
      <c r="JZG120" s="1538">
        <f>+JZG558</f>
        <v>0</v>
      </c>
      <c r="JZH120" s="1845" t="e">
        <f>+JZG120/JZG$16</f>
        <v>#DIV/0!</v>
      </c>
      <c r="JZI120" s="1538">
        <f>+JZI558</f>
        <v>0</v>
      </c>
      <c r="JZJ120" s="1845" t="e">
        <f>+JZI120/JZI$16</f>
        <v>#DIV/0!</v>
      </c>
      <c r="JZK120" s="1538">
        <f>+JZK558</f>
        <v>0</v>
      </c>
      <c r="JZL120" s="1845" t="e">
        <f>+JZK120/JZK$16</f>
        <v>#DIV/0!</v>
      </c>
      <c r="JZM120" s="1538">
        <f>+JZM558</f>
        <v>0</v>
      </c>
      <c r="JZN120" s="1845" t="e">
        <f>+JZM120/JZM$16</f>
        <v>#DIV/0!</v>
      </c>
      <c r="JZO120" s="1538">
        <f>+JZO558</f>
        <v>0</v>
      </c>
      <c r="JZP120" s="1845" t="e">
        <f>+JZO120/JZO$16</f>
        <v>#DIV/0!</v>
      </c>
      <c r="JZQ120" s="1538">
        <f>+JZQ558</f>
        <v>0</v>
      </c>
      <c r="JZR120" s="1845" t="e">
        <f>+JZQ120/JZQ$16</f>
        <v>#DIV/0!</v>
      </c>
      <c r="JZS120" s="1538">
        <f>+JZS558</f>
        <v>0</v>
      </c>
      <c r="JZT120" s="1845" t="e">
        <f>+JZS120/JZS$16</f>
        <v>#DIV/0!</v>
      </c>
      <c r="JZU120" s="1538">
        <f>+JZU558</f>
        <v>0</v>
      </c>
      <c r="JZV120" s="1845" t="e">
        <f>+JZU120/JZU$16</f>
        <v>#DIV/0!</v>
      </c>
      <c r="JZW120" s="1538">
        <f>+JZW558</f>
        <v>0</v>
      </c>
      <c r="JZX120" s="1845" t="e">
        <f>+JZW120/JZW$16</f>
        <v>#DIV/0!</v>
      </c>
      <c r="JZY120" s="1538">
        <f>+JZY558</f>
        <v>0</v>
      </c>
      <c r="JZZ120" s="1845" t="e">
        <f>+JZY120/JZY$16</f>
        <v>#DIV/0!</v>
      </c>
      <c r="KAA120" s="1538">
        <f>+KAA558</f>
        <v>0</v>
      </c>
      <c r="KAB120" s="1845" t="e">
        <f>+KAA120/KAA$16</f>
        <v>#DIV/0!</v>
      </c>
      <c r="KAC120" s="1538">
        <f>+KAC558</f>
        <v>0</v>
      </c>
      <c r="KAD120" s="1845" t="e">
        <f>+KAC120/KAC$16</f>
        <v>#DIV/0!</v>
      </c>
      <c r="KAE120" s="1538">
        <f>+KAE558</f>
        <v>0</v>
      </c>
      <c r="KAF120" s="1845" t="e">
        <f>+KAE120/KAE$16</f>
        <v>#DIV/0!</v>
      </c>
      <c r="KAG120" s="1538">
        <f>+KAG558</f>
        <v>0</v>
      </c>
      <c r="KAH120" s="1845" t="e">
        <f>+KAG120/KAG$16</f>
        <v>#DIV/0!</v>
      </c>
      <c r="KAI120" s="1538">
        <f>+KAI558</f>
        <v>0</v>
      </c>
      <c r="KAJ120" s="1845" t="e">
        <f>+KAI120/KAI$16</f>
        <v>#DIV/0!</v>
      </c>
      <c r="KAK120" s="1538">
        <f>+KAK558</f>
        <v>0</v>
      </c>
      <c r="KAL120" s="1845" t="e">
        <f>+KAK120/KAK$16</f>
        <v>#DIV/0!</v>
      </c>
      <c r="KAM120" s="1538">
        <f>+KAM558</f>
        <v>0</v>
      </c>
      <c r="KAN120" s="1845" t="e">
        <f>+KAM120/KAM$16</f>
        <v>#DIV/0!</v>
      </c>
      <c r="KAO120" s="1538">
        <f>+KAO558</f>
        <v>0</v>
      </c>
      <c r="KAP120" s="1845" t="e">
        <f>+KAO120/KAO$16</f>
        <v>#DIV/0!</v>
      </c>
      <c r="KAQ120" s="1538">
        <f>+KAQ558</f>
        <v>0</v>
      </c>
      <c r="KAR120" s="1845" t="e">
        <f>+KAQ120/KAQ$16</f>
        <v>#DIV/0!</v>
      </c>
      <c r="KAS120" s="1538">
        <f>+KAS558</f>
        <v>0</v>
      </c>
      <c r="KAT120" s="1845" t="e">
        <f>+KAS120/KAS$16</f>
        <v>#DIV/0!</v>
      </c>
      <c r="KAU120" s="1538">
        <f>+KAU558</f>
        <v>0</v>
      </c>
      <c r="KAV120" s="1845" t="e">
        <f>+KAU120/KAU$16</f>
        <v>#DIV/0!</v>
      </c>
      <c r="KAW120" s="1538">
        <f>+KAW558</f>
        <v>0</v>
      </c>
      <c r="KAX120" s="1845" t="e">
        <f>+KAW120/KAW$16</f>
        <v>#DIV/0!</v>
      </c>
      <c r="KAY120" s="1538">
        <f>+KAY558</f>
        <v>0</v>
      </c>
      <c r="KAZ120" s="1845" t="e">
        <f>+KAY120/KAY$16</f>
        <v>#DIV/0!</v>
      </c>
      <c r="KBA120" s="1538">
        <f>+KBA558</f>
        <v>0</v>
      </c>
      <c r="KBB120" s="1845" t="e">
        <f>+KBA120/KBA$16</f>
        <v>#DIV/0!</v>
      </c>
      <c r="KBC120" s="1538">
        <f>+KBC558</f>
        <v>0</v>
      </c>
      <c r="KBD120" s="1845" t="e">
        <f>+KBC120/KBC$16</f>
        <v>#DIV/0!</v>
      </c>
      <c r="KBE120" s="1538">
        <f>+KBE558</f>
        <v>0</v>
      </c>
      <c r="KBF120" s="1845" t="e">
        <f>+KBE120/KBE$16</f>
        <v>#DIV/0!</v>
      </c>
      <c r="KBG120" s="1538">
        <f>+KBG558</f>
        <v>0</v>
      </c>
      <c r="KBH120" s="1845" t="e">
        <f>+KBG120/KBG$16</f>
        <v>#DIV/0!</v>
      </c>
      <c r="KBI120" s="1538">
        <f>+KBI558</f>
        <v>0</v>
      </c>
      <c r="KBJ120" s="1845" t="e">
        <f>+KBI120/KBI$16</f>
        <v>#DIV/0!</v>
      </c>
      <c r="KBK120" s="1538">
        <f>+KBK558</f>
        <v>0</v>
      </c>
      <c r="KBL120" s="1845" t="e">
        <f>+KBK120/KBK$16</f>
        <v>#DIV/0!</v>
      </c>
      <c r="KBM120" s="1538">
        <f>+KBM558</f>
        <v>0</v>
      </c>
      <c r="KBN120" s="1845" t="e">
        <f>+KBM120/KBM$16</f>
        <v>#DIV/0!</v>
      </c>
      <c r="KBO120" s="1538">
        <f>+KBO558</f>
        <v>0</v>
      </c>
      <c r="KBP120" s="1845" t="e">
        <f>+KBO120/KBO$16</f>
        <v>#DIV/0!</v>
      </c>
      <c r="KBQ120" s="1538">
        <f>+KBQ558</f>
        <v>0</v>
      </c>
      <c r="KBR120" s="1845" t="e">
        <f>+KBQ120/KBQ$16</f>
        <v>#DIV/0!</v>
      </c>
      <c r="KBS120" s="1538">
        <f>+KBS558</f>
        <v>0</v>
      </c>
      <c r="KBT120" s="1845" t="e">
        <f>+KBS120/KBS$16</f>
        <v>#DIV/0!</v>
      </c>
      <c r="KBU120" s="1538">
        <f>+KBU558</f>
        <v>0</v>
      </c>
      <c r="KBV120" s="1845" t="e">
        <f>+KBU120/KBU$16</f>
        <v>#DIV/0!</v>
      </c>
      <c r="KBW120" s="1538">
        <f>+KBW558</f>
        <v>0</v>
      </c>
      <c r="KBX120" s="1845" t="e">
        <f>+KBW120/KBW$16</f>
        <v>#DIV/0!</v>
      </c>
      <c r="KBY120" s="1538">
        <f>+KBY558</f>
        <v>0</v>
      </c>
      <c r="KBZ120" s="1845" t="e">
        <f>+KBY120/KBY$16</f>
        <v>#DIV/0!</v>
      </c>
      <c r="KCA120" s="1538">
        <f>+KCA558</f>
        <v>0</v>
      </c>
      <c r="KCB120" s="1845" t="e">
        <f>+KCA120/KCA$16</f>
        <v>#DIV/0!</v>
      </c>
      <c r="KCC120" s="1538">
        <f>+KCC558</f>
        <v>0</v>
      </c>
      <c r="KCD120" s="1845" t="e">
        <f>+KCC120/KCC$16</f>
        <v>#DIV/0!</v>
      </c>
      <c r="KCE120" s="1538">
        <f>+KCE558</f>
        <v>0</v>
      </c>
      <c r="KCF120" s="1845" t="e">
        <f>+KCE120/KCE$16</f>
        <v>#DIV/0!</v>
      </c>
      <c r="KCG120" s="1538">
        <f>+KCG558</f>
        <v>0</v>
      </c>
      <c r="KCH120" s="1845" t="e">
        <f>+KCG120/KCG$16</f>
        <v>#DIV/0!</v>
      </c>
      <c r="KCI120" s="1538">
        <f>+KCI558</f>
        <v>0</v>
      </c>
      <c r="KCJ120" s="1845" t="e">
        <f>+KCI120/KCI$16</f>
        <v>#DIV/0!</v>
      </c>
      <c r="KCK120" s="1538">
        <f>+KCK558</f>
        <v>0</v>
      </c>
      <c r="KCL120" s="1845" t="e">
        <f>+KCK120/KCK$16</f>
        <v>#DIV/0!</v>
      </c>
      <c r="KCM120" s="1538">
        <f>+KCM558</f>
        <v>0</v>
      </c>
      <c r="KCN120" s="1845" t="e">
        <f>+KCM120/KCM$16</f>
        <v>#DIV/0!</v>
      </c>
      <c r="KCO120" s="1538">
        <f>+KCO558</f>
        <v>0</v>
      </c>
      <c r="KCP120" s="1845" t="e">
        <f>+KCO120/KCO$16</f>
        <v>#DIV/0!</v>
      </c>
      <c r="KCQ120" s="1538">
        <f>+KCQ558</f>
        <v>0</v>
      </c>
      <c r="KCR120" s="1845" t="e">
        <f>+KCQ120/KCQ$16</f>
        <v>#DIV/0!</v>
      </c>
      <c r="KCS120" s="1538">
        <f>+KCS558</f>
        <v>0</v>
      </c>
      <c r="KCT120" s="1845" t="e">
        <f>+KCS120/KCS$16</f>
        <v>#DIV/0!</v>
      </c>
      <c r="KCU120" s="1538">
        <f>+KCU558</f>
        <v>0</v>
      </c>
      <c r="KCV120" s="1845" t="e">
        <f>+KCU120/KCU$16</f>
        <v>#DIV/0!</v>
      </c>
      <c r="KCW120" s="1538">
        <f>+KCW558</f>
        <v>0</v>
      </c>
      <c r="KCX120" s="1845" t="e">
        <f>+KCW120/KCW$16</f>
        <v>#DIV/0!</v>
      </c>
      <c r="KCY120" s="1538">
        <f>+KCY558</f>
        <v>0</v>
      </c>
      <c r="KCZ120" s="1845" t="e">
        <f>+KCY120/KCY$16</f>
        <v>#DIV/0!</v>
      </c>
      <c r="KDA120" s="1538">
        <f>+KDA558</f>
        <v>0</v>
      </c>
      <c r="KDB120" s="1845" t="e">
        <f>+KDA120/KDA$16</f>
        <v>#DIV/0!</v>
      </c>
      <c r="KDC120" s="1538">
        <f>+KDC558</f>
        <v>0</v>
      </c>
      <c r="KDD120" s="1845" t="e">
        <f>+KDC120/KDC$16</f>
        <v>#DIV/0!</v>
      </c>
      <c r="KDE120" s="1538">
        <f>+KDE558</f>
        <v>0</v>
      </c>
      <c r="KDF120" s="1845" t="e">
        <f>+KDE120/KDE$16</f>
        <v>#DIV/0!</v>
      </c>
      <c r="KDG120" s="1538">
        <f>+KDG558</f>
        <v>0</v>
      </c>
      <c r="KDH120" s="1845" t="e">
        <f>+KDG120/KDG$16</f>
        <v>#DIV/0!</v>
      </c>
      <c r="KDI120" s="1538">
        <f>+KDI558</f>
        <v>0</v>
      </c>
      <c r="KDJ120" s="1845" t="e">
        <f>+KDI120/KDI$16</f>
        <v>#DIV/0!</v>
      </c>
      <c r="KDK120" s="1538">
        <f>+KDK558</f>
        <v>0</v>
      </c>
      <c r="KDL120" s="1845" t="e">
        <f>+KDK120/KDK$16</f>
        <v>#DIV/0!</v>
      </c>
      <c r="KDM120" s="1538">
        <f>+KDM558</f>
        <v>0</v>
      </c>
      <c r="KDN120" s="1845" t="e">
        <f>+KDM120/KDM$16</f>
        <v>#DIV/0!</v>
      </c>
      <c r="KDO120" s="1538">
        <f>+KDO558</f>
        <v>0</v>
      </c>
      <c r="KDP120" s="1845" t="e">
        <f>+KDO120/KDO$16</f>
        <v>#DIV/0!</v>
      </c>
      <c r="KDQ120" s="1538">
        <f>+KDQ558</f>
        <v>0</v>
      </c>
      <c r="KDR120" s="1845" t="e">
        <f>+KDQ120/KDQ$16</f>
        <v>#DIV/0!</v>
      </c>
      <c r="KDS120" s="1538">
        <f>+KDS558</f>
        <v>0</v>
      </c>
      <c r="KDT120" s="1845" t="e">
        <f>+KDS120/KDS$16</f>
        <v>#DIV/0!</v>
      </c>
      <c r="KDU120" s="1538">
        <f>+KDU558</f>
        <v>0</v>
      </c>
      <c r="KDV120" s="1845" t="e">
        <f>+KDU120/KDU$16</f>
        <v>#DIV/0!</v>
      </c>
      <c r="KDW120" s="1538">
        <f>+KDW558</f>
        <v>0</v>
      </c>
      <c r="KDX120" s="1845" t="e">
        <f>+KDW120/KDW$16</f>
        <v>#DIV/0!</v>
      </c>
      <c r="KDY120" s="1538">
        <f>+KDY558</f>
        <v>0</v>
      </c>
      <c r="KDZ120" s="1845" t="e">
        <f>+KDY120/KDY$16</f>
        <v>#DIV/0!</v>
      </c>
      <c r="KEA120" s="1538">
        <f>+KEA558</f>
        <v>0</v>
      </c>
      <c r="KEB120" s="1845" t="e">
        <f>+KEA120/KEA$16</f>
        <v>#DIV/0!</v>
      </c>
      <c r="KEC120" s="1538">
        <f>+KEC558</f>
        <v>0</v>
      </c>
      <c r="KED120" s="1845" t="e">
        <f>+KEC120/KEC$16</f>
        <v>#DIV/0!</v>
      </c>
      <c r="KEE120" s="1538">
        <f>+KEE558</f>
        <v>0</v>
      </c>
      <c r="KEF120" s="1845" t="e">
        <f>+KEE120/KEE$16</f>
        <v>#DIV/0!</v>
      </c>
      <c r="KEG120" s="1538">
        <f>+KEG558</f>
        <v>0</v>
      </c>
      <c r="KEH120" s="1845" t="e">
        <f>+KEG120/KEG$16</f>
        <v>#DIV/0!</v>
      </c>
      <c r="KEI120" s="1538">
        <f>+KEI558</f>
        <v>0</v>
      </c>
      <c r="KEJ120" s="1845" t="e">
        <f>+KEI120/KEI$16</f>
        <v>#DIV/0!</v>
      </c>
      <c r="KEK120" s="1538">
        <f>+KEK558</f>
        <v>0</v>
      </c>
      <c r="KEL120" s="1845" t="e">
        <f>+KEK120/KEK$16</f>
        <v>#DIV/0!</v>
      </c>
      <c r="KEM120" s="1538">
        <f>+KEM558</f>
        <v>0</v>
      </c>
      <c r="KEN120" s="1845" t="e">
        <f>+KEM120/KEM$16</f>
        <v>#DIV/0!</v>
      </c>
      <c r="KEO120" s="1538">
        <f>+KEO558</f>
        <v>0</v>
      </c>
      <c r="KEP120" s="1845" t="e">
        <f>+KEO120/KEO$16</f>
        <v>#DIV/0!</v>
      </c>
      <c r="KEQ120" s="1538">
        <f>+KEQ558</f>
        <v>0</v>
      </c>
      <c r="KER120" s="1845" t="e">
        <f>+KEQ120/KEQ$16</f>
        <v>#DIV/0!</v>
      </c>
      <c r="KES120" s="1538">
        <f>+KES558</f>
        <v>0</v>
      </c>
      <c r="KET120" s="1845" t="e">
        <f>+KES120/KES$16</f>
        <v>#DIV/0!</v>
      </c>
      <c r="KEU120" s="1538">
        <f>+KEU558</f>
        <v>0</v>
      </c>
      <c r="KEV120" s="1845" t="e">
        <f>+KEU120/KEU$16</f>
        <v>#DIV/0!</v>
      </c>
      <c r="KEW120" s="1538">
        <f>+KEW558</f>
        <v>0</v>
      </c>
      <c r="KEX120" s="1845" t="e">
        <f>+KEW120/KEW$16</f>
        <v>#DIV/0!</v>
      </c>
      <c r="KEY120" s="1538">
        <f>+KEY558</f>
        <v>0</v>
      </c>
      <c r="KEZ120" s="1845" t="e">
        <f>+KEY120/KEY$16</f>
        <v>#DIV/0!</v>
      </c>
      <c r="KFA120" s="1538">
        <f>+KFA558</f>
        <v>0</v>
      </c>
      <c r="KFB120" s="1845" t="e">
        <f>+KFA120/KFA$16</f>
        <v>#DIV/0!</v>
      </c>
      <c r="KFC120" s="1538">
        <f>+KFC558</f>
        <v>0</v>
      </c>
      <c r="KFD120" s="1845" t="e">
        <f>+KFC120/KFC$16</f>
        <v>#DIV/0!</v>
      </c>
      <c r="KFE120" s="1538">
        <f>+KFE558</f>
        <v>0</v>
      </c>
      <c r="KFF120" s="1845" t="e">
        <f>+KFE120/KFE$16</f>
        <v>#DIV/0!</v>
      </c>
      <c r="KFG120" s="1538">
        <f>+KFG558</f>
        <v>0</v>
      </c>
      <c r="KFH120" s="1845" t="e">
        <f>+KFG120/KFG$16</f>
        <v>#DIV/0!</v>
      </c>
      <c r="KFI120" s="1538">
        <f>+KFI558</f>
        <v>0</v>
      </c>
      <c r="KFJ120" s="1845" t="e">
        <f>+KFI120/KFI$16</f>
        <v>#DIV/0!</v>
      </c>
      <c r="KFK120" s="1538">
        <f>+KFK558</f>
        <v>0</v>
      </c>
      <c r="KFL120" s="1845" t="e">
        <f>+KFK120/KFK$16</f>
        <v>#DIV/0!</v>
      </c>
      <c r="KFM120" s="1538">
        <f>+KFM558</f>
        <v>0</v>
      </c>
      <c r="KFN120" s="1845" t="e">
        <f>+KFM120/KFM$16</f>
        <v>#DIV/0!</v>
      </c>
      <c r="KFO120" s="1538">
        <f>+KFO558</f>
        <v>0</v>
      </c>
      <c r="KFP120" s="1845" t="e">
        <f>+KFO120/KFO$16</f>
        <v>#DIV/0!</v>
      </c>
      <c r="KFQ120" s="1538">
        <f>+KFQ558</f>
        <v>0</v>
      </c>
      <c r="KFR120" s="1845" t="e">
        <f>+KFQ120/KFQ$16</f>
        <v>#DIV/0!</v>
      </c>
      <c r="KFS120" s="1538">
        <f>+KFS558</f>
        <v>0</v>
      </c>
      <c r="KFT120" s="1845" t="e">
        <f>+KFS120/KFS$16</f>
        <v>#DIV/0!</v>
      </c>
      <c r="KFU120" s="1538">
        <f>+KFU558</f>
        <v>0</v>
      </c>
      <c r="KFV120" s="1845" t="e">
        <f>+KFU120/KFU$16</f>
        <v>#DIV/0!</v>
      </c>
      <c r="KFW120" s="1538">
        <f>+KFW558</f>
        <v>0</v>
      </c>
      <c r="KFX120" s="1845" t="e">
        <f>+KFW120/KFW$16</f>
        <v>#DIV/0!</v>
      </c>
      <c r="KFY120" s="1538">
        <f>+KFY558</f>
        <v>0</v>
      </c>
      <c r="KFZ120" s="1845" t="e">
        <f>+KFY120/KFY$16</f>
        <v>#DIV/0!</v>
      </c>
      <c r="KGA120" s="1538">
        <f>+KGA558</f>
        <v>0</v>
      </c>
      <c r="KGB120" s="1845" t="e">
        <f>+KGA120/KGA$16</f>
        <v>#DIV/0!</v>
      </c>
      <c r="KGC120" s="1538">
        <f>+KGC558</f>
        <v>0</v>
      </c>
      <c r="KGD120" s="1845" t="e">
        <f>+KGC120/KGC$16</f>
        <v>#DIV/0!</v>
      </c>
      <c r="KGE120" s="1538">
        <f>+KGE558</f>
        <v>0</v>
      </c>
      <c r="KGF120" s="1845" t="e">
        <f>+KGE120/KGE$16</f>
        <v>#DIV/0!</v>
      </c>
      <c r="KGG120" s="1538">
        <f>+KGG558</f>
        <v>0</v>
      </c>
      <c r="KGH120" s="1845" t="e">
        <f>+KGG120/KGG$16</f>
        <v>#DIV/0!</v>
      </c>
      <c r="KGI120" s="1538">
        <f>+KGI558</f>
        <v>0</v>
      </c>
      <c r="KGJ120" s="1845" t="e">
        <f>+KGI120/KGI$16</f>
        <v>#DIV/0!</v>
      </c>
      <c r="KGK120" s="1538">
        <f>+KGK558</f>
        <v>0</v>
      </c>
      <c r="KGL120" s="1845" t="e">
        <f>+KGK120/KGK$16</f>
        <v>#DIV/0!</v>
      </c>
      <c r="KGM120" s="1538">
        <f>+KGM558</f>
        <v>0</v>
      </c>
      <c r="KGN120" s="1845" t="e">
        <f>+KGM120/KGM$16</f>
        <v>#DIV/0!</v>
      </c>
      <c r="KGO120" s="1538">
        <f>+KGO558</f>
        <v>0</v>
      </c>
      <c r="KGP120" s="1845" t="e">
        <f>+KGO120/KGO$16</f>
        <v>#DIV/0!</v>
      </c>
      <c r="KGQ120" s="1538">
        <f>+KGQ558</f>
        <v>0</v>
      </c>
      <c r="KGR120" s="1845" t="e">
        <f>+KGQ120/KGQ$16</f>
        <v>#DIV/0!</v>
      </c>
      <c r="KGS120" s="1538">
        <f>+KGS558</f>
        <v>0</v>
      </c>
      <c r="KGT120" s="1845" t="e">
        <f>+KGS120/KGS$16</f>
        <v>#DIV/0!</v>
      </c>
      <c r="KGU120" s="1538">
        <f>+KGU558</f>
        <v>0</v>
      </c>
      <c r="KGV120" s="1845" t="e">
        <f>+KGU120/KGU$16</f>
        <v>#DIV/0!</v>
      </c>
      <c r="KGW120" s="1538">
        <f>+KGW558</f>
        <v>0</v>
      </c>
      <c r="KGX120" s="1845" t="e">
        <f>+KGW120/KGW$16</f>
        <v>#DIV/0!</v>
      </c>
      <c r="KGY120" s="1538">
        <f>+KGY558</f>
        <v>0</v>
      </c>
      <c r="KGZ120" s="1845" t="e">
        <f>+KGY120/KGY$16</f>
        <v>#DIV/0!</v>
      </c>
      <c r="KHA120" s="1538">
        <f>+KHA558</f>
        <v>0</v>
      </c>
      <c r="KHB120" s="1845" t="e">
        <f>+KHA120/KHA$16</f>
        <v>#DIV/0!</v>
      </c>
      <c r="KHC120" s="1538">
        <f>+KHC558</f>
        <v>0</v>
      </c>
      <c r="KHD120" s="1845" t="e">
        <f>+KHC120/KHC$16</f>
        <v>#DIV/0!</v>
      </c>
      <c r="KHE120" s="1538">
        <f>+KHE558</f>
        <v>0</v>
      </c>
      <c r="KHF120" s="1845" t="e">
        <f>+KHE120/KHE$16</f>
        <v>#DIV/0!</v>
      </c>
      <c r="KHG120" s="1538">
        <f>+KHG558</f>
        <v>0</v>
      </c>
      <c r="KHH120" s="1845" t="e">
        <f>+KHG120/KHG$16</f>
        <v>#DIV/0!</v>
      </c>
      <c r="KHI120" s="1538">
        <f>+KHI558</f>
        <v>0</v>
      </c>
      <c r="KHJ120" s="1845" t="e">
        <f>+KHI120/KHI$16</f>
        <v>#DIV/0!</v>
      </c>
      <c r="KHK120" s="1538">
        <f>+KHK558</f>
        <v>0</v>
      </c>
      <c r="KHL120" s="1845" t="e">
        <f>+KHK120/KHK$16</f>
        <v>#DIV/0!</v>
      </c>
      <c r="KHM120" s="1538">
        <f>+KHM558</f>
        <v>0</v>
      </c>
      <c r="KHN120" s="1845" t="e">
        <f>+KHM120/KHM$16</f>
        <v>#DIV/0!</v>
      </c>
      <c r="KHO120" s="1538">
        <f>+KHO558</f>
        <v>0</v>
      </c>
      <c r="KHP120" s="1845" t="e">
        <f>+KHO120/KHO$16</f>
        <v>#DIV/0!</v>
      </c>
      <c r="KHQ120" s="1538">
        <f>+KHQ558</f>
        <v>0</v>
      </c>
      <c r="KHR120" s="1845" t="e">
        <f>+KHQ120/KHQ$16</f>
        <v>#DIV/0!</v>
      </c>
      <c r="KHS120" s="1538">
        <f>+KHS558</f>
        <v>0</v>
      </c>
      <c r="KHT120" s="1845" t="e">
        <f>+KHS120/KHS$16</f>
        <v>#DIV/0!</v>
      </c>
      <c r="KHU120" s="1538">
        <f>+KHU558</f>
        <v>0</v>
      </c>
      <c r="KHV120" s="1845" t="e">
        <f>+KHU120/KHU$16</f>
        <v>#DIV/0!</v>
      </c>
      <c r="KHW120" s="1538">
        <f>+KHW558</f>
        <v>0</v>
      </c>
      <c r="KHX120" s="1845" t="e">
        <f>+KHW120/KHW$16</f>
        <v>#DIV/0!</v>
      </c>
      <c r="KHY120" s="1538">
        <f>+KHY558</f>
        <v>0</v>
      </c>
      <c r="KHZ120" s="1845" t="e">
        <f>+KHY120/KHY$16</f>
        <v>#DIV/0!</v>
      </c>
      <c r="KIA120" s="1538">
        <f>+KIA558</f>
        <v>0</v>
      </c>
      <c r="KIB120" s="1845" t="e">
        <f>+KIA120/KIA$16</f>
        <v>#DIV/0!</v>
      </c>
      <c r="KIC120" s="1538">
        <f>+KIC558</f>
        <v>0</v>
      </c>
      <c r="KID120" s="1845" t="e">
        <f>+KIC120/KIC$16</f>
        <v>#DIV/0!</v>
      </c>
      <c r="KIE120" s="1538">
        <f>+KIE558</f>
        <v>0</v>
      </c>
      <c r="KIF120" s="1845" t="e">
        <f>+KIE120/KIE$16</f>
        <v>#DIV/0!</v>
      </c>
      <c r="KIG120" s="1538">
        <f>+KIG558</f>
        <v>0</v>
      </c>
      <c r="KIH120" s="1845" t="e">
        <f>+KIG120/KIG$16</f>
        <v>#DIV/0!</v>
      </c>
      <c r="KII120" s="1538">
        <f>+KII558</f>
        <v>0</v>
      </c>
      <c r="KIJ120" s="1845" t="e">
        <f>+KII120/KII$16</f>
        <v>#DIV/0!</v>
      </c>
      <c r="KIK120" s="1538">
        <f>+KIK558</f>
        <v>0</v>
      </c>
      <c r="KIL120" s="1845" t="e">
        <f>+KIK120/KIK$16</f>
        <v>#DIV/0!</v>
      </c>
      <c r="KIM120" s="1538">
        <f>+KIM558</f>
        <v>0</v>
      </c>
      <c r="KIN120" s="1845" t="e">
        <f>+KIM120/KIM$16</f>
        <v>#DIV/0!</v>
      </c>
      <c r="KIO120" s="1538">
        <f>+KIO558</f>
        <v>0</v>
      </c>
      <c r="KIP120" s="1845" t="e">
        <f>+KIO120/KIO$16</f>
        <v>#DIV/0!</v>
      </c>
      <c r="KIQ120" s="1538">
        <f>+KIQ558</f>
        <v>0</v>
      </c>
      <c r="KIR120" s="1845" t="e">
        <f>+KIQ120/KIQ$16</f>
        <v>#DIV/0!</v>
      </c>
      <c r="KIS120" s="1538">
        <f>+KIS558</f>
        <v>0</v>
      </c>
      <c r="KIT120" s="1845" t="e">
        <f>+KIS120/KIS$16</f>
        <v>#DIV/0!</v>
      </c>
      <c r="KIU120" s="1538">
        <f>+KIU558</f>
        <v>0</v>
      </c>
      <c r="KIV120" s="1845" t="e">
        <f>+KIU120/KIU$16</f>
        <v>#DIV/0!</v>
      </c>
      <c r="KIW120" s="1538">
        <f>+KIW558</f>
        <v>0</v>
      </c>
      <c r="KIX120" s="1845" t="e">
        <f>+KIW120/KIW$16</f>
        <v>#DIV/0!</v>
      </c>
      <c r="KIY120" s="1538">
        <f>+KIY558</f>
        <v>0</v>
      </c>
      <c r="KIZ120" s="1845" t="e">
        <f>+KIY120/KIY$16</f>
        <v>#DIV/0!</v>
      </c>
      <c r="KJA120" s="1538">
        <f>+KJA558</f>
        <v>0</v>
      </c>
      <c r="KJB120" s="1845" t="e">
        <f>+KJA120/KJA$16</f>
        <v>#DIV/0!</v>
      </c>
      <c r="KJC120" s="1538">
        <f>+KJC558</f>
        <v>0</v>
      </c>
      <c r="KJD120" s="1845" t="e">
        <f>+KJC120/KJC$16</f>
        <v>#DIV/0!</v>
      </c>
      <c r="KJE120" s="1538">
        <f>+KJE558</f>
        <v>0</v>
      </c>
      <c r="KJF120" s="1845" t="e">
        <f>+KJE120/KJE$16</f>
        <v>#DIV/0!</v>
      </c>
      <c r="KJG120" s="1538">
        <f>+KJG558</f>
        <v>0</v>
      </c>
      <c r="KJH120" s="1845" t="e">
        <f>+KJG120/KJG$16</f>
        <v>#DIV/0!</v>
      </c>
      <c r="KJI120" s="1538">
        <f>+KJI558</f>
        <v>0</v>
      </c>
      <c r="KJJ120" s="1845" t="e">
        <f>+KJI120/KJI$16</f>
        <v>#DIV/0!</v>
      </c>
      <c r="KJK120" s="1538">
        <f>+KJK558</f>
        <v>0</v>
      </c>
      <c r="KJL120" s="1845" t="e">
        <f>+KJK120/KJK$16</f>
        <v>#DIV/0!</v>
      </c>
      <c r="KJM120" s="1538">
        <f>+KJM558</f>
        <v>0</v>
      </c>
      <c r="KJN120" s="1845" t="e">
        <f>+KJM120/KJM$16</f>
        <v>#DIV/0!</v>
      </c>
      <c r="KJO120" s="1538">
        <f>+KJO558</f>
        <v>0</v>
      </c>
      <c r="KJP120" s="1845" t="e">
        <f>+KJO120/KJO$16</f>
        <v>#DIV/0!</v>
      </c>
      <c r="KJQ120" s="1538">
        <f>+KJQ558</f>
        <v>0</v>
      </c>
      <c r="KJR120" s="1845" t="e">
        <f>+KJQ120/KJQ$16</f>
        <v>#DIV/0!</v>
      </c>
      <c r="KJS120" s="1538">
        <f>+KJS558</f>
        <v>0</v>
      </c>
      <c r="KJT120" s="1845" t="e">
        <f>+KJS120/KJS$16</f>
        <v>#DIV/0!</v>
      </c>
      <c r="KJU120" s="1538">
        <f>+KJU558</f>
        <v>0</v>
      </c>
      <c r="KJV120" s="1845" t="e">
        <f>+KJU120/KJU$16</f>
        <v>#DIV/0!</v>
      </c>
      <c r="KJW120" s="1538">
        <f>+KJW558</f>
        <v>0</v>
      </c>
      <c r="KJX120" s="1845" t="e">
        <f>+KJW120/KJW$16</f>
        <v>#DIV/0!</v>
      </c>
      <c r="KJY120" s="1538">
        <f>+KJY558</f>
        <v>0</v>
      </c>
      <c r="KJZ120" s="1845" t="e">
        <f>+KJY120/KJY$16</f>
        <v>#DIV/0!</v>
      </c>
      <c r="KKA120" s="1538">
        <f>+KKA558</f>
        <v>0</v>
      </c>
      <c r="KKB120" s="1845" t="e">
        <f>+KKA120/KKA$16</f>
        <v>#DIV/0!</v>
      </c>
      <c r="KKC120" s="1538">
        <f>+KKC558</f>
        <v>0</v>
      </c>
      <c r="KKD120" s="1845" t="e">
        <f>+KKC120/KKC$16</f>
        <v>#DIV/0!</v>
      </c>
      <c r="KKE120" s="1538">
        <f>+KKE558</f>
        <v>0</v>
      </c>
      <c r="KKF120" s="1845" t="e">
        <f>+KKE120/KKE$16</f>
        <v>#DIV/0!</v>
      </c>
      <c r="KKG120" s="1538">
        <f>+KKG558</f>
        <v>0</v>
      </c>
      <c r="KKH120" s="1845" t="e">
        <f>+KKG120/KKG$16</f>
        <v>#DIV/0!</v>
      </c>
      <c r="KKI120" s="1538">
        <f>+KKI558</f>
        <v>0</v>
      </c>
      <c r="KKJ120" s="1845" t="e">
        <f>+KKI120/KKI$16</f>
        <v>#DIV/0!</v>
      </c>
      <c r="KKK120" s="1538">
        <f>+KKK558</f>
        <v>0</v>
      </c>
      <c r="KKL120" s="1845" t="e">
        <f>+KKK120/KKK$16</f>
        <v>#DIV/0!</v>
      </c>
      <c r="KKM120" s="1538">
        <f>+KKM558</f>
        <v>0</v>
      </c>
      <c r="KKN120" s="1845" t="e">
        <f>+KKM120/KKM$16</f>
        <v>#DIV/0!</v>
      </c>
      <c r="KKO120" s="1538">
        <f>+KKO558</f>
        <v>0</v>
      </c>
      <c r="KKP120" s="1845" t="e">
        <f>+KKO120/KKO$16</f>
        <v>#DIV/0!</v>
      </c>
      <c r="KKQ120" s="1538">
        <f>+KKQ558</f>
        <v>0</v>
      </c>
      <c r="KKR120" s="1845" t="e">
        <f>+KKQ120/KKQ$16</f>
        <v>#DIV/0!</v>
      </c>
      <c r="KKS120" s="1538">
        <f>+KKS558</f>
        <v>0</v>
      </c>
      <c r="KKT120" s="1845" t="e">
        <f>+KKS120/KKS$16</f>
        <v>#DIV/0!</v>
      </c>
      <c r="KKU120" s="1538">
        <f>+KKU558</f>
        <v>0</v>
      </c>
      <c r="KKV120" s="1845" t="e">
        <f>+KKU120/KKU$16</f>
        <v>#DIV/0!</v>
      </c>
      <c r="KKW120" s="1538">
        <f>+KKW558</f>
        <v>0</v>
      </c>
      <c r="KKX120" s="1845" t="e">
        <f>+KKW120/KKW$16</f>
        <v>#DIV/0!</v>
      </c>
      <c r="KKY120" s="1538">
        <f>+KKY558</f>
        <v>0</v>
      </c>
      <c r="KKZ120" s="1845" t="e">
        <f>+KKY120/KKY$16</f>
        <v>#DIV/0!</v>
      </c>
      <c r="KLA120" s="1538">
        <f>+KLA558</f>
        <v>0</v>
      </c>
      <c r="KLB120" s="1845" t="e">
        <f>+KLA120/KLA$16</f>
        <v>#DIV/0!</v>
      </c>
      <c r="KLC120" s="1538">
        <f>+KLC558</f>
        <v>0</v>
      </c>
      <c r="KLD120" s="1845" t="e">
        <f>+KLC120/KLC$16</f>
        <v>#DIV/0!</v>
      </c>
      <c r="KLE120" s="1538">
        <f>+KLE558</f>
        <v>0</v>
      </c>
      <c r="KLF120" s="1845" t="e">
        <f>+KLE120/KLE$16</f>
        <v>#DIV/0!</v>
      </c>
      <c r="KLG120" s="1538">
        <f>+KLG558</f>
        <v>0</v>
      </c>
      <c r="KLH120" s="1845" t="e">
        <f>+KLG120/KLG$16</f>
        <v>#DIV/0!</v>
      </c>
      <c r="KLI120" s="1538">
        <f>+KLI558</f>
        <v>0</v>
      </c>
      <c r="KLJ120" s="1845" t="e">
        <f>+KLI120/KLI$16</f>
        <v>#DIV/0!</v>
      </c>
      <c r="KLK120" s="1538">
        <f>+KLK558</f>
        <v>0</v>
      </c>
      <c r="KLL120" s="1845" t="e">
        <f>+KLK120/KLK$16</f>
        <v>#DIV/0!</v>
      </c>
      <c r="KLM120" s="1538">
        <f>+KLM558</f>
        <v>0</v>
      </c>
      <c r="KLN120" s="1845" t="e">
        <f>+KLM120/KLM$16</f>
        <v>#DIV/0!</v>
      </c>
      <c r="KLO120" s="1538">
        <f>+KLO558</f>
        <v>0</v>
      </c>
      <c r="KLP120" s="1845" t="e">
        <f>+KLO120/KLO$16</f>
        <v>#DIV/0!</v>
      </c>
      <c r="KLQ120" s="1538">
        <f>+KLQ558</f>
        <v>0</v>
      </c>
      <c r="KLR120" s="1845" t="e">
        <f>+KLQ120/KLQ$16</f>
        <v>#DIV/0!</v>
      </c>
      <c r="KLS120" s="1538">
        <f>+KLS558</f>
        <v>0</v>
      </c>
      <c r="KLT120" s="1845" t="e">
        <f>+KLS120/KLS$16</f>
        <v>#DIV/0!</v>
      </c>
      <c r="KLU120" s="1538">
        <f>+KLU558</f>
        <v>0</v>
      </c>
      <c r="KLV120" s="1845" t="e">
        <f>+KLU120/KLU$16</f>
        <v>#DIV/0!</v>
      </c>
      <c r="KLW120" s="1538">
        <f>+KLW558</f>
        <v>0</v>
      </c>
      <c r="KLX120" s="1845" t="e">
        <f>+KLW120/KLW$16</f>
        <v>#DIV/0!</v>
      </c>
      <c r="KLY120" s="1538">
        <f>+KLY558</f>
        <v>0</v>
      </c>
      <c r="KLZ120" s="1845" t="e">
        <f>+KLY120/KLY$16</f>
        <v>#DIV/0!</v>
      </c>
      <c r="KMA120" s="1538">
        <f>+KMA558</f>
        <v>0</v>
      </c>
      <c r="KMB120" s="1845" t="e">
        <f>+KMA120/KMA$16</f>
        <v>#DIV/0!</v>
      </c>
      <c r="KMC120" s="1538">
        <f>+KMC558</f>
        <v>0</v>
      </c>
      <c r="KMD120" s="1845" t="e">
        <f>+KMC120/KMC$16</f>
        <v>#DIV/0!</v>
      </c>
      <c r="KME120" s="1538">
        <f>+KME558</f>
        <v>0</v>
      </c>
      <c r="KMF120" s="1845" t="e">
        <f>+KME120/KME$16</f>
        <v>#DIV/0!</v>
      </c>
      <c r="KMG120" s="1538">
        <f>+KMG558</f>
        <v>0</v>
      </c>
      <c r="KMH120" s="1845" t="e">
        <f>+KMG120/KMG$16</f>
        <v>#DIV/0!</v>
      </c>
      <c r="KMI120" s="1538">
        <f>+KMI558</f>
        <v>0</v>
      </c>
      <c r="KMJ120" s="1845" t="e">
        <f>+KMI120/KMI$16</f>
        <v>#DIV/0!</v>
      </c>
      <c r="KMK120" s="1538">
        <f>+KMK558</f>
        <v>0</v>
      </c>
      <c r="KML120" s="1845" t="e">
        <f>+KMK120/KMK$16</f>
        <v>#DIV/0!</v>
      </c>
      <c r="KMM120" s="1538">
        <f>+KMM558</f>
        <v>0</v>
      </c>
      <c r="KMN120" s="1845" t="e">
        <f>+KMM120/KMM$16</f>
        <v>#DIV/0!</v>
      </c>
      <c r="KMO120" s="1538">
        <f>+KMO558</f>
        <v>0</v>
      </c>
      <c r="KMP120" s="1845" t="e">
        <f>+KMO120/KMO$16</f>
        <v>#DIV/0!</v>
      </c>
      <c r="KMQ120" s="1538">
        <f>+KMQ558</f>
        <v>0</v>
      </c>
      <c r="KMR120" s="1845" t="e">
        <f>+KMQ120/KMQ$16</f>
        <v>#DIV/0!</v>
      </c>
      <c r="KMS120" s="1538">
        <f>+KMS558</f>
        <v>0</v>
      </c>
      <c r="KMT120" s="1845" t="e">
        <f>+KMS120/KMS$16</f>
        <v>#DIV/0!</v>
      </c>
      <c r="KMU120" s="1538">
        <f>+KMU558</f>
        <v>0</v>
      </c>
      <c r="KMV120" s="1845" t="e">
        <f>+KMU120/KMU$16</f>
        <v>#DIV/0!</v>
      </c>
      <c r="KMW120" s="1538">
        <f>+KMW558</f>
        <v>0</v>
      </c>
      <c r="KMX120" s="1845" t="e">
        <f>+KMW120/KMW$16</f>
        <v>#DIV/0!</v>
      </c>
      <c r="KMY120" s="1538">
        <f>+KMY558</f>
        <v>0</v>
      </c>
      <c r="KMZ120" s="1845" t="e">
        <f>+KMY120/KMY$16</f>
        <v>#DIV/0!</v>
      </c>
      <c r="KNA120" s="1538">
        <f>+KNA558</f>
        <v>0</v>
      </c>
      <c r="KNB120" s="1845" t="e">
        <f>+KNA120/KNA$16</f>
        <v>#DIV/0!</v>
      </c>
      <c r="KNC120" s="1538">
        <f>+KNC558</f>
        <v>0</v>
      </c>
      <c r="KND120" s="1845" t="e">
        <f>+KNC120/KNC$16</f>
        <v>#DIV/0!</v>
      </c>
      <c r="KNE120" s="1538">
        <f>+KNE558</f>
        <v>0</v>
      </c>
      <c r="KNF120" s="1845" t="e">
        <f>+KNE120/KNE$16</f>
        <v>#DIV/0!</v>
      </c>
      <c r="KNG120" s="1538">
        <f>+KNG558</f>
        <v>0</v>
      </c>
      <c r="KNH120" s="1845" t="e">
        <f>+KNG120/KNG$16</f>
        <v>#DIV/0!</v>
      </c>
      <c r="KNI120" s="1538">
        <f>+KNI558</f>
        <v>0</v>
      </c>
      <c r="KNJ120" s="1845" t="e">
        <f>+KNI120/KNI$16</f>
        <v>#DIV/0!</v>
      </c>
      <c r="KNK120" s="1538">
        <f>+KNK558</f>
        <v>0</v>
      </c>
      <c r="KNL120" s="1845" t="e">
        <f>+KNK120/KNK$16</f>
        <v>#DIV/0!</v>
      </c>
      <c r="KNM120" s="1538">
        <f>+KNM558</f>
        <v>0</v>
      </c>
      <c r="KNN120" s="1845" t="e">
        <f>+KNM120/KNM$16</f>
        <v>#DIV/0!</v>
      </c>
      <c r="KNO120" s="1538">
        <f>+KNO558</f>
        <v>0</v>
      </c>
      <c r="KNP120" s="1845" t="e">
        <f>+KNO120/KNO$16</f>
        <v>#DIV/0!</v>
      </c>
      <c r="KNQ120" s="1538">
        <f>+KNQ558</f>
        <v>0</v>
      </c>
      <c r="KNR120" s="1845" t="e">
        <f>+KNQ120/KNQ$16</f>
        <v>#DIV/0!</v>
      </c>
      <c r="KNS120" s="1538">
        <f>+KNS558</f>
        <v>0</v>
      </c>
      <c r="KNT120" s="1845" t="e">
        <f>+KNS120/KNS$16</f>
        <v>#DIV/0!</v>
      </c>
      <c r="KNU120" s="1538">
        <f>+KNU558</f>
        <v>0</v>
      </c>
      <c r="KNV120" s="1845" t="e">
        <f>+KNU120/KNU$16</f>
        <v>#DIV/0!</v>
      </c>
      <c r="KNW120" s="1538">
        <f>+KNW558</f>
        <v>0</v>
      </c>
      <c r="KNX120" s="1845" t="e">
        <f>+KNW120/KNW$16</f>
        <v>#DIV/0!</v>
      </c>
      <c r="KNY120" s="1538">
        <f>+KNY558</f>
        <v>0</v>
      </c>
      <c r="KNZ120" s="1845" t="e">
        <f>+KNY120/KNY$16</f>
        <v>#DIV/0!</v>
      </c>
      <c r="KOA120" s="1538">
        <f>+KOA558</f>
        <v>0</v>
      </c>
      <c r="KOB120" s="1845" t="e">
        <f>+KOA120/KOA$16</f>
        <v>#DIV/0!</v>
      </c>
      <c r="KOC120" s="1538">
        <f>+KOC558</f>
        <v>0</v>
      </c>
      <c r="KOD120" s="1845" t="e">
        <f>+KOC120/KOC$16</f>
        <v>#DIV/0!</v>
      </c>
      <c r="KOE120" s="1538">
        <f>+KOE558</f>
        <v>0</v>
      </c>
      <c r="KOF120" s="1845" t="e">
        <f>+KOE120/KOE$16</f>
        <v>#DIV/0!</v>
      </c>
      <c r="KOG120" s="1538">
        <f>+KOG558</f>
        <v>0</v>
      </c>
      <c r="KOH120" s="1845" t="e">
        <f>+KOG120/KOG$16</f>
        <v>#DIV/0!</v>
      </c>
      <c r="KOI120" s="1538">
        <f>+KOI558</f>
        <v>0</v>
      </c>
      <c r="KOJ120" s="1845" t="e">
        <f>+KOI120/KOI$16</f>
        <v>#DIV/0!</v>
      </c>
      <c r="KOK120" s="1538">
        <f>+KOK558</f>
        <v>0</v>
      </c>
      <c r="KOL120" s="1845" t="e">
        <f>+KOK120/KOK$16</f>
        <v>#DIV/0!</v>
      </c>
      <c r="KOM120" s="1538">
        <f>+KOM558</f>
        <v>0</v>
      </c>
      <c r="KON120" s="1845" t="e">
        <f>+KOM120/KOM$16</f>
        <v>#DIV/0!</v>
      </c>
      <c r="KOO120" s="1538">
        <f>+KOO558</f>
        <v>0</v>
      </c>
      <c r="KOP120" s="1845" t="e">
        <f>+KOO120/KOO$16</f>
        <v>#DIV/0!</v>
      </c>
      <c r="KOQ120" s="1538">
        <f>+KOQ558</f>
        <v>0</v>
      </c>
      <c r="KOR120" s="1845" t="e">
        <f>+KOQ120/KOQ$16</f>
        <v>#DIV/0!</v>
      </c>
      <c r="KOS120" s="1538">
        <f>+KOS558</f>
        <v>0</v>
      </c>
      <c r="KOT120" s="1845" t="e">
        <f>+KOS120/KOS$16</f>
        <v>#DIV/0!</v>
      </c>
      <c r="KOU120" s="1538">
        <f>+KOU558</f>
        <v>0</v>
      </c>
      <c r="KOV120" s="1845" t="e">
        <f>+KOU120/KOU$16</f>
        <v>#DIV/0!</v>
      </c>
      <c r="KOW120" s="1538">
        <f>+KOW558</f>
        <v>0</v>
      </c>
      <c r="KOX120" s="1845" t="e">
        <f>+KOW120/KOW$16</f>
        <v>#DIV/0!</v>
      </c>
      <c r="KOY120" s="1538">
        <f>+KOY558</f>
        <v>0</v>
      </c>
      <c r="KOZ120" s="1845" t="e">
        <f>+KOY120/KOY$16</f>
        <v>#DIV/0!</v>
      </c>
      <c r="KPA120" s="1538">
        <f>+KPA558</f>
        <v>0</v>
      </c>
      <c r="KPB120" s="1845" t="e">
        <f>+KPA120/KPA$16</f>
        <v>#DIV/0!</v>
      </c>
      <c r="KPC120" s="1538">
        <f>+KPC558</f>
        <v>0</v>
      </c>
      <c r="KPD120" s="1845" t="e">
        <f>+KPC120/KPC$16</f>
        <v>#DIV/0!</v>
      </c>
      <c r="KPE120" s="1538">
        <f>+KPE558</f>
        <v>0</v>
      </c>
      <c r="KPF120" s="1845" t="e">
        <f>+KPE120/KPE$16</f>
        <v>#DIV/0!</v>
      </c>
      <c r="KPG120" s="1538">
        <f>+KPG558</f>
        <v>0</v>
      </c>
      <c r="KPH120" s="1845" t="e">
        <f>+KPG120/KPG$16</f>
        <v>#DIV/0!</v>
      </c>
      <c r="KPI120" s="1538">
        <f>+KPI558</f>
        <v>0</v>
      </c>
      <c r="KPJ120" s="1845" t="e">
        <f>+KPI120/KPI$16</f>
        <v>#DIV/0!</v>
      </c>
      <c r="KPK120" s="1538">
        <f>+KPK558</f>
        <v>0</v>
      </c>
      <c r="KPL120" s="1845" t="e">
        <f>+KPK120/KPK$16</f>
        <v>#DIV/0!</v>
      </c>
      <c r="KPM120" s="1538">
        <f>+KPM558</f>
        <v>0</v>
      </c>
      <c r="KPN120" s="1845" t="e">
        <f>+KPM120/KPM$16</f>
        <v>#DIV/0!</v>
      </c>
      <c r="KPO120" s="1538">
        <f>+KPO558</f>
        <v>0</v>
      </c>
      <c r="KPP120" s="1845" t="e">
        <f>+KPO120/KPO$16</f>
        <v>#DIV/0!</v>
      </c>
      <c r="KPQ120" s="1538">
        <f>+KPQ558</f>
        <v>0</v>
      </c>
      <c r="KPR120" s="1845" t="e">
        <f>+KPQ120/KPQ$16</f>
        <v>#DIV/0!</v>
      </c>
      <c r="KPS120" s="1538">
        <f>+KPS558</f>
        <v>0</v>
      </c>
      <c r="KPT120" s="1845" t="e">
        <f>+KPS120/KPS$16</f>
        <v>#DIV/0!</v>
      </c>
      <c r="KPU120" s="1538">
        <f>+KPU558</f>
        <v>0</v>
      </c>
      <c r="KPV120" s="1845" t="e">
        <f>+KPU120/KPU$16</f>
        <v>#DIV/0!</v>
      </c>
      <c r="KPW120" s="1538">
        <f>+KPW558</f>
        <v>0</v>
      </c>
      <c r="KPX120" s="1845" t="e">
        <f>+KPW120/KPW$16</f>
        <v>#DIV/0!</v>
      </c>
      <c r="KPY120" s="1538">
        <f>+KPY558</f>
        <v>0</v>
      </c>
      <c r="KPZ120" s="1845" t="e">
        <f>+KPY120/KPY$16</f>
        <v>#DIV/0!</v>
      </c>
      <c r="KQA120" s="1538">
        <f>+KQA558</f>
        <v>0</v>
      </c>
      <c r="KQB120" s="1845" t="e">
        <f>+KQA120/KQA$16</f>
        <v>#DIV/0!</v>
      </c>
      <c r="KQC120" s="1538">
        <f>+KQC558</f>
        <v>0</v>
      </c>
      <c r="KQD120" s="1845" t="e">
        <f>+KQC120/KQC$16</f>
        <v>#DIV/0!</v>
      </c>
      <c r="KQE120" s="1538">
        <f>+KQE558</f>
        <v>0</v>
      </c>
      <c r="KQF120" s="1845" t="e">
        <f>+KQE120/KQE$16</f>
        <v>#DIV/0!</v>
      </c>
      <c r="KQG120" s="1538">
        <f>+KQG558</f>
        <v>0</v>
      </c>
      <c r="KQH120" s="1845" t="e">
        <f>+KQG120/KQG$16</f>
        <v>#DIV/0!</v>
      </c>
      <c r="KQI120" s="1538">
        <f>+KQI558</f>
        <v>0</v>
      </c>
      <c r="KQJ120" s="1845" t="e">
        <f>+KQI120/KQI$16</f>
        <v>#DIV/0!</v>
      </c>
      <c r="KQK120" s="1538">
        <f>+KQK558</f>
        <v>0</v>
      </c>
      <c r="KQL120" s="1845" t="e">
        <f>+KQK120/KQK$16</f>
        <v>#DIV/0!</v>
      </c>
      <c r="KQM120" s="1538">
        <f>+KQM558</f>
        <v>0</v>
      </c>
      <c r="KQN120" s="1845" t="e">
        <f>+KQM120/KQM$16</f>
        <v>#DIV/0!</v>
      </c>
      <c r="KQO120" s="1538">
        <f>+KQO558</f>
        <v>0</v>
      </c>
      <c r="KQP120" s="1845" t="e">
        <f>+KQO120/KQO$16</f>
        <v>#DIV/0!</v>
      </c>
      <c r="KQQ120" s="1538">
        <f>+KQQ558</f>
        <v>0</v>
      </c>
      <c r="KQR120" s="1845" t="e">
        <f>+KQQ120/KQQ$16</f>
        <v>#DIV/0!</v>
      </c>
      <c r="KQS120" s="1538">
        <f>+KQS558</f>
        <v>0</v>
      </c>
      <c r="KQT120" s="1845" t="e">
        <f>+KQS120/KQS$16</f>
        <v>#DIV/0!</v>
      </c>
      <c r="KQU120" s="1538">
        <f>+KQU558</f>
        <v>0</v>
      </c>
      <c r="KQV120" s="1845" t="e">
        <f>+KQU120/KQU$16</f>
        <v>#DIV/0!</v>
      </c>
      <c r="KQW120" s="1538">
        <f>+KQW558</f>
        <v>0</v>
      </c>
      <c r="KQX120" s="1845" t="e">
        <f>+KQW120/KQW$16</f>
        <v>#DIV/0!</v>
      </c>
      <c r="KQY120" s="1538">
        <f>+KQY558</f>
        <v>0</v>
      </c>
      <c r="KQZ120" s="1845" t="e">
        <f>+KQY120/KQY$16</f>
        <v>#DIV/0!</v>
      </c>
      <c r="KRA120" s="1538">
        <f>+KRA558</f>
        <v>0</v>
      </c>
      <c r="KRB120" s="1845" t="e">
        <f>+KRA120/KRA$16</f>
        <v>#DIV/0!</v>
      </c>
      <c r="KRC120" s="1538">
        <f>+KRC558</f>
        <v>0</v>
      </c>
      <c r="KRD120" s="1845" t="e">
        <f>+KRC120/KRC$16</f>
        <v>#DIV/0!</v>
      </c>
      <c r="KRE120" s="1538">
        <f>+KRE558</f>
        <v>0</v>
      </c>
      <c r="KRF120" s="1845" t="e">
        <f>+KRE120/KRE$16</f>
        <v>#DIV/0!</v>
      </c>
      <c r="KRG120" s="1538">
        <f>+KRG558</f>
        <v>0</v>
      </c>
      <c r="KRH120" s="1845" t="e">
        <f>+KRG120/KRG$16</f>
        <v>#DIV/0!</v>
      </c>
      <c r="KRI120" s="1538">
        <f>+KRI558</f>
        <v>0</v>
      </c>
      <c r="KRJ120" s="1845" t="e">
        <f>+KRI120/KRI$16</f>
        <v>#DIV/0!</v>
      </c>
      <c r="KRK120" s="1538">
        <f>+KRK558</f>
        <v>0</v>
      </c>
      <c r="KRL120" s="1845" t="e">
        <f>+KRK120/KRK$16</f>
        <v>#DIV/0!</v>
      </c>
      <c r="KRM120" s="1538">
        <f>+KRM558</f>
        <v>0</v>
      </c>
      <c r="KRN120" s="1845" t="e">
        <f>+KRM120/KRM$16</f>
        <v>#DIV/0!</v>
      </c>
      <c r="KRO120" s="1538">
        <f>+KRO558</f>
        <v>0</v>
      </c>
      <c r="KRP120" s="1845" t="e">
        <f>+KRO120/KRO$16</f>
        <v>#DIV/0!</v>
      </c>
      <c r="KRQ120" s="1538">
        <f>+KRQ558</f>
        <v>0</v>
      </c>
      <c r="KRR120" s="1845" t="e">
        <f>+KRQ120/KRQ$16</f>
        <v>#DIV/0!</v>
      </c>
      <c r="KRS120" s="1538">
        <f>+KRS558</f>
        <v>0</v>
      </c>
      <c r="KRT120" s="1845" t="e">
        <f>+KRS120/KRS$16</f>
        <v>#DIV/0!</v>
      </c>
      <c r="KRU120" s="1538">
        <f>+KRU558</f>
        <v>0</v>
      </c>
      <c r="KRV120" s="1845" t="e">
        <f>+KRU120/KRU$16</f>
        <v>#DIV/0!</v>
      </c>
      <c r="KRW120" s="1538">
        <f>+KRW558</f>
        <v>0</v>
      </c>
      <c r="KRX120" s="1845" t="e">
        <f>+KRW120/KRW$16</f>
        <v>#DIV/0!</v>
      </c>
      <c r="KRY120" s="1538">
        <f>+KRY558</f>
        <v>0</v>
      </c>
      <c r="KRZ120" s="1845" t="e">
        <f>+KRY120/KRY$16</f>
        <v>#DIV/0!</v>
      </c>
      <c r="KSA120" s="1538">
        <f>+KSA558</f>
        <v>0</v>
      </c>
      <c r="KSB120" s="1845" t="e">
        <f>+KSA120/KSA$16</f>
        <v>#DIV/0!</v>
      </c>
      <c r="KSC120" s="1538">
        <f>+KSC558</f>
        <v>0</v>
      </c>
      <c r="KSD120" s="1845" t="e">
        <f>+KSC120/KSC$16</f>
        <v>#DIV/0!</v>
      </c>
      <c r="KSE120" s="1538">
        <f>+KSE558</f>
        <v>0</v>
      </c>
      <c r="KSF120" s="1845" t="e">
        <f>+KSE120/KSE$16</f>
        <v>#DIV/0!</v>
      </c>
      <c r="KSG120" s="1538">
        <f>+KSG558</f>
        <v>0</v>
      </c>
      <c r="KSH120" s="1845" t="e">
        <f>+KSG120/KSG$16</f>
        <v>#DIV/0!</v>
      </c>
      <c r="KSI120" s="1538">
        <f>+KSI558</f>
        <v>0</v>
      </c>
      <c r="KSJ120" s="1845" t="e">
        <f>+KSI120/KSI$16</f>
        <v>#DIV/0!</v>
      </c>
      <c r="KSK120" s="1538">
        <f>+KSK558</f>
        <v>0</v>
      </c>
      <c r="KSL120" s="1845" t="e">
        <f>+KSK120/KSK$16</f>
        <v>#DIV/0!</v>
      </c>
      <c r="KSM120" s="1538">
        <f>+KSM558</f>
        <v>0</v>
      </c>
      <c r="KSN120" s="1845" t="e">
        <f>+KSM120/KSM$16</f>
        <v>#DIV/0!</v>
      </c>
      <c r="KSO120" s="1538">
        <f>+KSO558</f>
        <v>0</v>
      </c>
      <c r="KSP120" s="1845" t="e">
        <f>+KSO120/KSO$16</f>
        <v>#DIV/0!</v>
      </c>
      <c r="KSQ120" s="1538">
        <f>+KSQ558</f>
        <v>0</v>
      </c>
      <c r="KSR120" s="1845" t="e">
        <f>+KSQ120/KSQ$16</f>
        <v>#DIV/0!</v>
      </c>
      <c r="KSS120" s="1538">
        <f>+KSS558</f>
        <v>0</v>
      </c>
      <c r="KST120" s="1845" t="e">
        <f>+KSS120/KSS$16</f>
        <v>#DIV/0!</v>
      </c>
      <c r="KSU120" s="1538">
        <f>+KSU558</f>
        <v>0</v>
      </c>
      <c r="KSV120" s="1845" t="e">
        <f>+KSU120/KSU$16</f>
        <v>#DIV/0!</v>
      </c>
      <c r="KSW120" s="1538">
        <f>+KSW558</f>
        <v>0</v>
      </c>
      <c r="KSX120" s="1845" t="e">
        <f>+KSW120/KSW$16</f>
        <v>#DIV/0!</v>
      </c>
      <c r="KSY120" s="1538">
        <f>+KSY558</f>
        <v>0</v>
      </c>
      <c r="KSZ120" s="1845" t="e">
        <f>+KSY120/KSY$16</f>
        <v>#DIV/0!</v>
      </c>
      <c r="KTA120" s="1538">
        <f>+KTA558</f>
        <v>0</v>
      </c>
      <c r="KTB120" s="1845" t="e">
        <f>+KTA120/KTA$16</f>
        <v>#DIV/0!</v>
      </c>
      <c r="KTC120" s="1538">
        <f>+KTC558</f>
        <v>0</v>
      </c>
      <c r="KTD120" s="1845" t="e">
        <f>+KTC120/KTC$16</f>
        <v>#DIV/0!</v>
      </c>
      <c r="KTE120" s="1538">
        <f>+KTE558</f>
        <v>0</v>
      </c>
      <c r="KTF120" s="1845" t="e">
        <f>+KTE120/KTE$16</f>
        <v>#DIV/0!</v>
      </c>
      <c r="KTG120" s="1538">
        <f>+KTG558</f>
        <v>0</v>
      </c>
      <c r="KTH120" s="1845" t="e">
        <f>+KTG120/KTG$16</f>
        <v>#DIV/0!</v>
      </c>
      <c r="KTI120" s="1538">
        <f>+KTI558</f>
        <v>0</v>
      </c>
      <c r="KTJ120" s="1845" t="e">
        <f>+KTI120/KTI$16</f>
        <v>#DIV/0!</v>
      </c>
      <c r="KTK120" s="1538">
        <f>+KTK558</f>
        <v>0</v>
      </c>
      <c r="KTL120" s="1845" t="e">
        <f>+KTK120/KTK$16</f>
        <v>#DIV/0!</v>
      </c>
      <c r="KTM120" s="1538">
        <f>+KTM558</f>
        <v>0</v>
      </c>
      <c r="KTN120" s="1845" t="e">
        <f>+KTM120/KTM$16</f>
        <v>#DIV/0!</v>
      </c>
      <c r="KTO120" s="1538">
        <f>+KTO558</f>
        <v>0</v>
      </c>
      <c r="KTP120" s="1845" t="e">
        <f>+KTO120/KTO$16</f>
        <v>#DIV/0!</v>
      </c>
      <c r="KTQ120" s="1538">
        <f>+KTQ558</f>
        <v>0</v>
      </c>
      <c r="KTR120" s="1845" t="e">
        <f>+KTQ120/KTQ$16</f>
        <v>#DIV/0!</v>
      </c>
      <c r="KTS120" s="1538">
        <f>+KTS558</f>
        <v>0</v>
      </c>
      <c r="KTT120" s="1845" t="e">
        <f>+KTS120/KTS$16</f>
        <v>#DIV/0!</v>
      </c>
      <c r="KTU120" s="1538">
        <f>+KTU558</f>
        <v>0</v>
      </c>
      <c r="KTV120" s="1845" t="e">
        <f>+KTU120/KTU$16</f>
        <v>#DIV/0!</v>
      </c>
      <c r="KTW120" s="1538">
        <f>+KTW558</f>
        <v>0</v>
      </c>
      <c r="KTX120" s="1845" t="e">
        <f>+KTW120/KTW$16</f>
        <v>#DIV/0!</v>
      </c>
      <c r="KTY120" s="1538">
        <f>+KTY558</f>
        <v>0</v>
      </c>
      <c r="KTZ120" s="1845" t="e">
        <f>+KTY120/KTY$16</f>
        <v>#DIV/0!</v>
      </c>
      <c r="KUA120" s="1538">
        <f>+KUA558</f>
        <v>0</v>
      </c>
      <c r="KUB120" s="1845" t="e">
        <f>+KUA120/KUA$16</f>
        <v>#DIV/0!</v>
      </c>
      <c r="KUC120" s="1538">
        <f>+KUC558</f>
        <v>0</v>
      </c>
      <c r="KUD120" s="1845" t="e">
        <f>+KUC120/KUC$16</f>
        <v>#DIV/0!</v>
      </c>
      <c r="KUE120" s="1538">
        <f>+KUE558</f>
        <v>0</v>
      </c>
      <c r="KUF120" s="1845" t="e">
        <f>+KUE120/KUE$16</f>
        <v>#DIV/0!</v>
      </c>
      <c r="KUG120" s="1538">
        <f>+KUG558</f>
        <v>0</v>
      </c>
      <c r="KUH120" s="1845" t="e">
        <f>+KUG120/KUG$16</f>
        <v>#DIV/0!</v>
      </c>
      <c r="KUI120" s="1538">
        <f>+KUI558</f>
        <v>0</v>
      </c>
      <c r="KUJ120" s="1845" t="e">
        <f>+KUI120/KUI$16</f>
        <v>#DIV/0!</v>
      </c>
      <c r="KUK120" s="1538">
        <f>+KUK558</f>
        <v>0</v>
      </c>
      <c r="KUL120" s="1845" t="e">
        <f>+KUK120/KUK$16</f>
        <v>#DIV/0!</v>
      </c>
      <c r="KUM120" s="1538">
        <f>+KUM558</f>
        <v>0</v>
      </c>
      <c r="KUN120" s="1845" t="e">
        <f>+KUM120/KUM$16</f>
        <v>#DIV/0!</v>
      </c>
      <c r="KUO120" s="1538">
        <f>+KUO558</f>
        <v>0</v>
      </c>
      <c r="KUP120" s="1845" t="e">
        <f>+KUO120/KUO$16</f>
        <v>#DIV/0!</v>
      </c>
      <c r="KUQ120" s="1538">
        <f>+KUQ558</f>
        <v>0</v>
      </c>
      <c r="KUR120" s="1845" t="e">
        <f>+KUQ120/KUQ$16</f>
        <v>#DIV/0!</v>
      </c>
      <c r="KUS120" s="1538">
        <f>+KUS558</f>
        <v>0</v>
      </c>
      <c r="KUT120" s="1845" t="e">
        <f>+KUS120/KUS$16</f>
        <v>#DIV/0!</v>
      </c>
      <c r="KUU120" s="1538">
        <f>+KUU558</f>
        <v>0</v>
      </c>
      <c r="KUV120" s="1845" t="e">
        <f>+KUU120/KUU$16</f>
        <v>#DIV/0!</v>
      </c>
      <c r="KUW120" s="1538">
        <f>+KUW558</f>
        <v>0</v>
      </c>
      <c r="KUX120" s="1845" t="e">
        <f>+KUW120/KUW$16</f>
        <v>#DIV/0!</v>
      </c>
      <c r="KUY120" s="1538">
        <f>+KUY558</f>
        <v>0</v>
      </c>
      <c r="KUZ120" s="1845" t="e">
        <f>+KUY120/KUY$16</f>
        <v>#DIV/0!</v>
      </c>
      <c r="KVA120" s="1538">
        <f>+KVA558</f>
        <v>0</v>
      </c>
      <c r="KVB120" s="1845" t="e">
        <f>+KVA120/KVA$16</f>
        <v>#DIV/0!</v>
      </c>
      <c r="KVC120" s="1538">
        <f>+KVC558</f>
        <v>0</v>
      </c>
      <c r="KVD120" s="1845" t="e">
        <f>+KVC120/KVC$16</f>
        <v>#DIV/0!</v>
      </c>
      <c r="KVE120" s="1538">
        <f>+KVE558</f>
        <v>0</v>
      </c>
      <c r="KVF120" s="1845" t="e">
        <f>+KVE120/KVE$16</f>
        <v>#DIV/0!</v>
      </c>
      <c r="KVG120" s="1538">
        <f>+KVG558</f>
        <v>0</v>
      </c>
      <c r="KVH120" s="1845" t="e">
        <f>+KVG120/KVG$16</f>
        <v>#DIV/0!</v>
      </c>
      <c r="KVI120" s="1538">
        <f>+KVI558</f>
        <v>0</v>
      </c>
      <c r="KVJ120" s="1845" t="e">
        <f>+KVI120/KVI$16</f>
        <v>#DIV/0!</v>
      </c>
      <c r="KVK120" s="1538">
        <f>+KVK558</f>
        <v>0</v>
      </c>
      <c r="KVL120" s="1845" t="e">
        <f>+KVK120/KVK$16</f>
        <v>#DIV/0!</v>
      </c>
      <c r="KVM120" s="1538">
        <f>+KVM558</f>
        <v>0</v>
      </c>
      <c r="KVN120" s="1845" t="e">
        <f>+KVM120/KVM$16</f>
        <v>#DIV/0!</v>
      </c>
      <c r="KVO120" s="1538">
        <f>+KVO558</f>
        <v>0</v>
      </c>
      <c r="KVP120" s="1845" t="e">
        <f>+KVO120/KVO$16</f>
        <v>#DIV/0!</v>
      </c>
      <c r="KVQ120" s="1538">
        <f>+KVQ558</f>
        <v>0</v>
      </c>
      <c r="KVR120" s="1845" t="e">
        <f>+KVQ120/KVQ$16</f>
        <v>#DIV/0!</v>
      </c>
      <c r="KVS120" s="1538">
        <f>+KVS558</f>
        <v>0</v>
      </c>
      <c r="KVT120" s="1845" t="e">
        <f>+KVS120/KVS$16</f>
        <v>#DIV/0!</v>
      </c>
      <c r="KVU120" s="1538">
        <f>+KVU558</f>
        <v>0</v>
      </c>
      <c r="KVV120" s="1845" t="e">
        <f>+KVU120/KVU$16</f>
        <v>#DIV/0!</v>
      </c>
      <c r="KVW120" s="1538">
        <f>+KVW558</f>
        <v>0</v>
      </c>
      <c r="KVX120" s="1845" t="e">
        <f>+KVW120/KVW$16</f>
        <v>#DIV/0!</v>
      </c>
      <c r="KVY120" s="1538">
        <f>+KVY558</f>
        <v>0</v>
      </c>
      <c r="KVZ120" s="1845" t="e">
        <f>+KVY120/KVY$16</f>
        <v>#DIV/0!</v>
      </c>
      <c r="KWA120" s="1538">
        <f>+KWA558</f>
        <v>0</v>
      </c>
      <c r="KWB120" s="1845" t="e">
        <f>+KWA120/KWA$16</f>
        <v>#DIV/0!</v>
      </c>
      <c r="KWC120" s="1538">
        <f>+KWC558</f>
        <v>0</v>
      </c>
      <c r="KWD120" s="1845" t="e">
        <f>+KWC120/KWC$16</f>
        <v>#DIV/0!</v>
      </c>
      <c r="KWE120" s="1538">
        <f>+KWE558</f>
        <v>0</v>
      </c>
      <c r="KWF120" s="1845" t="e">
        <f>+KWE120/KWE$16</f>
        <v>#DIV/0!</v>
      </c>
      <c r="KWG120" s="1538">
        <f>+KWG558</f>
        <v>0</v>
      </c>
      <c r="KWH120" s="1845" t="e">
        <f>+KWG120/KWG$16</f>
        <v>#DIV/0!</v>
      </c>
      <c r="KWI120" s="1538">
        <f>+KWI558</f>
        <v>0</v>
      </c>
      <c r="KWJ120" s="1845" t="e">
        <f>+KWI120/KWI$16</f>
        <v>#DIV/0!</v>
      </c>
      <c r="KWK120" s="1538">
        <f>+KWK558</f>
        <v>0</v>
      </c>
      <c r="KWL120" s="1845" t="e">
        <f>+KWK120/KWK$16</f>
        <v>#DIV/0!</v>
      </c>
      <c r="KWM120" s="1538">
        <f>+KWM558</f>
        <v>0</v>
      </c>
      <c r="KWN120" s="1845" t="e">
        <f>+KWM120/KWM$16</f>
        <v>#DIV/0!</v>
      </c>
      <c r="KWO120" s="1538">
        <f>+KWO558</f>
        <v>0</v>
      </c>
      <c r="KWP120" s="1845" t="e">
        <f>+KWO120/KWO$16</f>
        <v>#DIV/0!</v>
      </c>
      <c r="KWQ120" s="1538">
        <f>+KWQ558</f>
        <v>0</v>
      </c>
      <c r="KWR120" s="1845" t="e">
        <f>+KWQ120/KWQ$16</f>
        <v>#DIV/0!</v>
      </c>
      <c r="KWS120" s="1538">
        <f>+KWS558</f>
        <v>0</v>
      </c>
      <c r="KWT120" s="1845" t="e">
        <f>+KWS120/KWS$16</f>
        <v>#DIV/0!</v>
      </c>
      <c r="KWU120" s="1538">
        <f>+KWU558</f>
        <v>0</v>
      </c>
      <c r="KWV120" s="1845" t="e">
        <f>+KWU120/KWU$16</f>
        <v>#DIV/0!</v>
      </c>
      <c r="KWW120" s="1538">
        <f>+KWW558</f>
        <v>0</v>
      </c>
      <c r="KWX120" s="1845" t="e">
        <f>+KWW120/KWW$16</f>
        <v>#DIV/0!</v>
      </c>
      <c r="KWY120" s="1538">
        <f>+KWY558</f>
        <v>0</v>
      </c>
      <c r="KWZ120" s="1845" t="e">
        <f>+KWY120/KWY$16</f>
        <v>#DIV/0!</v>
      </c>
      <c r="KXA120" s="1538">
        <f>+KXA558</f>
        <v>0</v>
      </c>
      <c r="KXB120" s="1845" t="e">
        <f>+KXA120/KXA$16</f>
        <v>#DIV/0!</v>
      </c>
      <c r="KXC120" s="1538">
        <f>+KXC558</f>
        <v>0</v>
      </c>
      <c r="KXD120" s="1845" t="e">
        <f>+KXC120/KXC$16</f>
        <v>#DIV/0!</v>
      </c>
      <c r="KXE120" s="1538">
        <f>+KXE558</f>
        <v>0</v>
      </c>
      <c r="KXF120" s="1845" t="e">
        <f>+KXE120/KXE$16</f>
        <v>#DIV/0!</v>
      </c>
      <c r="KXG120" s="1538">
        <f>+KXG558</f>
        <v>0</v>
      </c>
      <c r="KXH120" s="1845" t="e">
        <f>+KXG120/KXG$16</f>
        <v>#DIV/0!</v>
      </c>
      <c r="KXI120" s="1538">
        <f>+KXI558</f>
        <v>0</v>
      </c>
      <c r="KXJ120" s="1845" t="e">
        <f>+KXI120/KXI$16</f>
        <v>#DIV/0!</v>
      </c>
      <c r="KXK120" s="1538">
        <f>+KXK558</f>
        <v>0</v>
      </c>
      <c r="KXL120" s="1845" t="e">
        <f>+KXK120/KXK$16</f>
        <v>#DIV/0!</v>
      </c>
      <c r="KXM120" s="1538">
        <f>+KXM558</f>
        <v>0</v>
      </c>
      <c r="KXN120" s="1845" t="e">
        <f>+KXM120/KXM$16</f>
        <v>#DIV/0!</v>
      </c>
      <c r="KXO120" s="1538">
        <f>+KXO558</f>
        <v>0</v>
      </c>
      <c r="KXP120" s="1845" t="e">
        <f>+KXO120/KXO$16</f>
        <v>#DIV/0!</v>
      </c>
      <c r="KXQ120" s="1538">
        <f>+KXQ558</f>
        <v>0</v>
      </c>
      <c r="KXR120" s="1845" t="e">
        <f>+KXQ120/KXQ$16</f>
        <v>#DIV/0!</v>
      </c>
      <c r="KXS120" s="1538">
        <f>+KXS558</f>
        <v>0</v>
      </c>
      <c r="KXT120" s="1845" t="e">
        <f>+KXS120/KXS$16</f>
        <v>#DIV/0!</v>
      </c>
      <c r="KXU120" s="1538">
        <f>+KXU558</f>
        <v>0</v>
      </c>
      <c r="KXV120" s="1845" t="e">
        <f>+KXU120/KXU$16</f>
        <v>#DIV/0!</v>
      </c>
      <c r="KXW120" s="1538">
        <f>+KXW558</f>
        <v>0</v>
      </c>
      <c r="KXX120" s="1845" t="e">
        <f>+KXW120/KXW$16</f>
        <v>#DIV/0!</v>
      </c>
      <c r="KXY120" s="1538">
        <f>+KXY558</f>
        <v>0</v>
      </c>
      <c r="KXZ120" s="1845" t="e">
        <f>+KXY120/KXY$16</f>
        <v>#DIV/0!</v>
      </c>
      <c r="KYA120" s="1538">
        <f>+KYA558</f>
        <v>0</v>
      </c>
      <c r="KYB120" s="1845" t="e">
        <f>+KYA120/KYA$16</f>
        <v>#DIV/0!</v>
      </c>
      <c r="KYC120" s="1538">
        <f>+KYC558</f>
        <v>0</v>
      </c>
      <c r="KYD120" s="1845" t="e">
        <f>+KYC120/KYC$16</f>
        <v>#DIV/0!</v>
      </c>
      <c r="KYE120" s="1538">
        <f>+KYE558</f>
        <v>0</v>
      </c>
      <c r="KYF120" s="1845" t="e">
        <f>+KYE120/KYE$16</f>
        <v>#DIV/0!</v>
      </c>
      <c r="KYG120" s="1538">
        <f>+KYG558</f>
        <v>0</v>
      </c>
      <c r="KYH120" s="1845" t="e">
        <f>+KYG120/KYG$16</f>
        <v>#DIV/0!</v>
      </c>
      <c r="KYI120" s="1538">
        <f>+KYI558</f>
        <v>0</v>
      </c>
      <c r="KYJ120" s="1845" t="e">
        <f>+KYI120/KYI$16</f>
        <v>#DIV/0!</v>
      </c>
      <c r="KYK120" s="1538">
        <f>+KYK558</f>
        <v>0</v>
      </c>
      <c r="KYL120" s="1845" t="e">
        <f>+KYK120/KYK$16</f>
        <v>#DIV/0!</v>
      </c>
      <c r="KYM120" s="1538">
        <f>+KYM558</f>
        <v>0</v>
      </c>
      <c r="KYN120" s="1845" t="e">
        <f>+KYM120/KYM$16</f>
        <v>#DIV/0!</v>
      </c>
      <c r="KYO120" s="1538">
        <f>+KYO558</f>
        <v>0</v>
      </c>
      <c r="KYP120" s="1845" t="e">
        <f>+KYO120/KYO$16</f>
        <v>#DIV/0!</v>
      </c>
      <c r="KYQ120" s="1538">
        <f>+KYQ558</f>
        <v>0</v>
      </c>
      <c r="KYR120" s="1845" t="e">
        <f>+KYQ120/KYQ$16</f>
        <v>#DIV/0!</v>
      </c>
      <c r="KYS120" s="1538">
        <f>+KYS558</f>
        <v>0</v>
      </c>
      <c r="KYT120" s="1845" t="e">
        <f>+KYS120/KYS$16</f>
        <v>#DIV/0!</v>
      </c>
      <c r="KYU120" s="1538">
        <f>+KYU558</f>
        <v>0</v>
      </c>
      <c r="KYV120" s="1845" t="e">
        <f>+KYU120/KYU$16</f>
        <v>#DIV/0!</v>
      </c>
      <c r="KYW120" s="1538">
        <f>+KYW558</f>
        <v>0</v>
      </c>
      <c r="KYX120" s="1845" t="e">
        <f>+KYW120/KYW$16</f>
        <v>#DIV/0!</v>
      </c>
      <c r="KYY120" s="1538">
        <f>+KYY558</f>
        <v>0</v>
      </c>
      <c r="KYZ120" s="1845" t="e">
        <f>+KYY120/KYY$16</f>
        <v>#DIV/0!</v>
      </c>
      <c r="KZA120" s="1538">
        <f>+KZA558</f>
        <v>0</v>
      </c>
      <c r="KZB120" s="1845" t="e">
        <f>+KZA120/KZA$16</f>
        <v>#DIV/0!</v>
      </c>
      <c r="KZC120" s="1538">
        <f>+KZC558</f>
        <v>0</v>
      </c>
      <c r="KZD120" s="1845" t="e">
        <f>+KZC120/KZC$16</f>
        <v>#DIV/0!</v>
      </c>
      <c r="KZE120" s="1538">
        <f>+KZE558</f>
        <v>0</v>
      </c>
      <c r="KZF120" s="1845" t="e">
        <f>+KZE120/KZE$16</f>
        <v>#DIV/0!</v>
      </c>
      <c r="KZG120" s="1538">
        <f>+KZG558</f>
        <v>0</v>
      </c>
      <c r="KZH120" s="1845" t="e">
        <f>+KZG120/KZG$16</f>
        <v>#DIV/0!</v>
      </c>
      <c r="KZI120" s="1538">
        <f>+KZI558</f>
        <v>0</v>
      </c>
      <c r="KZJ120" s="1845" t="e">
        <f>+KZI120/KZI$16</f>
        <v>#DIV/0!</v>
      </c>
      <c r="KZK120" s="1538">
        <f>+KZK558</f>
        <v>0</v>
      </c>
      <c r="KZL120" s="1845" t="e">
        <f>+KZK120/KZK$16</f>
        <v>#DIV/0!</v>
      </c>
      <c r="KZM120" s="1538">
        <f>+KZM558</f>
        <v>0</v>
      </c>
      <c r="KZN120" s="1845" t="e">
        <f>+KZM120/KZM$16</f>
        <v>#DIV/0!</v>
      </c>
      <c r="KZO120" s="1538">
        <f>+KZO558</f>
        <v>0</v>
      </c>
      <c r="KZP120" s="1845" t="e">
        <f>+KZO120/KZO$16</f>
        <v>#DIV/0!</v>
      </c>
      <c r="KZQ120" s="1538">
        <f>+KZQ558</f>
        <v>0</v>
      </c>
      <c r="KZR120" s="1845" t="e">
        <f>+KZQ120/KZQ$16</f>
        <v>#DIV/0!</v>
      </c>
      <c r="KZS120" s="1538">
        <f>+KZS558</f>
        <v>0</v>
      </c>
      <c r="KZT120" s="1845" t="e">
        <f>+KZS120/KZS$16</f>
        <v>#DIV/0!</v>
      </c>
      <c r="KZU120" s="1538">
        <f>+KZU558</f>
        <v>0</v>
      </c>
      <c r="KZV120" s="1845" t="e">
        <f>+KZU120/KZU$16</f>
        <v>#DIV/0!</v>
      </c>
      <c r="KZW120" s="1538">
        <f>+KZW558</f>
        <v>0</v>
      </c>
      <c r="KZX120" s="1845" t="e">
        <f>+KZW120/KZW$16</f>
        <v>#DIV/0!</v>
      </c>
      <c r="KZY120" s="1538">
        <f>+KZY558</f>
        <v>0</v>
      </c>
      <c r="KZZ120" s="1845" t="e">
        <f>+KZY120/KZY$16</f>
        <v>#DIV/0!</v>
      </c>
      <c r="LAA120" s="1538">
        <f>+LAA558</f>
        <v>0</v>
      </c>
      <c r="LAB120" s="1845" t="e">
        <f>+LAA120/LAA$16</f>
        <v>#DIV/0!</v>
      </c>
      <c r="LAC120" s="1538">
        <f>+LAC558</f>
        <v>0</v>
      </c>
      <c r="LAD120" s="1845" t="e">
        <f>+LAC120/LAC$16</f>
        <v>#DIV/0!</v>
      </c>
      <c r="LAE120" s="1538">
        <f>+LAE558</f>
        <v>0</v>
      </c>
      <c r="LAF120" s="1845" t="e">
        <f>+LAE120/LAE$16</f>
        <v>#DIV/0!</v>
      </c>
      <c r="LAG120" s="1538">
        <f>+LAG558</f>
        <v>0</v>
      </c>
      <c r="LAH120" s="1845" t="e">
        <f>+LAG120/LAG$16</f>
        <v>#DIV/0!</v>
      </c>
      <c r="LAI120" s="1538">
        <f>+LAI558</f>
        <v>0</v>
      </c>
      <c r="LAJ120" s="1845" t="e">
        <f>+LAI120/LAI$16</f>
        <v>#DIV/0!</v>
      </c>
      <c r="LAK120" s="1538">
        <f>+LAK558</f>
        <v>0</v>
      </c>
      <c r="LAL120" s="1845" t="e">
        <f>+LAK120/LAK$16</f>
        <v>#DIV/0!</v>
      </c>
      <c r="LAM120" s="1538">
        <f>+LAM558</f>
        <v>0</v>
      </c>
      <c r="LAN120" s="1845" t="e">
        <f>+LAM120/LAM$16</f>
        <v>#DIV/0!</v>
      </c>
      <c r="LAO120" s="1538">
        <f>+LAO558</f>
        <v>0</v>
      </c>
      <c r="LAP120" s="1845" t="e">
        <f>+LAO120/LAO$16</f>
        <v>#DIV/0!</v>
      </c>
      <c r="LAQ120" s="1538">
        <f>+LAQ558</f>
        <v>0</v>
      </c>
      <c r="LAR120" s="1845" t="e">
        <f>+LAQ120/LAQ$16</f>
        <v>#DIV/0!</v>
      </c>
      <c r="LAS120" s="1538">
        <f>+LAS558</f>
        <v>0</v>
      </c>
      <c r="LAT120" s="1845" t="e">
        <f>+LAS120/LAS$16</f>
        <v>#DIV/0!</v>
      </c>
      <c r="LAU120" s="1538">
        <f>+LAU558</f>
        <v>0</v>
      </c>
      <c r="LAV120" s="1845" t="e">
        <f>+LAU120/LAU$16</f>
        <v>#DIV/0!</v>
      </c>
      <c r="LAW120" s="1538">
        <f>+LAW558</f>
        <v>0</v>
      </c>
      <c r="LAX120" s="1845" t="e">
        <f>+LAW120/LAW$16</f>
        <v>#DIV/0!</v>
      </c>
      <c r="LAY120" s="1538">
        <f>+LAY558</f>
        <v>0</v>
      </c>
      <c r="LAZ120" s="1845" t="e">
        <f>+LAY120/LAY$16</f>
        <v>#DIV/0!</v>
      </c>
      <c r="LBA120" s="1538">
        <f>+LBA558</f>
        <v>0</v>
      </c>
      <c r="LBB120" s="1845" t="e">
        <f>+LBA120/LBA$16</f>
        <v>#DIV/0!</v>
      </c>
      <c r="LBC120" s="1538">
        <f>+LBC558</f>
        <v>0</v>
      </c>
      <c r="LBD120" s="1845" t="e">
        <f>+LBC120/LBC$16</f>
        <v>#DIV/0!</v>
      </c>
      <c r="LBE120" s="1538">
        <f>+LBE558</f>
        <v>0</v>
      </c>
      <c r="LBF120" s="1845" t="e">
        <f>+LBE120/LBE$16</f>
        <v>#DIV/0!</v>
      </c>
      <c r="LBG120" s="1538">
        <f>+LBG558</f>
        <v>0</v>
      </c>
      <c r="LBH120" s="1845" t="e">
        <f>+LBG120/LBG$16</f>
        <v>#DIV/0!</v>
      </c>
      <c r="LBI120" s="1538">
        <f>+LBI558</f>
        <v>0</v>
      </c>
      <c r="LBJ120" s="1845" t="e">
        <f>+LBI120/LBI$16</f>
        <v>#DIV/0!</v>
      </c>
      <c r="LBK120" s="1538">
        <f>+LBK558</f>
        <v>0</v>
      </c>
      <c r="LBL120" s="1845" t="e">
        <f>+LBK120/LBK$16</f>
        <v>#DIV/0!</v>
      </c>
      <c r="LBM120" s="1538">
        <f>+LBM558</f>
        <v>0</v>
      </c>
      <c r="LBN120" s="1845" t="e">
        <f>+LBM120/LBM$16</f>
        <v>#DIV/0!</v>
      </c>
      <c r="LBO120" s="1538">
        <f>+LBO558</f>
        <v>0</v>
      </c>
      <c r="LBP120" s="1845" t="e">
        <f>+LBO120/LBO$16</f>
        <v>#DIV/0!</v>
      </c>
      <c r="LBQ120" s="1538">
        <f>+LBQ558</f>
        <v>0</v>
      </c>
      <c r="LBR120" s="1845" t="e">
        <f>+LBQ120/LBQ$16</f>
        <v>#DIV/0!</v>
      </c>
      <c r="LBS120" s="1538">
        <f>+LBS558</f>
        <v>0</v>
      </c>
      <c r="LBT120" s="1845" t="e">
        <f>+LBS120/LBS$16</f>
        <v>#DIV/0!</v>
      </c>
      <c r="LBU120" s="1538">
        <f>+LBU558</f>
        <v>0</v>
      </c>
      <c r="LBV120" s="1845" t="e">
        <f>+LBU120/LBU$16</f>
        <v>#DIV/0!</v>
      </c>
      <c r="LBW120" s="1538">
        <f>+LBW558</f>
        <v>0</v>
      </c>
      <c r="LBX120" s="1845" t="e">
        <f>+LBW120/LBW$16</f>
        <v>#DIV/0!</v>
      </c>
      <c r="LBY120" s="1538">
        <f>+LBY558</f>
        <v>0</v>
      </c>
      <c r="LBZ120" s="1845" t="e">
        <f>+LBY120/LBY$16</f>
        <v>#DIV/0!</v>
      </c>
      <c r="LCA120" s="1538">
        <f>+LCA558</f>
        <v>0</v>
      </c>
      <c r="LCB120" s="1845" t="e">
        <f>+LCA120/LCA$16</f>
        <v>#DIV/0!</v>
      </c>
      <c r="LCC120" s="1538">
        <f>+LCC558</f>
        <v>0</v>
      </c>
      <c r="LCD120" s="1845" t="e">
        <f>+LCC120/LCC$16</f>
        <v>#DIV/0!</v>
      </c>
      <c r="LCE120" s="1538">
        <f>+LCE558</f>
        <v>0</v>
      </c>
      <c r="LCF120" s="1845" t="e">
        <f>+LCE120/LCE$16</f>
        <v>#DIV/0!</v>
      </c>
      <c r="LCG120" s="1538">
        <f>+LCG558</f>
        <v>0</v>
      </c>
      <c r="LCH120" s="1845" t="e">
        <f>+LCG120/LCG$16</f>
        <v>#DIV/0!</v>
      </c>
      <c r="LCI120" s="1538">
        <f>+LCI558</f>
        <v>0</v>
      </c>
      <c r="LCJ120" s="1845" t="e">
        <f>+LCI120/LCI$16</f>
        <v>#DIV/0!</v>
      </c>
      <c r="LCK120" s="1538">
        <f>+LCK558</f>
        <v>0</v>
      </c>
      <c r="LCL120" s="1845" t="e">
        <f>+LCK120/LCK$16</f>
        <v>#DIV/0!</v>
      </c>
      <c r="LCM120" s="1538">
        <f>+LCM558</f>
        <v>0</v>
      </c>
      <c r="LCN120" s="1845" t="e">
        <f>+LCM120/LCM$16</f>
        <v>#DIV/0!</v>
      </c>
      <c r="LCO120" s="1538">
        <f>+LCO558</f>
        <v>0</v>
      </c>
      <c r="LCP120" s="1845" t="e">
        <f>+LCO120/LCO$16</f>
        <v>#DIV/0!</v>
      </c>
      <c r="LCQ120" s="1538">
        <f>+LCQ558</f>
        <v>0</v>
      </c>
      <c r="LCR120" s="1845" t="e">
        <f>+LCQ120/LCQ$16</f>
        <v>#DIV/0!</v>
      </c>
      <c r="LCS120" s="1538">
        <f>+LCS558</f>
        <v>0</v>
      </c>
      <c r="LCT120" s="1845" t="e">
        <f>+LCS120/LCS$16</f>
        <v>#DIV/0!</v>
      </c>
      <c r="LCU120" s="1538">
        <f>+LCU558</f>
        <v>0</v>
      </c>
      <c r="LCV120" s="1845" t="e">
        <f>+LCU120/LCU$16</f>
        <v>#DIV/0!</v>
      </c>
      <c r="LCW120" s="1538">
        <f>+LCW558</f>
        <v>0</v>
      </c>
      <c r="LCX120" s="1845" t="e">
        <f>+LCW120/LCW$16</f>
        <v>#DIV/0!</v>
      </c>
      <c r="LCY120" s="1538">
        <f>+LCY558</f>
        <v>0</v>
      </c>
      <c r="LCZ120" s="1845" t="e">
        <f>+LCY120/LCY$16</f>
        <v>#DIV/0!</v>
      </c>
      <c r="LDA120" s="1538">
        <f>+LDA558</f>
        <v>0</v>
      </c>
      <c r="LDB120" s="1845" t="e">
        <f>+LDA120/LDA$16</f>
        <v>#DIV/0!</v>
      </c>
      <c r="LDC120" s="1538">
        <f>+LDC558</f>
        <v>0</v>
      </c>
      <c r="LDD120" s="1845" t="e">
        <f>+LDC120/LDC$16</f>
        <v>#DIV/0!</v>
      </c>
      <c r="LDE120" s="1538">
        <f>+LDE558</f>
        <v>0</v>
      </c>
      <c r="LDF120" s="1845" t="e">
        <f>+LDE120/LDE$16</f>
        <v>#DIV/0!</v>
      </c>
      <c r="LDG120" s="1538">
        <f>+LDG558</f>
        <v>0</v>
      </c>
      <c r="LDH120" s="1845" t="e">
        <f>+LDG120/LDG$16</f>
        <v>#DIV/0!</v>
      </c>
      <c r="LDI120" s="1538">
        <f>+LDI558</f>
        <v>0</v>
      </c>
      <c r="LDJ120" s="1845" t="e">
        <f>+LDI120/LDI$16</f>
        <v>#DIV/0!</v>
      </c>
      <c r="LDK120" s="1538">
        <f>+LDK558</f>
        <v>0</v>
      </c>
      <c r="LDL120" s="1845" t="e">
        <f>+LDK120/LDK$16</f>
        <v>#DIV/0!</v>
      </c>
      <c r="LDM120" s="1538">
        <f>+LDM558</f>
        <v>0</v>
      </c>
      <c r="LDN120" s="1845" t="e">
        <f>+LDM120/LDM$16</f>
        <v>#DIV/0!</v>
      </c>
      <c r="LDO120" s="1538">
        <f>+LDO558</f>
        <v>0</v>
      </c>
      <c r="LDP120" s="1845" t="e">
        <f>+LDO120/LDO$16</f>
        <v>#DIV/0!</v>
      </c>
      <c r="LDQ120" s="1538">
        <f>+LDQ558</f>
        <v>0</v>
      </c>
      <c r="LDR120" s="1845" t="e">
        <f>+LDQ120/LDQ$16</f>
        <v>#DIV/0!</v>
      </c>
      <c r="LDS120" s="1538">
        <f>+LDS558</f>
        <v>0</v>
      </c>
      <c r="LDT120" s="1845" t="e">
        <f>+LDS120/LDS$16</f>
        <v>#DIV/0!</v>
      </c>
      <c r="LDU120" s="1538">
        <f>+LDU558</f>
        <v>0</v>
      </c>
      <c r="LDV120" s="1845" t="e">
        <f>+LDU120/LDU$16</f>
        <v>#DIV/0!</v>
      </c>
      <c r="LDW120" s="1538">
        <f>+LDW558</f>
        <v>0</v>
      </c>
      <c r="LDX120" s="1845" t="e">
        <f>+LDW120/LDW$16</f>
        <v>#DIV/0!</v>
      </c>
      <c r="LDY120" s="1538">
        <f>+LDY558</f>
        <v>0</v>
      </c>
      <c r="LDZ120" s="1845" t="e">
        <f>+LDY120/LDY$16</f>
        <v>#DIV/0!</v>
      </c>
      <c r="LEA120" s="1538">
        <f>+LEA558</f>
        <v>0</v>
      </c>
      <c r="LEB120" s="1845" t="e">
        <f>+LEA120/LEA$16</f>
        <v>#DIV/0!</v>
      </c>
      <c r="LEC120" s="1538">
        <f>+LEC558</f>
        <v>0</v>
      </c>
      <c r="LED120" s="1845" t="e">
        <f>+LEC120/LEC$16</f>
        <v>#DIV/0!</v>
      </c>
      <c r="LEE120" s="1538">
        <f>+LEE558</f>
        <v>0</v>
      </c>
      <c r="LEF120" s="1845" t="e">
        <f>+LEE120/LEE$16</f>
        <v>#DIV/0!</v>
      </c>
      <c r="LEG120" s="1538">
        <f>+LEG558</f>
        <v>0</v>
      </c>
      <c r="LEH120" s="1845" t="e">
        <f>+LEG120/LEG$16</f>
        <v>#DIV/0!</v>
      </c>
      <c r="LEI120" s="1538">
        <f>+LEI558</f>
        <v>0</v>
      </c>
      <c r="LEJ120" s="1845" t="e">
        <f>+LEI120/LEI$16</f>
        <v>#DIV/0!</v>
      </c>
      <c r="LEK120" s="1538">
        <f>+LEK558</f>
        <v>0</v>
      </c>
      <c r="LEL120" s="1845" t="e">
        <f>+LEK120/LEK$16</f>
        <v>#DIV/0!</v>
      </c>
      <c r="LEM120" s="1538">
        <f>+LEM558</f>
        <v>0</v>
      </c>
      <c r="LEN120" s="1845" t="e">
        <f>+LEM120/LEM$16</f>
        <v>#DIV/0!</v>
      </c>
      <c r="LEO120" s="1538">
        <f>+LEO558</f>
        <v>0</v>
      </c>
      <c r="LEP120" s="1845" t="e">
        <f>+LEO120/LEO$16</f>
        <v>#DIV/0!</v>
      </c>
      <c r="LEQ120" s="1538">
        <f>+LEQ558</f>
        <v>0</v>
      </c>
      <c r="LER120" s="1845" t="e">
        <f>+LEQ120/LEQ$16</f>
        <v>#DIV/0!</v>
      </c>
      <c r="LES120" s="1538">
        <f>+LES558</f>
        <v>0</v>
      </c>
      <c r="LET120" s="1845" t="e">
        <f>+LES120/LES$16</f>
        <v>#DIV/0!</v>
      </c>
      <c r="LEU120" s="1538">
        <f>+LEU558</f>
        <v>0</v>
      </c>
      <c r="LEV120" s="1845" t="e">
        <f>+LEU120/LEU$16</f>
        <v>#DIV/0!</v>
      </c>
      <c r="LEW120" s="1538">
        <f>+LEW558</f>
        <v>0</v>
      </c>
      <c r="LEX120" s="1845" t="e">
        <f>+LEW120/LEW$16</f>
        <v>#DIV/0!</v>
      </c>
      <c r="LEY120" s="1538">
        <f>+LEY558</f>
        <v>0</v>
      </c>
      <c r="LEZ120" s="1845" t="e">
        <f>+LEY120/LEY$16</f>
        <v>#DIV/0!</v>
      </c>
      <c r="LFA120" s="1538">
        <f>+LFA558</f>
        <v>0</v>
      </c>
      <c r="LFB120" s="1845" t="e">
        <f>+LFA120/LFA$16</f>
        <v>#DIV/0!</v>
      </c>
      <c r="LFC120" s="1538">
        <f>+LFC558</f>
        <v>0</v>
      </c>
      <c r="LFD120" s="1845" t="e">
        <f>+LFC120/LFC$16</f>
        <v>#DIV/0!</v>
      </c>
      <c r="LFE120" s="1538">
        <f>+LFE558</f>
        <v>0</v>
      </c>
      <c r="LFF120" s="1845" t="e">
        <f>+LFE120/LFE$16</f>
        <v>#DIV/0!</v>
      </c>
      <c r="LFG120" s="1538">
        <f>+LFG558</f>
        <v>0</v>
      </c>
      <c r="LFH120" s="1845" t="e">
        <f>+LFG120/LFG$16</f>
        <v>#DIV/0!</v>
      </c>
      <c r="LFI120" s="1538">
        <f>+LFI558</f>
        <v>0</v>
      </c>
      <c r="LFJ120" s="1845" t="e">
        <f>+LFI120/LFI$16</f>
        <v>#DIV/0!</v>
      </c>
      <c r="LFK120" s="1538">
        <f>+LFK558</f>
        <v>0</v>
      </c>
      <c r="LFL120" s="1845" t="e">
        <f>+LFK120/LFK$16</f>
        <v>#DIV/0!</v>
      </c>
      <c r="LFM120" s="1538">
        <f>+LFM558</f>
        <v>0</v>
      </c>
      <c r="LFN120" s="1845" t="e">
        <f>+LFM120/LFM$16</f>
        <v>#DIV/0!</v>
      </c>
      <c r="LFO120" s="1538">
        <f>+LFO558</f>
        <v>0</v>
      </c>
      <c r="LFP120" s="1845" t="e">
        <f>+LFO120/LFO$16</f>
        <v>#DIV/0!</v>
      </c>
      <c r="LFQ120" s="1538">
        <f>+LFQ558</f>
        <v>0</v>
      </c>
      <c r="LFR120" s="1845" t="e">
        <f>+LFQ120/LFQ$16</f>
        <v>#DIV/0!</v>
      </c>
      <c r="LFS120" s="1538">
        <f>+LFS558</f>
        <v>0</v>
      </c>
      <c r="LFT120" s="1845" t="e">
        <f>+LFS120/LFS$16</f>
        <v>#DIV/0!</v>
      </c>
      <c r="LFU120" s="1538">
        <f>+LFU558</f>
        <v>0</v>
      </c>
      <c r="LFV120" s="1845" t="e">
        <f>+LFU120/LFU$16</f>
        <v>#DIV/0!</v>
      </c>
      <c r="LFW120" s="1538">
        <f>+LFW558</f>
        <v>0</v>
      </c>
      <c r="LFX120" s="1845" t="e">
        <f>+LFW120/LFW$16</f>
        <v>#DIV/0!</v>
      </c>
      <c r="LFY120" s="1538">
        <f>+LFY558</f>
        <v>0</v>
      </c>
      <c r="LFZ120" s="1845" t="e">
        <f>+LFY120/LFY$16</f>
        <v>#DIV/0!</v>
      </c>
      <c r="LGA120" s="1538">
        <f>+LGA558</f>
        <v>0</v>
      </c>
      <c r="LGB120" s="1845" t="e">
        <f>+LGA120/LGA$16</f>
        <v>#DIV/0!</v>
      </c>
      <c r="LGC120" s="1538">
        <f>+LGC558</f>
        <v>0</v>
      </c>
      <c r="LGD120" s="1845" t="e">
        <f>+LGC120/LGC$16</f>
        <v>#DIV/0!</v>
      </c>
      <c r="LGE120" s="1538">
        <f>+LGE558</f>
        <v>0</v>
      </c>
      <c r="LGF120" s="1845" t="e">
        <f>+LGE120/LGE$16</f>
        <v>#DIV/0!</v>
      </c>
      <c r="LGG120" s="1538">
        <f>+LGG558</f>
        <v>0</v>
      </c>
      <c r="LGH120" s="1845" t="e">
        <f>+LGG120/LGG$16</f>
        <v>#DIV/0!</v>
      </c>
      <c r="LGI120" s="1538">
        <f>+LGI558</f>
        <v>0</v>
      </c>
      <c r="LGJ120" s="1845" t="e">
        <f>+LGI120/LGI$16</f>
        <v>#DIV/0!</v>
      </c>
      <c r="LGK120" s="1538">
        <f>+LGK558</f>
        <v>0</v>
      </c>
      <c r="LGL120" s="1845" t="e">
        <f>+LGK120/LGK$16</f>
        <v>#DIV/0!</v>
      </c>
      <c r="LGM120" s="1538">
        <f>+LGM558</f>
        <v>0</v>
      </c>
      <c r="LGN120" s="1845" t="e">
        <f>+LGM120/LGM$16</f>
        <v>#DIV/0!</v>
      </c>
      <c r="LGO120" s="1538">
        <f>+LGO558</f>
        <v>0</v>
      </c>
      <c r="LGP120" s="1845" t="e">
        <f>+LGO120/LGO$16</f>
        <v>#DIV/0!</v>
      </c>
      <c r="LGQ120" s="1538">
        <f>+LGQ558</f>
        <v>0</v>
      </c>
      <c r="LGR120" s="1845" t="e">
        <f>+LGQ120/LGQ$16</f>
        <v>#DIV/0!</v>
      </c>
      <c r="LGS120" s="1538">
        <f>+LGS558</f>
        <v>0</v>
      </c>
      <c r="LGT120" s="1845" t="e">
        <f>+LGS120/LGS$16</f>
        <v>#DIV/0!</v>
      </c>
      <c r="LGU120" s="1538">
        <f>+LGU558</f>
        <v>0</v>
      </c>
      <c r="LGV120" s="1845" t="e">
        <f>+LGU120/LGU$16</f>
        <v>#DIV/0!</v>
      </c>
      <c r="LGW120" s="1538">
        <f>+LGW558</f>
        <v>0</v>
      </c>
      <c r="LGX120" s="1845" t="e">
        <f>+LGW120/LGW$16</f>
        <v>#DIV/0!</v>
      </c>
      <c r="LGY120" s="1538">
        <f>+LGY558</f>
        <v>0</v>
      </c>
      <c r="LGZ120" s="1845" t="e">
        <f>+LGY120/LGY$16</f>
        <v>#DIV/0!</v>
      </c>
      <c r="LHA120" s="1538">
        <f>+LHA558</f>
        <v>0</v>
      </c>
      <c r="LHB120" s="1845" t="e">
        <f>+LHA120/LHA$16</f>
        <v>#DIV/0!</v>
      </c>
      <c r="LHC120" s="1538">
        <f>+LHC558</f>
        <v>0</v>
      </c>
      <c r="LHD120" s="1845" t="e">
        <f>+LHC120/LHC$16</f>
        <v>#DIV/0!</v>
      </c>
      <c r="LHE120" s="1538">
        <f>+LHE558</f>
        <v>0</v>
      </c>
      <c r="LHF120" s="1845" t="e">
        <f>+LHE120/LHE$16</f>
        <v>#DIV/0!</v>
      </c>
      <c r="LHG120" s="1538">
        <f>+LHG558</f>
        <v>0</v>
      </c>
      <c r="LHH120" s="1845" t="e">
        <f>+LHG120/LHG$16</f>
        <v>#DIV/0!</v>
      </c>
      <c r="LHI120" s="1538">
        <f>+LHI558</f>
        <v>0</v>
      </c>
      <c r="LHJ120" s="1845" t="e">
        <f>+LHI120/LHI$16</f>
        <v>#DIV/0!</v>
      </c>
      <c r="LHK120" s="1538">
        <f>+LHK558</f>
        <v>0</v>
      </c>
      <c r="LHL120" s="1845" t="e">
        <f>+LHK120/LHK$16</f>
        <v>#DIV/0!</v>
      </c>
      <c r="LHM120" s="1538">
        <f>+LHM558</f>
        <v>0</v>
      </c>
      <c r="LHN120" s="1845" t="e">
        <f>+LHM120/LHM$16</f>
        <v>#DIV/0!</v>
      </c>
      <c r="LHO120" s="1538">
        <f>+LHO558</f>
        <v>0</v>
      </c>
      <c r="LHP120" s="1845" t="e">
        <f>+LHO120/LHO$16</f>
        <v>#DIV/0!</v>
      </c>
      <c r="LHQ120" s="1538">
        <f>+LHQ558</f>
        <v>0</v>
      </c>
      <c r="LHR120" s="1845" t="e">
        <f>+LHQ120/LHQ$16</f>
        <v>#DIV/0!</v>
      </c>
      <c r="LHS120" s="1538">
        <f>+LHS558</f>
        <v>0</v>
      </c>
      <c r="LHT120" s="1845" t="e">
        <f>+LHS120/LHS$16</f>
        <v>#DIV/0!</v>
      </c>
      <c r="LHU120" s="1538">
        <f>+LHU558</f>
        <v>0</v>
      </c>
      <c r="LHV120" s="1845" t="e">
        <f>+LHU120/LHU$16</f>
        <v>#DIV/0!</v>
      </c>
      <c r="LHW120" s="1538">
        <f>+LHW558</f>
        <v>0</v>
      </c>
      <c r="LHX120" s="1845" t="e">
        <f>+LHW120/LHW$16</f>
        <v>#DIV/0!</v>
      </c>
      <c r="LHY120" s="1538">
        <f>+LHY558</f>
        <v>0</v>
      </c>
      <c r="LHZ120" s="1845" t="e">
        <f>+LHY120/LHY$16</f>
        <v>#DIV/0!</v>
      </c>
      <c r="LIA120" s="1538">
        <f>+LIA558</f>
        <v>0</v>
      </c>
      <c r="LIB120" s="1845" t="e">
        <f>+LIA120/LIA$16</f>
        <v>#DIV/0!</v>
      </c>
      <c r="LIC120" s="1538">
        <f>+LIC558</f>
        <v>0</v>
      </c>
      <c r="LID120" s="1845" t="e">
        <f>+LIC120/LIC$16</f>
        <v>#DIV/0!</v>
      </c>
      <c r="LIE120" s="1538">
        <f>+LIE558</f>
        <v>0</v>
      </c>
      <c r="LIF120" s="1845" t="e">
        <f>+LIE120/LIE$16</f>
        <v>#DIV/0!</v>
      </c>
      <c r="LIG120" s="1538">
        <f>+LIG558</f>
        <v>0</v>
      </c>
      <c r="LIH120" s="1845" t="e">
        <f>+LIG120/LIG$16</f>
        <v>#DIV/0!</v>
      </c>
      <c r="LII120" s="1538">
        <f>+LII558</f>
        <v>0</v>
      </c>
      <c r="LIJ120" s="1845" t="e">
        <f>+LII120/LII$16</f>
        <v>#DIV/0!</v>
      </c>
      <c r="LIK120" s="1538">
        <f>+LIK558</f>
        <v>0</v>
      </c>
      <c r="LIL120" s="1845" t="e">
        <f>+LIK120/LIK$16</f>
        <v>#DIV/0!</v>
      </c>
      <c r="LIM120" s="1538">
        <f>+LIM558</f>
        <v>0</v>
      </c>
      <c r="LIN120" s="1845" t="e">
        <f>+LIM120/LIM$16</f>
        <v>#DIV/0!</v>
      </c>
      <c r="LIO120" s="1538">
        <f>+LIO558</f>
        <v>0</v>
      </c>
      <c r="LIP120" s="1845" t="e">
        <f>+LIO120/LIO$16</f>
        <v>#DIV/0!</v>
      </c>
      <c r="LIQ120" s="1538">
        <f>+LIQ558</f>
        <v>0</v>
      </c>
      <c r="LIR120" s="1845" t="e">
        <f>+LIQ120/LIQ$16</f>
        <v>#DIV/0!</v>
      </c>
      <c r="LIS120" s="1538">
        <f>+LIS558</f>
        <v>0</v>
      </c>
      <c r="LIT120" s="1845" t="e">
        <f>+LIS120/LIS$16</f>
        <v>#DIV/0!</v>
      </c>
      <c r="LIU120" s="1538">
        <f>+LIU558</f>
        <v>0</v>
      </c>
      <c r="LIV120" s="1845" t="e">
        <f>+LIU120/LIU$16</f>
        <v>#DIV/0!</v>
      </c>
      <c r="LIW120" s="1538">
        <f>+LIW558</f>
        <v>0</v>
      </c>
      <c r="LIX120" s="1845" t="e">
        <f>+LIW120/LIW$16</f>
        <v>#DIV/0!</v>
      </c>
      <c r="LIY120" s="1538">
        <f>+LIY558</f>
        <v>0</v>
      </c>
      <c r="LIZ120" s="1845" t="e">
        <f>+LIY120/LIY$16</f>
        <v>#DIV/0!</v>
      </c>
      <c r="LJA120" s="1538">
        <f>+LJA558</f>
        <v>0</v>
      </c>
      <c r="LJB120" s="1845" t="e">
        <f>+LJA120/LJA$16</f>
        <v>#DIV/0!</v>
      </c>
      <c r="LJC120" s="1538">
        <f>+LJC558</f>
        <v>0</v>
      </c>
      <c r="LJD120" s="1845" t="e">
        <f>+LJC120/LJC$16</f>
        <v>#DIV/0!</v>
      </c>
      <c r="LJE120" s="1538">
        <f>+LJE558</f>
        <v>0</v>
      </c>
      <c r="LJF120" s="1845" t="e">
        <f>+LJE120/LJE$16</f>
        <v>#DIV/0!</v>
      </c>
      <c r="LJG120" s="1538">
        <f>+LJG558</f>
        <v>0</v>
      </c>
      <c r="LJH120" s="1845" t="e">
        <f>+LJG120/LJG$16</f>
        <v>#DIV/0!</v>
      </c>
      <c r="LJI120" s="1538">
        <f>+LJI558</f>
        <v>0</v>
      </c>
      <c r="LJJ120" s="1845" t="e">
        <f>+LJI120/LJI$16</f>
        <v>#DIV/0!</v>
      </c>
      <c r="LJK120" s="1538">
        <f>+LJK558</f>
        <v>0</v>
      </c>
      <c r="LJL120" s="1845" t="e">
        <f>+LJK120/LJK$16</f>
        <v>#DIV/0!</v>
      </c>
      <c r="LJM120" s="1538">
        <f>+LJM558</f>
        <v>0</v>
      </c>
      <c r="LJN120" s="1845" t="e">
        <f>+LJM120/LJM$16</f>
        <v>#DIV/0!</v>
      </c>
      <c r="LJO120" s="1538">
        <f>+LJO558</f>
        <v>0</v>
      </c>
      <c r="LJP120" s="1845" t="e">
        <f>+LJO120/LJO$16</f>
        <v>#DIV/0!</v>
      </c>
      <c r="LJQ120" s="1538">
        <f>+LJQ558</f>
        <v>0</v>
      </c>
      <c r="LJR120" s="1845" t="e">
        <f>+LJQ120/LJQ$16</f>
        <v>#DIV/0!</v>
      </c>
      <c r="LJS120" s="1538">
        <f>+LJS558</f>
        <v>0</v>
      </c>
      <c r="LJT120" s="1845" t="e">
        <f>+LJS120/LJS$16</f>
        <v>#DIV/0!</v>
      </c>
      <c r="LJU120" s="1538">
        <f>+LJU558</f>
        <v>0</v>
      </c>
      <c r="LJV120" s="1845" t="e">
        <f>+LJU120/LJU$16</f>
        <v>#DIV/0!</v>
      </c>
      <c r="LJW120" s="1538">
        <f>+LJW558</f>
        <v>0</v>
      </c>
      <c r="LJX120" s="1845" t="e">
        <f>+LJW120/LJW$16</f>
        <v>#DIV/0!</v>
      </c>
      <c r="LJY120" s="1538">
        <f>+LJY558</f>
        <v>0</v>
      </c>
      <c r="LJZ120" s="1845" t="e">
        <f>+LJY120/LJY$16</f>
        <v>#DIV/0!</v>
      </c>
      <c r="LKA120" s="1538">
        <f>+LKA558</f>
        <v>0</v>
      </c>
      <c r="LKB120" s="1845" t="e">
        <f>+LKA120/LKA$16</f>
        <v>#DIV/0!</v>
      </c>
      <c r="LKC120" s="1538">
        <f>+LKC558</f>
        <v>0</v>
      </c>
      <c r="LKD120" s="1845" t="e">
        <f>+LKC120/LKC$16</f>
        <v>#DIV/0!</v>
      </c>
      <c r="LKE120" s="1538">
        <f>+LKE558</f>
        <v>0</v>
      </c>
      <c r="LKF120" s="1845" t="e">
        <f>+LKE120/LKE$16</f>
        <v>#DIV/0!</v>
      </c>
      <c r="LKG120" s="1538">
        <f>+LKG558</f>
        <v>0</v>
      </c>
      <c r="LKH120" s="1845" t="e">
        <f>+LKG120/LKG$16</f>
        <v>#DIV/0!</v>
      </c>
      <c r="LKI120" s="1538">
        <f>+LKI558</f>
        <v>0</v>
      </c>
      <c r="LKJ120" s="1845" t="e">
        <f>+LKI120/LKI$16</f>
        <v>#DIV/0!</v>
      </c>
      <c r="LKK120" s="1538">
        <f>+LKK558</f>
        <v>0</v>
      </c>
      <c r="LKL120" s="1845" t="e">
        <f>+LKK120/LKK$16</f>
        <v>#DIV/0!</v>
      </c>
      <c r="LKM120" s="1538">
        <f>+LKM558</f>
        <v>0</v>
      </c>
      <c r="LKN120" s="1845" t="e">
        <f>+LKM120/LKM$16</f>
        <v>#DIV/0!</v>
      </c>
      <c r="LKO120" s="1538">
        <f>+LKO558</f>
        <v>0</v>
      </c>
      <c r="LKP120" s="1845" t="e">
        <f>+LKO120/LKO$16</f>
        <v>#DIV/0!</v>
      </c>
      <c r="LKQ120" s="1538">
        <f>+LKQ558</f>
        <v>0</v>
      </c>
      <c r="LKR120" s="1845" t="e">
        <f>+LKQ120/LKQ$16</f>
        <v>#DIV/0!</v>
      </c>
      <c r="LKS120" s="1538">
        <f>+LKS558</f>
        <v>0</v>
      </c>
      <c r="LKT120" s="1845" t="e">
        <f>+LKS120/LKS$16</f>
        <v>#DIV/0!</v>
      </c>
      <c r="LKU120" s="1538">
        <f>+LKU558</f>
        <v>0</v>
      </c>
      <c r="LKV120" s="1845" t="e">
        <f>+LKU120/LKU$16</f>
        <v>#DIV/0!</v>
      </c>
      <c r="LKW120" s="1538">
        <f>+LKW558</f>
        <v>0</v>
      </c>
      <c r="LKX120" s="1845" t="e">
        <f>+LKW120/LKW$16</f>
        <v>#DIV/0!</v>
      </c>
      <c r="LKY120" s="1538">
        <f>+LKY558</f>
        <v>0</v>
      </c>
      <c r="LKZ120" s="1845" t="e">
        <f>+LKY120/LKY$16</f>
        <v>#DIV/0!</v>
      </c>
      <c r="LLA120" s="1538">
        <f>+LLA558</f>
        <v>0</v>
      </c>
      <c r="LLB120" s="1845" t="e">
        <f>+LLA120/LLA$16</f>
        <v>#DIV/0!</v>
      </c>
      <c r="LLC120" s="1538">
        <f>+LLC558</f>
        <v>0</v>
      </c>
      <c r="LLD120" s="1845" t="e">
        <f>+LLC120/LLC$16</f>
        <v>#DIV/0!</v>
      </c>
      <c r="LLE120" s="1538">
        <f>+LLE558</f>
        <v>0</v>
      </c>
      <c r="LLF120" s="1845" t="e">
        <f>+LLE120/LLE$16</f>
        <v>#DIV/0!</v>
      </c>
      <c r="LLG120" s="1538">
        <f>+LLG558</f>
        <v>0</v>
      </c>
      <c r="LLH120" s="1845" t="e">
        <f>+LLG120/LLG$16</f>
        <v>#DIV/0!</v>
      </c>
      <c r="LLI120" s="1538">
        <f>+LLI558</f>
        <v>0</v>
      </c>
      <c r="LLJ120" s="1845" t="e">
        <f>+LLI120/LLI$16</f>
        <v>#DIV/0!</v>
      </c>
      <c r="LLK120" s="1538">
        <f>+LLK558</f>
        <v>0</v>
      </c>
      <c r="LLL120" s="1845" t="e">
        <f>+LLK120/LLK$16</f>
        <v>#DIV/0!</v>
      </c>
      <c r="LLM120" s="1538">
        <f>+LLM558</f>
        <v>0</v>
      </c>
      <c r="LLN120" s="1845" t="e">
        <f>+LLM120/LLM$16</f>
        <v>#DIV/0!</v>
      </c>
      <c r="LLO120" s="1538">
        <f>+LLO558</f>
        <v>0</v>
      </c>
      <c r="LLP120" s="1845" t="e">
        <f>+LLO120/LLO$16</f>
        <v>#DIV/0!</v>
      </c>
      <c r="LLQ120" s="1538">
        <f>+LLQ558</f>
        <v>0</v>
      </c>
      <c r="LLR120" s="1845" t="e">
        <f>+LLQ120/LLQ$16</f>
        <v>#DIV/0!</v>
      </c>
      <c r="LLS120" s="1538">
        <f>+LLS558</f>
        <v>0</v>
      </c>
      <c r="LLT120" s="1845" t="e">
        <f>+LLS120/LLS$16</f>
        <v>#DIV/0!</v>
      </c>
      <c r="LLU120" s="1538">
        <f>+LLU558</f>
        <v>0</v>
      </c>
      <c r="LLV120" s="1845" t="e">
        <f>+LLU120/LLU$16</f>
        <v>#DIV/0!</v>
      </c>
      <c r="LLW120" s="1538">
        <f>+LLW558</f>
        <v>0</v>
      </c>
      <c r="LLX120" s="1845" t="e">
        <f>+LLW120/LLW$16</f>
        <v>#DIV/0!</v>
      </c>
      <c r="LLY120" s="1538">
        <f>+LLY558</f>
        <v>0</v>
      </c>
      <c r="LLZ120" s="1845" t="e">
        <f>+LLY120/LLY$16</f>
        <v>#DIV/0!</v>
      </c>
      <c r="LMA120" s="1538">
        <f>+LMA558</f>
        <v>0</v>
      </c>
      <c r="LMB120" s="1845" t="e">
        <f>+LMA120/LMA$16</f>
        <v>#DIV/0!</v>
      </c>
      <c r="LMC120" s="1538">
        <f>+LMC558</f>
        <v>0</v>
      </c>
      <c r="LMD120" s="1845" t="e">
        <f>+LMC120/LMC$16</f>
        <v>#DIV/0!</v>
      </c>
      <c r="LME120" s="1538">
        <f>+LME558</f>
        <v>0</v>
      </c>
      <c r="LMF120" s="1845" t="e">
        <f>+LME120/LME$16</f>
        <v>#DIV/0!</v>
      </c>
      <c r="LMG120" s="1538">
        <f>+LMG558</f>
        <v>0</v>
      </c>
      <c r="LMH120" s="1845" t="e">
        <f>+LMG120/LMG$16</f>
        <v>#DIV/0!</v>
      </c>
      <c r="LMI120" s="1538">
        <f>+LMI558</f>
        <v>0</v>
      </c>
      <c r="LMJ120" s="1845" t="e">
        <f>+LMI120/LMI$16</f>
        <v>#DIV/0!</v>
      </c>
      <c r="LMK120" s="1538">
        <f>+LMK558</f>
        <v>0</v>
      </c>
      <c r="LML120" s="1845" t="e">
        <f>+LMK120/LMK$16</f>
        <v>#DIV/0!</v>
      </c>
      <c r="LMM120" s="1538">
        <f>+LMM558</f>
        <v>0</v>
      </c>
      <c r="LMN120" s="1845" t="e">
        <f>+LMM120/LMM$16</f>
        <v>#DIV/0!</v>
      </c>
      <c r="LMO120" s="1538">
        <f>+LMO558</f>
        <v>0</v>
      </c>
      <c r="LMP120" s="1845" t="e">
        <f>+LMO120/LMO$16</f>
        <v>#DIV/0!</v>
      </c>
      <c r="LMQ120" s="1538">
        <f>+LMQ558</f>
        <v>0</v>
      </c>
      <c r="LMR120" s="1845" t="e">
        <f>+LMQ120/LMQ$16</f>
        <v>#DIV/0!</v>
      </c>
      <c r="LMS120" s="1538">
        <f>+LMS558</f>
        <v>0</v>
      </c>
      <c r="LMT120" s="1845" t="e">
        <f>+LMS120/LMS$16</f>
        <v>#DIV/0!</v>
      </c>
      <c r="LMU120" s="1538">
        <f>+LMU558</f>
        <v>0</v>
      </c>
      <c r="LMV120" s="1845" t="e">
        <f>+LMU120/LMU$16</f>
        <v>#DIV/0!</v>
      </c>
      <c r="LMW120" s="1538">
        <f>+LMW558</f>
        <v>0</v>
      </c>
      <c r="LMX120" s="1845" t="e">
        <f>+LMW120/LMW$16</f>
        <v>#DIV/0!</v>
      </c>
      <c r="LMY120" s="1538">
        <f>+LMY558</f>
        <v>0</v>
      </c>
      <c r="LMZ120" s="1845" t="e">
        <f>+LMY120/LMY$16</f>
        <v>#DIV/0!</v>
      </c>
      <c r="LNA120" s="1538">
        <f>+LNA558</f>
        <v>0</v>
      </c>
      <c r="LNB120" s="1845" t="e">
        <f>+LNA120/LNA$16</f>
        <v>#DIV/0!</v>
      </c>
      <c r="LNC120" s="1538">
        <f>+LNC558</f>
        <v>0</v>
      </c>
      <c r="LND120" s="1845" t="e">
        <f>+LNC120/LNC$16</f>
        <v>#DIV/0!</v>
      </c>
      <c r="LNE120" s="1538">
        <f>+LNE558</f>
        <v>0</v>
      </c>
      <c r="LNF120" s="1845" t="e">
        <f>+LNE120/LNE$16</f>
        <v>#DIV/0!</v>
      </c>
      <c r="LNG120" s="1538">
        <f>+LNG558</f>
        <v>0</v>
      </c>
      <c r="LNH120" s="1845" t="e">
        <f>+LNG120/LNG$16</f>
        <v>#DIV/0!</v>
      </c>
      <c r="LNI120" s="1538">
        <f>+LNI558</f>
        <v>0</v>
      </c>
      <c r="LNJ120" s="1845" t="e">
        <f>+LNI120/LNI$16</f>
        <v>#DIV/0!</v>
      </c>
      <c r="LNK120" s="1538">
        <f>+LNK558</f>
        <v>0</v>
      </c>
      <c r="LNL120" s="1845" t="e">
        <f>+LNK120/LNK$16</f>
        <v>#DIV/0!</v>
      </c>
      <c r="LNM120" s="1538">
        <f>+LNM558</f>
        <v>0</v>
      </c>
      <c r="LNN120" s="1845" t="e">
        <f>+LNM120/LNM$16</f>
        <v>#DIV/0!</v>
      </c>
      <c r="LNO120" s="1538">
        <f>+LNO558</f>
        <v>0</v>
      </c>
      <c r="LNP120" s="1845" t="e">
        <f>+LNO120/LNO$16</f>
        <v>#DIV/0!</v>
      </c>
      <c r="LNQ120" s="1538">
        <f>+LNQ558</f>
        <v>0</v>
      </c>
      <c r="LNR120" s="1845" t="e">
        <f>+LNQ120/LNQ$16</f>
        <v>#DIV/0!</v>
      </c>
      <c r="LNS120" s="1538">
        <f>+LNS558</f>
        <v>0</v>
      </c>
      <c r="LNT120" s="1845" t="e">
        <f>+LNS120/LNS$16</f>
        <v>#DIV/0!</v>
      </c>
      <c r="LNU120" s="1538">
        <f>+LNU558</f>
        <v>0</v>
      </c>
      <c r="LNV120" s="1845" t="e">
        <f>+LNU120/LNU$16</f>
        <v>#DIV/0!</v>
      </c>
      <c r="LNW120" s="1538">
        <f>+LNW558</f>
        <v>0</v>
      </c>
      <c r="LNX120" s="1845" t="e">
        <f>+LNW120/LNW$16</f>
        <v>#DIV/0!</v>
      </c>
      <c r="LNY120" s="1538">
        <f>+LNY558</f>
        <v>0</v>
      </c>
      <c r="LNZ120" s="1845" t="e">
        <f>+LNY120/LNY$16</f>
        <v>#DIV/0!</v>
      </c>
      <c r="LOA120" s="1538">
        <f>+LOA558</f>
        <v>0</v>
      </c>
      <c r="LOB120" s="1845" t="e">
        <f>+LOA120/LOA$16</f>
        <v>#DIV/0!</v>
      </c>
      <c r="LOC120" s="1538">
        <f>+LOC558</f>
        <v>0</v>
      </c>
      <c r="LOD120" s="1845" t="e">
        <f>+LOC120/LOC$16</f>
        <v>#DIV/0!</v>
      </c>
      <c r="LOE120" s="1538">
        <f>+LOE558</f>
        <v>0</v>
      </c>
      <c r="LOF120" s="1845" t="e">
        <f>+LOE120/LOE$16</f>
        <v>#DIV/0!</v>
      </c>
      <c r="LOG120" s="1538">
        <f>+LOG558</f>
        <v>0</v>
      </c>
      <c r="LOH120" s="1845" t="e">
        <f>+LOG120/LOG$16</f>
        <v>#DIV/0!</v>
      </c>
      <c r="LOI120" s="1538">
        <f>+LOI558</f>
        <v>0</v>
      </c>
      <c r="LOJ120" s="1845" t="e">
        <f>+LOI120/LOI$16</f>
        <v>#DIV/0!</v>
      </c>
      <c r="LOK120" s="1538">
        <f>+LOK558</f>
        <v>0</v>
      </c>
      <c r="LOL120" s="1845" t="e">
        <f>+LOK120/LOK$16</f>
        <v>#DIV/0!</v>
      </c>
      <c r="LOM120" s="1538">
        <f>+LOM558</f>
        <v>0</v>
      </c>
      <c r="LON120" s="1845" t="e">
        <f>+LOM120/LOM$16</f>
        <v>#DIV/0!</v>
      </c>
      <c r="LOO120" s="1538">
        <f>+LOO558</f>
        <v>0</v>
      </c>
      <c r="LOP120" s="1845" t="e">
        <f>+LOO120/LOO$16</f>
        <v>#DIV/0!</v>
      </c>
      <c r="LOQ120" s="1538">
        <f>+LOQ558</f>
        <v>0</v>
      </c>
      <c r="LOR120" s="1845" t="e">
        <f>+LOQ120/LOQ$16</f>
        <v>#DIV/0!</v>
      </c>
      <c r="LOS120" s="1538">
        <f>+LOS558</f>
        <v>0</v>
      </c>
      <c r="LOT120" s="1845" t="e">
        <f>+LOS120/LOS$16</f>
        <v>#DIV/0!</v>
      </c>
      <c r="LOU120" s="1538">
        <f>+LOU558</f>
        <v>0</v>
      </c>
      <c r="LOV120" s="1845" t="e">
        <f>+LOU120/LOU$16</f>
        <v>#DIV/0!</v>
      </c>
      <c r="LOW120" s="1538">
        <f>+LOW558</f>
        <v>0</v>
      </c>
      <c r="LOX120" s="1845" t="e">
        <f>+LOW120/LOW$16</f>
        <v>#DIV/0!</v>
      </c>
      <c r="LOY120" s="1538">
        <f>+LOY558</f>
        <v>0</v>
      </c>
      <c r="LOZ120" s="1845" t="e">
        <f>+LOY120/LOY$16</f>
        <v>#DIV/0!</v>
      </c>
      <c r="LPA120" s="1538">
        <f>+LPA558</f>
        <v>0</v>
      </c>
      <c r="LPB120" s="1845" t="e">
        <f>+LPA120/LPA$16</f>
        <v>#DIV/0!</v>
      </c>
      <c r="LPC120" s="1538">
        <f>+LPC558</f>
        <v>0</v>
      </c>
      <c r="LPD120" s="1845" t="e">
        <f>+LPC120/LPC$16</f>
        <v>#DIV/0!</v>
      </c>
      <c r="LPE120" s="1538">
        <f>+LPE558</f>
        <v>0</v>
      </c>
      <c r="LPF120" s="1845" t="e">
        <f>+LPE120/LPE$16</f>
        <v>#DIV/0!</v>
      </c>
      <c r="LPG120" s="1538">
        <f>+LPG558</f>
        <v>0</v>
      </c>
      <c r="LPH120" s="1845" t="e">
        <f>+LPG120/LPG$16</f>
        <v>#DIV/0!</v>
      </c>
      <c r="LPI120" s="1538">
        <f>+LPI558</f>
        <v>0</v>
      </c>
      <c r="LPJ120" s="1845" t="e">
        <f>+LPI120/LPI$16</f>
        <v>#DIV/0!</v>
      </c>
      <c r="LPK120" s="1538">
        <f>+LPK558</f>
        <v>0</v>
      </c>
      <c r="LPL120" s="1845" t="e">
        <f>+LPK120/LPK$16</f>
        <v>#DIV/0!</v>
      </c>
      <c r="LPM120" s="1538">
        <f>+LPM558</f>
        <v>0</v>
      </c>
      <c r="LPN120" s="1845" t="e">
        <f>+LPM120/LPM$16</f>
        <v>#DIV/0!</v>
      </c>
      <c r="LPO120" s="1538">
        <f>+LPO558</f>
        <v>0</v>
      </c>
      <c r="LPP120" s="1845" t="e">
        <f>+LPO120/LPO$16</f>
        <v>#DIV/0!</v>
      </c>
      <c r="LPQ120" s="1538">
        <f>+LPQ558</f>
        <v>0</v>
      </c>
      <c r="LPR120" s="1845" t="e">
        <f>+LPQ120/LPQ$16</f>
        <v>#DIV/0!</v>
      </c>
      <c r="LPS120" s="1538">
        <f>+LPS558</f>
        <v>0</v>
      </c>
      <c r="LPT120" s="1845" t="e">
        <f>+LPS120/LPS$16</f>
        <v>#DIV/0!</v>
      </c>
      <c r="LPU120" s="1538">
        <f>+LPU558</f>
        <v>0</v>
      </c>
      <c r="LPV120" s="1845" t="e">
        <f>+LPU120/LPU$16</f>
        <v>#DIV/0!</v>
      </c>
      <c r="LPW120" s="1538">
        <f>+LPW558</f>
        <v>0</v>
      </c>
      <c r="LPX120" s="1845" t="e">
        <f>+LPW120/LPW$16</f>
        <v>#DIV/0!</v>
      </c>
      <c r="LPY120" s="1538">
        <f>+LPY558</f>
        <v>0</v>
      </c>
      <c r="LPZ120" s="1845" t="e">
        <f>+LPY120/LPY$16</f>
        <v>#DIV/0!</v>
      </c>
      <c r="LQA120" s="1538">
        <f>+LQA558</f>
        <v>0</v>
      </c>
      <c r="LQB120" s="1845" t="e">
        <f>+LQA120/LQA$16</f>
        <v>#DIV/0!</v>
      </c>
      <c r="LQC120" s="1538">
        <f>+LQC558</f>
        <v>0</v>
      </c>
      <c r="LQD120" s="1845" t="e">
        <f>+LQC120/LQC$16</f>
        <v>#DIV/0!</v>
      </c>
      <c r="LQE120" s="1538">
        <f>+LQE558</f>
        <v>0</v>
      </c>
      <c r="LQF120" s="1845" t="e">
        <f>+LQE120/LQE$16</f>
        <v>#DIV/0!</v>
      </c>
      <c r="LQG120" s="1538">
        <f>+LQG558</f>
        <v>0</v>
      </c>
      <c r="LQH120" s="1845" t="e">
        <f>+LQG120/LQG$16</f>
        <v>#DIV/0!</v>
      </c>
      <c r="LQI120" s="1538">
        <f>+LQI558</f>
        <v>0</v>
      </c>
      <c r="LQJ120" s="1845" t="e">
        <f>+LQI120/LQI$16</f>
        <v>#DIV/0!</v>
      </c>
      <c r="LQK120" s="1538">
        <f>+LQK558</f>
        <v>0</v>
      </c>
      <c r="LQL120" s="1845" t="e">
        <f>+LQK120/LQK$16</f>
        <v>#DIV/0!</v>
      </c>
      <c r="LQM120" s="1538">
        <f>+LQM558</f>
        <v>0</v>
      </c>
      <c r="LQN120" s="1845" t="e">
        <f>+LQM120/LQM$16</f>
        <v>#DIV/0!</v>
      </c>
      <c r="LQO120" s="1538">
        <f>+LQO558</f>
        <v>0</v>
      </c>
      <c r="LQP120" s="1845" t="e">
        <f>+LQO120/LQO$16</f>
        <v>#DIV/0!</v>
      </c>
      <c r="LQQ120" s="1538">
        <f>+LQQ558</f>
        <v>0</v>
      </c>
      <c r="LQR120" s="1845" t="e">
        <f>+LQQ120/LQQ$16</f>
        <v>#DIV/0!</v>
      </c>
      <c r="LQS120" s="1538">
        <f>+LQS558</f>
        <v>0</v>
      </c>
      <c r="LQT120" s="1845" t="e">
        <f>+LQS120/LQS$16</f>
        <v>#DIV/0!</v>
      </c>
      <c r="LQU120" s="1538">
        <f>+LQU558</f>
        <v>0</v>
      </c>
      <c r="LQV120" s="1845" t="e">
        <f>+LQU120/LQU$16</f>
        <v>#DIV/0!</v>
      </c>
      <c r="LQW120" s="1538">
        <f>+LQW558</f>
        <v>0</v>
      </c>
      <c r="LQX120" s="1845" t="e">
        <f>+LQW120/LQW$16</f>
        <v>#DIV/0!</v>
      </c>
      <c r="LQY120" s="1538">
        <f>+LQY558</f>
        <v>0</v>
      </c>
      <c r="LQZ120" s="1845" t="e">
        <f>+LQY120/LQY$16</f>
        <v>#DIV/0!</v>
      </c>
      <c r="LRA120" s="1538">
        <f>+LRA558</f>
        <v>0</v>
      </c>
      <c r="LRB120" s="1845" t="e">
        <f>+LRA120/LRA$16</f>
        <v>#DIV/0!</v>
      </c>
      <c r="LRC120" s="1538">
        <f>+LRC558</f>
        <v>0</v>
      </c>
      <c r="LRD120" s="1845" t="e">
        <f>+LRC120/LRC$16</f>
        <v>#DIV/0!</v>
      </c>
      <c r="LRE120" s="1538">
        <f>+LRE558</f>
        <v>0</v>
      </c>
      <c r="LRF120" s="1845" t="e">
        <f>+LRE120/LRE$16</f>
        <v>#DIV/0!</v>
      </c>
      <c r="LRG120" s="1538">
        <f>+LRG558</f>
        <v>0</v>
      </c>
      <c r="LRH120" s="1845" t="e">
        <f>+LRG120/LRG$16</f>
        <v>#DIV/0!</v>
      </c>
      <c r="LRI120" s="1538">
        <f>+LRI558</f>
        <v>0</v>
      </c>
      <c r="LRJ120" s="1845" t="e">
        <f>+LRI120/LRI$16</f>
        <v>#DIV/0!</v>
      </c>
      <c r="LRK120" s="1538">
        <f>+LRK558</f>
        <v>0</v>
      </c>
      <c r="LRL120" s="1845" t="e">
        <f>+LRK120/LRK$16</f>
        <v>#DIV/0!</v>
      </c>
      <c r="LRM120" s="1538">
        <f>+LRM558</f>
        <v>0</v>
      </c>
      <c r="LRN120" s="1845" t="e">
        <f>+LRM120/LRM$16</f>
        <v>#DIV/0!</v>
      </c>
      <c r="LRO120" s="1538">
        <f>+LRO558</f>
        <v>0</v>
      </c>
      <c r="LRP120" s="1845" t="e">
        <f>+LRO120/LRO$16</f>
        <v>#DIV/0!</v>
      </c>
      <c r="LRQ120" s="1538">
        <f>+LRQ558</f>
        <v>0</v>
      </c>
      <c r="LRR120" s="1845" t="e">
        <f>+LRQ120/LRQ$16</f>
        <v>#DIV/0!</v>
      </c>
      <c r="LRS120" s="1538">
        <f>+LRS558</f>
        <v>0</v>
      </c>
      <c r="LRT120" s="1845" t="e">
        <f>+LRS120/LRS$16</f>
        <v>#DIV/0!</v>
      </c>
      <c r="LRU120" s="1538">
        <f>+LRU558</f>
        <v>0</v>
      </c>
      <c r="LRV120" s="1845" t="e">
        <f>+LRU120/LRU$16</f>
        <v>#DIV/0!</v>
      </c>
      <c r="LRW120" s="1538">
        <f>+LRW558</f>
        <v>0</v>
      </c>
      <c r="LRX120" s="1845" t="e">
        <f>+LRW120/LRW$16</f>
        <v>#DIV/0!</v>
      </c>
      <c r="LRY120" s="1538">
        <f>+LRY558</f>
        <v>0</v>
      </c>
      <c r="LRZ120" s="1845" t="e">
        <f>+LRY120/LRY$16</f>
        <v>#DIV/0!</v>
      </c>
      <c r="LSA120" s="1538">
        <f>+LSA558</f>
        <v>0</v>
      </c>
      <c r="LSB120" s="1845" t="e">
        <f>+LSA120/LSA$16</f>
        <v>#DIV/0!</v>
      </c>
      <c r="LSC120" s="1538">
        <f>+LSC558</f>
        <v>0</v>
      </c>
      <c r="LSD120" s="1845" t="e">
        <f>+LSC120/LSC$16</f>
        <v>#DIV/0!</v>
      </c>
      <c r="LSE120" s="1538">
        <f>+LSE558</f>
        <v>0</v>
      </c>
      <c r="LSF120" s="1845" t="e">
        <f>+LSE120/LSE$16</f>
        <v>#DIV/0!</v>
      </c>
      <c r="LSG120" s="1538">
        <f>+LSG558</f>
        <v>0</v>
      </c>
      <c r="LSH120" s="1845" t="e">
        <f>+LSG120/LSG$16</f>
        <v>#DIV/0!</v>
      </c>
      <c r="LSI120" s="1538">
        <f>+LSI558</f>
        <v>0</v>
      </c>
      <c r="LSJ120" s="1845" t="e">
        <f>+LSI120/LSI$16</f>
        <v>#DIV/0!</v>
      </c>
      <c r="LSK120" s="1538">
        <f>+LSK558</f>
        <v>0</v>
      </c>
      <c r="LSL120" s="1845" t="e">
        <f>+LSK120/LSK$16</f>
        <v>#DIV/0!</v>
      </c>
      <c r="LSM120" s="1538">
        <f>+LSM558</f>
        <v>0</v>
      </c>
      <c r="LSN120" s="1845" t="e">
        <f>+LSM120/LSM$16</f>
        <v>#DIV/0!</v>
      </c>
      <c r="LSO120" s="1538">
        <f>+LSO558</f>
        <v>0</v>
      </c>
      <c r="LSP120" s="1845" t="e">
        <f>+LSO120/LSO$16</f>
        <v>#DIV/0!</v>
      </c>
      <c r="LSQ120" s="1538">
        <f>+LSQ558</f>
        <v>0</v>
      </c>
      <c r="LSR120" s="1845" t="e">
        <f>+LSQ120/LSQ$16</f>
        <v>#DIV/0!</v>
      </c>
      <c r="LSS120" s="1538">
        <f>+LSS558</f>
        <v>0</v>
      </c>
      <c r="LST120" s="1845" t="e">
        <f>+LSS120/LSS$16</f>
        <v>#DIV/0!</v>
      </c>
      <c r="LSU120" s="1538">
        <f>+LSU558</f>
        <v>0</v>
      </c>
      <c r="LSV120" s="1845" t="e">
        <f>+LSU120/LSU$16</f>
        <v>#DIV/0!</v>
      </c>
      <c r="LSW120" s="1538">
        <f>+LSW558</f>
        <v>0</v>
      </c>
      <c r="LSX120" s="1845" t="e">
        <f>+LSW120/LSW$16</f>
        <v>#DIV/0!</v>
      </c>
      <c r="LSY120" s="1538">
        <f>+LSY558</f>
        <v>0</v>
      </c>
      <c r="LSZ120" s="1845" t="e">
        <f>+LSY120/LSY$16</f>
        <v>#DIV/0!</v>
      </c>
      <c r="LTA120" s="1538">
        <f>+LTA558</f>
        <v>0</v>
      </c>
      <c r="LTB120" s="1845" t="e">
        <f>+LTA120/LTA$16</f>
        <v>#DIV/0!</v>
      </c>
      <c r="LTC120" s="1538">
        <f>+LTC558</f>
        <v>0</v>
      </c>
      <c r="LTD120" s="1845" t="e">
        <f>+LTC120/LTC$16</f>
        <v>#DIV/0!</v>
      </c>
      <c r="LTE120" s="1538">
        <f>+LTE558</f>
        <v>0</v>
      </c>
      <c r="LTF120" s="1845" t="e">
        <f>+LTE120/LTE$16</f>
        <v>#DIV/0!</v>
      </c>
      <c r="LTG120" s="1538">
        <f>+LTG558</f>
        <v>0</v>
      </c>
      <c r="LTH120" s="1845" t="e">
        <f>+LTG120/LTG$16</f>
        <v>#DIV/0!</v>
      </c>
      <c r="LTI120" s="1538">
        <f>+LTI558</f>
        <v>0</v>
      </c>
      <c r="LTJ120" s="1845" t="e">
        <f>+LTI120/LTI$16</f>
        <v>#DIV/0!</v>
      </c>
      <c r="LTK120" s="1538">
        <f>+LTK558</f>
        <v>0</v>
      </c>
      <c r="LTL120" s="1845" t="e">
        <f>+LTK120/LTK$16</f>
        <v>#DIV/0!</v>
      </c>
      <c r="LTM120" s="1538">
        <f>+LTM558</f>
        <v>0</v>
      </c>
      <c r="LTN120" s="1845" t="e">
        <f>+LTM120/LTM$16</f>
        <v>#DIV/0!</v>
      </c>
      <c r="LTO120" s="1538">
        <f>+LTO558</f>
        <v>0</v>
      </c>
      <c r="LTP120" s="1845" t="e">
        <f>+LTO120/LTO$16</f>
        <v>#DIV/0!</v>
      </c>
      <c r="LTQ120" s="1538">
        <f>+LTQ558</f>
        <v>0</v>
      </c>
      <c r="LTR120" s="1845" t="e">
        <f>+LTQ120/LTQ$16</f>
        <v>#DIV/0!</v>
      </c>
      <c r="LTS120" s="1538">
        <f>+LTS558</f>
        <v>0</v>
      </c>
      <c r="LTT120" s="1845" t="e">
        <f>+LTS120/LTS$16</f>
        <v>#DIV/0!</v>
      </c>
      <c r="LTU120" s="1538">
        <f>+LTU558</f>
        <v>0</v>
      </c>
      <c r="LTV120" s="1845" t="e">
        <f>+LTU120/LTU$16</f>
        <v>#DIV/0!</v>
      </c>
      <c r="LTW120" s="1538">
        <f>+LTW558</f>
        <v>0</v>
      </c>
      <c r="LTX120" s="1845" t="e">
        <f>+LTW120/LTW$16</f>
        <v>#DIV/0!</v>
      </c>
      <c r="LTY120" s="1538">
        <f>+LTY558</f>
        <v>0</v>
      </c>
      <c r="LTZ120" s="1845" t="e">
        <f>+LTY120/LTY$16</f>
        <v>#DIV/0!</v>
      </c>
      <c r="LUA120" s="1538">
        <f>+LUA558</f>
        <v>0</v>
      </c>
      <c r="LUB120" s="1845" t="e">
        <f>+LUA120/LUA$16</f>
        <v>#DIV/0!</v>
      </c>
      <c r="LUC120" s="1538">
        <f>+LUC558</f>
        <v>0</v>
      </c>
      <c r="LUD120" s="1845" t="e">
        <f>+LUC120/LUC$16</f>
        <v>#DIV/0!</v>
      </c>
      <c r="LUE120" s="1538">
        <f>+LUE558</f>
        <v>0</v>
      </c>
      <c r="LUF120" s="1845" t="e">
        <f>+LUE120/LUE$16</f>
        <v>#DIV/0!</v>
      </c>
      <c r="LUG120" s="1538">
        <f>+LUG558</f>
        <v>0</v>
      </c>
      <c r="LUH120" s="1845" t="e">
        <f>+LUG120/LUG$16</f>
        <v>#DIV/0!</v>
      </c>
      <c r="LUI120" s="1538">
        <f>+LUI558</f>
        <v>0</v>
      </c>
      <c r="LUJ120" s="1845" t="e">
        <f>+LUI120/LUI$16</f>
        <v>#DIV/0!</v>
      </c>
      <c r="LUK120" s="1538">
        <f>+LUK558</f>
        <v>0</v>
      </c>
      <c r="LUL120" s="1845" t="e">
        <f>+LUK120/LUK$16</f>
        <v>#DIV/0!</v>
      </c>
      <c r="LUM120" s="1538">
        <f>+LUM558</f>
        <v>0</v>
      </c>
      <c r="LUN120" s="1845" t="e">
        <f>+LUM120/LUM$16</f>
        <v>#DIV/0!</v>
      </c>
      <c r="LUO120" s="1538">
        <f>+LUO558</f>
        <v>0</v>
      </c>
      <c r="LUP120" s="1845" t="e">
        <f>+LUO120/LUO$16</f>
        <v>#DIV/0!</v>
      </c>
      <c r="LUQ120" s="1538">
        <f>+LUQ558</f>
        <v>0</v>
      </c>
      <c r="LUR120" s="1845" t="e">
        <f>+LUQ120/LUQ$16</f>
        <v>#DIV/0!</v>
      </c>
      <c r="LUS120" s="1538">
        <f>+LUS558</f>
        <v>0</v>
      </c>
      <c r="LUT120" s="1845" t="e">
        <f>+LUS120/LUS$16</f>
        <v>#DIV/0!</v>
      </c>
      <c r="LUU120" s="1538">
        <f>+LUU558</f>
        <v>0</v>
      </c>
      <c r="LUV120" s="1845" t="e">
        <f>+LUU120/LUU$16</f>
        <v>#DIV/0!</v>
      </c>
      <c r="LUW120" s="1538">
        <f>+LUW558</f>
        <v>0</v>
      </c>
      <c r="LUX120" s="1845" t="e">
        <f>+LUW120/LUW$16</f>
        <v>#DIV/0!</v>
      </c>
      <c r="LUY120" s="1538">
        <f>+LUY558</f>
        <v>0</v>
      </c>
      <c r="LUZ120" s="1845" t="e">
        <f>+LUY120/LUY$16</f>
        <v>#DIV/0!</v>
      </c>
      <c r="LVA120" s="1538">
        <f>+LVA558</f>
        <v>0</v>
      </c>
      <c r="LVB120" s="1845" t="e">
        <f>+LVA120/LVA$16</f>
        <v>#DIV/0!</v>
      </c>
      <c r="LVC120" s="1538">
        <f>+LVC558</f>
        <v>0</v>
      </c>
      <c r="LVD120" s="1845" t="e">
        <f>+LVC120/LVC$16</f>
        <v>#DIV/0!</v>
      </c>
      <c r="LVE120" s="1538">
        <f>+LVE558</f>
        <v>0</v>
      </c>
      <c r="LVF120" s="1845" t="e">
        <f>+LVE120/LVE$16</f>
        <v>#DIV/0!</v>
      </c>
      <c r="LVG120" s="1538">
        <f>+LVG558</f>
        <v>0</v>
      </c>
      <c r="LVH120" s="1845" t="e">
        <f>+LVG120/LVG$16</f>
        <v>#DIV/0!</v>
      </c>
      <c r="LVI120" s="1538">
        <f>+LVI558</f>
        <v>0</v>
      </c>
      <c r="LVJ120" s="1845" t="e">
        <f>+LVI120/LVI$16</f>
        <v>#DIV/0!</v>
      </c>
      <c r="LVK120" s="1538">
        <f>+LVK558</f>
        <v>0</v>
      </c>
      <c r="LVL120" s="1845" t="e">
        <f>+LVK120/LVK$16</f>
        <v>#DIV/0!</v>
      </c>
      <c r="LVM120" s="1538">
        <f>+LVM558</f>
        <v>0</v>
      </c>
      <c r="LVN120" s="1845" t="e">
        <f>+LVM120/LVM$16</f>
        <v>#DIV/0!</v>
      </c>
      <c r="LVO120" s="1538">
        <f>+LVO558</f>
        <v>0</v>
      </c>
      <c r="LVP120" s="1845" t="e">
        <f>+LVO120/LVO$16</f>
        <v>#DIV/0!</v>
      </c>
      <c r="LVQ120" s="1538">
        <f>+LVQ558</f>
        <v>0</v>
      </c>
      <c r="LVR120" s="1845" t="e">
        <f>+LVQ120/LVQ$16</f>
        <v>#DIV/0!</v>
      </c>
      <c r="LVS120" s="1538">
        <f>+LVS558</f>
        <v>0</v>
      </c>
      <c r="LVT120" s="1845" t="e">
        <f>+LVS120/LVS$16</f>
        <v>#DIV/0!</v>
      </c>
      <c r="LVU120" s="1538">
        <f>+LVU558</f>
        <v>0</v>
      </c>
      <c r="LVV120" s="1845" t="e">
        <f>+LVU120/LVU$16</f>
        <v>#DIV/0!</v>
      </c>
      <c r="LVW120" s="1538">
        <f>+LVW558</f>
        <v>0</v>
      </c>
      <c r="LVX120" s="1845" t="e">
        <f>+LVW120/LVW$16</f>
        <v>#DIV/0!</v>
      </c>
      <c r="LVY120" s="1538">
        <f>+LVY558</f>
        <v>0</v>
      </c>
      <c r="LVZ120" s="1845" t="e">
        <f>+LVY120/LVY$16</f>
        <v>#DIV/0!</v>
      </c>
      <c r="LWA120" s="1538">
        <f>+LWA558</f>
        <v>0</v>
      </c>
      <c r="LWB120" s="1845" t="e">
        <f>+LWA120/LWA$16</f>
        <v>#DIV/0!</v>
      </c>
      <c r="LWC120" s="1538">
        <f>+LWC558</f>
        <v>0</v>
      </c>
      <c r="LWD120" s="1845" t="e">
        <f>+LWC120/LWC$16</f>
        <v>#DIV/0!</v>
      </c>
      <c r="LWE120" s="1538">
        <f>+LWE558</f>
        <v>0</v>
      </c>
      <c r="LWF120" s="1845" t="e">
        <f>+LWE120/LWE$16</f>
        <v>#DIV/0!</v>
      </c>
      <c r="LWG120" s="1538">
        <f>+LWG558</f>
        <v>0</v>
      </c>
      <c r="LWH120" s="1845" t="e">
        <f>+LWG120/LWG$16</f>
        <v>#DIV/0!</v>
      </c>
      <c r="LWI120" s="1538">
        <f>+LWI558</f>
        <v>0</v>
      </c>
      <c r="LWJ120" s="1845" t="e">
        <f>+LWI120/LWI$16</f>
        <v>#DIV/0!</v>
      </c>
      <c r="LWK120" s="1538">
        <f>+LWK558</f>
        <v>0</v>
      </c>
      <c r="LWL120" s="1845" t="e">
        <f>+LWK120/LWK$16</f>
        <v>#DIV/0!</v>
      </c>
      <c r="LWM120" s="1538">
        <f>+LWM558</f>
        <v>0</v>
      </c>
      <c r="LWN120" s="1845" t="e">
        <f>+LWM120/LWM$16</f>
        <v>#DIV/0!</v>
      </c>
      <c r="LWO120" s="1538">
        <f>+LWO558</f>
        <v>0</v>
      </c>
      <c r="LWP120" s="1845" t="e">
        <f>+LWO120/LWO$16</f>
        <v>#DIV/0!</v>
      </c>
      <c r="LWQ120" s="1538">
        <f>+LWQ558</f>
        <v>0</v>
      </c>
      <c r="LWR120" s="1845" t="e">
        <f>+LWQ120/LWQ$16</f>
        <v>#DIV/0!</v>
      </c>
      <c r="LWS120" s="1538">
        <f>+LWS558</f>
        <v>0</v>
      </c>
      <c r="LWT120" s="1845" t="e">
        <f>+LWS120/LWS$16</f>
        <v>#DIV/0!</v>
      </c>
      <c r="LWU120" s="1538">
        <f>+LWU558</f>
        <v>0</v>
      </c>
      <c r="LWV120" s="1845" t="e">
        <f>+LWU120/LWU$16</f>
        <v>#DIV/0!</v>
      </c>
      <c r="LWW120" s="1538">
        <f>+LWW558</f>
        <v>0</v>
      </c>
      <c r="LWX120" s="1845" t="e">
        <f>+LWW120/LWW$16</f>
        <v>#DIV/0!</v>
      </c>
      <c r="LWY120" s="1538">
        <f>+LWY558</f>
        <v>0</v>
      </c>
      <c r="LWZ120" s="1845" t="e">
        <f>+LWY120/LWY$16</f>
        <v>#DIV/0!</v>
      </c>
      <c r="LXA120" s="1538">
        <f>+LXA558</f>
        <v>0</v>
      </c>
      <c r="LXB120" s="1845" t="e">
        <f>+LXA120/LXA$16</f>
        <v>#DIV/0!</v>
      </c>
      <c r="LXC120" s="1538">
        <f>+LXC558</f>
        <v>0</v>
      </c>
      <c r="LXD120" s="1845" t="e">
        <f>+LXC120/LXC$16</f>
        <v>#DIV/0!</v>
      </c>
      <c r="LXE120" s="1538">
        <f>+LXE558</f>
        <v>0</v>
      </c>
      <c r="LXF120" s="1845" t="e">
        <f>+LXE120/LXE$16</f>
        <v>#DIV/0!</v>
      </c>
      <c r="LXG120" s="1538">
        <f>+LXG558</f>
        <v>0</v>
      </c>
      <c r="LXH120" s="1845" t="e">
        <f>+LXG120/LXG$16</f>
        <v>#DIV/0!</v>
      </c>
      <c r="LXI120" s="1538">
        <f>+LXI558</f>
        <v>0</v>
      </c>
      <c r="LXJ120" s="1845" t="e">
        <f>+LXI120/LXI$16</f>
        <v>#DIV/0!</v>
      </c>
      <c r="LXK120" s="1538">
        <f>+LXK558</f>
        <v>0</v>
      </c>
      <c r="LXL120" s="1845" t="e">
        <f>+LXK120/LXK$16</f>
        <v>#DIV/0!</v>
      </c>
      <c r="LXM120" s="1538">
        <f>+LXM558</f>
        <v>0</v>
      </c>
      <c r="LXN120" s="1845" t="e">
        <f>+LXM120/LXM$16</f>
        <v>#DIV/0!</v>
      </c>
      <c r="LXO120" s="1538">
        <f>+LXO558</f>
        <v>0</v>
      </c>
      <c r="LXP120" s="1845" t="e">
        <f>+LXO120/LXO$16</f>
        <v>#DIV/0!</v>
      </c>
      <c r="LXQ120" s="1538">
        <f>+LXQ558</f>
        <v>0</v>
      </c>
      <c r="LXR120" s="1845" t="e">
        <f>+LXQ120/LXQ$16</f>
        <v>#DIV/0!</v>
      </c>
      <c r="LXS120" s="1538">
        <f>+LXS558</f>
        <v>0</v>
      </c>
      <c r="LXT120" s="1845" t="e">
        <f>+LXS120/LXS$16</f>
        <v>#DIV/0!</v>
      </c>
      <c r="LXU120" s="1538">
        <f>+LXU558</f>
        <v>0</v>
      </c>
      <c r="LXV120" s="1845" t="e">
        <f>+LXU120/LXU$16</f>
        <v>#DIV/0!</v>
      </c>
      <c r="LXW120" s="1538">
        <f>+LXW558</f>
        <v>0</v>
      </c>
      <c r="LXX120" s="1845" t="e">
        <f>+LXW120/LXW$16</f>
        <v>#DIV/0!</v>
      </c>
      <c r="LXY120" s="1538">
        <f>+LXY558</f>
        <v>0</v>
      </c>
      <c r="LXZ120" s="1845" t="e">
        <f>+LXY120/LXY$16</f>
        <v>#DIV/0!</v>
      </c>
      <c r="LYA120" s="1538">
        <f>+LYA558</f>
        <v>0</v>
      </c>
      <c r="LYB120" s="1845" t="e">
        <f>+LYA120/LYA$16</f>
        <v>#DIV/0!</v>
      </c>
      <c r="LYC120" s="1538">
        <f>+LYC558</f>
        <v>0</v>
      </c>
      <c r="LYD120" s="1845" t="e">
        <f>+LYC120/LYC$16</f>
        <v>#DIV/0!</v>
      </c>
      <c r="LYE120" s="1538">
        <f>+LYE558</f>
        <v>0</v>
      </c>
      <c r="LYF120" s="1845" t="e">
        <f>+LYE120/LYE$16</f>
        <v>#DIV/0!</v>
      </c>
      <c r="LYG120" s="1538">
        <f>+LYG558</f>
        <v>0</v>
      </c>
      <c r="LYH120" s="1845" t="e">
        <f>+LYG120/LYG$16</f>
        <v>#DIV/0!</v>
      </c>
      <c r="LYI120" s="1538">
        <f>+LYI558</f>
        <v>0</v>
      </c>
      <c r="LYJ120" s="1845" t="e">
        <f>+LYI120/LYI$16</f>
        <v>#DIV/0!</v>
      </c>
      <c r="LYK120" s="1538">
        <f>+LYK558</f>
        <v>0</v>
      </c>
      <c r="LYL120" s="1845" t="e">
        <f>+LYK120/LYK$16</f>
        <v>#DIV/0!</v>
      </c>
      <c r="LYM120" s="1538">
        <f>+LYM558</f>
        <v>0</v>
      </c>
      <c r="LYN120" s="1845" t="e">
        <f>+LYM120/LYM$16</f>
        <v>#DIV/0!</v>
      </c>
      <c r="LYO120" s="1538">
        <f>+LYO558</f>
        <v>0</v>
      </c>
      <c r="LYP120" s="1845" t="e">
        <f>+LYO120/LYO$16</f>
        <v>#DIV/0!</v>
      </c>
      <c r="LYQ120" s="1538">
        <f>+LYQ558</f>
        <v>0</v>
      </c>
      <c r="LYR120" s="1845" t="e">
        <f>+LYQ120/LYQ$16</f>
        <v>#DIV/0!</v>
      </c>
      <c r="LYS120" s="1538">
        <f>+LYS558</f>
        <v>0</v>
      </c>
      <c r="LYT120" s="1845" t="e">
        <f>+LYS120/LYS$16</f>
        <v>#DIV/0!</v>
      </c>
      <c r="LYU120" s="1538">
        <f>+LYU558</f>
        <v>0</v>
      </c>
      <c r="LYV120" s="1845" t="e">
        <f>+LYU120/LYU$16</f>
        <v>#DIV/0!</v>
      </c>
      <c r="LYW120" s="1538">
        <f>+LYW558</f>
        <v>0</v>
      </c>
      <c r="LYX120" s="1845" t="e">
        <f>+LYW120/LYW$16</f>
        <v>#DIV/0!</v>
      </c>
      <c r="LYY120" s="1538">
        <f>+LYY558</f>
        <v>0</v>
      </c>
      <c r="LYZ120" s="1845" t="e">
        <f>+LYY120/LYY$16</f>
        <v>#DIV/0!</v>
      </c>
      <c r="LZA120" s="1538">
        <f>+LZA558</f>
        <v>0</v>
      </c>
      <c r="LZB120" s="1845" t="e">
        <f>+LZA120/LZA$16</f>
        <v>#DIV/0!</v>
      </c>
      <c r="LZC120" s="1538">
        <f>+LZC558</f>
        <v>0</v>
      </c>
      <c r="LZD120" s="1845" t="e">
        <f>+LZC120/LZC$16</f>
        <v>#DIV/0!</v>
      </c>
      <c r="LZE120" s="1538">
        <f>+LZE558</f>
        <v>0</v>
      </c>
      <c r="LZF120" s="1845" t="e">
        <f>+LZE120/LZE$16</f>
        <v>#DIV/0!</v>
      </c>
      <c r="LZG120" s="1538">
        <f>+LZG558</f>
        <v>0</v>
      </c>
      <c r="LZH120" s="1845" t="e">
        <f>+LZG120/LZG$16</f>
        <v>#DIV/0!</v>
      </c>
      <c r="LZI120" s="1538">
        <f>+LZI558</f>
        <v>0</v>
      </c>
      <c r="LZJ120" s="1845" t="e">
        <f>+LZI120/LZI$16</f>
        <v>#DIV/0!</v>
      </c>
      <c r="LZK120" s="1538">
        <f>+LZK558</f>
        <v>0</v>
      </c>
      <c r="LZL120" s="1845" t="e">
        <f>+LZK120/LZK$16</f>
        <v>#DIV/0!</v>
      </c>
      <c r="LZM120" s="1538">
        <f>+LZM558</f>
        <v>0</v>
      </c>
      <c r="LZN120" s="1845" t="e">
        <f>+LZM120/LZM$16</f>
        <v>#DIV/0!</v>
      </c>
      <c r="LZO120" s="1538">
        <f>+LZO558</f>
        <v>0</v>
      </c>
      <c r="LZP120" s="1845" t="e">
        <f>+LZO120/LZO$16</f>
        <v>#DIV/0!</v>
      </c>
      <c r="LZQ120" s="1538">
        <f>+LZQ558</f>
        <v>0</v>
      </c>
      <c r="LZR120" s="1845" t="e">
        <f>+LZQ120/LZQ$16</f>
        <v>#DIV/0!</v>
      </c>
      <c r="LZS120" s="1538">
        <f>+LZS558</f>
        <v>0</v>
      </c>
      <c r="LZT120" s="1845" t="e">
        <f>+LZS120/LZS$16</f>
        <v>#DIV/0!</v>
      </c>
      <c r="LZU120" s="1538">
        <f>+LZU558</f>
        <v>0</v>
      </c>
      <c r="LZV120" s="1845" t="e">
        <f>+LZU120/LZU$16</f>
        <v>#DIV/0!</v>
      </c>
      <c r="LZW120" s="1538">
        <f>+LZW558</f>
        <v>0</v>
      </c>
      <c r="LZX120" s="1845" t="e">
        <f>+LZW120/LZW$16</f>
        <v>#DIV/0!</v>
      </c>
      <c r="LZY120" s="1538">
        <f>+LZY558</f>
        <v>0</v>
      </c>
      <c r="LZZ120" s="1845" t="e">
        <f>+LZY120/LZY$16</f>
        <v>#DIV/0!</v>
      </c>
      <c r="MAA120" s="1538">
        <f>+MAA558</f>
        <v>0</v>
      </c>
      <c r="MAB120" s="1845" t="e">
        <f>+MAA120/MAA$16</f>
        <v>#DIV/0!</v>
      </c>
      <c r="MAC120" s="1538">
        <f>+MAC558</f>
        <v>0</v>
      </c>
      <c r="MAD120" s="1845" t="e">
        <f>+MAC120/MAC$16</f>
        <v>#DIV/0!</v>
      </c>
      <c r="MAE120" s="1538">
        <f>+MAE558</f>
        <v>0</v>
      </c>
      <c r="MAF120" s="1845" t="e">
        <f>+MAE120/MAE$16</f>
        <v>#DIV/0!</v>
      </c>
      <c r="MAG120" s="1538">
        <f>+MAG558</f>
        <v>0</v>
      </c>
      <c r="MAH120" s="1845" t="e">
        <f>+MAG120/MAG$16</f>
        <v>#DIV/0!</v>
      </c>
      <c r="MAI120" s="1538">
        <f>+MAI558</f>
        <v>0</v>
      </c>
      <c r="MAJ120" s="1845" t="e">
        <f>+MAI120/MAI$16</f>
        <v>#DIV/0!</v>
      </c>
      <c r="MAK120" s="1538">
        <f>+MAK558</f>
        <v>0</v>
      </c>
      <c r="MAL120" s="1845" t="e">
        <f>+MAK120/MAK$16</f>
        <v>#DIV/0!</v>
      </c>
      <c r="MAM120" s="1538">
        <f>+MAM558</f>
        <v>0</v>
      </c>
      <c r="MAN120" s="1845" t="e">
        <f>+MAM120/MAM$16</f>
        <v>#DIV/0!</v>
      </c>
      <c r="MAO120" s="1538">
        <f>+MAO558</f>
        <v>0</v>
      </c>
      <c r="MAP120" s="1845" t="e">
        <f>+MAO120/MAO$16</f>
        <v>#DIV/0!</v>
      </c>
      <c r="MAQ120" s="1538">
        <f>+MAQ558</f>
        <v>0</v>
      </c>
      <c r="MAR120" s="1845" t="e">
        <f>+MAQ120/MAQ$16</f>
        <v>#DIV/0!</v>
      </c>
      <c r="MAS120" s="1538">
        <f>+MAS558</f>
        <v>0</v>
      </c>
      <c r="MAT120" s="1845" t="e">
        <f>+MAS120/MAS$16</f>
        <v>#DIV/0!</v>
      </c>
      <c r="MAU120" s="1538">
        <f>+MAU558</f>
        <v>0</v>
      </c>
      <c r="MAV120" s="1845" t="e">
        <f>+MAU120/MAU$16</f>
        <v>#DIV/0!</v>
      </c>
      <c r="MAW120" s="1538">
        <f>+MAW558</f>
        <v>0</v>
      </c>
      <c r="MAX120" s="1845" t="e">
        <f>+MAW120/MAW$16</f>
        <v>#DIV/0!</v>
      </c>
      <c r="MAY120" s="1538">
        <f>+MAY558</f>
        <v>0</v>
      </c>
      <c r="MAZ120" s="1845" t="e">
        <f>+MAY120/MAY$16</f>
        <v>#DIV/0!</v>
      </c>
      <c r="MBA120" s="1538">
        <f>+MBA558</f>
        <v>0</v>
      </c>
      <c r="MBB120" s="1845" t="e">
        <f>+MBA120/MBA$16</f>
        <v>#DIV/0!</v>
      </c>
      <c r="MBC120" s="1538">
        <f>+MBC558</f>
        <v>0</v>
      </c>
      <c r="MBD120" s="1845" t="e">
        <f>+MBC120/MBC$16</f>
        <v>#DIV/0!</v>
      </c>
      <c r="MBE120" s="1538">
        <f>+MBE558</f>
        <v>0</v>
      </c>
      <c r="MBF120" s="1845" t="e">
        <f>+MBE120/MBE$16</f>
        <v>#DIV/0!</v>
      </c>
      <c r="MBG120" s="1538">
        <f>+MBG558</f>
        <v>0</v>
      </c>
      <c r="MBH120" s="1845" t="e">
        <f>+MBG120/MBG$16</f>
        <v>#DIV/0!</v>
      </c>
      <c r="MBI120" s="1538">
        <f>+MBI558</f>
        <v>0</v>
      </c>
      <c r="MBJ120" s="1845" t="e">
        <f>+MBI120/MBI$16</f>
        <v>#DIV/0!</v>
      </c>
      <c r="MBK120" s="1538">
        <f>+MBK558</f>
        <v>0</v>
      </c>
      <c r="MBL120" s="1845" t="e">
        <f>+MBK120/MBK$16</f>
        <v>#DIV/0!</v>
      </c>
      <c r="MBM120" s="1538">
        <f>+MBM558</f>
        <v>0</v>
      </c>
      <c r="MBN120" s="1845" t="e">
        <f>+MBM120/MBM$16</f>
        <v>#DIV/0!</v>
      </c>
      <c r="MBO120" s="1538">
        <f>+MBO558</f>
        <v>0</v>
      </c>
      <c r="MBP120" s="1845" t="e">
        <f>+MBO120/MBO$16</f>
        <v>#DIV/0!</v>
      </c>
      <c r="MBQ120" s="1538">
        <f>+MBQ558</f>
        <v>0</v>
      </c>
      <c r="MBR120" s="1845" t="e">
        <f>+MBQ120/MBQ$16</f>
        <v>#DIV/0!</v>
      </c>
      <c r="MBS120" s="1538">
        <f>+MBS558</f>
        <v>0</v>
      </c>
      <c r="MBT120" s="1845" t="e">
        <f>+MBS120/MBS$16</f>
        <v>#DIV/0!</v>
      </c>
      <c r="MBU120" s="1538">
        <f>+MBU558</f>
        <v>0</v>
      </c>
      <c r="MBV120" s="1845" t="e">
        <f>+MBU120/MBU$16</f>
        <v>#DIV/0!</v>
      </c>
      <c r="MBW120" s="1538">
        <f>+MBW558</f>
        <v>0</v>
      </c>
      <c r="MBX120" s="1845" t="e">
        <f>+MBW120/MBW$16</f>
        <v>#DIV/0!</v>
      </c>
      <c r="MBY120" s="1538">
        <f>+MBY558</f>
        <v>0</v>
      </c>
      <c r="MBZ120" s="1845" t="e">
        <f>+MBY120/MBY$16</f>
        <v>#DIV/0!</v>
      </c>
      <c r="MCA120" s="1538">
        <f>+MCA558</f>
        <v>0</v>
      </c>
      <c r="MCB120" s="1845" t="e">
        <f>+MCA120/MCA$16</f>
        <v>#DIV/0!</v>
      </c>
      <c r="MCC120" s="1538">
        <f>+MCC558</f>
        <v>0</v>
      </c>
      <c r="MCD120" s="1845" t="e">
        <f>+MCC120/MCC$16</f>
        <v>#DIV/0!</v>
      </c>
      <c r="MCE120" s="1538">
        <f>+MCE558</f>
        <v>0</v>
      </c>
      <c r="MCF120" s="1845" t="e">
        <f>+MCE120/MCE$16</f>
        <v>#DIV/0!</v>
      </c>
      <c r="MCG120" s="1538">
        <f>+MCG558</f>
        <v>0</v>
      </c>
      <c r="MCH120" s="1845" t="e">
        <f>+MCG120/MCG$16</f>
        <v>#DIV/0!</v>
      </c>
      <c r="MCI120" s="1538">
        <f>+MCI558</f>
        <v>0</v>
      </c>
      <c r="MCJ120" s="1845" t="e">
        <f>+MCI120/MCI$16</f>
        <v>#DIV/0!</v>
      </c>
      <c r="MCK120" s="1538">
        <f>+MCK558</f>
        <v>0</v>
      </c>
      <c r="MCL120" s="1845" t="e">
        <f>+MCK120/MCK$16</f>
        <v>#DIV/0!</v>
      </c>
      <c r="MCM120" s="1538">
        <f>+MCM558</f>
        <v>0</v>
      </c>
      <c r="MCN120" s="1845" t="e">
        <f>+MCM120/MCM$16</f>
        <v>#DIV/0!</v>
      </c>
      <c r="MCO120" s="1538">
        <f>+MCO558</f>
        <v>0</v>
      </c>
      <c r="MCP120" s="1845" t="e">
        <f>+MCO120/MCO$16</f>
        <v>#DIV/0!</v>
      </c>
      <c r="MCQ120" s="1538">
        <f>+MCQ558</f>
        <v>0</v>
      </c>
      <c r="MCR120" s="1845" t="e">
        <f>+MCQ120/MCQ$16</f>
        <v>#DIV/0!</v>
      </c>
      <c r="MCS120" s="1538">
        <f>+MCS558</f>
        <v>0</v>
      </c>
      <c r="MCT120" s="1845" t="e">
        <f>+MCS120/MCS$16</f>
        <v>#DIV/0!</v>
      </c>
      <c r="MCU120" s="1538">
        <f>+MCU558</f>
        <v>0</v>
      </c>
      <c r="MCV120" s="1845" t="e">
        <f>+MCU120/MCU$16</f>
        <v>#DIV/0!</v>
      </c>
      <c r="MCW120" s="1538">
        <f>+MCW558</f>
        <v>0</v>
      </c>
      <c r="MCX120" s="1845" t="e">
        <f>+MCW120/MCW$16</f>
        <v>#DIV/0!</v>
      </c>
      <c r="MCY120" s="1538">
        <f>+MCY558</f>
        <v>0</v>
      </c>
      <c r="MCZ120" s="1845" t="e">
        <f>+MCY120/MCY$16</f>
        <v>#DIV/0!</v>
      </c>
      <c r="MDA120" s="1538">
        <f>+MDA558</f>
        <v>0</v>
      </c>
      <c r="MDB120" s="1845" t="e">
        <f>+MDA120/MDA$16</f>
        <v>#DIV/0!</v>
      </c>
      <c r="MDC120" s="1538">
        <f>+MDC558</f>
        <v>0</v>
      </c>
      <c r="MDD120" s="1845" t="e">
        <f>+MDC120/MDC$16</f>
        <v>#DIV/0!</v>
      </c>
      <c r="MDE120" s="1538">
        <f>+MDE558</f>
        <v>0</v>
      </c>
      <c r="MDF120" s="1845" t="e">
        <f>+MDE120/MDE$16</f>
        <v>#DIV/0!</v>
      </c>
      <c r="MDG120" s="1538">
        <f>+MDG558</f>
        <v>0</v>
      </c>
      <c r="MDH120" s="1845" t="e">
        <f>+MDG120/MDG$16</f>
        <v>#DIV/0!</v>
      </c>
      <c r="MDI120" s="1538">
        <f>+MDI558</f>
        <v>0</v>
      </c>
      <c r="MDJ120" s="1845" t="e">
        <f>+MDI120/MDI$16</f>
        <v>#DIV/0!</v>
      </c>
      <c r="MDK120" s="1538">
        <f>+MDK558</f>
        <v>0</v>
      </c>
      <c r="MDL120" s="1845" t="e">
        <f>+MDK120/MDK$16</f>
        <v>#DIV/0!</v>
      </c>
      <c r="MDM120" s="1538">
        <f>+MDM558</f>
        <v>0</v>
      </c>
      <c r="MDN120" s="1845" t="e">
        <f>+MDM120/MDM$16</f>
        <v>#DIV/0!</v>
      </c>
      <c r="MDO120" s="1538">
        <f>+MDO558</f>
        <v>0</v>
      </c>
      <c r="MDP120" s="1845" t="e">
        <f>+MDO120/MDO$16</f>
        <v>#DIV/0!</v>
      </c>
      <c r="MDQ120" s="1538">
        <f>+MDQ558</f>
        <v>0</v>
      </c>
      <c r="MDR120" s="1845" t="e">
        <f>+MDQ120/MDQ$16</f>
        <v>#DIV/0!</v>
      </c>
      <c r="MDS120" s="1538">
        <f>+MDS558</f>
        <v>0</v>
      </c>
      <c r="MDT120" s="1845" t="e">
        <f>+MDS120/MDS$16</f>
        <v>#DIV/0!</v>
      </c>
      <c r="MDU120" s="1538">
        <f>+MDU558</f>
        <v>0</v>
      </c>
      <c r="MDV120" s="1845" t="e">
        <f>+MDU120/MDU$16</f>
        <v>#DIV/0!</v>
      </c>
      <c r="MDW120" s="1538">
        <f>+MDW558</f>
        <v>0</v>
      </c>
      <c r="MDX120" s="1845" t="e">
        <f>+MDW120/MDW$16</f>
        <v>#DIV/0!</v>
      </c>
      <c r="MDY120" s="1538">
        <f>+MDY558</f>
        <v>0</v>
      </c>
      <c r="MDZ120" s="1845" t="e">
        <f>+MDY120/MDY$16</f>
        <v>#DIV/0!</v>
      </c>
      <c r="MEA120" s="1538">
        <f>+MEA558</f>
        <v>0</v>
      </c>
      <c r="MEB120" s="1845" t="e">
        <f>+MEA120/MEA$16</f>
        <v>#DIV/0!</v>
      </c>
      <c r="MEC120" s="1538">
        <f>+MEC558</f>
        <v>0</v>
      </c>
      <c r="MED120" s="1845" t="e">
        <f>+MEC120/MEC$16</f>
        <v>#DIV/0!</v>
      </c>
      <c r="MEE120" s="1538">
        <f>+MEE558</f>
        <v>0</v>
      </c>
      <c r="MEF120" s="1845" t="e">
        <f>+MEE120/MEE$16</f>
        <v>#DIV/0!</v>
      </c>
      <c r="MEG120" s="1538">
        <f>+MEG558</f>
        <v>0</v>
      </c>
      <c r="MEH120" s="1845" t="e">
        <f>+MEG120/MEG$16</f>
        <v>#DIV/0!</v>
      </c>
      <c r="MEI120" s="1538">
        <f>+MEI558</f>
        <v>0</v>
      </c>
      <c r="MEJ120" s="1845" t="e">
        <f>+MEI120/MEI$16</f>
        <v>#DIV/0!</v>
      </c>
      <c r="MEK120" s="1538">
        <f>+MEK558</f>
        <v>0</v>
      </c>
      <c r="MEL120" s="1845" t="e">
        <f>+MEK120/MEK$16</f>
        <v>#DIV/0!</v>
      </c>
      <c r="MEM120" s="1538">
        <f>+MEM558</f>
        <v>0</v>
      </c>
      <c r="MEN120" s="1845" t="e">
        <f>+MEM120/MEM$16</f>
        <v>#DIV/0!</v>
      </c>
      <c r="MEO120" s="1538">
        <f>+MEO558</f>
        <v>0</v>
      </c>
      <c r="MEP120" s="1845" t="e">
        <f>+MEO120/MEO$16</f>
        <v>#DIV/0!</v>
      </c>
      <c r="MEQ120" s="1538">
        <f>+MEQ558</f>
        <v>0</v>
      </c>
      <c r="MER120" s="1845" t="e">
        <f>+MEQ120/MEQ$16</f>
        <v>#DIV/0!</v>
      </c>
      <c r="MES120" s="1538">
        <f>+MES558</f>
        <v>0</v>
      </c>
      <c r="MET120" s="1845" t="e">
        <f>+MES120/MES$16</f>
        <v>#DIV/0!</v>
      </c>
      <c r="MEU120" s="1538">
        <f>+MEU558</f>
        <v>0</v>
      </c>
      <c r="MEV120" s="1845" t="e">
        <f>+MEU120/MEU$16</f>
        <v>#DIV/0!</v>
      </c>
      <c r="MEW120" s="1538">
        <f>+MEW558</f>
        <v>0</v>
      </c>
      <c r="MEX120" s="1845" t="e">
        <f>+MEW120/MEW$16</f>
        <v>#DIV/0!</v>
      </c>
      <c r="MEY120" s="1538">
        <f>+MEY558</f>
        <v>0</v>
      </c>
      <c r="MEZ120" s="1845" t="e">
        <f>+MEY120/MEY$16</f>
        <v>#DIV/0!</v>
      </c>
      <c r="MFA120" s="1538">
        <f>+MFA558</f>
        <v>0</v>
      </c>
      <c r="MFB120" s="1845" t="e">
        <f>+MFA120/MFA$16</f>
        <v>#DIV/0!</v>
      </c>
      <c r="MFC120" s="1538">
        <f>+MFC558</f>
        <v>0</v>
      </c>
      <c r="MFD120" s="1845" t="e">
        <f>+MFC120/MFC$16</f>
        <v>#DIV/0!</v>
      </c>
      <c r="MFE120" s="1538">
        <f>+MFE558</f>
        <v>0</v>
      </c>
      <c r="MFF120" s="1845" t="e">
        <f>+MFE120/MFE$16</f>
        <v>#DIV/0!</v>
      </c>
      <c r="MFG120" s="1538">
        <f>+MFG558</f>
        <v>0</v>
      </c>
      <c r="MFH120" s="1845" t="e">
        <f>+MFG120/MFG$16</f>
        <v>#DIV/0!</v>
      </c>
      <c r="MFI120" s="1538">
        <f>+MFI558</f>
        <v>0</v>
      </c>
      <c r="MFJ120" s="1845" t="e">
        <f>+MFI120/MFI$16</f>
        <v>#DIV/0!</v>
      </c>
      <c r="MFK120" s="1538">
        <f>+MFK558</f>
        <v>0</v>
      </c>
      <c r="MFL120" s="1845" t="e">
        <f>+MFK120/MFK$16</f>
        <v>#DIV/0!</v>
      </c>
      <c r="MFM120" s="1538">
        <f>+MFM558</f>
        <v>0</v>
      </c>
      <c r="MFN120" s="1845" t="e">
        <f>+MFM120/MFM$16</f>
        <v>#DIV/0!</v>
      </c>
      <c r="MFO120" s="1538">
        <f>+MFO558</f>
        <v>0</v>
      </c>
      <c r="MFP120" s="1845" t="e">
        <f>+MFO120/MFO$16</f>
        <v>#DIV/0!</v>
      </c>
      <c r="MFQ120" s="1538">
        <f>+MFQ558</f>
        <v>0</v>
      </c>
      <c r="MFR120" s="1845" t="e">
        <f>+MFQ120/MFQ$16</f>
        <v>#DIV/0!</v>
      </c>
      <c r="MFS120" s="1538">
        <f>+MFS558</f>
        <v>0</v>
      </c>
      <c r="MFT120" s="1845" t="e">
        <f>+MFS120/MFS$16</f>
        <v>#DIV/0!</v>
      </c>
      <c r="MFU120" s="1538">
        <f>+MFU558</f>
        <v>0</v>
      </c>
      <c r="MFV120" s="1845" t="e">
        <f>+MFU120/MFU$16</f>
        <v>#DIV/0!</v>
      </c>
      <c r="MFW120" s="1538">
        <f>+MFW558</f>
        <v>0</v>
      </c>
      <c r="MFX120" s="1845" t="e">
        <f>+MFW120/MFW$16</f>
        <v>#DIV/0!</v>
      </c>
      <c r="MFY120" s="1538">
        <f>+MFY558</f>
        <v>0</v>
      </c>
      <c r="MFZ120" s="1845" t="e">
        <f>+MFY120/MFY$16</f>
        <v>#DIV/0!</v>
      </c>
      <c r="MGA120" s="1538">
        <f>+MGA558</f>
        <v>0</v>
      </c>
      <c r="MGB120" s="1845" t="e">
        <f>+MGA120/MGA$16</f>
        <v>#DIV/0!</v>
      </c>
      <c r="MGC120" s="1538">
        <f>+MGC558</f>
        <v>0</v>
      </c>
      <c r="MGD120" s="1845" t="e">
        <f>+MGC120/MGC$16</f>
        <v>#DIV/0!</v>
      </c>
      <c r="MGE120" s="1538">
        <f>+MGE558</f>
        <v>0</v>
      </c>
      <c r="MGF120" s="1845" t="e">
        <f>+MGE120/MGE$16</f>
        <v>#DIV/0!</v>
      </c>
      <c r="MGG120" s="1538">
        <f>+MGG558</f>
        <v>0</v>
      </c>
      <c r="MGH120" s="1845" t="e">
        <f>+MGG120/MGG$16</f>
        <v>#DIV/0!</v>
      </c>
      <c r="MGI120" s="1538">
        <f>+MGI558</f>
        <v>0</v>
      </c>
      <c r="MGJ120" s="1845" t="e">
        <f>+MGI120/MGI$16</f>
        <v>#DIV/0!</v>
      </c>
      <c r="MGK120" s="1538">
        <f>+MGK558</f>
        <v>0</v>
      </c>
      <c r="MGL120" s="1845" t="e">
        <f>+MGK120/MGK$16</f>
        <v>#DIV/0!</v>
      </c>
      <c r="MGM120" s="1538">
        <f>+MGM558</f>
        <v>0</v>
      </c>
      <c r="MGN120" s="1845" t="e">
        <f>+MGM120/MGM$16</f>
        <v>#DIV/0!</v>
      </c>
      <c r="MGO120" s="1538">
        <f>+MGO558</f>
        <v>0</v>
      </c>
      <c r="MGP120" s="1845" t="e">
        <f>+MGO120/MGO$16</f>
        <v>#DIV/0!</v>
      </c>
      <c r="MGQ120" s="1538">
        <f>+MGQ558</f>
        <v>0</v>
      </c>
      <c r="MGR120" s="1845" t="e">
        <f>+MGQ120/MGQ$16</f>
        <v>#DIV/0!</v>
      </c>
      <c r="MGS120" s="1538">
        <f>+MGS558</f>
        <v>0</v>
      </c>
      <c r="MGT120" s="1845" t="e">
        <f>+MGS120/MGS$16</f>
        <v>#DIV/0!</v>
      </c>
      <c r="MGU120" s="1538">
        <f>+MGU558</f>
        <v>0</v>
      </c>
      <c r="MGV120" s="1845" t="e">
        <f>+MGU120/MGU$16</f>
        <v>#DIV/0!</v>
      </c>
      <c r="MGW120" s="1538">
        <f>+MGW558</f>
        <v>0</v>
      </c>
      <c r="MGX120" s="1845" t="e">
        <f>+MGW120/MGW$16</f>
        <v>#DIV/0!</v>
      </c>
      <c r="MGY120" s="1538">
        <f>+MGY558</f>
        <v>0</v>
      </c>
      <c r="MGZ120" s="1845" t="e">
        <f>+MGY120/MGY$16</f>
        <v>#DIV/0!</v>
      </c>
      <c r="MHA120" s="1538">
        <f>+MHA558</f>
        <v>0</v>
      </c>
      <c r="MHB120" s="1845" t="e">
        <f>+MHA120/MHA$16</f>
        <v>#DIV/0!</v>
      </c>
      <c r="MHC120" s="1538">
        <f>+MHC558</f>
        <v>0</v>
      </c>
      <c r="MHD120" s="1845" t="e">
        <f>+MHC120/MHC$16</f>
        <v>#DIV/0!</v>
      </c>
      <c r="MHE120" s="1538">
        <f>+MHE558</f>
        <v>0</v>
      </c>
      <c r="MHF120" s="1845" t="e">
        <f>+MHE120/MHE$16</f>
        <v>#DIV/0!</v>
      </c>
      <c r="MHG120" s="1538">
        <f>+MHG558</f>
        <v>0</v>
      </c>
      <c r="MHH120" s="1845" t="e">
        <f>+MHG120/MHG$16</f>
        <v>#DIV/0!</v>
      </c>
      <c r="MHI120" s="1538">
        <f>+MHI558</f>
        <v>0</v>
      </c>
      <c r="MHJ120" s="1845" t="e">
        <f>+MHI120/MHI$16</f>
        <v>#DIV/0!</v>
      </c>
      <c r="MHK120" s="1538">
        <f>+MHK558</f>
        <v>0</v>
      </c>
      <c r="MHL120" s="1845" t="e">
        <f>+MHK120/MHK$16</f>
        <v>#DIV/0!</v>
      </c>
      <c r="MHM120" s="1538">
        <f>+MHM558</f>
        <v>0</v>
      </c>
      <c r="MHN120" s="1845" t="e">
        <f>+MHM120/MHM$16</f>
        <v>#DIV/0!</v>
      </c>
      <c r="MHO120" s="1538">
        <f>+MHO558</f>
        <v>0</v>
      </c>
      <c r="MHP120" s="1845" t="e">
        <f>+MHO120/MHO$16</f>
        <v>#DIV/0!</v>
      </c>
      <c r="MHQ120" s="1538">
        <f>+MHQ558</f>
        <v>0</v>
      </c>
      <c r="MHR120" s="1845" t="e">
        <f>+MHQ120/MHQ$16</f>
        <v>#DIV/0!</v>
      </c>
      <c r="MHS120" s="1538">
        <f>+MHS558</f>
        <v>0</v>
      </c>
      <c r="MHT120" s="1845" t="e">
        <f>+MHS120/MHS$16</f>
        <v>#DIV/0!</v>
      </c>
      <c r="MHU120" s="1538">
        <f>+MHU558</f>
        <v>0</v>
      </c>
      <c r="MHV120" s="1845" t="e">
        <f>+MHU120/MHU$16</f>
        <v>#DIV/0!</v>
      </c>
      <c r="MHW120" s="1538">
        <f>+MHW558</f>
        <v>0</v>
      </c>
      <c r="MHX120" s="1845" t="e">
        <f>+MHW120/MHW$16</f>
        <v>#DIV/0!</v>
      </c>
      <c r="MHY120" s="1538">
        <f>+MHY558</f>
        <v>0</v>
      </c>
      <c r="MHZ120" s="1845" t="e">
        <f>+MHY120/MHY$16</f>
        <v>#DIV/0!</v>
      </c>
      <c r="MIA120" s="1538">
        <f>+MIA558</f>
        <v>0</v>
      </c>
      <c r="MIB120" s="1845" t="e">
        <f>+MIA120/MIA$16</f>
        <v>#DIV/0!</v>
      </c>
      <c r="MIC120" s="1538">
        <f>+MIC558</f>
        <v>0</v>
      </c>
      <c r="MID120" s="1845" t="e">
        <f>+MIC120/MIC$16</f>
        <v>#DIV/0!</v>
      </c>
      <c r="MIE120" s="1538">
        <f>+MIE558</f>
        <v>0</v>
      </c>
      <c r="MIF120" s="1845" t="e">
        <f>+MIE120/MIE$16</f>
        <v>#DIV/0!</v>
      </c>
      <c r="MIG120" s="1538">
        <f>+MIG558</f>
        <v>0</v>
      </c>
      <c r="MIH120" s="1845" t="e">
        <f>+MIG120/MIG$16</f>
        <v>#DIV/0!</v>
      </c>
      <c r="MII120" s="1538">
        <f>+MII558</f>
        <v>0</v>
      </c>
      <c r="MIJ120" s="1845" t="e">
        <f>+MII120/MII$16</f>
        <v>#DIV/0!</v>
      </c>
      <c r="MIK120" s="1538">
        <f>+MIK558</f>
        <v>0</v>
      </c>
      <c r="MIL120" s="1845" t="e">
        <f>+MIK120/MIK$16</f>
        <v>#DIV/0!</v>
      </c>
      <c r="MIM120" s="1538">
        <f>+MIM558</f>
        <v>0</v>
      </c>
      <c r="MIN120" s="1845" t="e">
        <f>+MIM120/MIM$16</f>
        <v>#DIV/0!</v>
      </c>
      <c r="MIO120" s="1538">
        <f>+MIO558</f>
        <v>0</v>
      </c>
      <c r="MIP120" s="1845" t="e">
        <f>+MIO120/MIO$16</f>
        <v>#DIV/0!</v>
      </c>
      <c r="MIQ120" s="1538">
        <f>+MIQ558</f>
        <v>0</v>
      </c>
      <c r="MIR120" s="1845" t="e">
        <f>+MIQ120/MIQ$16</f>
        <v>#DIV/0!</v>
      </c>
      <c r="MIS120" s="1538">
        <f>+MIS558</f>
        <v>0</v>
      </c>
      <c r="MIT120" s="1845" t="e">
        <f>+MIS120/MIS$16</f>
        <v>#DIV/0!</v>
      </c>
      <c r="MIU120" s="1538">
        <f>+MIU558</f>
        <v>0</v>
      </c>
      <c r="MIV120" s="1845" t="e">
        <f>+MIU120/MIU$16</f>
        <v>#DIV/0!</v>
      </c>
      <c r="MIW120" s="1538">
        <f>+MIW558</f>
        <v>0</v>
      </c>
      <c r="MIX120" s="1845" t="e">
        <f>+MIW120/MIW$16</f>
        <v>#DIV/0!</v>
      </c>
      <c r="MIY120" s="1538">
        <f>+MIY558</f>
        <v>0</v>
      </c>
      <c r="MIZ120" s="1845" t="e">
        <f>+MIY120/MIY$16</f>
        <v>#DIV/0!</v>
      </c>
      <c r="MJA120" s="1538">
        <f>+MJA558</f>
        <v>0</v>
      </c>
      <c r="MJB120" s="1845" t="e">
        <f>+MJA120/MJA$16</f>
        <v>#DIV/0!</v>
      </c>
      <c r="MJC120" s="1538">
        <f>+MJC558</f>
        <v>0</v>
      </c>
      <c r="MJD120" s="1845" t="e">
        <f>+MJC120/MJC$16</f>
        <v>#DIV/0!</v>
      </c>
      <c r="MJE120" s="1538">
        <f>+MJE558</f>
        <v>0</v>
      </c>
      <c r="MJF120" s="1845" t="e">
        <f>+MJE120/MJE$16</f>
        <v>#DIV/0!</v>
      </c>
      <c r="MJG120" s="1538">
        <f>+MJG558</f>
        <v>0</v>
      </c>
      <c r="MJH120" s="1845" t="e">
        <f>+MJG120/MJG$16</f>
        <v>#DIV/0!</v>
      </c>
      <c r="MJI120" s="1538">
        <f>+MJI558</f>
        <v>0</v>
      </c>
      <c r="MJJ120" s="1845" t="e">
        <f>+MJI120/MJI$16</f>
        <v>#DIV/0!</v>
      </c>
      <c r="MJK120" s="1538">
        <f>+MJK558</f>
        <v>0</v>
      </c>
      <c r="MJL120" s="1845" t="e">
        <f>+MJK120/MJK$16</f>
        <v>#DIV/0!</v>
      </c>
      <c r="MJM120" s="1538">
        <f>+MJM558</f>
        <v>0</v>
      </c>
      <c r="MJN120" s="1845" t="e">
        <f>+MJM120/MJM$16</f>
        <v>#DIV/0!</v>
      </c>
      <c r="MJO120" s="1538">
        <f>+MJO558</f>
        <v>0</v>
      </c>
      <c r="MJP120" s="1845" t="e">
        <f>+MJO120/MJO$16</f>
        <v>#DIV/0!</v>
      </c>
      <c r="MJQ120" s="1538">
        <f>+MJQ558</f>
        <v>0</v>
      </c>
      <c r="MJR120" s="1845" t="e">
        <f>+MJQ120/MJQ$16</f>
        <v>#DIV/0!</v>
      </c>
      <c r="MJS120" s="1538">
        <f>+MJS558</f>
        <v>0</v>
      </c>
      <c r="MJT120" s="1845" t="e">
        <f>+MJS120/MJS$16</f>
        <v>#DIV/0!</v>
      </c>
      <c r="MJU120" s="1538">
        <f>+MJU558</f>
        <v>0</v>
      </c>
      <c r="MJV120" s="1845" t="e">
        <f>+MJU120/MJU$16</f>
        <v>#DIV/0!</v>
      </c>
      <c r="MJW120" s="1538">
        <f>+MJW558</f>
        <v>0</v>
      </c>
      <c r="MJX120" s="1845" t="e">
        <f>+MJW120/MJW$16</f>
        <v>#DIV/0!</v>
      </c>
      <c r="MJY120" s="1538">
        <f>+MJY558</f>
        <v>0</v>
      </c>
      <c r="MJZ120" s="1845" t="e">
        <f>+MJY120/MJY$16</f>
        <v>#DIV/0!</v>
      </c>
      <c r="MKA120" s="1538">
        <f>+MKA558</f>
        <v>0</v>
      </c>
      <c r="MKB120" s="1845" t="e">
        <f>+MKA120/MKA$16</f>
        <v>#DIV/0!</v>
      </c>
      <c r="MKC120" s="1538">
        <f>+MKC558</f>
        <v>0</v>
      </c>
      <c r="MKD120" s="1845" t="e">
        <f>+MKC120/MKC$16</f>
        <v>#DIV/0!</v>
      </c>
      <c r="MKE120" s="1538">
        <f>+MKE558</f>
        <v>0</v>
      </c>
      <c r="MKF120" s="1845" t="e">
        <f>+MKE120/MKE$16</f>
        <v>#DIV/0!</v>
      </c>
      <c r="MKG120" s="1538">
        <f>+MKG558</f>
        <v>0</v>
      </c>
      <c r="MKH120" s="1845" t="e">
        <f>+MKG120/MKG$16</f>
        <v>#DIV/0!</v>
      </c>
      <c r="MKI120" s="1538">
        <f>+MKI558</f>
        <v>0</v>
      </c>
      <c r="MKJ120" s="1845" t="e">
        <f>+MKI120/MKI$16</f>
        <v>#DIV/0!</v>
      </c>
      <c r="MKK120" s="1538">
        <f>+MKK558</f>
        <v>0</v>
      </c>
      <c r="MKL120" s="1845" t="e">
        <f>+MKK120/MKK$16</f>
        <v>#DIV/0!</v>
      </c>
      <c r="MKM120" s="1538">
        <f>+MKM558</f>
        <v>0</v>
      </c>
      <c r="MKN120" s="1845" t="e">
        <f>+MKM120/MKM$16</f>
        <v>#DIV/0!</v>
      </c>
      <c r="MKO120" s="1538">
        <f>+MKO558</f>
        <v>0</v>
      </c>
      <c r="MKP120" s="1845" t="e">
        <f>+MKO120/MKO$16</f>
        <v>#DIV/0!</v>
      </c>
      <c r="MKQ120" s="1538">
        <f>+MKQ558</f>
        <v>0</v>
      </c>
      <c r="MKR120" s="1845" t="e">
        <f>+MKQ120/MKQ$16</f>
        <v>#DIV/0!</v>
      </c>
      <c r="MKS120" s="1538">
        <f>+MKS558</f>
        <v>0</v>
      </c>
      <c r="MKT120" s="1845" t="e">
        <f>+MKS120/MKS$16</f>
        <v>#DIV/0!</v>
      </c>
      <c r="MKU120" s="1538">
        <f>+MKU558</f>
        <v>0</v>
      </c>
      <c r="MKV120" s="1845" t="e">
        <f>+MKU120/MKU$16</f>
        <v>#DIV/0!</v>
      </c>
      <c r="MKW120" s="1538">
        <f>+MKW558</f>
        <v>0</v>
      </c>
      <c r="MKX120" s="1845" t="e">
        <f>+MKW120/MKW$16</f>
        <v>#DIV/0!</v>
      </c>
      <c r="MKY120" s="1538">
        <f>+MKY558</f>
        <v>0</v>
      </c>
      <c r="MKZ120" s="1845" t="e">
        <f>+MKY120/MKY$16</f>
        <v>#DIV/0!</v>
      </c>
      <c r="MLA120" s="1538">
        <f>+MLA558</f>
        <v>0</v>
      </c>
      <c r="MLB120" s="1845" t="e">
        <f>+MLA120/MLA$16</f>
        <v>#DIV/0!</v>
      </c>
      <c r="MLC120" s="1538">
        <f>+MLC558</f>
        <v>0</v>
      </c>
      <c r="MLD120" s="1845" t="e">
        <f>+MLC120/MLC$16</f>
        <v>#DIV/0!</v>
      </c>
      <c r="MLE120" s="1538">
        <f>+MLE558</f>
        <v>0</v>
      </c>
      <c r="MLF120" s="1845" t="e">
        <f>+MLE120/MLE$16</f>
        <v>#DIV/0!</v>
      </c>
      <c r="MLG120" s="1538">
        <f>+MLG558</f>
        <v>0</v>
      </c>
      <c r="MLH120" s="1845" t="e">
        <f>+MLG120/MLG$16</f>
        <v>#DIV/0!</v>
      </c>
      <c r="MLI120" s="1538">
        <f>+MLI558</f>
        <v>0</v>
      </c>
      <c r="MLJ120" s="1845" t="e">
        <f>+MLI120/MLI$16</f>
        <v>#DIV/0!</v>
      </c>
      <c r="MLK120" s="1538">
        <f>+MLK558</f>
        <v>0</v>
      </c>
      <c r="MLL120" s="1845" t="e">
        <f>+MLK120/MLK$16</f>
        <v>#DIV/0!</v>
      </c>
      <c r="MLM120" s="1538">
        <f>+MLM558</f>
        <v>0</v>
      </c>
      <c r="MLN120" s="1845" t="e">
        <f>+MLM120/MLM$16</f>
        <v>#DIV/0!</v>
      </c>
      <c r="MLO120" s="1538">
        <f>+MLO558</f>
        <v>0</v>
      </c>
      <c r="MLP120" s="1845" t="e">
        <f>+MLO120/MLO$16</f>
        <v>#DIV/0!</v>
      </c>
      <c r="MLQ120" s="1538">
        <f>+MLQ558</f>
        <v>0</v>
      </c>
      <c r="MLR120" s="1845" t="e">
        <f>+MLQ120/MLQ$16</f>
        <v>#DIV/0!</v>
      </c>
      <c r="MLS120" s="1538">
        <f>+MLS558</f>
        <v>0</v>
      </c>
      <c r="MLT120" s="1845" t="e">
        <f>+MLS120/MLS$16</f>
        <v>#DIV/0!</v>
      </c>
      <c r="MLU120" s="1538">
        <f>+MLU558</f>
        <v>0</v>
      </c>
      <c r="MLV120" s="1845" t="e">
        <f>+MLU120/MLU$16</f>
        <v>#DIV/0!</v>
      </c>
      <c r="MLW120" s="1538">
        <f>+MLW558</f>
        <v>0</v>
      </c>
      <c r="MLX120" s="1845" t="e">
        <f>+MLW120/MLW$16</f>
        <v>#DIV/0!</v>
      </c>
      <c r="MLY120" s="1538">
        <f>+MLY558</f>
        <v>0</v>
      </c>
      <c r="MLZ120" s="1845" t="e">
        <f>+MLY120/MLY$16</f>
        <v>#DIV/0!</v>
      </c>
      <c r="MMA120" s="1538">
        <f>+MMA558</f>
        <v>0</v>
      </c>
      <c r="MMB120" s="1845" t="e">
        <f>+MMA120/MMA$16</f>
        <v>#DIV/0!</v>
      </c>
      <c r="MMC120" s="1538">
        <f>+MMC558</f>
        <v>0</v>
      </c>
      <c r="MMD120" s="1845" t="e">
        <f>+MMC120/MMC$16</f>
        <v>#DIV/0!</v>
      </c>
      <c r="MME120" s="1538">
        <f>+MME558</f>
        <v>0</v>
      </c>
      <c r="MMF120" s="1845" t="e">
        <f>+MME120/MME$16</f>
        <v>#DIV/0!</v>
      </c>
      <c r="MMG120" s="1538">
        <f>+MMG558</f>
        <v>0</v>
      </c>
      <c r="MMH120" s="1845" t="e">
        <f>+MMG120/MMG$16</f>
        <v>#DIV/0!</v>
      </c>
      <c r="MMI120" s="1538">
        <f>+MMI558</f>
        <v>0</v>
      </c>
      <c r="MMJ120" s="1845" t="e">
        <f>+MMI120/MMI$16</f>
        <v>#DIV/0!</v>
      </c>
      <c r="MMK120" s="1538">
        <f>+MMK558</f>
        <v>0</v>
      </c>
      <c r="MML120" s="1845" t="e">
        <f>+MMK120/MMK$16</f>
        <v>#DIV/0!</v>
      </c>
      <c r="MMM120" s="1538">
        <f>+MMM558</f>
        <v>0</v>
      </c>
      <c r="MMN120" s="1845" t="e">
        <f>+MMM120/MMM$16</f>
        <v>#DIV/0!</v>
      </c>
      <c r="MMO120" s="1538">
        <f>+MMO558</f>
        <v>0</v>
      </c>
      <c r="MMP120" s="1845" t="e">
        <f>+MMO120/MMO$16</f>
        <v>#DIV/0!</v>
      </c>
      <c r="MMQ120" s="1538">
        <f>+MMQ558</f>
        <v>0</v>
      </c>
      <c r="MMR120" s="1845" t="e">
        <f>+MMQ120/MMQ$16</f>
        <v>#DIV/0!</v>
      </c>
      <c r="MMS120" s="1538">
        <f>+MMS558</f>
        <v>0</v>
      </c>
      <c r="MMT120" s="1845" t="e">
        <f>+MMS120/MMS$16</f>
        <v>#DIV/0!</v>
      </c>
      <c r="MMU120" s="1538">
        <f>+MMU558</f>
        <v>0</v>
      </c>
      <c r="MMV120" s="1845" t="e">
        <f>+MMU120/MMU$16</f>
        <v>#DIV/0!</v>
      </c>
      <c r="MMW120" s="1538">
        <f>+MMW558</f>
        <v>0</v>
      </c>
      <c r="MMX120" s="1845" t="e">
        <f>+MMW120/MMW$16</f>
        <v>#DIV/0!</v>
      </c>
      <c r="MMY120" s="1538">
        <f>+MMY558</f>
        <v>0</v>
      </c>
      <c r="MMZ120" s="1845" t="e">
        <f>+MMY120/MMY$16</f>
        <v>#DIV/0!</v>
      </c>
      <c r="MNA120" s="1538">
        <f>+MNA558</f>
        <v>0</v>
      </c>
      <c r="MNB120" s="1845" t="e">
        <f>+MNA120/MNA$16</f>
        <v>#DIV/0!</v>
      </c>
      <c r="MNC120" s="1538">
        <f>+MNC558</f>
        <v>0</v>
      </c>
      <c r="MND120" s="1845" t="e">
        <f>+MNC120/MNC$16</f>
        <v>#DIV/0!</v>
      </c>
      <c r="MNE120" s="1538">
        <f>+MNE558</f>
        <v>0</v>
      </c>
      <c r="MNF120" s="1845" t="e">
        <f>+MNE120/MNE$16</f>
        <v>#DIV/0!</v>
      </c>
      <c r="MNG120" s="1538">
        <f>+MNG558</f>
        <v>0</v>
      </c>
      <c r="MNH120" s="1845" t="e">
        <f>+MNG120/MNG$16</f>
        <v>#DIV/0!</v>
      </c>
      <c r="MNI120" s="1538">
        <f>+MNI558</f>
        <v>0</v>
      </c>
      <c r="MNJ120" s="1845" t="e">
        <f>+MNI120/MNI$16</f>
        <v>#DIV/0!</v>
      </c>
      <c r="MNK120" s="1538">
        <f>+MNK558</f>
        <v>0</v>
      </c>
      <c r="MNL120" s="1845" t="e">
        <f>+MNK120/MNK$16</f>
        <v>#DIV/0!</v>
      </c>
      <c r="MNM120" s="1538">
        <f>+MNM558</f>
        <v>0</v>
      </c>
      <c r="MNN120" s="1845" t="e">
        <f>+MNM120/MNM$16</f>
        <v>#DIV/0!</v>
      </c>
      <c r="MNO120" s="1538">
        <f>+MNO558</f>
        <v>0</v>
      </c>
      <c r="MNP120" s="1845" t="e">
        <f>+MNO120/MNO$16</f>
        <v>#DIV/0!</v>
      </c>
      <c r="MNQ120" s="1538">
        <f>+MNQ558</f>
        <v>0</v>
      </c>
      <c r="MNR120" s="1845" t="e">
        <f>+MNQ120/MNQ$16</f>
        <v>#DIV/0!</v>
      </c>
      <c r="MNS120" s="1538">
        <f>+MNS558</f>
        <v>0</v>
      </c>
      <c r="MNT120" s="1845" t="e">
        <f>+MNS120/MNS$16</f>
        <v>#DIV/0!</v>
      </c>
      <c r="MNU120" s="1538">
        <f>+MNU558</f>
        <v>0</v>
      </c>
      <c r="MNV120" s="1845" t="e">
        <f>+MNU120/MNU$16</f>
        <v>#DIV/0!</v>
      </c>
      <c r="MNW120" s="1538">
        <f>+MNW558</f>
        <v>0</v>
      </c>
      <c r="MNX120" s="1845" t="e">
        <f>+MNW120/MNW$16</f>
        <v>#DIV/0!</v>
      </c>
      <c r="MNY120" s="1538">
        <f>+MNY558</f>
        <v>0</v>
      </c>
      <c r="MNZ120" s="1845" t="e">
        <f>+MNY120/MNY$16</f>
        <v>#DIV/0!</v>
      </c>
      <c r="MOA120" s="1538">
        <f>+MOA558</f>
        <v>0</v>
      </c>
      <c r="MOB120" s="1845" t="e">
        <f>+MOA120/MOA$16</f>
        <v>#DIV/0!</v>
      </c>
      <c r="MOC120" s="1538">
        <f>+MOC558</f>
        <v>0</v>
      </c>
      <c r="MOD120" s="1845" t="e">
        <f>+MOC120/MOC$16</f>
        <v>#DIV/0!</v>
      </c>
      <c r="MOE120" s="1538">
        <f>+MOE558</f>
        <v>0</v>
      </c>
      <c r="MOF120" s="1845" t="e">
        <f>+MOE120/MOE$16</f>
        <v>#DIV/0!</v>
      </c>
      <c r="MOG120" s="1538">
        <f>+MOG558</f>
        <v>0</v>
      </c>
      <c r="MOH120" s="1845" t="e">
        <f>+MOG120/MOG$16</f>
        <v>#DIV/0!</v>
      </c>
      <c r="MOI120" s="1538">
        <f>+MOI558</f>
        <v>0</v>
      </c>
      <c r="MOJ120" s="1845" t="e">
        <f>+MOI120/MOI$16</f>
        <v>#DIV/0!</v>
      </c>
      <c r="MOK120" s="1538">
        <f>+MOK558</f>
        <v>0</v>
      </c>
      <c r="MOL120" s="1845" t="e">
        <f>+MOK120/MOK$16</f>
        <v>#DIV/0!</v>
      </c>
      <c r="MOM120" s="1538">
        <f>+MOM558</f>
        <v>0</v>
      </c>
      <c r="MON120" s="1845" t="e">
        <f>+MOM120/MOM$16</f>
        <v>#DIV/0!</v>
      </c>
      <c r="MOO120" s="1538">
        <f>+MOO558</f>
        <v>0</v>
      </c>
      <c r="MOP120" s="1845" t="e">
        <f>+MOO120/MOO$16</f>
        <v>#DIV/0!</v>
      </c>
      <c r="MOQ120" s="1538">
        <f>+MOQ558</f>
        <v>0</v>
      </c>
      <c r="MOR120" s="1845" t="e">
        <f>+MOQ120/MOQ$16</f>
        <v>#DIV/0!</v>
      </c>
      <c r="MOS120" s="1538">
        <f>+MOS558</f>
        <v>0</v>
      </c>
      <c r="MOT120" s="1845" t="e">
        <f>+MOS120/MOS$16</f>
        <v>#DIV/0!</v>
      </c>
      <c r="MOU120" s="1538">
        <f>+MOU558</f>
        <v>0</v>
      </c>
      <c r="MOV120" s="1845" t="e">
        <f>+MOU120/MOU$16</f>
        <v>#DIV/0!</v>
      </c>
      <c r="MOW120" s="1538">
        <f>+MOW558</f>
        <v>0</v>
      </c>
      <c r="MOX120" s="1845" t="e">
        <f>+MOW120/MOW$16</f>
        <v>#DIV/0!</v>
      </c>
      <c r="MOY120" s="1538">
        <f>+MOY558</f>
        <v>0</v>
      </c>
      <c r="MOZ120" s="1845" t="e">
        <f>+MOY120/MOY$16</f>
        <v>#DIV/0!</v>
      </c>
      <c r="MPA120" s="1538">
        <f>+MPA558</f>
        <v>0</v>
      </c>
      <c r="MPB120" s="1845" t="e">
        <f>+MPA120/MPA$16</f>
        <v>#DIV/0!</v>
      </c>
      <c r="MPC120" s="1538">
        <f>+MPC558</f>
        <v>0</v>
      </c>
      <c r="MPD120" s="1845" t="e">
        <f>+MPC120/MPC$16</f>
        <v>#DIV/0!</v>
      </c>
      <c r="MPE120" s="1538">
        <f>+MPE558</f>
        <v>0</v>
      </c>
      <c r="MPF120" s="1845" t="e">
        <f>+MPE120/MPE$16</f>
        <v>#DIV/0!</v>
      </c>
      <c r="MPG120" s="1538">
        <f>+MPG558</f>
        <v>0</v>
      </c>
      <c r="MPH120" s="1845" t="e">
        <f>+MPG120/MPG$16</f>
        <v>#DIV/0!</v>
      </c>
      <c r="MPI120" s="1538">
        <f>+MPI558</f>
        <v>0</v>
      </c>
      <c r="MPJ120" s="1845" t="e">
        <f>+MPI120/MPI$16</f>
        <v>#DIV/0!</v>
      </c>
      <c r="MPK120" s="1538">
        <f>+MPK558</f>
        <v>0</v>
      </c>
      <c r="MPL120" s="1845" t="e">
        <f>+MPK120/MPK$16</f>
        <v>#DIV/0!</v>
      </c>
      <c r="MPM120" s="1538">
        <f>+MPM558</f>
        <v>0</v>
      </c>
      <c r="MPN120" s="1845" t="e">
        <f>+MPM120/MPM$16</f>
        <v>#DIV/0!</v>
      </c>
      <c r="MPO120" s="1538">
        <f>+MPO558</f>
        <v>0</v>
      </c>
      <c r="MPP120" s="1845" t="e">
        <f>+MPO120/MPO$16</f>
        <v>#DIV/0!</v>
      </c>
      <c r="MPQ120" s="1538">
        <f>+MPQ558</f>
        <v>0</v>
      </c>
      <c r="MPR120" s="1845" t="e">
        <f>+MPQ120/MPQ$16</f>
        <v>#DIV/0!</v>
      </c>
      <c r="MPS120" s="1538">
        <f>+MPS558</f>
        <v>0</v>
      </c>
      <c r="MPT120" s="1845" t="e">
        <f>+MPS120/MPS$16</f>
        <v>#DIV/0!</v>
      </c>
      <c r="MPU120" s="1538">
        <f>+MPU558</f>
        <v>0</v>
      </c>
      <c r="MPV120" s="1845" t="e">
        <f>+MPU120/MPU$16</f>
        <v>#DIV/0!</v>
      </c>
      <c r="MPW120" s="1538">
        <f>+MPW558</f>
        <v>0</v>
      </c>
      <c r="MPX120" s="1845" t="e">
        <f>+MPW120/MPW$16</f>
        <v>#DIV/0!</v>
      </c>
      <c r="MPY120" s="1538">
        <f>+MPY558</f>
        <v>0</v>
      </c>
      <c r="MPZ120" s="1845" t="e">
        <f>+MPY120/MPY$16</f>
        <v>#DIV/0!</v>
      </c>
      <c r="MQA120" s="1538">
        <f>+MQA558</f>
        <v>0</v>
      </c>
      <c r="MQB120" s="1845" t="e">
        <f>+MQA120/MQA$16</f>
        <v>#DIV/0!</v>
      </c>
      <c r="MQC120" s="1538">
        <f>+MQC558</f>
        <v>0</v>
      </c>
      <c r="MQD120" s="1845" t="e">
        <f>+MQC120/MQC$16</f>
        <v>#DIV/0!</v>
      </c>
      <c r="MQE120" s="1538">
        <f>+MQE558</f>
        <v>0</v>
      </c>
      <c r="MQF120" s="1845" t="e">
        <f>+MQE120/MQE$16</f>
        <v>#DIV/0!</v>
      </c>
      <c r="MQG120" s="1538">
        <f>+MQG558</f>
        <v>0</v>
      </c>
      <c r="MQH120" s="1845" t="e">
        <f>+MQG120/MQG$16</f>
        <v>#DIV/0!</v>
      </c>
      <c r="MQI120" s="1538">
        <f>+MQI558</f>
        <v>0</v>
      </c>
      <c r="MQJ120" s="1845" t="e">
        <f>+MQI120/MQI$16</f>
        <v>#DIV/0!</v>
      </c>
      <c r="MQK120" s="1538">
        <f>+MQK558</f>
        <v>0</v>
      </c>
      <c r="MQL120" s="1845" t="e">
        <f>+MQK120/MQK$16</f>
        <v>#DIV/0!</v>
      </c>
      <c r="MQM120" s="1538">
        <f>+MQM558</f>
        <v>0</v>
      </c>
      <c r="MQN120" s="1845" t="e">
        <f>+MQM120/MQM$16</f>
        <v>#DIV/0!</v>
      </c>
      <c r="MQO120" s="1538">
        <f>+MQO558</f>
        <v>0</v>
      </c>
      <c r="MQP120" s="1845" t="e">
        <f>+MQO120/MQO$16</f>
        <v>#DIV/0!</v>
      </c>
      <c r="MQQ120" s="1538">
        <f>+MQQ558</f>
        <v>0</v>
      </c>
      <c r="MQR120" s="1845" t="e">
        <f>+MQQ120/MQQ$16</f>
        <v>#DIV/0!</v>
      </c>
      <c r="MQS120" s="1538">
        <f>+MQS558</f>
        <v>0</v>
      </c>
      <c r="MQT120" s="1845" t="e">
        <f>+MQS120/MQS$16</f>
        <v>#DIV/0!</v>
      </c>
      <c r="MQU120" s="1538">
        <f>+MQU558</f>
        <v>0</v>
      </c>
      <c r="MQV120" s="1845" t="e">
        <f>+MQU120/MQU$16</f>
        <v>#DIV/0!</v>
      </c>
      <c r="MQW120" s="1538">
        <f>+MQW558</f>
        <v>0</v>
      </c>
      <c r="MQX120" s="1845" t="e">
        <f>+MQW120/MQW$16</f>
        <v>#DIV/0!</v>
      </c>
      <c r="MQY120" s="1538">
        <f>+MQY558</f>
        <v>0</v>
      </c>
      <c r="MQZ120" s="1845" t="e">
        <f>+MQY120/MQY$16</f>
        <v>#DIV/0!</v>
      </c>
      <c r="MRA120" s="1538">
        <f>+MRA558</f>
        <v>0</v>
      </c>
      <c r="MRB120" s="1845" t="e">
        <f>+MRA120/MRA$16</f>
        <v>#DIV/0!</v>
      </c>
      <c r="MRC120" s="1538">
        <f>+MRC558</f>
        <v>0</v>
      </c>
      <c r="MRD120" s="1845" t="e">
        <f>+MRC120/MRC$16</f>
        <v>#DIV/0!</v>
      </c>
      <c r="MRE120" s="1538">
        <f>+MRE558</f>
        <v>0</v>
      </c>
      <c r="MRF120" s="1845" t="e">
        <f>+MRE120/MRE$16</f>
        <v>#DIV/0!</v>
      </c>
      <c r="MRG120" s="1538">
        <f>+MRG558</f>
        <v>0</v>
      </c>
      <c r="MRH120" s="1845" t="e">
        <f>+MRG120/MRG$16</f>
        <v>#DIV/0!</v>
      </c>
      <c r="MRI120" s="1538">
        <f>+MRI558</f>
        <v>0</v>
      </c>
      <c r="MRJ120" s="1845" t="e">
        <f>+MRI120/MRI$16</f>
        <v>#DIV/0!</v>
      </c>
      <c r="MRK120" s="1538">
        <f>+MRK558</f>
        <v>0</v>
      </c>
      <c r="MRL120" s="1845" t="e">
        <f>+MRK120/MRK$16</f>
        <v>#DIV/0!</v>
      </c>
      <c r="MRM120" s="1538">
        <f>+MRM558</f>
        <v>0</v>
      </c>
      <c r="MRN120" s="1845" t="e">
        <f>+MRM120/MRM$16</f>
        <v>#DIV/0!</v>
      </c>
      <c r="MRO120" s="1538">
        <f>+MRO558</f>
        <v>0</v>
      </c>
      <c r="MRP120" s="1845" t="e">
        <f>+MRO120/MRO$16</f>
        <v>#DIV/0!</v>
      </c>
      <c r="MRQ120" s="1538">
        <f>+MRQ558</f>
        <v>0</v>
      </c>
      <c r="MRR120" s="1845" t="e">
        <f>+MRQ120/MRQ$16</f>
        <v>#DIV/0!</v>
      </c>
      <c r="MRS120" s="1538">
        <f>+MRS558</f>
        <v>0</v>
      </c>
      <c r="MRT120" s="1845" t="e">
        <f>+MRS120/MRS$16</f>
        <v>#DIV/0!</v>
      </c>
      <c r="MRU120" s="1538">
        <f>+MRU558</f>
        <v>0</v>
      </c>
      <c r="MRV120" s="1845" t="e">
        <f>+MRU120/MRU$16</f>
        <v>#DIV/0!</v>
      </c>
      <c r="MRW120" s="1538">
        <f>+MRW558</f>
        <v>0</v>
      </c>
      <c r="MRX120" s="1845" t="e">
        <f>+MRW120/MRW$16</f>
        <v>#DIV/0!</v>
      </c>
      <c r="MRY120" s="1538">
        <f>+MRY558</f>
        <v>0</v>
      </c>
      <c r="MRZ120" s="1845" t="e">
        <f>+MRY120/MRY$16</f>
        <v>#DIV/0!</v>
      </c>
      <c r="MSA120" s="1538">
        <f>+MSA558</f>
        <v>0</v>
      </c>
      <c r="MSB120" s="1845" t="e">
        <f>+MSA120/MSA$16</f>
        <v>#DIV/0!</v>
      </c>
      <c r="MSC120" s="1538">
        <f>+MSC558</f>
        <v>0</v>
      </c>
      <c r="MSD120" s="1845" t="e">
        <f>+MSC120/MSC$16</f>
        <v>#DIV/0!</v>
      </c>
      <c r="MSE120" s="1538">
        <f>+MSE558</f>
        <v>0</v>
      </c>
      <c r="MSF120" s="1845" t="e">
        <f>+MSE120/MSE$16</f>
        <v>#DIV/0!</v>
      </c>
      <c r="MSG120" s="1538">
        <f>+MSG558</f>
        <v>0</v>
      </c>
      <c r="MSH120" s="1845" t="e">
        <f>+MSG120/MSG$16</f>
        <v>#DIV/0!</v>
      </c>
      <c r="MSI120" s="1538">
        <f>+MSI558</f>
        <v>0</v>
      </c>
      <c r="MSJ120" s="1845" t="e">
        <f>+MSI120/MSI$16</f>
        <v>#DIV/0!</v>
      </c>
      <c r="MSK120" s="1538">
        <f>+MSK558</f>
        <v>0</v>
      </c>
      <c r="MSL120" s="1845" t="e">
        <f>+MSK120/MSK$16</f>
        <v>#DIV/0!</v>
      </c>
      <c r="MSM120" s="1538">
        <f>+MSM558</f>
        <v>0</v>
      </c>
      <c r="MSN120" s="1845" t="e">
        <f>+MSM120/MSM$16</f>
        <v>#DIV/0!</v>
      </c>
      <c r="MSO120" s="1538">
        <f>+MSO558</f>
        <v>0</v>
      </c>
      <c r="MSP120" s="1845" t="e">
        <f>+MSO120/MSO$16</f>
        <v>#DIV/0!</v>
      </c>
      <c r="MSQ120" s="1538">
        <f>+MSQ558</f>
        <v>0</v>
      </c>
      <c r="MSR120" s="1845" t="e">
        <f>+MSQ120/MSQ$16</f>
        <v>#DIV/0!</v>
      </c>
      <c r="MSS120" s="1538">
        <f>+MSS558</f>
        <v>0</v>
      </c>
      <c r="MST120" s="1845" t="e">
        <f>+MSS120/MSS$16</f>
        <v>#DIV/0!</v>
      </c>
      <c r="MSU120" s="1538">
        <f>+MSU558</f>
        <v>0</v>
      </c>
      <c r="MSV120" s="1845" t="e">
        <f>+MSU120/MSU$16</f>
        <v>#DIV/0!</v>
      </c>
      <c r="MSW120" s="1538">
        <f>+MSW558</f>
        <v>0</v>
      </c>
      <c r="MSX120" s="1845" t="e">
        <f>+MSW120/MSW$16</f>
        <v>#DIV/0!</v>
      </c>
      <c r="MSY120" s="1538">
        <f>+MSY558</f>
        <v>0</v>
      </c>
      <c r="MSZ120" s="1845" t="e">
        <f>+MSY120/MSY$16</f>
        <v>#DIV/0!</v>
      </c>
      <c r="MTA120" s="1538">
        <f>+MTA558</f>
        <v>0</v>
      </c>
      <c r="MTB120" s="1845" t="e">
        <f>+MTA120/MTA$16</f>
        <v>#DIV/0!</v>
      </c>
      <c r="MTC120" s="1538">
        <f>+MTC558</f>
        <v>0</v>
      </c>
      <c r="MTD120" s="1845" t="e">
        <f>+MTC120/MTC$16</f>
        <v>#DIV/0!</v>
      </c>
      <c r="MTE120" s="1538">
        <f>+MTE558</f>
        <v>0</v>
      </c>
      <c r="MTF120" s="1845" t="e">
        <f>+MTE120/MTE$16</f>
        <v>#DIV/0!</v>
      </c>
      <c r="MTG120" s="1538">
        <f>+MTG558</f>
        <v>0</v>
      </c>
      <c r="MTH120" s="1845" t="e">
        <f>+MTG120/MTG$16</f>
        <v>#DIV/0!</v>
      </c>
      <c r="MTI120" s="1538">
        <f>+MTI558</f>
        <v>0</v>
      </c>
      <c r="MTJ120" s="1845" t="e">
        <f>+MTI120/MTI$16</f>
        <v>#DIV/0!</v>
      </c>
      <c r="MTK120" s="1538">
        <f>+MTK558</f>
        <v>0</v>
      </c>
      <c r="MTL120" s="1845" t="e">
        <f>+MTK120/MTK$16</f>
        <v>#DIV/0!</v>
      </c>
      <c r="MTM120" s="1538">
        <f>+MTM558</f>
        <v>0</v>
      </c>
      <c r="MTN120" s="1845" t="e">
        <f>+MTM120/MTM$16</f>
        <v>#DIV/0!</v>
      </c>
      <c r="MTO120" s="1538">
        <f>+MTO558</f>
        <v>0</v>
      </c>
      <c r="MTP120" s="1845" t="e">
        <f>+MTO120/MTO$16</f>
        <v>#DIV/0!</v>
      </c>
      <c r="MTQ120" s="1538">
        <f>+MTQ558</f>
        <v>0</v>
      </c>
      <c r="MTR120" s="1845" t="e">
        <f>+MTQ120/MTQ$16</f>
        <v>#DIV/0!</v>
      </c>
      <c r="MTS120" s="1538">
        <f>+MTS558</f>
        <v>0</v>
      </c>
      <c r="MTT120" s="1845" t="e">
        <f>+MTS120/MTS$16</f>
        <v>#DIV/0!</v>
      </c>
      <c r="MTU120" s="1538">
        <f>+MTU558</f>
        <v>0</v>
      </c>
      <c r="MTV120" s="1845" t="e">
        <f>+MTU120/MTU$16</f>
        <v>#DIV/0!</v>
      </c>
      <c r="MTW120" s="1538">
        <f>+MTW558</f>
        <v>0</v>
      </c>
      <c r="MTX120" s="1845" t="e">
        <f>+MTW120/MTW$16</f>
        <v>#DIV/0!</v>
      </c>
      <c r="MTY120" s="1538">
        <f>+MTY558</f>
        <v>0</v>
      </c>
      <c r="MTZ120" s="1845" t="e">
        <f>+MTY120/MTY$16</f>
        <v>#DIV/0!</v>
      </c>
      <c r="MUA120" s="1538">
        <f>+MUA558</f>
        <v>0</v>
      </c>
      <c r="MUB120" s="1845" t="e">
        <f>+MUA120/MUA$16</f>
        <v>#DIV/0!</v>
      </c>
      <c r="MUC120" s="1538">
        <f>+MUC558</f>
        <v>0</v>
      </c>
      <c r="MUD120" s="1845" t="e">
        <f>+MUC120/MUC$16</f>
        <v>#DIV/0!</v>
      </c>
      <c r="MUE120" s="1538">
        <f>+MUE558</f>
        <v>0</v>
      </c>
      <c r="MUF120" s="1845" t="e">
        <f>+MUE120/MUE$16</f>
        <v>#DIV/0!</v>
      </c>
      <c r="MUG120" s="1538">
        <f>+MUG558</f>
        <v>0</v>
      </c>
      <c r="MUH120" s="1845" t="e">
        <f>+MUG120/MUG$16</f>
        <v>#DIV/0!</v>
      </c>
      <c r="MUI120" s="1538">
        <f>+MUI558</f>
        <v>0</v>
      </c>
      <c r="MUJ120" s="1845" t="e">
        <f>+MUI120/MUI$16</f>
        <v>#DIV/0!</v>
      </c>
      <c r="MUK120" s="1538">
        <f>+MUK558</f>
        <v>0</v>
      </c>
      <c r="MUL120" s="1845" t="e">
        <f>+MUK120/MUK$16</f>
        <v>#DIV/0!</v>
      </c>
      <c r="MUM120" s="1538">
        <f>+MUM558</f>
        <v>0</v>
      </c>
      <c r="MUN120" s="1845" t="e">
        <f>+MUM120/MUM$16</f>
        <v>#DIV/0!</v>
      </c>
      <c r="MUO120" s="1538">
        <f>+MUO558</f>
        <v>0</v>
      </c>
      <c r="MUP120" s="1845" t="e">
        <f>+MUO120/MUO$16</f>
        <v>#DIV/0!</v>
      </c>
      <c r="MUQ120" s="1538">
        <f>+MUQ558</f>
        <v>0</v>
      </c>
      <c r="MUR120" s="1845" t="e">
        <f>+MUQ120/MUQ$16</f>
        <v>#DIV/0!</v>
      </c>
      <c r="MUS120" s="1538">
        <f>+MUS558</f>
        <v>0</v>
      </c>
      <c r="MUT120" s="1845" t="e">
        <f>+MUS120/MUS$16</f>
        <v>#DIV/0!</v>
      </c>
      <c r="MUU120" s="1538">
        <f>+MUU558</f>
        <v>0</v>
      </c>
      <c r="MUV120" s="1845" t="e">
        <f>+MUU120/MUU$16</f>
        <v>#DIV/0!</v>
      </c>
      <c r="MUW120" s="1538">
        <f>+MUW558</f>
        <v>0</v>
      </c>
      <c r="MUX120" s="1845" t="e">
        <f>+MUW120/MUW$16</f>
        <v>#DIV/0!</v>
      </c>
      <c r="MUY120" s="1538">
        <f>+MUY558</f>
        <v>0</v>
      </c>
      <c r="MUZ120" s="1845" t="e">
        <f>+MUY120/MUY$16</f>
        <v>#DIV/0!</v>
      </c>
      <c r="MVA120" s="1538">
        <f>+MVA558</f>
        <v>0</v>
      </c>
      <c r="MVB120" s="1845" t="e">
        <f>+MVA120/MVA$16</f>
        <v>#DIV/0!</v>
      </c>
      <c r="MVC120" s="1538">
        <f>+MVC558</f>
        <v>0</v>
      </c>
      <c r="MVD120" s="1845" t="e">
        <f>+MVC120/MVC$16</f>
        <v>#DIV/0!</v>
      </c>
      <c r="MVE120" s="1538">
        <f>+MVE558</f>
        <v>0</v>
      </c>
      <c r="MVF120" s="1845" t="e">
        <f>+MVE120/MVE$16</f>
        <v>#DIV/0!</v>
      </c>
      <c r="MVG120" s="1538">
        <f>+MVG558</f>
        <v>0</v>
      </c>
      <c r="MVH120" s="1845" t="e">
        <f>+MVG120/MVG$16</f>
        <v>#DIV/0!</v>
      </c>
      <c r="MVI120" s="1538">
        <f>+MVI558</f>
        <v>0</v>
      </c>
      <c r="MVJ120" s="1845" t="e">
        <f>+MVI120/MVI$16</f>
        <v>#DIV/0!</v>
      </c>
      <c r="MVK120" s="1538">
        <f>+MVK558</f>
        <v>0</v>
      </c>
      <c r="MVL120" s="1845" t="e">
        <f>+MVK120/MVK$16</f>
        <v>#DIV/0!</v>
      </c>
      <c r="MVM120" s="1538">
        <f>+MVM558</f>
        <v>0</v>
      </c>
      <c r="MVN120" s="1845" t="e">
        <f>+MVM120/MVM$16</f>
        <v>#DIV/0!</v>
      </c>
      <c r="MVO120" s="1538">
        <f>+MVO558</f>
        <v>0</v>
      </c>
      <c r="MVP120" s="1845" t="e">
        <f>+MVO120/MVO$16</f>
        <v>#DIV/0!</v>
      </c>
      <c r="MVQ120" s="1538">
        <f>+MVQ558</f>
        <v>0</v>
      </c>
      <c r="MVR120" s="1845" t="e">
        <f>+MVQ120/MVQ$16</f>
        <v>#DIV/0!</v>
      </c>
      <c r="MVS120" s="1538">
        <f>+MVS558</f>
        <v>0</v>
      </c>
      <c r="MVT120" s="1845" t="e">
        <f>+MVS120/MVS$16</f>
        <v>#DIV/0!</v>
      </c>
      <c r="MVU120" s="1538">
        <f>+MVU558</f>
        <v>0</v>
      </c>
      <c r="MVV120" s="1845" t="e">
        <f>+MVU120/MVU$16</f>
        <v>#DIV/0!</v>
      </c>
      <c r="MVW120" s="1538">
        <f>+MVW558</f>
        <v>0</v>
      </c>
      <c r="MVX120" s="1845" t="e">
        <f>+MVW120/MVW$16</f>
        <v>#DIV/0!</v>
      </c>
      <c r="MVY120" s="1538">
        <f>+MVY558</f>
        <v>0</v>
      </c>
      <c r="MVZ120" s="1845" t="e">
        <f>+MVY120/MVY$16</f>
        <v>#DIV/0!</v>
      </c>
      <c r="MWA120" s="1538">
        <f>+MWA558</f>
        <v>0</v>
      </c>
      <c r="MWB120" s="1845" t="e">
        <f>+MWA120/MWA$16</f>
        <v>#DIV/0!</v>
      </c>
      <c r="MWC120" s="1538">
        <f>+MWC558</f>
        <v>0</v>
      </c>
      <c r="MWD120" s="1845" t="e">
        <f>+MWC120/MWC$16</f>
        <v>#DIV/0!</v>
      </c>
      <c r="MWE120" s="1538">
        <f>+MWE558</f>
        <v>0</v>
      </c>
      <c r="MWF120" s="1845" t="e">
        <f>+MWE120/MWE$16</f>
        <v>#DIV/0!</v>
      </c>
      <c r="MWG120" s="1538">
        <f>+MWG558</f>
        <v>0</v>
      </c>
      <c r="MWH120" s="1845" t="e">
        <f>+MWG120/MWG$16</f>
        <v>#DIV/0!</v>
      </c>
      <c r="MWI120" s="1538">
        <f>+MWI558</f>
        <v>0</v>
      </c>
      <c r="MWJ120" s="1845" t="e">
        <f>+MWI120/MWI$16</f>
        <v>#DIV/0!</v>
      </c>
      <c r="MWK120" s="1538">
        <f>+MWK558</f>
        <v>0</v>
      </c>
      <c r="MWL120" s="1845" t="e">
        <f>+MWK120/MWK$16</f>
        <v>#DIV/0!</v>
      </c>
      <c r="MWM120" s="1538">
        <f>+MWM558</f>
        <v>0</v>
      </c>
      <c r="MWN120" s="1845" t="e">
        <f>+MWM120/MWM$16</f>
        <v>#DIV/0!</v>
      </c>
      <c r="MWO120" s="1538">
        <f>+MWO558</f>
        <v>0</v>
      </c>
      <c r="MWP120" s="1845" t="e">
        <f>+MWO120/MWO$16</f>
        <v>#DIV/0!</v>
      </c>
      <c r="MWQ120" s="1538">
        <f>+MWQ558</f>
        <v>0</v>
      </c>
      <c r="MWR120" s="1845" t="e">
        <f>+MWQ120/MWQ$16</f>
        <v>#DIV/0!</v>
      </c>
      <c r="MWS120" s="1538">
        <f>+MWS558</f>
        <v>0</v>
      </c>
      <c r="MWT120" s="1845" t="e">
        <f>+MWS120/MWS$16</f>
        <v>#DIV/0!</v>
      </c>
      <c r="MWU120" s="1538">
        <f>+MWU558</f>
        <v>0</v>
      </c>
      <c r="MWV120" s="1845" t="e">
        <f>+MWU120/MWU$16</f>
        <v>#DIV/0!</v>
      </c>
      <c r="MWW120" s="1538">
        <f>+MWW558</f>
        <v>0</v>
      </c>
      <c r="MWX120" s="1845" t="e">
        <f>+MWW120/MWW$16</f>
        <v>#DIV/0!</v>
      </c>
      <c r="MWY120" s="1538">
        <f>+MWY558</f>
        <v>0</v>
      </c>
      <c r="MWZ120" s="1845" t="e">
        <f>+MWY120/MWY$16</f>
        <v>#DIV/0!</v>
      </c>
      <c r="MXA120" s="1538">
        <f>+MXA558</f>
        <v>0</v>
      </c>
      <c r="MXB120" s="1845" t="e">
        <f>+MXA120/MXA$16</f>
        <v>#DIV/0!</v>
      </c>
      <c r="MXC120" s="1538">
        <f>+MXC558</f>
        <v>0</v>
      </c>
      <c r="MXD120" s="1845" t="e">
        <f>+MXC120/MXC$16</f>
        <v>#DIV/0!</v>
      </c>
      <c r="MXE120" s="1538">
        <f>+MXE558</f>
        <v>0</v>
      </c>
      <c r="MXF120" s="1845" t="e">
        <f>+MXE120/MXE$16</f>
        <v>#DIV/0!</v>
      </c>
      <c r="MXG120" s="1538">
        <f>+MXG558</f>
        <v>0</v>
      </c>
      <c r="MXH120" s="1845" t="e">
        <f>+MXG120/MXG$16</f>
        <v>#DIV/0!</v>
      </c>
      <c r="MXI120" s="1538">
        <f>+MXI558</f>
        <v>0</v>
      </c>
      <c r="MXJ120" s="1845" t="e">
        <f>+MXI120/MXI$16</f>
        <v>#DIV/0!</v>
      </c>
      <c r="MXK120" s="1538">
        <f>+MXK558</f>
        <v>0</v>
      </c>
      <c r="MXL120" s="1845" t="e">
        <f>+MXK120/MXK$16</f>
        <v>#DIV/0!</v>
      </c>
      <c r="MXM120" s="1538">
        <f>+MXM558</f>
        <v>0</v>
      </c>
      <c r="MXN120" s="1845" t="e">
        <f>+MXM120/MXM$16</f>
        <v>#DIV/0!</v>
      </c>
      <c r="MXO120" s="1538">
        <f>+MXO558</f>
        <v>0</v>
      </c>
      <c r="MXP120" s="1845" t="e">
        <f>+MXO120/MXO$16</f>
        <v>#DIV/0!</v>
      </c>
      <c r="MXQ120" s="1538">
        <f>+MXQ558</f>
        <v>0</v>
      </c>
      <c r="MXR120" s="1845" t="e">
        <f>+MXQ120/MXQ$16</f>
        <v>#DIV/0!</v>
      </c>
      <c r="MXS120" s="1538">
        <f>+MXS558</f>
        <v>0</v>
      </c>
      <c r="MXT120" s="1845" t="e">
        <f>+MXS120/MXS$16</f>
        <v>#DIV/0!</v>
      </c>
      <c r="MXU120" s="1538">
        <f>+MXU558</f>
        <v>0</v>
      </c>
      <c r="MXV120" s="1845" t="e">
        <f>+MXU120/MXU$16</f>
        <v>#DIV/0!</v>
      </c>
      <c r="MXW120" s="1538">
        <f>+MXW558</f>
        <v>0</v>
      </c>
      <c r="MXX120" s="1845" t="e">
        <f>+MXW120/MXW$16</f>
        <v>#DIV/0!</v>
      </c>
      <c r="MXY120" s="1538">
        <f>+MXY558</f>
        <v>0</v>
      </c>
      <c r="MXZ120" s="1845" t="e">
        <f>+MXY120/MXY$16</f>
        <v>#DIV/0!</v>
      </c>
      <c r="MYA120" s="1538">
        <f>+MYA558</f>
        <v>0</v>
      </c>
      <c r="MYB120" s="1845" t="e">
        <f>+MYA120/MYA$16</f>
        <v>#DIV/0!</v>
      </c>
      <c r="MYC120" s="1538">
        <f>+MYC558</f>
        <v>0</v>
      </c>
      <c r="MYD120" s="1845" t="e">
        <f>+MYC120/MYC$16</f>
        <v>#DIV/0!</v>
      </c>
      <c r="MYE120" s="1538">
        <f>+MYE558</f>
        <v>0</v>
      </c>
      <c r="MYF120" s="1845" t="e">
        <f>+MYE120/MYE$16</f>
        <v>#DIV/0!</v>
      </c>
      <c r="MYG120" s="1538">
        <f>+MYG558</f>
        <v>0</v>
      </c>
      <c r="MYH120" s="1845" t="e">
        <f>+MYG120/MYG$16</f>
        <v>#DIV/0!</v>
      </c>
      <c r="MYI120" s="1538">
        <f>+MYI558</f>
        <v>0</v>
      </c>
      <c r="MYJ120" s="1845" t="e">
        <f>+MYI120/MYI$16</f>
        <v>#DIV/0!</v>
      </c>
      <c r="MYK120" s="1538">
        <f>+MYK558</f>
        <v>0</v>
      </c>
      <c r="MYL120" s="1845" t="e">
        <f>+MYK120/MYK$16</f>
        <v>#DIV/0!</v>
      </c>
      <c r="MYM120" s="1538">
        <f>+MYM558</f>
        <v>0</v>
      </c>
      <c r="MYN120" s="1845" t="e">
        <f>+MYM120/MYM$16</f>
        <v>#DIV/0!</v>
      </c>
      <c r="MYO120" s="1538">
        <f>+MYO558</f>
        <v>0</v>
      </c>
      <c r="MYP120" s="1845" t="e">
        <f>+MYO120/MYO$16</f>
        <v>#DIV/0!</v>
      </c>
      <c r="MYQ120" s="1538">
        <f>+MYQ558</f>
        <v>0</v>
      </c>
      <c r="MYR120" s="1845" t="e">
        <f>+MYQ120/MYQ$16</f>
        <v>#DIV/0!</v>
      </c>
      <c r="MYS120" s="1538">
        <f>+MYS558</f>
        <v>0</v>
      </c>
      <c r="MYT120" s="1845" t="e">
        <f>+MYS120/MYS$16</f>
        <v>#DIV/0!</v>
      </c>
      <c r="MYU120" s="1538">
        <f>+MYU558</f>
        <v>0</v>
      </c>
      <c r="MYV120" s="1845" t="e">
        <f>+MYU120/MYU$16</f>
        <v>#DIV/0!</v>
      </c>
      <c r="MYW120" s="1538">
        <f>+MYW558</f>
        <v>0</v>
      </c>
      <c r="MYX120" s="1845" t="e">
        <f>+MYW120/MYW$16</f>
        <v>#DIV/0!</v>
      </c>
      <c r="MYY120" s="1538">
        <f>+MYY558</f>
        <v>0</v>
      </c>
      <c r="MYZ120" s="1845" t="e">
        <f>+MYY120/MYY$16</f>
        <v>#DIV/0!</v>
      </c>
      <c r="MZA120" s="1538">
        <f>+MZA558</f>
        <v>0</v>
      </c>
      <c r="MZB120" s="1845" t="e">
        <f>+MZA120/MZA$16</f>
        <v>#DIV/0!</v>
      </c>
      <c r="MZC120" s="1538">
        <f>+MZC558</f>
        <v>0</v>
      </c>
      <c r="MZD120" s="1845" t="e">
        <f>+MZC120/MZC$16</f>
        <v>#DIV/0!</v>
      </c>
      <c r="MZE120" s="1538">
        <f>+MZE558</f>
        <v>0</v>
      </c>
      <c r="MZF120" s="1845" t="e">
        <f>+MZE120/MZE$16</f>
        <v>#DIV/0!</v>
      </c>
      <c r="MZG120" s="1538">
        <f>+MZG558</f>
        <v>0</v>
      </c>
      <c r="MZH120" s="1845" t="e">
        <f>+MZG120/MZG$16</f>
        <v>#DIV/0!</v>
      </c>
      <c r="MZI120" s="1538">
        <f>+MZI558</f>
        <v>0</v>
      </c>
      <c r="MZJ120" s="1845" t="e">
        <f>+MZI120/MZI$16</f>
        <v>#DIV/0!</v>
      </c>
      <c r="MZK120" s="1538">
        <f>+MZK558</f>
        <v>0</v>
      </c>
      <c r="MZL120" s="1845" t="e">
        <f>+MZK120/MZK$16</f>
        <v>#DIV/0!</v>
      </c>
      <c r="MZM120" s="1538">
        <f>+MZM558</f>
        <v>0</v>
      </c>
      <c r="MZN120" s="1845" t="e">
        <f>+MZM120/MZM$16</f>
        <v>#DIV/0!</v>
      </c>
      <c r="MZO120" s="1538">
        <f>+MZO558</f>
        <v>0</v>
      </c>
      <c r="MZP120" s="1845" t="e">
        <f>+MZO120/MZO$16</f>
        <v>#DIV/0!</v>
      </c>
      <c r="MZQ120" s="1538">
        <f>+MZQ558</f>
        <v>0</v>
      </c>
      <c r="MZR120" s="1845" t="e">
        <f>+MZQ120/MZQ$16</f>
        <v>#DIV/0!</v>
      </c>
      <c r="MZS120" s="1538">
        <f>+MZS558</f>
        <v>0</v>
      </c>
      <c r="MZT120" s="1845" t="e">
        <f>+MZS120/MZS$16</f>
        <v>#DIV/0!</v>
      </c>
      <c r="MZU120" s="1538">
        <f>+MZU558</f>
        <v>0</v>
      </c>
      <c r="MZV120" s="1845" t="e">
        <f>+MZU120/MZU$16</f>
        <v>#DIV/0!</v>
      </c>
      <c r="MZW120" s="1538">
        <f>+MZW558</f>
        <v>0</v>
      </c>
      <c r="MZX120" s="1845" t="e">
        <f>+MZW120/MZW$16</f>
        <v>#DIV/0!</v>
      </c>
      <c r="MZY120" s="1538">
        <f>+MZY558</f>
        <v>0</v>
      </c>
      <c r="MZZ120" s="1845" t="e">
        <f>+MZY120/MZY$16</f>
        <v>#DIV/0!</v>
      </c>
      <c r="NAA120" s="1538">
        <f>+NAA558</f>
        <v>0</v>
      </c>
      <c r="NAB120" s="1845" t="e">
        <f>+NAA120/NAA$16</f>
        <v>#DIV/0!</v>
      </c>
      <c r="NAC120" s="1538">
        <f>+NAC558</f>
        <v>0</v>
      </c>
      <c r="NAD120" s="1845" t="e">
        <f>+NAC120/NAC$16</f>
        <v>#DIV/0!</v>
      </c>
      <c r="NAE120" s="1538">
        <f>+NAE558</f>
        <v>0</v>
      </c>
      <c r="NAF120" s="1845" t="e">
        <f>+NAE120/NAE$16</f>
        <v>#DIV/0!</v>
      </c>
      <c r="NAG120" s="1538">
        <f>+NAG558</f>
        <v>0</v>
      </c>
      <c r="NAH120" s="1845" t="e">
        <f>+NAG120/NAG$16</f>
        <v>#DIV/0!</v>
      </c>
      <c r="NAI120" s="1538">
        <f>+NAI558</f>
        <v>0</v>
      </c>
      <c r="NAJ120" s="1845" t="e">
        <f>+NAI120/NAI$16</f>
        <v>#DIV/0!</v>
      </c>
      <c r="NAK120" s="1538">
        <f>+NAK558</f>
        <v>0</v>
      </c>
      <c r="NAL120" s="1845" t="e">
        <f>+NAK120/NAK$16</f>
        <v>#DIV/0!</v>
      </c>
      <c r="NAM120" s="1538">
        <f>+NAM558</f>
        <v>0</v>
      </c>
      <c r="NAN120" s="1845" t="e">
        <f>+NAM120/NAM$16</f>
        <v>#DIV/0!</v>
      </c>
      <c r="NAO120" s="1538">
        <f>+NAO558</f>
        <v>0</v>
      </c>
      <c r="NAP120" s="1845" t="e">
        <f>+NAO120/NAO$16</f>
        <v>#DIV/0!</v>
      </c>
      <c r="NAQ120" s="1538">
        <f>+NAQ558</f>
        <v>0</v>
      </c>
      <c r="NAR120" s="1845" t="e">
        <f>+NAQ120/NAQ$16</f>
        <v>#DIV/0!</v>
      </c>
      <c r="NAS120" s="1538">
        <f>+NAS558</f>
        <v>0</v>
      </c>
      <c r="NAT120" s="1845" t="e">
        <f>+NAS120/NAS$16</f>
        <v>#DIV/0!</v>
      </c>
      <c r="NAU120" s="1538">
        <f>+NAU558</f>
        <v>0</v>
      </c>
      <c r="NAV120" s="1845" t="e">
        <f>+NAU120/NAU$16</f>
        <v>#DIV/0!</v>
      </c>
      <c r="NAW120" s="1538">
        <f>+NAW558</f>
        <v>0</v>
      </c>
      <c r="NAX120" s="1845" t="e">
        <f>+NAW120/NAW$16</f>
        <v>#DIV/0!</v>
      </c>
      <c r="NAY120" s="1538">
        <f>+NAY558</f>
        <v>0</v>
      </c>
      <c r="NAZ120" s="1845" t="e">
        <f>+NAY120/NAY$16</f>
        <v>#DIV/0!</v>
      </c>
      <c r="NBA120" s="1538">
        <f>+NBA558</f>
        <v>0</v>
      </c>
      <c r="NBB120" s="1845" t="e">
        <f>+NBA120/NBA$16</f>
        <v>#DIV/0!</v>
      </c>
      <c r="NBC120" s="1538">
        <f>+NBC558</f>
        <v>0</v>
      </c>
      <c r="NBD120" s="1845" t="e">
        <f>+NBC120/NBC$16</f>
        <v>#DIV/0!</v>
      </c>
      <c r="NBE120" s="1538">
        <f>+NBE558</f>
        <v>0</v>
      </c>
      <c r="NBF120" s="1845" t="e">
        <f>+NBE120/NBE$16</f>
        <v>#DIV/0!</v>
      </c>
      <c r="NBG120" s="1538">
        <f>+NBG558</f>
        <v>0</v>
      </c>
      <c r="NBH120" s="1845" t="e">
        <f>+NBG120/NBG$16</f>
        <v>#DIV/0!</v>
      </c>
      <c r="NBI120" s="1538">
        <f>+NBI558</f>
        <v>0</v>
      </c>
      <c r="NBJ120" s="1845" t="e">
        <f>+NBI120/NBI$16</f>
        <v>#DIV/0!</v>
      </c>
      <c r="NBK120" s="1538">
        <f>+NBK558</f>
        <v>0</v>
      </c>
      <c r="NBL120" s="1845" t="e">
        <f>+NBK120/NBK$16</f>
        <v>#DIV/0!</v>
      </c>
      <c r="NBM120" s="1538">
        <f>+NBM558</f>
        <v>0</v>
      </c>
      <c r="NBN120" s="1845" t="e">
        <f>+NBM120/NBM$16</f>
        <v>#DIV/0!</v>
      </c>
      <c r="NBO120" s="1538">
        <f>+NBO558</f>
        <v>0</v>
      </c>
      <c r="NBP120" s="1845" t="e">
        <f>+NBO120/NBO$16</f>
        <v>#DIV/0!</v>
      </c>
      <c r="NBQ120" s="1538">
        <f>+NBQ558</f>
        <v>0</v>
      </c>
      <c r="NBR120" s="1845" t="e">
        <f>+NBQ120/NBQ$16</f>
        <v>#DIV/0!</v>
      </c>
      <c r="NBS120" s="1538">
        <f>+NBS558</f>
        <v>0</v>
      </c>
      <c r="NBT120" s="1845" t="e">
        <f>+NBS120/NBS$16</f>
        <v>#DIV/0!</v>
      </c>
      <c r="NBU120" s="1538">
        <f>+NBU558</f>
        <v>0</v>
      </c>
      <c r="NBV120" s="1845" t="e">
        <f>+NBU120/NBU$16</f>
        <v>#DIV/0!</v>
      </c>
      <c r="NBW120" s="1538">
        <f>+NBW558</f>
        <v>0</v>
      </c>
      <c r="NBX120" s="1845" t="e">
        <f>+NBW120/NBW$16</f>
        <v>#DIV/0!</v>
      </c>
      <c r="NBY120" s="1538">
        <f>+NBY558</f>
        <v>0</v>
      </c>
      <c r="NBZ120" s="1845" t="e">
        <f>+NBY120/NBY$16</f>
        <v>#DIV/0!</v>
      </c>
      <c r="NCA120" s="1538">
        <f>+NCA558</f>
        <v>0</v>
      </c>
      <c r="NCB120" s="1845" t="e">
        <f>+NCA120/NCA$16</f>
        <v>#DIV/0!</v>
      </c>
      <c r="NCC120" s="1538">
        <f>+NCC558</f>
        <v>0</v>
      </c>
      <c r="NCD120" s="1845" t="e">
        <f>+NCC120/NCC$16</f>
        <v>#DIV/0!</v>
      </c>
      <c r="NCE120" s="1538">
        <f>+NCE558</f>
        <v>0</v>
      </c>
      <c r="NCF120" s="1845" t="e">
        <f>+NCE120/NCE$16</f>
        <v>#DIV/0!</v>
      </c>
      <c r="NCG120" s="1538">
        <f>+NCG558</f>
        <v>0</v>
      </c>
      <c r="NCH120" s="1845" t="e">
        <f>+NCG120/NCG$16</f>
        <v>#DIV/0!</v>
      </c>
      <c r="NCI120" s="1538">
        <f>+NCI558</f>
        <v>0</v>
      </c>
      <c r="NCJ120" s="1845" t="e">
        <f>+NCI120/NCI$16</f>
        <v>#DIV/0!</v>
      </c>
      <c r="NCK120" s="1538">
        <f>+NCK558</f>
        <v>0</v>
      </c>
      <c r="NCL120" s="1845" t="e">
        <f>+NCK120/NCK$16</f>
        <v>#DIV/0!</v>
      </c>
      <c r="NCM120" s="1538">
        <f>+NCM558</f>
        <v>0</v>
      </c>
      <c r="NCN120" s="1845" t="e">
        <f>+NCM120/NCM$16</f>
        <v>#DIV/0!</v>
      </c>
      <c r="NCO120" s="1538">
        <f>+NCO558</f>
        <v>0</v>
      </c>
      <c r="NCP120" s="1845" t="e">
        <f>+NCO120/NCO$16</f>
        <v>#DIV/0!</v>
      </c>
      <c r="NCQ120" s="1538">
        <f>+NCQ558</f>
        <v>0</v>
      </c>
      <c r="NCR120" s="1845" t="e">
        <f>+NCQ120/NCQ$16</f>
        <v>#DIV/0!</v>
      </c>
      <c r="NCS120" s="1538">
        <f>+NCS558</f>
        <v>0</v>
      </c>
      <c r="NCT120" s="1845" t="e">
        <f>+NCS120/NCS$16</f>
        <v>#DIV/0!</v>
      </c>
      <c r="NCU120" s="1538">
        <f>+NCU558</f>
        <v>0</v>
      </c>
      <c r="NCV120" s="1845" t="e">
        <f>+NCU120/NCU$16</f>
        <v>#DIV/0!</v>
      </c>
      <c r="NCW120" s="1538">
        <f>+NCW558</f>
        <v>0</v>
      </c>
      <c r="NCX120" s="1845" t="e">
        <f>+NCW120/NCW$16</f>
        <v>#DIV/0!</v>
      </c>
      <c r="NCY120" s="1538">
        <f>+NCY558</f>
        <v>0</v>
      </c>
      <c r="NCZ120" s="1845" t="e">
        <f>+NCY120/NCY$16</f>
        <v>#DIV/0!</v>
      </c>
      <c r="NDA120" s="1538">
        <f>+NDA558</f>
        <v>0</v>
      </c>
      <c r="NDB120" s="1845" t="e">
        <f>+NDA120/NDA$16</f>
        <v>#DIV/0!</v>
      </c>
      <c r="NDC120" s="1538">
        <f>+NDC558</f>
        <v>0</v>
      </c>
      <c r="NDD120" s="1845" t="e">
        <f>+NDC120/NDC$16</f>
        <v>#DIV/0!</v>
      </c>
      <c r="NDE120" s="1538">
        <f>+NDE558</f>
        <v>0</v>
      </c>
      <c r="NDF120" s="1845" t="e">
        <f>+NDE120/NDE$16</f>
        <v>#DIV/0!</v>
      </c>
      <c r="NDG120" s="1538">
        <f>+NDG558</f>
        <v>0</v>
      </c>
      <c r="NDH120" s="1845" t="e">
        <f>+NDG120/NDG$16</f>
        <v>#DIV/0!</v>
      </c>
      <c r="NDI120" s="1538">
        <f>+NDI558</f>
        <v>0</v>
      </c>
      <c r="NDJ120" s="1845" t="e">
        <f>+NDI120/NDI$16</f>
        <v>#DIV/0!</v>
      </c>
      <c r="NDK120" s="1538">
        <f>+NDK558</f>
        <v>0</v>
      </c>
      <c r="NDL120" s="1845" t="e">
        <f>+NDK120/NDK$16</f>
        <v>#DIV/0!</v>
      </c>
      <c r="NDM120" s="1538">
        <f>+NDM558</f>
        <v>0</v>
      </c>
      <c r="NDN120" s="1845" t="e">
        <f>+NDM120/NDM$16</f>
        <v>#DIV/0!</v>
      </c>
      <c r="NDO120" s="1538">
        <f>+NDO558</f>
        <v>0</v>
      </c>
      <c r="NDP120" s="1845" t="e">
        <f>+NDO120/NDO$16</f>
        <v>#DIV/0!</v>
      </c>
      <c r="NDQ120" s="1538">
        <f>+NDQ558</f>
        <v>0</v>
      </c>
      <c r="NDR120" s="1845" t="e">
        <f>+NDQ120/NDQ$16</f>
        <v>#DIV/0!</v>
      </c>
      <c r="NDS120" s="1538">
        <f>+NDS558</f>
        <v>0</v>
      </c>
      <c r="NDT120" s="1845" t="e">
        <f>+NDS120/NDS$16</f>
        <v>#DIV/0!</v>
      </c>
      <c r="NDU120" s="1538">
        <f>+NDU558</f>
        <v>0</v>
      </c>
      <c r="NDV120" s="1845" t="e">
        <f>+NDU120/NDU$16</f>
        <v>#DIV/0!</v>
      </c>
      <c r="NDW120" s="1538">
        <f>+NDW558</f>
        <v>0</v>
      </c>
      <c r="NDX120" s="1845" t="e">
        <f>+NDW120/NDW$16</f>
        <v>#DIV/0!</v>
      </c>
      <c r="NDY120" s="1538">
        <f>+NDY558</f>
        <v>0</v>
      </c>
      <c r="NDZ120" s="1845" t="e">
        <f>+NDY120/NDY$16</f>
        <v>#DIV/0!</v>
      </c>
      <c r="NEA120" s="1538">
        <f>+NEA558</f>
        <v>0</v>
      </c>
      <c r="NEB120" s="1845" t="e">
        <f>+NEA120/NEA$16</f>
        <v>#DIV/0!</v>
      </c>
      <c r="NEC120" s="1538">
        <f>+NEC558</f>
        <v>0</v>
      </c>
      <c r="NED120" s="1845" t="e">
        <f>+NEC120/NEC$16</f>
        <v>#DIV/0!</v>
      </c>
      <c r="NEE120" s="1538">
        <f>+NEE558</f>
        <v>0</v>
      </c>
      <c r="NEF120" s="1845" t="e">
        <f>+NEE120/NEE$16</f>
        <v>#DIV/0!</v>
      </c>
      <c r="NEG120" s="1538">
        <f>+NEG558</f>
        <v>0</v>
      </c>
      <c r="NEH120" s="1845" t="e">
        <f>+NEG120/NEG$16</f>
        <v>#DIV/0!</v>
      </c>
      <c r="NEI120" s="1538">
        <f>+NEI558</f>
        <v>0</v>
      </c>
      <c r="NEJ120" s="1845" t="e">
        <f>+NEI120/NEI$16</f>
        <v>#DIV/0!</v>
      </c>
      <c r="NEK120" s="1538">
        <f>+NEK558</f>
        <v>0</v>
      </c>
      <c r="NEL120" s="1845" t="e">
        <f>+NEK120/NEK$16</f>
        <v>#DIV/0!</v>
      </c>
      <c r="NEM120" s="1538">
        <f>+NEM558</f>
        <v>0</v>
      </c>
      <c r="NEN120" s="1845" t="e">
        <f>+NEM120/NEM$16</f>
        <v>#DIV/0!</v>
      </c>
      <c r="NEO120" s="1538">
        <f>+NEO558</f>
        <v>0</v>
      </c>
      <c r="NEP120" s="1845" t="e">
        <f>+NEO120/NEO$16</f>
        <v>#DIV/0!</v>
      </c>
      <c r="NEQ120" s="1538">
        <f>+NEQ558</f>
        <v>0</v>
      </c>
      <c r="NER120" s="1845" t="e">
        <f>+NEQ120/NEQ$16</f>
        <v>#DIV/0!</v>
      </c>
      <c r="NES120" s="1538">
        <f>+NES558</f>
        <v>0</v>
      </c>
      <c r="NET120" s="1845" t="e">
        <f>+NES120/NES$16</f>
        <v>#DIV/0!</v>
      </c>
      <c r="NEU120" s="1538">
        <f>+NEU558</f>
        <v>0</v>
      </c>
      <c r="NEV120" s="1845" t="e">
        <f>+NEU120/NEU$16</f>
        <v>#DIV/0!</v>
      </c>
      <c r="NEW120" s="1538">
        <f>+NEW558</f>
        <v>0</v>
      </c>
      <c r="NEX120" s="1845" t="e">
        <f>+NEW120/NEW$16</f>
        <v>#DIV/0!</v>
      </c>
      <c r="NEY120" s="1538">
        <f>+NEY558</f>
        <v>0</v>
      </c>
      <c r="NEZ120" s="1845" t="e">
        <f>+NEY120/NEY$16</f>
        <v>#DIV/0!</v>
      </c>
      <c r="NFA120" s="1538">
        <f>+NFA558</f>
        <v>0</v>
      </c>
      <c r="NFB120" s="1845" t="e">
        <f>+NFA120/NFA$16</f>
        <v>#DIV/0!</v>
      </c>
      <c r="NFC120" s="1538">
        <f>+NFC558</f>
        <v>0</v>
      </c>
      <c r="NFD120" s="1845" t="e">
        <f>+NFC120/NFC$16</f>
        <v>#DIV/0!</v>
      </c>
      <c r="NFE120" s="1538">
        <f>+NFE558</f>
        <v>0</v>
      </c>
      <c r="NFF120" s="1845" t="e">
        <f>+NFE120/NFE$16</f>
        <v>#DIV/0!</v>
      </c>
      <c r="NFG120" s="1538">
        <f>+NFG558</f>
        <v>0</v>
      </c>
      <c r="NFH120" s="1845" t="e">
        <f>+NFG120/NFG$16</f>
        <v>#DIV/0!</v>
      </c>
      <c r="NFI120" s="1538">
        <f>+NFI558</f>
        <v>0</v>
      </c>
      <c r="NFJ120" s="1845" t="e">
        <f>+NFI120/NFI$16</f>
        <v>#DIV/0!</v>
      </c>
      <c r="NFK120" s="1538">
        <f>+NFK558</f>
        <v>0</v>
      </c>
      <c r="NFL120" s="1845" t="e">
        <f>+NFK120/NFK$16</f>
        <v>#DIV/0!</v>
      </c>
      <c r="NFM120" s="1538">
        <f>+NFM558</f>
        <v>0</v>
      </c>
      <c r="NFN120" s="1845" t="e">
        <f>+NFM120/NFM$16</f>
        <v>#DIV/0!</v>
      </c>
      <c r="NFO120" s="1538">
        <f>+NFO558</f>
        <v>0</v>
      </c>
      <c r="NFP120" s="1845" t="e">
        <f>+NFO120/NFO$16</f>
        <v>#DIV/0!</v>
      </c>
      <c r="NFQ120" s="1538">
        <f>+NFQ558</f>
        <v>0</v>
      </c>
      <c r="NFR120" s="1845" t="e">
        <f>+NFQ120/NFQ$16</f>
        <v>#DIV/0!</v>
      </c>
      <c r="NFS120" s="1538">
        <f>+NFS558</f>
        <v>0</v>
      </c>
      <c r="NFT120" s="1845" t="e">
        <f>+NFS120/NFS$16</f>
        <v>#DIV/0!</v>
      </c>
      <c r="NFU120" s="1538">
        <f>+NFU558</f>
        <v>0</v>
      </c>
      <c r="NFV120" s="1845" t="e">
        <f>+NFU120/NFU$16</f>
        <v>#DIV/0!</v>
      </c>
      <c r="NFW120" s="1538">
        <f>+NFW558</f>
        <v>0</v>
      </c>
      <c r="NFX120" s="1845" t="e">
        <f>+NFW120/NFW$16</f>
        <v>#DIV/0!</v>
      </c>
      <c r="NFY120" s="1538">
        <f>+NFY558</f>
        <v>0</v>
      </c>
      <c r="NFZ120" s="1845" t="e">
        <f>+NFY120/NFY$16</f>
        <v>#DIV/0!</v>
      </c>
      <c r="NGA120" s="1538">
        <f>+NGA558</f>
        <v>0</v>
      </c>
      <c r="NGB120" s="1845" t="e">
        <f>+NGA120/NGA$16</f>
        <v>#DIV/0!</v>
      </c>
      <c r="NGC120" s="1538">
        <f>+NGC558</f>
        <v>0</v>
      </c>
      <c r="NGD120" s="1845" t="e">
        <f>+NGC120/NGC$16</f>
        <v>#DIV/0!</v>
      </c>
      <c r="NGE120" s="1538">
        <f>+NGE558</f>
        <v>0</v>
      </c>
      <c r="NGF120" s="1845" t="e">
        <f>+NGE120/NGE$16</f>
        <v>#DIV/0!</v>
      </c>
      <c r="NGG120" s="1538">
        <f>+NGG558</f>
        <v>0</v>
      </c>
      <c r="NGH120" s="1845" t="e">
        <f>+NGG120/NGG$16</f>
        <v>#DIV/0!</v>
      </c>
      <c r="NGI120" s="1538">
        <f>+NGI558</f>
        <v>0</v>
      </c>
      <c r="NGJ120" s="1845" t="e">
        <f>+NGI120/NGI$16</f>
        <v>#DIV/0!</v>
      </c>
      <c r="NGK120" s="1538">
        <f>+NGK558</f>
        <v>0</v>
      </c>
      <c r="NGL120" s="1845" t="e">
        <f>+NGK120/NGK$16</f>
        <v>#DIV/0!</v>
      </c>
      <c r="NGM120" s="1538">
        <f>+NGM558</f>
        <v>0</v>
      </c>
      <c r="NGN120" s="1845" t="e">
        <f>+NGM120/NGM$16</f>
        <v>#DIV/0!</v>
      </c>
      <c r="NGO120" s="1538">
        <f>+NGO558</f>
        <v>0</v>
      </c>
      <c r="NGP120" s="1845" t="e">
        <f>+NGO120/NGO$16</f>
        <v>#DIV/0!</v>
      </c>
      <c r="NGQ120" s="1538">
        <f>+NGQ558</f>
        <v>0</v>
      </c>
      <c r="NGR120" s="1845" t="e">
        <f>+NGQ120/NGQ$16</f>
        <v>#DIV/0!</v>
      </c>
      <c r="NGS120" s="1538">
        <f>+NGS558</f>
        <v>0</v>
      </c>
      <c r="NGT120" s="1845" t="e">
        <f>+NGS120/NGS$16</f>
        <v>#DIV/0!</v>
      </c>
      <c r="NGU120" s="1538">
        <f>+NGU558</f>
        <v>0</v>
      </c>
      <c r="NGV120" s="1845" t="e">
        <f>+NGU120/NGU$16</f>
        <v>#DIV/0!</v>
      </c>
      <c r="NGW120" s="1538">
        <f>+NGW558</f>
        <v>0</v>
      </c>
      <c r="NGX120" s="1845" t="e">
        <f>+NGW120/NGW$16</f>
        <v>#DIV/0!</v>
      </c>
      <c r="NGY120" s="1538">
        <f>+NGY558</f>
        <v>0</v>
      </c>
      <c r="NGZ120" s="1845" t="e">
        <f>+NGY120/NGY$16</f>
        <v>#DIV/0!</v>
      </c>
      <c r="NHA120" s="1538">
        <f>+NHA558</f>
        <v>0</v>
      </c>
      <c r="NHB120" s="1845" t="e">
        <f>+NHA120/NHA$16</f>
        <v>#DIV/0!</v>
      </c>
      <c r="NHC120" s="1538">
        <f>+NHC558</f>
        <v>0</v>
      </c>
      <c r="NHD120" s="1845" t="e">
        <f>+NHC120/NHC$16</f>
        <v>#DIV/0!</v>
      </c>
      <c r="NHE120" s="1538">
        <f>+NHE558</f>
        <v>0</v>
      </c>
      <c r="NHF120" s="1845" t="e">
        <f>+NHE120/NHE$16</f>
        <v>#DIV/0!</v>
      </c>
      <c r="NHG120" s="1538">
        <f>+NHG558</f>
        <v>0</v>
      </c>
      <c r="NHH120" s="1845" t="e">
        <f>+NHG120/NHG$16</f>
        <v>#DIV/0!</v>
      </c>
      <c r="NHI120" s="1538">
        <f>+NHI558</f>
        <v>0</v>
      </c>
      <c r="NHJ120" s="1845" t="e">
        <f>+NHI120/NHI$16</f>
        <v>#DIV/0!</v>
      </c>
      <c r="NHK120" s="1538">
        <f>+NHK558</f>
        <v>0</v>
      </c>
      <c r="NHL120" s="1845" t="e">
        <f>+NHK120/NHK$16</f>
        <v>#DIV/0!</v>
      </c>
      <c r="NHM120" s="1538">
        <f>+NHM558</f>
        <v>0</v>
      </c>
      <c r="NHN120" s="1845" t="e">
        <f>+NHM120/NHM$16</f>
        <v>#DIV/0!</v>
      </c>
      <c r="NHO120" s="1538">
        <f>+NHO558</f>
        <v>0</v>
      </c>
      <c r="NHP120" s="1845" t="e">
        <f>+NHO120/NHO$16</f>
        <v>#DIV/0!</v>
      </c>
      <c r="NHQ120" s="1538">
        <f>+NHQ558</f>
        <v>0</v>
      </c>
      <c r="NHR120" s="1845" t="e">
        <f>+NHQ120/NHQ$16</f>
        <v>#DIV/0!</v>
      </c>
      <c r="NHS120" s="1538">
        <f>+NHS558</f>
        <v>0</v>
      </c>
      <c r="NHT120" s="1845" t="e">
        <f>+NHS120/NHS$16</f>
        <v>#DIV/0!</v>
      </c>
      <c r="NHU120" s="1538">
        <f>+NHU558</f>
        <v>0</v>
      </c>
      <c r="NHV120" s="1845" t="e">
        <f>+NHU120/NHU$16</f>
        <v>#DIV/0!</v>
      </c>
      <c r="NHW120" s="1538">
        <f>+NHW558</f>
        <v>0</v>
      </c>
      <c r="NHX120" s="1845" t="e">
        <f>+NHW120/NHW$16</f>
        <v>#DIV/0!</v>
      </c>
      <c r="NHY120" s="1538">
        <f>+NHY558</f>
        <v>0</v>
      </c>
      <c r="NHZ120" s="1845" t="e">
        <f>+NHY120/NHY$16</f>
        <v>#DIV/0!</v>
      </c>
      <c r="NIA120" s="1538">
        <f>+NIA558</f>
        <v>0</v>
      </c>
      <c r="NIB120" s="1845" t="e">
        <f>+NIA120/NIA$16</f>
        <v>#DIV/0!</v>
      </c>
      <c r="NIC120" s="1538">
        <f>+NIC558</f>
        <v>0</v>
      </c>
      <c r="NID120" s="1845" t="e">
        <f>+NIC120/NIC$16</f>
        <v>#DIV/0!</v>
      </c>
      <c r="NIE120" s="1538">
        <f>+NIE558</f>
        <v>0</v>
      </c>
      <c r="NIF120" s="1845" t="e">
        <f>+NIE120/NIE$16</f>
        <v>#DIV/0!</v>
      </c>
      <c r="NIG120" s="1538">
        <f>+NIG558</f>
        <v>0</v>
      </c>
      <c r="NIH120" s="1845" t="e">
        <f>+NIG120/NIG$16</f>
        <v>#DIV/0!</v>
      </c>
      <c r="NII120" s="1538">
        <f>+NII558</f>
        <v>0</v>
      </c>
      <c r="NIJ120" s="1845" t="e">
        <f>+NII120/NII$16</f>
        <v>#DIV/0!</v>
      </c>
      <c r="NIK120" s="1538">
        <f>+NIK558</f>
        <v>0</v>
      </c>
      <c r="NIL120" s="1845" t="e">
        <f>+NIK120/NIK$16</f>
        <v>#DIV/0!</v>
      </c>
      <c r="NIM120" s="1538">
        <f>+NIM558</f>
        <v>0</v>
      </c>
      <c r="NIN120" s="1845" t="e">
        <f>+NIM120/NIM$16</f>
        <v>#DIV/0!</v>
      </c>
      <c r="NIO120" s="1538">
        <f>+NIO558</f>
        <v>0</v>
      </c>
      <c r="NIP120" s="1845" t="e">
        <f>+NIO120/NIO$16</f>
        <v>#DIV/0!</v>
      </c>
      <c r="NIQ120" s="1538">
        <f>+NIQ558</f>
        <v>0</v>
      </c>
      <c r="NIR120" s="1845" t="e">
        <f>+NIQ120/NIQ$16</f>
        <v>#DIV/0!</v>
      </c>
      <c r="NIS120" s="1538">
        <f>+NIS558</f>
        <v>0</v>
      </c>
      <c r="NIT120" s="1845" t="e">
        <f>+NIS120/NIS$16</f>
        <v>#DIV/0!</v>
      </c>
      <c r="NIU120" s="1538">
        <f>+NIU558</f>
        <v>0</v>
      </c>
      <c r="NIV120" s="1845" t="e">
        <f>+NIU120/NIU$16</f>
        <v>#DIV/0!</v>
      </c>
      <c r="NIW120" s="1538">
        <f>+NIW558</f>
        <v>0</v>
      </c>
      <c r="NIX120" s="1845" t="e">
        <f>+NIW120/NIW$16</f>
        <v>#DIV/0!</v>
      </c>
      <c r="NIY120" s="1538">
        <f>+NIY558</f>
        <v>0</v>
      </c>
      <c r="NIZ120" s="1845" t="e">
        <f>+NIY120/NIY$16</f>
        <v>#DIV/0!</v>
      </c>
      <c r="NJA120" s="1538">
        <f>+NJA558</f>
        <v>0</v>
      </c>
      <c r="NJB120" s="1845" t="e">
        <f>+NJA120/NJA$16</f>
        <v>#DIV/0!</v>
      </c>
      <c r="NJC120" s="1538">
        <f>+NJC558</f>
        <v>0</v>
      </c>
      <c r="NJD120" s="1845" t="e">
        <f>+NJC120/NJC$16</f>
        <v>#DIV/0!</v>
      </c>
      <c r="NJE120" s="1538">
        <f>+NJE558</f>
        <v>0</v>
      </c>
      <c r="NJF120" s="1845" t="e">
        <f>+NJE120/NJE$16</f>
        <v>#DIV/0!</v>
      </c>
      <c r="NJG120" s="1538">
        <f>+NJG558</f>
        <v>0</v>
      </c>
      <c r="NJH120" s="1845" t="e">
        <f>+NJG120/NJG$16</f>
        <v>#DIV/0!</v>
      </c>
      <c r="NJI120" s="1538">
        <f>+NJI558</f>
        <v>0</v>
      </c>
      <c r="NJJ120" s="1845" t="e">
        <f>+NJI120/NJI$16</f>
        <v>#DIV/0!</v>
      </c>
      <c r="NJK120" s="1538">
        <f>+NJK558</f>
        <v>0</v>
      </c>
      <c r="NJL120" s="1845" t="e">
        <f>+NJK120/NJK$16</f>
        <v>#DIV/0!</v>
      </c>
      <c r="NJM120" s="1538">
        <f>+NJM558</f>
        <v>0</v>
      </c>
      <c r="NJN120" s="1845" t="e">
        <f>+NJM120/NJM$16</f>
        <v>#DIV/0!</v>
      </c>
      <c r="NJO120" s="1538">
        <f>+NJO558</f>
        <v>0</v>
      </c>
      <c r="NJP120" s="1845" t="e">
        <f>+NJO120/NJO$16</f>
        <v>#DIV/0!</v>
      </c>
      <c r="NJQ120" s="1538">
        <f>+NJQ558</f>
        <v>0</v>
      </c>
      <c r="NJR120" s="1845" t="e">
        <f>+NJQ120/NJQ$16</f>
        <v>#DIV/0!</v>
      </c>
      <c r="NJS120" s="1538">
        <f>+NJS558</f>
        <v>0</v>
      </c>
      <c r="NJT120" s="1845" t="e">
        <f>+NJS120/NJS$16</f>
        <v>#DIV/0!</v>
      </c>
      <c r="NJU120" s="1538">
        <f>+NJU558</f>
        <v>0</v>
      </c>
      <c r="NJV120" s="1845" t="e">
        <f>+NJU120/NJU$16</f>
        <v>#DIV/0!</v>
      </c>
      <c r="NJW120" s="1538">
        <f>+NJW558</f>
        <v>0</v>
      </c>
      <c r="NJX120" s="1845" t="e">
        <f>+NJW120/NJW$16</f>
        <v>#DIV/0!</v>
      </c>
      <c r="NJY120" s="1538">
        <f>+NJY558</f>
        <v>0</v>
      </c>
      <c r="NJZ120" s="1845" t="e">
        <f>+NJY120/NJY$16</f>
        <v>#DIV/0!</v>
      </c>
      <c r="NKA120" s="1538">
        <f>+NKA558</f>
        <v>0</v>
      </c>
      <c r="NKB120" s="1845" t="e">
        <f>+NKA120/NKA$16</f>
        <v>#DIV/0!</v>
      </c>
      <c r="NKC120" s="1538">
        <f>+NKC558</f>
        <v>0</v>
      </c>
      <c r="NKD120" s="1845" t="e">
        <f>+NKC120/NKC$16</f>
        <v>#DIV/0!</v>
      </c>
      <c r="NKE120" s="1538">
        <f>+NKE558</f>
        <v>0</v>
      </c>
      <c r="NKF120" s="1845" t="e">
        <f>+NKE120/NKE$16</f>
        <v>#DIV/0!</v>
      </c>
      <c r="NKG120" s="1538">
        <f>+NKG558</f>
        <v>0</v>
      </c>
      <c r="NKH120" s="1845" t="e">
        <f>+NKG120/NKG$16</f>
        <v>#DIV/0!</v>
      </c>
      <c r="NKI120" s="1538">
        <f>+NKI558</f>
        <v>0</v>
      </c>
      <c r="NKJ120" s="1845" t="e">
        <f>+NKI120/NKI$16</f>
        <v>#DIV/0!</v>
      </c>
      <c r="NKK120" s="1538">
        <f>+NKK558</f>
        <v>0</v>
      </c>
      <c r="NKL120" s="1845" t="e">
        <f>+NKK120/NKK$16</f>
        <v>#DIV/0!</v>
      </c>
      <c r="NKM120" s="1538">
        <f>+NKM558</f>
        <v>0</v>
      </c>
      <c r="NKN120" s="1845" t="e">
        <f>+NKM120/NKM$16</f>
        <v>#DIV/0!</v>
      </c>
      <c r="NKO120" s="1538">
        <f>+NKO558</f>
        <v>0</v>
      </c>
      <c r="NKP120" s="1845" t="e">
        <f>+NKO120/NKO$16</f>
        <v>#DIV/0!</v>
      </c>
      <c r="NKQ120" s="1538">
        <f>+NKQ558</f>
        <v>0</v>
      </c>
      <c r="NKR120" s="1845" t="e">
        <f>+NKQ120/NKQ$16</f>
        <v>#DIV/0!</v>
      </c>
      <c r="NKS120" s="1538">
        <f>+NKS558</f>
        <v>0</v>
      </c>
      <c r="NKT120" s="1845" t="e">
        <f>+NKS120/NKS$16</f>
        <v>#DIV/0!</v>
      </c>
      <c r="NKU120" s="1538">
        <f>+NKU558</f>
        <v>0</v>
      </c>
      <c r="NKV120" s="1845" t="e">
        <f>+NKU120/NKU$16</f>
        <v>#DIV/0!</v>
      </c>
      <c r="NKW120" s="1538">
        <f>+NKW558</f>
        <v>0</v>
      </c>
      <c r="NKX120" s="1845" t="e">
        <f>+NKW120/NKW$16</f>
        <v>#DIV/0!</v>
      </c>
      <c r="NKY120" s="1538">
        <f>+NKY558</f>
        <v>0</v>
      </c>
      <c r="NKZ120" s="1845" t="e">
        <f>+NKY120/NKY$16</f>
        <v>#DIV/0!</v>
      </c>
      <c r="NLA120" s="1538">
        <f>+NLA558</f>
        <v>0</v>
      </c>
      <c r="NLB120" s="1845" t="e">
        <f>+NLA120/NLA$16</f>
        <v>#DIV/0!</v>
      </c>
      <c r="NLC120" s="1538">
        <f>+NLC558</f>
        <v>0</v>
      </c>
      <c r="NLD120" s="1845" t="e">
        <f>+NLC120/NLC$16</f>
        <v>#DIV/0!</v>
      </c>
      <c r="NLE120" s="1538">
        <f>+NLE558</f>
        <v>0</v>
      </c>
      <c r="NLF120" s="1845" t="e">
        <f>+NLE120/NLE$16</f>
        <v>#DIV/0!</v>
      </c>
      <c r="NLG120" s="1538">
        <f>+NLG558</f>
        <v>0</v>
      </c>
      <c r="NLH120" s="1845" t="e">
        <f>+NLG120/NLG$16</f>
        <v>#DIV/0!</v>
      </c>
      <c r="NLI120" s="1538">
        <f>+NLI558</f>
        <v>0</v>
      </c>
      <c r="NLJ120" s="1845" t="e">
        <f>+NLI120/NLI$16</f>
        <v>#DIV/0!</v>
      </c>
      <c r="NLK120" s="1538">
        <f>+NLK558</f>
        <v>0</v>
      </c>
      <c r="NLL120" s="1845" t="e">
        <f>+NLK120/NLK$16</f>
        <v>#DIV/0!</v>
      </c>
      <c r="NLM120" s="1538">
        <f>+NLM558</f>
        <v>0</v>
      </c>
      <c r="NLN120" s="1845" t="e">
        <f>+NLM120/NLM$16</f>
        <v>#DIV/0!</v>
      </c>
      <c r="NLO120" s="1538">
        <f>+NLO558</f>
        <v>0</v>
      </c>
      <c r="NLP120" s="1845" t="e">
        <f>+NLO120/NLO$16</f>
        <v>#DIV/0!</v>
      </c>
      <c r="NLQ120" s="1538">
        <f>+NLQ558</f>
        <v>0</v>
      </c>
      <c r="NLR120" s="1845" t="e">
        <f>+NLQ120/NLQ$16</f>
        <v>#DIV/0!</v>
      </c>
      <c r="NLS120" s="1538">
        <f>+NLS558</f>
        <v>0</v>
      </c>
      <c r="NLT120" s="1845" t="e">
        <f>+NLS120/NLS$16</f>
        <v>#DIV/0!</v>
      </c>
      <c r="NLU120" s="1538">
        <f>+NLU558</f>
        <v>0</v>
      </c>
      <c r="NLV120" s="1845" t="e">
        <f>+NLU120/NLU$16</f>
        <v>#DIV/0!</v>
      </c>
      <c r="NLW120" s="1538">
        <f>+NLW558</f>
        <v>0</v>
      </c>
      <c r="NLX120" s="1845" t="e">
        <f>+NLW120/NLW$16</f>
        <v>#DIV/0!</v>
      </c>
      <c r="NLY120" s="1538">
        <f>+NLY558</f>
        <v>0</v>
      </c>
      <c r="NLZ120" s="1845" t="e">
        <f>+NLY120/NLY$16</f>
        <v>#DIV/0!</v>
      </c>
      <c r="NMA120" s="1538">
        <f>+NMA558</f>
        <v>0</v>
      </c>
      <c r="NMB120" s="1845" t="e">
        <f>+NMA120/NMA$16</f>
        <v>#DIV/0!</v>
      </c>
      <c r="NMC120" s="1538">
        <f>+NMC558</f>
        <v>0</v>
      </c>
      <c r="NMD120" s="1845" t="e">
        <f>+NMC120/NMC$16</f>
        <v>#DIV/0!</v>
      </c>
      <c r="NME120" s="1538">
        <f>+NME558</f>
        <v>0</v>
      </c>
      <c r="NMF120" s="1845" t="e">
        <f>+NME120/NME$16</f>
        <v>#DIV/0!</v>
      </c>
      <c r="NMG120" s="1538">
        <f>+NMG558</f>
        <v>0</v>
      </c>
      <c r="NMH120" s="1845" t="e">
        <f>+NMG120/NMG$16</f>
        <v>#DIV/0!</v>
      </c>
      <c r="NMI120" s="1538">
        <f>+NMI558</f>
        <v>0</v>
      </c>
      <c r="NMJ120" s="1845" t="e">
        <f>+NMI120/NMI$16</f>
        <v>#DIV/0!</v>
      </c>
      <c r="NMK120" s="1538">
        <f>+NMK558</f>
        <v>0</v>
      </c>
      <c r="NML120" s="1845" t="e">
        <f>+NMK120/NMK$16</f>
        <v>#DIV/0!</v>
      </c>
      <c r="NMM120" s="1538">
        <f>+NMM558</f>
        <v>0</v>
      </c>
      <c r="NMN120" s="1845" t="e">
        <f>+NMM120/NMM$16</f>
        <v>#DIV/0!</v>
      </c>
      <c r="NMO120" s="1538">
        <f>+NMO558</f>
        <v>0</v>
      </c>
      <c r="NMP120" s="1845" t="e">
        <f>+NMO120/NMO$16</f>
        <v>#DIV/0!</v>
      </c>
      <c r="NMQ120" s="1538">
        <f>+NMQ558</f>
        <v>0</v>
      </c>
      <c r="NMR120" s="1845" t="e">
        <f>+NMQ120/NMQ$16</f>
        <v>#DIV/0!</v>
      </c>
      <c r="NMS120" s="1538">
        <f>+NMS558</f>
        <v>0</v>
      </c>
      <c r="NMT120" s="1845" t="e">
        <f>+NMS120/NMS$16</f>
        <v>#DIV/0!</v>
      </c>
      <c r="NMU120" s="1538">
        <f>+NMU558</f>
        <v>0</v>
      </c>
      <c r="NMV120" s="1845" t="e">
        <f>+NMU120/NMU$16</f>
        <v>#DIV/0!</v>
      </c>
      <c r="NMW120" s="1538">
        <f>+NMW558</f>
        <v>0</v>
      </c>
      <c r="NMX120" s="1845" t="e">
        <f>+NMW120/NMW$16</f>
        <v>#DIV/0!</v>
      </c>
      <c r="NMY120" s="1538">
        <f>+NMY558</f>
        <v>0</v>
      </c>
      <c r="NMZ120" s="1845" t="e">
        <f>+NMY120/NMY$16</f>
        <v>#DIV/0!</v>
      </c>
      <c r="NNA120" s="1538">
        <f>+NNA558</f>
        <v>0</v>
      </c>
      <c r="NNB120" s="1845" t="e">
        <f>+NNA120/NNA$16</f>
        <v>#DIV/0!</v>
      </c>
      <c r="NNC120" s="1538">
        <f>+NNC558</f>
        <v>0</v>
      </c>
      <c r="NND120" s="1845" t="e">
        <f>+NNC120/NNC$16</f>
        <v>#DIV/0!</v>
      </c>
      <c r="NNE120" s="1538">
        <f>+NNE558</f>
        <v>0</v>
      </c>
      <c r="NNF120" s="1845" t="e">
        <f>+NNE120/NNE$16</f>
        <v>#DIV/0!</v>
      </c>
      <c r="NNG120" s="1538">
        <f>+NNG558</f>
        <v>0</v>
      </c>
      <c r="NNH120" s="1845" t="e">
        <f>+NNG120/NNG$16</f>
        <v>#DIV/0!</v>
      </c>
      <c r="NNI120" s="1538">
        <f>+NNI558</f>
        <v>0</v>
      </c>
      <c r="NNJ120" s="1845" t="e">
        <f>+NNI120/NNI$16</f>
        <v>#DIV/0!</v>
      </c>
      <c r="NNK120" s="1538">
        <f>+NNK558</f>
        <v>0</v>
      </c>
      <c r="NNL120" s="1845" t="e">
        <f>+NNK120/NNK$16</f>
        <v>#DIV/0!</v>
      </c>
      <c r="NNM120" s="1538">
        <f>+NNM558</f>
        <v>0</v>
      </c>
      <c r="NNN120" s="1845" t="e">
        <f>+NNM120/NNM$16</f>
        <v>#DIV/0!</v>
      </c>
      <c r="NNO120" s="1538">
        <f>+NNO558</f>
        <v>0</v>
      </c>
      <c r="NNP120" s="1845" t="e">
        <f>+NNO120/NNO$16</f>
        <v>#DIV/0!</v>
      </c>
      <c r="NNQ120" s="1538">
        <f>+NNQ558</f>
        <v>0</v>
      </c>
      <c r="NNR120" s="1845" t="e">
        <f>+NNQ120/NNQ$16</f>
        <v>#DIV/0!</v>
      </c>
      <c r="NNS120" s="1538">
        <f>+NNS558</f>
        <v>0</v>
      </c>
      <c r="NNT120" s="1845" t="e">
        <f>+NNS120/NNS$16</f>
        <v>#DIV/0!</v>
      </c>
      <c r="NNU120" s="1538">
        <f>+NNU558</f>
        <v>0</v>
      </c>
      <c r="NNV120" s="1845" t="e">
        <f>+NNU120/NNU$16</f>
        <v>#DIV/0!</v>
      </c>
      <c r="NNW120" s="1538">
        <f>+NNW558</f>
        <v>0</v>
      </c>
      <c r="NNX120" s="1845" t="e">
        <f>+NNW120/NNW$16</f>
        <v>#DIV/0!</v>
      </c>
      <c r="NNY120" s="1538">
        <f>+NNY558</f>
        <v>0</v>
      </c>
      <c r="NNZ120" s="1845" t="e">
        <f>+NNY120/NNY$16</f>
        <v>#DIV/0!</v>
      </c>
      <c r="NOA120" s="1538">
        <f>+NOA558</f>
        <v>0</v>
      </c>
      <c r="NOB120" s="1845" t="e">
        <f>+NOA120/NOA$16</f>
        <v>#DIV/0!</v>
      </c>
      <c r="NOC120" s="1538">
        <f>+NOC558</f>
        <v>0</v>
      </c>
      <c r="NOD120" s="1845" t="e">
        <f>+NOC120/NOC$16</f>
        <v>#DIV/0!</v>
      </c>
      <c r="NOE120" s="1538">
        <f>+NOE558</f>
        <v>0</v>
      </c>
      <c r="NOF120" s="1845" t="e">
        <f>+NOE120/NOE$16</f>
        <v>#DIV/0!</v>
      </c>
      <c r="NOG120" s="1538">
        <f>+NOG558</f>
        <v>0</v>
      </c>
      <c r="NOH120" s="1845" t="e">
        <f>+NOG120/NOG$16</f>
        <v>#DIV/0!</v>
      </c>
      <c r="NOI120" s="1538">
        <f>+NOI558</f>
        <v>0</v>
      </c>
      <c r="NOJ120" s="1845" t="e">
        <f>+NOI120/NOI$16</f>
        <v>#DIV/0!</v>
      </c>
      <c r="NOK120" s="1538">
        <f>+NOK558</f>
        <v>0</v>
      </c>
      <c r="NOL120" s="1845" t="e">
        <f>+NOK120/NOK$16</f>
        <v>#DIV/0!</v>
      </c>
      <c r="NOM120" s="1538">
        <f>+NOM558</f>
        <v>0</v>
      </c>
      <c r="NON120" s="1845" t="e">
        <f>+NOM120/NOM$16</f>
        <v>#DIV/0!</v>
      </c>
      <c r="NOO120" s="1538">
        <f>+NOO558</f>
        <v>0</v>
      </c>
      <c r="NOP120" s="1845" t="e">
        <f>+NOO120/NOO$16</f>
        <v>#DIV/0!</v>
      </c>
      <c r="NOQ120" s="1538">
        <f>+NOQ558</f>
        <v>0</v>
      </c>
      <c r="NOR120" s="1845" t="e">
        <f>+NOQ120/NOQ$16</f>
        <v>#DIV/0!</v>
      </c>
      <c r="NOS120" s="1538">
        <f>+NOS558</f>
        <v>0</v>
      </c>
      <c r="NOT120" s="1845" t="e">
        <f>+NOS120/NOS$16</f>
        <v>#DIV/0!</v>
      </c>
      <c r="NOU120" s="1538">
        <f>+NOU558</f>
        <v>0</v>
      </c>
      <c r="NOV120" s="1845" t="e">
        <f>+NOU120/NOU$16</f>
        <v>#DIV/0!</v>
      </c>
      <c r="NOW120" s="1538">
        <f>+NOW558</f>
        <v>0</v>
      </c>
      <c r="NOX120" s="1845" t="e">
        <f>+NOW120/NOW$16</f>
        <v>#DIV/0!</v>
      </c>
      <c r="NOY120" s="1538">
        <f>+NOY558</f>
        <v>0</v>
      </c>
      <c r="NOZ120" s="1845" t="e">
        <f>+NOY120/NOY$16</f>
        <v>#DIV/0!</v>
      </c>
      <c r="NPA120" s="1538">
        <f>+NPA558</f>
        <v>0</v>
      </c>
      <c r="NPB120" s="1845" t="e">
        <f>+NPA120/NPA$16</f>
        <v>#DIV/0!</v>
      </c>
      <c r="NPC120" s="1538">
        <f>+NPC558</f>
        <v>0</v>
      </c>
      <c r="NPD120" s="1845" t="e">
        <f>+NPC120/NPC$16</f>
        <v>#DIV/0!</v>
      </c>
      <c r="NPE120" s="1538">
        <f>+NPE558</f>
        <v>0</v>
      </c>
      <c r="NPF120" s="1845" t="e">
        <f>+NPE120/NPE$16</f>
        <v>#DIV/0!</v>
      </c>
      <c r="NPG120" s="1538">
        <f>+NPG558</f>
        <v>0</v>
      </c>
      <c r="NPH120" s="1845" t="e">
        <f>+NPG120/NPG$16</f>
        <v>#DIV/0!</v>
      </c>
      <c r="NPI120" s="1538">
        <f>+NPI558</f>
        <v>0</v>
      </c>
      <c r="NPJ120" s="1845" t="e">
        <f>+NPI120/NPI$16</f>
        <v>#DIV/0!</v>
      </c>
      <c r="NPK120" s="1538">
        <f>+NPK558</f>
        <v>0</v>
      </c>
      <c r="NPL120" s="1845" t="e">
        <f>+NPK120/NPK$16</f>
        <v>#DIV/0!</v>
      </c>
      <c r="NPM120" s="1538">
        <f>+NPM558</f>
        <v>0</v>
      </c>
      <c r="NPN120" s="1845" t="e">
        <f>+NPM120/NPM$16</f>
        <v>#DIV/0!</v>
      </c>
      <c r="NPO120" s="1538">
        <f>+NPO558</f>
        <v>0</v>
      </c>
      <c r="NPP120" s="1845" t="e">
        <f>+NPO120/NPO$16</f>
        <v>#DIV/0!</v>
      </c>
      <c r="NPQ120" s="1538">
        <f>+NPQ558</f>
        <v>0</v>
      </c>
      <c r="NPR120" s="1845" t="e">
        <f>+NPQ120/NPQ$16</f>
        <v>#DIV/0!</v>
      </c>
      <c r="NPS120" s="1538">
        <f>+NPS558</f>
        <v>0</v>
      </c>
      <c r="NPT120" s="1845" t="e">
        <f>+NPS120/NPS$16</f>
        <v>#DIV/0!</v>
      </c>
      <c r="NPU120" s="1538">
        <f>+NPU558</f>
        <v>0</v>
      </c>
      <c r="NPV120" s="1845" t="e">
        <f>+NPU120/NPU$16</f>
        <v>#DIV/0!</v>
      </c>
      <c r="NPW120" s="1538">
        <f>+NPW558</f>
        <v>0</v>
      </c>
      <c r="NPX120" s="1845" t="e">
        <f>+NPW120/NPW$16</f>
        <v>#DIV/0!</v>
      </c>
      <c r="NPY120" s="1538">
        <f>+NPY558</f>
        <v>0</v>
      </c>
      <c r="NPZ120" s="1845" t="e">
        <f>+NPY120/NPY$16</f>
        <v>#DIV/0!</v>
      </c>
      <c r="NQA120" s="1538">
        <f>+NQA558</f>
        <v>0</v>
      </c>
      <c r="NQB120" s="1845" t="e">
        <f>+NQA120/NQA$16</f>
        <v>#DIV/0!</v>
      </c>
      <c r="NQC120" s="1538">
        <f>+NQC558</f>
        <v>0</v>
      </c>
      <c r="NQD120" s="1845" t="e">
        <f>+NQC120/NQC$16</f>
        <v>#DIV/0!</v>
      </c>
      <c r="NQE120" s="1538">
        <f>+NQE558</f>
        <v>0</v>
      </c>
      <c r="NQF120" s="1845" t="e">
        <f>+NQE120/NQE$16</f>
        <v>#DIV/0!</v>
      </c>
      <c r="NQG120" s="1538">
        <f>+NQG558</f>
        <v>0</v>
      </c>
      <c r="NQH120" s="1845" t="e">
        <f>+NQG120/NQG$16</f>
        <v>#DIV/0!</v>
      </c>
      <c r="NQI120" s="1538">
        <f>+NQI558</f>
        <v>0</v>
      </c>
      <c r="NQJ120" s="1845" t="e">
        <f>+NQI120/NQI$16</f>
        <v>#DIV/0!</v>
      </c>
      <c r="NQK120" s="1538">
        <f>+NQK558</f>
        <v>0</v>
      </c>
      <c r="NQL120" s="1845" t="e">
        <f>+NQK120/NQK$16</f>
        <v>#DIV/0!</v>
      </c>
      <c r="NQM120" s="1538">
        <f>+NQM558</f>
        <v>0</v>
      </c>
      <c r="NQN120" s="1845" t="e">
        <f>+NQM120/NQM$16</f>
        <v>#DIV/0!</v>
      </c>
      <c r="NQO120" s="1538">
        <f>+NQO558</f>
        <v>0</v>
      </c>
      <c r="NQP120" s="1845" t="e">
        <f>+NQO120/NQO$16</f>
        <v>#DIV/0!</v>
      </c>
      <c r="NQQ120" s="1538">
        <f>+NQQ558</f>
        <v>0</v>
      </c>
      <c r="NQR120" s="1845" t="e">
        <f>+NQQ120/NQQ$16</f>
        <v>#DIV/0!</v>
      </c>
      <c r="NQS120" s="1538">
        <f>+NQS558</f>
        <v>0</v>
      </c>
      <c r="NQT120" s="1845" t="e">
        <f>+NQS120/NQS$16</f>
        <v>#DIV/0!</v>
      </c>
      <c r="NQU120" s="1538">
        <f>+NQU558</f>
        <v>0</v>
      </c>
      <c r="NQV120" s="1845" t="e">
        <f>+NQU120/NQU$16</f>
        <v>#DIV/0!</v>
      </c>
      <c r="NQW120" s="1538">
        <f>+NQW558</f>
        <v>0</v>
      </c>
      <c r="NQX120" s="1845" t="e">
        <f>+NQW120/NQW$16</f>
        <v>#DIV/0!</v>
      </c>
      <c r="NQY120" s="1538">
        <f>+NQY558</f>
        <v>0</v>
      </c>
      <c r="NQZ120" s="1845" t="e">
        <f>+NQY120/NQY$16</f>
        <v>#DIV/0!</v>
      </c>
      <c r="NRA120" s="1538">
        <f>+NRA558</f>
        <v>0</v>
      </c>
      <c r="NRB120" s="1845" t="e">
        <f>+NRA120/NRA$16</f>
        <v>#DIV/0!</v>
      </c>
      <c r="NRC120" s="1538">
        <f>+NRC558</f>
        <v>0</v>
      </c>
      <c r="NRD120" s="1845" t="e">
        <f>+NRC120/NRC$16</f>
        <v>#DIV/0!</v>
      </c>
      <c r="NRE120" s="1538">
        <f>+NRE558</f>
        <v>0</v>
      </c>
      <c r="NRF120" s="1845" t="e">
        <f>+NRE120/NRE$16</f>
        <v>#DIV/0!</v>
      </c>
      <c r="NRG120" s="1538">
        <f>+NRG558</f>
        <v>0</v>
      </c>
      <c r="NRH120" s="1845" t="e">
        <f>+NRG120/NRG$16</f>
        <v>#DIV/0!</v>
      </c>
      <c r="NRI120" s="1538">
        <f>+NRI558</f>
        <v>0</v>
      </c>
      <c r="NRJ120" s="1845" t="e">
        <f>+NRI120/NRI$16</f>
        <v>#DIV/0!</v>
      </c>
      <c r="NRK120" s="1538">
        <f>+NRK558</f>
        <v>0</v>
      </c>
      <c r="NRL120" s="1845" t="e">
        <f>+NRK120/NRK$16</f>
        <v>#DIV/0!</v>
      </c>
      <c r="NRM120" s="1538">
        <f>+NRM558</f>
        <v>0</v>
      </c>
      <c r="NRN120" s="1845" t="e">
        <f>+NRM120/NRM$16</f>
        <v>#DIV/0!</v>
      </c>
      <c r="NRO120" s="1538">
        <f>+NRO558</f>
        <v>0</v>
      </c>
      <c r="NRP120" s="1845" t="e">
        <f>+NRO120/NRO$16</f>
        <v>#DIV/0!</v>
      </c>
      <c r="NRQ120" s="1538">
        <f>+NRQ558</f>
        <v>0</v>
      </c>
      <c r="NRR120" s="1845" t="e">
        <f>+NRQ120/NRQ$16</f>
        <v>#DIV/0!</v>
      </c>
      <c r="NRS120" s="1538">
        <f>+NRS558</f>
        <v>0</v>
      </c>
      <c r="NRT120" s="1845" t="e">
        <f>+NRS120/NRS$16</f>
        <v>#DIV/0!</v>
      </c>
      <c r="NRU120" s="1538">
        <f>+NRU558</f>
        <v>0</v>
      </c>
      <c r="NRV120" s="1845" t="e">
        <f>+NRU120/NRU$16</f>
        <v>#DIV/0!</v>
      </c>
      <c r="NRW120" s="1538">
        <f>+NRW558</f>
        <v>0</v>
      </c>
      <c r="NRX120" s="1845" t="e">
        <f>+NRW120/NRW$16</f>
        <v>#DIV/0!</v>
      </c>
      <c r="NRY120" s="1538">
        <f>+NRY558</f>
        <v>0</v>
      </c>
      <c r="NRZ120" s="1845" t="e">
        <f>+NRY120/NRY$16</f>
        <v>#DIV/0!</v>
      </c>
      <c r="NSA120" s="1538">
        <f>+NSA558</f>
        <v>0</v>
      </c>
      <c r="NSB120" s="1845" t="e">
        <f>+NSA120/NSA$16</f>
        <v>#DIV/0!</v>
      </c>
      <c r="NSC120" s="1538">
        <f>+NSC558</f>
        <v>0</v>
      </c>
      <c r="NSD120" s="1845" t="e">
        <f>+NSC120/NSC$16</f>
        <v>#DIV/0!</v>
      </c>
      <c r="NSE120" s="1538">
        <f>+NSE558</f>
        <v>0</v>
      </c>
      <c r="NSF120" s="1845" t="e">
        <f>+NSE120/NSE$16</f>
        <v>#DIV/0!</v>
      </c>
      <c r="NSG120" s="1538">
        <f>+NSG558</f>
        <v>0</v>
      </c>
      <c r="NSH120" s="1845" t="e">
        <f>+NSG120/NSG$16</f>
        <v>#DIV/0!</v>
      </c>
      <c r="NSI120" s="1538">
        <f>+NSI558</f>
        <v>0</v>
      </c>
      <c r="NSJ120" s="1845" t="e">
        <f>+NSI120/NSI$16</f>
        <v>#DIV/0!</v>
      </c>
      <c r="NSK120" s="1538">
        <f>+NSK558</f>
        <v>0</v>
      </c>
      <c r="NSL120" s="1845" t="e">
        <f>+NSK120/NSK$16</f>
        <v>#DIV/0!</v>
      </c>
      <c r="NSM120" s="1538">
        <f>+NSM558</f>
        <v>0</v>
      </c>
      <c r="NSN120" s="1845" t="e">
        <f>+NSM120/NSM$16</f>
        <v>#DIV/0!</v>
      </c>
      <c r="NSO120" s="1538">
        <f>+NSO558</f>
        <v>0</v>
      </c>
      <c r="NSP120" s="1845" t="e">
        <f>+NSO120/NSO$16</f>
        <v>#DIV/0!</v>
      </c>
      <c r="NSQ120" s="1538">
        <f>+NSQ558</f>
        <v>0</v>
      </c>
      <c r="NSR120" s="1845" t="e">
        <f>+NSQ120/NSQ$16</f>
        <v>#DIV/0!</v>
      </c>
      <c r="NSS120" s="1538">
        <f>+NSS558</f>
        <v>0</v>
      </c>
      <c r="NST120" s="1845" t="e">
        <f>+NSS120/NSS$16</f>
        <v>#DIV/0!</v>
      </c>
      <c r="NSU120" s="1538">
        <f>+NSU558</f>
        <v>0</v>
      </c>
      <c r="NSV120" s="1845" t="e">
        <f>+NSU120/NSU$16</f>
        <v>#DIV/0!</v>
      </c>
      <c r="NSW120" s="1538">
        <f>+NSW558</f>
        <v>0</v>
      </c>
      <c r="NSX120" s="1845" t="e">
        <f>+NSW120/NSW$16</f>
        <v>#DIV/0!</v>
      </c>
      <c r="NSY120" s="1538">
        <f>+NSY558</f>
        <v>0</v>
      </c>
      <c r="NSZ120" s="1845" t="e">
        <f>+NSY120/NSY$16</f>
        <v>#DIV/0!</v>
      </c>
      <c r="NTA120" s="1538">
        <f>+NTA558</f>
        <v>0</v>
      </c>
      <c r="NTB120" s="1845" t="e">
        <f>+NTA120/NTA$16</f>
        <v>#DIV/0!</v>
      </c>
      <c r="NTC120" s="1538">
        <f>+NTC558</f>
        <v>0</v>
      </c>
      <c r="NTD120" s="1845" t="e">
        <f>+NTC120/NTC$16</f>
        <v>#DIV/0!</v>
      </c>
      <c r="NTE120" s="1538">
        <f>+NTE558</f>
        <v>0</v>
      </c>
      <c r="NTF120" s="1845" t="e">
        <f>+NTE120/NTE$16</f>
        <v>#DIV/0!</v>
      </c>
      <c r="NTG120" s="1538">
        <f>+NTG558</f>
        <v>0</v>
      </c>
      <c r="NTH120" s="1845" t="e">
        <f>+NTG120/NTG$16</f>
        <v>#DIV/0!</v>
      </c>
      <c r="NTI120" s="1538">
        <f>+NTI558</f>
        <v>0</v>
      </c>
      <c r="NTJ120" s="1845" t="e">
        <f>+NTI120/NTI$16</f>
        <v>#DIV/0!</v>
      </c>
      <c r="NTK120" s="1538">
        <f>+NTK558</f>
        <v>0</v>
      </c>
      <c r="NTL120" s="1845" t="e">
        <f>+NTK120/NTK$16</f>
        <v>#DIV/0!</v>
      </c>
      <c r="NTM120" s="1538">
        <f>+NTM558</f>
        <v>0</v>
      </c>
      <c r="NTN120" s="1845" t="e">
        <f>+NTM120/NTM$16</f>
        <v>#DIV/0!</v>
      </c>
      <c r="NTO120" s="1538">
        <f>+NTO558</f>
        <v>0</v>
      </c>
      <c r="NTP120" s="1845" t="e">
        <f>+NTO120/NTO$16</f>
        <v>#DIV/0!</v>
      </c>
      <c r="NTQ120" s="1538">
        <f>+NTQ558</f>
        <v>0</v>
      </c>
      <c r="NTR120" s="1845" t="e">
        <f>+NTQ120/NTQ$16</f>
        <v>#DIV/0!</v>
      </c>
      <c r="NTS120" s="1538">
        <f>+NTS558</f>
        <v>0</v>
      </c>
      <c r="NTT120" s="1845" t="e">
        <f>+NTS120/NTS$16</f>
        <v>#DIV/0!</v>
      </c>
      <c r="NTU120" s="1538">
        <f>+NTU558</f>
        <v>0</v>
      </c>
      <c r="NTV120" s="1845" t="e">
        <f>+NTU120/NTU$16</f>
        <v>#DIV/0!</v>
      </c>
      <c r="NTW120" s="1538">
        <f>+NTW558</f>
        <v>0</v>
      </c>
      <c r="NTX120" s="1845" t="e">
        <f>+NTW120/NTW$16</f>
        <v>#DIV/0!</v>
      </c>
      <c r="NTY120" s="1538">
        <f>+NTY558</f>
        <v>0</v>
      </c>
      <c r="NTZ120" s="1845" t="e">
        <f>+NTY120/NTY$16</f>
        <v>#DIV/0!</v>
      </c>
      <c r="NUA120" s="1538">
        <f>+NUA558</f>
        <v>0</v>
      </c>
      <c r="NUB120" s="1845" t="e">
        <f>+NUA120/NUA$16</f>
        <v>#DIV/0!</v>
      </c>
      <c r="NUC120" s="1538">
        <f>+NUC558</f>
        <v>0</v>
      </c>
      <c r="NUD120" s="1845" t="e">
        <f>+NUC120/NUC$16</f>
        <v>#DIV/0!</v>
      </c>
      <c r="NUE120" s="1538">
        <f>+NUE558</f>
        <v>0</v>
      </c>
      <c r="NUF120" s="1845" t="e">
        <f>+NUE120/NUE$16</f>
        <v>#DIV/0!</v>
      </c>
      <c r="NUG120" s="1538">
        <f>+NUG558</f>
        <v>0</v>
      </c>
      <c r="NUH120" s="1845" t="e">
        <f>+NUG120/NUG$16</f>
        <v>#DIV/0!</v>
      </c>
      <c r="NUI120" s="1538">
        <f>+NUI558</f>
        <v>0</v>
      </c>
      <c r="NUJ120" s="1845" t="e">
        <f>+NUI120/NUI$16</f>
        <v>#DIV/0!</v>
      </c>
      <c r="NUK120" s="1538">
        <f>+NUK558</f>
        <v>0</v>
      </c>
      <c r="NUL120" s="1845" t="e">
        <f>+NUK120/NUK$16</f>
        <v>#DIV/0!</v>
      </c>
      <c r="NUM120" s="1538">
        <f>+NUM558</f>
        <v>0</v>
      </c>
      <c r="NUN120" s="1845" t="e">
        <f>+NUM120/NUM$16</f>
        <v>#DIV/0!</v>
      </c>
      <c r="NUO120" s="1538">
        <f>+NUO558</f>
        <v>0</v>
      </c>
      <c r="NUP120" s="1845" t="e">
        <f>+NUO120/NUO$16</f>
        <v>#DIV/0!</v>
      </c>
      <c r="NUQ120" s="1538">
        <f>+NUQ558</f>
        <v>0</v>
      </c>
      <c r="NUR120" s="1845" t="e">
        <f>+NUQ120/NUQ$16</f>
        <v>#DIV/0!</v>
      </c>
      <c r="NUS120" s="1538">
        <f>+NUS558</f>
        <v>0</v>
      </c>
      <c r="NUT120" s="1845" t="e">
        <f>+NUS120/NUS$16</f>
        <v>#DIV/0!</v>
      </c>
      <c r="NUU120" s="1538">
        <f>+NUU558</f>
        <v>0</v>
      </c>
      <c r="NUV120" s="1845" t="e">
        <f>+NUU120/NUU$16</f>
        <v>#DIV/0!</v>
      </c>
      <c r="NUW120" s="1538">
        <f>+NUW558</f>
        <v>0</v>
      </c>
      <c r="NUX120" s="1845" t="e">
        <f>+NUW120/NUW$16</f>
        <v>#DIV/0!</v>
      </c>
      <c r="NUY120" s="1538">
        <f>+NUY558</f>
        <v>0</v>
      </c>
      <c r="NUZ120" s="1845" t="e">
        <f>+NUY120/NUY$16</f>
        <v>#DIV/0!</v>
      </c>
      <c r="NVA120" s="1538">
        <f>+NVA558</f>
        <v>0</v>
      </c>
      <c r="NVB120" s="1845" t="e">
        <f>+NVA120/NVA$16</f>
        <v>#DIV/0!</v>
      </c>
      <c r="NVC120" s="1538">
        <f>+NVC558</f>
        <v>0</v>
      </c>
      <c r="NVD120" s="1845" t="e">
        <f>+NVC120/NVC$16</f>
        <v>#DIV/0!</v>
      </c>
      <c r="NVE120" s="1538">
        <f>+NVE558</f>
        <v>0</v>
      </c>
      <c r="NVF120" s="1845" t="e">
        <f>+NVE120/NVE$16</f>
        <v>#DIV/0!</v>
      </c>
      <c r="NVG120" s="1538">
        <f>+NVG558</f>
        <v>0</v>
      </c>
      <c r="NVH120" s="1845" t="e">
        <f>+NVG120/NVG$16</f>
        <v>#DIV/0!</v>
      </c>
      <c r="NVI120" s="1538">
        <f>+NVI558</f>
        <v>0</v>
      </c>
      <c r="NVJ120" s="1845" t="e">
        <f>+NVI120/NVI$16</f>
        <v>#DIV/0!</v>
      </c>
      <c r="NVK120" s="1538">
        <f>+NVK558</f>
        <v>0</v>
      </c>
      <c r="NVL120" s="1845" t="e">
        <f>+NVK120/NVK$16</f>
        <v>#DIV/0!</v>
      </c>
      <c r="NVM120" s="1538">
        <f>+NVM558</f>
        <v>0</v>
      </c>
      <c r="NVN120" s="1845" t="e">
        <f>+NVM120/NVM$16</f>
        <v>#DIV/0!</v>
      </c>
      <c r="NVO120" s="1538">
        <f>+NVO558</f>
        <v>0</v>
      </c>
      <c r="NVP120" s="1845" t="e">
        <f>+NVO120/NVO$16</f>
        <v>#DIV/0!</v>
      </c>
      <c r="NVQ120" s="1538">
        <f>+NVQ558</f>
        <v>0</v>
      </c>
      <c r="NVR120" s="1845" t="e">
        <f>+NVQ120/NVQ$16</f>
        <v>#DIV/0!</v>
      </c>
      <c r="NVS120" s="1538">
        <f>+NVS558</f>
        <v>0</v>
      </c>
      <c r="NVT120" s="1845" t="e">
        <f>+NVS120/NVS$16</f>
        <v>#DIV/0!</v>
      </c>
      <c r="NVU120" s="1538">
        <f>+NVU558</f>
        <v>0</v>
      </c>
      <c r="NVV120" s="1845" t="e">
        <f>+NVU120/NVU$16</f>
        <v>#DIV/0!</v>
      </c>
      <c r="NVW120" s="1538">
        <f>+NVW558</f>
        <v>0</v>
      </c>
      <c r="NVX120" s="1845" t="e">
        <f>+NVW120/NVW$16</f>
        <v>#DIV/0!</v>
      </c>
      <c r="NVY120" s="1538">
        <f>+NVY558</f>
        <v>0</v>
      </c>
      <c r="NVZ120" s="1845" t="e">
        <f>+NVY120/NVY$16</f>
        <v>#DIV/0!</v>
      </c>
      <c r="NWA120" s="1538">
        <f>+NWA558</f>
        <v>0</v>
      </c>
      <c r="NWB120" s="1845" t="e">
        <f>+NWA120/NWA$16</f>
        <v>#DIV/0!</v>
      </c>
      <c r="NWC120" s="1538">
        <f>+NWC558</f>
        <v>0</v>
      </c>
      <c r="NWD120" s="1845" t="e">
        <f>+NWC120/NWC$16</f>
        <v>#DIV/0!</v>
      </c>
      <c r="NWE120" s="1538">
        <f>+NWE558</f>
        <v>0</v>
      </c>
      <c r="NWF120" s="1845" t="e">
        <f>+NWE120/NWE$16</f>
        <v>#DIV/0!</v>
      </c>
      <c r="NWG120" s="1538">
        <f>+NWG558</f>
        <v>0</v>
      </c>
      <c r="NWH120" s="1845" t="e">
        <f>+NWG120/NWG$16</f>
        <v>#DIV/0!</v>
      </c>
      <c r="NWI120" s="1538">
        <f>+NWI558</f>
        <v>0</v>
      </c>
      <c r="NWJ120" s="1845" t="e">
        <f>+NWI120/NWI$16</f>
        <v>#DIV/0!</v>
      </c>
      <c r="NWK120" s="1538">
        <f>+NWK558</f>
        <v>0</v>
      </c>
      <c r="NWL120" s="1845" t="e">
        <f>+NWK120/NWK$16</f>
        <v>#DIV/0!</v>
      </c>
      <c r="NWM120" s="1538">
        <f>+NWM558</f>
        <v>0</v>
      </c>
      <c r="NWN120" s="1845" t="e">
        <f>+NWM120/NWM$16</f>
        <v>#DIV/0!</v>
      </c>
      <c r="NWO120" s="1538">
        <f>+NWO558</f>
        <v>0</v>
      </c>
      <c r="NWP120" s="1845" t="e">
        <f>+NWO120/NWO$16</f>
        <v>#DIV/0!</v>
      </c>
      <c r="NWQ120" s="1538">
        <f>+NWQ558</f>
        <v>0</v>
      </c>
      <c r="NWR120" s="1845" t="e">
        <f>+NWQ120/NWQ$16</f>
        <v>#DIV/0!</v>
      </c>
      <c r="NWS120" s="1538">
        <f>+NWS558</f>
        <v>0</v>
      </c>
      <c r="NWT120" s="1845" t="e">
        <f>+NWS120/NWS$16</f>
        <v>#DIV/0!</v>
      </c>
      <c r="NWU120" s="1538">
        <f>+NWU558</f>
        <v>0</v>
      </c>
      <c r="NWV120" s="1845" t="e">
        <f>+NWU120/NWU$16</f>
        <v>#DIV/0!</v>
      </c>
      <c r="NWW120" s="1538">
        <f>+NWW558</f>
        <v>0</v>
      </c>
      <c r="NWX120" s="1845" t="e">
        <f>+NWW120/NWW$16</f>
        <v>#DIV/0!</v>
      </c>
      <c r="NWY120" s="1538">
        <f>+NWY558</f>
        <v>0</v>
      </c>
      <c r="NWZ120" s="1845" t="e">
        <f>+NWY120/NWY$16</f>
        <v>#DIV/0!</v>
      </c>
      <c r="NXA120" s="1538">
        <f>+NXA558</f>
        <v>0</v>
      </c>
      <c r="NXB120" s="1845" t="e">
        <f>+NXA120/NXA$16</f>
        <v>#DIV/0!</v>
      </c>
      <c r="NXC120" s="1538">
        <f>+NXC558</f>
        <v>0</v>
      </c>
      <c r="NXD120" s="1845" t="e">
        <f>+NXC120/NXC$16</f>
        <v>#DIV/0!</v>
      </c>
      <c r="NXE120" s="1538">
        <f>+NXE558</f>
        <v>0</v>
      </c>
      <c r="NXF120" s="1845" t="e">
        <f>+NXE120/NXE$16</f>
        <v>#DIV/0!</v>
      </c>
      <c r="NXG120" s="1538">
        <f>+NXG558</f>
        <v>0</v>
      </c>
      <c r="NXH120" s="1845" t="e">
        <f>+NXG120/NXG$16</f>
        <v>#DIV/0!</v>
      </c>
      <c r="NXI120" s="1538">
        <f>+NXI558</f>
        <v>0</v>
      </c>
      <c r="NXJ120" s="1845" t="e">
        <f>+NXI120/NXI$16</f>
        <v>#DIV/0!</v>
      </c>
      <c r="NXK120" s="1538">
        <f>+NXK558</f>
        <v>0</v>
      </c>
      <c r="NXL120" s="1845" t="e">
        <f>+NXK120/NXK$16</f>
        <v>#DIV/0!</v>
      </c>
      <c r="NXM120" s="1538">
        <f>+NXM558</f>
        <v>0</v>
      </c>
      <c r="NXN120" s="1845" t="e">
        <f>+NXM120/NXM$16</f>
        <v>#DIV/0!</v>
      </c>
      <c r="NXO120" s="1538">
        <f>+NXO558</f>
        <v>0</v>
      </c>
      <c r="NXP120" s="1845" t="e">
        <f>+NXO120/NXO$16</f>
        <v>#DIV/0!</v>
      </c>
      <c r="NXQ120" s="1538">
        <f>+NXQ558</f>
        <v>0</v>
      </c>
      <c r="NXR120" s="1845" t="e">
        <f>+NXQ120/NXQ$16</f>
        <v>#DIV/0!</v>
      </c>
      <c r="NXS120" s="1538">
        <f>+NXS558</f>
        <v>0</v>
      </c>
      <c r="NXT120" s="1845" t="e">
        <f>+NXS120/NXS$16</f>
        <v>#DIV/0!</v>
      </c>
      <c r="NXU120" s="1538">
        <f>+NXU558</f>
        <v>0</v>
      </c>
      <c r="NXV120" s="1845" t="e">
        <f>+NXU120/NXU$16</f>
        <v>#DIV/0!</v>
      </c>
      <c r="NXW120" s="1538">
        <f>+NXW558</f>
        <v>0</v>
      </c>
      <c r="NXX120" s="1845" t="e">
        <f>+NXW120/NXW$16</f>
        <v>#DIV/0!</v>
      </c>
      <c r="NXY120" s="1538">
        <f>+NXY558</f>
        <v>0</v>
      </c>
      <c r="NXZ120" s="1845" t="e">
        <f>+NXY120/NXY$16</f>
        <v>#DIV/0!</v>
      </c>
      <c r="NYA120" s="1538">
        <f>+NYA558</f>
        <v>0</v>
      </c>
      <c r="NYB120" s="1845" t="e">
        <f>+NYA120/NYA$16</f>
        <v>#DIV/0!</v>
      </c>
      <c r="NYC120" s="1538">
        <f>+NYC558</f>
        <v>0</v>
      </c>
      <c r="NYD120" s="1845" t="e">
        <f>+NYC120/NYC$16</f>
        <v>#DIV/0!</v>
      </c>
      <c r="NYE120" s="1538">
        <f>+NYE558</f>
        <v>0</v>
      </c>
      <c r="NYF120" s="1845" t="e">
        <f>+NYE120/NYE$16</f>
        <v>#DIV/0!</v>
      </c>
      <c r="NYG120" s="1538">
        <f>+NYG558</f>
        <v>0</v>
      </c>
      <c r="NYH120" s="1845" t="e">
        <f>+NYG120/NYG$16</f>
        <v>#DIV/0!</v>
      </c>
      <c r="NYI120" s="1538">
        <f>+NYI558</f>
        <v>0</v>
      </c>
      <c r="NYJ120" s="1845" t="e">
        <f>+NYI120/NYI$16</f>
        <v>#DIV/0!</v>
      </c>
      <c r="NYK120" s="1538">
        <f>+NYK558</f>
        <v>0</v>
      </c>
      <c r="NYL120" s="1845" t="e">
        <f>+NYK120/NYK$16</f>
        <v>#DIV/0!</v>
      </c>
      <c r="NYM120" s="1538">
        <f>+NYM558</f>
        <v>0</v>
      </c>
      <c r="NYN120" s="1845" t="e">
        <f>+NYM120/NYM$16</f>
        <v>#DIV/0!</v>
      </c>
      <c r="NYO120" s="1538">
        <f>+NYO558</f>
        <v>0</v>
      </c>
      <c r="NYP120" s="1845" t="e">
        <f>+NYO120/NYO$16</f>
        <v>#DIV/0!</v>
      </c>
      <c r="NYQ120" s="1538">
        <f>+NYQ558</f>
        <v>0</v>
      </c>
      <c r="NYR120" s="1845" t="e">
        <f>+NYQ120/NYQ$16</f>
        <v>#DIV/0!</v>
      </c>
      <c r="NYS120" s="1538">
        <f>+NYS558</f>
        <v>0</v>
      </c>
      <c r="NYT120" s="1845" t="e">
        <f>+NYS120/NYS$16</f>
        <v>#DIV/0!</v>
      </c>
      <c r="NYU120" s="1538">
        <f>+NYU558</f>
        <v>0</v>
      </c>
      <c r="NYV120" s="1845" t="e">
        <f>+NYU120/NYU$16</f>
        <v>#DIV/0!</v>
      </c>
      <c r="NYW120" s="1538">
        <f>+NYW558</f>
        <v>0</v>
      </c>
      <c r="NYX120" s="1845" t="e">
        <f>+NYW120/NYW$16</f>
        <v>#DIV/0!</v>
      </c>
      <c r="NYY120" s="1538">
        <f>+NYY558</f>
        <v>0</v>
      </c>
      <c r="NYZ120" s="1845" t="e">
        <f>+NYY120/NYY$16</f>
        <v>#DIV/0!</v>
      </c>
      <c r="NZA120" s="1538">
        <f>+NZA558</f>
        <v>0</v>
      </c>
      <c r="NZB120" s="1845" t="e">
        <f>+NZA120/NZA$16</f>
        <v>#DIV/0!</v>
      </c>
      <c r="NZC120" s="1538">
        <f>+NZC558</f>
        <v>0</v>
      </c>
      <c r="NZD120" s="1845" t="e">
        <f>+NZC120/NZC$16</f>
        <v>#DIV/0!</v>
      </c>
      <c r="NZE120" s="1538">
        <f>+NZE558</f>
        <v>0</v>
      </c>
      <c r="NZF120" s="1845" t="e">
        <f>+NZE120/NZE$16</f>
        <v>#DIV/0!</v>
      </c>
      <c r="NZG120" s="1538">
        <f>+NZG558</f>
        <v>0</v>
      </c>
      <c r="NZH120" s="1845" t="e">
        <f>+NZG120/NZG$16</f>
        <v>#DIV/0!</v>
      </c>
      <c r="NZI120" s="1538">
        <f>+NZI558</f>
        <v>0</v>
      </c>
      <c r="NZJ120" s="1845" t="e">
        <f>+NZI120/NZI$16</f>
        <v>#DIV/0!</v>
      </c>
      <c r="NZK120" s="1538">
        <f>+NZK558</f>
        <v>0</v>
      </c>
      <c r="NZL120" s="1845" t="e">
        <f>+NZK120/NZK$16</f>
        <v>#DIV/0!</v>
      </c>
      <c r="NZM120" s="1538">
        <f>+NZM558</f>
        <v>0</v>
      </c>
      <c r="NZN120" s="1845" t="e">
        <f>+NZM120/NZM$16</f>
        <v>#DIV/0!</v>
      </c>
      <c r="NZO120" s="1538">
        <f>+NZO558</f>
        <v>0</v>
      </c>
      <c r="NZP120" s="1845" t="e">
        <f>+NZO120/NZO$16</f>
        <v>#DIV/0!</v>
      </c>
      <c r="NZQ120" s="1538">
        <f>+NZQ558</f>
        <v>0</v>
      </c>
      <c r="NZR120" s="1845" t="e">
        <f>+NZQ120/NZQ$16</f>
        <v>#DIV/0!</v>
      </c>
      <c r="NZS120" s="1538">
        <f>+NZS558</f>
        <v>0</v>
      </c>
      <c r="NZT120" s="1845" t="e">
        <f>+NZS120/NZS$16</f>
        <v>#DIV/0!</v>
      </c>
      <c r="NZU120" s="1538">
        <f>+NZU558</f>
        <v>0</v>
      </c>
      <c r="NZV120" s="1845" t="e">
        <f>+NZU120/NZU$16</f>
        <v>#DIV/0!</v>
      </c>
      <c r="NZW120" s="1538">
        <f>+NZW558</f>
        <v>0</v>
      </c>
      <c r="NZX120" s="1845" t="e">
        <f>+NZW120/NZW$16</f>
        <v>#DIV/0!</v>
      </c>
      <c r="NZY120" s="1538">
        <f>+NZY558</f>
        <v>0</v>
      </c>
      <c r="NZZ120" s="1845" t="e">
        <f>+NZY120/NZY$16</f>
        <v>#DIV/0!</v>
      </c>
      <c r="OAA120" s="1538">
        <f>+OAA558</f>
        <v>0</v>
      </c>
      <c r="OAB120" s="1845" t="e">
        <f>+OAA120/OAA$16</f>
        <v>#DIV/0!</v>
      </c>
      <c r="OAC120" s="1538">
        <f>+OAC558</f>
        <v>0</v>
      </c>
      <c r="OAD120" s="1845" t="e">
        <f>+OAC120/OAC$16</f>
        <v>#DIV/0!</v>
      </c>
      <c r="OAE120" s="1538">
        <f>+OAE558</f>
        <v>0</v>
      </c>
      <c r="OAF120" s="1845" t="e">
        <f>+OAE120/OAE$16</f>
        <v>#DIV/0!</v>
      </c>
      <c r="OAG120" s="1538">
        <f>+OAG558</f>
        <v>0</v>
      </c>
      <c r="OAH120" s="1845" t="e">
        <f>+OAG120/OAG$16</f>
        <v>#DIV/0!</v>
      </c>
      <c r="OAI120" s="1538">
        <f>+OAI558</f>
        <v>0</v>
      </c>
      <c r="OAJ120" s="1845" t="e">
        <f>+OAI120/OAI$16</f>
        <v>#DIV/0!</v>
      </c>
      <c r="OAK120" s="1538">
        <f>+OAK558</f>
        <v>0</v>
      </c>
      <c r="OAL120" s="1845" t="e">
        <f>+OAK120/OAK$16</f>
        <v>#DIV/0!</v>
      </c>
      <c r="OAM120" s="1538">
        <f>+OAM558</f>
        <v>0</v>
      </c>
      <c r="OAN120" s="1845" t="e">
        <f>+OAM120/OAM$16</f>
        <v>#DIV/0!</v>
      </c>
      <c r="OAO120" s="1538">
        <f>+OAO558</f>
        <v>0</v>
      </c>
      <c r="OAP120" s="1845" t="e">
        <f>+OAO120/OAO$16</f>
        <v>#DIV/0!</v>
      </c>
      <c r="OAQ120" s="1538">
        <f>+OAQ558</f>
        <v>0</v>
      </c>
      <c r="OAR120" s="1845" t="e">
        <f>+OAQ120/OAQ$16</f>
        <v>#DIV/0!</v>
      </c>
      <c r="OAS120" s="1538">
        <f>+OAS558</f>
        <v>0</v>
      </c>
      <c r="OAT120" s="1845" t="e">
        <f>+OAS120/OAS$16</f>
        <v>#DIV/0!</v>
      </c>
      <c r="OAU120" s="1538">
        <f>+OAU558</f>
        <v>0</v>
      </c>
      <c r="OAV120" s="1845" t="e">
        <f>+OAU120/OAU$16</f>
        <v>#DIV/0!</v>
      </c>
      <c r="OAW120" s="1538">
        <f>+OAW558</f>
        <v>0</v>
      </c>
      <c r="OAX120" s="1845" t="e">
        <f>+OAW120/OAW$16</f>
        <v>#DIV/0!</v>
      </c>
      <c r="OAY120" s="1538">
        <f>+OAY558</f>
        <v>0</v>
      </c>
      <c r="OAZ120" s="1845" t="e">
        <f>+OAY120/OAY$16</f>
        <v>#DIV/0!</v>
      </c>
      <c r="OBA120" s="1538">
        <f>+OBA558</f>
        <v>0</v>
      </c>
      <c r="OBB120" s="1845" t="e">
        <f>+OBA120/OBA$16</f>
        <v>#DIV/0!</v>
      </c>
      <c r="OBC120" s="1538">
        <f>+OBC558</f>
        <v>0</v>
      </c>
      <c r="OBD120" s="1845" t="e">
        <f>+OBC120/OBC$16</f>
        <v>#DIV/0!</v>
      </c>
      <c r="OBE120" s="1538">
        <f>+OBE558</f>
        <v>0</v>
      </c>
      <c r="OBF120" s="1845" t="e">
        <f>+OBE120/OBE$16</f>
        <v>#DIV/0!</v>
      </c>
      <c r="OBG120" s="1538">
        <f>+OBG558</f>
        <v>0</v>
      </c>
      <c r="OBH120" s="1845" t="e">
        <f>+OBG120/OBG$16</f>
        <v>#DIV/0!</v>
      </c>
      <c r="OBI120" s="1538">
        <f>+OBI558</f>
        <v>0</v>
      </c>
      <c r="OBJ120" s="1845" t="e">
        <f>+OBI120/OBI$16</f>
        <v>#DIV/0!</v>
      </c>
      <c r="OBK120" s="1538">
        <f>+OBK558</f>
        <v>0</v>
      </c>
      <c r="OBL120" s="1845" t="e">
        <f>+OBK120/OBK$16</f>
        <v>#DIV/0!</v>
      </c>
      <c r="OBM120" s="1538">
        <f>+OBM558</f>
        <v>0</v>
      </c>
      <c r="OBN120" s="1845" t="e">
        <f>+OBM120/OBM$16</f>
        <v>#DIV/0!</v>
      </c>
      <c r="OBO120" s="1538">
        <f>+OBO558</f>
        <v>0</v>
      </c>
      <c r="OBP120" s="1845" t="e">
        <f>+OBO120/OBO$16</f>
        <v>#DIV/0!</v>
      </c>
      <c r="OBQ120" s="1538">
        <f>+OBQ558</f>
        <v>0</v>
      </c>
      <c r="OBR120" s="1845" t="e">
        <f>+OBQ120/OBQ$16</f>
        <v>#DIV/0!</v>
      </c>
      <c r="OBS120" s="1538">
        <f>+OBS558</f>
        <v>0</v>
      </c>
      <c r="OBT120" s="1845" t="e">
        <f>+OBS120/OBS$16</f>
        <v>#DIV/0!</v>
      </c>
      <c r="OBU120" s="1538">
        <f>+OBU558</f>
        <v>0</v>
      </c>
      <c r="OBV120" s="1845" t="e">
        <f>+OBU120/OBU$16</f>
        <v>#DIV/0!</v>
      </c>
      <c r="OBW120" s="1538">
        <f>+OBW558</f>
        <v>0</v>
      </c>
      <c r="OBX120" s="1845" t="e">
        <f>+OBW120/OBW$16</f>
        <v>#DIV/0!</v>
      </c>
      <c r="OBY120" s="1538">
        <f>+OBY558</f>
        <v>0</v>
      </c>
      <c r="OBZ120" s="1845" t="e">
        <f>+OBY120/OBY$16</f>
        <v>#DIV/0!</v>
      </c>
      <c r="OCA120" s="1538">
        <f>+OCA558</f>
        <v>0</v>
      </c>
      <c r="OCB120" s="1845" t="e">
        <f>+OCA120/OCA$16</f>
        <v>#DIV/0!</v>
      </c>
      <c r="OCC120" s="1538">
        <f>+OCC558</f>
        <v>0</v>
      </c>
      <c r="OCD120" s="1845" t="e">
        <f>+OCC120/OCC$16</f>
        <v>#DIV/0!</v>
      </c>
      <c r="OCE120" s="1538">
        <f>+OCE558</f>
        <v>0</v>
      </c>
      <c r="OCF120" s="1845" t="e">
        <f>+OCE120/OCE$16</f>
        <v>#DIV/0!</v>
      </c>
      <c r="OCG120" s="1538">
        <f>+OCG558</f>
        <v>0</v>
      </c>
      <c r="OCH120" s="1845" t="e">
        <f>+OCG120/OCG$16</f>
        <v>#DIV/0!</v>
      </c>
      <c r="OCI120" s="1538">
        <f>+OCI558</f>
        <v>0</v>
      </c>
      <c r="OCJ120" s="1845" t="e">
        <f>+OCI120/OCI$16</f>
        <v>#DIV/0!</v>
      </c>
      <c r="OCK120" s="1538">
        <f>+OCK558</f>
        <v>0</v>
      </c>
      <c r="OCL120" s="1845" t="e">
        <f>+OCK120/OCK$16</f>
        <v>#DIV/0!</v>
      </c>
      <c r="OCM120" s="1538">
        <f>+OCM558</f>
        <v>0</v>
      </c>
      <c r="OCN120" s="1845" t="e">
        <f>+OCM120/OCM$16</f>
        <v>#DIV/0!</v>
      </c>
      <c r="OCO120" s="1538">
        <f>+OCO558</f>
        <v>0</v>
      </c>
      <c r="OCP120" s="1845" t="e">
        <f>+OCO120/OCO$16</f>
        <v>#DIV/0!</v>
      </c>
      <c r="OCQ120" s="1538">
        <f>+OCQ558</f>
        <v>0</v>
      </c>
      <c r="OCR120" s="1845" t="e">
        <f>+OCQ120/OCQ$16</f>
        <v>#DIV/0!</v>
      </c>
      <c r="OCS120" s="1538">
        <f>+OCS558</f>
        <v>0</v>
      </c>
      <c r="OCT120" s="1845" t="e">
        <f>+OCS120/OCS$16</f>
        <v>#DIV/0!</v>
      </c>
      <c r="OCU120" s="1538">
        <f>+OCU558</f>
        <v>0</v>
      </c>
      <c r="OCV120" s="1845" t="e">
        <f>+OCU120/OCU$16</f>
        <v>#DIV/0!</v>
      </c>
      <c r="OCW120" s="1538">
        <f>+OCW558</f>
        <v>0</v>
      </c>
      <c r="OCX120" s="1845" t="e">
        <f>+OCW120/OCW$16</f>
        <v>#DIV/0!</v>
      </c>
      <c r="OCY120" s="1538">
        <f>+OCY558</f>
        <v>0</v>
      </c>
      <c r="OCZ120" s="1845" t="e">
        <f>+OCY120/OCY$16</f>
        <v>#DIV/0!</v>
      </c>
      <c r="ODA120" s="1538">
        <f>+ODA558</f>
        <v>0</v>
      </c>
      <c r="ODB120" s="1845" t="e">
        <f>+ODA120/ODA$16</f>
        <v>#DIV/0!</v>
      </c>
      <c r="ODC120" s="1538">
        <f>+ODC558</f>
        <v>0</v>
      </c>
      <c r="ODD120" s="1845" t="e">
        <f>+ODC120/ODC$16</f>
        <v>#DIV/0!</v>
      </c>
      <c r="ODE120" s="1538">
        <f>+ODE558</f>
        <v>0</v>
      </c>
      <c r="ODF120" s="1845" t="e">
        <f>+ODE120/ODE$16</f>
        <v>#DIV/0!</v>
      </c>
      <c r="ODG120" s="1538">
        <f>+ODG558</f>
        <v>0</v>
      </c>
      <c r="ODH120" s="1845" t="e">
        <f>+ODG120/ODG$16</f>
        <v>#DIV/0!</v>
      </c>
      <c r="ODI120" s="1538">
        <f>+ODI558</f>
        <v>0</v>
      </c>
      <c r="ODJ120" s="1845" t="e">
        <f>+ODI120/ODI$16</f>
        <v>#DIV/0!</v>
      </c>
      <c r="ODK120" s="1538">
        <f>+ODK558</f>
        <v>0</v>
      </c>
      <c r="ODL120" s="1845" t="e">
        <f>+ODK120/ODK$16</f>
        <v>#DIV/0!</v>
      </c>
      <c r="ODM120" s="1538">
        <f>+ODM558</f>
        <v>0</v>
      </c>
      <c r="ODN120" s="1845" t="e">
        <f>+ODM120/ODM$16</f>
        <v>#DIV/0!</v>
      </c>
      <c r="ODO120" s="1538">
        <f>+ODO558</f>
        <v>0</v>
      </c>
      <c r="ODP120" s="1845" t="e">
        <f>+ODO120/ODO$16</f>
        <v>#DIV/0!</v>
      </c>
      <c r="ODQ120" s="1538">
        <f>+ODQ558</f>
        <v>0</v>
      </c>
      <c r="ODR120" s="1845" t="e">
        <f>+ODQ120/ODQ$16</f>
        <v>#DIV/0!</v>
      </c>
      <c r="ODS120" s="1538">
        <f>+ODS558</f>
        <v>0</v>
      </c>
      <c r="ODT120" s="1845" t="e">
        <f>+ODS120/ODS$16</f>
        <v>#DIV/0!</v>
      </c>
      <c r="ODU120" s="1538">
        <f>+ODU558</f>
        <v>0</v>
      </c>
      <c r="ODV120" s="1845" t="e">
        <f>+ODU120/ODU$16</f>
        <v>#DIV/0!</v>
      </c>
      <c r="ODW120" s="1538">
        <f>+ODW558</f>
        <v>0</v>
      </c>
      <c r="ODX120" s="1845" t="e">
        <f>+ODW120/ODW$16</f>
        <v>#DIV/0!</v>
      </c>
      <c r="ODY120" s="1538">
        <f>+ODY558</f>
        <v>0</v>
      </c>
      <c r="ODZ120" s="1845" t="e">
        <f>+ODY120/ODY$16</f>
        <v>#DIV/0!</v>
      </c>
      <c r="OEA120" s="1538">
        <f>+OEA558</f>
        <v>0</v>
      </c>
      <c r="OEB120" s="1845" t="e">
        <f>+OEA120/OEA$16</f>
        <v>#DIV/0!</v>
      </c>
      <c r="OEC120" s="1538">
        <f>+OEC558</f>
        <v>0</v>
      </c>
      <c r="OED120" s="1845" t="e">
        <f>+OEC120/OEC$16</f>
        <v>#DIV/0!</v>
      </c>
      <c r="OEE120" s="1538">
        <f>+OEE558</f>
        <v>0</v>
      </c>
      <c r="OEF120" s="1845" t="e">
        <f>+OEE120/OEE$16</f>
        <v>#DIV/0!</v>
      </c>
      <c r="OEG120" s="1538">
        <f>+OEG558</f>
        <v>0</v>
      </c>
      <c r="OEH120" s="1845" t="e">
        <f>+OEG120/OEG$16</f>
        <v>#DIV/0!</v>
      </c>
      <c r="OEI120" s="1538">
        <f>+OEI558</f>
        <v>0</v>
      </c>
      <c r="OEJ120" s="1845" t="e">
        <f>+OEI120/OEI$16</f>
        <v>#DIV/0!</v>
      </c>
      <c r="OEK120" s="1538">
        <f>+OEK558</f>
        <v>0</v>
      </c>
      <c r="OEL120" s="1845" t="e">
        <f>+OEK120/OEK$16</f>
        <v>#DIV/0!</v>
      </c>
      <c r="OEM120" s="1538">
        <f>+OEM558</f>
        <v>0</v>
      </c>
      <c r="OEN120" s="1845" t="e">
        <f>+OEM120/OEM$16</f>
        <v>#DIV/0!</v>
      </c>
      <c r="OEO120" s="1538">
        <f>+OEO558</f>
        <v>0</v>
      </c>
      <c r="OEP120" s="1845" t="e">
        <f>+OEO120/OEO$16</f>
        <v>#DIV/0!</v>
      </c>
      <c r="OEQ120" s="1538">
        <f>+OEQ558</f>
        <v>0</v>
      </c>
      <c r="OER120" s="1845" t="e">
        <f>+OEQ120/OEQ$16</f>
        <v>#DIV/0!</v>
      </c>
      <c r="OES120" s="1538">
        <f>+OES558</f>
        <v>0</v>
      </c>
      <c r="OET120" s="1845" t="e">
        <f>+OES120/OES$16</f>
        <v>#DIV/0!</v>
      </c>
      <c r="OEU120" s="1538">
        <f>+OEU558</f>
        <v>0</v>
      </c>
      <c r="OEV120" s="1845" t="e">
        <f>+OEU120/OEU$16</f>
        <v>#DIV/0!</v>
      </c>
      <c r="OEW120" s="1538">
        <f>+OEW558</f>
        <v>0</v>
      </c>
      <c r="OEX120" s="1845" t="e">
        <f>+OEW120/OEW$16</f>
        <v>#DIV/0!</v>
      </c>
      <c r="OEY120" s="1538">
        <f>+OEY558</f>
        <v>0</v>
      </c>
      <c r="OEZ120" s="1845" t="e">
        <f>+OEY120/OEY$16</f>
        <v>#DIV/0!</v>
      </c>
      <c r="OFA120" s="1538">
        <f>+OFA558</f>
        <v>0</v>
      </c>
      <c r="OFB120" s="1845" t="e">
        <f>+OFA120/OFA$16</f>
        <v>#DIV/0!</v>
      </c>
      <c r="OFC120" s="1538">
        <f>+OFC558</f>
        <v>0</v>
      </c>
      <c r="OFD120" s="1845" t="e">
        <f>+OFC120/OFC$16</f>
        <v>#DIV/0!</v>
      </c>
      <c r="OFE120" s="1538">
        <f>+OFE558</f>
        <v>0</v>
      </c>
      <c r="OFF120" s="1845" t="e">
        <f>+OFE120/OFE$16</f>
        <v>#DIV/0!</v>
      </c>
      <c r="OFG120" s="1538">
        <f>+OFG558</f>
        <v>0</v>
      </c>
      <c r="OFH120" s="1845" t="e">
        <f>+OFG120/OFG$16</f>
        <v>#DIV/0!</v>
      </c>
      <c r="OFI120" s="1538">
        <f>+OFI558</f>
        <v>0</v>
      </c>
      <c r="OFJ120" s="1845" t="e">
        <f>+OFI120/OFI$16</f>
        <v>#DIV/0!</v>
      </c>
      <c r="OFK120" s="1538">
        <f>+OFK558</f>
        <v>0</v>
      </c>
      <c r="OFL120" s="1845" t="e">
        <f>+OFK120/OFK$16</f>
        <v>#DIV/0!</v>
      </c>
      <c r="OFM120" s="1538">
        <f>+OFM558</f>
        <v>0</v>
      </c>
      <c r="OFN120" s="1845" t="e">
        <f>+OFM120/OFM$16</f>
        <v>#DIV/0!</v>
      </c>
      <c r="OFO120" s="1538">
        <f>+OFO558</f>
        <v>0</v>
      </c>
      <c r="OFP120" s="1845" t="e">
        <f>+OFO120/OFO$16</f>
        <v>#DIV/0!</v>
      </c>
      <c r="OFQ120" s="1538">
        <f>+OFQ558</f>
        <v>0</v>
      </c>
      <c r="OFR120" s="1845" t="e">
        <f>+OFQ120/OFQ$16</f>
        <v>#DIV/0!</v>
      </c>
      <c r="OFS120" s="1538">
        <f>+OFS558</f>
        <v>0</v>
      </c>
      <c r="OFT120" s="1845" t="e">
        <f>+OFS120/OFS$16</f>
        <v>#DIV/0!</v>
      </c>
      <c r="OFU120" s="1538">
        <f>+OFU558</f>
        <v>0</v>
      </c>
      <c r="OFV120" s="1845" t="e">
        <f>+OFU120/OFU$16</f>
        <v>#DIV/0!</v>
      </c>
      <c r="OFW120" s="1538">
        <f>+OFW558</f>
        <v>0</v>
      </c>
      <c r="OFX120" s="1845" t="e">
        <f>+OFW120/OFW$16</f>
        <v>#DIV/0!</v>
      </c>
      <c r="OFY120" s="1538">
        <f>+OFY558</f>
        <v>0</v>
      </c>
      <c r="OFZ120" s="1845" t="e">
        <f>+OFY120/OFY$16</f>
        <v>#DIV/0!</v>
      </c>
      <c r="OGA120" s="1538">
        <f>+OGA558</f>
        <v>0</v>
      </c>
      <c r="OGB120" s="1845" t="e">
        <f>+OGA120/OGA$16</f>
        <v>#DIV/0!</v>
      </c>
      <c r="OGC120" s="1538">
        <f>+OGC558</f>
        <v>0</v>
      </c>
      <c r="OGD120" s="1845" t="e">
        <f>+OGC120/OGC$16</f>
        <v>#DIV/0!</v>
      </c>
      <c r="OGE120" s="1538">
        <f>+OGE558</f>
        <v>0</v>
      </c>
      <c r="OGF120" s="1845" t="e">
        <f>+OGE120/OGE$16</f>
        <v>#DIV/0!</v>
      </c>
      <c r="OGG120" s="1538">
        <f>+OGG558</f>
        <v>0</v>
      </c>
      <c r="OGH120" s="1845" t="e">
        <f>+OGG120/OGG$16</f>
        <v>#DIV/0!</v>
      </c>
      <c r="OGI120" s="1538">
        <f>+OGI558</f>
        <v>0</v>
      </c>
      <c r="OGJ120" s="1845" t="e">
        <f>+OGI120/OGI$16</f>
        <v>#DIV/0!</v>
      </c>
      <c r="OGK120" s="1538">
        <f>+OGK558</f>
        <v>0</v>
      </c>
      <c r="OGL120" s="1845" t="e">
        <f>+OGK120/OGK$16</f>
        <v>#DIV/0!</v>
      </c>
      <c r="OGM120" s="1538">
        <f>+OGM558</f>
        <v>0</v>
      </c>
      <c r="OGN120" s="1845" t="e">
        <f>+OGM120/OGM$16</f>
        <v>#DIV/0!</v>
      </c>
      <c r="OGO120" s="1538">
        <f>+OGO558</f>
        <v>0</v>
      </c>
      <c r="OGP120" s="1845" t="e">
        <f>+OGO120/OGO$16</f>
        <v>#DIV/0!</v>
      </c>
      <c r="OGQ120" s="1538">
        <f>+OGQ558</f>
        <v>0</v>
      </c>
      <c r="OGR120" s="1845" t="e">
        <f>+OGQ120/OGQ$16</f>
        <v>#DIV/0!</v>
      </c>
      <c r="OGS120" s="1538">
        <f>+OGS558</f>
        <v>0</v>
      </c>
      <c r="OGT120" s="1845" t="e">
        <f>+OGS120/OGS$16</f>
        <v>#DIV/0!</v>
      </c>
      <c r="OGU120" s="1538">
        <f>+OGU558</f>
        <v>0</v>
      </c>
      <c r="OGV120" s="1845" t="e">
        <f>+OGU120/OGU$16</f>
        <v>#DIV/0!</v>
      </c>
      <c r="OGW120" s="1538">
        <f>+OGW558</f>
        <v>0</v>
      </c>
      <c r="OGX120" s="1845" t="e">
        <f>+OGW120/OGW$16</f>
        <v>#DIV/0!</v>
      </c>
      <c r="OGY120" s="1538">
        <f>+OGY558</f>
        <v>0</v>
      </c>
      <c r="OGZ120" s="1845" t="e">
        <f>+OGY120/OGY$16</f>
        <v>#DIV/0!</v>
      </c>
      <c r="OHA120" s="1538">
        <f>+OHA558</f>
        <v>0</v>
      </c>
      <c r="OHB120" s="1845" t="e">
        <f>+OHA120/OHA$16</f>
        <v>#DIV/0!</v>
      </c>
      <c r="OHC120" s="1538">
        <f>+OHC558</f>
        <v>0</v>
      </c>
      <c r="OHD120" s="1845" t="e">
        <f>+OHC120/OHC$16</f>
        <v>#DIV/0!</v>
      </c>
      <c r="OHE120" s="1538">
        <f>+OHE558</f>
        <v>0</v>
      </c>
      <c r="OHF120" s="1845" t="e">
        <f>+OHE120/OHE$16</f>
        <v>#DIV/0!</v>
      </c>
      <c r="OHG120" s="1538">
        <f>+OHG558</f>
        <v>0</v>
      </c>
      <c r="OHH120" s="1845" t="e">
        <f>+OHG120/OHG$16</f>
        <v>#DIV/0!</v>
      </c>
      <c r="OHI120" s="1538">
        <f>+OHI558</f>
        <v>0</v>
      </c>
      <c r="OHJ120" s="1845" t="e">
        <f>+OHI120/OHI$16</f>
        <v>#DIV/0!</v>
      </c>
      <c r="OHK120" s="1538">
        <f>+OHK558</f>
        <v>0</v>
      </c>
      <c r="OHL120" s="1845" t="e">
        <f>+OHK120/OHK$16</f>
        <v>#DIV/0!</v>
      </c>
      <c r="OHM120" s="1538">
        <f>+OHM558</f>
        <v>0</v>
      </c>
      <c r="OHN120" s="1845" t="e">
        <f>+OHM120/OHM$16</f>
        <v>#DIV/0!</v>
      </c>
      <c r="OHO120" s="1538">
        <f>+OHO558</f>
        <v>0</v>
      </c>
      <c r="OHP120" s="1845" t="e">
        <f>+OHO120/OHO$16</f>
        <v>#DIV/0!</v>
      </c>
      <c r="OHQ120" s="1538">
        <f>+OHQ558</f>
        <v>0</v>
      </c>
      <c r="OHR120" s="1845" t="e">
        <f>+OHQ120/OHQ$16</f>
        <v>#DIV/0!</v>
      </c>
      <c r="OHS120" s="1538">
        <f>+OHS558</f>
        <v>0</v>
      </c>
      <c r="OHT120" s="1845" t="e">
        <f>+OHS120/OHS$16</f>
        <v>#DIV/0!</v>
      </c>
      <c r="OHU120" s="1538">
        <f>+OHU558</f>
        <v>0</v>
      </c>
      <c r="OHV120" s="1845" t="e">
        <f>+OHU120/OHU$16</f>
        <v>#DIV/0!</v>
      </c>
      <c r="OHW120" s="1538">
        <f>+OHW558</f>
        <v>0</v>
      </c>
      <c r="OHX120" s="1845" t="e">
        <f>+OHW120/OHW$16</f>
        <v>#DIV/0!</v>
      </c>
      <c r="OHY120" s="1538">
        <f>+OHY558</f>
        <v>0</v>
      </c>
      <c r="OHZ120" s="1845" t="e">
        <f>+OHY120/OHY$16</f>
        <v>#DIV/0!</v>
      </c>
      <c r="OIA120" s="1538">
        <f>+OIA558</f>
        <v>0</v>
      </c>
      <c r="OIB120" s="1845" t="e">
        <f>+OIA120/OIA$16</f>
        <v>#DIV/0!</v>
      </c>
      <c r="OIC120" s="1538">
        <f>+OIC558</f>
        <v>0</v>
      </c>
      <c r="OID120" s="1845" t="e">
        <f>+OIC120/OIC$16</f>
        <v>#DIV/0!</v>
      </c>
      <c r="OIE120" s="1538">
        <f>+OIE558</f>
        <v>0</v>
      </c>
      <c r="OIF120" s="1845" t="e">
        <f>+OIE120/OIE$16</f>
        <v>#DIV/0!</v>
      </c>
      <c r="OIG120" s="1538">
        <f>+OIG558</f>
        <v>0</v>
      </c>
      <c r="OIH120" s="1845" t="e">
        <f>+OIG120/OIG$16</f>
        <v>#DIV/0!</v>
      </c>
      <c r="OII120" s="1538">
        <f>+OII558</f>
        <v>0</v>
      </c>
      <c r="OIJ120" s="1845" t="e">
        <f>+OII120/OII$16</f>
        <v>#DIV/0!</v>
      </c>
      <c r="OIK120" s="1538">
        <f>+OIK558</f>
        <v>0</v>
      </c>
      <c r="OIL120" s="1845" t="e">
        <f>+OIK120/OIK$16</f>
        <v>#DIV/0!</v>
      </c>
      <c r="OIM120" s="1538">
        <f>+OIM558</f>
        <v>0</v>
      </c>
      <c r="OIN120" s="1845" t="e">
        <f>+OIM120/OIM$16</f>
        <v>#DIV/0!</v>
      </c>
      <c r="OIO120" s="1538">
        <f>+OIO558</f>
        <v>0</v>
      </c>
      <c r="OIP120" s="1845" t="e">
        <f>+OIO120/OIO$16</f>
        <v>#DIV/0!</v>
      </c>
      <c r="OIQ120" s="1538">
        <f>+OIQ558</f>
        <v>0</v>
      </c>
      <c r="OIR120" s="1845" t="e">
        <f>+OIQ120/OIQ$16</f>
        <v>#DIV/0!</v>
      </c>
      <c r="OIS120" s="1538">
        <f>+OIS558</f>
        <v>0</v>
      </c>
      <c r="OIT120" s="1845" t="e">
        <f>+OIS120/OIS$16</f>
        <v>#DIV/0!</v>
      </c>
      <c r="OIU120" s="1538">
        <f>+OIU558</f>
        <v>0</v>
      </c>
      <c r="OIV120" s="1845" t="e">
        <f>+OIU120/OIU$16</f>
        <v>#DIV/0!</v>
      </c>
      <c r="OIW120" s="1538">
        <f>+OIW558</f>
        <v>0</v>
      </c>
      <c r="OIX120" s="1845" t="e">
        <f>+OIW120/OIW$16</f>
        <v>#DIV/0!</v>
      </c>
      <c r="OIY120" s="1538">
        <f>+OIY558</f>
        <v>0</v>
      </c>
      <c r="OIZ120" s="1845" t="e">
        <f>+OIY120/OIY$16</f>
        <v>#DIV/0!</v>
      </c>
      <c r="OJA120" s="1538">
        <f>+OJA558</f>
        <v>0</v>
      </c>
      <c r="OJB120" s="1845" t="e">
        <f>+OJA120/OJA$16</f>
        <v>#DIV/0!</v>
      </c>
      <c r="OJC120" s="1538">
        <f>+OJC558</f>
        <v>0</v>
      </c>
      <c r="OJD120" s="1845" t="e">
        <f>+OJC120/OJC$16</f>
        <v>#DIV/0!</v>
      </c>
      <c r="OJE120" s="1538">
        <f>+OJE558</f>
        <v>0</v>
      </c>
      <c r="OJF120" s="1845" t="e">
        <f>+OJE120/OJE$16</f>
        <v>#DIV/0!</v>
      </c>
      <c r="OJG120" s="1538">
        <f>+OJG558</f>
        <v>0</v>
      </c>
      <c r="OJH120" s="1845" t="e">
        <f>+OJG120/OJG$16</f>
        <v>#DIV/0!</v>
      </c>
      <c r="OJI120" s="1538">
        <f>+OJI558</f>
        <v>0</v>
      </c>
      <c r="OJJ120" s="1845" t="e">
        <f>+OJI120/OJI$16</f>
        <v>#DIV/0!</v>
      </c>
      <c r="OJK120" s="1538">
        <f>+OJK558</f>
        <v>0</v>
      </c>
      <c r="OJL120" s="1845" t="e">
        <f>+OJK120/OJK$16</f>
        <v>#DIV/0!</v>
      </c>
      <c r="OJM120" s="1538">
        <f>+OJM558</f>
        <v>0</v>
      </c>
      <c r="OJN120" s="1845" t="e">
        <f>+OJM120/OJM$16</f>
        <v>#DIV/0!</v>
      </c>
      <c r="OJO120" s="1538">
        <f>+OJO558</f>
        <v>0</v>
      </c>
      <c r="OJP120" s="1845" t="e">
        <f>+OJO120/OJO$16</f>
        <v>#DIV/0!</v>
      </c>
      <c r="OJQ120" s="1538">
        <f>+OJQ558</f>
        <v>0</v>
      </c>
      <c r="OJR120" s="1845" t="e">
        <f>+OJQ120/OJQ$16</f>
        <v>#DIV/0!</v>
      </c>
      <c r="OJS120" s="1538">
        <f>+OJS558</f>
        <v>0</v>
      </c>
      <c r="OJT120" s="1845" t="e">
        <f>+OJS120/OJS$16</f>
        <v>#DIV/0!</v>
      </c>
      <c r="OJU120" s="1538">
        <f>+OJU558</f>
        <v>0</v>
      </c>
      <c r="OJV120" s="1845" t="e">
        <f>+OJU120/OJU$16</f>
        <v>#DIV/0!</v>
      </c>
      <c r="OJW120" s="1538">
        <f>+OJW558</f>
        <v>0</v>
      </c>
      <c r="OJX120" s="1845" t="e">
        <f>+OJW120/OJW$16</f>
        <v>#DIV/0!</v>
      </c>
      <c r="OJY120" s="1538">
        <f>+OJY558</f>
        <v>0</v>
      </c>
      <c r="OJZ120" s="1845" t="e">
        <f>+OJY120/OJY$16</f>
        <v>#DIV/0!</v>
      </c>
      <c r="OKA120" s="1538">
        <f>+OKA558</f>
        <v>0</v>
      </c>
      <c r="OKB120" s="1845" t="e">
        <f>+OKA120/OKA$16</f>
        <v>#DIV/0!</v>
      </c>
      <c r="OKC120" s="1538">
        <f>+OKC558</f>
        <v>0</v>
      </c>
      <c r="OKD120" s="1845" t="e">
        <f>+OKC120/OKC$16</f>
        <v>#DIV/0!</v>
      </c>
      <c r="OKE120" s="1538">
        <f>+OKE558</f>
        <v>0</v>
      </c>
      <c r="OKF120" s="1845" t="e">
        <f>+OKE120/OKE$16</f>
        <v>#DIV/0!</v>
      </c>
      <c r="OKG120" s="1538">
        <f>+OKG558</f>
        <v>0</v>
      </c>
      <c r="OKH120" s="1845" t="e">
        <f>+OKG120/OKG$16</f>
        <v>#DIV/0!</v>
      </c>
      <c r="OKI120" s="1538">
        <f>+OKI558</f>
        <v>0</v>
      </c>
      <c r="OKJ120" s="1845" t="e">
        <f>+OKI120/OKI$16</f>
        <v>#DIV/0!</v>
      </c>
      <c r="OKK120" s="1538">
        <f>+OKK558</f>
        <v>0</v>
      </c>
      <c r="OKL120" s="1845" t="e">
        <f>+OKK120/OKK$16</f>
        <v>#DIV/0!</v>
      </c>
      <c r="OKM120" s="1538">
        <f>+OKM558</f>
        <v>0</v>
      </c>
      <c r="OKN120" s="1845" t="e">
        <f>+OKM120/OKM$16</f>
        <v>#DIV/0!</v>
      </c>
      <c r="OKO120" s="1538">
        <f>+OKO558</f>
        <v>0</v>
      </c>
      <c r="OKP120" s="1845" t="e">
        <f>+OKO120/OKO$16</f>
        <v>#DIV/0!</v>
      </c>
      <c r="OKQ120" s="1538">
        <f>+OKQ558</f>
        <v>0</v>
      </c>
      <c r="OKR120" s="1845" t="e">
        <f>+OKQ120/OKQ$16</f>
        <v>#DIV/0!</v>
      </c>
      <c r="OKS120" s="1538">
        <f>+OKS558</f>
        <v>0</v>
      </c>
      <c r="OKT120" s="1845" t="e">
        <f>+OKS120/OKS$16</f>
        <v>#DIV/0!</v>
      </c>
      <c r="OKU120" s="1538">
        <f>+OKU558</f>
        <v>0</v>
      </c>
      <c r="OKV120" s="1845" t="e">
        <f>+OKU120/OKU$16</f>
        <v>#DIV/0!</v>
      </c>
      <c r="OKW120" s="1538">
        <f>+OKW558</f>
        <v>0</v>
      </c>
      <c r="OKX120" s="1845" t="e">
        <f>+OKW120/OKW$16</f>
        <v>#DIV/0!</v>
      </c>
      <c r="OKY120" s="1538">
        <f>+OKY558</f>
        <v>0</v>
      </c>
      <c r="OKZ120" s="1845" t="e">
        <f>+OKY120/OKY$16</f>
        <v>#DIV/0!</v>
      </c>
      <c r="OLA120" s="1538">
        <f>+OLA558</f>
        <v>0</v>
      </c>
      <c r="OLB120" s="1845" t="e">
        <f>+OLA120/OLA$16</f>
        <v>#DIV/0!</v>
      </c>
      <c r="OLC120" s="1538">
        <f>+OLC558</f>
        <v>0</v>
      </c>
      <c r="OLD120" s="1845" t="e">
        <f>+OLC120/OLC$16</f>
        <v>#DIV/0!</v>
      </c>
      <c r="OLE120" s="1538">
        <f>+OLE558</f>
        <v>0</v>
      </c>
      <c r="OLF120" s="1845" t="e">
        <f>+OLE120/OLE$16</f>
        <v>#DIV/0!</v>
      </c>
      <c r="OLG120" s="1538">
        <f>+OLG558</f>
        <v>0</v>
      </c>
      <c r="OLH120" s="1845" t="e">
        <f>+OLG120/OLG$16</f>
        <v>#DIV/0!</v>
      </c>
      <c r="OLI120" s="1538">
        <f>+OLI558</f>
        <v>0</v>
      </c>
      <c r="OLJ120" s="1845" t="e">
        <f>+OLI120/OLI$16</f>
        <v>#DIV/0!</v>
      </c>
      <c r="OLK120" s="1538">
        <f>+OLK558</f>
        <v>0</v>
      </c>
      <c r="OLL120" s="1845" t="e">
        <f>+OLK120/OLK$16</f>
        <v>#DIV/0!</v>
      </c>
      <c r="OLM120" s="1538">
        <f>+OLM558</f>
        <v>0</v>
      </c>
      <c r="OLN120" s="1845" t="e">
        <f>+OLM120/OLM$16</f>
        <v>#DIV/0!</v>
      </c>
      <c r="OLO120" s="1538">
        <f>+OLO558</f>
        <v>0</v>
      </c>
      <c r="OLP120" s="1845" t="e">
        <f>+OLO120/OLO$16</f>
        <v>#DIV/0!</v>
      </c>
      <c r="OLQ120" s="1538">
        <f>+OLQ558</f>
        <v>0</v>
      </c>
      <c r="OLR120" s="1845" t="e">
        <f>+OLQ120/OLQ$16</f>
        <v>#DIV/0!</v>
      </c>
      <c r="OLS120" s="1538">
        <f>+OLS558</f>
        <v>0</v>
      </c>
      <c r="OLT120" s="1845" t="e">
        <f>+OLS120/OLS$16</f>
        <v>#DIV/0!</v>
      </c>
      <c r="OLU120" s="1538">
        <f>+OLU558</f>
        <v>0</v>
      </c>
      <c r="OLV120" s="1845" t="e">
        <f>+OLU120/OLU$16</f>
        <v>#DIV/0!</v>
      </c>
      <c r="OLW120" s="1538">
        <f>+OLW558</f>
        <v>0</v>
      </c>
      <c r="OLX120" s="1845" t="e">
        <f>+OLW120/OLW$16</f>
        <v>#DIV/0!</v>
      </c>
      <c r="OLY120" s="1538">
        <f>+OLY558</f>
        <v>0</v>
      </c>
      <c r="OLZ120" s="1845" t="e">
        <f>+OLY120/OLY$16</f>
        <v>#DIV/0!</v>
      </c>
      <c r="OMA120" s="1538">
        <f>+OMA558</f>
        <v>0</v>
      </c>
      <c r="OMB120" s="1845" t="e">
        <f>+OMA120/OMA$16</f>
        <v>#DIV/0!</v>
      </c>
      <c r="OMC120" s="1538">
        <f>+OMC558</f>
        <v>0</v>
      </c>
      <c r="OMD120" s="1845" t="e">
        <f>+OMC120/OMC$16</f>
        <v>#DIV/0!</v>
      </c>
      <c r="OME120" s="1538">
        <f>+OME558</f>
        <v>0</v>
      </c>
      <c r="OMF120" s="1845" t="e">
        <f>+OME120/OME$16</f>
        <v>#DIV/0!</v>
      </c>
      <c r="OMG120" s="1538">
        <f>+OMG558</f>
        <v>0</v>
      </c>
      <c r="OMH120" s="1845" t="e">
        <f>+OMG120/OMG$16</f>
        <v>#DIV/0!</v>
      </c>
      <c r="OMI120" s="1538">
        <f>+OMI558</f>
        <v>0</v>
      </c>
      <c r="OMJ120" s="1845" t="e">
        <f>+OMI120/OMI$16</f>
        <v>#DIV/0!</v>
      </c>
      <c r="OMK120" s="1538">
        <f>+OMK558</f>
        <v>0</v>
      </c>
      <c r="OML120" s="1845" t="e">
        <f>+OMK120/OMK$16</f>
        <v>#DIV/0!</v>
      </c>
      <c r="OMM120" s="1538">
        <f>+OMM558</f>
        <v>0</v>
      </c>
      <c r="OMN120" s="1845" t="e">
        <f>+OMM120/OMM$16</f>
        <v>#DIV/0!</v>
      </c>
      <c r="OMO120" s="1538">
        <f>+OMO558</f>
        <v>0</v>
      </c>
      <c r="OMP120" s="1845" t="e">
        <f>+OMO120/OMO$16</f>
        <v>#DIV/0!</v>
      </c>
      <c r="OMQ120" s="1538">
        <f>+OMQ558</f>
        <v>0</v>
      </c>
      <c r="OMR120" s="1845" t="e">
        <f>+OMQ120/OMQ$16</f>
        <v>#DIV/0!</v>
      </c>
      <c r="OMS120" s="1538">
        <f>+OMS558</f>
        <v>0</v>
      </c>
      <c r="OMT120" s="1845" t="e">
        <f>+OMS120/OMS$16</f>
        <v>#DIV/0!</v>
      </c>
      <c r="OMU120" s="1538">
        <f>+OMU558</f>
        <v>0</v>
      </c>
      <c r="OMV120" s="1845" t="e">
        <f>+OMU120/OMU$16</f>
        <v>#DIV/0!</v>
      </c>
      <c r="OMW120" s="1538">
        <f>+OMW558</f>
        <v>0</v>
      </c>
      <c r="OMX120" s="1845" t="e">
        <f>+OMW120/OMW$16</f>
        <v>#DIV/0!</v>
      </c>
      <c r="OMY120" s="1538">
        <f>+OMY558</f>
        <v>0</v>
      </c>
      <c r="OMZ120" s="1845" t="e">
        <f>+OMY120/OMY$16</f>
        <v>#DIV/0!</v>
      </c>
      <c r="ONA120" s="1538">
        <f>+ONA558</f>
        <v>0</v>
      </c>
      <c r="ONB120" s="1845" t="e">
        <f>+ONA120/ONA$16</f>
        <v>#DIV/0!</v>
      </c>
      <c r="ONC120" s="1538">
        <f>+ONC558</f>
        <v>0</v>
      </c>
      <c r="OND120" s="1845" t="e">
        <f>+ONC120/ONC$16</f>
        <v>#DIV/0!</v>
      </c>
      <c r="ONE120" s="1538">
        <f>+ONE558</f>
        <v>0</v>
      </c>
      <c r="ONF120" s="1845" t="e">
        <f>+ONE120/ONE$16</f>
        <v>#DIV/0!</v>
      </c>
      <c r="ONG120" s="1538">
        <f>+ONG558</f>
        <v>0</v>
      </c>
      <c r="ONH120" s="1845" t="e">
        <f>+ONG120/ONG$16</f>
        <v>#DIV/0!</v>
      </c>
      <c r="ONI120" s="1538">
        <f>+ONI558</f>
        <v>0</v>
      </c>
      <c r="ONJ120" s="1845" t="e">
        <f>+ONI120/ONI$16</f>
        <v>#DIV/0!</v>
      </c>
      <c r="ONK120" s="1538">
        <f>+ONK558</f>
        <v>0</v>
      </c>
      <c r="ONL120" s="1845" t="e">
        <f>+ONK120/ONK$16</f>
        <v>#DIV/0!</v>
      </c>
      <c r="ONM120" s="1538">
        <f>+ONM558</f>
        <v>0</v>
      </c>
      <c r="ONN120" s="1845" t="e">
        <f>+ONM120/ONM$16</f>
        <v>#DIV/0!</v>
      </c>
      <c r="ONO120" s="1538">
        <f>+ONO558</f>
        <v>0</v>
      </c>
      <c r="ONP120" s="1845" t="e">
        <f>+ONO120/ONO$16</f>
        <v>#DIV/0!</v>
      </c>
      <c r="ONQ120" s="1538">
        <f>+ONQ558</f>
        <v>0</v>
      </c>
      <c r="ONR120" s="1845" t="e">
        <f>+ONQ120/ONQ$16</f>
        <v>#DIV/0!</v>
      </c>
      <c r="ONS120" s="1538">
        <f>+ONS558</f>
        <v>0</v>
      </c>
      <c r="ONT120" s="1845" t="e">
        <f>+ONS120/ONS$16</f>
        <v>#DIV/0!</v>
      </c>
      <c r="ONU120" s="1538">
        <f>+ONU558</f>
        <v>0</v>
      </c>
      <c r="ONV120" s="1845" t="e">
        <f>+ONU120/ONU$16</f>
        <v>#DIV/0!</v>
      </c>
      <c r="ONW120" s="1538">
        <f>+ONW558</f>
        <v>0</v>
      </c>
      <c r="ONX120" s="1845" t="e">
        <f>+ONW120/ONW$16</f>
        <v>#DIV/0!</v>
      </c>
      <c r="ONY120" s="1538">
        <f>+ONY558</f>
        <v>0</v>
      </c>
      <c r="ONZ120" s="1845" t="e">
        <f>+ONY120/ONY$16</f>
        <v>#DIV/0!</v>
      </c>
      <c r="OOA120" s="1538">
        <f>+OOA558</f>
        <v>0</v>
      </c>
      <c r="OOB120" s="1845" t="e">
        <f>+OOA120/OOA$16</f>
        <v>#DIV/0!</v>
      </c>
      <c r="OOC120" s="1538">
        <f>+OOC558</f>
        <v>0</v>
      </c>
      <c r="OOD120" s="1845" t="e">
        <f>+OOC120/OOC$16</f>
        <v>#DIV/0!</v>
      </c>
      <c r="OOE120" s="1538">
        <f>+OOE558</f>
        <v>0</v>
      </c>
      <c r="OOF120" s="1845" t="e">
        <f>+OOE120/OOE$16</f>
        <v>#DIV/0!</v>
      </c>
      <c r="OOG120" s="1538">
        <f>+OOG558</f>
        <v>0</v>
      </c>
      <c r="OOH120" s="1845" t="e">
        <f>+OOG120/OOG$16</f>
        <v>#DIV/0!</v>
      </c>
      <c r="OOI120" s="1538">
        <f>+OOI558</f>
        <v>0</v>
      </c>
      <c r="OOJ120" s="1845" t="e">
        <f>+OOI120/OOI$16</f>
        <v>#DIV/0!</v>
      </c>
      <c r="OOK120" s="1538">
        <f>+OOK558</f>
        <v>0</v>
      </c>
      <c r="OOL120" s="1845" t="e">
        <f>+OOK120/OOK$16</f>
        <v>#DIV/0!</v>
      </c>
      <c r="OOM120" s="1538">
        <f>+OOM558</f>
        <v>0</v>
      </c>
      <c r="OON120" s="1845" t="e">
        <f>+OOM120/OOM$16</f>
        <v>#DIV/0!</v>
      </c>
      <c r="OOO120" s="1538">
        <f>+OOO558</f>
        <v>0</v>
      </c>
      <c r="OOP120" s="1845" t="e">
        <f>+OOO120/OOO$16</f>
        <v>#DIV/0!</v>
      </c>
      <c r="OOQ120" s="1538">
        <f>+OOQ558</f>
        <v>0</v>
      </c>
      <c r="OOR120" s="1845" t="e">
        <f>+OOQ120/OOQ$16</f>
        <v>#DIV/0!</v>
      </c>
      <c r="OOS120" s="1538">
        <f>+OOS558</f>
        <v>0</v>
      </c>
      <c r="OOT120" s="1845" t="e">
        <f>+OOS120/OOS$16</f>
        <v>#DIV/0!</v>
      </c>
      <c r="OOU120" s="1538">
        <f>+OOU558</f>
        <v>0</v>
      </c>
      <c r="OOV120" s="1845" t="e">
        <f>+OOU120/OOU$16</f>
        <v>#DIV/0!</v>
      </c>
      <c r="OOW120" s="1538">
        <f>+OOW558</f>
        <v>0</v>
      </c>
      <c r="OOX120" s="1845" t="e">
        <f>+OOW120/OOW$16</f>
        <v>#DIV/0!</v>
      </c>
      <c r="OOY120" s="1538">
        <f>+OOY558</f>
        <v>0</v>
      </c>
      <c r="OOZ120" s="1845" t="e">
        <f>+OOY120/OOY$16</f>
        <v>#DIV/0!</v>
      </c>
      <c r="OPA120" s="1538">
        <f>+OPA558</f>
        <v>0</v>
      </c>
      <c r="OPB120" s="1845" t="e">
        <f>+OPA120/OPA$16</f>
        <v>#DIV/0!</v>
      </c>
      <c r="OPC120" s="1538">
        <f>+OPC558</f>
        <v>0</v>
      </c>
      <c r="OPD120" s="1845" t="e">
        <f>+OPC120/OPC$16</f>
        <v>#DIV/0!</v>
      </c>
      <c r="OPE120" s="1538">
        <f>+OPE558</f>
        <v>0</v>
      </c>
      <c r="OPF120" s="1845" t="e">
        <f>+OPE120/OPE$16</f>
        <v>#DIV/0!</v>
      </c>
      <c r="OPG120" s="1538">
        <f>+OPG558</f>
        <v>0</v>
      </c>
      <c r="OPH120" s="1845" t="e">
        <f>+OPG120/OPG$16</f>
        <v>#DIV/0!</v>
      </c>
      <c r="OPI120" s="1538">
        <f>+OPI558</f>
        <v>0</v>
      </c>
      <c r="OPJ120" s="1845" t="e">
        <f>+OPI120/OPI$16</f>
        <v>#DIV/0!</v>
      </c>
      <c r="OPK120" s="1538">
        <f>+OPK558</f>
        <v>0</v>
      </c>
      <c r="OPL120" s="1845" t="e">
        <f>+OPK120/OPK$16</f>
        <v>#DIV/0!</v>
      </c>
      <c r="OPM120" s="1538">
        <f>+OPM558</f>
        <v>0</v>
      </c>
      <c r="OPN120" s="1845" t="e">
        <f>+OPM120/OPM$16</f>
        <v>#DIV/0!</v>
      </c>
      <c r="OPO120" s="1538">
        <f>+OPO558</f>
        <v>0</v>
      </c>
      <c r="OPP120" s="1845" t="e">
        <f>+OPO120/OPO$16</f>
        <v>#DIV/0!</v>
      </c>
      <c r="OPQ120" s="1538">
        <f>+OPQ558</f>
        <v>0</v>
      </c>
      <c r="OPR120" s="1845" t="e">
        <f>+OPQ120/OPQ$16</f>
        <v>#DIV/0!</v>
      </c>
      <c r="OPS120" s="1538">
        <f>+OPS558</f>
        <v>0</v>
      </c>
      <c r="OPT120" s="1845" t="e">
        <f>+OPS120/OPS$16</f>
        <v>#DIV/0!</v>
      </c>
      <c r="OPU120" s="1538">
        <f>+OPU558</f>
        <v>0</v>
      </c>
      <c r="OPV120" s="1845" t="e">
        <f>+OPU120/OPU$16</f>
        <v>#DIV/0!</v>
      </c>
      <c r="OPW120" s="1538">
        <f>+OPW558</f>
        <v>0</v>
      </c>
      <c r="OPX120" s="1845" t="e">
        <f>+OPW120/OPW$16</f>
        <v>#DIV/0!</v>
      </c>
      <c r="OPY120" s="1538">
        <f>+OPY558</f>
        <v>0</v>
      </c>
      <c r="OPZ120" s="1845" t="e">
        <f>+OPY120/OPY$16</f>
        <v>#DIV/0!</v>
      </c>
      <c r="OQA120" s="1538">
        <f>+OQA558</f>
        <v>0</v>
      </c>
      <c r="OQB120" s="1845" t="e">
        <f>+OQA120/OQA$16</f>
        <v>#DIV/0!</v>
      </c>
      <c r="OQC120" s="1538">
        <f>+OQC558</f>
        <v>0</v>
      </c>
      <c r="OQD120" s="1845" t="e">
        <f>+OQC120/OQC$16</f>
        <v>#DIV/0!</v>
      </c>
      <c r="OQE120" s="1538">
        <f>+OQE558</f>
        <v>0</v>
      </c>
      <c r="OQF120" s="1845" t="e">
        <f>+OQE120/OQE$16</f>
        <v>#DIV/0!</v>
      </c>
      <c r="OQG120" s="1538">
        <f>+OQG558</f>
        <v>0</v>
      </c>
      <c r="OQH120" s="1845" t="e">
        <f>+OQG120/OQG$16</f>
        <v>#DIV/0!</v>
      </c>
      <c r="OQI120" s="1538">
        <f>+OQI558</f>
        <v>0</v>
      </c>
      <c r="OQJ120" s="1845" t="e">
        <f>+OQI120/OQI$16</f>
        <v>#DIV/0!</v>
      </c>
      <c r="OQK120" s="1538">
        <f>+OQK558</f>
        <v>0</v>
      </c>
      <c r="OQL120" s="1845" t="e">
        <f>+OQK120/OQK$16</f>
        <v>#DIV/0!</v>
      </c>
      <c r="OQM120" s="1538">
        <f>+OQM558</f>
        <v>0</v>
      </c>
      <c r="OQN120" s="1845" t="e">
        <f>+OQM120/OQM$16</f>
        <v>#DIV/0!</v>
      </c>
      <c r="OQO120" s="1538">
        <f>+OQO558</f>
        <v>0</v>
      </c>
      <c r="OQP120" s="1845" t="e">
        <f>+OQO120/OQO$16</f>
        <v>#DIV/0!</v>
      </c>
      <c r="OQQ120" s="1538">
        <f>+OQQ558</f>
        <v>0</v>
      </c>
      <c r="OQR120" s="1845" t="e">
        <f>+OQQ120/OQQ$16</f>
        <v>#DIV/0!</v>
      </c>
      <c r="OQS120" s="1538">
        <f>+OQS558</f>
        <v>0</v>
      </c>
      <c r="OQT120" s="1845" t="e">
        <f>+OQS120/OQS$16</f>
        <v>#DIV/0!</v>
      </c>
      <c r="OQU120" s="1538">
        <f>+OQU558</f>
        <v>0</v>
      </c>
      <c r="OQV120" s="1845" t="e">
        <f>+OQU120/OQU$16</f>
        <v>#DIV/0!</v>
      </c>
      <c r="OQW120" s="1538">
        <f>+OQW558</f>
        <v>0</v>
      </c>
      <c r="OQX120" s="1845" t="e">
        <f>+OQW120/OQW$16</f>
        <v>#DIV/0!</v>
      </c>
      <c r="OQY120" s="1538">
        <f>+OQY558</f>
        <v>0</v>
      </c>
      <c r="OQZ120" s="1845" t="e">
        <f>+OQY120/OQY$16</f>
        <v>#DIV/0!</v>
      </c>
      <c r="ORA120" s="1538">
        <f>+ORA558</f>
        <v>0</v>
      </c>
      <c r="ORB120" s="1845" t="e">
        <f>+ORA120/ORA$16</f>
        <v>#DIV/0!</v>
      </c>
      <c r="ORC120" s="1538">
        <f>+ORC558</f>
        <v>0</v>
      </c>
      <c r="ORD120" s="1845" t="e">
        <f>+ORC120/ORC$16</f>
        <v>#DIV/0!</v>
      </c>
      <c r="ORE120" s="1538">
        <f>+ORE558</f>
        <v>0</v>
      </c>
      <c r="ORF120" s="1845" t="e">
        <f>+ORE120/ORE$16</f>
        <v>#DIV/0!</v>
      </c>
      <c r="ORG120" s="1538">
        <f>+ORG558</f>
        <v>0</v>
      </c>
      <c r="ORH120" s="1845" t="e">
        <f>+ORG120/ORG$16</f>
        <v>#DIV/0!</v>
      </c>
      <c r="ORI120" s="1538">
        <f>+ORI558</f>
        <v>0</v>
      </c>
      <c r="ORJ120" s="1845" t="e">
        <f>+ORI120/ORI$16</f>
        <v>#DIV/0!</v>
      </c>
      <c r="ORK120" s="1538">
        <f>+ORK558</f>
        <v>0</v>
      </c>
      <c r="ORL120" s="1845" t="e">
        <f>+ORK120/ORK$16</f>
        <v>#DIV/0!</v>
      </c>
      <c r="ORM120" s="1538">
        <f>+ORM558</f>
        <v>0</v>
      </c>
      <c r="ORN120" s="1845" t="e">
        <f>+ORM120/ORM$16</f>
        <v>#DIV/0!</v>
      </c>
      <c r="ORO120" s="1538">
        <f>+ORO558</f>
        <v>0</v>
      </c>
      <c r="ORP120" s="1845" t="e">
        <f>+ORO120/ORO$16</f>
        <v>#DIV/0!</v>
      </c>
      <c r="ORQ120" s="1538">
        <f>+ORQ558</f>
        <v>0</v>
      </c>
      <c r="ORR120" s="1845" t="e">
        <f>+ORQ120/ORQ$16</f>
        <v>#DIV/0!</v>
      </c>
      <c r="ORS120" s="1538">
        <f>+ORS558</f>
        <v>0</v>
      </c>
      <c r="ORT120" s="1845" t="e">
        <f>+ORS120/ORS$16</f>
        <v>#DIV/0!</v>
      </c>
      <c r="ORU120" s="1538">
        <f>+ORU558</f>
        <v>0</v>
      </c>
      <c r="ORV120" s="1845" t="e">
        <f>+ORU120/ORU$16</f>
        <v>#DIV/0!</v>
      </c>
      <c r="ORW120" s="1538">
        <f>+ORW558</f>
        <v>0</v>
      </c>
      <c r="ORX120" s="1845" t="e">
        <f>+ORW120/ORW$16</f>
        <v>#DIV/0!</v>
      </c>
      <c r="ORY120" s="1538">
        <f>+ORY558</f>
        <v>0</v>
      </c>
      <c r="ORZ120" s="1845" t="e">
        <f>+ORY120/ORY$16</f>
        <v>#DIV/0!</v>
      </c>
      <c r="OSA120" s="1538">
        <f>+OSA558</f>
        <v>0</v>
      </c>
      <c r="OSB120" s="1845" t="e">
        <f>+OSA120/OSA$16</f>
        <v>#DIV/0!</v>
      </c>
      <c r="OSC120" s="1538">
        <f>+OSC558</f>
        <v>0</v>
      </c>
      <c r="OSD120" s="1845" t="e">
        <f>+OSC120/OSC$16</f>
        <v>#DIV/0!</v>
      </c>
      <c r="OSE120" s="1538">
        <f>+OSE558</f>
        <v>0</v>
      </c>
      <c r="OSF120" s="1845" t="e">
        <f>+OSE120/OSE$16</f>
        <v>#DIV/0!</v>
      </c>
      <c r="OSG120" s="1538">
        <f>+OSG558</f>
        <v>0</v>
      </c>
      <c r="OSH120" s="1845" t="e">
        <f>+OSG120/OSG$16</f>
        <v>#DIV/0!</v>
      </c>
      <c r="OSI120" s="1538">
        <f>+OSI558</f>
        <v>0</v>
      </c>
      <c r="OSJ120" s="1845" t="e">
        <f>+OSI120/OSI$16</f>
        <v>#DIV/0!</v>
      </c>
      <c r="OSK120" s="1538">
        <f>+OSK558</f>
        <v>0</v>
      </c>
      <c r="OSL120" s="1845" t="e">
        <f>+OSK120/OSK$16</f>
        <v>#DIV/0!</v>
      </c>
      <c r="OSM120" s="1538">
        <f>+OSM558</f>
        <v>0</v>
      </c>
      <c r="OSN120" s="1845" t="e">
        <f>+OSM120/OSM$16</f>
        <v>#DIV/0!</v>
      </c>
      <c r="OSO120" s="1538">
        <f>+OSO558</f>
        <v>0</v>
      </c>
      <c r="OSP120" s="1845" t="e">
        <f>+OSO120/OSO$16</f>
        <v>#DIV/0!</v>
      </c>
      <c r="OSQ120" s="1538">
        <f>+OSQ558</f>
        <v>0</v>
      </c>
      <c r="OSR120" s="1845" t="e">
        <f>+OSQ120/OSQ$16</f>
        <v>#DIV/0!</v>
      </c>
      <c r="OSS120" s="1538">
        <f>+OSS558</f>
        <v>0</v>
      </c>
      <c r="OST120" s="1845" t="e">
        <f>+OSS120/OSS$16</f>
        <v>#DIV/0!</v>
      </c>
      <c r="OSU120" s="1538">
        <f>+OSU558</f>
        <v>0</v>
      </c>
      <c r="OSV120" s="1845" t="e">
        <f>+OSU120/OSU$16</f>
        <v>#DIV/0!</v>
      </c>
      <c r="OSW120" s="1538">
        <f>+OSW558</f>
        <v>0</v>
      </c>
      <c r="OSX120" s="1845" t="e">
        <f>+OSW120/OSW$16</f>
        <v>#DIV/0!</v>
      </c>
      <c r="OSY120" s="1538">
        <f>+OSY558</f>
        <v>0</v>
      </c>
      <c r="OSZ120" s="1845" t="e">
        <f>+OSY120/OSY$16</f>
        <v>#DIV/0!</v>
      </c>
      <c r="OTA120" s="1538">
        <f>+OTA558</f>
        <v>0</v>
      </c>
      <c r="OTB120" s="1845" t="e">
        <f>+OTA120/OTA$16</f>
        <v>#DIV/0!</v>
      </c>
      <c r="OTC120" s="1538">
        <f>+OTC558</f>
        <v>0</v>
      </c>
      <c r="OTD120" s="1845" t="e">
        <f>+OTC120/OTC$16</f>
        <v>#DIV/0!</v>
      </c>
      <c r="OTE120" s="1538">
        <f>+OTE558</f>
        <v>0</v>
      </c>
      <c r="OTF120" s="1845" t="e">
        <f>+OTE120/OTE$16</f>
        <v>#DIV/0!</v>
      </c>
      <c r="OTG120" s="1538">
        <f>+OTG558</f>
        <v>0</v>
      </c>
      <c r="OTH120" s="1845" t="e">
        <f>+OTG120/OTG$16</f>
        <v>#DIV/0!</v>
      </c>
      <c r="OTI120" s="1538">
        <f>+OTI558</f>
        <v>0</v>
      </c>
      <c r="OTJ120" s="1845" t="e">
        <f>+OTI120/OTI$16</f>
        <v>#DIV/0!</v>
      </c>
      <c r="OTK120" s="1538">
        <f>+OTK558</f>
        <v>0</v>
      </c>
      <c r="OTL120" s="1845" t="e">
        <f>+OTK120/OTK$16</f>
        <v>#DIV/0!</v>
      </c>
      <c r="OTM120" s="1538">
        <f>+OTM558</f>
        <v>0</v>
      </c>
      <c r="OTN120" s="1845" t="e">
        <f>+OTM120/OTM$16</f>
        <v>#DIV/0!</v>
      </c>
      <c r="OTO120" s="1538">
        <f>+OTO558</f>
        <v>0</v>
      </c>
      <c r="OTP120" s="1845" t="e">
        <f>+OTO120/OTO$16</f>
        <v>#DIV/0!</v>
      </c>
      <c r="OTQ120" s="1538">
        <f>+OTQ558</f>
        <v>0</v>
      </c>
      <c r="OTR120" s="1845" t="e">
        <f>+OTQ120/OTQ$16</f>
        <v>#DIV/0!</v>
      </c>
      <c r="OTS120" s="1538">
        <f>+OTS558</f>
        <v>0</v>
      </c>
      <c r="OTT120" s="1845" t="e">
        <f>+OTS120/OTS$16</f>
        <v>#DIV/0!</v>
      </c>
      <c r="OTU120" s="1538">
        <f>+OTU558</f>
        <v>0</v>
      </c>
      <c r="OTV120" s="1845" t="e">
        <f>+OTU120/OTU$16</f>
        <v>#DIV/0!</v>
      </c>
      <c r="OTW120" s="1538">
        <f>+OTW558</f>
        <v>0</v>
      </c>
      <c r="OTX120" s="1845" t="e">
        <f>+OTW120/OTW$16</f>
        <v>#DIV/0!</v>
      </c>
      <c r="OTY120" s="1538">
        <f>+OTY558</f>
        <v>0</v>
      </c>
      <c r="OTZ120" s="1845" t="e">
        <f>+OTY120/OTY$16</f>
        <v>#DIV/0!</v>
      </c>
      <c r="OUA120" s="1538">
        <f>+OUA558</f>
        <v>0</v>
      </c>
      <c r="OUB120" s="1845" t="e">
        <f>+OUA120/OUA$16</f>
        <v>#DIV/0!</v>
      </c>
      <c r="OUC120" s="1538">
        <f>+OUC558</f>
        <v>0</v>
      </c>
      <c r="OUD120" s="1845" t="e">
        <f>+OUC120/OUC$16</f>
        <v>#DIV/0!</v>
      </c>
      <c r="OUE120" s="1538">
        <f>+OUE558</f>
        <v>0</v>
      </c>
      <c r="OUF120" s="1845" t="e">
        <f>+OUE120/OUE$16</f>
        <v>#DIV/0!</v>
      </c>
      <c r="OUG120" s="1538">
        <f>+OUG558</f>
        <v>0</v>
      </c>
      <c r="OUH120" s="1845" t="e">
        <f>+OUG120/OUG$16</f>
        <v>#DIV/0!</v>
      </c>
      <c r="OUI120" s="1538">
        <f>+OUI558</f>
        <v>0</v>
      </c>
      <c r="OUJ120" s="1845" t="e">
        <f>+OUI120/OUI$16</f>
        <v>#DIV/0!</v>
      </c>
      <c r="OUK120" s="1538">
        <f>+OUK558</f>
        <v>0</v>
      </c>
      <c r="OUL120" s="1845" t="e">
        <f>+OUK120/OUK$16</f>
        <v>#DIV/0!</v>
      </c>
      <c r="OUM120" s="1538">
        <f>+OUM558</f>
        <v>0</v>
      </c>
      <c r="OUN120" s="1845" t="e">
        <f>+OUM120/OUM$16</f>
        <v>#DIV/0!</v>
      </c>
      <c r="OUO120" s="1538">
        <f>+OUO558</f>
        <v>0</v>
      </c>
      <c r="OUP120" s="1845" t="e">
        <f>+OUO120/OUO$16</f>
        <v>#DIV/0!</v>
      </c>
      <c r="OUQ120" s="1538">
        <f>+OUQ558</f>
        <v>0</v>
      </c>
      <c r="OUR120" s="1845" t="e">
        <f>+OUQ120/OUQ$16</f>
        <v>#DIV/0!</v>
      </c>
      <c r="OUS120" s="1538">
        <f>+OUS558</f>
        <v>0</v>
      </c>
      <c r="OUT120" s="1845" t="e">
        <f>+OUS120/OUS$16</f>
        <v>#DIV/0!</v>
      </c>
      <c r="OUU120" s="1538">
        <f>+OUU558</f>
        <v>0</v>
      </c>
      <c r="OUV120" s="1845" t="e">
        <f>+OUU120/OUU$16</f>
        <v>#DIV/0!</v>
      </c>
      <c r="OUW120" s="1538">
        <f>+OUW558</f>
        <v>0</v>
      </c>
      <c r="OUX120" s="1845" t="e">
        <f>+OUW120/OUW$16</f>
        <v>#DIV/0!</v>
      </c>
      <c r="OUY120" s="1538">
        <f>+OUY558</f>
        <v>0</v>
      </c>
      <c r="OUZ120" s="1845" t="e">
        <f>+OUY120/OUY$16</f>
        <v>#DIV/0!</v>
      </c>
      <c r="OVA120" s="1538">
        <f>+OVA558</f>
        <v>0</v>
      </c>
      <c r="OVB120" s="1845" t="e">
        <f>+OVA120/OVA$16</f>
        <v>#DIV/0!</v>
      </c>
      <c r="OVC120" s="1538">
        <f>+OVC558</f>
        <v>0</v>
      </c>
      <c r="OVD120" s="1845" t="e">
        <f>+OVC120/OVC$16</f>
        <v>#DIV/0!</v>
      </c>
      <c r="OVE120" s="1538">
        <f>+OVE558</f>
        <v>0</v>
      </c>
      <c r="OVF120" s="1845" t="e">
        <f>+OVE120/OVE$16</f>
        <v>#DIV/0!</v>
      </c>
      <c r="OVG120" s="1538">
        <f>+OVG558</f>
        <v>0</v>
      </c>
      <c r="OVH120" s="1845" t="e">
        <f>+OVG120/OVG$16</f>
        <v>#DIV/0!</v>
      </c>
      <c r="OVI120" s="1538">
        <f>+OVI558</f>
        <v>0</v>
      </c>
      <c r="OVJ120" s="1845" t="e">
        <f>+OVI120/OVI$16</f>
        <v>#DIV/0!</v>
      </c>
      <c r="OVK120" s="1538">
        <f>+OVK558</f>
        <v>0</v>
      </c>
      <c r="OVL120" s="1845" t="e">
        <f>+OVK120/OVK$16</f>
        <v>#DIV/0!</v>
      </c>
      <c r="OVM120" s="1538">
        <f>+OVM558</f>
        <v>0</v>
      </c>
      <c r="OVN120" s="1845" t="e">
        <f>+OVM120/OVM$16</f>
        <v>#DIV/0!</v>
      </c>
      <c r="OVO120" s="1538">
        <f>+OVO558</f>
        <v>0</v>
      </c>
      <c r="OVP120" s="1845" t="e">
        <f>+OVO120/OVO$16</f>
        <v>#DIV/0!</v>
      </c>
      <c r="OVQ120" s="1538">
        <f>+OVQ558</f>
        <v>0</v>
      </c>
      <c r="OVR120" s="1845" t="e">
        <f>+OVQ120/OVQ$16</f>
        <v>#DIV/0!</v>
      </c>
      <c r="OVS120" s="1538">
        <f>+OVS558</f>
        <v>0</v>
      </c>
      <c r="OVT120" s="1845" t="e">
        <f>+OVS120/OVS$16</f>
        <v>#DIV/0!</v>
      </c>
      <c r="OVU120" s="1538">
        <f>+OVU558</f>
        <v>0</v>
      </c>
      <c r="OVV120" s="1845" t="e">
        <f>+OVU120/OVU$16</f>
        <v>#DIV/0!</v>
      </c>
      <c r="OVW120" s="1538">
        <f>+OVW558</f>
        <v>0</v>
      </c>
      <c r="OVX120" s="1845" t="e">
        <f>+OVW120/OVW$16</f>
        <v>#DIV/0!</v>
      </c>
      <c r="OVY120" s="1538">
        <f>+OVY558</f>
        <v>0</v>
      </c>
      <c r="OVZ120" s="1845" t="e">
        <f>+OVY120/OVY$16</f>
        <v>#DIV/0!</v>
      </c>
      <c r="OWA120" s="1538">
        <f>+OWA558</f>
        <v>0</v>
      </c>
      <c r="OWB120" s="1845" t="e">
        <f>+OWA120/OWA$16</f>
        <v>#DIV/0!</v>
      </c>
      <c r="OWC120" s="1538">
        <f>+OWC558</f>
        <v>0</v>
      </c>
      <c r="OWD120" s="1845" t="e">
        <f>+OWC120/OWC$16</f>
        <v>#DIV/0!</v>
      </c>
      <c r="OWE120" s="1538">
        <f>+OWE558</f>
        <v>0</v>
      </c>
      <c r="OWF120" s="1845" t="e">
        <f>+OWE120/OWE$16</f>
        <v>#DIV/0!</v>
      </c>
      <c r="OWG120" s="1538">
        <f>+OWG558</f>
        <v>0</v>
      </c>
      <c r="OWH120" s="1845" t="e">
        <f>+OWG120/OWG$16</f>
        <v>#DIV/0!</v>
      </c>
      <c r="OWI120" s="1538">
        <f>+OWI558</f>
        <v>0</v>
      </c>
      <c r="OWJ120" s="1845" t="e">
        <f>+OWI120/OWI$16</f>
        <v>#DIV/0!</v>
      </c>
      <c r="OWK120" s="1538">
        <f>+OWK558</f>
        <v>0</v>
      </c>
      <c r="OWL120" s="1845" t="e">
        <f>+OWK120/OWK$16</f>
        <v>#DIV/0!</v>
      </c>
      <c r="OWM120" s="1538">
        <f>+OWM558</f>
        <v>0</v>
      </c>
      <c r="OWN120" s="1845" t="e">
        <f>+OWM120/OWM$16</f>
        <v>#DIV/0!</v>
      </c>
      <c r="OWO120" s="1538">
        <f>+OWO558</f>
        <v>0</v>
      </c>
      <c r="OWP120" s="1845" t="e">
        <f>+OWO120/OWO$16</f>
        <v>#DIV/0!</v>
      </c>
      <c r="OWQ120" s="1538">
        <f>+OWQ558</f>
        <v>0</v>
      </c>
      <c r="OWR120" s="1845" t="e">
        <f>+OWQ120/OWQ$16</f>
        <v>#DIV/0!</v>
      </c>
      <c r="OWS120" s="1538">
        <f>+OWS558</f>
        <v>0</v>
      </c>
      <c r="OWT120" s="1845" t="e">
        <f>+OWS120/OWS$16</f>
        <v>#DIV/0!</v>
      </c>
      <c r="OWU120" s="1538">
        <f>+OWU558</f>
        <v>0</v>
      </c>
      <c r="OWV120" s="1845" t="e">
        <f>+OWU120/OWU$16</f>
        <v>#DIV/0!</v>
      </c>
      <c r="OWW120" s="1538">
        <f>+OWW558</f>
        <v>0</v>
      </c>
      <c r="OWX120" s="1845" t="e">
        <f>+OWW120/OWW$16</f>
        <v>#DIV/0!</v>
      </c>
      <c r="OWY120" s="1538">
        <f>+OWY558</f>
        <v>0</v>
      </c>
      <c r="OWZ120" s="1845" t="e">
        <f>+OWY120/OWY$16</f>
        <v>#DIV/0!</v>
      </c>
      <c r="OXA120" s="1538">
        <f>+OXA558</f>
        <v>0</v>
      </c>
      <c r="OXB120" s="1845" t="e">
        <f>+OXA120/OXA$16</f>
        <v>#DIV/0!</v>
      </c>
      <c r="OXC120" s="1538">
        <f>+OXC558</f>
        <v>0</v>
      </c>
      <c r="OXD120" s="1845" t="e">
        <f>+OXC120/OXC$16</f>
        <v>#DIV/0!</v>
      </c>
      <c r="OXE120" s="1538">
        <f>+OXE558</f>
        <v>0</v>
      </c>
      <c r="OXF120" s="1845" t="e">
        <f>+OXE120/OXE$16</f>
        <v>#DIV/0!</v>
      </c>
      <c r="OXG120" s="1538">
        <f>+OXG558</f>
        <v>0</v>
      </c>
      <c r="OXH120" s="1845" t="e">
        <f>+OXG120/OXG$16</f>
        <v>#DIV/0!</v>
      </c>
      <c r="OXI120" s="1538">
        <f>+OXI558</f>
        <v>0</v>
      </c>
      <c r="OXJ120" s="1845" t="e">
        <f>+OXI120/OXI$16</f>
        <v>#DIV/0!</v>
      </c>
      <c r="OXK120" s="1538">
        <f>+OXK558</f>
        <v>0</v>
      </c>
      <c r="OXL120" s="1845" t="e">
        <f>+OXK120/OXK$16</f>
        <v>#DIV/0!</v>
      </c>
      <c r="OXM120" s="1538">
        <f>+OXM558</f>
        <v>0</v>
      </c>
      <c r="OXN120" s="1845" t="e">
        <f>+OXM120/OXM$16</f>
        <v>#DIV/0!</v>
      </c>
      <c r="OXO120" s="1538">
        <f>+OXO558</f>
        <v>0</v>
      </c>
      <c r="OXP120" s="1845" t="e">
        <f>+OXO120/OXO$16</f>
        <v>#DIV/0!</v>
      </c>
      <c r="OXQ120" s="1538">
        <f>+OXQ558</f>
        <v>0</v>
      </c>
      <c r="OXR120" s="1845" t="e">
        <f>+OXQ120/OXQ$16</f>
        <v>#DIV/0!</v>
      </c>
      <c r="OXS120" s="1538">
        <f>+OXS558</f>
        <v>0</v>
      </c>
      <c r="OXT120" s="1845" t="e">
        <f>+OXS120/OXS$16</f>
        <v>#DIV/0!</v>
      </c>
      <c r="OXU120" s="1538">
        <f>+OXU558</f>
        <v>0</v>
      </c>
      <c r="OXV120" s="1845" t="e">
        <f>+OXU120/OXU$16</f>
        <v>#DIV/0!</v>
      </c>
      <c r="OXW120" s="1538">
        <f>+OXW558</f>
        <v>0</v>
      </c>
      <c r="OXX120" s="1845" t="e">
        <f>+OXW120/OXW$16</f>
        <v>#DIV/0!</v>
      </c>
      <c r="OXY120" s="1538">
        <f>+OXY558</f>
        <v>0</v>
      </c>
      <c r="OXZ120" s="1845" t="e">
        <f>+OXY120/OXY$16</f>
        <v>#DIV/0!</v>
      </c>
      <c r="OYA120" s="1538">
        <f>+OYA558</f>
        <v>0</v>
      </c>
      <c r="OYB120" s="1845" t="e">
        <f>+OYA120/OYA$16</f>
        <v>#DIV/0!</v>
      </c>
      <c r="OYC120" s="1538">
        <f>+OYC558</f>
        <v>0</v>
      </c>
      <c r="OYD120" s="1845" t="e">
        <f>+OYC120/OYC$16</f>
        <v>#DIV/0!</v>
      </c>
      <c r="OYE120" s="1538">
        <f>+OYE558</f>
        <v>0</v>
      </c>
      <c r="OYF120" s="1845" t="e">
        <f>+OYE120/OYE$16</f>
        <v>#DIV/0!</v>
      </c>
      <c r="OYG120" s="1538">
        <f>+OYG558</f>
        <v>0</v>
      </c>
      <c r="OYH120" s="1845" t="e">
        <f>+OYG120/OYG$16</f>
        <v>#DIV/0!</v>
      </c>
      <c r="OYI120" s="1538">
        <f>+OYI558</f>
        <v>0</v>
      </c>
      <c r="OYJ120" s="1845" t="e">
        <f>+OYI120/OYI$16</f>
        <v>#DIV/0!</v>
      </c>
      <c r="OYK120" s="1538">
        <f>+OYK558</f>
        <v>0</v>
      </c>
      <c r="OYL120" s="1845" t="e">
        <f>+OYK120/OYK$16</f>
        <v>#DIV/0!</v>
      </c>
      <c r="OYM120" s="1538">
        <f>+OYM558</f>
        <v>0</v>
      </c>
      <c r="OYN120" s="1845" t="e">
        <f>+OYM120/OYM$16</f>
        <v>#DIV/0!</v>
      </c>
      <c r="OYO120" s="1538">
        <f>+OYO558</f>
        <v>0</v>
      </c>
      <c r="OYP120" s="1845" t="e">
        <f>+OYO120/OYO$16</f>
        <v>#DIV/0!</v>
      </c>
      <c r="OYQ120" s="1538">
        <f>+OYQ558</f>
        <v>0</v>
      </c>
      <c r="OYR120" s="1845" t="e">
        <f>+OYQ120/OYQ$16</f>
        <v>#DIV/0!</v>
      </c>
      <c r="OYS120" s="1538">
        <f>+OYS558</f>
        <v>0</v>
      </c>
      <c r="OYT120" s="1845" t="e">
        <f>+OYS120/OYS$16</f>
        <v>#DIV/0!</v>
      </c>
      <c r="OYU120" s="1538">
        <f>+OYU558</f>
        <v>0</v>
      </c>
      <c r="OYV120" s="1845" t="e">
        <f>+OYU120/OYU$16</f>
        <v>#DIV/0!</v>
      </c>
      <c r="OYW120" s="1538">
        <f>+OYW558</f>
        <v>0</v>
      </c>
      <c r="OYX120" s="1845" t="e">
        <f>+OYW120/OYW$16</f>
        <v>#DIV/0!</v>
      </c>
      <c r="OYY120" s="1538">
        <f>+OYY558</f>
        <v>0</v>
      </c>
      <c r="OYZ120" s="1845" t="e">
        <f>+OYY120/OYY$16</f>
        <v>#DIV/0!</v>
      </c>
      <c r="OZA120" s="1538">
        <f>+OZA558</f>
        <v>0</v>
      </c>
      <c r="OZB120" s="1845" t="e">
        <f>+OZA120/OZA$16</f>
        <v>#DIV/0!</v>
      </c>
      <c r="OZC120" s="1538">
        <f>+OZC558</f>
        <v>0</v>
      </c>
      <c r="OZD120" s="1845" t="e">
        <f>+OZC120/OZC$16</f>
        <v>#DIV/0!</v>
      </c>
      <c r="OZE120" s="1538">
        <f>+OZE558</f>
        <v>0</v>
      </c>
      <c r="OZF120" s="1845" t="e">
        <f>+OZE120/OZE$16</f>
        <v>#DIV/0!</v>
      </c>
      <c r="OZG120" s="1538">
        <f>+OZG558</f>
        <v>0</v>
      </c>
      <c r="OZH120" s="1845" t="e">
        <f>+OZG120/OZG$16</f>
        <v>#DIV/0!</v>
      </c>
      <c r="OZI120" s="1538">
        <f>+OZI558</f>
        <v>0</v>
      </c>
      <c r="OZJ120" s="1845" t="e">
        <f>+OZI120/OZI$16</f>
        <v>#DIV/0!</v>
      </c>
      <c r="OZK120" s="1538">
        <f>+OZK558</f>
        <v>0</v>
      </c>
      <c r="OZL120" s="1845" t="e">
        <f>+OZK120/OZK$16</f>
        <v>#DIV/0!</v>
      </c>
      <c r="OZM120" s="1538">
        <f>+OZM558</f>
        <v>0</v>
      </c>
      <c r="OZN120" s="1845" t="e">
        <f>+OZM120/OZM$16</f>
        <v>#DIV/0!</v>
      </c>
      <c r="OZO120" s="1538">
        <f>+OZO558</f>
        <v>0</v>
      </c>
      <c r="OZP120" s="1845" t="e">
        <f>+OZO120/OZO$16</f>
        <v>#DIV/0!</v>
      </c>
      <c r="OZQ120" s="1538">
        <f>+OZQ558</f>
        <v>0</v>
      </c>
      <c r="OZR120" s="1845" t="e">
        <f>+OZQ120/OZQ$16</f>
        <v>#DIV/0!</v>
      </c>
      <c r="OZS120" s="1538">
        <f>+OZS558</f>
        <v>0</v>
      </c>
      <c r="OZT120" s="1845" t="e">
        <f>+OZS120/OZS$16</f>
        <v>#DIV/0!</v>
      </c>
      <c r="OZU120" s="1538">
        <f>+OZU558</f>
        <v>0</v>
      </c>
      <c r="OZV120" s="1845" t="e">
        <f>+OZU120/OZU$16</f>
        <v>#DIV/0!</v>
      </c>
      <c r="OZW120" s="1538">
        <f>+OZW558</f>
        <v>0</v>
      </c>
      <c r="OZX120" s="1845" t="e">
        <f>+OZW120/OZW$16</f>
        <v>#DIV/0!</v>
      </c>
      <c r="OZY120" s="1538">
        <f>+OZY558</f>
        <v>0</v>
      </c>
      <c r="OZZ120" s="1845" t="e">
        <f>+OZY120/OZY$16</f>
        <v>#DIV/0!</v>
      </c>
      <c r="PAA120" s="1538">
        <f>+PAA558</f>
        <v>0</v>
      </c>
      <c r="PAB120" s="1845" t="e">
        <f>+PAA120/PAA$16</f>
        <v>#DIV/0!</v>
      </c>
      <c r="PAC120" s="1538">
        <f>+PAC558</f>
        <v>0</v>
      </c>
      <c r="PAD120" s="1845" t="e">
        <f>+PAC120/PAC$16</f>
        <v>#DIV/0!</v>
      </c>
      <c r="PAE120" s="1538">
        <f>+PAE558</f>
        <v>0</v>
      </c>
      <c r="PAF120" s="1845" t="e">
        <f>+PAE120/PAE$16</f>
        <v>#DIV/0!</v>
      </c>
      <c r="PAG120" s="1538">
        <f>+PAG558</f>
        <v>0</v>
      </c>
      <c r="PAH120" s="1845" t="e">
        <f>+PAG120/PAG$16</f>
        <v>#DIV/0!</v>
      </c>
      <c r="PAI120" s="1538">
        <f>+PAI558</f>
        <v>0</v>
      </c>
      <c r="PAJ120" s="1845" t="e">
        <f>+PAI120/PAI$16</f>
        <v>#DIV/0!</v>
      </c>
      <c r="PAK120" s="1538">
        <f>+PAK558</f>
        <v>0</v>
      </c>
      <c r="PAL120" s="1845" t="e">
        <f>+PAK120/PAK$16</f>
        <v>#DIV/0!</v>
      </c>
      <c r="PAM120" s="1538">
        <f>+PAM558</f>
        <v>0</v>
      </c>
      <c r="PAN120" s="1845" t="e">
        <f>+PAM120/PAM$16</f>
        <v>#DIV/0!</v>
      </c>
      <c r="PAO120" s="1538">
        <f>+PAO558</f>
        <v>0</v>
      </c>
      <c r="PAP120" s="1845" t="e">
        <f>+PAO120/PAO$16</f>
        <v>#DIV/0!</v>
      </c>
      <c r="PAQ120" s="1538">
        <f>+PAQ558</f>
        <v>0</v>
      </c>
      <c r="PAR120" s="1845" t="e">
        <f>+PAQ120/PAQ$16</f>
        <v>#DIV/0!</v>
      </c>
      <c r="PAS120" s="1538">
        <f>+PAS558</f>
        <v>0</v>
      </c>
      <c r="PAT120" s="1845" t="e">
        <f>+PAS120/PAS$16</f>
        <v>#DIV/0!</v>
      </c>
      <c r="PAU120" s="1538">
        <f>+PAU558</f>
        <v>0</v>
      </c>
      <c r="PAV120" s="1845" t="e">
        <f>+PAU120/PAU$16</f>
        <v>#DIV/0!</v>
      </c>
      <c r="PAW120" s="1538">
        <f>+PAW558</f>
        <v>0</v>
      </c>
      <c r="PAX120" s="1845" t="e">
        <f>+PAW120/PAW$16</f>
        <v>#DIV/0!</v>
      </c>
      <c r="PAY120" s="1538">
        <f>+PAY558</f>
        <v>0</v>
      </c>
      <c r="PAZ120" s="1845" t="e">
        <f>+PAY120/PAY$16</f>
        <v>#DIV/0!</v>
      </c>
      <c r="PBA120" s="1538">
        <f>+PBA558</f>
        <v>0</v>
      </c>
      <c r="PBB120" s="1845" t="e">
        <f>+PBA120/PBA$16</f>
        <v>#DIV/0!</v>
      </c>
      <c r="PBC120" s="1538">
        <f>+PBC558</f>
        <v>0</v>
      </c>
      <c r="PBD120" s="1845" t="e">
        <f>+PBC120/PBC$16</f>
        <v>#DIV/0!</v>
      </c>
      <c r="PBE120" s="1538">
        <f>+PBE558</f>
        <v>0</v>
      </c>
      <c r="PBF120" s="1845" t="e">
        <f>+PBE120/PBE$16</f>
        <v>#DIV/0!</v>
      </c>
      <c r="PBG120" s="1538">
        <f>+PBG558</f>
        <v>0</v>
      </c>
      <c r="PBH120" s="1845" t="e">
        <f>+PBG120/PBG$16</f>
        <v>#DIV/0!</v>
      </c>
      <c r="PBI120" s="1538">
        <f>+PBI558</f>
        <v>0</v>
      </c>
      <c r="PBJ120" s="1845" t="e">
        <f>+PBI120/PBI$16</f>
        <v>#DIV/0!</v>
      </c>
      <c r="PBK120" s="1538">
        <f>+PBK558</f>
        <v>0</v>
      </c>
      <c r="PBL120" s="1845" t="e">
        <f>+PBK120/PBK$16</f>
        <v>#DIV/0!</v>
      </c>
      <c r="PBM120" s="1538">
        <f>+PBM558</f>
        <v>0</v>
      </c>
      <c r="PBN120" s="1845" t="e">
        <f>+PBM120/PBM$16</f>
        <v>#DIV/0!</v>
      </c>
      <c r="PBO120" s="1538">
        <f>+PBO558</f>
        <v>0</v>
      </c>
      <c r="PBP120" s="1845" t="e">
        <f>+PBO120/PBO$16</f>
        <v>#DIV/0!</v>
      </c>
      <c r="PBQ120" s="1538">
        <f>+PBQ558</f>
        <v>0</v>
      </c>
      <c r="PBR120" s="1845" t="e">
        <f>+PBQ120/PBQ$16</f>
        <v>#DIV/0!</v>
      </c>
      <c r="PBS120" s="1538">
        <f>+PBS558</f>
        <v>0</v>
      </c>
      <c r="PBT120" s="1845" t="e">
        <f>+PBS120/PBS$16</f>
        <v>#DIV/0!</v>
      </c>
      <c r="PBU120" s="1538">
        <f>+PBU558</f>
        <v>0</v>
      </c>
      <c r="PBV120" s="1845" t="e">
        <f>+PBU120/PBU$16</f>
        <v>#DIV/0!</v>
      </c>
      <c r="PBW120" s="1538">
        <f>+PBW558</f>
        <v>0</v>
      </c>
      <c r="PBX120" s="1845" t="e">
        <f>+PBW120/PBW$16</f>
        <v>#DIV/0!</v>
      </c>
      <c r="PBY120" s="1538">
        <f>+PBY558</f>
        <v>0</v>
      </c>
      <c r="PBZ120" s="1845" t="e">
        <f>+PBY120/PBY$16</f>
        <v>#DIV/0!</v>
      </c>
      <c r="PCA120" s="1538">
        <f>+PCA558</f>
        <v>0</v>
      </c>
      <c r="PCB120" s="1845" t="e">
        <f>+PCA120/PCA$16</f>
        <v>#DIV/0!</v>
      </c>
      <c r="PCC120" s="1538">
        <f>+PCC558</f>
        <v>0</v>
      </c>
      <c r="PCD120" s="1845" t="e">
        <f>+PCC120/PCC$16</f>
        <v>#DIV/0!</v>
      </c>
      <c r="PCE120" s="1538">
        <f>+PCE558</f>
        <v>0</v>
      </c>
      <c r="PCF120" s="1845" t="e">
        <f>+PCE120/PCE$16</f>
        <v>#DIV/0!</v>
      </c>
      <c r="PCG120" s="1538">
        <f>+PCG558</f>
        <v>0</v>
      </c>
      <c r="PCH120" s="1845" t="e">
        <f>+PCG120/PCG$16</f>
        <v>#DIV/0!</v>
      </c>
      <c r="PCI120" s="1538">
        <f>+PCI558</f>
        <v>0</v>
      </c>
      <c r="PCJ120" s="1845" t="e">
        <f>+PCI120/PCI$16</f>
        <v>#DIV/0!</v>
      </c>
      <c r="PCK120" s="1538">
        <f>+PCK558</f>
        <v>0</v>
      </c>
      <c r="PCL120" s="1845" t="e">
        <f>+PCK120/PCK$16</f>
        <v>#DIV/0!</v>
      </c>
      <c r="PCM120" s="1538">
        <f>+PCM558</f>
        <v>0</v>
      </c>
      <c r="PCN120" s="1845" t="e">
        <f>+PCM120/PCM$16</f>
        <v>#DIV/0!</v>
      </c>
      <c r="PCO120" s="1538">
        <f>+PCO558</f>
        <v>0</v>
      </c>
      <c r="PCP120" s="1845" t="e">
        <f>+PCO120/PCO$16</f>
        <v>#DIV/0!</v>
      </c>
      <c r="PCQ120" s="1538">
        <f>+PCQ558</f>
        <v>0</v>
      </c>
      <c r="PCR120" s="1845" t="e">
        <f>+PCQ120/PCQ$16</f>
        <v>#DIV/0!</v>
      </c>
      <c r="PCS120" s="1538">
        <f>+PCS558</f>
        <v>0</v>
      </c>
      <c r="PCT120" s="1845" t="e">
        <f>+PCS120/PCS$16</f>
        <v>#DIV/0!</v>
      </c>
      <c r="PCU120" s="1538">
        <f>+PCU558</f>
        <v>0</v>
      </c>
      <c r="PCV120" s="1845" t="e">
        <f>+PCU120/PCU$16</f>
        <v>#DIV/0!</v>
      </c>
      <c r="PCW120" s="1538">
        <f>+PCW558</f>
        <v>0</v>
      </c>
      <c r="PCX120" s="1845" t="e">
        <f>+PCW120/PCW$16</f>
        <v>#DIV/0!</v>
      </c>
      <c r="PCY120" s="1538">
        <f>+PCY558</f>
        <v>0</v>
      </c>
      <c r="PCZ120" s="1845" t="e">
        <f>+PCY120/PCY$16</f>
        <v>#DIV/0!</v>
      </c>
      <c r="PDA120" s="1538">
        <f>+PDA558</f>
        <v>0</v>
      </c>
      <c r="PDB120" s="1845" t="e">
        <f>+PDA120/PDA$16</f>
        <v>#DIV/0!</v>
      </c>
      <c r="PDC120" s="1538">
        <f>+PDC558</f>
        <v>0</v>
      </c>
      <c r="PDD120" s="1845" t="e">
        <f>+PDC120/PDC$16</f>
        <v>#DIV/0!</v>
      </c>
      <c r="PDE120" s="1538">
        <f>+PDE558</f>
        <v>0</v>
      </c>
      <c r="PDF120" s="1845" t="e">
        <f>+PDE120/PDE$16</f>
        <v>#DIV/0!</v>
      </c>
      <c r="PDG120" s="1538">
        <f>+PDG558</f>
        <v>0</v>
      </c>
      <c r="PDH120" s="1845" t="e">
        <f>+PDG120/PDG$16</f>
        <v>#DIV/0!</v>
      </c>
      <c r="PDI120" s="1538">
        <f>+PDI558</f>
        <v>0</v>
      </c>
      <c r="PDJ120" s="1845" t="e">
        <f>+PDI120/PDI$16</f>
        <v>#DIV/0!</v>
      </c>
      <c r="PDK120" s="1538">
        <f>+PDK558</f>
        <v>0</v>
      </c>
      <c r="PDL120" s="1845" t="e">
        <f>+PDK120/PDK$16</f>
        <v>#DIV/0!</v>
      </c>
      <c r="PDM120" s="1538">
        <f>+PDM558</f>
        <v>0</v>
      </c>
      <c r="PDN120" s="1845" t="e">
        <f>+PDM120/PDM$16</f>
        <v>#DIV/0!</v>
      </c>
      <c r="PDO120" s="1538">
        <f>+PDO558</f>
        <v>0</v>
      </c>
      <c r="PDP120" s="1845" t="e">
        <f>+PDO120/PDO$16</f>
        <v>#DIV/0!</v>
      </c>
      <c r="PDQ120" s="1538">
        <f>+PDQ558</f>
        <v>0</v>
      </c>
      <c r="PDR120" s="1845" t="e">
        <f>+PDQ120/PDQ$16</f>
        <v>#DIV/0!</v>
      </c>
      <c r="PDS120" s="1538">
        <f>+PDS558</f>
        <v>0</v>
      </c>
      <c r="PDT120" s="1845" t="e">
        <f>+PDS120/PDS$16</f>
        <v>#DIV/0!</v>
      </c>
      <c r="PDU120" s="1538">
        <f>+PDU558</f>
        <v>0</v>
      </c>
      <c r="PDV120" s="1845" t="e">
        <f>+PDU120/PDU$16</f>
        <v>#DIV/0!</v>
      </c>
      <c r="PDW120" s="1538">
        <f>+PDW558</f>
        <v>0</v>
      </c>
      <c r="PDX120" s="1845" t="e">
        <f>+PDW120/PDW$16</f>
        <v>#DIV/0!</v>
      </c>
      <c r="PDY120" s="1538">
        <f>+PDY558</f>
        <v>0</v>
      </c>
      <c r="PDZ120" s="1845" t="e">
        <f>+PDY120/PDY$16</f>
        <v>#DIV/0!</v>
      </c>
      <c r="PEA120" s="1538">
        <f>+PEA558</f>
        <v>0</v>
      </c>
      <c r="PEB120" s="1845" t="e">
        <f>+PEA120/PEA$16</f>
        <v>#DIV/0!</v>
      </c>
      <c r="PEC120" s="1538">
        <f>+PEC558</f>
        <v>0</v>
      </c>
      <c r="PED120" s="1845" t="e">
        <f>+PEC120/PEC$16</f>
        <v>#DIV/0!</v>
      </c>
      <c r="PEE120" s="1538">
        <f>+PEE558</f>
        <v>0</v>
      </c>
      <c r="PEF120" s="1845" t="e">
        <f>+PEE120/PEE$16</f>
        <v>#DIV/0!</v>
      </c>
      <c r="PEG120" s="1538">
        <f>+PEG558</f>
        <v>0</v>
      </c>
      <c r="PEH120" s="1845" t="e">
        <f>+PEG120/PEG$16</f>
        <v>#DIV/0!</v>
      </c>
      <c r="PEI120" s="1538">
        <f>+PEI558</f>
        <v>0</v>
      </c>
      <c r="PEJ120" s="1845" t="e">
        <f>+PEI120/PEI$16</f>
        <v>#DIV/0!</v>
      </c>
      <c r="PEK120" s="1538">
        <f>+PEK558</f>
        <v>0</v>
      </c>
      <c r="PEL120" s="1845" t="e">
        <f>+PEK120/PEK$16</f>
        <v>#DIV/0!</v>
      </c>
      <c r="PEM120" s="1538">
        <f>+PEM558</f>
        <v>0</v>
      </c>
      <c r="PEN120" s="1845" t="e">
        <f>+PEM120/PEM$16</f>
        <v>#DIV/0!</v>
      </c>
      <c r="PEO120" s="1538">
        <f>+PEO558</f>
        <v>0</v>
      </c>
      <c r="PEP120" s="1845" t="e">
        <f>+PEO120/PEO$16</f>
        <v>#DIV/0!</v>
      </c>
      <c r="PEQ120" s="1538">
        <f>+PEQ558</f>
        <v>0</v>
      </c>
      <c r="PER120" s="1845" t="e">
        <f>+PEQ120/PEQ$16</f>
        <v>#DIV/0!</v>
      </c>
      <c r="PES120" s="1538">
        <f>+PES558</f>
        <v>0</v>
      </c>
      <c r="PET120" s="1845" t="e">
        <f>+PES120/PES$16</f>
        <v>#DIV/0!</v>
      </c>
      <c r="PEU120" s="1538">
        <f>+PEU558</f>
        <v>0</v>
      </c>
      <c r="PEV120" s="1845" t="e">
        <f>+PEU120/PEU$16</f>
        <v>#DIV/0!</v>
      </c>
      <c r="PEW120" s="1538">
        <f>+PEW558</f>
        <v>0</v>
      </c>
      <c r="PEX120" s="1845" t="e">
        <f>+PEW120/PEW$16</f>
        <v>#DIV/0!</v>
      </c>
      <c r="PEY120" s="1538">
        <f>+PEY558</f>
        <v>0</v>
      </c>
      <c r="PEZ120" s="1845" t="e">
        <f>+PEY120/PEY$16</f>
        <v>#DIV/0!</v>
      </c>
      <c r="PFA120" s="1538">
        <f>+PFA558</f>
        <v>0</v>
      </c>
      <c r="PFB120" s="1845" t="e">
        <f>+PFA120/PFA$16</f>
        <v>#DIV/0!</v>
      </c>
      <c r="PFC120" s="1538">
        <f>+PFC558</f>
        <v>0</v>
      </c>
      <c r="PFD120" s="1845" t="e">
        <f>+PFC120/PFC$16</f>
        <v>#DIV/0!</v>
      </c>
      <c r="PFE120" s="1538">
        <f>+PFE558</f>
        <v>0</v>
      </c>
      <c r="PFF120" s="1845" t="e">
        <f>+PFE120/PFE$16</f>
        <v>#DIV/0!</v>
      </c>
      <c r="PFG120" s="1538">
        <f>+PFG558</f>
        <v>0</v>
      </c>
      <c r="PFH120" s="1845" t="e">
        <f>+PFG120/PFG$16</f>
        <v>#DIV/0!</v>
      </c>
      <c r="PFI120" s="1538">
        <f>+PFI558</f>
        <v>0</v>
      </c>
      <c r="PFJ120" s="1845" t="e">
        <f>+PFI120/PFI$16</f>
        <v>#DIV/0!</v>
      </c>
      <c r="PFK120" s="1538">
        <f>+PFK558</f>
        <v>0</v>
      </c>
      <c r="PFL120" s="1845" t="e">
        <f>+PFK120/PFK$16</f>
        <v>#DIV/0!</v>
      </c>
      <c r="PFM120" s="1538">
        <f>+PFM558</f>
        <v>0</v>
      </c>
      <c r="PFN120" s="1845" t="e">
        <f>+PFM120/PFM$16</f>
        <v>#DIV/0!</v>
      </c>
      <c r="PFO120" s="1538">
        <f>+PFO558</f>
        <v>0</v>
      </c>
      <c r="PFP120" s="1845" t="e">
        <f>+PFO120/PFO$16</f>
        <v>#DIV/0!</v>
      </c>
      <c r="PFQ120" s="1538">
        <f>+PFQ558</f>
        <v>0</v>
      </c>
      <c r="PFR120" s="1845" t="e">
        <f>+PFQ120/PFQ$16</f>
        <v>#DIV/0!</v>
      </c>
      <c r="PFS120" s="1538">
        <f>+PFS558</f>
        <v>0</v>
      </c>
      <c r="PFT120" s="1845" t="e">
        <f>+PFS120/PFS$16</f>
        <v>#DIV/0!</v>
      </c>
      <c r="PFU120" s="1538">
        <f>+PFU558</f>
        <v>0</v>
      </c>
      <c r="PFV120" s="1845" t="e">
        <f>+PFU120/PFU$16</f>
        <v>#DIV/0!</v>
      </c>
      <c r="PFW120" s="1538">
        <f>+PFW558</f>
        <v>0</v>
      </c>
      <c r="PFX120" s="1845" t="e">
        <f>+PFW120/PFW$16</f>
        <v>#DIV/0!</v>
      </c>
      <c r="PFY120" s="1538">
        <f>+PFY558</f>
        <v>0</v>
      </c>
      <c r="PFZ120" s="1845" t="e">
        <f>+PFY120/PFY$16</f>
        <v>#DIV/0!</v>
      </c>
      <c r="PGA120" s="1538">
        <f>+PGA558</f>
        <v>0</v>
      </c>
      <c r="PGB120" s="1845" t="e">
        <f>+PGA120/PGA$16</f>
        <v>#DIV/0!</v>
      </c>
      <c r="PGC120" s="1538">
        <f>+PGC558</f>
        <v>0</v>
      </c>
      <c r="PGD120" s="1845" t="e">
        <f>+PGC120/PGC$16</f>
        <v>#DIV/0!</v>
      </c>
      <c r="PGE120" s="1538">
        <f>+PGE558</f>
        <v>0</v>
      </c>
      <c r="PGF120" s="1845" t="e">
        <f>+PGE120/PGE$16</f>
        <v>#DIV/0!</v>
      </c>
      <c r="PGG120" s="1538">
        <f>+PGG558</f>
        <v>0</v>
      </c>
      <c r="PGH120" s="1845" t="e">
        <f>+PGG120/PGG$16</f>
        <v>#DIV/0!</v>
      </c>
      <c r="PGI120" s="1538">
        <f>+PGI558</f>
        <v>0</v>
      </c>
      <c r="PGJ120" s="1845" t="e">
        <f>+PGI120/PGI$16</f>
        <v>#DIV/0!</v>
      </c>
      <c r="PGK120" s="1538">
        <f>+PGK558</f>
        <v>0</v>
      </c>
      <c r="PGL120" s="1845" t="e">
        <f>+PGK120/PGK$16</f>
        <v>#DIV/0!</v>
      </c>
      <c r="PGM120" s="1538">
        <f>+PGM558</f>
        <v>0</v>
      </c>
      <c r="PGN120" s="1845" t="e">
        <f>+PGM120/PGM$16</f>
        <v>#DIV/0!</v>
      </c>
      <c r="PGO120" s="1538">
        <f>+PGO558</f>
        <v>0</v>
      </c>
      <c r="PGP120" s="1845" t="e">
        <f>+PGO120/PGO$16</f>
        <v>#DIV/0!</v>
      </c>
      <c r="PGQ120" s="1538">
        <f>+PGQ558</f>
        <v>0</v>
      </c>
      <c r="PGR120" s="1845" t="e">
        <f>+PGQ120/PGQ$16</f>
        <v>#DIV/0!</v>
      </c>
      <c r="PGS120" s="1538">
        <f>+PGS558</f>
        <v>0</v>
      </c>
      <c r="PGT120" s="1845" t="e">
        <f>+PGS120/PGS$16</f>
        <v>#DIV/0!</v>
      </c>
      <c r="PGU120" s="1538">
        <f>+PGU558</f>
        <v>0</v>
      </c>
      <c r="PGV120" s="1845" t="e">
        <f>+PGU120/PGU$16</f>
        <v>#DIV/0!</v>
      </c>
      <c r="PGW120" s="1538">
        <f>+PGW558</f>
        <v>0</v>
      </c>
      <c r="PGX120" s="1845" t="e">
        <f>+PGW120/PGW$16</f>
        <v>#DIV/0!</v>
      </c>
      <c r="PGY120" s="1538">
        <f>+PGY558</f>
        <v>0</v>
      </c>
      <c r="PGZ120" s="1845" t="e">
        <f>+PGY120/PGY$16</f>
        <v>#DIV/0!</v>
      </c>
      <c r="PHA120" s="1538">
        <f>+PHA558</f>
        <v>0</v>
      </c>
      <c r="PHB120" s="1845" t="e">
        <f>+PHA120/PHA$16</f>
        <v>#DIV/0!</v>
      </c>
      <c r="PHC120" s="1538">
        <f>+PHC558</f>
        <v>0</v>
      </c>
      <c r="PHD120" s="1845" t="e">
        <f>+PHC120/PHC$16</f>
        <v>#DIV/0!</v>
      </c>
      <c r="PHE120" s="1538">
        <f>+PHE558</f>
        <v>0</v>
      </c>
      <c r="PHF120" s="1845" t="e">
        <f>+PHE120/PHE$16</f>
        <v>#DIV/0!</v>
      </c>
      <c r="PHG120" s="1538">
        <f>+PHG558</f>
        <v>0</v>
      </c>
      <c r="PHH120" s="1845" t="e">
        <f>+PHG120/PHG$16</f>
        <v>#DIV/0!</v>
      </c>
      <c r="PHI120" s="1538">
        <f>+PHI558</f>
        <v>0</v>
      </c>
      <c r="PHJ120" s="1845" t="e">
        <f>+PHI120/PHI$16</f>
        <v>#DIV/0!</v>
      </c>
      <c r="PHK120" s="1538">
        <f>+PHK558</f>
        <v>0</v>
      </c>
      <c r="PHL120" s="1845" t="e">
        <f>+PHK120/PHK$16</f>
        <v>#DIV/0!</v>
      </c>
      <c r="PHM120" s="1538">
        <f>+PHM558</f>
        <v>0</v>
      </c>
      <c r="PHN120" s="1845" t="e">
        <f>+PHM120/PHM$16</f>
        <v>#DIV/0!</v>
      </c>
      <c r="PHO120" s="1538">
        <f>+PHO558</f>
        <v>0</v>
      </c>
      <c r="PHP120" s="1845" t="e">
        <f>+PHO120/PHO$16</f>
        <v>#DIV/0!</v>
      </c>
      <c r="PHQ120" s="1538">
        <f>+PHQ558</f>
        <v>0</v>
      </c>
      <c r="PHR120" s="1845" t="e">
        <f>+PHQ120/PHQ$16</f>
        <v>#DIV/0!</v>
      </c>
      <c r="PHS120" s="1538">
        <f>+PHS558</f>
        <v>0</v>
      </c>
      <c r="PHT120" s="1845" t="e">
        <f>+PHS120/PHS$16</f>
        <v>#DIV/0!</v>
      </c>
      <c r="PHU120" s="1538">
        <f>+PHU558</f>
        <v>0</v>
      </c>
      <c r="PHV120" s="1845" t="e">
        <f>+PHU120/PHU$16</f>
        <v>#DIV/0!</v>
      </c>
      <c r="PHW120" s="1538">
        <f>+PHW558</f>
        <v>0</v>
      </c>
      <c r="PHX120" s="1845" t="e">
        <f>+PHW120/PHW$16</f>
        <v>#DIV/0!</v>
      </c>
      <c r="PHY120" s="1538">
        <f>+PHY558</f>
        <v>0</v>
      </c>
      <c r="PHZ120" s="1845" t="e">
        <f>+PHY120/PHY$16</f>
        <v>#DIV/0!</v>
      </c>
      <c r="PIA120" s="1538">
        <f>+PIA558</f>
        <v>0</v>
      </c>
      <c r="PIB120" s="1845" t="e">
        <f>+PIA120/PIA$16</f>
        <v>#DIV/0!</v>
      </c>
      <c r="PIC120" s="1538">
        <f>+PIC558</f>
        <v>0</v>
      </c>
      <c r="PID120" s="1845" t="e">
        <f>+PIC120/PIC$16</f>
        <v>#DIV/0!</v>
      </c>
      <c r="PIE120" s="1538">
        <f>+PIE558</f>
        <v>0</v>
      </c>
      <c r="PIF120" s="1845" t="e">
        <f>+PIE120/PIE$16</f>
        <v>#DIV/0!</v>
      </c>
      <c r="PIG120" s="1538">
        <f>+PIG558</f>
        <v>0</v>
      </c>
      <c r="PIH120" s="1845" t="e">
        <f>+PIG120/PIG$16</f>
        <v>#DIV/0!</v>
      </c>
      <c r="PII120" s="1538">
        <f>+PII558</f>
        <v>0</v>
      </c>
      <c r="PIJ120" s="1845" t="e">
        <f>+PII120/PII$16</f>
        <v>#DIV/0!</v>
      </c>
      <c r="PIK120" s="1538">
        <f>+PIK558</f>
        <v>0</v>
      </c>
      <c r="PIL120" s="1845" t="e">
        <f>+PIK120/PIK$16</f>
        <v>#DIV/0!</v>
      </c>
      <c r="PIM120" s="1538">
        <f>+PIM558</f>
        <v>0</v>
      </c>
      <c r="PIN120" s="1845" t="e">
        <f>+PIM120/PIM$16</f>
        <v>#DIV/0!</v>
      </c>
      <c r="PIO120" s="1538">
        <f>+PIO558</f>
        <v>0</v>
      </c>
      <c r="PIP120" s="1845" t="e">
        <f>+PIO120/PIO$16</f>
        <v>#DIV/0!</v>
      </c>
      <c r="PIQ120" s="1538">
        <f>+PIQ558</f>
        <v>0</v>
      </c>
      <c r="PIR120" s="1845" t="e">
        <f>+PIQ120/PIQ$16</f>
        <v>#DIV/0!</v>
      </c>
      <c r="PIS120" s="1538">
        <f>+PIS558</f>
        <v>0</v>
      </c>
      <c r="PIT120" s="1845" t="e">
        <f>+PIS120/PIS$16</f>
        <v>#DIV/0!</v>
      </c>
      <c r="PIU120" s="1538">
        <f>+PIU558</f>
        <v>0</v>
      </c>
      <c r="PIV120" s="1845" t="e">
        <f>+PIU120/PIU$16</f>
        <v>#DIV/0!</v>
      </c>
      <c r="PIW120" s="1538">
        <f>+PIW558</f>
        <v>0</v>
      </c>
      <c r="PIX120" s="1845" t="e">
        <f>+PIW120/PIW$16</f>
        <v>#DIV/0!</v>
      </c>
      <c r="PIY120" s="1538">
        <f>+PIY558</f>
        <v>0</v>
      </c>
      <c r="PIZ120" s="1845" t="e">
        <f>+PIY120/PIY$16</f>
        <v>#DIV/0!</v>
      </c>
      <c r="PJA120" s="1538">
        <f>+PJA558</f>
        <v>0</v>
      </c>
      <c r="PJB120" s="1845" t="e">
        <f>+PJA120/PJA$16</f>
        <v>#DIV/0!</v>
      </c>
      <c r="PJC120" s="1538">
        <f>+PJC558</f>
        <v>0</v>
      </c>
      <c r="PJD120" s="1845" t="e">
        <f>+PJC120/PJC$16</f>
        <v>#DIV/0!</v>
      </c>
      <c r="PJE120" s="1538">
        <f>+PJE558</f>
        <v>0</v>
      </c>
      <c r="PJF120" s="1845" t="e">
        <f>+PJE120/PJE$16</f>
        <v>#DIV/0!</v>
      </c>
      <c r="PJG120" s="1538">
        <f>+PJG558</f>
        <v>0</v>
      </c>
      <c r="PJH120" s="1845" t="e">
        <f>+PJG120/PJG$16</f>
        <v>#DIV/0!</v>
      </c>
      <c r="PJI120" s="1538">
        <f>+PJI558</f>
        <v>0</v>
      </c>
      <c r="PJJ120" s="1845" t="e">
        <f>+PJI120/PJI$16</f>
        <v>#DIV/0!</v>
      </c>
      <c r="PJK120" s="1538">
        <f>+PJK558</f>
        <v>0</v>
      </c>
      <c r="PJL120" s="1845" t="e">
        <f>+PJK120/PJK$16</f>
        <v>#DIV/0!</v>
      </c>
      <c r="PJM120" s="1538">
        <f>+PJM558</f>
        <v>0</v>
      </c>
      <c r="PJN120" s="1845" t="e">
        <f>+PJM120/PJM$16</f>
        <v>#DIV/0!</v>
      </c>
      <c r="PJO120" s="1538">
        <f>+PJO558</f>
        <v>0</v>
      </c>
      <c r="PJP120" s="1845" t="e">
        <f>+PJO120/PJO$16</f>
        <v>#DIV/0!</v>
      </c>
      <c r="PJQ120" s="1538">
        <f>+PJQ558</f>
        <v>0</v>
      </c>
      <c r="PJR120" s="1845" t="e">
        <f>+PJQ120/PJQ$16</f>
        <v>#DIV/0!</v>
      </c>
      <c r="PJS120" s="1538">
        <f>+PJS558</f>
        <v>0</v>
      </c>
      <c r="PJT120" s="1845" t="e">
        <f>+PJS120/PJS$16</f>
        <v>#DIV/0!</v>
      </c>
      <c r="PJU120" s="1538">
        <f>+PJU558</f>
        <v>0</v>
      </c>
      <c r="PJV120" s="1845" t="e">
        <f>+PJU120/PJU$16</f>
        <v>#DIV/0!</v>
      </c>
      <c r="PJW120" s="1538">
        <f>+PJW558</f>
        <v>0</v>
      </c>
      <c r="PJX120" s="1845" t="e">
        <f>+PJW120/PJW$16</f>
        <v>#DIV/0!</v>
      </c>
      <c r="PJY120" s="1538">
        <f>+PJY558</f>
        <v>0</v>
      </c>
      <c r="PJZ120" s="1845" t="e">
        <f>+PJY120/PJY$16</f>
        <v>#DIV/0!</v>
      </c>
      <c r="PKA120" s="1538">
        <f>+PKA558</f>
        <v>0</v>
      </c>
      <c r="PKB120" s="1845" t="e">
        <f>+PKA120/PKA$16</f>
        <v>#DIV/0!</v>
      </c>
      <c r="PKC120" s="1538">
        <f>+PKC558</f>
        <v>0</v>
      </c>
      <c r="PKD120" s="1845" t="e">
        <f>+PKC120/PKC$16</f>
        <v>#DIV/0!</v>
      </c>
      <c r="PKE120" s="1538">
        <f>+PKE558</f>
        <v>0</v>
      </c>
      <c r="PKF120" s="1845" t="e">
        <f>+PKE120/PKE$16</f>
        <v>#DIV/0!</v>
      </c>
      <c r="PKG120" s="1538">
        <f>+PKG558</f>
        <v>0</v>
      </c>
      <c r="PKH120" s="1845" t="e">
        <f>+PKG120/PKG$16</f>
        <v>#DIV/0!</v>
      </c>
      <c r="PKI120" s="1538">
        <f>+PKI558</f>
        <v>0</v>
      </c>
      <c r="PKJ120" s="1845" t="e">
        <f>+PKI120/PKI$16</f>
        <v>#DIV/0!</v>
      </c>
      <c r="PKK120" s="1538">
        <f>+PKK558</f>
        <v>0</v>
      </c>
      <c r="PKL120" s="1845" t="e">
        <f>+PKK120/PKK$16</f>
        <v>#DIV/0!</v>
      </c>
      <c r="PKM120" s="1538">
        <f>+PKM558</f>
        <v>0</v>
      </c>
      <c r="PKN120" s="1845" t="e">
        <f>+PKM120/PKM$16</f>
        <v>#DIV/0!</v>
      </c>
      <c r="PKO120" s="1538">
        <f>+PKO558</f>
        <v>0</v>
      </c>
      <c r="PKP120" s="1845" t="e">
        <f>+PKO120/PKO$16</f>
        <v>#DIV/0!</v>
      </c>
      <c r="PKQ120" s="1538">
        <f>+PKQ558</f>
        <v>0</v>
      </c>
      <c r="PKR120" s="1845" t="e">
        <f>+PKQ120/PKQ$16</f>
        <v>#DIV/0!</v>
      </c>
      <c r="PKS120" s="1538">
        <f>+PKS558</f>
        <v>0</v>
      </c>
      <c r="PKT120" s="1845" t="e">
        <f>+PKS120/PKS$16</f>
        <v>#DIV/0!</v>
      </c>
      <c r="PKU120" s="1538">
        <f>+PKU558</f>
        <v>0</v>
      </c>
      <c r="PKV120" s="1845" t="e">
        <f>+PKU120/PKU$16</f>
        <v>#DIV/0!</v>
      </c>
      <c r="PKW120" s="1538">
        <f>+PKW558</f>
        <v>0</v>
      </c>
      <c r="PKX120" s="1845" t="e">
        <f>+PKW120/PKW$16</f>
        <v>#DIV/0!</v>
      </c>
      <c r="PKY120" s="1538">
        <f>+PKY558</f>
        <v>0</v>
      </c>
      <c r="PKZ120" s="1845" t="e">
        <f>+PKY120/PKY$16</f>
        <v>#DIV/0!</v>
      </c>
      <c r="PLA120" s="1538">
        <f>+PLA558</f>
        <v>0</v>
      </c>
      <c r="PLB120" s="1845" t="e">
        <f>+PLA120/PLA$16</f>
        <v>#DIV/0!</v>
      </c>
      <c r="PLC120" s="1538">
        <f>+PLC558</f>
        <v>0</v>
      </c>
      <c r="PLD120" s="1845" t="e">
        <f>+PLC120/PLC$16</f>
        <v>#DIV/0!</v>
      </c>
      <c r="PLE120" s="1538">
        <f>+PLE558</f>
        <v>0</v>
      </c>
      <c r="PLF120" s="1845" t="e">
        <f>+PLE120/PLE$16</f>
        <v>#DIV/0!</v>
      </c>
      <c r="PLG120" s="1538">
        <f>+PLG558</f>
        <v>0</v>
      </c>
      <c r="PLH120" s="1845" t="e">
        <f>+PLG120/PLG$16</f>
        <v>#DIV/0!</v>
      </c>
      <c r="PLI120" s="1538">
        <f>+PLI558</f>
        <v>0</v>
      </c>
      <c r="PLJ120" s="1845" t="e">
        <f>+PLI120/PLI$16</f>
        <v>#DIV/0!</v>
      </c>
      <c r="PLK120" s="1538">
        <f>+PLK558</f>
        <v>0</v>
      </c>
      <c r="PLL120" s="1845" t="e">
        <f>+PLK120/PLK$16</f>
        <v>#DIV/0!</v>
      </c>
      <c r="PLM120" s="1538">
        <f>+PLM558</f>
        <v>0</v>
      </c>
      <c r="PLN120" s="1845" t="e">
        <f>+PLM120/PLM$16</f>
        <v>#DIV/0!</v>
      </c>
      <c r="PLO120" s="1538">
        <f>+PLO558</f>
        <v>0</v>
      </c>
      <c r="PLP120" s="1845" t="e">
        <f>+PLO120/PLO$16</f>
        <v>#DIV/0!</v>
      </c>
      <c r="PLQ120" s="1538">
        <f>+PLQ558</f>
        <v>0</v>
      </c>
      <c r="PLR120" s="1845" t="e">
        <f>+PLQ120/PLQ$16</f>
        <v>#DIV/0!</v>
      </c>
      <c r="PLS120" s="1538">
        <f>+PLS558</f>
        <v>0</v>
      </c>
      <c r="PLT120" s="1845" t="e">
        <f>+PLS120/PLS$16</f>
        <v>#DIV/0!</v>
      </c>
      <c r="PLU120" s="1538">
        <f>+PLU558</f>
        <v>0</v>
      </c>
      <c r="PLV120" s="1845" t="e">
        <f>+PLU120/PLU$16</f>
        <v>#DIV/0!</v>
      </c>
      <c r="PLW120" s="1538">
        <f>+PLW558</f>
        <v>0</v>
      </c>
      <c r="PLX120" s="1845" t="e">
        <f>+PLW120/PLW$16</f>
        <v>#DIV/0!</v>
      </c>
      <c r="PLY120" s="1538">
        <f>+PLY558</f>
        <v>0</v>
      </c>
      <c r="PLZ120" s="1845" t="e">
        <f>+PLY120/PLY$16</f>
        <v>#DIV/0!</v>
      </c>
      <c r="PMA120" s="1538">
        <f>+PMA558</f>
        <v>0</v>
      </c>
      <c r="PMB120" s="1845" t="e">
        <f>+PMA120/PMA$16</f>
        <v>#DIV/0!</v>
      </c>
      <c r="PMC120" s="1538">
        <f>+PMC558</f>
        <v>0</v>
      </c>
      <c r="PMD120" s="1845" t="e">
        <f>+PMC120/PMC$16</f>
        <v>#DIV/0!</v>
      </c>
      <c r="PME120" s="1538">
        <f>+PME558</f>
        <v>0</v>
      </c>
      <c r="PMF120" s="1845" t="e">
        <f>+PME120/PME$16</f>
        <v>#DIV/0!</v>
      </c>
      <c r="PMG120" s="1538">
        <f>+PMG558</f>
        <v>0</v>
      </c>
      <c r="PMH120" s="1845" t="e">
        <f>+PMG120/PMG$16</f>
        <v>#DIV/0!</v>
      </c>
      <c r="PMI120" s="1538">
        <f>+PMI558</f>
        <v>0</v>
      </c>
      <c r="PMJ120" s="1845" t="e">
        <f>+PMI120/PMI$16</f>
        <v>#DIV/0!</v>
      </c>
      <c r="PMK120" s="1538">
        <f>+PMK558</f>
        <v>0</v>
      </c>
      <c r="PML120" s="1845" t="e">
        <f>+PMK120/PMK$16</f>
        <v>#DIV/0!</v>
      </c>
      <c r="PMM120" s="1538">
        <f>+PMM558</f>
        <v>0</v>
      </c>
      <c r="PMN120" s="1845" t="e">
        <f>+PMM120/PMM$16</f>
        <v>#DIV/0!</v>
      </c>
      <c r="PMO120" s="1538">
        <f>+PMO558</f>
        <v>0</v>
      </c>
      <c r="PMP120" s="1845" t="e">
        <f>+PMO120/PMO$16</f>
        <v>#DIV/0!</v>
      </c>
      <c r="PMQ120" s="1538">
        <f>+PMQ558</f>
        <v>0</v>
      </c>
      <c r="PMR120" s="1845" t="e">
        <f>+PMQ120/PMQ$16</f>
        <v>#DIV/0!</v>
      </c>
      <c r="PMS120" s="1538">
        <f>+PMS558</f>
        <v>0</v>
      </c>
      <c r="PMT120" s="1845" t="e">
        <f>+PMS120/PMS$16</f>
        <v>#DIV/0!</v>
      </c>
      <c r="PMU120" s="1538">
        <f>+PMU558</f>
        <v>0</v>
      </c>
      <c r="PMV120" s="1845" t="e">
        <f>+PMU120/PMU$16</f>
        <v>#DIV/0!</v>
      </c>
      <c r="PMW120" s="1538">
        <f>+PMW558</f>
        <v>0</v>
      </c>
      <c r="PMX120" s="1845" t="e">
        <f>+PMW120/PMW$16</f>
        <v>#DIV/0!</v>
      </c>
      <c r="PMY120" s="1538">
        <f>+PMY558</f>
        <v>0</v>
      </c>
      <c r="PMZ120" s="1845" t="e">
        <f>+PMY120/PMY$16</f>
        <v>#DIV/0!</v>
      </c>
      <c r="PNA120" s="1538">
        <f>+PNA558</f>
        <v>0</v>
      </c>
      <c r="PNB120" s="1845" t="e">
        <f>+PNA120/PNA$16</f>
        <v>#DIV/0!</v>
      </c>
      <c r="PNC120" s="1538">
        <f>+PNC558</f>
        <v>0</v>
      </c>
      <c r="PND120" s="1845" t="e">
        <f>+PNC120/PNC$16</f>
        <v>#DIV/0!</v>
      </c>
      <c r="PNE120" s="1538">
        <f>+PNE558</f>
        <v>0</v>
      </c>
      <c r="PNF120" s="1845" t="e">
        <f>+PNE120/PNE$16</f>
        <v>#DIV/0!</v>
      </c>
      <c r="PNG120" s="1538">
        <f>+PNG558</f>
        <v>0</v>
      </c>
      <c r="PNH120" s="1845" t="e">
        <f>+PNG120/PNG$16</f>
        <v>#DIV/0!</v>
      </c>
      <c r="PNI120" s="1538">
        <f>+PNI558</f>
        <v>0</v>
      </c>
      <c r="PNJ120" s="1845" t="e">
        <f>+PNI120/PNI$16</f>
        <v>#DIV/0!</v>
      </c>
      <c r="PNK120" s="1538">
        <f>+PNK558</f>
        <v>0</v>
      </c>
      <c r="PNL120" s="1845" t="e">
        <f>+PNK120/PNK$16</f>
        <v>#DIV/0!</v>
      </c>
      <c r="PNM120" s="1538">
        <f>+PNM558</f>
        <v>0</v>
      </c>
      <c r="PNN120" s="1845" t="e">
        <f>+PNM120/PNM$16</f>
        <v>#DIV/0!</v>
      </c>
      <c r="PNO120" s="1538">
        <f>+PNO558</f>
        <v>0</v>
      </c>
      <c r="PNP120" s="1845" t="e">
        <f>+PNO120/PNO$16</f>
        <v>#DIV/0!</v>
      </c>
      <c r="PNQ120" s="1538">
        <f>+PNQ558</f>
        <v>0</v>
      </c>
      <c r="PNR120" s="1845" t="e">
        <f>+PNQ120/PNQ$16</f>
        <v>#DIV/0!</v>
      </c>
      <c r="PNS120" s="1538">
        <f>+PNS558</f>
        <v>0</v>
      </c>
      <c r="PNT120" s="1845" t="e">
        <f>+PNS120/PNS$16</f>
        <v>#DIV/0!</v>
      </c>
      <c r="PNU120" s="1538">
        <f>+PNU558</f>
        <v>0</v>
      </c>
      <c r="PNV120" s="1845" t="e">
        <f>+PNU120/PNU$16</f>
        <v>#DIV/0!</v>
      </c>
      <c r="PNW120" s="1538">
        <f>+PNW558</f>
        <v>0</v>
      </c>
      <c r="PNX120" s="1845" t="e">
        <f>+PNW120/PNW$16</f>
        <v>#DIV/0!</v>
      </c>
      <c r="PNY120" s="1538">
        <f>+PNY558</f>
        <v>0</v>
      </c>
      <c r="PNZ120" s="1845" t="e">
        <f>+PNY120/PNY$16</f>
        <v>#DIV/0!</v>
      </c>
      <c r="POA120" s="1538">
        <f>+POA558</f>
        <v>0</v>
      </c>
      <c r="POB120" s="1845" t="e">
        <f>+POA120/POA$16</f>
        <v>#DIV/0!</v>
      </c>
      <c r="POC120" s="1538">
        <f>+POC558</f>
        <v>0</v>
      </c>
      <c r="POD120" s="1845" t="e">
        <f>+POC120/POC$16</f>
        <v>#DIV/0!</v>
      </c>
      <c r="POE120" s="1538">
        <f>+POE558</f>
        <v>0</v>
      </c>
      <c r="POF120" s="1845" t="e">
        <f>+POE120/POE$16</f>
        <v>#DIV/0!</v>
      </c>
      <c r="POG120" s="1538">
        <f>+POG558</f>
        <v>0</v>
      </c>
      <c r="POH120" s="1845" t="e">
        <f>+POG120/POG$16</f>
        <v>#DIV/0!</v>
      </c>
      <c r="POI120" s="1538">
        <f>+POI558</f>
        <v>0</v>
      </c>
      <c r="POJ120" s="1845" t="e">
        <f>+POI120/POI$16</f>
        <v>#DIV/0!</v>
      </c>
      <c r="POK120" s="1538">
        <f>+POK558</f>
        <v>0</v>
      </c>
      <c r="POL120" s="1845" t="e">
        <f>+POK120/POK$16</f>
        <v>#DIV/0!</v>
      </c>
      <c r="POM120" s="1538">
        <f>+POM558</f>
        <v>0</v>
      </c>
      <c r="PON120" s="1845" t="e">
        <f>+POM120/POM$16</f>
        <v>#DIV/0!</v>
      </c>
      <c r="POO120" s="1538">
        <f>+POO558</f>
        <v>0</v>
      </c>
      <c r="POP120" s="1845" t="e">
        <f>+POO120/POO$16</f>
        <v>#DIV/0!</v>
      </c>
      <c r="POQ120" s="1538">
        <f>+POQ558</f>
        <v>0</v>
      </c>
      <c r="POR120" s="1845" t="e">
        <f>+POQ120/POQ$16</f>
        <v>#DIV/0!</v>
      </c>
      <c r="POS120" s="1538">
        <f>+POS558</f>
        <v>0</v>
      </c>
      <c r="POT120" s="1845" t="e">
        <f>+POS120/POS$16</f>
        <v>#DIV/0!</v>
      </c>
      <c r="POU120" s="1538">
        <f>+POU558</f>
        <v>0</v>
      </c>
      <c r="POV120" s="1845" t="e">
        <f>+POU120/POU$16</f>
        <v>#DIV/0!</v>
      </c>
      <c r="POW120" s="1538">
        <f>+POW558</f>
        <v>0</v>
      </c>
      <c r="POX120" s="1845" t="e">
        <f>+POW120/POW$16</f>
        <v>#DIV/0!</v>
      </c>
      <c r="POY120" s="1538">
        <f>+POY558</f>
        <v>0</v>
      </c>
      <c r="POZ120" s="1845" t="e">
        <f>+POY120/POY$16</f>
        <v>#DIV/0!</v>
      </c>
      <c r="PPA120" s="1538">
        <f>+PPA558</f>
        <v>0</v>
      </c>
      <c r="PPB120" s="1845" t="e">
        <f>+PPA120/PPA$16</f>
        <v>#DIV/0!</v>
      </c>
      <c r="PPC120" s="1538">
        <f>+PPC558</f>
        <v>0</v>
      </c>
      <c r="PPD120" s="1845" t="e">
        <f>+PPC120/PPC$16</f>
        <v>#DIV/0!</v>
      </c>
      <c r="PPE120" s="1538">
        <f>+PPE558</f>
        <v>0</v>
      </c>
      <c r="PPF120" s="1845" t="e">
        <f>+PPE120/PPE$16</f>
        <v>#DIV/0!</v>
      </c>
      <c r="PPG120" s="1538">
        <f>+PPG558</f>
        <v>0</v>
      </c>
      <c r="PPH120" s="1845" t="e">
        <f>+PPG120/PPG$16</f>
        <v>#DIV/0!</v>
      </c>
      <c r="PPI120" s="1538">
        <f>+PPI558</f>
        <v>0</v>
      </c>
      <c r="PPJ120" s="1845" t="e">
        <f>+PPI120/PPI$16</f>
        <v>#DIV/0!</v>
      </c>
      <c r="PPK120" s="1538">
        <f>+PPK558</f>
        <v>0</v>
      </c>
      <c r="PPL120" s="1845" t="e">
        <f>+PPK120/PPK$16</f>
        <v>#DIV/0!</v>
      </c>
      <c r="PPM120" s="1538">
        <f>+PPM558</f>
        <v>0</v>
      </c>
      <c r="PPN120" s="1845" t="e">
        <f>+PPM120/PPM$16</f>
        <v>#DIV/0!</v>
      </c>
      <c r="PPO120" s="1538">
        <f>+PPO558</f>
        <v>0</v>
      </c>
      <c r="PPP120" s="1845" t="e">
        <f>+PPO120/PPO$16</f>
        <v>#DIV/0!</v>
      </c>
      <c r="PPQ120" s="1538">
        <f>+PPQ558</f>
        <v>0</v>
      </c>
      <c r="PPR120" s="1845" t="e">
        <f>+PPQ120/PPQ$16</f>
        <v>#DIV/0!</v>
      </c>
      <c r="PPS120" s="1538">
        <f>+PPS558</f>
        <v>0</v>
      </c>
      <c r="PPT120" s="1845" t="e">
        <f>+PPS120/PPS$16</f>
        <v>#DIV/0!</v>
      </c>
      <c r="PPU120" s="1538">
        <f>+PPU558</f>
        <v>0</v>
      </c>
      <c r="PPV120" s="1845" t="e">
        <f>+PPU120/PPU$16</f>
        <v>#DIV/0!</v>
      </c>
      <c r="PPW120" s="1538">
        <f>+PPW558</f>
        <v>0</v>
      </c>
      <c r="PPX120" s="1845" t="e">
        <f>+PPW120/PPW$16</f>
        <v>#DIV/0!</v>
      </c>
      <c r="PPY120" s="1538">
        <f>+PPY558</f>
        <v>0</v>
      </c>
      <c r="PPZ120" s="1845" t="e">
        <f>+PPY120/PPY$16</f>
        <v>#DIV/0!</v>
      </c>
      <c r="PQA120" s="1538">
        <f>+PQA558</f>
        <v>0</v>
      </c>
      <c r="PQB120" s="1845" t="e">
        <f>+PQA120/PQA$16</f>
        <v>#DIV/0!</v>
      </c>
      <c r="PQC120" s="1538">
        <f>+PQC558</f>
        <v>0</v>
      </c>
      <c r="PQD120" s="1845" t="e">
        <f>+PQC120/PQC$16</f>
        <v>#DIV/0!</v>
      </c>
      <c r="PQE120" s="1538">
        <f>+PQE558</f>
        <v>0</v>
      </c>
      <c r="PQF120" s="1845" t="e">
        <f>+PQE120/PQE$16</f>
        <v>#DIV/0!</v>
      </c>
      <c r="PQG120" s="1538">
        <f>+PQG558</f>
        <v>0</v>
      </c>
      <c r="PQH120" s="1845" t="e">
        <f>+PQG120/PQG$16</f>
        <v>#DIV/0!</v>
      </c>
      <c r="PQI120" s="1538">
        <f>+PQI558</f>
        <v>0</v>
      </c>
      <c r="PQJ120" s="1845" t="e">
        <f>+PQI120/PQI$16</f>
        <v>#DIV/0!</v>
      </c>
      <c r="PQK120" s="1538">
        <f>+PQK558</f>
        <v>0</v>
      </c>
      <c r="PQL120" s="1845" t="e">
        <f>+PQK120/PQK$16</f>
        <v>#DIV/0!</v>
      </c>
      <c r="PQM120" s="1538">
        <f>+PQM558</f>
        <v>0</v>
      </c>
      <c r="PQN120" s="1845" t="e">
        <f>+PQM120/PQM$16</f>
        <v>#DIV/0!</v>
      </c>
      <c r="PQO120" s="1538">
        <f>+PQO558</f>
        <v>0</v>
      </c>
      <c r="PQP120" s="1845" t="e">
        <f>+PQO120/PQO$16</f>
        <v>#DIV/0!</v>
      </c>
      <c r="PQQ120" s="1538">
        <f>+PQQ558</f>
        <v>0</v>
      </c>
      <c r="PQR120" s="1845" t="e">
        <f>+PQQ120/PQQ$16</f>
        <v>#DIV/0!</v>
      </c>
      <c r="PQS120" s="1538">
        <f>+PQS558</f>
        <v>0</v>
      </c>
      <c r="PQT120" s="1845" t="e">
        <f>+PQS120/PQS$16</f>
        <v>#DIV/0!</v>
      </c>
      <c r="PQU120" s="1538">
        <f>+PQU558</f>
        <v>0</v>
      </c>
      <c r="PQV120" s="1845" t="e">
        <f>+PQU120/PQU$16</f>
        <v>#DIV/0!</v>
      </c>
      <c r="PQW120" s="1538">
        <f>+PQW558</f>
        <v>0</v>
      </c>
      <c r="PQX120" s="1845" t="e">
        <f>+PQW120/PQW$16</f>
        <v>#DIV/0!</v>
      </c>
      <c r="PQY120" s="1538">
        <f>+PQY558</f>
        <v>0</v>
      </c>
      <c r="PQZ120" s="1845" t="e">
        <f>+PQY120/PQY$16</f>
        <v>#DIV/0!</v>
      </c>
      <c r="PRA120" s="1538">
        <f>+PRA558</f>
        <v>0</v>
      </c>
      <c r="PRB120" s="1845" t="e">
        <f>+PRA120/PRA$16</f>
        <v>#DIV/0!</v>
      </c>
      <c r="PRC120" s="1538">
        <f>+PRC558</f>
        <v>0</v>
      </c>
      <c r="PRD120" s="1845" t="e">
        <f>+PRC120/PRC$16</f>
        <v>#DIV/0!</v>
      </c>
      <c r="PRE120" s="1538">
        <f>+PRE558</f>
        <v>0</v>
      </c>
      <c r="PRF120" s="1845" t="e">
        <f>+PRE120/PRE$16</f>
        <v>#DIV/0!</v>
      </c>
      <c r="PRG120" s="1538">
        <f>+PRG558</f>
        <v>0</v>
      </c>
      <c r="PRH120" s="1845" t="e">
        <f>+PRG120/PRG$16</f>
        <v>#DIV/0!</v>
      </c>
      <c r="PRI120" s="1538">
        <f>+PRI558</f>
        <v>0</v>
      </c>
      <c r="PRJ120" s="1845" t="e">
        <f>+PRI120/PRI$16</f>
        <v>#DIV/0!</v>
      </c>
      <c r="PRK120" s="1538">
        <f>+PRK558</f>
        <v>0</v>
      </c>
      <c r="PRL120" s="1845" t="e">
        <f>+PRK120/PRK$16</f>
        <v>#DIV/0!</v>
      </c>
      <c r="PRM120" s="1538">
        <f>+PRM558</f>
        <v>0</v>
      </c>
      <c r="PRN120" s="1845" t="e">
        <f>+PRM120/PRM$16</f>
        <v>#DIV/0!</v>
      </c>
      <c r="PRO120" s="1538">
        <f>+PRO558</f>
        <v>0</v>
      </c>
      <c r="PRP120" s="1845" t="e">
        <f>+PRO120/PRO$16</f>
        <v>#DIV/0!</v>
      </c>
      <c r="PRQ120" s="1538">
        <f>+PRQ558</f>
        <v>0</v>
      </c>
      <c r="PRR120" s="1845" t="e">
        <f>+PRQ120/PRQ$16</f>
        <v>#DIV/0!</v>
      </c>
      <c r="PRS120" s="1538">
        <f>+PRS558</f>
        <v>0</v>
      </c>
      <c r="PRT120" s="1845" t="e">
        <f>+PRS120/PRS$16</f>
        <v>#DIV/0!</v>
      </c>
      <c r="PRU120" s="1538">
        <f>+PRU558</f>
        <v>0</v>
      </c>
      <c r="PRV120" s="1845" t="e">
        <f>+PRU120/PRU$16</f>
        <v>#DIV/0!</v>
      </c>
      <c r="PRW120" s="1538">
        <f>+PRW558</f>
        <v>0</v>
      </c>
      <c r="PRX120" s="1845" t="e">
        <f>+PRW120/PRW$16</f>
        <v>#DIV/0!</v>
      </c>
      <c r="PRY120" s="1538">
        <f>+PRY558</f>
        <v>0</v>
      </c>
      <c r="PRZ120" s="1845" t="e">
        <f>+PRY120/PRY$16</f>
        <v>#DIV/0!</v>
      </c>
      <c r="PSA120" s="1538">
        <f>+PSA558</f>
        <v>0</v>
      </c>
      <c r="PSB120" s="1845" t="e">
        <f>+PSA120/PSA$16</f>
        <v>#DIV/0!</v>
      </c>
      <c r="PSC120" s="1538">
        <f>+PSC558</f>
        <v>0</v>
      </c>
      <c r="PSD120" s="1845" t="e">
        <f>+PSC120/PSC$16</f>
        <v>#DIV/0!</v>
      </c>
      <c r="PSE120" s="1538">
        <f>+PSE558</f>
        <v>0</v>
      </c>
      <c r="PSF120" s="1845" t="e">
        <f>+PSE120/PSE$16</f>
        <v>#DIV/0!</v>
      </c>
      <c r="PSG120" s="1538">
        <f>+PSG558</f>
        <v>0</v>
      </c>
      <c r="PSH120" s="1845" t="e">
        <f>+PSG120/PSG$16</f>
        <v>#DIV/0!</v>
      </c>
      <c r="PSI120" s="1538">
        <f>+PSI558</f>
        <v>0</v>
      </c>
      <c r="PSJ120" s="1845" t="e">
        <f>+PSI120/PSI$16</f>
        <v>#DIV/0!</v>
      </c>
      <c r="PSK120" s="1538">
        <f>+PSK558</f>
        <v>0</v>
      </c>
      <c r="PSL120" s="1845" t="e">
        <f>+PSK120/PSK$16</f>
        <v>#DIV/0!</v>
      </c>
      <c r="PSM120" s="1538">
        <f>+PSM558</f>
        <v>0</v>
      </c>
      <c r="PSN120" s="1845" t="e">
        <f>+PSM120/PSM$16</f>
        <v>#DIV/0!</v>
      </c>
      <c r="PSO120" s="1538">
        <f>+PSO558</f>
        <v>0</v>
      </c>
      <c r="PSP120" s="1845" t="e">
        <f>+PSO120/PSO$16</f>
        <v>#DIV/0!</v>
      </c>
      <c r="PSQ120" s="1538">
        <f>+PSQ558</f>
        <v>0</v>
      </c>
      <c r="PSR120" s="1845" t="e">
        <f>+PSQ120/PSQ$16</f>
        <v>#DIV/0!</v>
      </c>
      <c r="PSS120" s="1538">
        <f>+PSS558</f>
        <v>0</v>
      </c>
      <c r="PST120" s="1845" t="e">
        <f>+PSS120/PSS$16</f>
        <v>#DIV/0!</v>
      </c>
      <c r="PSU120" s="1538">
        <f>+PSU558</f>
        <v>0</v>
      </c>
      <c r="PSV120" s="1845" t="e">
        <f>+PSU120/PSU$16</f>
        <v>#DIV/0!</v>
      </c>
      <c r="PSW120" s="1538">
        <f>+PSW558</f>
        <v>0</v>
      </c>
      <c r="PSX120" s="1845" t="e">
        <f>+PSW120/PSW$16</f>
        <v>#DIV/0!</v>
      </c>
      <c r="PSY120" s="1538">
        <f>+PSY558</f>
        <v>0</v>
      </c>
      <c r="PSZ120" s="1845" t="e">
        <f>+PSY120/PSY$16</f>
        <v>#DIV/0!</v>
      </c>
      <c r="PTA120" s="1538">
        <f>+PTA558</f>
        <v>0</v>
      </c>
      <c r="PTB120" s="1845" t="e">
        <f>+PTA120/PTA$16</f>
        <v>#DIV/0!</v>
      </c>
      <c r="PTC120" s="1538">
        <f>+PTC558</f>
        <v>0</v>
      </c>
      <c r="PTD120" s="1845" t="e">
        <f>+PTC120/PTC$16</f>
        <v>#DIV/0!</v>
      </c>
      <c r="PTE120" s="1538">
        <f>+PTE558</f>
        <v>0</v>
      </c>
      <c r="PTF120" s="1845" t="e">
        <f>+PTE120/PTE$16</f>
        <v>#DIV/0!</v>
      </c>
      <c r="PTG120" s="1538">
        <f>+PTG558</f>
        <v>0</v>
      </c>
      <c r="PTH120" s="1845" t="e">
        <f>+PTG120/PTG$16</f>
        <v>#DIV/0!</v>
      </c>
      <c r="PTI120" s="1538">
        <f>+PTI558</f>
        <v>0</v>
      </c>
      <c r="PTJ120" s="1845" t="e">
        <f>+PTI120/PTI$16</f>
        <v>#DIV/0!</v>
      </c>
      <c r="PTK120" s="1538">
        <f>+PTK558</f>
        <v>0</v>
      </c>
      <c r="PTL120" s="1845" t="e">
        <f>+PTK120/PTK$16</f>
        <v>#DIV/0!</v>
      </c>
      <c r="PTM120" s="1538">
        <f>+PTM558</f>
        <v>0</v>
      </c>
      <c r="PTN120" s="1845" t="e">
        <f>+PTM120/PTM$16</f>
        <v>#DIV/0!</v>
      </c>
      <c r="PTO120" s="1538">
        <f>+PTO558</f>
        <v>0</v>
      </c>
      <c r="PTP120" s="1845" t="e">
        <f>+PTO120/PTO$16</f>
        <v>#DIV/0!</v>
      </c>
      <c r="PTQ120" s="1538">
        <f>+PTQ558</f>
        <v>0</v>
      </c>
      <c r="PTR120" s="1845" t="e">
        <f>+PTQ120/PTQ$16</f>
        <v>#DIV/0!</v>
      </c>
      <c r="PTS120" s="1538">
        <f>+PTS558</f>
        <v>0</v>
      </c>
      <c r="PTT120" s="1845" t="e">
        <f>+PTS120/PTS$16</f>
        <v>#DIV/0!</v>
      </c>
      <c r="PTU120" s="1538">
        <f>+PTU558</f>
        <v>0</v>
      </c>
      <c r="PTV120" s="1845" t="e">
        <f>+PTU120/PTU$16</f>
        <v>#DIV/0!</v>
      </c>
      <c r="PTW120" s="1538">
        <f>+PTW558</f>
        <v>0</v>
      </c>
      <c r="PTX120" s="1845" t="e">
        <f>+PTW120/PTW$16</f>
        <v>#DIV/0!</v>
      </c>
      <c r="PTY120" s="1538">
        <f>+PTY558</f>
        <v>0</v>
      </c>
      <c r="PTZ120" s="1845" t="e">
        <f>+PTY120/PTY$16</f>
        <v>#DIV/0!</v>
      </c>
      <c r="PUA120" s="1538">
        <f>+PUA558</f>
        <v>0</v>
      </c>
      <c r="PUB120" s="1845" t="e">
        <f>+PUA120/PUA$16</f>
        <v>#DIV/0!</v>
      </c>
      <c r="PUC120" s="1538">
        <f>+PUC558</f>
        <v>0</v>
      </c>
      <c r="PUD120" s="1845" t="e">
        <f>+PUC120/PUC$16</f>
        <v>#DIV/0!</v>
      </c>
      <c r="PUE120" s="1538">
        <f>+PUE558</f>
        <v>0</v>
      </c>
      <c r="PUF120" s="1845" t="e">
        <f>+PUE120/PUE$16</f>
        <v>#DIV/0!</v>
      </c>
      <c r="PUG120" s="1538">
        <f>+PUG558</f>
        <v>0</v>
      </c>
      <c r="PUH120" s="1845" t="e">
        <f>+PUG120/PUG$16</f>
        <v>#DIV/0!</v>
      </c>
      <c r="PUI120" s="1538">
        <f>+PUI558</f>
        <v>0</v>
      </c>
      <c r="PUJ120" s="1845" t="e">
        <f>+PUI120/PUI$16</f>
        <v>#DIV/0!</v>
      </c>
      <c r="PUK120" s="1538">
        <f>+PUK558</f>
        <v>0</v>
      </c>
      <c r="PUL120" s="1845" t="e">
        <f>+PUK120/PUK$16</f>
        <v>#DIV/0!</v>
      </c>
      <c r="PUM120" s="1538">
        <f>+PUM558</f>
        <v>0</v>
      </c>
      <c r="PUN120" s="1845" t="e">
        <f>+PUM120/PUM$16</f>
        <v>#DIV/0!</v>
      </c>
      <c r="PUO120" s="1538">
        <f>+PUO558</f>
        <v>0</v>
      </c>
      <c r="PUP120" s="1845" t="e">
        <f>+PUO120/PUO$16</f>
        <v>#DIV/0!</v>
      </c>
      <c r="PUQ120" s="1538">
        <f>+PUQ558</f>
        <v>0</v>
      </c>
      <c r="PUR120" s="1845" t="e">
        <f>+PUQ120/PUQ$16</f>
        <v>#DIV/0!</v>
      </c>
      <c r="PUS120" s="1538">
        <f>+PUS558</f>
        <v>0</v>
      </c>
      <c r="PUT120" s="1845" t="e">
        <f>+PUS120/PUS$16</f>
        <v>#DIV/0!</v>
      </c>
      <c r="PUU120" s="1538">
        <f>+PUU558</f>
        <v>0</v>
      </c>
      <c r="PUV120" s="1845" t="e">
        <f>+PUU120/PUU$16</f>
        <v>#DIV/0!</v>
      </c>
      <c r="PUW120" s="1538">
        <f>+PUW558</f>
        <v>0</v>
      </c>
      <c r="PUX120" s="1845" t="e">
        <f>+PUW120/PUW$16</f>
        <v>#DIV/0!</v>
      </c>
      <c r="PUY120" s="1538">
        <f>+PUY558</f>
        <v>0</v>
      </c>
      <c r="PUZ120" s="1845" t="e">
        <f>+PUY120/PUY$16</f>
        <v>#DIV/0!</v>
      </c>
      <c r="PVA120" s="1538">
        <f>+PVA558</f>
        <v>0</v>
      </c>
      <c r="PVB120" s="1845" t="e">
        <f>+PVA120/PVA$16</f>
        <v>#DIV/0!</v>
      </c>
      <c r="PVC120" s="1538">
        <f>+PVC558</f>
        <v>0</v>
      </c>
      <c r="PVD120" s="1845" t="e">
        <f>+PVC120/PVC$16</f>
        <v>#DIV/0!</v>
      </c>
      <c r="PVE120" s="1538">
        <f>+PVE558</f>
        <v>0</v>
      </c>
      <c r="PVF120" s="1845" t="e">
        <f>+PVE120/PVE$16</f>
        <v>#DIV/0!</v>
      </c>
      <c r="PVG120" s="1538">
        <f>+PVG558</f>
        <v>0</v>
      </c>
      <c r="PVH120" s="1845" t="e">
        <f>+PVG120/PVG$16</f>
        <v>#DIV/0!</v>
      </c>
      <c r="PVI120" s="1538">
        <f>+PVI558</f>
        <v>0</v>
      </c>
      <c r="PVJ120" s="1845" t="e">
        <f>+PVI120/PVI$16</f>
        <v>#DIV/0!</v>
      </c>
      <c r="PVK120" s="1538">
        <f>+PVK558</f>
        <v>0</v>
      </c>
      <c r="PVL120" s="1845" t="e">
        <f>+PVK120/PVK$16</f>
        <v>#DIV/0!</v>
      </c>
      <c r="PVM120" s="1538">
        <f>+PVM558</f>
        <v>0</v>
      </c>
      <c r="PVN120" s="1845" t="e">
        <f>+PVM120/PVM$16</f>
        <v>#DIV/0!</v>
      </c>
      <c r="PVO120" s="1538">
        <f>+PVO558</f>
        <v>0</v>
      </c>
      <c r="PVP120" s="1845" t="e">
        <f>+PVO120/PVO$16</f>
        <v>#DIV/0!</v>
      </c>
      <c r="PVQ120" s="1538">
        <f>+PVQ558</f>
        <v>0</v>
      </c>
      <c r="PVR120" s="1845" t="e">
        <f>+PVQ120/PVQ$16</f>
        <v>#DIV/0!</v>
      </c>
      <c r="PVS120" s="1538">
        <f>+PVS558</f>
        <v>0</v>
      </c>
      <c r="PVT120" s="1845" t="e">
        <f>+PVS120/PVS$16</f>
        <v>#DIV/0!</v>
      </c>
      <c r="PVU120" s="1538">
        <f>+PVU558</f>
        <v>0</v>
      </c>
      <c r="PVV120" s="1845" t="e">
        <f>+PVU120/PVU$16</f>
        <v>#DIV/0!</v>
      </c>
      <c r="PVW120" s="1538">
        <f>+PVW558</f>
        <v>0</v>
      </c>
      <c r="PVX120" s="1845" t="e">
        <f>+PVW120/PVW$16</f>
        <v>#DIV/0!</v>
      </c>
      <c r="PVY120" s="1538">
        <f>+PVY558</f>
        <v>0</v>
      </c>
      <c r="PVZ120" s="1845" t="e">
        <f>+PVY120/PVY$16</f>
        <v>#DIV/0!</v>
      </c>
      <c r="PWA120" s="1538">
        <f>+PWA558</f>
        <v>0</v>
      </c>
      <c r="PWB120" s="1845" t="e">
        <f>+PWA120/PWA$16</f>
        <v>#DIV/0!</v>
      </c>
      <c r="PWC120" s="1538">
        <f>+PWC558</f>
        <v>0</v>
      </c>
      <c r="PWD120" s="1845" t="e">
        <f>+PWC120/PWC$16</f>
        <v>#DIV/0!</v>
      </c>
      <c r="PWE120" s="1538">
        <f>+PWE558</f>
        <v>0</v>
      </c>
      <c r="PWF120" s="1845" t="e">
        <f>+PWE120/PWE$16</f>
        <v>#DIV/0!</v>
      </c>
      <c r="PWG120" s="1538">
        <f>+PWG558</f>
        <v>0</v>
      </c>
      <c r="PWH120" s="1845" t="e">
        <f>+PWG120/PWG$16</f>
        <v>#DIV/0!</v>
      </c>
      <c r="PWI120" s="1538">
        <f>+PWI558</f>
        <v>0</v>
      </c>
      <c r="PWJ120" s="1845" t="e">
        <f>+PWI120/PWI$16</f>
        <v>#DIV/0!</v>
      </c>
      <c r="PWK120" s="1538">
        <f>+PWK558</f>
        <v>0</v>
      </c>
      <c r="PWL120" s="1845" t="e">
        <f>+PWK120/PWK$16</f>
        <v>#DIV/0!</v>
      </c>
      <c r="PWM120" s="1538">
        <f>+PWM558</f>
        <v>0</v>
      </c>
      <c r="PWN120" s="1845" t="e">
        <f>+PWM120/PWM$16</f>
        <v>#DIV/0!</v>
      </c>
      <c r="PWO120" s="1538">
        <f>+PWO558</f>
        <v>0</v>
      </c>
      <c r="PWP120" s="1845" t="e">
        <f>+PWO120/PWO$16</f>
        <v>#DIV/0!</v>
      </c>
      <c r="PWQ120" s="1538">
        <f>+PWQ558</f>
        <v>0</v>
      </c>
      <c r="PWR120" s="1845" t="e">
        <f>+PWQ120/PWQ$16</f>
        <v>#DIV/0!</v>
      </c>
      <c r="PWS120" s="1538">
        <f>+PWS558</f>
        <v>0</v>
      </c>
      <c r="PWT120" s="1845" t="e">
        <f>+PWS120/PWS$16</f>
        <v>#DIV/0!</v>
      </c>
      <c r="PWU120" s="1538">
        <f>+PWU558</f>
        <v>0</v>
      </c>
      <c r="PWV120" s="1845" t="e">
        <f>+PWU120/PWU$16</f>
        <v>#DIV/0!</v>
      </c>
      <c r="PWW120" s="1538">
        <f>+PWW558</f>
        <v>0</v>
      </c>
      <c r="PWX120" s="1845" t="e">
        <f>+PWW120/PWW$16</f>
        <v>#DIV/0!</v>
      </c>
      <c r="PWY120" s="1538">
        <f>+PWY558</f>
        <v>0</v>
      </c>
      <c r="PWZ120" s="1845" t="e">
        <f>+PWY120/PWY$16</f>
        <v>#DIV/0!</v>
      </c>
      <c r="PXA120" s="1538">
        <f>+PXA558</f>
        <v>0</v>
      </c>
      <c r="PXB120" s="1845" t="e">
        <f>+PXA120/PXA$16</f>
        <v>#DIV/0!</v>
      </c>
      <c r="PXC120" s="1538">
        <f>+PXC558</f>
        <v>0</v>
      </c>
      <c r="PXD120" s="1845" t="e">
        <f>+PXC120/PXC$16</f>
        <v>#DIV/0!</v>
      </c>
      <c r="PXE120" s="1538">
        <f>+PXE558</f>
        <v>0</v>
      </c>
      <c r="PXF120" s="1845" t="e">
        <f>+PXE120/PXE$16</f>
        <v>#DIV/0!</v>
      </c>
      <c r="PXG120" s="1538">
        <f>+PXG558</f>
        <v>0</v>
      </c>
      <c r="PXH120" s="1845" t="e">
        <f>+PXG120/PXG$16</f>
        <v>#DIV/0!</v>
      </c>
      <c r="PXI120" s="1538">
        <f>+PXI558</f>
        <v>0</v>
      </c>
      <c r="PXJ120" s="1845" t="e">
        <f>+PXI120/PXI$16</f>
        <v>#DIV/0!</v>
      </c>
      <c r="PXK120" s="1538">
        <f>+PXK558</f>
        <v>0</v>
      </c>
      <c r="PXL120" s="1845" t="e">
        <f>+PXK120/PXK$16</f>
        <v>#DIV/0!</v>
      </c>
      <c r="PXM120" s="1538">
        <f>+PXM558</f>
        <v>0</v>
      </c>
      <c r="PXN120" s="1845" t="e">
        <f>+PXM120/PXM$16</f>
        <v>#DIV/0!</v>
      </c>
      <c r="PXO120" s="1538">
        <f>+PXO558</f>
        <v>0</v>
      </c>
      <c r="PXP120" s="1845" t="e">
        <f>+PXO120/PXO$16</f>
        <v>#DIV/0!</v>
      </c>
      <c r="PXQ120" s="1538">
        <f>+PXQ558</f>
        <v>0</v>
      </c>
      <c r="PXR120" s="1845" t="e">
        <f>+PXQ120/PXQ$16</f>
        <v>#DIV/0!</v>
      </c>
      <c r="PXS120" s="1538">
        <f>+PXS558</f>
        <v>0</v>
      </c>
      <c r="PXT120" s="1845" t="e">
        <f>+PXS120/PXS$16</f>
        <v>#DIV/0!</v>
      </c>
      <c r="PXU120" s="1538">
        <f>+PXU558</f>
        <v>0</v>
      </c>
      <c r="PXV120" s="1845" t="e">
        <f>+PXU120/PXU$16</f>
        <v>#DIV/0!</v>
      </c>
      <c r="PXW120" s="1538">
        <f>+PXW558</f>
        <v>0</v>
      </c>
      <c r="PXX120" s="1845" t="e">
        <f>+PXW120/PXW$16</f>
        <v>#DIV/0!</v>
      </c>
      <c r="PXY120" s="1538">
        <f>+PXY558</f>
        <v>0</v>
      </c>
      <c r="PXZ120" s="1845" t="e">
        <f>+PXY120/PXY$16</f>
        <v>#DIV/0!</v>
      </c>
      <c r="PYA120" s="1538">
        <f>+PYA558</f>
        <v>0</v>
      </c>
      <c r="PYB120" s="1845" t="e">
        <f>+PYA120/PYA$16</f>
        <v>#DIV/0!</v>
      </c>
      <c r="PYC120" s="1538">
        <f>+PYC558</f>
        <v>0</v>
      </c>
      <c r="PYD120" s="1845" t="e">
        <f>+PYC120/PYC$16</f>
        <v>#DIV/0!</v>
      </c>
      <c r="PYE120" s="1538">
        <f>+PYE558</f>
        <v>0</v>
      </c>
      <c r="PYF120" s="1845" t="e">
        <f>+PYE120/PYE$16</f>
        <v>#DIV/0!</v>
      </c>
      <c r="PYG120" s="1538">
        <f>+PYG558</f>
        <v>0</v>
      </c>
      <c r="PYH120" s="1845" t="e">
        <f>+PYG120/PYG$16</f>
        <v>#DIV/0!</v>
      </c>
      <c r="PYI120" s="1538">
        <f>+PYI558</f>
        <v>0</v>
      </c>
      <c r="PYJ120" s="1845" t="e">
        <f>+PYI120/PYI$16</f>
        <v>#DIV/0!</v>
      </c>
      <c r="PYK120" s="1538">
        <f>+PYK558</f>
        <v>0</v>
      </c>
      <c r="PYL120" s="1845" t="e">
        <f>+PYK120/PYK$16</f>
        <v>#DIV/0!</v>
      </c>
      <c r="PYM120" s="1538">
        <f>+PYM558</f>
        <v>0</v>
      </c>
      <c r="PYN120" s="1845" t="e">
        <f>+PYM120/PYM$16</f>
        <v>#DIV/0!</v>
      </c>
      <c r="PYO120" s="1538">
        <f>+PYO558</f>
        <v>0</v>
      </c>
      <c r="PYP120" s="1845" t="e">
        <f>+PYO120/PYO$16</f>
        <v>#DIV/0!</v>
      </c>
      <c r="PYQ120" s="1538">
        <f>+PYQ558</f>
        <v>0</v>
      </c>
      <c r="PYR120" s="1845" t="e">
        <f>+PYQ120/PYQ$16</f>
        <v>#DIV/0!</v>
      </c>
      <c r="PYS120" s="1538">
        <f>+PYS558</f>
        <v>0</v>
      </c>
      <c r="PYT120" s="1845" t="e">
        <f>+PYS120/PYS$16</f>
        <v>#DIV/0!</v>
      </c>
      <c r="PYU120" s="1538">
        <f>+PYU558</f>
        <v>0</v>
      </c>
      <c r="PYV120" s="1845" t="e">
        <f>+PYU120/PYU$16</f>
        <v>#DIV/0!</v>
      </c>
      <c r="PYW120" s="1538">
        <f>+PYW558</f>
        <v>0</v>
      </c>
      <c r="PYX120" s="1845" t="e">
        <f>+PYW120/PYW$16</f>
        <v>#DIV/0!</v>
      </c>
      <c r="PYY120" s="1538">
        <f>+PYY558</f>
        <v>0</v>
      </c>
      <c r="PYZ120" s="1845" t="e">
        <f>+PYY120/PYY$16</f>
        <v>#DIV/0!</v>
      </c>
      <c r="PZA120" s="1538">
        <f>+PZA558</f>
        <v>0</v>
      </c>
      <c r="PZB120" s="1845" t="e">
        <f>+PZA120/PZA$16</f>
        <v>#DIV/0!</v>
      </c>
      <c r="PZC120" s="1538">
        <f>+PZC558</f>
        <v>0</v>
      </c>
      <c r="PZD120" s="1845" t="e">
        <f>+PZC120/PZC$16</f>
        <v>#DIV/0!</v>
      </c>
      <c r="PZE120" s="1538">
        <f>+PZE558</f>
        <v>0</v>
      </c>
      <c r="PZF120" s="1845" t="e">
        <f>+PZE120/PZE$16</f>
        <v>#DIV/0!</v>
      </c>
      <c r="PZG120" s="1538">
        <f>+PZG558</f>
        <v>0</v>
      </c>
      <c r="PZH120" s="1845" t="e">
        <f>+PZG120/PZG$16</f>
        <v>#DIV/0!</v>
      </c>
      <c r="PZI120" s="1538">
        <f>+PZI558</f>
        <v>0</v>
      </c>
      <c r="PZJ120" s="1845" t="e">
        <f>+PZI120/PZI$16</f>
        <v>#DIV/0!</v>
      </c>
      <c r="PZK120" s="1538">
        <f>+PZK558</f>
        <v>0</v>
      </c>
      <c r="PZL120" s="1845" t="e">
        <f>+PZK120/PZK$16</f>
        <v>#DIV/0!</v>
      </c>
      <c r="PZM120" s="1538">
        <f>+PZM558</f>
        <v>0</v>
      </c>
      <c r="PZN120" s="1845" t="e">
        <f>+PZM120/PZM$16</f>
        <v>#DIV/0!</v>
      </c>
      <c r="PZO120" s="1538">
        <f>+PZO558</f>
        <v>0</v>
      </c>
      <c r="PZP120" s="1845" t="e">
        <f>+PZO120/PZO$16</f>
        <v>#DIV/0!</v>
      </c>
      <c r="PZQ120" s="1538">
        <f>+PZQ558</f>
        <v>0</v>
      </c>
      <c r="PZR120" s="1845" t="e">
        <f>+PZQ120/PZQ$16</f>
        <v>#DIV/0!</v>
      </c>
      <c r="PZS120" s="1538">
        <f>+PZS558</f>
        <v>0</v>
      </c>
      <c r="PZT120" s="1845" t="e">
        <f>+PZS120/PZS$16</f>
        <v>#DIV/0!</v>
      </c>
      <c r="PZU120" s="1538">
        <f>+PZU558</f>
        <v>0</v>
      </c>
      <c r="PZV120" s="1845" t="e">
        <f>+PZU120/PZU$16</f>
        <v>#DIV/0!</v>
      </c>
      <c r="PZW120" s="1538">
        <f>+PZW558</f>
        <v>0</v>
      </c>
      <c r="PZX120" s="1845" t="e">
        <f>+PZW120/PZW$16</f>
        <v>#DIV/0!</v>
      </c>
      <c r="PZY120" s="1538">
        <f>+PZY558</f>
        <v>0</v>
      </c>
      <c r="PZZ120" s="1845" t="e">
        <f>+PZY120/PZY$16</f>
        <v>#DIV/0!</v>
      </c>
      <c r="QAA120" s="1538">
        <f>+QAA558</f>
        <v>0</v>
      </c>
      <c r="QAB120" s="1845" t="e">
        <f>+QAA120/QAA$16</f>
        <v>#DIV/0!</v>
      </c>
      <c r="QAC120" s="1538">
        <f>+QAC558</f>
        <v>0</v>
      </c>
      <c r="QAD120" s="1845" t="e">
        <f>+QAC120/QAC$16</f>
        <v>#DIV/0!</v>
      </c>
      <c r="QAE120" s="1538">
        <f>+QAE558</f>
        <v>0</v>
      </c>
      <c r="QAF120" s="1845" t="e">
        <f>+QAE120/QAE$16</f>
        <v>#DIV/0!</v>
      </c>
      <c r="QAG120" s="1538">
        <f>+QAG558</f>
        <v>0</v>
      </c>
      <c r="QAH120" s="1845" t="e">
        <f>+QAG120/QAG$16</f>
        <v>#DIV/0!</v>
      </c>
      <c r="QAI120" s="1538">
        <f>+QAI558</f>
        <v>0</v>
      </c>
      <c r="QAJ120" s="1845" t="e">
        <f>+QAI120/QAI$16</f>
        <v>#DIV/0!</v>
      </c>
      <c r="QAK120" s="1538">
        <f>+QAK558</f>
        <v>0</v>
      </c>
      <c r="QAL120" s="1845" t="e">
        <f>+QAK120/QAK$16</f>
        <v>#DIV/0!</v>
      </c>
      <c r="QAM120" s="1538">
        <f>+QAM558</f>
        <v>0</v>
      </c>
      <c r="QAN120" s="1845" t="e">
        <f>+QAM120/QAM$16</f>
        <v>#DIV/0!</v>
      </c>
      <c r="QAO120" s="1538">
        <f>+QAO558</f>
        <v>0</v>
      </c>
      <c r="QAP120" s="1845" t="e">
        <f>+QAO120/QAO$16</f>
        <v>#DIV/0!</v>
      </c>
      <c r="QAQ120" s="1538">
        <f>+QAQ558</f>
        <v>0</v>
      </c>
      <c r="QAR120" s="1845" t="e">
        <f>+QAQ120/QAQ$16</f>
        <v>#DIV/0!</v>
      </c>
      <c r="QAS120" s="1538">
        <f>+QAS558</f>
        <v>0</v>
      </c>
      <c r="QAT120" s="1845" t="e">
        <f>+QAS120/QAS$16</f>
        <v>#DIV/0!</v>
      </c>
      <c r="QAU120" s="1538">
        <f>+QAU558</f>
        <v>0</v>
      </c>
      <c r="QAV120" s="1845" t="e">
        <f>+QAU120/QAU$16</f>
        <v>#DIV/0!</v>
      </c>
      <c r="QAW120" s="1538">
        <f>+QAW558</f>
        <v>0</v>
      </c>
      <c r="QAX120" s="1845" t="e">
        <f>+QAW120/QAW$16</f>
        <v>#DIV/0!</v>
      </c>
      <c r="QAY120" s="1538">
        <f>+QAY558</f>
        <v>0</v>
      </c>
      <c r="QAZ120" s="1845" t="e">
        <f>+QAY120/QAY$16</f>
        <v>#DIV/0!</v>
      </c>
      <c r="QBA120" s="1538">
        <f>+QBA558</f>
        <v>0</v>
      </c>
      <c r="QBB120" s="1845" t="e">
        <f>+QBA120/QBA$16</f>
        <v>#DIV/0!</v>
      </c>
      <c r="QBC120" s="1538">
        <f>+QBC558</f>
        <v>0</v>
      </c>
      <c r="QBD120" s="1845" t="e">
        <f>+QBC120/QBC$16</f>
        <v>#DIV/0!</v>
      </c>
      <c r="QBE120" s="1538">
        <f>+QBE558</f>
        <v>0</v>
      </c>
      <c r="QBF120" s="1845" t="e">
        <f>+QBE120/QBE$16</f>
        <v>#DIV/0!</v>
      </c>
      <c r="QBG120" s="1538">
        <f>+QBG558</f>
        <v>0</v>
      </c>
      <c r="QBH120" s="1845" t="e">
        <f>+QBG120/QBG$16</f>
        <v>#DIV/0!</v>
      </c>
      <c r="QBI120" s="1538">
        <f>+QBI558</f>
        <v>0</v>
      </c>
      <c r="QBJ120" s="1845" t="e">
        <f>+QBI120/QBI$16</f>
        <v>#DIV/0!</v>
      </c>
      <c r="QBK120" s="1538">
        <f>+QBK558</f>
        <v>0</v>
      </c>
      <c r="QBL120" s="1845" t="e">
        <f>+QBK120/QBK$16</f>
        <v>#DIV/0!</v>
      </c>
      <c r="QBM120" s="1538">
        <f>+QBM558</f>
        <v>0</v>
      </c>
      <c r="QBN120" s="1845" t="e">
        <f>+QBM120/QBM$16</f>
        <v>#DIV/0!</v>
      </c>
      <c r="QBO120" s="1538">
        <f>+QBO558</f>
        <v>0</v>
      </c>
      <c r="QBP120" s="1845" t="e">
        <f>+QBO120/QBO$16</f>
        <v>#DIV/0!</v>
      </c>
      <c r="QBQ120" s="1538">
        <f>+QBQ558</f>
        <v>0</v>
      </c>
      <c r="QBR120" s="1845" t="e">
        <f>+QBQ120/QBQ$16</f>
        <v>#DIV/0!</v>
      </c>
      <c r="QBS120" s="1538">
        <f>+QBS558</f>
        <v>0</v>
      </c>
      <c r="QBT120" s="1845" t="e">
        <f>+QBS120/QBS$16</f>
        <v>#DIV/0!</v>
      </c>
      <c r="QBU120" s="1538">
        <f>+QBU558</f>
        <v>0</v>
      </c>
      <c r="QBV120" s="1845" t="e">
        <f>+QBU120/QBU$16</f>
        <v>#DIV/0!</v>
      </c>
      <c r="QBW120" s="1538">
        <f>+QBW558</f>
        <v>0</v>
      </c>
      <c r="QBX120" s="1845" t="e">
        <f>+QBW120/QBW$16</f>
        <v>#DIV/0!</v>
      </c>
      <c r="QBY120" s="1538">
        <f>+QBY558</f>
        <v>0</v>
      </c>
      <c r="QBZ120" s="1845" t="e">
        <f>+QBY120/QBY$16</f>
        <v>#DIV/0!</v>
      </c>
      <c r="QCA120" s="1538">
        <f>+QCA558</f>
        <v>0</v>
      </c>
      <c r="QCB120" s="1845" t="e">
        <f>+QCA120/QCA$16</f>
        <v>#DIV/0!</v>
      </c>
      <c r="QCC120" s="1538">
        <f>+QCC558</f>
        <v>0</v>
      </c>
      <c r="QCD120" s="1845" t="e">
        <f>+QCC120/QCC$16</f>
        <v>#DIV/0!</v>
      </c>
      <c r="QCE120" s="1538">
        <f>+QCE558</f>
        <v>0</v>
      </c>
      <c r="QCF120" s="1845" t="e">
        <f>+QCE120/QCE$16</f>
        <v>#DIV/0!</v>
      </c>
      <c r="QCG120" s="1538">
        <f>+QCG558</f>
        <v>0</v>
      </c>
      <c r="QCH120" s="1845" t="e">
        <f>+QCG120/QCG$16</f>
        <v>#DIV/0!</v>
      </c>
      <c r="QCI120" s="1538">
        <f>+QCI558</f>
        <v>0</v>
      </c>
      <c r="QCJ120" s="1845" t="e">
        <f>+QCI120/QCI$16</f>
        <v>#DIV/0!</v>
      </c>
      <c r="QCK120" s="1538">
        <f>+QCK558</f>
        <v>0</v>
      </c>
      <c r="QCL120" s="1845" t="e">
        <f>+QCK120/QCK$16</f>
        <v>#DIV/0!</v>
      </c>
      <c r="QCM120" s="1538">
        <f>+QCM558</f>
        <v>0</v>
      </c>
      <c r="QCN120" s="1845" t="e">
        <f>+QCM120/QCM$16</f>
        <v>#DIV/0!</v>
      </c>
      <c r="QCO120" s="1538">
        <f>+QCO558</f>
        <v>0</v>
      </c>
      <c r="QCP120" s="1845" t="e">
        <f>+QCO120/QCO$16</f>
        <v>#DIV/0!</v>
      </c>
      <c r="QCQ120" s="1538">
        <f>+QCQ558</f>
        <v>0</v>
      </c>
      <c r="QCR120" s="1845" t="e">
        <f>+QCQ120/QCQ$16</f>
        <v>#DIV/0!</v>
      </c>
      <c r="QCS120" s="1538">
        <f>+QCS558</f>
        <v>0</v>
      </c>
      <c r="QCT120" s="1845" t="e">
        <f>+QCS120/QCS$16</f>
        <v>#DIV/0!</v>
      </c>
      <c r="QCU120" s="1538">
        <f>+QCU558</f>
        <v>0</v>
      </c>
      <c r="QCV120" s="1845" t="e">
        <f>+QCU120/QCU$16</f>
        <v>#DIV/0!</v>
      </c>
      <c r="QCW120" s="1538">
        <f>+QCW558</f>
        <v>0</v>
      </c>
      <c r="QCX120" s="1845" t="e">
        <f>+QCW120/QCW$16</f>
        <v>#DIV/0!</v>
      </c>
      <c r="QCY120" s="1538">
        <f>+QCY558</f>
        <v>0</v>
      </c>
      <c r="QCZ120" s="1845" t="e">
        <f>+QCY120/QCY$16</f>
        <v>#DIV/0!</v>
      </c>
      <c r="QDA120" s="1538">
        <f>+QDA558</f>
        <v>0</v>
      </c>
      <c r="QDB120" s="1845" t="e">
        <f>+QDA120/QDA$16</f>
        <v>#DIV/0!</v>
      </c>
      <c r="QDC120" s="1538">
        <f>+QDC558</f>
        <v>0</v>
      </c>
      <c r="QDD120" s="1845" t="e">
        <f>+QDC120/QDC$16</f>
        <v>#DIV/0!</v>
      </c>
      <c r="QDE120" s="1538">
        <f>+QDE558</f>
        <v>0</v>
      </c>
      <c r="QDF120" s="1845" t="e">
        <f>+QDE120/QDE$16</f>
        <v>#DIV/0!</v>
      </c>
      <c r="QDG120" s="1538">
        <f>+QDG558</f>
        <v>0</v>
      </c>
      <c r="QDH120" s="1845" t="e">
        <f>+QDG120/QDG$16</f>
        <v>#DIV/0!</v>
      </c>
      <c r="QDI120" s="1538">
        <f>+QDI558</f>
        <v>0</v>
      </c>
      <c r="QDJ120" s="1845" t="e">
        <f>+QDI120/QDI$16</f>
        <v>#DIV/0!</v>
      </c>
      <c r="QDK120" s="1538">
        <f>+QDK558</f>
        <v>0</v>
      </c>
      <c r="QDL120" s="1845" t="e">
        <f>+QDK120/QDK$16</f>
        <v>#DIV/0!</v>
      </c>
      <c r="QDM120" s="1538">
        <f>+QDM558</f>
        <v>0</v>
      </c>
      <c r="QDN120" s="1845" t="e">
        <f>+QDM120/QDM$16</f>
        <v>#DIV/0!</v>
      </c>
      <c r="QDO120" s="1538">
        <f>+QDO558</f>
        <v>0</v>
      </c>
      <c r="QDP120" s="1845" t="e">
        <f>+QDO120/QDO$16</f>
        <v>#DIV/0!</v>
      </c>
      <c r="QDQ120" s="1538">
        <f>+QDQ558</f>
        <v>0</v>
      </c>
      <c r="QDR120" s="1845" t="e">
        <f>+QDQ120/QDQ$16</f>
        <v>#DIV/0!</v>
      </c>
      <c r="QDS120" s="1538">
        <f>+QDS558</f>
        <v>0</v>
      </c>
      <c r="QDT120" s="1845" t="e">
        <f>+QDS120/QDS$16</f>
        <v>#DIV/0!</v>
      </c>
      <c r="QDU120" s="1538">
        <f>+QDU558</f>
        <v>0</v>
      </c>
      <c r="QDV120" s="1845" t="e">
        <f>+QDU120/QDU$16</f>
        <v>#DIV/0!</v>
      </c>
      <c r="QDW120" s="1538">
        <f>+QDW558</f>
        <v>0</v>
      </c>
      <c r="QDX120" s="1845" t="e">
        <f>+QDW120/QDW$16</f>
        <v>#DIV/0!</v>
      </c>
      <c r="QDY120" s="1538">
        <f>+QDY558</f>
        <v>0</v>
      </c>
      <c r="QDZ120" s="1845" t="e">
        <f>+QDY120/QDY$16</f>
        <v>#DIV/0!</v>
      </c>
      <c r="QEA120" s="1538">
        <f>+QEA558</f>
        <v>0</v>
      </c>
      <c r="QEB120" s="1845" t="e">
        <f>+QEA120/QEA$16</f>
        <v>#DIV/0!</v>
      </c>
      <c r="QEC120" s="1538">
        <f>+QEC558</f>
        <v>0</v>
      </c>
      <c r="QED120" s="1845" t="e">
        <f>+QEC120/QEC$16</f>
        <v>#DIV/0!</v>
      </c>
      <c r="QEE120" s="1538">
        <f>+QEE558</f>
        <v>0</v>
      </c>
      <c r="QEF120" s="1845" t="e">
        <f>+QEE120/QEE$16</f>
        <v>#DIV/0!</v>
      </c>
      <c r="QEG120" s="1538">
        <f>+QEG558</f>
        <v>0</v>
      </c>
      <c r="QEH120" s="1845" t="e">
        <f>+QEG120/QEG$16</f>
        <v>#DIV/0!</v>
      </c>
      <c r="QEI120" s="1538">
        <f>+QEI558</f>
        <v>0</v>
      </c>
      <c r="QEJ120" s="1845" t="e">
        <f>+QEI120/QEI$16</f>
        <v>#DIV/0!</v>
      </c>
      <c r="QEK120" s="1538">
        <f>+QEK558</f>
        <v>0</v>
      </c>
      <c r="QEL120" s="1845" t="e">
        <f>+QEK120/QEK$16</f>
        <v>#DIV/0!</v>
      </c>
      <c r="QEM120" s="1538">
        <f>+QEM558</f>
        <v>0</v>
      </c>
      <c r="QEN120" s="1845" t="e">
        <f>+QEM120/QEM$16</f>
        <v>#DIV/0!</v>
      </c>
      <c r="QEO120" s="1538">
        <f>+QEO558</f>
        <v>0</v>
      </c>
      <c r="QEP120" s="1845" t="e">
        <f>+QEO120/QEO$16</f>
        <v>#DIV/0!</v>
      </c>
      <c r="QEQ120" s="1538">
        <f>+QEQ558</f>
        <v>0</v>
      </c>
      <c r="QER120" s="1845" t="e">
        <f>+QEQ120/QEQ$16</f>
        <v>#DIV/0!</v>
      </c>
      <c r="QES120" s="1538">
        <f>+QES558</f>
        <v>0</v>
      </c>
      <c r="QET120" s="1845" t="e">
        <f>+QES120/QES$16</f>
        <v>#DIV/0!</v>
      </c>
      <c r="QEU120" s="1538">
        <f>+QEU558</f>
        <v>0</v>
      </c>
      <c r="QEV120" s="1845" t="e">
        <f>+QEU120/QEU$16</f>
        <v>#DIV/0!</v>
      </c>
      <c r="QEW120" s="1538">
        <f>+QEW558</f>
        <v>0</v>
      </c>
      <c r="QEX120" s="1845" t="e">
        <f>+QEW120/QEW$16</f>
        <v>#DIV/0!</v>
      </c>
      <c r="QEY120" s="1538">
        <f>+QEY558</f>
        <v>0</v>
      </c>
      <c r="QEZ120" s="1845" t="e">
        <f>+QEY120/QEY$16</f>
        <v>#DIV/0!</v>
      </c>
      <c r="QFA120" s="1538">
        <f>+QFA558</f>
        <v>0</v>
      </c>
      <c r="QFB120" s="1845" t="e">
        <f>+QFA120/QFA$16</f>
        <v>#DIV/0!</v>
      </c>
      <c r="QFC120" s="1538">
        <f>+QFC558</f>
        <v>0</v>
      </c>
      <c r="QFD120" s="1845" t="e">
        <f>+QFC120/QFC$16</f>
        <v>#DIV/0!</v>
      </c>
      <c r="QFE120" s="1538">
        <f>+QFE558</f>
        <v>0</v>
      </c>
      <c r="QFF120" s="1845" t="e">
        <f>+QFE120/QFE$16</f>
        <v>#DIV/0!</v>
      </c>
      <c r="QFG120" s="1538">
        <f>+QFG558</f>
        <v>0</v>
      </c>
      <c r="QFH120" s="1845" t="e">
        <f>+QFG120/QFG$16</f>
        <v>#DIV/0!</v>
      </c>
      <c r="QFI120" s="1538">
        <f>+QFI558</f>
        <v>0</v>
      </c>
      <c r="QFJ120" s="1845" t="e">
        <f>+QFI120/QFI$16</f>
        <v>#DIV/0!</v>
      </c>
      <c r="QFK120" s="1538">
        <f>+QFK558</f>
        <v>0</v>
      </c>
      <c r="QFL120" s="1845" t="e">
        <f>+QFK120/QFK$16</f>
        <v>#DIV/0!</v>
      </c>
      <c r="QFM120" s="1538">
        <f>+QFM558</f>
        <v>0</v>
      </c>
      <c r="QFN120" s="1845" t="e">
        <f>+QFM120/QFM$16</f>
        <v>#DIV/0!</v>
      </c>
      <c r="QFO120" s="1538">
        <f>+QFO558</f>
        <v>0</v>
      </c>
      <c r="QFP120" s="1845" t="e">
        <f>+QFO120/QFO$16</f>
        <v>#DIV/0!</v>
      </c>
      <c r="QFQ120" s="1538">
        <f>+QFQ558</f>
        <v>0</v>
      </c>
      <c r="QFR120" s="1845" t="e">
        <f>+QFQ120/QFQ$16</f>
        <v>#DIV/0!</v>
      </c>
      <c r="QFS120" s="1538">
        <f>+QFS558</f>
        <v>0</v>
      </c>
      <c r="QFT120" s="1845" t="e">
        <f>+QFS120/QFS$16</f>
        <v>#DIV/0!</v>
      </c>
      <c r="QFU120" s="1538">
        <f>+QFU558</f>
        <v>0</v>
      </c>
      <c r="QFV120" s="1845" t="e">
        <f>+QFU120/QFU$16</f>
        <v>#DIV/0!</v>
      </c>
      <c r="QFW120" s="1538">
        <f>+QFW558</f>
        <v>0</v>
      </c>
      <c r="QFX120" s="1845" t="e">
        <f>+QFW120/QFW$16</f>
        <v>#DIV/0!</v>
      </c>
      <c r="QFY120" s="1538">
        <f>+QFY558</f>
        <v>0</v>
      </c>
      <c r="QFZ120" s="1845" t="e">
        <f>+QFY120/QFY$16</f>
        <v>#DIV/0!</v>
      </c>
      <c r="QGA120" s="1538">
        <f>+QGA558</f>
        <v>0</v>
      </c>
      <c r="QGB120" s="1845" t="e">
        <f>+QGA120/QGA$16</f>
        <v>#DIV/0!</v>
      </c>
      <c r="QGC120" s="1538">
        <f>+QGC558</f>
        <v>0</v>
      </c>
      <c r="QGD120" s="1845" t="e">
        <f>+QGC120/QGC$16</f>
        <v>#DIV/0!</v>
      </c>
      <c r="QGE120" s="1538">
        <f>+QGE558</f>
        <v>0</v>
      </c>
      <c r="QGF120" s="1845" t="e">
        <f>+QGE120/QGE$16</f>
        <v>#DIV/0!</v>
      </c>
      <c r="QGG120" s="1538">
        <f>+QGG558</f>
        <v>0</v>
      </c>
      <c r="QGH120" s="1845" t="e">
        <f>+QGG120/QGG$16</f>
        <v>#DIV/0!</v>
      </c>
      <c r="QGI120" s="1538">
        <f>+QGI558</f>
        <v>0</v>
      </c>
      <c r="QGJ120" s="1845" t="e">
        <f>+QGI120/QGI$16</f>
        <v>#DIV/0!</v>
      </c>
      <c r="QGK120" s="1538">
        <f>+QGK558</f>
        <v>0</v>
      </c>
      <c r="QGL120" s="1845" t="e">
        <f>+QGK120/QGK$16</f>
        <v>#DIV/0!</v>
      </c>
      <c r="QGM120" s="1538">
        <f>+QGM558</f>
        <v>0</v>
      </c>
      <c r="QGN120" s="1845" t="e">
        <f>+QGM120/QGM$16</f>
        <v>#DIV/0!</v>
      </c>
      <c r="QGO120" s="1538">
        <f>+QGO558</f>
        <v>0</v>
      </c>
      <c r="QGP120" s="1845" t="e">
        <f>+QGO120/QGO$16</f>
        <v>#DIV/0!</v>
      </c>
      <c r="QGQ120" s="1538">
        <f>+QGQ558</f>
        <v>0</v>
      </c>
      <c r="QGR120" s="1845" t="e">
        <f>+QGQ120/QGQ$16</f>
        <v>#DIV/0!</v>
      </c>
      <c r="QGS120" s="1538">
        <f>+QGS558</f>
        <v>0</v>
      </c>
      <c r="QGT120" s="1845" t="e">
        <f>+QGS120/QGS$16</f>
        <v>#DIV/0!</v>
      </c>
      <c r="QGU120" s="1538">
        <f>+QGU558</f>
        <v>0</v>
      </c>
      <c r="QGV120" s="1845" t="e">
        <f>+QGU120/QGU$16</f>
        <v>#DIV/0!</v>
      </c>
      <c r="QGW120" s="1538">
        <f>+QGW558</f>
        <v>0</v>
      </c>
      <c r="QGX120" s="1845" t="e">
        <f>+QGW120/QGW$16</f>
        <v>#DIV/0!</v>
      </c>
      <c r="QGY120" s="1538">
        <f>+QGY558</f>
        <v>0</v>
      </c>
      <c r="QGZ120" s="1845" t="e">
        <f>+QGY120/QGY$16</f>
        <v>#DIV/0!</v>
      </c>
      <c r="QHA120" s="1538">
        <f>+QHA558</f>
        <v>0</v>
      </c>
      <c r="QHB120" s="1845" t="e">
        <f>+QHA120/QHA$16</f>
        <v>#DIV/0!</v>
      </c>
      <c r="QHC120" s="1538">
        <f>+QHC558</f>
        <v>0</v>
      </c>
      <c r="QHD120" s="1845" t="e">
        <f>+QHC120/QHC$16</f>
        <v>#DIV/0!</v>
      </c>
      <c r="QHE120" s="1538">
        <f>+QHE558</f>
        <v>0</v>
      </c>
      <c r="QHF120" s="1845" t="e">
        <f>+QHE120/QHE$16</f>
        <v>#DIV/0!</v>
      </c>
      <c r="QHG120" s="1538">
        <f>+QHG558</f>
        <v>0</v>
      </c>
      <c r="QHH120" s="1845" t="e">
        <f>+QHG120/QHG$16</f>
        <v>#DIV/0!</v>
      </c>
      <c r="QHI120" s="1538">
        <f>+QHI558</f>
        <v>0</v>
      </c>
      <c r="QHJ120" s="1845" t="e">
        <f>+QHI120/QHI$16</f>
        <v>#DIV/0!</v>
      </c>
      <c r="QHK120" s="1538">
        <f>+QHK558</f>
        <v>0</v>
      </c>
      <c r="QHL120" s="1845" t="e">
        <f>+QHK120/QHK$16</f>
        <v>#DIV/0!</v>
      </c>
      <c r="QHM120" s="1538">
        <f>+QHM558</f>
        <v>0</v>
      </c>
      <c r="QHN120" s="1845" t="e">
        <f>+QHM120/QHM$16</f>
        <v>#DIV/0!</v>
      </c>
      <c r="QHO120" s="1538">
        <f>+QHO558</f>
        <v>0</v>
      </c>
      <c r="QHP120" s="1845" t="e">
        <f>+QHO120/QHO$16</f>
        <v>#DIV/0!</v>
      </c>
      <c r="QHQ120" s="1538">
        <f>+QHQ558</f>
        <v>0</v>
      </c>
      <c r="QHR120" s="1845" t="e">
        <f>+QHQ120/QHQ$16</f>
        <v>#DIV/0!</v>
      </c>
      <c r="QHS120" s="1538">
        <f>+QHS558</f>
        <v>0</v>
      </c>
      <c r="QHT120" s="1845" t="e">
        <f>+QHS120/QHS$16</f>
        <v>#DIV/0!</v>
      </c>
      <c r="QHU120" s="1538">
        <f>+QHU558</f>
        <v>0</v>
      </c>
      <c r="QHV120" s="1845" t="e">
        <f>+QHU120/QHU$16</f>
        <v>#DIV/0!</v>
      </c>
      <c r="QHW120" s="1538">
        <f>+QHW558</f>
        <v>0</v>
      </c>
      <c r="QHX120" s="1845" t="e">
        <f>+QHW120/QHW$16</f>
        <v>#DIV/0!</v>
      </c>
      <c r="QHY120" s="1538">
        <f>+QHY558</f>
        <v>0</v>
      </c>
      <c r="QHZ120" s="1845" t="e">
        <f>+QHY120/QHY$16</f>
        <v>#DIV/0!</v>
      </c>
      <c r="QIA120" s="1538">
        <f>+QIA558</f>
        <v>0</v>
      </c>
      <c r="QIB120" s="1845" t="e">
        <f>+QIA120/QIA$16</f>
        <v>#DIV/0!</v>
      </c>
      <c r="QIC120" s="1538">
        <f>+QIC558</f>
        <v>0</v>
      </c>
      <c r="QID120" s="1845" t="e">
        <f>+QIC120/QIC$16</f>
        <v>#DIV/0!</v>
      </c>
      <c r="QIE120" s="1538">
        <f>+QIE558</f>
        <v>0</v>
      </c>
      <c r="QIF120" s="1845" t="e">
        <f>+QIE120/QIE$16</f>
        <v>#DIV/0!</v>
      </c>
      <c r="QIG120" s="1538">
        <f>+QIG558</f>
        <v>0</v>
      </c>
      <c r="QIH120" s="1845" t="e">
        <f>+QIG120/QIG$16</f>
        <v>#DIV/0!</v>
      </c>
      <c r="QII120" s="1538">
        <f>+QII558</f>
        <v>0</v>
      </c>
      <c r="QIJ120" s="1845" t="e">
        <f>+QII120/QII$16</f>
        <v>#DIV/0!</v>
      </c>
      <c r="QIK120" s="1538">
        <f>+QIK558</f>
        <v>0</v>
      </c>
      <c r="QIL120" s="1845" t="e">
        <f>+QIK120/QIK$16</f>
        <v>#DIV/0!</v>
      </c>
      <c r="QIM120" s="1538">
        <f>+QIM558</f>
        <v>0</v>
      </c>
      <c r="QIN120" s="1845" t="e">
        <f>+QIM120/QIM$16</f>
        <v>#DIV/0!</v>
      </c>
      <c r="QIO120" s="1538">
        <f>+QIO558</f>
        <v>0</v>
      </c>
      <c r="QIP120" s="1845" t="e">
        <f>+QIO120/QIO$16</f>
        <v>#DIV/0!</v>
      </c>
      <c r="QIQ120" s="1538">
        <f>+QIQ558</f>
        <v>0</v>
      </c>
      <c r="QIR120" s="1845" t="e">
        <f>+QIQ120/QIQ$16</f>
        <v>#DIV/0!</v>
      </c>
      <c r="QIS120" s="1538">
        <f>+QIS558</f>
        <v>0</v>
      </c>
      <c r="QIT120" s="1845" t="e">
        <f>+QIS120/QIS$16</f>
        <v>#DIV/0!</v>
      </c>
      <c r="QIU120" s="1538">
        <f>+QIU558</f>
        <v>0</v>
      </c>
      <c r="QIV120" s="1845" t="e">
        <f>+QIU120/QIU$16</f>
        <v>#DIV/0!</v>
      </c>
      <c r="QIW120" s="1538">
        <f>+QIW558</f>
        <v>0</v>
      </c>
      <c r="QIX120" s="1845" t="e">
        <f>+QIW120/QIW$16</f>
        <v>#DIV/0!</v>
      </c>
      <c r="QIY120" s="1538">
        <f>+QIY558</f>
        <v>0</v>
      </c>
      <c r="QIZ120" s="1845" t="e">
        <f>+QIY120/QIY$16</f>
        <v>#DIV/0!</v>
      </c>
      <c r="QJA120" s="1538">
        <f>+QJA558</f>
        <v>0</v>
      </c>
      <c r="QJB120" s="1845" t="e">
        <f>+QJA120/QJA$16</f>
        <v>#DIV/0!</v>
      </c>
      <c r="QJC120" s="1538">
        <f>+QJC558</f>
        <v>0</v>
      </c>
      <c r="QJD120" s="1845" t="e">
        <f>+QJC120/QJC$16</f>
        <v>#DIV/0!</v>
      </c>
      <c r="QJE120" s="1538">
        <f>+QJE558</f>
        <v>0</v>
      </c>
      <c r="QJF120" s="1845" t="e">
        <f>+QJE120/QJE$16</f>
        <v>#DIV/0!</v>
      </c>
      <c r="QJG120" s="1538">
        <f>+QJG558</f>
        <v>0</v>
      </c>
      <c r="QJH120" s="1845" t="e">
        <f>+QJG120/QJG$16</f>
        <v>#DIV/0!</v>
      </c>
      <c r="QJI120" s="1538">
        <f>+QJI558</f>
        <v>0</v>
      </c>
      <c r="QJJ120" s="1845" t="e">
        <f>+QJI120/QJI$16</f>
        <v>#DIV/0!</v>
      </c>
      <c r="QJK120" s="1538">
        <f>+QJK558</f>
        <v>0</v>
      </c>
      <c r="QJL120" s="1845" t="e">
        <f>+QJK120/QJK$16</f>
        <v>#DIV/0!</v>
      </c>
      <c r="QJM120" s="1538">
        <f>+QJM558</f>
        <v>0</v>
      </c>
      <c r="QJN120" s="1845" t="e">
        <f>+QJM120/QJM$16</f>
        <v>#DIV/0!</v>
      </c>
      <c r="QJO120" s="1538">
        <f>+QJO558</f>
        <v>0</v>
      </c>
      <c r="QJP120" s="1845" t="e">
        <f>+QJO120/QJO$16</f>
        <v>#DIV/0!</v>
      </c>
      <c r="QJQ120" s="1538">
        <f>+QJQ558</f>
        <v>0</v>
      </c>
      <c r="QJR120" s="1845" t="e">
        <f>+QJQ120/QJQ$16</f>
        <v>#DIV/0!</v>
      </c>
      <c r="QJS120" s="1538">
        <f>+QJS558</f>
        <v>0</v>
      </c>
      <c r="QJT120" s="1845" t="e">
        <f>+QJS120/QJS$16</f>
        <v>#DIV/0!</v>
      </c>
      <c r="QJU120" s="1538">
        <f>+QJU558</f>
        <v>0</v>
      </c>
      <c r="QJV120" s="1845" t="e">
        <f>+QJU120/QJU$16</f>
        <v>#DIV/0!</v>
      </c>
      <c r="QJW120" s="1538">
        <f>+QJW558</f>
        <v>0</v>
      </c>
      <c r="QJX120" s="1845" t="e">
        <f>+QJW120/QJW$16</f>
        <v>#DIV/0!</v>
      </c>
      <c r="QJY120" s="1538">
        <f>+QJY558</f>
        <v>0</v>
      </c>
      <c r="QJZ120" s="1845" t="e">
        <f>+QJY120/QJY$16</f>
        <v>#DIV/0!</v>
      </c>
      <c r="QKA120" s="1538">
        <f>+QKA558</f>
        <v>0</v>
      </c>
      <c r="QKB120" s="1845" t="e">
        <f>+QKA120/QKA$16</f>
        <v>#DIV/0!</v>
      </c>
      <c r="QKC120" s="1538">
        <f>+QKC558</f>
        <v>0</v>
      </c>
      <c r="QKD120" s="1845" t="e">
        <f>+QKC120/QKC$16</f>
        <v>#DIV/0!</v>
      </c>
      <c r="QKE120" s="1538">
        <f>+QKE558</f>
        <v>0</v>
      </c>
      <c r="QKF120" s="1845" t="e">
        <f>+QKE120/QKE$16</f>
        <v>#DIV/0!</v>
      </c>
      <c r="QKG120" s="1538">
        <f>+QKG558</f>
        <v>0</v>
      </c>
      <c r="QKH120" s="1845" t="e">
        <f>+QKG120/QKG$16</f>
        <v>#DIV/0!</v>
      </c>
      <c r="QKI120" s="1538">
        <f>+QKI558</f>
        <v>0</v>
      </c>
      <c r="QKJ120" s="1845" t="e">
        <f>+QKI120/QKI$16</f>
        <v>#DIV/0!</v>
      </c>
      <c r="QKK120" s="1538">
        <f>+QKK558</f>
        <v>0</v>
      </c>
      <c r="QKL120" s="1845" t="e">
        <f>+QKK120/QKK$16</f>
        <v>#DIV/0!</v>
      </c>
      <c r="QKM120" s="1538">
        <f>+QKM558</f>
        <v>0</v>
      </c>
      <c r="QKN120" s="1845" t="e">
        <f>+QKM120/QKM$16</f>
        <v>#DIV/0!</v>
      </c>
      <c r="QKO120" s="1538">
        <f>+QKO558</f>
        <v>0</v>
      </c>
      <c r="QKP120" s="1845" t="e">
        <f>+QKO120/QKO$16</f>
        <v>#DIV/0!</v>
      </c>
      <c r="QKQ120" s="1538">
        <f>+QKQ558</f>
        <v>0</v>
      </c>
      <c r="QKR120" s="1845" t="e">
        <f>+QKQ120/QKQ$16</f>
        <v>#DIV/0!</v>
      </c>
      <c r="QKS120" s="1538">
        <f>+QKS558</f>
        <v>0</v>
      </c>
      <c r="QKT120" s="1845" t="e">
        <f>+QKS120/QKS$16</f>
        <v>#DIV/0!</v>
      </c>
      <c r="QKU120" s="1538">
        <f>+QKU558</f>
        <v>0</v>
      </c>
      <c r="QKV120" s="1845" t="e">
        <f>+QKU120/QKU$16</f>
        <v>#DIV/0!</v>
      </c>
      <c r="QKW120" s="1538">
        <f>+QKW558</f>
        <v>0</v>
      </c>
      <c r="QKX120" s="1845" t="e">
        <f>+QKW120/QKW$16</f>
        <v>#DIV/0!</v>
      </c>
      <c r="QKY120" s="1538">
        <f>+QKY558</f>
        <v>0</v>
      </c>
      <c r="QKZ120" s="1845" t="e">
        <f>+QKY120/QKY$16</f>
        <v>#DIV/0!</v>
      </c>
      <c r="QLA120" s="1538">
        <f>+QLA558</f>
        <v>0</v>
      </c>
      <c r="QLB120" s="1845" t="e">
        <f>+QLA120/QLA$16</f>
        <v>#DIV/0!</v>
      </c>
      <c r="QLC120" s="1538">
        <f>+QLC558</f>
        <v>0</v>
      </c>
      <c r="QLD120" s="1845" t="e">
        <f>+QLC120/QLC$16</f>
        <v>#DIV/0!</v>
      </c>
      <c r="QLE120" s="1538">
        <f>+QLE558</f>
        <v>0</v>
      </c>
      <c r="QLF120" s="1845" t="e">
        <f>+QLE120/QLE$16</f>
        <v>#DIV/0!</v>
      </c>
      <c r="QLG120" s="1538">
        <f>+QLG558</f>
        <v>0</v>
      </c>
      <c r="QLH120" s="1845" t="e">
        <f>+QLG120/QLG$16</f>
        <v>#DIV/0!</v>
      </c>
      <c r="QLI120" s="1538">
        <f>+QLI558</f>
        <v>0</v>
      </c>
      <c r="QLJ120" s="1845" t="e">
        <f>+QLI120/QLI$16</f>
        <v>#DIV/0!</v>
      </c>
      <c r="QLK120" s="1538">
        <f>+QLK558</f>
        <v>0</v>
      </c>
      <c r="QLL120" s="1845" t="e">
        <f>+QLK120/QLK$16</f>
        <v>#DIV/0!</v>
      </c>
      <c r="QLM120" s="1538">
        <f>+QLM558</f>
        <v>0</v>
      </c>
      <c r="QLN120" s="1845" t="e">
        <f>+QLM120/QLM$16</f>
        <v>#DIV/0!</v>
      </c>
      <c r="QLO120" s="1538">
        <f>+QLO558</f>
        <v>0</v>
      </c>
      <c r="QLP120" s="1845" t="e">
        <f>+QLO120/QLO$16</f>
        <v>#DIV/0!</v>
      </c>
      <c r="QLQ120" s="1538">
        <f>+QLQ558</f>
        <v>0</v>
      </c>
      <c r="QLR120" s="1845" t="e">
        <f>+QLQ120/QLQ$16</f>
        <v>#DIV/0!</v>
      </c>
      <c r="QLS120" s="1538">
        <f>+QLS558</f>
        <v>0</v>
      </c>
      <c r="QLT120" s="1845" t="e">
        <f>+QLS120/QLS$16</f>
        <v>#DIV/0!</v>
      </c>
      <c r="QLU120" s="1538">
        <f>+QLU558</f>
        <v>0</v>
      </c>
      <c r="QLV120" s="1845" t="e">
        <f>+QLU120/QLU$16</f>
        <v>#DIV/0!</v>
      </c>
      <c r="QLW120" s="1538">
        <f>+QLW558</f>
        <v>0</v>
      </c>
      <c r="QLX120" s="1845" t="e">
        <f>+QLW120/QLW$16</f>
        <v>#DIV/0!</v>
      </c>
      <c r="QLY120" s="1538">
        <f>+QLY558</f>
        <v>0</v>
      </c>
      <c r="QLZ120" s="1845" t="e">
        <f>+QLY120/QLY$16</f>
        <v>#DIV/0!</v>
      </c>
      <c r="QMA120" s="1538">
        <f>+QMA558</f>
        <v>0</v>
      </c>
      <c r="QMB120" s="1845" t="e">
        <f>+QMA120/QMA$16</f>
        <v>#DIV/0!</v>
      </c>
      <c r="QMC120" s="1538">
        <f>+QMC558</f>
        <v>0</v>
      </c>
      <c r="QMD120" s="1845" t="e">
        <f>+QMC120/QMC$16</f>
        <v>#DIV/0!</v>
      </c>
      <c r="QME120" s="1538">
        <f>+QME558</f>
        <v>0</v>
      </c>
      <c r="QMF120" s="1845" t="e">
        <f>+QME120/QME$16</f>
        <v>#DIV/0!</v>
      </c>
      <c r="QMG120" s="1538">
        <f>+QMG558</f>
        <v>0</v>
      </c>
      <c r="QMH120" s="1845" t="e">
        <f>+QMG120/QMG$16</f>
        <v>#DIV/0!</v>
      </c>
      <c r="QMI120" s="1538">
        <f>+QMI558</f>
        <v>0</v>
      </c>
      <c r="QMJ120" s="1845" t="e">
        <f>+QMI120/QMI$16</f>
        <v>#DIV/0!</v>
      </c>
      <c r="QMK120" s="1538">
        <f>+QMK558</f>
        <v>0</v>
      </c>
      <c r="QML120" s="1845" t="e">
        <f>+QMK120/QMK$16</f>
        <v>#DIV/0!</v>
      </c>
      <c r="QMM120" s="1538">
        <f>+QMM558</f>
        <v>0</v>
      </c>
      <c r="QMN120" s="1845" t="e">
        <f>+QMM120/QMM$16</f>
        <v>#DIV/0!</v>
      </c>
      <c r="QMO120" s="1538">
        <f>+QMO558</f>
        <v>0</v>
      </c>
      <c r="QMP120" s="1845" t="e">
        <f>+QMO120/QMO$16</f>
        <v>#DIV/0!</v>
      </c>
      <c r="QMQ120" s="1538">
        <f>+QMQ558</f>
        <v>0</v>
      </c>
      <c r="QMR120" s="1845" t="e">
        <f>+QMQ120/QMQ$16</f>
        <v>#DIV/0!</v>
      </c>
      <c r="QMS120" s="1538">
        <f>+QMS558</f>
        <v>0</v>
      </c>
      <c r="QMT120" s="1845" t="e">
        <f>+QMS120/QMS$16</f>
        <v>#DIV/0!</v>
      </c>
      <c r="QMU120" s="1538">
        <f>+QMU558</f>
        <v>0</v>
      </c>
      <c r="QMV120" s="1845" t="e">
        <f>+QMU120/QMU$16</f>
        <v>#DIV/0!</v>
      </c>
      <c r="QMW120" s="1538">
        <f>+QMW558</f>
        <v>0</v>
      </c>
      <c r="QMX120" s="1845" t="e">
        <f>+QMW120/QMW$16</f>
        <v>#DIV/0!</v>
      </c>
      <c r="QMY120" s="1538">
        <f>+QMY558</f>
        <v>0</v>
      </c>
      <c r="QMZ120" s="1845" t="e">
        <f>+QMY120/QMY$16</f>
        <v>#DIV/0!</v>
      </c>
      <c r="QNA120" s="1538">
        <f>+QNA558</f>
        <v>0</v>
      </c>
      <c r="QNB120" s="1845" t="e">
        <f>+QNA120/QNA$16</f>
        <v>#DIV/0!</v>
      </c>
      <c r="QNC120" s="1538">
        <f>+QNC558</f>
        <v>0</v>
      </c>
      <c r="QND120" s="1845" t="e">
        <f>+QNC120/QNC$16</f>
        <v>#DIV/0!</v>
      </c>
      <c r="QNE120" s="1538">
        <f>+QNE558</f>
        <v>0</v>
      </c>
      <c r="QNF120" s="1845" t="e">
        <f>+QNE120/QNE$16</f>
        <v>#DIV/0!</v>
      </c>
      <c r="QNG120" s="1538">
        <f>+QNG558</f>
        <v>0</v>
      </c>
      <c r="QNH120" s="1845" t="e">
        <f>+QNG120/QNG$16</f>
        <v>#DIV/0!</v>
      </c>
      <c r="QNI120" s="1538">
        <f>+QNI558</f>
        <v>0</v>
      </c>
      <c r="QNJ120" s="1845" t="e">
        <f>+QNI120/QNI$16</f>
        <v>#DIV/0!</v>
      </c>
      <c r="QNK120" s="1538">
        <f>+QNK558</f>
        <v>0</v>
      </c>
      <c r="QNL120" s="1845" t="e">
        <f>+QNK120/QNK$16</f>
        <v>#DIV/0!</v>
      </c>
      <c r="QNM120" s="1538">
        <f>+QNM558</f>
        <v>0</v>
      </c>
      <c r="QNN120" s="1845" t="e">
        <f>+QNM120/QNM$16</f>
        <v>#DIV/0!</v>
      </c>
      <c r="QNO120" s="1538">
        <f>+QNO558</f>
        <v>0</v>
      </c>
      <c r="QNP120" s="1845" t="e">
        <f>+QNO120/QNO$16</f>
        <v>#DIV/0!</v>
      </c>
      <c r="QNQ120" s="1538">
        <f>+QNQ558</f>
        <v>0</v>
      </c>
      <c r="QNR120" s="1845" t="e">
        <f>+QNQ120/QNQ$16</f>
        <v>#DIV/0!</v>
      </c>
      <c r="QNS120" s="1538">
        <f>+QNS558</f>
        <v>0</v>
      </c>
      <c r="QNT120" s="1845" t="e">
        <f>+QNS120/QNS$16</f>
        <v>#DIV/0!</v>
      </c>
      <c r="QNU120" s="1538">
        <f>+QNU558</f>
        <v>0</v>
      </c>
      <c r="QNV120" s="1845" t="e">
        <f>+QNU120/QNU$16</f>
        <v>#DIV/0!</v>
      </c>
      <c r="QNW120" s="1538">
        <f>+QNW558</f>
        <v>0</v>
      </c>
      <c r="QNX120" s="1845" t="e">
        <f>+QNW120/QNW$16</f>
        <v>#DIV/0!</v>
      </c>
      <c r="QNY120" s="1538">
        <f>+QNY558</f>
        <v>0</v>
      </c>
      <c r="QNZ120" s="1845" t="e">
        <f>+QNY120/QNY$16</f>
        <v>#DIV/0!</v>
      </c>
      <c r="QOA120" s="1538">
        <f>+QOA558</f>
        <v>0</v>
      </c>
      <c r="QOB120" s="1845" t="e">
        <f>+QOA120/QOA$16</f>
        <v>#DIV/0!</v>
      </c>
      <c r="QOC120" s="1538">
        <f>+QOC558</f>
        <v>0</v>
      </c>
      <c r="QOD120" s="1845" t="e">
        <f>+QOC120/QOC$16</f>
        <v>#DIV/0!</v>
      </c>
      <c r="QOE120" s="1538">
        <f>+QOE558</f>
        <v>0</v>
      </c>
      <c r="QOF120" s="1845" t="e">
        <f>+QOE120/QOE$16</f>
        <v>#DIV/0!</v>
      </c>
      <c r="QOG120" s="1538">
        <f>+QOG558</f>
        <v>0</v>
      </c>
      <c r="QOH120" s="1845" t="e">
        <f>+QOG120/QOG$16</f>
        <v>#DIV/0!</v>
      </c>
      <c r="QOI120" s="1538">
        <f>+QOI558</f>
        <v>0</v>
      </c>
      <c r="QOJ120" s="1845" t="e">
        <f>+QOI120/QOI$16</f>
        <v>#DIV/0!</v>
      </c>
      <c r="QOK120" s="1538">
        <f>+QOK558</f>
        <v>0</v>
      </c>
      <c r="QOL120" s="1845" t="e">
        <f>+QOK120/QOK$16</f>
        <v>#DIV/0!</v>
      </c>
      <c r="QOM120" s="1538">
        <f>+QOM558</f>
        <v>0</v>
      </c>
      <c r="QON120" s="1845" t="e">
        <f>+QOM120/QOM$16</f>
        <v>#DIV/0!</v>
      </c>
      <c r="QOO120" s="1538">
        <f>+QOO558</f>
        <v>0</v>
      </c>
      <c r="QOP120" s="1845" t="e">
        <f>+QOO120/QOO$16</f>
        <v>#DIV/0!</v>
      </c>
      <c r="QOQ120" s="1538">
        <f>+QOQ558</f>
        <v>0</v>
      </c>
      <c r="QOR120" s="1845" t="e">
        <f>+QOQ120/QOQ$16</f>
        <v>#DIV/0!</v>
      </c>
      <c r="QOS120" s="1538">
        <f>+QOS558</f>
        <v>0</v>
      </c>
      <c r="QOT120" s="1845" t="e">
        <f>+QOS120/QOS$16</f>
        <v>#DIV/0!</v>
      </c>
      <c r="QOU120" s="1538">
        <f>+QOU558</f>
        <v>0</v>
      </c>
      <c r="QOV120" s="1845" t="e">
        <f>+QOU120/QOU$16</f>
        <v>#DIV/0!</v>
      </c>
      <c r="QOW120" s="1538">
        <f>+QOW558</f>
        <v>0</v>
      </c>
      <c r="QOX120" s="1845" t="e">
        <f>+QOW120/QOW$16</f>
        <v>#DIV/0!</v>
      </c>
      <c r="QOY120" s="1538">
        <f>+QOY558</f>
        <v>0</v>
      </c>
      <c r="QOZ120" s="1845" t="e">
        <f>+QOY120/QOY$16</f>
        <v>#DIV/0!</v>
      </c>
      <c r="QPA120" s="1538">
        <f>+QPA558</f>
        <v>0</v>
      </c>
      <c r="QPB120" s="1845" t="e">
        <f>+QPA120/QPA$16</f>
        <v>#DIV/0!</v>
      </c>
      <c r="QPC120" s="1538">
        <f>+QPC558</f>
        <v>0</v>
      </c>
      <c r="QPD120" s="1845" t="e">
        <f>+QPC120/QPC$16</f>
        <v>#DIV/0!</v>
      </c>
      <c r="QPE120" s="1538">
        <f>+QPE558</f>
        <v>0</v>
      </c>
      <c r="QPF120" s="1845" t="e">
        <f>+QPE120/QPE$16</f>
        <v>#DIV/0!</v>
      </c>
      <c r="QPG120" s="1538">
        <f>+QPG558</f>
        <v>0</v>
      </c>
      <c r="QPH120" s="1845" t="e">
        <f>+QPG120/QPG$16</f>
        <v>#DIV/0!</v>
      </c>
      <c r="QPI120" s="1538">
        <f>+QPI558</f>
        <v>0</v>
      </c>
      <c r="QPJ120" s="1845" t="e">
        <f>+QPI120/QPI$16</f>
        <v>#DIV/0!</v>
      </c>
      <c r="QPK120" s="1538">
        <f>+QPK558</f>
        <v>0</v>
      </c>
      <c r="QPL120" s="1845" t="e">
        <f>+QPK120/QPK$16</f>
        <v>#DIV/0!</v>
      </c>
      <c r="QPM120" s="1538">
        <f>+QPM558</f>
        <v>0</v>
      </c>
      <c r="QPN120" s="1845" t="e">
        <f>+QPM120/QPM$16</f>
        <v>#DIV/0!</v>
      </c>
      <c r="QPO120" s="1538">
        <f>+QPO558</f>
        <v>0</v>
      </c>
      <c r="QPP120" s="1845" t="e">
        <f>+QPO120/QPO$16</f>
        <v>#DIV/0!</v>
      </c>
      <c r="QPQ120" s="1538">
        <f>+QPQ558</f>
        <v>0</v>
      </c>
      <c r="QPR120" s="1845" t="e">
        <f>+QPQ120/QPQ$16</f>
        <v>#DIV/0!</v>
      </c>
      <c r="QPS120" s="1538">
        <f>+QPS558</f>
        <v>0</v>
      </c>
      <c r="QPT120" s="1845" t="e">
        <f>+QPS120/QPS$16</f>
        <v>#DIV/0!</v>
      </c>
      <c r="QPU120" s="1538">
        <f>+QPU558</f>
        <v>0</v>
      </c>
      <c r="QPV120" s="1845" t="e">
        <f>+QPU120/QPU$16</f>
        <v>#DIV/0!</v>
      </c>
      <c r="QPW120" s="1538">
        <f>+QPW558</f>
        <v>0</v>
      </c>
      <c r="QPX120" s="1845" t="e">
        <f>+QPW120/QPW$16</f>
        <v>#DIV/0!</v>
      </c>
      <c r="QPY120" s="1538">
        <f>+QPY558</f>
        <v>0</v>
      </c>
      <c r="QPZ120" s="1845" t="e">
        <f>+QPY120/QPY$16</f>
        <v>#DIV/0!</v>
      </c>
      <c r="QQA120" s="1538">
        <f>+QQA558</f>
        <v>0</v>
      </c>
      <c r="QQB120" s="1845" t="e">
        <f>+QQA120/QQA$16</f>
        <v>#DIV/0!</v>
      </c>
      <c r="QQC120" s="1538">
        <f>+QQC558</f>
        <v>0</v>
      </c>
      <c r="QQD120" s="1845" t="e">
        <f>+QQC120/QQC$16</f>
        <v>#DIV/0!</v>
      </c>
      <c r="QQE120" s="1538">
        <f>+QQE558</f>
        <v>0</v>
      </c>
      <c r="QQF120" s="1845" t="e">
        <f>+QQE120/QQE$16</f>
        <v>#DIV/0!</v>
      </c>
      <c r="QQG120" s="1538">
        <f>+QQG558</f>
        <v>0</v>
      </c>
      <c r="QQH120" s="1845" t="e">
        <f>+QQG120/QQG$16</f>
        <v>#DIV/0!</v>
      </c>
      <c r="QQI120" s="1538">
        <f>+QQI558</f>
        <v>0</v>
      </c>
      <c r="QQJ120" s="1845" t="e">
        <f>+QQI120/QQI$16</f>
        <v>#DIV/0!</v>
      </c>
      <c r="QQK120" s="1538">
        <f>+QQK558</f>
        <v>0</v>
      </c>
      <c r="QQL120" s="1845" t="e">
        <f>+QQK120/QQK$16</f>
        <v>#DIV/0!</v>
      </c>
      <c r="QQM120" s="1538">
        <f>+QQM558</f>
        <v>0</v>
      </c>
      <c r="QQN120" s="1845" t="e">
        <f>+QQM120/QQM$16</f>
        <v>#DIV/0!</v>
      </c>
      <c r="QQO120" s="1538">
        <f>+QQO558</f>
        <v>0</v>
      </c>
      <c r="QQP120" s="1845" t="e">
        <f>+QQO120/QQO$16</f>
        <v>#DIV/0!</v>
      </c>
      <c r="QQQ120" s="1538">
        <f>+QQQ558</f>
        <v>0</v>
      </c>
      <c r="QQR120" s="1845" t="e">
        <f>+QQQ120/QQQ$16</f>
        <v>#DIV/0!</v>
      </c>
      <c r="QQS120" s="1538">
        <f>+QQS558</f>
        <v>0</v>
      </c>
      <c r="QQT120" s="1845" t="e">
        <f>+QQS120/QQS$16</f>
        <v>#DIV/0!</v>
      </c>
      <c r="QQU120" s="1538">
        <f>+QQU558</f>
        <v>0</v>
      </c>
      <c r="QQV120" s="1845" t="e">
        <f>+QQU120/QQU$16</f>
        <v>#DIV/0!</v>
      </c>
      <c r="QQW120" s="1538">
        <f>+QQW558</f>
        <v>0</v>
      </c>
      <c r="QQX120" s="1845" t="e">
        <f>+QQW120/QQW$16</f>
        <v>#DIV/0!</v>
      </c>
      <c r="QQY120" s="1538">
        <f>+QQY558</f>
        <v>0</v>
      </c>
      <c r="QQZ120" s="1845" t="e">
        <f>+QQY120/QQY$16</f>
        <v>#DIV/0!</v>
      </c>
      <c r="QRA120" s="1538">
        <f>+QRA558</f>
        <v>0</v>
      </c>
      <c r="QRB120" s="1845" t="e">
        <f>+QRA120/QRA$16</f>
        <v>#DIV/0!</v>
      </c>
      <c r="QRC120" s="1538">
        <f>+QRC558</f>
        <v>0</v>
      </c>
      <c r="QRD120" s="1845" t="e">
        <f>+QRC120/QRC$16</f>
        <v>#DIV/0!</v>
      </c>
      <c r="QRE120" s="1538">
        <f>+QRE558</f>
        <v>0</v>
      </c>
      <c r="QRF120" s="1845" t="e">
        <f>+QRE120/QRE$16</f>
        <v>#DIV/0!</v>
      </c>
      <c r="QRG120" s="1538">
        <f>+QRG558</f>
        <v>0</v>
      </c>
      <c r="QRH120" s="1845" t="e">
        <f>+QRG120/QRG$16</f>
        <v>#DIV/0!</v>
      </c>
      <c r="QRI120" s="1538">
        <f>+QRI558</f>
        <v>0</v>
      </c>
      <c r="QRJ120" s="1845" t="e">
        <f>+QRI120/QRI$16</f>
        <v>#DIV/0!</v>
      </c>
      <c r="QRK120" s="1538">
        <f>+QRK558</f>
        <v>0</v>
      </c>
      <c r="QRL120" s="1845" t="e">
        <f>+QRK120/QRK$16</f>
        <v>#DIV/0!</v>
      </c>
      <c r="QRM120" s="1538">
        <f>+QRM558</f>
        <v>0</v>
      </c>
      <c r="QRN120" s="1845" t="e">
        <f>+QRM120/QRM$16</f>
        <v>#DIV/0!</v>
      </c>
      <c r="QRO120" s="1538">
        <f>+QRO558</f>
        <v>0</v>
      </c>
      <c r="QRP120" s="1845" t="e">
        <f>+QRO120/QRO$16</f>
        <v>#DIV/0!</v>
      </c>
      <c r="QRQ120" s="1538">
        <f>+QRQ558</f>
        <v>0</v>
      </c>
      <c r="QRR120" s="1845" t="e">
        <f>+QRQ120/QRQ$16</f>
        <v>#DIV/0!</v>
      </c>
      <c r="QRS120" s="1538">
        <f>+QRS558</f>
        <v>0</v>
      </c>
      <c r="QRT120" s="1845" t="e">
        <f>+QRS120/QRS$16</f>
        <v>#DIV/0!</v>
      </c>
      <c r="QRU120" s="1538">
        <f>+QRU558</f>
        <v>0</v>
      </c>
      <c r="QRV120" s="1845" t="e">
        <f>+QRU120/QRU$16</f>
        <v>#DIV/0!</v>
      </c>
      <c r="QRW120" s="1538">
        <f>+QRW558</f>
        <v>0</v>
      </c>
      <c r="QRX120" s="1845" t="e">
        <f>+QRW120/QRW$16</f>
        <v>#DIV/0!</v>
      </c>
      <c r="QRY120" s="1538">
        <f>+QRY558</f>
        <v>0</v>
      </c>
      <c r="QRZ120" s="1845" t="e">
        <f>+QRY120/QRY$16</f>
        <v>#DIV/0!</v>
      </c>
      <c r="QSA120" s="1538">
        <f>+QSA558</f>
        <v>0</v>
      </c>
      <c r="QSB120" s="1845" t="e">
        <f>+QSA120/QSA$16</f>
        <v>#DIV/0!</v>
      </c>
      <c r="QSC120" s="1538">
        <f>+QSC558</f>
        <v>0</v>
      </c>
      <c r="QSD120" s="1845" t="e">
        <f>+QSC120/QSC$16</f>
        <v>#DIV/0!</v>
      </c>
      <c r="QSE120" s="1538">
        <f>+QSE558</f>
        <v>0</v>
      </c>
      <c r="QSF120" s="1845" t="e">
        <f>+QSE120/QSE$16</f>
        <v>#DIV/0!</v>
      </c>
      <c r="QSG120" s="1538">
        <f>+QSG558</f>
        <v>0</v>
      </c>
      <c r="QSH120" s="1845" t="e">
        <f>+QSG120/QSG$16</f>
        <v>#DIV/0!</v>
      </c>
      <c r="QSI120" s="1538">
        <f>+QSI558</f>
        <v>0</v>
      </c>
      <c r="QSJ120" s="1845" t="e">
        <f>+QSI120/QSI$16</f>
        <v>#DIV/0!</v>
      </c>
      <c r="QSK120" s="1538">
        <f>+QSK558</f>
        <v>0</v>
      </c>
      <c r="QSL120" s="1845" t="e">
        <f>+QSK120/QSK$16</f>
        <v>#DIV/0!</v>
      </c>
      <c r="QSM120" s="1538">
        <f>+QSM558</f>
        <v>0</v>
      </c>
      <c r="QSN120" s="1845" t="e">
        <f>+QSM120/QSM$16</f>
        <v>#DIV/0!</v>
      </c>
      <c r="QSO120" s="1538">
        <f>+QSO558</f>
        <v>0</v>
      </c>
      <c r="QSP120" s="1845" t="e">
        <f>+QSO120/QSO$16</f>
        <v>#DIV/0!</v>
      </c>
      <c r="QSQ120" s="1538">
        <f>+QSQ558</f>
        <v>0</v>
      </c>
      <c r="QSR120" s="1845" t="e">
        <f>+QSQ120/QSQ$16</f>
        <v>#DIV/0!</v>
      </c>
      <c r="QSS120" s="1538">
        <f>+QSS558</f>
        <v>0</v>
      </c>
      <c r="QST120" s="1845" t="e">
        <f>+QSS120/QSS$16</f>
        <v>#DIV/0!</v>
      </c>
      <c r="QSU120" s="1538">
        <f>+QSU558</f>
        <v>0</v>
      </c>
      <c r="QSV120" s="1845" t="e">
        <f>+QSU120/QSU$16</f>
        <v>#DIV/0!</v>
      </c>
      <c r="QSW120" s="1538">
        <f>+QSW558</f>
        <v>0</v>
      </c>
      <c r="QSX120" s="1845" t="e">
        <f>+QSW120/QSW$16</f>
        <v>#DIV/0!</v>
      </c>
      <c r="QSY120" s="1538">
        <f>+QSY558</f>
        <v>0</v>
      </c>
      <c r="QSZ120" s="1845" t="e">
        <f>+QSY120/QSY$16</f>
        <v>#DIV/0!</v>
      </c>
      <c r="QTA120" s="1538">
        <f>+QTA558</f>
        <v>0</v>
      </c>
      <c r="QTB120" s="1845" t="e">
        <f>+QTA120/QTA$16</f>
        <v>#DIV/0!</v>
      </c>
      <c r="QTC120" s="1538">
        <f>+QTC558</f>
        <v>0</v>
      </c>
      <c r="QTD120" s="1845" t="e">
        <f>+QTC120/QTC$16</f>
        <v>#DIV/0!</v>
      </c>
      <c r="QTE120" s="1538">
        <f>+QTE558</f>
        <v>0</v>
      </c>
      <c r="QTF120" s="1845" t="e">
        <f>+QTE120/QTE$16</f>
        <v>#DIV/0!</v>
      </c>
      <c r="QTG120" s="1538">
        <f>+QTG558</f>
        <v>0</v>
      </c>
      <c r="QTH120" s="1845" t="e">
        <f>+QTG120/QTG$16</f>
        <v>#DIV/0!</v>
      </c>
      <c r="QTI120" s="1538">
        <f>+QTI558</f>
        <v>0</v>
      </c>
      <c r="QTJ120" s="1845" t="e">
        <f>+QTI120/QTI$16</f>
        <v>#DIV/0!</v>
      </c>
      <c r="QTK120" s="1538">
        <f>+QTK558</f>
        <v>0</v>
      </c>
      <c r="QTL120" s="1845" t="e">
        <f>+QTK120/QTK$16</f>
        <v>#DIV/0!</v>
      </c>
      <c r="QTM120" s="1538">
        <f>+QTM558</f>
        <v>0</v>
      </c>
      <c r="QTN120" s="1845" t="e">
        <f>+QTM120/QTM$16</f>
        <v>#DIV/0!</v>
      </c>
      <c r="QTO120" s="1538">
        <f>+QTO558</f>
        <v>0</v>
      </c>
      <c r="QTP120" s="1845" t="e">
        <f>+QTO120/QTO$16</f>
        <v>#DIV/0!</v>
      </c>
      <c r="QTQ120" s="1538">
        <f>+QTQ558</f>
        <v>0</v>
      </c>
      <c r="QTR120" s="1845" t="e">
        <f>+QTQ120/QTQ$16</f>
        <v>#DIV/0!</v>
      </c>
      <c r="QTS120" s="1538">
        <f>+QTS558</f>
        <v>0</v>
      </c>
      <c r="QTT120" s="1845" t="e">
        <f>+QTS120/QTS$16</f>
        <v>#DIV/0!</v>
      </c>
      <c r="QTU120" s="1538">
        <f>+QTU558</f>
        <v>0</v>
      </c>
      <c r="QTV120" s="1845" t="e">
        <f>+QTU120/QTU$16</f>
        <v>#DIV/0!</v>
      </c>
      <c r="QTW120" s="1538">
        <f>+QTW558</f>
        <v>0</v>
      </c>
      <c r="QTX120" s="1845" t="e">
        <f>+QTW120/QTW$16</f>
        <v>#DIV/0!</v>
      </c>
      <c r="QTY120" s="1538">
        <f>+QTY558</f>
        <v>0</v>
      </c>
      <c r="QTZ120" s="1845" t="e">
        <f>+QTY120/QTY$16</f>
        <v>#DIV/0!</v>
      </c>
      <c r="QUA120" s="1538">
        <f>+QUA558</f>
        <v>0</v>
      </c>
      <c r="QUB120" s="1845" t="e">
        <f>+QUA120/QUA$16</f>
        <v>#DIV/0!</v>
      </c>
      <c r="QUC120" s="1538">
        <f>+QUC558</f>
        <v>0</v>
      </c>
      <c r="QUD120" s="1845" t="e">
        <f>+QUC120/QUC$16</f>
        <v>#DIV/0!</v>
      </c>
      <c r="QUE120" s="1538">
        <f>+QUE558</f>
        <v>0</v>
      </c>
      <c r="QUF120" s="1845" t="e">
        <f>+QUE120/QUE$16</f>
        <v>#DIV/0!</v>
      </c>
      <c r="QUG120" s="1538">
        <f>+QUG558</f>
        <v>0</v>
      </c>
      <c r="QUH120" s="1845" t="e">
        <f>+QUG120/QUG$16</f>
        <v>#DIV/0!</v>
      </c>
      <c r="QUI120" s="1538">
        <f>+QUI558</f>
        <v>0</v>
      </c>
      <c r="QUJ120" s="1845" t="e">
        <f>+QUI120/QUI$16</f>
        <v>#DIV/0!</v>
      </c>
      <c r="QUK120" s="1538">
        <f>+QUK558</f>
        <v>0</v>
      </c>
      <c r="QUL120" s="1845" t="e">
        <f>+QUK120/QUK$16</f>
        <v>#DIV/0!</v>
      </c>
      <c r="QUM120" s="1538">
        <f>+QUM558</f>
        <v>0</v>
      </c>
      <c r="QUN120" s="1845" t="e">
        <f>+QUM120/QUM$16</f>
        <v>#DIV/0!</v>
      </c>
      <c r="QUO120" s="1538">
        <f>+QUO558</f>
        <v>0</v>
      </c>
      <c r="QUP120" s="1845" t="e">
        <f>+QUO120/QUO$16</f>
        <v>#DIV/0!</v>
      </c>
      <c r="QUQ120" s="1538">
        <f>+QUQ558</f>
        <v>0</v>
      </c>
      <c r="QUR120" s="1845" t="e">
        <f>+QUQ120/QUQ$16</f>
        <v>#DIV/0!</v>
      </c>
      <c r="QUS120" s="1538">
        <f>+QUS558</f>
        <v>0</v>
      </c>
      <c r="QUT120" s="1845" t="e">
        <f>+QUS120/QUS$16</f>
        <v>#DIV/0!</v>
      </c>
      <c r="QUU120" s="1538">
        <f>+QUU558</f>
        <v>0</v>
      </c>
      <c r="QUV120" s="1845" t="e">
        <f>+QUU120/QUU$16</f>
        <v>#DIV/0!</v>
      </c>
      <c r="QUW120" s="1538">
        <f>+QUW558</f>
        <v>0</v>
      </c>
      <c r="QUX120" s="1845" t="e">
        <f>+QUW120/QUW$16</f>
        <v>#DIV/0!</v>
      </c>
      <c r="QUY120" s="1538">
        <f>+QUY558</f>
        <v>0</v>
      </c>
      <c r="QUZ120" s="1845" t="e">
        <f>+QUY120/QUY$16</f>
        <v>#DIV/0!</v>
      </c>
      <c r="QVA120" s="1538">
        <f>+QVA558</f>
        <v>0</v>
      </c>
      <c r="QVB120" s="1845" t="e">
        <f>+QVA120/QVA$16</f>
        <v>#DIV/0!</v>
      </c>
      <c r="QVC120" s="1538">
        <f>+QVC558</f>
        <v>0</v>
      </c>
      <c r="QVD120" s="1845" t="e">
        <f>+QVC120/QVC$16</f>
        <v>#DIV/0!</v>
      </c>
      <c r="QVE120" s="1538">
        <f>+QVE558</f>
        <v>0</v>
      </c>
      <c r="QVF120" s="1845" t="e">
        <f>+QVE120/QVE$16</f>
        <v>#DIV/0!</v>
      </c>
      <c r="QVG120" s="1538">
        <f>+QVG558</f>
        <v>0</v>
      </c>
      <c r="QVH120" s="1845" t="e">
        <f>+QVG120/QVG$16</f>
        <v>#DIV/0!</v>
      </c>
      <c r="QVI120" s="1538">
        <f>+QVI558</f>
        <v>0</v>
      </c>
      <c r="QVJ120" s="1845" t="e">
        <f>+QVI120/QVI$16</f>
        <v>#DIV/0!</v>
      </c>
      <c r="QVK120" s="1538">
        <f>+QVK558</f>
        <v>0</v>
      </c>
      <c r="QVL120" s="1845" t="e">
        <f>+QVK120/QVK$16</f>
        <v>#DIV/0!</v>
      </c>
      <c r="QVM120" s="1538">
        <f>+QVM558</f>
        <v>0</v>
      </c>
      <c r="QVN120" s="1845" t="e">
        <f>+QVM120/QVM$16</f>
        <v>#DIV/0!</v>
      </c>
      <c r="QVO120" s="1538">
        <f>+QVO558</f>
        <v>0</v>
      </c>
      <c r="QVP120" s="1845" t="e">
        <f>+QVO120/QVO$16</f>
        <v>#DIV/0!</v>
      </c>
      <c r="QVQ120" s="1538">
        <f>+QVQ558</f>
        <v>0</v>
      </c>
      <c r="QVR120" s="1845" t="e">
        <f>+QVQ120/QVQ$16</f>
        <v>#DIV/0!</v>
      </c>
      <c r="QVS120" s="1538">
        <f>+QVS558</f>
        <v>0</v>
      </c>
      <c r="QVT120" s="1845" t="e">
        <f>+QVS120/QVS$16</f>
        <v>#DIV/0!</v>
      </c>
      <c r="QVU120" s="1538">
        <f>+QVU558</f>
        <v>0</v>
      </c>
      <c r="QVV120" s="1845" t="e">
        <f>+QVU120/QVU$16</f>
        <v>#DIV/0!</v>
      </c>
      <c r="QVW120" s="1538">
        <f>+QVW558</f>
        <v>0</v>
      </c>
      <c r="QVX120" s="1845" t="e">
        <f>+QVW120/QVW$16</f>
        <v>#DIV/0!</v>
      </c>
      <c r="QVY120" s="1538">
        <f>+QVY558</f>
        <v>0</v>
      </c>
      <c r="QVZ120" s="1845" t="e">
        <f>+QVY120/QVY$16</f>
        <v>#DIV/0!</v>
      </c>
      <c r="QWA120" s="1538">
        <f>+QWA558</f>
        <v>0</v>
      </c>
      <c r="QWB120" s="1845" t="e">
        <f>+QWA120/QWA$16</f>
        <v>#DIV/0!</v>
      </c>
      <c r="QWC120" s="1538">
        <f>+QWC558</f>
        <v>0</v>
      </c>
      <c r="QWD120" s="1845" t="e">
        <f>+QWC120/QWC$16</f>
        <v>#DIV/0!</v>
      </c>
      <c r="QWE120" s="1538">
        <f>+QWE558</f>
        <v>0</v>
      </c>
      <c r="QWF120" s="1845" t="e">
        <f>+QWE120/QWE$16</f>
        <v>#DIV/0!</v>
      </c>
      <c r="QWG120" s="1538">
        <f>+QWG558</f>
        <v>0</v>
      </c>
      <c r="QWH120" s="1845" t="e">
        <f>+QWG120/QWG$16</f>
        <v>#DIV/0!</v>
      </c>
      <c r="QWI120" s="1538">
        <f>+QWI558</f>
        <v>0</v>
      </c>
      <c r="QWJ120" s="1845" t="e">
        <f>+QWI120/QWI$16</f>
        <v>#DIV/0!</v>
      </c>
      <c r="QWK120" s="1538">
        <f>+QWK558</f>
        <v>0</v>
      </c>
      <c r="QWL120" s="1845" t="e">
        <f>+QWK120/QWK$16</f>
        <v>#DIV/0!</v>
      </c>
      <c r="QWM120" s="1538">
        <f>+QWM558</f>
        <v>0</v>
      </c>
      <c r="QWN120" s="1845" t="e">
        <f>+QWM120/QWM$16</f>
        <v>#DIV/0!</v>
      </c>
      <c r="QWO120" s="1538">
        <f>+QWO558</f>
        <v>0</v>
      </c>
      <c r="QWP120" s="1845" t="e">
        <f>+QWO120/QWO$16</f>
        <v>#DIV/0!</v>
      </c>
      <c r="QWQ120" s="1538">
        <f>+QWQ558</f>
        <v>0</v>
      </c>
      <c r="QWR120" s="1845" t="e">
        <f>+QWQ120/QWQ$16</f>
        <v>#DIV/0!</v>
      </c>
      <c r="QWS120" s="1538">
        <f>+QWS558</f>
        <v>0</v>
      </c>
      <c r="QWT120" s="1845" t="e">
        <f>+QWS120/QWS$16</f>
        <v>#DIV/0!</v>
      </c>
      <c r="QWU120" s="1538">
        <f>+QWU558</f>
        <v>0</v>
      </c>
      <c r="QWV120" s="1845" t="e">
        <f>+QWU120/QWU$16</f>
        <v>#DIV/0!</v>
      </c>
      <c r="QWW120" s="1538">
        <f>+QWW558</f>
        <v>0</v>
      </c>
      <c r="QWX120" s="1845" t="e">
        <f>+QWW120/QWW$16</f>
        <v>#DIV/0!</v>
      </c>
      <c r="QWY120" s="1538">
        <f>+QWY558</f>
        <v>0</v>
      </c>
      <c r="QWZ120" s="1845" t="e">
        <f>+QWY120/QWY$16</f>
        <v>#DIV/0!</v>
      </c>
      <c r="QXA120" s="1538">
        <f>+QXA558</f>
        <v>0</v>
      </c>
      <c r="QXB120" s="1845" t="e">
        <f>+QXA120/QXA$16</f>
        <v>#DIV/0!</v>
      </c>
      <c r="QXC120" s="1538">
        <f>+QXC558</f>
        <v>0</v>
      </c>
      <c r="QXD120" s="1845" t="e">
        <f>+QXC120/QXC$16</f>
        <v>#DIV/0!</v>
      </c>
      <c r="QXE120" s="1538">
        <f>+QXE558</f>
        <v>0</v>
      </c>
      <c r="QXF120" s="1845" t="e">
        <f>+QXE120/QXE$16</f>
        <v>#DIV/0!</v>
      </c>
      <c r="QXG120" s="1538">
        <f>+QXG558</f>
        <v>0</v>
      </c>
      <c r="QXH120" s="1845" t="e">
        <f>+QXG120/QXG$16</f>
        <v>#DIV/0!</v>
      </c>
      <c r="QXI120" s="1538">
        <f>+QXI558</f>
        <v>0</v>
      </c>
      <c r="QXJ120" s="1845" t="e">
        <f>+QXI120/QXI$16</f>
        <v>#DIV/0!</v>
      </c>
      <c r="QXK120" s="1538">
        <f>+QXK558</f>
        <v>0</v>
      </c>
      <c r="QXL120" s="1845" t="e">
        <f>+QXK120/QXK$16</f>
        <v>#DIV/0!</v>
      </c>
      <c r="QXM120" s="1538">
        <f>+QXM558</f>
        <v>0</v>
      </c>
      <c r="QXN120" s="1845" t="e">
        <f>+QXM120/QXM$16</f>
        <v>#DIV/0!</v>
      </c>
      <c r="QXO120" s="1538">
        <f>+QXO558</f>
        <v>0</v>
      </c>
      <c r="QXP120" s="1845" t="e">
        <f>+QXO120/QXO$16</f>
        <v>#DIV/0!</v>
      </c>
      <c r="QXQ120" s="1538">
        <f>+QXQ558</f>
        <v>0</v>
      </c>
      <c r="QXR120" s="1845" t="e">
        <f>+QXQ120/QXQ$16</f>
        <v>#DIV/0!</v>
      </c>
      <c r="QXS120" s="1538">
        <f>+QXS558</f>
        <v>0</v>
      </c>
      <c r="QXT120" s="1845" t="e">
        <f>+QXS120/QXS$16</f>
        <v>#DIV/0!</v>
      </c>
      <c r="QXU120" s="1538">
        <f>+QXU558</f>
        <v>0</v>
      </c>
      <c r="QXV120" s="1845" t="e">
        <f>+QXU120/QXU$16</f>
        <v>#DIV/0!</v>
      </c>
      <c r="QXW120" s="1538">
        <f>+QXW558</f>
        <v>0</v>
      </c>
      <c r="QXX120" s="1845" t="e">
        <f>+QXW120/QXW$16</f>
        <v>#DIV/0!</v>
      </c>
      <c r="QXY120" s="1538">
        <f>+QXY558</f>
        <v>0</v>
      </c>
      <c r="QXZ120" s="1845" t="e">
        <f>+QXY120/QXY$16</f>
        <v>#DIV/0!</v>
      </c>
      <c r="QYA120" s="1538">
        <f>+QYA558</f>
        <v>0</v>
      </c>
      <c r="QYB120" s="1845" t="e">
        <f>+QYA120/QYA$16</f>
        <v>#DIV/0!</v>
      </c>
      <c r="QYC120" s="1538">
        <f>+QYC558</f>
        <v>0</v>
      </c>
      <c r="QYD120" s="1845" t="e">
        <f>+QYC120/QYC$16</f>
        <v>#DIV/0!</v>
      </c>
      <c r="QYE120" s="1538">
        <f>+QYE558</f>
        <v>0</v>
      </c>
      <c r="QYF120" s="1845" t="e">
        <f>+QYE120/QYE$16</f>
        <v>#DIV/0!</v>
      </c>
      <c r="QYG120" s="1538">
        <f>+QYG558</f>
        <v>0</v>
      </c>
      <c r="QYH120" s="1845" t="e">
        <f>+QYG120/QYG$16</f>
        <v>#DIV/0!</v>
      </c>
      <c r="QYI120" s="1538">
        <f>+QYI558</f>
        <v>0</v>
      </c>
      <c r="QYJ120" s="1845" t="e">
        <f>+QYI120/QYI$16</f>
        <v>#DIV/0!</v>
      </c>
      <c r="QYK120" s="1538">
        <f>+QYK558</f>
        <v>0</v>
      </c>
      <c r="QYL120" s="1845" t="e">
        <f>+QYK120/QYK$16</f>
        <v>#DIV/0!</v>
      </c>
      <c r="QYM120" s="1538">
        <f>+QYM558</f>
        <v>0</v>
      </c>
      <c r="QYN120" s="1845" t="e">
        <f>+QYM120/QYM$16</f>
        <v>#DIV/0!</v>
      </c>
      <c r="QYO120" s="1538">
        <f>+QYO558</f>
        <v>0</v>
      </c>
      <c r="QYP120" s="1845" t="e">
        <f>+QYO120/QYO$16</f>
        <v>#DIV/0!</v>
      </c>
      <c r="QYQ120" s="1538">
        <f>+QYQ558</f>
        <v>0</v>
      </c>
      <c r="QYR120" s="1845" t="e">
        <f>+QYQ120/QYQ$16</f>
        <v>#DIV/0!</v>
      </c>
      <c r="QYS120" s="1538">
        <f>+QYS558</f>
        <v>0</v>
      </c>
      <c r="QYT120" s="1845" t="e">
        <f>+QYS120/QYS$16</f>
        <v>#DIV/0!</v>
      </c>
      <c r="QYU120" s="1538">
        <f>+QYU558</f>
        <v>0</v>
      </c>
      <c r="QYV120" s="1845" t="e">
        <f>+QYU120/QYU$16</f>
        <v>#DIV/0!</v>
      </c>
      <c r="QYW120" s="1538">
        <f>+QYW558</f>
        <v>0</v>
      </c>
      <c r="QYX120" s="1845" t="e">
        <f>+QYW120/QYW$16</f>
        <v>#DIV/0!</v>
      </c>
      <c r="QYY120" s="1538">
        <f>+QYY558</f>
        <v>0</v>
      </c>
      <c r="QYZ120" s="1845" t="e">
        <f>+QYY120/QYY$16</f>
        <v>#DIV/0!</v>
      </c>
      <c r="QZA120" s="1538">
        <f>+QZA558</f>
        <v>0</v>
      </c>
      <c r="QZB120" s="1845" t="e">
        <f>+QZA120/QZA$16</f>
        <v>#DIV/0!</v>
      </c>
      <c r="QZC120" s="1538">
        <f>+QZC558</f>
        <v>0</v>
      </c>
      <c r="QZD120" s="1845" t="e">
        <f>+QZC120/QZC$16</f>
        <v>#DIV/0!</v>
      </c>
      <c r="QZE120" s="1538">
        <f>+QZE558</f>
        <v>0</v>
      </c>
      <c r="QZF120" s="1845" t="e">
        <f>+QZE120/QZE$16</f>
        <v>#DIV/0!</v>
      </c>
      <c r="QZG120" s="1538">
        <f>+QZG558</f>
        <v>0</v>
      </c>
      <c r="QZH120" s="1845" t="e">
        <f>+QZG120/QZG$16</f>
        <v>#DIV/0!</v>
      </c>
      <c r="QZI120" s="1538">
        <f>+QZI558</f>
        <v>0</v>
      </c>
      <c r="QZJ120" s="1845" t="e">
        <f>+QZI120/QZI$16</f>
        <v>#DIV/0!</v>
      </c>
      <c r="QZK120" s="1538">
        <f>+QZK558</f>
        <v>0</v>
      </c>
      <c r="QZL120" s="1845" t="e">
        <f>+QZK120/QZK$16</f>
        <v>#DIV/0!</v>
      </c>
      <c r="QZM120" s="1538">
        <f>+QZM558</f>
        <v>0</v>
      </c>
      <c r="QZN120" s="1845" t="e">
        <f>+QZM120/QZM$16</f>
        <v>#DIV/0!</v>
      </c>
      <c r="QZO120" s="1538">
        <f>+QZO558</f>
        <v>0</v>
      </c>
      <c r="QZP120" s="1845" t="e">
        <f>+QZO120/QZO$16</f>
        <v>#DIV/0!</v>
      </c>
      <c r="QZQ120" s="1538">
        <f>+QZQ558</f>
        <v>0</v>
      </c>
      <c r="QZR120" s="1845" t="e">
        <f>+QZQ120/QZQ$16</f>
        <v>#DIV/0!</v>
      </c>
      <c r="QZS120" s="1538">
        <f>+QZS558</f>
        <v>0</v>
      </c>
      <c r="QZT120" s="1845" t="e">
        <f>+QZS120/QZS$16</f>
        <v>#DIV/0!</v>
      </c>
      <c r="QZU120" s="1538">
        <f>+QZU558</f>
        <v>0</v>
      </c>
      <c r="QZV120" s="1845" t="e">
        <f>+QZU120/QZU$16</f>
        <v>#DIV/0!</v>
      </c>
      <c r="QZW120" s="1538">
        <f>+QZW558</f>
        <v>0</v>
      </c>
      <c r="QZX120" s="1845" t="e">
        <f>+QZW120/QZW$16</f>
        <v>#DIV/0!</v>
      </c>
      <c r="QZY120" s="1538">
        <f>+QZY558</f>
        <v>0</v>
      </c>
      <c r="QZZ120" s="1845" t="e">
        <f>+QZY120/QZY$16</f>
        <v>#DIV/0!</v>
      </c>
      <c r="RAA120" s="1538">
        <f>+RAA558</f>
        <v>0</v>
      </c>
      <c r="RAB120" s="1845" t="e">
        <f>+RAA120/RAA$16</f>
        <v>#DIV/0!</v>
      </c>
      <c r="RAC120" s="1538">
        <f>+RAC558</f>
        <v>0</v>
      </c>
      <c r="RAD120" s="1845" t="e">
        <f>+RAC120/RAC$16</f>
        <v>#DIV/0!</v>
      </c>
      <c r="RAE120" s="1538">
        <f>+RAE558</f>
        <v>0</v>
      </c>
      <c r="RAF120" s="1845" t="e">
        <f>+RAE120/RAE$16</f>
        <v>#DIV/0!</v>
      </c>
      <c r="RAG120" s="1538">
        <f>+RAG558</f>
        <v>0</v>
      </c>
      <c r="RAH120" s="1845" t="e">
        <f>+RAG120/RAG$16</f>
        <v>#DIV/0!</v>
      </c>
      <c r="RAI120" s="1538">
        <f>+RAI558</f>
        <v>0</v>
      </c>
      <c r="RAJ120" s="1845" t="e">
        <f>+RAI120/RAI$16</f>
        <v>#DIV/0!</v>
      </c>
      <c r="RAK120" s="1538">
        <f>+RAK558</f>
        <v>0</v>
      </c>
      <c r="RAL120" s="1845" t="e">
        <f>+RAK120/RAK$16</f>
        <v>#DIV/0!</v>
      </c>
      <c r="RAM120" s="1538">
        <f>+RAM558</f>
        <v>0</v>
      </c>
      <c r="RAN120" s="1845" t="e">
        <f>+RAM120/RAM$16</f>
        <v>#DIV/0!</v>
      </c>
      <c r="RAO120" s="1538">
        <f>+RAO558</f>
        <v>0</v>
      </c>
      <c r="RAP120" s="1845" t="e">
        <f>+RAO120/RAO$16</f>
        <v>#DIV/0!</v>
      </c>
      <c r="RAQ120" s="1538">
        <f>+RAQ558</f>
        <v>0</v>
      </c>
      <c r="RAR120" s="1845" t="e">
        <f>+RAQ120/RAQ$16</f>
        <v>#DIV/0!</v>
      </c>
      <c r="RAS120" s="1538">
        <f>+RAS558</f>
        <v>0</v>
      </c>
      <c r="RAT120" s="1845" t="e">
        <f>+RAS120/RAS$16</f>
        <v>#DIV/0!</v>
      </c>
      <c r="RAU120" s="1538">
        <f>+RAU558</f>
        <v>0</v>
      </c>
      <c r="RAV120" s="1845" t="e">
        <f>+RAU120/RAU$16</f>
        <v>#DIV/0!</v>
      </c>
      <c r="RAW120" s="1538">
        <f>+RAW558</f>
        <v>0</v>
      </c>
      <c r="RAX120" s="1845" t="e">
        <f>+RAW120/RAW$16</f>
        <v>#DIV/0!</v>
      </c>
      <c r="RAY120" s="1538">
        <f>+RAY558</f>
        <v>0</v>
      </c>
      <c r="RAZ120" s="1845" t="e">
        <f>+RAY120/RAY$16</f>
        <v>#DIV/0!</v>
      </c>
      <c r="RBA120" s="1538">
        <f>+RBA558</f>
        <v>0</v>
      </c>
      <c r="RBB120" s="1845" t="e">
        <f>+RBA120/RBA$16</f>
        <v>#DIV/0!</v>
      </c>
      <c r="RBC120" s="1538">
        <f>+RBC558</f>
        <v>0</v>
      </c>
      <c r="RBD120" s="1845" t="e">
        <f>+RBC120/RBC$16</f>
        <v>#DIV/0!</v>
      </c>
      <c r="RBE120" s="1538">
        <f>+RBE558</f>
        <v>0</v>
      </c>
      <c r="RBF120" s="1845" t="e">
        <f>+RBE120/RBE$16</f>
        <v>#DIV/0!</v>
      </c>
      <c r="RBG120" s="1538">
        <f>+RBG558</f>
        <v>0</v>
      </c>
      <c r="RBH120" s="1845" t="e">
        <f>+RBG120/RBG$16</f>
        <v>#DIV/0!</v>
      </c>
      <c r="RBI120" s="1538">
        <f>+RBI558</f>
        <v>0</v>
      </c>
      <c r="RBJ120" s="1845" t="e">
        <f>+RBI120/RBI$16</f>
        <v>#DIV/0!</v>
      </c>
      <c r="RBK120" s="1538">
        <f>+RBK558</f>
        <v>0</v>
      </c>
      <c r="RBL120" s="1845" t="e">
        <f>+RBK120/RBK$16</f>
        <v>#DIV/0!</v>
      </c>
      <c r="RBM120" s="1538">
        <f>+RBM558</f>
        <v>0</v>
      </c>
      <c r="RBN120" s="1845" t="e">
        <f>+RBM120/RBM$16</f>
        <v>#DIV/0!</v>
      </c>
      <c r="RBO120" s="1538">
        <f>+RBO558</f>
        <v>0</v>
      </c>
      <c r="RBP120" s="1845" t="e">
        <f>+RBO120/RBO$16</f>
        <v>#DIV/0!</v>
      </c>
      <c r="RBQ120" s="1538">
        <f>+RBQ558</f>
        <v>0</v>
      </c>
      <c r="RBR120" s="1845" t="e">
        <f>+RBQ120/RBQ$16</f>
        <v>#DIV/0!</v>
      </c>
      <c r="RBS120" s="1538">
        <f>+RBS558</f>
        <v>0</v>
      </c>
      <c r="RBT120" s="1845" t="e">
        <f>+RBS120/RBS$16</f>
        <v>#DIV/0!</v>
      </c>
      <c r="RBU120" s="1538">
        <f>+RBU558</f>
        <v>0</v>
      </c>
      <c r="RBV120" s="1845" t="e">
        <f>+RBU120/RBU$16</f>
        <v>#DIV/0!</v>
      </c>
      <c r="RBW120" s="1538">
        <f>+RBW558</f>
        <v>0</v>
      </c>
      <c r="RBX120" s="1845" t="e">
        <f>+RBW120/RBW$16</f>
        <v>#DIV/0!</v>
      </c>
      <c r="RBY120" s="1538">
        <f>+RBY558</f>
        <v>0</v>
      </c>
      <c r="RBZ120" s="1845" t="e">
        <f>+RBY120/RBY$16</f>
        <v>#DIV/0!</v>
      </c>
      <c r="RCA120" s="1538">
        <f>+RCA558</f>
        <v>0</v>
      </c>
      <c r="RCB120" s="1845" t="e">
        <f>+RCA120/RCA$16</f>
        <v>#DIV/0!</v>
      </c>
      <c r="RCC120" s="1538">
        <f>+RCC558</f>
        <v>0</v>
      </c>
      <c r="RCD120" s="1845" t="e">
        <f>+RCC120/RCC$16</f>
        <v>#DIV/0!</v>
      </c>
      <c r="RCE120" s="1538">
        <f>+RCE558</f>
        <v>0</v>
      </c>
      <c r="RCF120" s="1845" t="e">
        <f>+RCE120/RCE$16</f>
        <v>#DIV/0!</v>
      </c>
      <c r="RCG120" s="1538">
        <f>+RCG558</f>
        <v>0</v>
      </c>
      <c r="RCH120" s="1845" t="e">
        <f>+RCG120/RCG$16</f>
        <v>#DIV/0!</v>
      </c>
      <c r="RCI120" s="1538">
        <f>+RCI558</f>
        <v>0</v>
      </c>
      <c r="RCJ120" s="1845" t="e">
        <f>+RCI120/RCI$16</f>
        <v>#DIV/0!</v>
      </c>
      <c r="RCK120" s="1538">
        <f>+RCK558</f>
        <v>0</v>
      </c>
      <c r="RCL120" s="1845" t="e">
        <f>+RCK120/RCK$16</f>
        <v>#DIV/0!</v>
      </c>
      <c r="RCM120" s="1538">
        <f>+RCM558</f>
        <v>0</v>
      </c>
      <c r="RCN120" s="1845" t="e">
        <f>+RCM120/RCM$16</f>
        <v>#DIV/0!</v>
      </c>
      <c r="RCO120" s="1538">
        <f>+RCO558</f>
        <v>0</v>
      </c>
      <c r="RCP120" s="1845" t="e">
        <f>+RCO120/RCO$16</f>
        <v>#DIV/0!</v>
      </c>
      <c r="RCQ120" s="1538">
        <f>+RCQ558</f>
        <v>0</v>
      </c>
      <c r="RCR120" s="1845" t="e">
        <f>+RCQ120/RCQ$16</f>
        <v>#DIV/0!</v>
      </c>
      <c r="RCS120" s="1538">
        <f>+RCS558</f>
        <v>0</v>
      </c>
      <c r="RCT120" s="1845" t="e">
        <f>+RCS120/RCS$16</f>
        <v>#DIV/0!</v>
      </c>
      <c r="RCU120" s="1538">
        <f>+RCU558</f>
        <v>0</v>
      </c>
      <c r="RCV120" s="1845" t="e">
        <f>+RCU120/RCU$16</f>
        <v>#DIV/0!</v>
      </c>
      <c r="RCW120" s="1538">
        <f>+RCW558</f>
        <v>0</v>
      </c>
      <c r="RCX120" s="1845" t="e">
        <f>+RCW120/RCW$16</f>
        <v>#DIV/0!</v>
      </c>
      <c r="RCY120" s="1538">
        <f>+RCY558</f>
        <v>0</v>
      </c>
      <c r="RCZ120" s="1845" t="e">
        <f>+RCY120/RCY$16</f>
        <v>#DIV/0!</v>
      </c>
      <c r="RDA120" s="1538">
        <f>+RDA558</f>
        <v>0</v>
      </c>
      <c r="RDB120" s="1845" t="e">
        <f>+RDA120/RDA$16</f>
        <v>#DIV/0!</v>
      </c>
      <c r="RDC120" s="1538">
        <f>+RDC558</f>
        <v>0</v>
      </c>
      <c r="RDD120" s="1845" t="e">
        <f>+RDC120/RDC$16</f>
        <v>#DIV/0!</v>
      </c>
      <c r="RDE120" s="1538">
        <f>+RDE558</f>
        <v>0</v>
      </c>
      <c r="RDF120" s="1845" t="e">
        <f>+RDE120/RDE$16</f>
        <v>#DIV/0!</v>
      </c>
      <c r="RDG120" s="1538">
        <f>+RDG558</f>
        <v>0</v>
      </c>
      <c r="RDH120" s="1845" t="e">
        <f>+RDG120/RDG$16</f>
        <v>#DIV/0!</v>
      </c>
      <c r="RDI120" s="1538">
        <f>+RDI558</f>
        <v>0</v>
      </c>
      <c r="RDJ120" s="1845" t="e">
        <f>+RDI120/RDI$16</f>
        <v>#DIV/0!</v>
      </c>
      <c r="RDK120" s="1538">
        <f>+RDK558</f>
        <v>0</v>
      </c>
      <c r="RDL120" s="1845" t="e">
        <f>+RDK120/RDK$16</f>
        <v>#DIV/0!</v>
      </c>
      <c r="RDM120" s="1538">
        <f>+RDM558</f>
        <v>0</v>
      </c>
      <c r="RDN120" s="1845" t="e">
        <f>+RDM120/RDM$16</f>
        <v>#DIV/0!</v>
      </c>
      <c r="RDO120" s="1538">
        <f>+RDO558</f>
        <v>0</v>
      </c>
      <c r="RDP120" s="1845" t="e">
        <f>+RDO120/RDO$16</f>
        <v>#DIV/0!</v>
      </c>
      <c r="RDQ120" s="1538">
        <f>+RDQ558</f>
        <v>0</v>
      </c>
      <c r="RDR120" s="1845" t="e">
        <f>+RDQ120/RDQ$16</f>
        <v>#DIV/0!</v>
      </c>
      <c r="RDS120" s="1538">
        <f>+RDS558</f>
        <v>0</v>
      </c>
      <c r="RDT120" s="1845" t="e">
        <f>+RDS120/RDS$16</f>
        <v>#DIV/0!</v>
      </c>
      <c r="RDU120" s="1538">
        <f>+RDU558</f>
        <v>0</v>
      </c>
      <c r="RDV120" s="1845" t="e">
        <f>+RDU120/RDU$16</f>
        <v>#DIV/0!</v>
      </c>
      <c r="RDW120" s="1538">
        <f>+RDW558</f>
        <v>0</v>
      </c>
      <c r="RDX120" s="1845" t="e">
        <f>+RDW120/RDW$16</f>
        <v>#DIV/0!</v>
      </c>
      <c r="RDY120" s="1538">
        <f>+RDY558</f>
        <v>0</v>
      </c>
      <c r="RDZ120" s="1845" t="e">
        <f>+RDY120/RDY$16</f>
        <v>#DIV/0!</v>
      </c>
      <c r="REA120" s="1538">
        <f>+REA558</f>
        <v>0</v>
      </c>
      <c r="REB120" s="1845" t="e">
        <f>+REA120/REA$16</f>
        <v>#DIV/0!</v>
      </c>
      <c r="REC120" s="1538">
        <f>+REC558</f>
        <v>0</v>
      </c>
      <c r="RED120" s="1845" t="e">
        <f>+REC120/REC$16</f>
        <v>#DIV/0!</v>
      </c>
      <c r="REE120" s="1538">
        <f>+REE558</f>
        <v>0</v>
      </c>
      <c r="REF120" s="1845" t="e">
        <f>+REE120/REE$16</f>
        <v>#DIV/0!</v>
      </c>
      <c r="REG120" s="1538">
        <f>+REG558</f>
        <v>0</v>
      </c>
      <c r="REH120" s="1845" t="e">
        <f>+REG120/REG$16</f>
        <v>#DIV/0!</v>
      </c>
      <c r="REI120" s="1538">
        <f>+REI558</f>
        <v>0</v>
      </c>
      <c r="REJ120" s="1845" t="e">
        <f>+REI120/REI$16</f>
        <v>#DIV/0!</v>
      </c>
      <c r="REK120" s="1538">
        <f>+REK558</f>
        <v>0</v>
      </c>
      <c r="REL120" s="1845" t="e">
        <f>+REK120/REK$16</f>
        <v>#DIV/0!</v>
      </c>
      <c r="REM120" s="1538">
        <f>+REM558</f>
        <v>0</v>
      </c>
      <c r="REN120" s="1845" t="e">
        <f>+REM120/REM$16</f>
        <v>#DIV/0!</v>
      </c>
      <c r="REO120" s="1538">
        <f>+REO558</f>
        <v>0</v>
      </c>
      <c r="REP120" s="1845" t="e">
        <f>+REO120/REO$16</f>
        <v>#DIV/0!</v>
      </c>
      <c r="REQ120" s="1538">
        <f>+REQ558</f>
        <v>0</v>
      </c>
      <c r="RER120" s="1845" t="e">
        <f>+REQ120/REQ$16</f>
        <v>#DIV/0!</v>
      </c>
      <c r="RES120" s="1538">
        <f>+RES558</f>
        <v>0</v>
      </c>
      <c r="RET120" s="1845" t="e">
        <f>+RES120/RES$16</f>
        <v>#DIV/0!</v>
      </c>
      <c r="REU120" s="1538">
        <f>+REU558</f>
        <v>0</v>
      </c>
      <c r="REV120" s="1845" t="e">
        <f>+REU120/REU$16</f>
        <v>#DIV/0!</v>
      </c>
      <c r="REW120" s="1538">
        <f>+REW558</f>
        <v>0</v>
      </c>
      <c r="REX120" s="1845" t="e">
        <f>+REW120/REW$16</f>
        <v>#DIV/0!</v>
      </c>
      <c r="REY120" s="1538">
        <f>+REY558</f>
        <v>0</v>
      </c>
      <c r="REZ120" s="1845" t="e">
        <f>+REY120/REY$16</f>
        <v>#DIV/0!</v>
      </c>
      <c r="RFA120" s="1538">
        <f>+RFA558</f>
        <v>0</v>
      </c>
      <c r="RFB120" s="1845" t="e">
        <f>+RFA120/RFA$16</f>
        <v>#DIV/0!</v>
      </c>
      <c r="RFC120" s="1538">
        <f>+RFC558</f>
        <v>0</v>
      </c>
      <c r="RFD120" s="1845" t="e">
        <f>+RFC120/RFC$16</f>
        <v>#DIV/0!</v>
      </c>
      <c r="RFE120" s="1538">
        <f>+RFE558</f>
        <v>0</v>
      </c>
      <c r="RFF120" s="1845" t="e">
        <f>+RFE120/RFE$16</f>
        <v>#DIV/0!</v>
      </c>
      <c r="RFG120" s="1538">
        <f>+RFG558</f>
        <v>0</v>
      </c>
      <c r="RFH120" s="1845" t="e">
        <f>+RFG120/RFG$16</f>
        <v>#DIV/0!</v>
      </c>
      <c r="RFI120" s="1538">
        <f>+RFI558</f>
        <v>0</v>
      </c>
      <c r="RFJ120" s="1845" t="e">
        <f>+RFI120/RFI$16</f>
        <v>#DIV/0!</v>
      </c>
      <c r="RFK120" s="1538">
        <f>+RFK558</f>
        <v>0</v>
      </c>
      <c r="RFL120" s="1845" t="e">
        <f>+RFK120/RFK$16</f>
        <v>#DIV/0!</v>
      </c>
      <c r="RFM120" s="1538">
        <f>+RFM558</f>
        <v>0</v>
      </c>
      <c r="RFN120" s="1845" t="e">
        <f>+RFM120/RFM$16</f>
        <v>#DIV/0!</v>
      </c>
      <c r="RFO120" s="1538">
        <f>+RFO558</f>
        <v>0</v>
      </c>
      <c r="RFP120" s="1845" t="e">
        <f>+RFO120/RFO$16</f>
        <v>#DIV/0!</v>
      </c>
      <c r="RFQ120" s="1538">
        <f>+RFQ558</f>
        <v>0</v>
      </c>
      <c r="RFR120" s="1845" t="e">
        <f>+RFQ120/RFQ$16</f>
        <v>#DIV/0!</v>
      </c>
      <c r="RFS120" s="1538">
        <f>+RFS558</f>
        <v>0</v>
      </c>
      <c r="RFT120" s="1845" t="e">
        <f>+RFS120/RFS$16</f>
        <v>#DIV/0!</v>
      </c>
      <c r="RFU120" s="1538">
        <f>+RFU558</f>
        <v>0</v>
      </c>
      <c r="RFV120" s="1845" t="e">
        <f>+RFU120/RFU$16</f>
        <v>#DIV/0!</v>
      </c>
      <c r="RFW120" s="1538">
        <f>+RFW558</f>
        <v>0</v>
      </c>
      <c r="RFX120" s="1845" t="e">
        <f>+RFW120/RFW$16</f>
        <v>#DIV/0!</v>
      </c>
      <c r="RFY120" s="1538">
        <f>+RFY558</f>
        <v>0</v>
      </c>
      <c r="RFZ120" s="1845" t="e">
        <f>+RFY120/RFY$16</f>
        <v>#DIV/0!</v>
      </c>
      <c r="RGA120" s="1538">
        <f>+RGA558</f>
        <v>0</v>
      </c>
      <c r="RGB120" s="1845" t="e">
        <f>+RGA120/RGA$16</f>
        <v>#DIV/0!</v>
      </c>
      <c r="RGC120" s="1538">
        <f>+RGC558</f>
        <v>0</v>
      </c>
      <c r="RGD120" s="1845" t="e">
        <f>+RGC120/RGC$16</f>
        <v>#DIV/0!</v>
      </c>
      <c r="RGE120" s="1538">
        <f>+RGE558</f>
        <v>0</v>
      </c>
      <c r="RGF120" s="1845" t="e">
        <f>+RGE120/RGE$16</f>
        <v>#DIV/0!</v>
      </c>
      <c r="RGG120" s="1538">
        <f>+RGG558</f>
        <v>0</v>
      </c>
      <c r="RGH120" s="1845" t="e">
        <f>+RGG120/RGG$16</f>
        <v>#DIV/0!</v>
      </c>
      <c r="RGI120" s="1538">
        <f>+RGI558</f>
        <v>0</v>
      </c>
      <c r="RGJ120" s="1845" t="e">
        <f>+RGI120/RGI$16</f>
        <v>#DIV/0!</v>
      </c>
      <c r="RGK120" s="1538">
        <f>+RGK558</f>
        <v>0</v>
      </c>
      <c r="RGL120" s="1845" t="e">
        <f>+RGK120/RGK$16</f>
        <v>#DIV/0!</v>
      </c>
      <c r="RGM120" s="1538">
        <f>+RGM558</f>
        <v>0</v>
      </c>
      <c r="RGN120" s="1845" t="e">
        <f>+RGM120/RGM$16</f>
        <v>#DIV/0!</v>
      </c>
      <c r="RGO120" s="1538">
        <f>+RGO558</f>
        <v>0</v>
      </c>
      <c r="RGP120" s="1845" t="e">
        <f>+RGO120/RGO$16</f>
        <v>#DIV/0!</v>
      </c>
      <c r="RGQ120" s="1538">
        <f>+RGQ558</f>
        <v>0</v>
      </c>
      <c r="RGR120" s="1845" t="e">
        <f>+RGQ120/RGQ$16</f>
        <v>#DIV/0!</v>
      </c>
      <c r="RGS120" s="1538">
        <f>+RGS558</f>
        <v>0</v>
      </c>
      <c r="RGT120" s="1845" t="e">
        <f>+RGS120/RGS$16</f>
        <v>#DIV/0!</v>
      </c>
      <c r="RGU120" s="1538">
        <f>+RGU558</f>
        <v>0</v>
      </c>
      <c r="RGV120" s="1845" t="e">
        <f>+RGU120/RGU$16</f>
        <v>#DIV/0!</v>
      </c>
      <c r="RGW120" s="1538">
        <f>+RGW558</f>
        <v>0</v>
      </c>
      <c r="RGX120" s="1845" t="e">
        <f>+RGW120/RGW$16</f>
        <v>#DIV/0!</v>
      </c>
      <c r="RGY120" s="1538">
        <f>+RGY558</f>
        <v>0</v>
      </c>
      <c r="RGZ120" s="1845" t="e">
        <f>+RGY120/RGY$16</f>
        <v>#DIV/0!</v>
      </c>
      <c r="RHA120" s="1538">
        <f>+RHA558</f>
        <v>0</v>
      </c>
      <c r="RHB120" s="1845" t="e">
        <f>+RHA120/RHA$16</f>
        <v>#DIV/0!</v>
      </c>
      <c r="RHC120" s="1538">
        <f>+RHC558</f>
        <v>0</v>
      </c>
      <c r="RHD120" s="1845" t="e">
        <f>+RHC120/RHC$16</f>
        <v>#DIV/0!</v>
      </c>
      <c r="RHE120" s="1538">
        <f>+RHE558</f>
        <v>0</v>
      </c>
      <c r="RHF120" s="1845" t="e">
        <f>+RHE120/RHE$16</f>
        <v>#DIV/0!</v>
      </c>
      <c r="RHG120" s="1538">
        <f>+RHG558</f>
        <v>0</v>
      </c>
      <c r="RHH120" s="1845" t="e">
        <f>+RHG120/RHG$16</f>
        <v>#DIV/0!</v>
      </c>
      <c r="RHI120" s="1538">
        <f>+RHI558</f>
        <v>0</v>
      </c>
      <c r="RHJ120" s="1845" t="e">
        <f>+RHI120/RHI$16</f>
        <v>#DIV/0!</v>
      </c>
      <c r="RHK120" s="1538">
        <f>+RHK558</f>
        <v>0</v>
      </c>
      <c r="RHL120" s="1845" t="e">
        <f>+RHK120/RHK$16</f>
        <v>#DIV/0!</v>
      </c>
      <c r="RHM120" s="1538">
        <f>+RHM558</f>
        <v>0</v>
      </c>
      <c r="RHN120" s="1845" t="e">
        <f>+RHM120/RHM$16</f>
        <v>#DIV/0!</v>
      </c>
      <c r="RHO120" s="1538">
        <f>+RHO558</f>
        <v>0</v>
      </c>
      <c r="RHP120" s="1845" t="e">
        <f>+RHO120/RHO$16</f>
        <v>#DIV/0!</v>
      </c>
      <c r="RHQ120" s="1538">
        <f>+RHQ558</f>
        <v>0</v>
      </c>
      <c r="RHR120" s="1845" t="e">
        <f>+RHQ120/RHQ$16</f>
        <v>#DIV/0!</v>
      </c>
      <c r="RHS120" s="1538">
        <f>+RHS558</f>
        <v>0</v>
      </c>
      <c r="RHT120" s="1845" t="e">
        <f>+RHS120/RHS$16</f>
        <v>#DIV/0!</v>
      </c>
      <c r="RHU120" s="1538">
        <f>+RHU558</f>
        <v>0</v>
      </c>
      <c r="RHV120" s="1845" t="e">
        <f>+RHU120/RHU$16</f>
        <v>#DIV/0!</v>
      </c>
      <c r="RHW120" s="1538">
        <f>+RHW558</f>
        <v>0</v>
      </c>
      <c r="RHX120" s="1845" t="e">
        <f>+RHW120/RHW$16</f>
        <v>#DIV/0!</v>
      </c>
      <c r="RHY120" s="1538">
        <f>+RHY558</f>
        <v>0</v>
      </c>
      <c r="RHZ120" s="1845" t="e">
        <f>+RHY120/RHY$16</f>
        <v>#DIV/0!</v>
      </c>
      <c r="RIA120" s="1538">
        <f>+RIA558</f>
        <v>0</v>
      </c>
      <c r="RIB120" s="1845" t="e">
        <f>+RIA120/RIA$16</f>
        <v>#DIV/0!</v>
      </c>
      <c r="RIC120" s="1538">
        <f>+RIC558</f>
        <v>0</v>
      </c>
      <c r="RID120" s="1845" t="e">
        <f>+RIC120/RIC$16</f>
        <v>#DIV/0!</v>
      </c>
      <c r="RIE120" s="1538">
        <f>+RIE558</f>
        <v>0</v>
      </c>
      <c r="RIF120" s="1845" t="e">
        <f>+RIE120/RIE$16</f>
        <v>#DIV/0!</v>
      </c>
      <c r="RIG120" s="1538">
        <f>+RIG558</f>
        <v>0</v>
      </c>
      <c r="RIH120" s="1845" t="e">
        <f>+RIG120/RIG$16</f>
        <v>#DIV/0!</v>
      </c>
      <c r="RII120" s="1538">
        <f>+RII558</f>
        <v>0</v>
      </c>
      <c r="RIJ120" s="1845" t="e">
        <f>+RII120/RII$16</f>
        <v>#DIV/0!</v>
      </c>
      <c r="RIK120" s="1538">
        <f>+RIK558</f>
        <v>0</v>
      </c>
      <c r="RIL120" s="1845" t="e">
        <f>+RIK120/RIK$16</f>
        <v>#DIV/0!</v>
      </c>
      <c r="RIM120" s="1538">
        <f>+RIM558</f>
        <v>0</v>
      </c>
      <c r="RIN120" s="1845" t="e">
        <f>+RIM120/RIM$16</f>
        <v>#DIV/0!</v>
      </c>
      <c r="RIO120" s="1538">
        <f>+RIO558</f>
        <v>0</v>
      </c>
      <c r="RIP120" s="1845" t="e">
        <f>+RIO120/RIO$16</f>
        <v>#DIV/0!</v>
      </c>
      <c r="RIQ120" s="1538">
        <f>+RIQ558</f>
        <v>0</v>
      </c>
      <c r="RIR120" s="1845" t="e">
        <f>+RIQ120/RIQ$16</f>
        <v>#DIV/0!</v>
      </c>
      <c r="RIS120" s="1538">
        <f>+RIS558</f>
        <v>0</v>
      </c>
      <c r="RIT120" s="1845" t="e">
        <f>+RIS120/RIS$16</f>
        <v>#DIV/0!</v>
      </c>
      <c r="RIU120" s="1538">
        <f>+RIU558</f>
        <v>0</v>
      </c>
      <c r="RIV120" s="1845" t="e">
        <f>+RIU120/RIU$16</f>
        <v>#DIV/0!</v>
      </c>
      <c r="RIW120" s="1538">
        <f>+RIW558</f>
        <v>0</v>
      </c>
      <c r="RIX120" s="1845" t="e">
        <f>+RIW120/RIW$16</f>
        <v>#DIV/0!</v>
      </c>
      <c r="RIY120" s="1538">
        <f>+RIY558</f>
        <v>0</v>
      </c>
      <c r="RIZ120" s="1845" t="e">
        <f>+RIY120/RIY$16</f>
        <v>#DIV/0!</v>
      </c>
      <c r="RJA120" s="1538">
        <f>+RJA558</f>
        <v>0</v>
      </c>
      <c r="RJB120" s="1845" t="e">
        <f>+RJA120/RJA$16</f>
        <v>#DIV/0!</v>
      </c>
      <c r="RJC120" s="1538">
        <f>+RJC558</f>
        <v>0</v>
      </c>
      <c r="RJD120" s="1845" t="e">
        <f>+RJC120/RJC$16</f>
        <v>#DIV/0!</v>
      </c>
      <c r="RJE120" s="1538">
        <f>+RJE558</f>
        <v>0</v>
      </c>
      <c r="RJF120" s="1845" t="e">
        <f>+RJE120/RJE$16</f>
        <v>#DIV/0!</v>
      </c>
      <c r="RJG120" s="1538">
        <f>+RJG558</f>
        <v>0</v>
      </c>
      <c r="RJH120" s="1845" t="e">
        <f>+RJG120/RJG$16</f>
        <v>#DIV/0!</v>
      </c>
      <c r="RJI120" s="1538">
        <f>+RJI558</f>
        <v>0</v>
      </c>
      <c r="RJJ120" s="1845" t="e">
        <f>+RJI120/RJI$16</f>
        <v>#DIV/0!</v>
      </c>
      <c r="RJK120" s="1538">
        <f>+RJK558</f>
        <v>0</v>
      </c>
      <c r="RJL120" s="1845" t="e">
        <f>+RJK120/RJK$16</f>
        <v>#DIV/0!</v>
      </c>
      <c r="RJM120" s="1538">
        <f>+RJM558</f>
        <v>0</v>
      </c>
      <c r="RJN120" s="1845" t="e">
        <f>+RJM120/RJM$16</f>
        <v>#DIV/0!</v>
      </c>
      <c r="RJO120" s="1538">
        <f>+RJO558</f>
        <v>0</v>
      </c>
      <c r="RJP120" s="1845" t="e">
        <f>+RJO120/RJO$16</f>
        <v>#DIV/0!</v>
      </c>
      <c r="RJQ120" s="1538">
        <f>+RJQ558</f>
        <v>0</v>
      </c>
      <c r="RJR120" s="1845" t="e">
        <f>+RJQ120/RJQ$16</f>
        <v>#DIV/0!</v>
      </c>
      <c r="RJS120" s="1538">
        <f>+RJS558</f>
        <v>0</v>
      </c>
      <c r="RJT120" s="1845" t="e">
        <f>+RJS120/RJS$16</f>
        <v>#DIV/0!</v>
      </c>
      <c r="RJU120" s="1538">
        <f>+RJU558</f>
        <v>0</v>
      </c>
      <c r="RJV120" s="1845" t="e">
        <f>+RJU120/RJU$16</f>
        <v>#DIV/0!</v>
      </c>
      <c r="RJW120" s="1538">
        <f>+RJW558</f>
        <v>0</v>
      </c>
      <c r="RJX120" s="1845" t="e">
        <f>+RJW120/RJW$16</f>
        <v>#DIV/0!</v>
      </c>
      <c r="RJY120" s="1538">
        <f>+RJY558</f>
        <v>0</v>
      </c>
      <c r="RJZ120" s="1845" t="e">
        <f>+RJY120/RJY$16</f>
        <v>#DIV/0!</v>
      </c>
      <c r="RKA120" s="1538">
        <f>+RKA558</f>
        <v>0</v>
      </c>
      <c r="RKB120" s="1845" t="e">
        <f>+RKA120/RKA$16</f>
        <v>#DIV/0!</v>
      </c>
      <c r="RKC120" s="1538">
        <f>+RKC558</f>
        <v>0</v>
      </c>
      <c r="RKD120" s="1845" t="e">
        <f>+RKC120/RKC$16</f>
        <v>#DIV/0!</v>
      </c>
      <c r="RKE120" s="1538">
        <f>+RKE558</f>
        <v>0</v>
      </c>
      <c r="RKF120" s="1845" t="e">
        <f>+RKE120/RKE$16</f>
        <v>#DIV/0!</v>
      </c>
      <c r="RKG120" s="1538">
        <f>+RKG558</f>
        <v>0</v>
      </c>
      <c r="RKH120" s="1845" t="e">
        <f>+RKG120/RKG$16</f>
        <v>#DIV/0!</v>
      </c>
      <c r="RKI120" s="1538">
        <f>+RKI558</f>
        <v>0</v>
      </c>
      <c r="RKJ120" s="1845" t="e">
        <f>+RKI120/RKI$16</f>
        <v>#DIV/0!</v>
      </c>
      <c r="RKK120" s="1538">
        <f>+RKK558</f>
        <v>0</v>
      </c>
      <c r="RKL120" s="1845" t="e">
        <f>+RKK120/RKK$16</f>
        <v>#DIV/0!</v>
      </c>
      <c r="RKM120" s="1538">
        <f>+RKM558</f>
        <v>0</v>
      </c>
      <c r="RKN120" s="1845" t="e">
        <f>+RKM120/RKM$16</f>
        <v>#DIV/0!</v>
      </c>
      <c r="RKO120" s="1538">
        <f>+RKO558</f>
        <v>0</v>
      </c>
      <c r="RKP120" s="1845" t="e">
        <f>+RKO120/RKO$16</f>
        <v>#DIV/0!</v>
      </c>
      <c r="RKQ120" s="1538">
        <f>+RKQ558</f>
        <v>0</v>
      </c>
      <c r="RKR120" s="1845" t="e">
        <f>+RKQ120/RKQ$16</f>
        <v>#DIV/0!</v>
      </c>
      <c r="RKS120" s="1538">
        <f>+RKS558</f>
        <v>0</v>
      </c>
      <c r="RKT120" s="1845" t="e">
        <f>+RKS120/RKS$16</f>
        <v>#DIV/0!</v>
      </c>
      <c r="RKU120" s="1538">
        <f>+RKU558</f>
        <v>0</v>
      </c>
      <c r="RKV120" s="1845" t="e">
        <f>+RKU120/RKU$16</f>
        <v>#DIV/0!</v>
      </c>
      <c r="RKW120" s="1538">
        <f>+RKW558</f>
        <v>0</v>
      </c>
      <c r="RKX120" s="1845" t="e">
        <f>+RKW120/RKW$16</f>
        <v>#DIV/0!</v>
      </c>
      <c r="RKY120" s="1538">
        <f>+RKY558</f>
        <v>0</v>
      </c>
      <c r="RKZ120" s="1845" t="e">
        <f>+RKY120/RKY$16</f>
        <v>#DIV/0!</v>
      </c>
      <c r="RLA120" s="1538">
        <f>+RLA558</f>
        <v>0</v>
      </c>
      <c r="RLB120" s="1845" t="e">
        <f>+RLA120/RLA$16</f>
        <v>#DIV/0!</v>
      </c>
      <c r="RLC120" s="1538">
        <f>+RLC558</f>
        <v>0</v>
      </c>
      <c r="RLD120" s="1845" t="e">
        <f>+RLC120/RLC$16</f>
        <v>#DIV/0!</v>
      </c>
      <c r="RLE120" s="1538">
        <f>+RLE558</f>
        <v>0</v>
      </c>
      <c r="RLF120" s="1845" t="e">
        <f>+RLE120/RLE$16</f>
        <v>#DIV/0!</v>
      </c>
      <c r="RLG120" s="1538">
        <f>+RLG558</f>
        <v>0</v>
      </c>
      <c r="RLH120" s="1845" t="e">
        <f>+RLG120/RLG$16</f>
        <v>#DIV/0!</v>
      </c>
      <c r="RLI120" s="1538">
        <f>+RLI558</f>
        <v>0</v>
      </c>
      <c r="RLJ120" s="1845" t="e">
        <f>+RLI120/RLI$16</f>
        <v>#DIV/0!</v>
      </c>
      <c r="RLK120" s="1538">
        <f>+RLK558</f>
        <v>0</v>
      </c>
      <c r="RLL120" s="1845" t="e">
        <f>+RLK120/RLK$16</f>
        <v>#DIV/0!</v>
      </c>
      <c r="RLM120" s="1538">
        <f>+RLM558</f>
        <v>0</v>
      </c>
      <c r="RLN120" s="1845" t="e">
        <f>+RLM120/RLM$16</f>
        <v>#DIV/0!</v>
      </c>
      <c r="RLO120" s="1538">
        <f>+RLO558</f>
        <v>0</v>
      </c>
      <c r="RLP120" s="1845" t="e">
        <f>+RLO120/RLO$16</f>
        <v>#DIV/0!</v>
      </c>
      <c r="RLQ120" s="1538">
        <f>+RLQ558</f>
        <v>0</v>
      </c>
      <c r="RLR120" s="1845" t="e">
        <f>+RLQ120/RLQ$16</f>
        <v>#DIV/0!</v>
      </c>
      <c r="RLS120" s="1538">
        <f>+RLS558</f>
        <v>0</v>
      </c>
      <c r="RLT120" s="1845" t="e">
        <f>+RLS120/RLS$16</f>
        <v>#DIV/0!</v>
      </c>
      <c r="RLU120" s="1538">
        <f>+RLU558</f>
        <v>0</v>
      </c>
      <c r="RLV120" s="1845" t="e">
        <f>+RLU120/RLU$16</f>
        <v>#DIV/0!</v>
      </c>
      <c r="RLW120" s="1538">
        <f>+RLW558</f>
        <v>0</v>
      </c>
      <c r="RLX120" s="1845" t="e">
        <f>+RLW120/RLW$16</f>
        <v>#DIV/0!</v>
      </c>
      <c r="RLY120" s="1538">
        <f>+RLY558</f>
        <v>0</v>
      </c>
      <c r="RLZ120" s="1845" t="e">
        <f>+RLY120/RLY$16</f>
        <v>#DIV/0!</v>
      </c>
      <c r="RMA120" s="1538">
        <f>+RMA558</f>
        <v>0</v>
      </c>
      <c r="RMB120" s="1845" t="e">
        <f>+RMA120/RMA$16</f>
        <v>#DIV/0!</v>
      </c>
      <c r="RMC120" s="1538">
        <f>+RMC558</f>
        <v>0</v>
      </c>
      <c r="RMD120" s="1845" t="e">
        <f>+RMC120/RMC$16</f>
        <v>#DIV/0!</v>
      </c>
      <c r="RME120" s="1538">
        <f>+RME558</f>
        <v>0</v>
      </c>
      <c r="RMF120" s="1845" t="e">
        <f>+RME120/RME$16</f>
        <v>#DIV/0!</v>
      </c>
      <c r="RMG120" s="1538">
        <f>+RMG558</f>
        <v>0</v>
      </c>
      <c r="RMH120" s="1845" t="e">
        <f>+RMG120/RMG$16</f>
        <v>#DIV/0!</v>
      </c>
      <c r="RMI120" s="1538">
        <f>+RMI558</f>
        <v>0</v>
      </c>
      <c r="RMJ120" s="1845" t="e">
        <f>+RMI120/RMI$16</f>
        <v>#DIV/0!</v>
      </c>
      <c r="RMK120" s="1538">
        <f>+RMK558</f>
        <v>0</v>
      </c>
      <c r="RML120" s="1845" t="e">
        <f>+RMK120/RMK$16</f>
        <v>#DIV/0!</v>
      </c>
      <c r="RMM120" s="1538">
        <f>+RMM558</f>
        <v>0</v>
      </c>
      <c r="RMN120" s="1845" t="e">
        <f>+RMM120/RMM$16</f>
        <v>#DIV/0!</v>
      </c>
      <c r="RMO120" s="1538">
        <f>+RMO558</f>
        <v>0</v>
      </c>
      <c r="RMP120" s="1845" t="e">
        <f>+RMO120/RMO$16</f>
        <v>#DIV/0!</v>
      </c>
      <c r="RMQ120" s="1538">
        <f>+RMQ558</f>
        <v>0</v>
      </c>
      <c r="RMR120" s="1845" t="e">
        <f>+RMQ120/RMQ$16</f>
        <v>#DIV/0!</v>
      </c>
      <c r="RMS120" s="1538">
        <f>+RMS558</f>
        <v>0</v>
      </c>
      <c r="RMT120" s="1845" t="e">
        <f>+RMS120/RMS$16</f>
        <v>#DIV/0!</v>
      </c>
      <c r="RMU120" s="1538">
        <f>+RMU558</f>
        <v>0</v>
      </c>
      <c r="RMV120" s="1845" t="e">
        <f>+RMU120/RMU$16</f>
        <v>#DIV/0!</v>
      </c>
      <c r="RMW120" s="1538">
        <f>+RMW558</f>
        <v>0</v>
      </c>
      <c r="RMX120" s="1845" t="e">
        <f>+RMW120/RMW$16</f>
        <v>#DIV/0!</v>
      </c>
      <c r="RMY120" s="1538">
        <f>+RMY558</f>
        <v>0</v>
      </c>
      <c r="RMZ120" s="1845" t="e">
        <f>+RMY120/RMY$16</f>
        <v>#DIV/0!</v>
      </c>
      <c r="RNA120" s="1538">
        <f>+RNA558</f>
        <v>0</v>
      </c>
      <c r="RNB120" s="1845" t="e">
        <f>+RNA120/RNA$16</f>
        <v>#DIV/0!</v>
      </c>
      <c r="RNC120" s="1538">
        <f>+RNC558</f>
        <v>0</v>
      </c>
      <c r="RND120" s="1845" t="e">
        <f>+RNC120/RNC$16</f>
        <v>#DIV/0!</v>
      </c>
      <c r="RNE120" s="1538">
        <f>+RNE558</f>
        <v>0</v>
      </c>
      <c r="RNF120" s="1845" t="e">
        <f>+RNE120/RNE$16</f>
        <v>#DIV/0!</v>
      </c>
      <c r="RNG120" s="1538">
        <f>+RNG558</f>
        <v>0</v>
      </c>
      <c r="RNH120" s="1845" t="e">
        <f>+RNG120/RNG$16</f>
        <v>#DIV/0!</v>
      </c>
      <c r="RNI120" s="1538">
        <f>+RNI558</f>
        <v>0</v>
      </c>
      <c r="RNJ120" s="1845" t="e">
        <f>+RNI120/RNI$16</f>
        <v>#DIV/0!</v>
      </c>
      <c r="RNK120" s="1538">
        <f>+RNK558</f>
        <v>0</v>
      </c>
      <c r="RNL120" s="1845" t="e">
        <f>+RNK120/RNK$16</f>
        <v>#DIV/0!</v>
      </c>
      <c r="RNM120" s="1538">
        <f>+RNM558</f>
        <v>0</v>
      </c>
      <c r="RNN120" s="1845" t="e">
        <f>+RNM120/RNM$16</f>
        <v>#DIV/0!</v>
      </c>
      <c r="RNO120" s="1538">
        <f>+RNO558</f>
        <v>0</v>
      </c>
      <c r="RNP120" s="1845" t="e">
        <f>+RNO120/RNO$16</f>
        <v>#DIV/0!</v>
      </c>
      <c r="RNQ120" s="1538">
        <f>+RNQ558</f>
        <v>0</v>
      </c>
      <c r="RNR120" s="1845" t="e">
        <f>+RNQ120/RNQ$16</f>
        <v>#DIV/0!</v>
      </c>
      <c r="RNS120" s="1538">
        <f>+RNS558</f>
        <v>0</v>
      </c>
      <c r="RNT120" s="1845" t="e">
        <f>+RNS120/RNS$16</f>
        <v>#DIV/0!</v>
      </c>
      <c r="RNU120" s="1538">
        <f>+RNU558</f>
        <v>0</v>
      </c>
      <c r="RNV120" s="1845" t="e">
        <f>+RNU120/RNU$16</f>
        <v>#DIV/0!</v>
      </c>
      <c r="RNW120" s="1538">
        <f>+RNW558</f>
        <v>0</v>
      </c>
      <c r="RNX120" s="1845" t="e">
        <f>+RNW120/RNW$16</f>
        <v>#DIV/0!</v>
      </c>
      <c r="RNY120" s="1538">
        <f>+RNY558</f>
        <v>0</v>
      </c>
      <c r="RNZ120" s="1845" t="e">
        <f>+RNY120/RNY$16</f>
        <v>#DIV/0!</v>
      </c>
      <c r="ROA120" s="1538">
        <f>+ROA558</f>
        <v>0</v>
      </c>
      <c r="ROB120" s="1845" t="e">
        <f>+ROA120/ROA$16</f>
        <v>#DIV/0!</v>
      </c>
      <c r="ROC120" s="1538">
        <f>+ROC558</f>
        <v>0</v>
      </c>
      <c r="ROD120" s="1845" t="e">
        <f>+ROC120/ROC$16</f>
        <v>#DIV/0!</v>
      </c>
      <c r="ROE120" s="1538">
        <f>+ROE558</f>
        <v>0</v>
      </c>
      <c r="ROF120" s="1845" t="e">
        <f>+ROE120/ROE$16</f>
        <v>#DIV/0!</v>
      </c>
      <c r="ROG120" s="1538">
        <f>+ROG558</f>
        <v>0</v>
      </c>
      <c r="ROH120" s="1845" t="e">
        <f>+ROG120/ROG$16</f>
        <v>#DIV/0!</v>
      </c>
      <c r="ROI120" s="1538">
        <f>+ROI558</f>
        <v>0</v>
      </c>
      <c r="ROJ120" s="1845" t="e">
        <f>+ROI120/ROI$16</f>
        <v>#DIV/0!</v>
      </c>
      <c r="ROK120" s="1538">
        <f>+ROK558</f>
        <v>0</v>
      </c>
      <c r="ROL120" s="1845" t="e">
        <f>+ROK120/ROK$16</f>
        <v>#DIV/0!</v>
      </c>
      <c r="ROM120" s="1538">
        <f>+ROM558</f>
        <v>0</v>
      </c>
      <c r="RON120" s="1845" t="e">
        <f>+ROM120/ROM$16</f>
        <v>#DIV/0!</v>
      </c>
      <c r="ROO120" s="1538">
        <f>+ROO558</f>
        <v>0</v>
      </c>
      <c r="ROP120" s="1845" t="e">
        <f>+ROO120/ROO$16</f>
        <v>#DIV/0!</v>
      </c>
      <c r="ROQ120" s="1538">
        <f>+ROQ558</f>
        <v>0</v>
      </c>
      <c r="ROR120" s="1845" t="e">
        <f>+ROQ120/ROQ$16</f>
        <v>#DIV/0!</v>
      </c>
      <c r="ROS120" s="1538">
        <f>+ROS558</f>
        <v>0</v>
      </c>
      <c r="ROT120" s="1845" t="e">
        <f>+ROS120/ROS$16</f>
        <v>#DIV/0!</v>
      </c>
      <c r="ROU120" s="1538">
        <f>+ROU558</f>
        <v>0</v>
      </c>
      <c r="ROV120" s="1845" t="e">
        <f>+ROU120/ROU$16</f>
        <v>#DIV/0!</v>
      </c>
      <c r="ROW120" s="1538">
        <f>+ROW558</f>
        <v>0</v>
      </c>
      <c r="ROX120" s="1845" t="e">
        <f>+ROW120/ROW$16</f>
        <v>#DIV/0!</v>
      </c>
      <c r="ROY120" s="1538">
        <f>+ROY558</f>
        <v>0</v>
      </c>
      <c r="ROZ120" s="1845" t="e">
        <f>+ROY120/ROY$16</f>
        <v>#DIV/0!</v>
      </c>
      <c r="RPA120" s="1538">
        <f>+RPA558</f>
        <v>0</v>
      </c>
      <c r="RPB120" s="1845" t="e">
        <f>+RPA120/RPA$16</f>
        <v>#DIV/0!</v>
      </c>
      <c r="RPC120" s="1538">
        <f>+RPC558</f>
        <v>0</v>
      </c>
      <c r="RPD120" s="1845" t="e">
        <f>+RPC120/RPC$16</f>
        <v>#DIV/0!</v>
      </c>
      <c r="RPE120" s="1538">
        <f>+RPE558</f>
        <v>0</v>
      </c>
      <c r="RPF120" s="1845" t="e">
        <f>+RPE120/RPE$16</f>
        <v>#DIV/0!</v>
      </c>
      <c r="RPG120" s="1538">
        <f>+RPG558</f>
        <v>0</v>
      </c>
      <c r="RPH120" s="1845" t="e">
        <f>+RPG120/RPG$16</f>
        <v>#DIV/0!</v>
      </c>
      <c r="RPI120" s="1538">
        <f>+RPI558</f>
        <v>0</v>
      </c>
      <c r="RPJ120" s="1845" t="e">
        <f>+RPI120/RPI$16</f>
        <v>#DIV/0!</v>
      </c>
      <c r="RPK120" s="1538">
        <f>+RPK558</f>
        <v>0</v>
      </c>
      <c r="RPL120" s="1845" t="e">
        <f>+RPK120/RPK$16</f>
        <v>#DIV/0!</v>
      </c>
      <c r="RPM120" s="1538">
        <f>+RPM558</f>
        <v>0</v>
      </c>
      <c r="RPN120" s="1845" t="e">
        <f>+RPM120/RPM$16</f>
        <v>#DIV/0!</v>
      </c>
      <c r="RPO120" s="1538">
        <f>+RPO558</f>
        <v>0</v>
      </c>
      <c r="RPP120" s="1845" t="e">
        <f>+RPO120/RPO$16</f>
        <v>#DIV/0!</v>
      </c>
      <c r="RPQ120" s="1538">
        <f>+RPQ558</f>
        <v>0</v>
      </c>
      <c r="RPR120" s="1845" t="e">
        <f>+RPQ120/RPQ$16</f>
        <v>#DIV/0!</v>
      </c>
      <c r="RPS120" s="1538">
        <f>+RPS558</f>
        <v>0</v>
      </c>
      <c r="RPT120" s="1845" t="e">
        <f>+RPS120/RPS$16</f>
        <v>#DIV/0!</v>
      </c>
      <c r="RPU120" s="1538">
        <f>+RPU558</f>
        <v>0</v>
      </c>
      <c r="RPV120" s="1845" t="e">
        <f>+RPU120/RPU$16</f>
        <v>#DIV/0!</v>
      </c>
      <c r="RPW120" s="1538">
        <f>+RPW558</f>
        <v>0</v>
      </c>
      <c r="RPX120" s="1845" t="e">
        <f>+RPW120/RPW$16</f>
        <v>#DIV/0!</v>
      </c>
      <c r="RPY120" s="1538">
        <f>+RPY558</f>
        <v>0</v>
      </c>
      <c r="RPZ120" s="1845" t="e">
        <f>+RPY120/RPY$16</f>
        <v>#DIV/0!</v>
      </c>
      <c r="RQA120" s="1538">
        <f>+RQA558</f>
        <v>0</v>
      </c>
      <c r="RQB120" s="1845" t="e">
        <f>+RQA120/RQA$16</f>
        <v>#DIV/0!</v>
      </c>
      <c r="RQC120" s="1538">
        <f>+RQC558</f>
        <v>0</v>
      </c>
      <c r="RQD120" s="1845" t="e">
        <f>+RQC120/RQC$16</f>
        <v>#DIV/0!</v>
      </c>
      <c r="RQE120" s="1538">
        <f>+RQE558</f>
        <v>0</v>
      </c>
      <c r="RQF120" s="1845" t="e">
        <f>+RQE120/RQE$16</f>
        <v>#DIV/0!</v>
      </c>
      <c r="RQG120" s="1538">
        <f>+RQG558</f>
        <v>0</v>
      </c>
      <c r="RQH120" s="1845" t="e">
        <f>+RQG120/RQG$16</f>
        <v>#DIV/0!</v>
      </c>
      <c r="RQI120" s="1538">
        <f>+RQI558</f>
        <v>0</v>
      </c>
      <c r="RQJ120" s="1845" t="e">
        <f>+RQI120/RQI$16</f>
        <v>#DIV/0!</v>
      </c>
      <c r="RQK120" s="1538">
        <f>+RQK558</f>
        <v>0</v>
      </c>
      <c r="RQL120" s="1845" t="e">
        <f>+RQK120/RQK$16</f>
        <v>#DIV/0!</v>
      </c>
      <c r="RQM120" s="1538">
        <f>+RQM558</f>
        <v>0</v>
      </c>
      <c r="RQN120" s="1845" t="e">
        <f>+RQM120/RQM$16</f>
        <v>#DIV/0!</v>
      </c>
      <c r="RQO120" s="1538">
        <f>+RQO558</f>
        <v>0</v>
      </c>
      <c r="RQP120" s="1845" t="e">
        <f>+RQO120/RQO$16</f>
        <v>#DIV/0!</v>
      </c>
      <c r="RQQ120" s="1538">
        <f>+RQQ558</f>
        <v>0</v>
      </c>
      <c r="RQR120" s="1845" t="e">
        <f>+RQQ120/RQQ$16</f>
        <v>#DIV/0!</v>
      </c>
      <c r="RQS120" s="1538">
        <f>+RQS558</f>
        <v>0</v>
      </c>
      <c r="RQT120" s="1845" t="e">
        <f>+RQS120/RQS$16</f>
        <v>#DIV/0!</v>
      </c>
      <c r="RQU120" s="1538">
        <f>+RQU558</f>
        <v>0</v>
      </c>
      <c r="RQV120" s="1845" t="e">
        <f>+RQU120/RQU$16</f>
        <v>#DIV/0!</v>
      </c>
      <c r="RQW120" s="1538">
        <f>+RQW558</f>
        <v>0</v>
      </c>
      <c r="RQX120" s="1845" t="e">
        <f>+RQW120/RQW$16</f>
        <v>#DIV/0!</v>
      </c>
      <c r="RQY120" s="1538">
        <f>+RQY558</f>
        <v>0</v>
      </c>
      <c r="RQZ120" s="1845" t="e">
        <f>+RQY120/RQY$16</f>
        <v>#DIV/0!</v>
      </c>
      <c r="RRA120" s="1538">
        <f>+RRA558</f>
        <v>0</v>
      </c>
      <c r="RRB120" s="1845" t="e">
        <f>+RRA120/RRA$16</f>
        <v>#DIV/0!</v>
      </c>
      <c r="RRC120" s="1538">
        <f>+RRC558</f>
        <v>0</v>
      </c>
      <c r="RRD120" s="1845" t="e">
        <f>+RRC120/RRC$16</f>
        <v>#DIV/0!</v>
      </c>
      <c r="RRE120" s="1538">
        <f>+RRE558</f>
        <v>0</v>
      </c>
      <c r="RRF120" s="1845" t="e">
        <f>+RRE120/RRE$16</f>
        <v>#DIV/0!</v>
      </c>
      <c r="RRG120" s="1538">
        <f>+RRG558</f>
        <v>0</v>
      </c>
      <c r="RRH120" s="1845" t="e">
        <f>+RRG120/RRG$16</f>
        <v>#DIV/0!</v>
      </c>
      <c r="RRI120" s="1538">
        <f>+RRI558</f>
        <v>0</v>
      </c>
      <c r="RRJ120" s="1845" t="e">
        <f>+RRI120/RRI$16</f>
        <v>#DIV/0!</v>
      </c>
      <c r="RRK120" s="1538">
        <f>+RRK558</f>
        <v>0</v>
      </c>
      <c r="RRL120" s="1845" t="e">
        <f>+RRK120/RRK$16</f>
        <v>#DIV/0!</v>
      </c>
      <c r="RRM120" s="1538">
        <f>+RRM558</f>
        <v>0</v>
      </c>
      <c r="RRN120" s="1845" t="e">
        <f>+RRM120/RRM$16</f>
        <v>#DIV/0!</v>
      </c>
      <c r="RRO120" s="1538">
        <f>+RRO558</f>
        <v>0</v>
      </c>
      <c r="RRP120" s="1845" t="e">
        <f>+RRO120/RRO$16</f>
        <v>#DIV/0!</v>
      </c>
      <c r="RRQ120" s="1538">
        <f>+RRQ558</f>
        <v>0</v>
      </c>
      <c r="RRR120" s="1845" t="e">
        <f>+RRQ120/RRQ$16</f>
        <v>#DIV/0!</v>
      </c>
      <c r="RRS120" s="1538">
        <f>+RRS558</f>
        <v>0</v>
      </c>
      <c r="RRT120" s="1845" t="e">
        <f>+RRS120/RRS$16</f>
        <v>#DIV/0!</v>
      </c>
      <c r="RRU120" s="1538">
        <f>+RRU558</f>
        <v>0</v>
      </c>
      <c r="RRV120" s="1845" t="e">
        <f>+RRU120/RRU$16</f>
        <v>#DIV/0!</v>
      </c>
      <c r="RRW120" s="1538">
        <f>+RRW558</f>
        <v>0</v>
      </c>
      <c r="RRX120" s="1845" t="e">
        <f>+RRW120/RRW$16</f>
        <v>#DIV/0!</v>
      </c>
      <c r="RRY120" s="1538">
        <f>+RRY558</f>
        <v>0</v>
      </c>
      <c r="RRZ120" s="1845" t="e">
        <f>+RRY120/RRY$16</f>
        <v>#DIV/0!</v>
      </c>
      <c r="RSA120" s="1538">
        <f>+RSA558</f>
        <v>0</v>
      </c>
      <c r="RSB120" s="1845" t="e">
        <f>+RSA120/RSA$16</f>
        <v>#DIV/0!</v>
      </c>
      <c r="RSC120" s="1538">
        <f>+RSC558</f>
        <v>0</v>
      </c>
      <c r="RSD120" s="1845" t="e">
        <f>+RSC120/RSC$16</f>
        <v>#DIV/0!</v>
      </c>
      <c r="RSE120" s="1538">
        <f>+RSE558</f>
        <v>0</v>
      </c>
      <c r="RSF120" s="1845" t="e">
        <f>+RSE120/RSE$16</f>
        <v>#DIV/0!</v>
      </c>
      <c r="RSG120" s="1538">
        <f>+RSG558</f>
        <v>0</v>
      </c>
      <c r="RSH120" s="1845" t="e">
        <f>+RSG120/RSG$16</f>
        <v>#DIV/0!</v>
      </c>
      <c r="RSI120" s="1538">
        <f>+RSI558</f>
        <v>0</v>
      </c>
      <c r="RSJ120" s="1845" t="e">
        <f>+RSI120/RSI$16</f>
        <v>#DIV/0!</v>
      </c>
      <c r="RSK120" s="1538">
        <f>+RSK558</f>
        <v>0</v>
      </c>
      <c r="RSL120" s="1845" t="e">
        <f>+RSK120/RSK$16</f>
        <v>#DIV/0!</v>
      </c>
      <c r="RSM120" s="1538">
        <f>+RSM558</f>
        <v>0</v>
      </c>
      <c r="RSN120" s="1845" t="e">
        <f>+RSM120/RSM$16</f>
        <v>#DIV/0!</v>
      </c>
      <c r="RSO120" s="1538">
        <f>+RSO558</f>
        <v>0</v>
      </c>
      <c r="RSP120" s="1845" t="e">
        <f>+RSO120/RSO$16</f>
        <v>#DIV/0!</v>
      </c>
      <c r="RSQ120" s="1538">
        <f>+RSQ558</f>
        <v>0</v>
      </c>
      <c r="RSR120" s="1845" t="e">
        <f>+RSQ120/RSQ$16</f>
        <v>#DIV/0!</v>
      </c>
      <c r="RSS120" s="1538">
        <f>+RSS558</f>
        <v>0</v>
      </c>
      <c r="RST120" s="1845" t="e">
        <f>+RSS120/RSS$16</f>
        <v>#DIV/0!</v>
      </c>
      <c r="RSU120" s="1538">
        <f>+RSU558</f>
        <v>0</v>
      </c>
      <c r="RSV120" s="1845" t="e">
        <f>+RSU120/RSU$16</f>
        <v>#DIV/0!</v>
      </c>
      <c r="RSW120" s="1538">
        <f>+RSW558</f>
        <v>0</v>
      </c>
      <c r="RSX120" s="1845" t="e">
        <f>+RSW120/RSW$16</f>
        <v>#DIV/0!</v>
      </c>
      <c r="RSY120" s="1538">
        <f>+RSY558</f>
        <v>0</v>
      </c>
      <c r="RSZ120" s="1845" t="e">
        <f>+RSY120/RSY$16</f>
        <v>#DIV/0!</v>
      </c>
      <c r="RTA120" s="1538">
        <f>+RTA558</f>
        <v>0</v>
      </c>
      <c r="RTB120" s="1845" t="e">
        <f>+RTA120/RTA$16</f>
        <v>#DIV/0!</v>
      </c>
      <c r="RTC120" s="1538">
        <f>+RTC558</f>
        <v>0</v>
      </c>
      <c r="RTD120" s="1845" t="e">
        <f>+RTC120/RTC$16</f>
        <v>#DIV/0!</v>
      </c>
      <c r="RTE120" s="1538">
        <f>+RTE558</f>
        <v>0</v>
      </c>
      <c r="RTF120" s="1845" t="e">
        <f>+RTE120/RTE$16</f>
        <v>#DIV/0!</v>
      </c>
      <c r="RTG120" s="1538">
        <f>+RTG558</f>
        <v>0</v>
      </c>
      <c r="RTH120" s="1845" t="e">
        <f>+RTG120/RTG$16</f>
        <v>#DIV/0!</v>
      </c>
      <c r="RTI120" s="1538">
        <f>+RTI558</f>
        <v>0</v>
      </c>
      <c r="RTJ120" s="1845" t="e">
        <f>+RTI120/RTI$16</f>
        <v>#DIV/0!</v>
      </c>
      <c r="RTK120" s="1538">
        <f>+RTK558</f>
        <v>0</v>
      </c>
      <c r="RTL120" s="1845" t="e">
        <f>+RTK120/RTK$16</f>
        <v>#DIV/0!</v>
      </c>
      <c r="RTM120" s="1538">
        <f>+RTM558</f>
        <v>0</v>
      </c>
      <c r="RTN120" s="1845" t="e">
        <f>+RTM120/RTM$16</f>
        <v>#DIV/0!</v>
      </c>
      <c r="RTO120" s="1538">
        <f>+RTO558</f>
        <v>0</v>
      </c>
      <c r="RTP120" s="1845" t="e">
        <f>+RTO120/RTO$16</f>
        <v>#DIV/0!</v>
      </c>
      <c r="RTQ120" s="1538">
        <f>+RTQ558</f>
        <v>0</v>
      </c>
      <c r="RTR120" s="1845" t="e">
        <f>+RTQ120/RTQ$16</f>
        <v>#DIV/0!</v>
      </c>
      <c r="RTS120" s="1538">
        <f>+RTS558</f>
        <v>0</v>
      </c>
      <c r="RTT120" s="1845" t="e">
        <f>+RTS120/RTS$16</f>
        <v>#DIV/0!</v>
      </c>
      <c r="RTU120" s="1538">
        <f>+RTU558</f>
        <v>0</v>
      </c>
      <c r="RTV120" s="1845" t="e">
        <f>+RTU120/RTU$16</f>
        <v>#DIV/0!</v>
      </c>
      <c r="RTW120" s="1538">
        <f>+RTW558</f>
        <v>0</v>
      </c>
      <c r="RTX120" s="1845" t="e">
        <f>+RTW120/RTW$16</f>
        <v>#DIV/0!</v>
      </c>
      <c r="RTY120" s="1538">
        <f>+RTY558</f>
        <v>0</v>
      </c>
      <c r="RTZ120" s="1845" t="e">
        <f>+RTY120/RTY$16</f>
        <v>#DIV/0!</v>
      </c>
      <c r="RUA120" s="1538">
        <f>+RUA558</f>
        <v>0</v>
      </c>
      <c r="RUB120" s="1845" t="e">
        <f>+RUA120/RUA$16</f>
        <v>#DIV/0!</v>
      </c>
      <c r="RUC120" s="1538">
        <f>+RUC558</f>
        <v>0</v>
      </c>
      <c r="RUD120" s="1845" t="e">
        <f>+RUC120/RUC$16</f>
        <v>#DIV/0!</v>
      </c>
      <c r="RUE120" s="1538">
        <f>+RUE558</f>
        <v>0</v>
      </c>
      <c r="RUF120" s="1845" t="e">
        <f>+RUE120/RUE$16</f>
        <v>#DIV/0!</v>
      </c>
      <c r="RUG120" s="1538">
        <f>+RUG558</f>
        <v>0</v>
      </c>
      <c r="RUH120" s="1845" t="e">
        <f>+RUG120/RUG$16</f>
        <v>#DIV/0!</v>
      </c>
      <c r="RUI120" s="1538">
        <f>+RUI558</f>
        <v>0</v>
      </c>
      <c r="RUJ120" s="1845" t="e">
        <f>+RUI120/RUI$16</f>
        <v>#DIV/0!</v>
      </c>
      <c r="RUK120" s="1538">
        <f>+RUK558</f>
        <v>0</v>
      </c>
      <c r="RUL120" s="1845" t="e">
        <f>+RUK120/RUK$16</f>
        <v>#DIV/0!</v>
      </c>
      <c r="RUM120" s="1538">
        <f>+RUM558</f>
        <v>0</v>
      </c>
      <c r="RUN120" s="1845" t="e">
        <f>+RUM120/RUM$16</f>
        <v>#DIV/0!</v>
      </c>
      <c r="RUO120" s="1538">
        <f>+RUO558</f>
        <v>0</v>
      </c>
      <c r="RUP120" s="1845" t="e">
        <f>+RUO120/RUO$16</f>
        <v>#DIV/0!</v>
      </c>
      <c r="RUQ120" s="1538">
        <f>+RUQ558</f>
        <v>0</v>
      </c>
      <c r="RUR120" s="1845" t="e">
        <f>+RUQ120/RUQ$16</f>
        <v>#DIV/0!</v>
      </c>
      <c r="RUS120" s="1538">
        <f>+RUS558</f>
        <v>0</v>
      </c>
      <c r="RUT120" s="1845" t="e">
        <f>+RUS120/RUS$16</f>
        <v>#DIV/0!</v>
      </c>
      <c r="RUU120" s="1538">
        <f>+RUU558</f>
        <v>0</v>
      </c>
      <c r="RUV120" s="1845" t="e">
        <f>+RUU120/RUU$16</f>
        <v>#DIV/0!</v>
      </c>
      <c r="RUW120" s="1538">
        <f>+RUW558</f>
        <v>0</v>
      </c>
      <c r="RUX120" s="1845" t="e">
        <f>+RUW120/RUW$16</f>
        <v>#DIV/0!</v>
      </c>
      <c r="RUY120" s="1538">
        <f>+RUY558</f>
        <v>0</v>
      </c>
      <c r="RUZ120" s="1845" t="e">
        <f>+RUY120/RUY$16</f>
        <v>#DIV/0!</v>
      </c>
      <c r="RVA120" s="1538">
        <f>+RVA558</f>
        <v>0</v>
      </c>
      <c r="RVB120" s="1845" t="e">
        <f>+RVA120/RVA$16</f>
        <v>#DIV/0!</v>
      </c>
      <c r="RVC120" s="1538">
        <f>+RVC558</f>
        <v>0</v>
      </c>
      <c r="RVD120" s="1845" t="e">
        <f>+RVC120/RVC$16</f>
        <v>#DIV/0!</v>
      </c>
      <c r="RVE120" s="1538">
        <f>+RVE558</f>
        <v>0</v>
      </c>
      <c r="RVF120" s="1845" t="e">
        <f>+RVE120/RVE$16</f>
        <v>#DIV/0!</v>
      </c>
      <c r="RVG120" s="1538">
        <f>+RVG558</f>
        <v>0</v>
      </c>
      <c r="RVH120" s="1845" t="e">
        <f>+RVG120/RVG$16</f>
        <v>#DIV/0!</v>
      </c>
      <c r="RVI120" s="1538">
        <f>+RVI558</f>
        <v>0</v>
      </c>
      <c r="RVJ120" s="1845" t="e">
        <f>+RVI120/RVI$16</f>
        <v>#DIV/0!</v>
      </c>
      <c r="RVK120" s="1538">
        <f>+RVK558</f>
        <v>0</v>
      </c>
      <c r="RVL120" s="1845" t="e">
        <f>+RVK120/RVK$16</f>
        <v>#DIV/0!</v>
      </c>
      <c r="RVM120" s="1538">
        <f>+RVM558</f>
        <v>0</v>
      </c>
      <c r="RVN120" s="1845" t="e">
        <f>+RVM120/RVM$16</f>
        <v>#DIV/0!</v>
      </c>
      <c r="RVO120" s="1538">
        <f>+RVO558</f>
        <v>0</v>
      </c>
      <c r="RVP120" s="1845" t="e">
        <f>+RVO120/RVO$16</f>
        <v>#DIV/0!</v>
      </c>
      <c r="RVQ120" s="1538">
        <f>+RVQ558</f>
        <v>0</v>
      </c>
      <c r="RVR120" s="1845" t="e">
        <f>+RVQ120/RVQ$16</f>
        <v>#DIV/0!</v>
      </c>
      <c r="RVS120" s="1538">
        <f>+RVS558</f>
        <v>0</v>
      </c>
      <c r="RVT120" s="1845" t="e">
        <f>+RVS120/RVS$16</f>
        <v>#DIV/0!</v>
      </c>
      <c r="RVU120" s="1538">
        <f>+RVU558</f>
        <v>0</v>
      </c>
      <c r="RVV120" s="1845" t="e">
        <f>+RVU120/RVU$16</f>
        <v>#DIV/0!</v>
      </c>
      <c r="RVW120" s="1538">
        <f>+RVW558</f>
        <v>0</v>
      </c>
      <c r="RVX120" s="1845" t="e">
        <f>+RVW120/RVW$16</f>
        <v>#DIV/0!</v>
      </c>
      <c r="RVY120" s="1538">
        <f>+RVY558</f>
        <v>0</v>
      </c>
      <c r="RVZ120" s="1845" t="e">
        <f>+RVY120/RVY$16</f>
        <v>#DIV/0!</v>
      </c>
      <c r="RWA120" s="1538">
        <f>+RWA558</f>
        <v>0</v>
      </c>
      <c r="RWB120" s="1845" t="e">
        <f>+RWA120/RWA$16</f>
        <v>#DIV/0!</v>
      </c>
      <c r="RWC120" s="1538">
        <f>+RWC558</f>
        <v>0</v>
      </c>
      <c r="RWD120" s="1845" t="e">
        <f>+RWC120/RWC$16</f>
        <v>#DIV/0!</v>
      </c>
      <c r="RWE120" s="1538">
        <f>+RWE558</f>
        <v>0</v>
      </c>
      <c r="RWF120" s="1845" t="e">
        <f>+RWE120/RWE$16</f>
        <v>#DIV/0!</v>
      </c>
      <c r="RWG120" s="1538">
        <f>+RWG558</f>
        <v>0</v>
      </c>
      <c r="RWH120" s="1845" t="e">
        <f>+RWG120/RWG$16</f>
        <v>#DIV/0!</v>
      </c>
      <c r="RWI120" s="1538">
        <f>+RWI558</f>
        <v>0</v>
      </c>
      <c r="RWJ120" s="1845" t="e">
        <f>+RWI120/RWI$16</f>
        <v>#DIV/0!</v>
      </c>
      <c r="RWK120" s="1538">
        <f>+RWK558</f>
        <v>0</v>
      </c>
      <c r="RWL120" s="1845" t="e">
        <f>+RWK120/RWK$16</f>
        <v>#DIV/0!</v>
      </c>
      <c r="RWM120" s="1538">
        <f>+RWM558</f>
        <v>0</v>
      </c>
      <c r="RWN120" s="1845" t="e">
        <f>+RWM120/RWM$16</f>
        <v>#DIV/0!</v>
      </c>
      <c r="RWO120" s="1538">
        <f>+RWO558</f>
        <v>0</v>
      </c>
      <c r="RWP120" s="1845" t="e">
        <f>+RWO120/RWO$16</f>
        <v>#DIV/0!</v>
      </c>
      <c r="RWQ120" s="1538">
        <f>+RWQ558</f>
        <v>0</v>
      </c>
      <c r="RWR120" s="1845" t="e">
        <f>+RWQ120/RWQ$16</f>
        <v>#DIV/0!</v>
      </c>
      <c r="RWS120" s="1538">
        <f>+RWS558</f>
        <v>0</v>
      </c>
      <c r="RWT120" s="1845" t="e">
        <f>+RWS120/RWS$16</f>
        <v>#DIV/0!</v>
      </c>
      <c r="RWU120" s="1538">
        <f>+RWU558</f>
        <v>0</v>
      </c>
      <c r="RWV120" s="1845" t="e">
        <f>+RWU120/RWU$16</f>
        <v>#DIV/0!</v>
      </c>
      <c r="RWW120" s="1538">
        <f>+RWW558</f>
        <v>0</v>
      </c>
      <c r="RWX120" s="1845" t="e">
        <f>+RWW120/RWW$16</f>
        <v>#DIV/0!</v>
      </c>
      <c r="RWY120" s="1538">
        <f>+RWY558</f>
        <v>0</v>
      </c>
      <c r="RWZ120" s="1845" t="e">
        <f>+RWY120/RWY$16</f>
        <v>#DIV/0!</v>
      </c>
      <c r="RXA120" s="1538">
        <f>+RXA558</f>
        <v>0</v>
      </c>
      <c r="RXB120" s="1845" t="e">
        <f>+RXA120/RXA$16</f>
        <v>#DIV/0!</v>
      </c>
      <c r="RXC120" s="1538">
        <f>+RXC558</f>
        <v>0</v>
      </c>
      <c r="RXD120" s="1845" t="e">
        <f>+RXC120/RXC$16</f>
        <v>#DIV/0!</v>
      </c>
      <c r="RXE120" s="1538">
        <f>+RXE558</f>
        <v>0</v>
      </c>
      <c r="RXF120" s="1845" t="e">
        <f>+RXE120/RXE$16</f>
        <v>#DIV/0!</v>
      </c>
      <c r="RXG120" s="1538">
        <f>+RXG558</f>
        <v>0</v>
      </c>
      <c r="RXH120" s="1845" t="e">
        <f>+RXG120/RXG$16</f>
        <v>#DIV/0!</v>
      </c>
      <c r="RXI120" s="1538">
        <f>+RXI558</f>
        <v>0</v>
      </c>
      <c r="RXJ120" s="1845" t="e">
        <f>+RXI120/RXI$16</f>
        <v>#DIV/0!</v>
      </c>
      <c r="RXK120" s="1538">
        <f>+RXK558</f>
        <v>0</v>
      </c>
      <c r="RXL120" s="1845" t="e">
        <f>+RXK120/RXK$16</f>
        <v>#DIV/0!</v>
      </c>
      <c r="RXM120" s="1538">
        <f>+RXM558</f>
        <v>0</v>
      </c>
      <c r="RXN120" s="1845" t="e">
        <f>+RXM120/RXM$16</f>
        <v>#DIV/0!</v>
      </c>
      <c r="RXO120" s="1538">
        <f>+RXO558</f>
        <v>0</v>
      </c>
      <c r="RXP120" s="1845" t="e">
        <f>+RXO120/RXO$16</f>
        <v>#DIV/0!</v>
      </c>
      <c r="RXQ120" s="1538">
        <f>+RXQ558</f>
        <v>0</v>
      </c>
      <c r="RXR120" s="1845" t="e">
        <f>+RXQ120/RXQ$16</f>
        <v>#DIV/0!</v>
      </c>
      <c r="RXS120" s="1538">
        <f>+RXS558</f>
        <v>0</v>
      </c>
      <c r="RXT120" s="1845" t="e">
        <f>+RXS120/RXS$16</f>
        <v>#DIV/0!</v>
      </c>
      <c r="RXU120" s="1538">
        <f>+RXU558</f>
        <v>0</v>
      </c>
      <c r="RXV120" s="1845" t="e">
        <f>+RXU120/RXU$16</f>
        <v>#DIV/0!</v>
      </c>
      <c r="RXW120" s="1538">
        <f>+RXW558</f>
        <v>0</v>
      </c>
      <c r="RXX120" s="1845" t="e">
        <f>+RXW120/RXW$16</f>
        <v>#DIV/0!</v>
      </c>
      <c r="RXY120" s="1538">
        <f>+RXY558</f>
        <v>0</v>
      </c>
      <c r="RXZ120" s="1845" t="e">
        <f>+RXY120/RXY$16</f>
        <v>#DIV/0!</v>
      </c>
      <c r="RYA120" s="1538">
        <f>+RYA558</f>
        <v>0</v>
      </c>
      <c r="RYB120" s="1845" t="e">
        <f>+RYA120/RYA$16</f>
        <v>#DIV/0!</v>
      </c>
      <c r="RYC120" s="1538">
        <f>+RYC558</f>
        <v>0</v>
      </c>
      <c r="RYD120" s="1845" t="e">
        <f>+RYC120/RYC$16</f>
        <v>#DIV/0!</v>
      </c>
      <c r="RYE120" s="1538">
        <f>+RYE558</f>
        <v>0</v>
      </c>
      <c r="RYF120" s="1845" t="e">
        <f>+RYE120/RYE$16</f>
        <v>#DIV/0!</v>
      </c>
      <c r="RYG120" s="1538">
        <f>+RYG558</f>
        <v>0</v>
      </c>
      <c r="RYH120" s="1845" t="e">
        <f>+RYG120/RYG$16</f>
        <v>#DIV/0!</v>
      </c>
      <c r="RYI120" s="1538">
        <f>+RYI558</f>
        <v>0</v>
      </c>
      <c r="RYJ120" s="1845" t="e">
        <f>+RYI120/RYI$16</f>
        <v>#DIV/0!</v>
      </c>
      <c r="RYK120" s="1538">
        <f>+RYK558</f>
        <v>0</v>
      </c>
      <c r="RYL120" s="1845" t="e">
        <f>+RYK120/RYK$16</f>
        <v>#DIV/0!</v>
      </c>
      <c r="RYM120" s="1538">
        <f>+RYM558</f>
        <v>0</v>
      </c>
      <c r="RYN120" s="1845" t="e">
        <f>+RYM120/RYM$16</f>
        <v>#DIV/0!</v>
      </c>
      <c r="RYO120" s="1538">
        <f>+RYO558</f>
        <v>0</v>
      </c>
      <c r="RYP120" s="1845" t="e">
        <f>+RYO120/RYO$16</f>
        <v>#DIV/0!</v>
      </c>
      <c r="RYQ120" s="1538">
        <f>+RYQ558</f>
        <v>0</v>
      </c>
      <c r="RYR120" s="1845" t="e">
        <f>+RYQ120/RYQ$16</f>
        <v>#DIV/0!</v>
      </c>
      <c r="RYS120" s="1538">
        <f>+RYS558</f>
        <v>0</v>
      </c>
      <c r="RYT120" s="1845" t="e">
        <f>+RYS120/RYS$16</f>
        <v>#DIV/0!</v>
      </c>
      <c r="RYU120" s="1538">
        <f>+RYU558</f>
        <v>0</v>
      </c>
      <c r="RYV120" s="1845" t="e">
        <f>+RYU120/RYU$16</f>
        <v>#DIV/0!</v>
      </c>
      <c r="RYW120" s="1538">
        <f>+RYW558</f>
        <v>0</v>
      </c>
      <c r="RYX120" s="1845" t="e">
        <f>+RYW120/RYW$16</f>
        <v>#DIV/0!</v>
      </c>
      <c r="RYY120" s="1538">
        <f>+RYY558</f>
        <v>0</v>
      </c>
      <c r="RYZ120" s="1845" t="e">
        <f>+RYY120/RYY$16</f>
        <v>#DIV/0!</v>
      </c>
      <c r="RZA120" s="1538">
        <f>+RZA558</f>
        <v>0</v>
      </c>
      <c r="RZB120" s="1845" t="e">
        <f>+RZA120/RZA$16</f>
        <v>#DIV/0!</v>
      </c>
      <c r="RZC120" s="1538">
        <f>+RZC558</f>
        <v>0</v>
      </c>
      <c r="RZD120" s="1845" t="e">
        <f>+RZC120/RZC$16</f>
        <v>#DIV/0!</v>
      </c>
      <c r="RZE120" s="1538">
        <f>+RZE558</f>
        <v>0</v>
      </c>
      <c r="RZF120" s="1845" t="e">
        <f>+RZE120/RZE$16</f>
        <v>#DIV/0!</v>
      </c>
      <c r="RZG120" s="1538">
        <f>+RZG558</f>
        <v>0</v>
      </c>
      <c r="RZH120" s="1845" t="e">
        <f>+RZG120/RZG$16</f>
        <v>#DIV/0!</v>
      </c>
      <c r="RZI120" s="1538">
        <f>+RZI558</f>
        <v>0</v>
      </c>
      <c r="RZJ120" s="1845" t="e">
        <f>+RZI120/RZI$16</f>
        <v>#DIV/0!</v>
      </c>
      <c r="RZK120" s="1538">
        <f>+RZK558</f>
        <v>0</v>
      </c>
      <c r="RZL120" s="1845" t="e">
        <f>+RZK120/RZK$16</f>
        <v>#DIV/0!</v>
      </c>
      <c r="RZM120" s="1538">
        <f>+RZM558</f>
        <v>0</v>
      </c>
      <c r="RZN120" s="1845" t="e">
        <f>+RZM120/RZM$16</f>
        <v>#DIV/0!</v>
      </c>
      <c r="RZO120" s="1538">
        <f>+RZO558</f>
        <v>0</v>
      </c>
      <c r="RZP120" s="1845" t="e">
        <f>+RZO120/RZO$16</f>
        <v>#DIV/0!</v>
      </c>
      <c r="RZQ120" s="1538">
        <f>+RZQ558</f>
        <v>0</v>
      </c>
      <c r="RZR120" s="1845" t="e">
        <f>+RZQ120/RZQ$16</f>
        <v>#DIV/0!</v>
      </c>
      <c r="RZS120" s="1538">
        <f>+RZS558</f>
        <v>0</v>
      </c>
      <c r="RZT120" s="1845" t="e">
        <f>+RZS120/RZS$16</f>
        <v>#DIV/0!</v>
      </c>
      <c r="RZU120" s="1538">
        <f>+RZU558</f>
        <v>0</v>
      </c>
      <c r="RZV120" s="1845" t="e">
        <f>+RZU120/RZU$16</f>
        <v>#DIV/0!</v>
      </c>
      <c r="RZW120" s="1538">
        <f>+RZW558</f>
        <v>0</v>
      </c>
      <c r="RZX120" s="1845" t="e">
        <f>+RZW120/RZW$16</f>
        <v>#DIV/0!</v>
      </c>
      <c r="RZY120" s="1538">
        <f>+RZY558</f>
        <v>0</v>
      </c>
      <c r="RZZ120" s="1845" t="e">
        <f>+RZY120/RZY$16</f>
        <v>#DIV/0!</v>
      </c>
      <c r="SAA120" s="1538">
        <f>+SAA558</f>
        <v>0</v>
      </c>
      <c r="SAB120" s="1845" t="e">
        <f>+SAA120/SAA$16</f>
        <v>#DIV/0!</v>
      </c>
      <c r="SAC120" s="1538">
        <f>+SAC558</f>
        <v>0</v>
      </c>
      <c r="SAD120" s="1845" t="e">
        <f>+SAC120/SAC$16</f>
        <v>#DIV/0!</v>
      </c>
      <c r="SAE120" s="1538">
        <f>+SAE558</f>
        <v>0</v>
      </c>
      <c r="SAF120" s="1845" t="e">
        <f>+SAE120/SAE$16</f>
        <v>#DIV/0!</v>
      </c>
      <c r="SAG120" s="1538">
        <f>+SAG558</f>
        <v>0</v>
      </c>
      <c r="SAH120" s="1845" t="e">
        <f>+SAG120/SAG$16</f>
        <v>#DIV/0!</v>
      </c>
      <c r="SAI120" s="1538">
        <f>+SAI558</f>
        <v>0</v>
      </c>
      <c r="SAJ120" s="1845" t="e">
        <f>+SAI120/SAI$16</f>
        <v>#DIV/0!</v>
      </c>
      <c r="SAK120" s="1538">
        <f>+SAK558</f>
        <v>0</v>
      </c>
      <c r="SAL120" s="1845" t="e">
        <f>+SAK120/SAK$16</f>
        <v>#DIV/0!</v>
      </c>
      <c r="SAM120" s="1538">
        <f>+SAM558</f>
        <v>0</v>
      </c>
      <c r="SAN120" s="1845" t="e">
        <f>+SAM120/SAM$16</f>
        <v>#DIV/0!</v>
      </c>
      <c r="SAO120" s="1538">
        <f>+SAO558</f>
        <v>0</v>
      </c>
      <c r="SAP120" s="1845" t="e">
        <f>+SAO120/SAO$16</f>
        <v>#DIV/0!</v>
      </c>
      <c r="SAQ120" s="1538">
        <f>+SAQ558</f>
        <v>0</v>
      </c>
      <c r="SAR120" s="1845" t="e">
        <f>+SAQ120/SAQ$16</f>
        <v>#DIV/0!</v>
      </c>
      <c r="SAS120" s="1538">
        <f>+SAS558</f>
        <v>0</v>
      </c>
      <c r="SAT120" s="1845" t="e">
        <f>+SAS120/SAS$16</f>
        <v>#DIV/0!</v>
      </c>
      <c r="SAU120" s="1538">
        <f>+SAU558</f>
        <v>0</v>
      </c>
      <c r="SAV120" s="1845" t="e">
        <f>+SAU120/SAU$16</f>
        <v>#DIV/0!</v>
      </c>
      <c r="SAW120" s="1538">
        <f>+SAW558</f>
        <v>0</v>
      </c>
      <c r="SAX120" s="1845" t="e">
        <f>+SAW120/SAW$16</f>
        <v>#DIV/0!</v>
      </c>
      <c r="SAY120" s="1538">
        <f>+SAY558</f>
        <v>0</v>
      </c>
      <c r="SAZ120" s="1845" t="e">
        <f>+SAY120/SAY$16</f>
        <v>#DIV/0!</v>
      </c>
      <c r="SBA120" s="1538">
        <f>+SBA558</f>
        <v>0</v>
      </c>
      <c r="SBB120" s="1845" t="e">
        <f>+SBA120/SBA$16</f>
        <v>#DIV/0!</v>
      </c>
      <c r="SBC120" s="1538">
        <f>+SBC558</f>
        <v>0</v>
      </c>
      <c r="SBD120" s="1845" t="e">
        <f>+SBC120/SBC$16</f>
        <v>#DIV/0!</v>
      </c>
      <c r="SBE120" s="1538">
        <f>+SBE558</f>
        <v>0</v>
      </c>
      <c r="SBF120" s="1845" t="e">
        <f>+SBE120/SBE$16</f>
        <v>#DIV/0!</v>
      </c>
      <c r="SBG120" s="1538">
        <f>+SBG558</f>
        <v>0</v>
      </c>
      <c r="SBH120" s="1845" t="e">
        <f>+SBG120/SBG$16</f>
        <v>#DIV/0!</v>
      </c>
      <c r="SBI120" s="1538">
        <f>+SBI558</f>
        <v>0</v>
      </c>
      <c r="SBJ120" s="1845" t="e">
        <f>+SBI120/SBI$16</f>
        <v>#DIV/0!</v>
      </c>
      <c r="SBK120" s="1538">
        <f>+SBK558</f>
        <v>0</v>
      </c>
      <c r="SBL120" s="1845" t="e">
        <f>+SBK120/SBK$16</f>
        <v>#DIV/0!</v>
      </c>
      <c r="SBM120" s="1538">
        <f>+SBM558</f>
        <v>0</v>
      </c>
      <c r="SBN120" s="1845" t="e">
        <f>+SBM120/SBM$16</f>
        <v>#DIV/0!</v>
      </c>
      <c r="SBO120" s="1538">
        <f>+SBO558</f>
        <v>0</v>
      </c>
      <c r="SBP120" s="1845" t="e">
        <f>+SBO120/SBO$16</f>
        <v>#DIV/0!</v>
      </c>
      <c r="SBQ120" s="1538">
        <f>+SBQ558</f>
        <v>0</v>
      </c>
      <c r="SBR120" s="1845" t="e">
        <f>+SBQ120/SBQ$16</f>
        <v>#DIV/0!</v>
      </c>
      <c r="SBS120" s="1538">
        <f>+SBS558</f>
        <v>0</v>
      </c>
      <c r="SBT120" s="1845" t="e">
        <f>+SBS120/SBS$16</f>
        <v>#DIV/0!</v>
      </c>
      <c r="SBU120" s="1538">
        <f>+SBU558</f>
        <v>0</v>
      </c>
      <c r="SBV120" s="1845" t="e">
        <f>+SBU120/SBU$16</f>
        <v>#DIV/0!</v>
      </c>
      <c r="SBW120" s="1538">
        <f>+SBW558</f>
        <v>0</v>
      </c>
      <c r="SBX120" s="1845" t="e">
        <f>+SBW120/SBW$16</f>
        <v>#DIV/0!</v>
      </c>
      <c r="SBY120" s="1538">
        <f>+SBY558</f>
        <v>0</v>
      </c>
      <c r="SBZ120" s="1845" t="e">
        <f>+SBY120/SBY$16</f>
        <v>#DIV/0!</v>
      </c>
      <c r="SCA120" s="1538">
        <f>+SCA558</f>
        <v>0</v>
      </c>
      <c r="SCB120" s="1845" t="e">
        <f>+SCA120/SCA$16</f>
        <v>#DIV/0!</v>
      </c>
      <c r="SCC120" s="1538">
        <f>+SCC558</f>
        <v>0</v>
      </c>
      <c r="SCD120" s="1845" t="e">
        <f>+SCC120/SCC$16</f>
        <v>#DIV/0!</v>
      </c>
      <c r="SCE120" s="1538">
        <f>+SCE558</f>
        <v>0</v>
      </c>
      <c r="SCF120" s="1845" t="e">
        <f>+SCE120/SCE$16</f>
        <v>#DIV/0!</v>
      </c>
      <c r="SCG120" s="1538">
        <f>+SCG558</f>
        <v>0</v>
      </c>
      <c r="SCH120" s="1845" t="e">
        <f>+SCG120/SCG$16</f>
        <v>#DIV/0!</v>
      </c>
      <c r="SCI120" s="1538">
        <f>+SCI558</f>
        <v>0</v>
      </c>
      <c r="SCJ120" s="1845" t="e">
        <f>+SCI120/SCI$16</f>
        <v>#DIV/0!</v>
      </c>
      <c r="SCK120" s="1538">
        <f>+SCK558</f>
        <v>0</v>
      </c>
      <c r="SCL120" s="1845" t="e">
        <f>+SCK120/SCK$16</f>
        <v>#DIV/0!</v>
      </c>
      <c r="SCM120" s="1538">
        <f>+SCM558</f>
        <v>0</v>
      </c>
      <c r="SCN120" s="1845" t="e">
        <f>+SCM120/SCM$16</f>
        <v>#DIV/0!</v>
      </c>
      <c r="SCO120" s="1538">
        <f>+SCO558</f>
        <v>0</v>
      </c>
      <c r="SCP120" s="1845" t="e">
        <f>+SCO120/SCO$16</f>
        <v>#DIV/0!</v>
      </c>
      <c r="SCQ120" s="1538">
        <f>+SCQ558</f>
        <v>0</v>
      </c>
      <c r="SCR120" s="1845" t="e">
        <f>+SCQ120/SCQ$16</f>
        <v>#DIV/0!</v>
      </c>
      <c r="SCS120" s="1538">
        <f>+SCS558</f>
        <v>0</v>
      </c>
      <c r="SCT120" s="1845" t="e">
        <f>+SCS120/SCS$16</f>
        <v>#DIV/0!</v>
      </c>
      <c r="SCU120" s="1538">
        <f>+SCU558</f>
        <v>0</v>
      </c>
      <c r="SCV120" s="1845" t="e">
        <f>+SCU120/SCU$16</f>
        <v>#DIV/0!</v>
      </c>
      <c r="SCW120" s="1538">
        <f>+SCW558</f>
        <v>0</v>
      </c>
      <c r="SCX120" s="1845" t="e">
        <f>+SCW120/SCW$16</f>
        <v>#DIV/0!</v>
      </c>
      <c r="SCY120" s="1538">
        <f>+SCY558</f>
        <v>0</v>
      </c>
      <c r="SCZ120" s="1845" t="e">
        <f>+SCY120/SCY$16</f>
        <v>#DIV/0!</v>
      </c>
      <c r="SDA120" s="1538">
        <f>+SDA558</f>
        <v>0</v>
      </c>
      <c r="SDB120" s="1845" t="e">
        <f>+SDA120/SDA$16</f>
        <v>#DIV/0!</v>
      </c>
      <c r="SDC120" s="1538">
        <f>+SDC558</f>
        <v>0</v>
      </c>
      <c r="SDD120" s="1845" t="e">
        <f>+SDC120/SDC$16</f>
        <v>#DIV/0!</v>
      </c>
      <c r="SDE120" s="1538">
        <f>+SDE558</f>
        <v>0</v>
      </c>
      <c r="SDF120" s="1845" t="e">
        <f>+SDE120/SDE$16</f>
        <v>#DIV/0!</v>
      </c>
      <c r="SDG120" s="1538">
        <f>+SDG558</f>
        <v>0</v>
      </c>
      <c r="SDH120" s="1845" t="e">
        <f>+SDG120/SDG$16</f>
        <v>#DIV/0!</v>
      </c>
      <c r="SDI120" s="1538">
        <f>+SDI558</f>
        <v>0</v>
      </c>
      <c r="SDJ120" s="1845" t="e">
        <f>+SDI120/SDI$16</f>
        <v>#DIV/0!</v>
      </c>
      <c r="SDK120" s="1538">
        <f>+SDK558</f>
        <v>0</v>
      </c>
      <c r="SDL120" s="1845" t="e">
        <f>+SDK120/SDK$16</f>
        <v>#DIV/0!</v>
      </c>
      <c r="SDM120" s="1538">
        <f>+SDM558</f>
        <v>0</v>
      </c>
      <c r="SDN120" s="1845" t="e">
        <f>+SDM120/SDM$16</f>
        <v>#DIV/0!</v>
      </c>
      <c r="SDO120" s="1538">
        <f>+SDO558</f>
        <v>0</v>
      </c>
      <c r="SDP120" s="1845" t="e">
        <f>+SDO120/SDO$16</f>
        <v>#DIV/0!</v>
      </c>
      <c r="SDQ120" s="1538">
        <f>+SDQ558</f>
        <v>0</v>
      </c>
      <c r="SDR120" s="1845" t="e">
        <f>+SDQ120/SDQ$16</f>
        <v>#DIV/0!</v>
      </c>
      <c r="SDS120" s="1538">
        <f>+SDS558</f>
        <v>0</v>
      </c>
      <c r="SDT120" s="1845" t="e">
        <f>+SDS120/SDS$16</f>
        <v>#DIV/0!</v>
      </c>
      <c r="SDU120" s="1538">
        <f>+SDU558</f>
        <v>0</v>
      </c>
      <c r="SDV120" s="1845" t="e">
        <f>+SDU120/SDU$16</f>
        <v>#DIV/0!</v>
      </c>
      <c r="SDW120" s="1538">
        <f>+SDW558</f>
        <v>0</v>
      </c>
      <c r="SDX120" s="1845" t="e">
        <f>+SDW120/SDW$16</f>
        <v>#DIV/0!</v>
      </c>
      <c r="SDY120" s="1538">
        <f>+SDY558</f>
        <v>0</v>
      </c>
      <c r="SDZ120" s="1845" t="e">
        <f>+SDY120/SDY$16</f>
        <v>#DIV/0!</v>
      </c>
      <c r="SEA120" s="1538">
        <f>+SEA558</f>
        <v>0</v>
      </c>
      <c r="SEB120" s="1845" t="e">
        <f>+SEA120/SEA$16</f>
        <v>#DIV/0!</v>
      </c>
      <c r="SEC120" s="1538">
        <f>+SEC558</f>
        <v>0</v>
      </c>
      <c r="SED120" s="1845" t="e">
        <f>+SEC120/SEC$16</f>
        <v>#DIV/0!</v>
      </c>
      <c r="SEE120" s="1538">
        <f>+SEE558</f>
        <v>0</v>
      </c>
      <c r="SEF120" s="1845" t="e">
        <f>+SEE120/SEE$16</f>
        <v>#DIV/0!</v>
      </c>
      <c r="SEG120" s="1538">
        <f>+SEG558</f>
        <v>0</v>
      </c>
      <c r="SEH120" s="1845" t="e">
        <f>+SEG120/SEG$16</f>
        <v>#DIV/0!</v>
      </c>
      <c r="SEI120" s="1538">
        <f>+SEI558</f>
        <v>0</v>
      </c>
      <c r="SEJ120" s="1845" t="e">
        <f>+SEI120/SEI$16</f>
        <v>#DIV/0!</v>
      </c>
      <c r="SEK120" s="1538">
        <f>+SEK558</f>
        <v>0</v>
      </c>
      <c r="SEL120" s="1845" t="e">
        <f>+SEK120/SEK$16</f>
        <v>#DIV/0!</v>
      </c>
      <c r="SEM120" s="1538">
        <f>+SEM558</f>
        <v>0</v>
      </c>
      <c r="SEN120" s="1845" t="e">
        <f>+SEM120/SEM$16</f>
        <v>#DIV/0!</v>
      </c>
      <c r="SEO120" s="1538">
        <f>+SEO558</f>
        <v>0</v>
      </c>
      <c r="SEP120" s="1845" t="e">
        <f>+SEO120/SEO$16</f>
        <v>#DIV/0!</v>
      </c>
      <c r="SEQ120" s="1538">
        <f>+SEQ558</f>
        <v>0</v>
      </c>
      <c r="SER120" s="1845" t="e">
        <f>+SEQ120/SEQ$16</f>
        <v>#DIV/0!</v>
      </c>
      <c r="SES120" s="1538">
        <f>+SES558</f>
        <v>0</v>
      </c>
      <c r="SET120" s="1845" t="e">
        <f>+SES120/SES$16</f>
        <v>#DIV/0!</v>
      </c>
      <c r="SEU120" s="1538">
        <f>+SEU558</f>
        <v>0</v>
      </c>
      <c r="SEV120" s="1845" t="e">
        <f>+SEU120/SEU$16</f>
        <v>#DIV/0!</v>
      </c>
      <c r="SEW120" s="1538">
        <f>+SEW558</f>
        <v>0</v>
      </c>
      <c r="SEX120" s="1845" t="e">
        <f>+SEW120/SEW$16</f>
        <v>#DIV/0!</v>
      </c>
      <c r="SEY120" s="1538">
        <f>+SEY558</f>
        <v>0</v>
      </c>
      <c r="SEZ120" s="1845" t="e">
        <f>+SEY120/SEY$16</f>
        <v>#DIV/0!</v>
      </c>
      <c r="SFA120" s="1538">
        <f>+SFA558</f>
        <v>0</v>
      </c>
      <c r="SFB120" s="1845" t="e">
        <f>+SFA120/SFA$16</f>
        <v>#DIV/0!</v>
      </c>
      <c r="SFC120" s="1538">
        <f>+SFC558</f>
        <v>0</v>
      </c>
      <c r="SFD120" s="1845" t="e">
        <f>+SFC120/SFC$16</f>
        <v>#DIV/0!</v>
      </c>
      <c r="SFE120" s="1538">
        <f>+SFE558</f>
        <v>0</v>
      </c>
      <c r="SFF120" s="1845" t="e">
        <f>+SFE120/SFE$16</f>
        <v>#DIV/0!</v>
      </c>
      <c r="SFG120" s="1538">
        <f>+SFG558</f>
        <v>0</v>
      </c>
      <c r="SFH120" s="1845" t="e">
        <f>+SFG120/SFG$16</f>
        <v>#DIV/0!</v>
      </c>
      <c r="SFI120" s="1538">
        <f>+SFI558</f>
        <v>0</v>
      </c>
      <c r="SFJ120" s="1845" t="e">
        <f>+SFI120/SFI$16</f>
        <v>#DIV/0!</v>
      </c>
      <c r="SFK120" s="1538">
        <f>+SFK558</f>
        <v>0</v>
      </c>
      <c r="SFL120" s="1845" t="e">
        <f>+SFK120/SFK$16</f>
        <v>#DIV/0!</v>
      </c>
      <c r="SFM120" s="1538">
        <f>+SFM558</f>
        <v>0</v>
      </c>
      <c r="SFN120" s="1845" t="e">
        <f>+SFM120/SFM$16</f>
        <v>#DIV/0!</v>
      </c>
      <c r="SFO120" s="1538">
        <f>+SFO558</f>
        <v>0</v>
      </c>
      <c r="SFP120" s="1845" t="e">
        <f>+SFO120/SFO$16</f>
        <v>#DIV/0!</v>
      </c>
      <c r="SFQ120" s="1538">
        <f>+SFQ558</f>
        <v>0</v>
      </c>
      <c r="SFR120" s="1845" t="e">
        <f>+SFQ120/SFQ$16</f>
        <v>#DIV/0!</v>
      </c>
      <c r="SFS120" s="1538">
        <f>+SFS558</f>
        <v>0</v>
      </c>
      <c r="SFT120" s="1845" t="e">
        <f>+SFS120/SFS$16</f>
        <v>#DIV/0!</v>
      </c>
      <c r="SFU120" s="1538">
        <f>+SFU558</f>
        <v>0</v>
      </c>
      <c r="SFV120" s="1845" t="e">
        <f>+SFU120/SFU$16</f>
        <v>#DIV/0!</v>
      </c>
      <c r="SFW120" s="1538">
        <f>+SFW558</f>
        <v>0</v>
      </c>
      <c r="SFX120" s="1845" t="e">
        <f>+SFW120/SFW$16</f>
        <v>#DIV/0!</v>
      </c>
      <c r="SFY120" s="1538">
        <f>+SFY558</f>
        <v>0</v>
      </c>
      <c r="SFZ120" s="1845" t="e">
        <f>+SFY120/SFY$16</f>
        <v>#DIV/0!</v>
      </c>
      <c r="SGA120" s="1538">
        <f>+SGA558</f>
        <v>0</v>
      </c>
      <c r="SGB120" s="1845" t="e">
        <f>+SGA120/SGA$16</f>
        <v>#DIV/0!</v>
      </c>
      <c r="SGC120" s="1538">
        <f>+SGC558</f>
        <v>0</v>
      </c>
      <c r="SGD120" s="1845" t="e">
        <f>+SGC120/SGC$16</f>
        <v>#DIV/0!</v>
      </c>
      <c r="SGE120" s="1538">
        <f>+SGE558</f>
        <v>0</v>
      </c>
      <c r="SGF120" s="1845" t="e">
        <f>+SGE120/SGE$16</f>
        <v>#DIV/0!</v>
      </c>
      <c r="SGG120" s="1538">
        <f>+SGG558</f>
        <v>0</v>
      </c>
      <c r="SGH120" s="1845" t="e">
        <f>+SGG120/SGG$16</f>
        <v>#DIV/0!</v>
      </c>
      <c r="SGI120" s="1538">
        <f>+SGI558</f>
        <v>0</v>
      </c>
      <c r="SGJ120" s="1845" t="e">
        <f>+SGI120/SGI$16</f>
        <v>#DIV/0!</v>
      </c>
      <c r="SGK120" s="1538">
        <f>+SGK558</f>
        <v>0</v>
      </c>
      <c r="SGL120" s="1845" t="e">
        <f>+SGK120/SGK$16</f>
        <v>#DIV/0!</v>
      </c>
      <c r="SGM120" s="1538">
        <f>+SGM558</f>
        <v>0</v>
      </c>
      <c r="SGN120" s="1845" t="e">
        <f>+SGM120/SGM$16</f>
        <v>#DIV/0!</v>
      </c>
      <c r="SGO120" s="1538">
        <f>+SGO558</f>
        <v>0</v>
      </c>
      <c r="SGP120" s="1845" t="e">
        <f>+SGO120/SGO$16</f>
        <v>#DIV/0!</v>
      </c>
      <c r="SGQ120" s="1538">
        <f>+SGQ558</f>
        <v>0</v>
      </c>
      <c r="SGR120" s="1845" t="e">
        <f>+SGQ120/SGQ$16</f>
        <v>#DIV/0!</v>
      </c>
      <c r="SGS120" s="1538">
        <f>+SGS558</f>
        <v>0</v>
      </c>
      <c r="SGT120" s="1845" t="e">
        <f>+SGS120/SGS$16</f>
        <v>#DIV/0!</v>
      </c>
      <c r="SGU120" s="1538">
        <f>+SGU558</f>
        <v>0</v>
      </c>
      <c r="SGV120" s="1845" t="e">
        <f>+SGU120/SGU$16</f>
        <v>#DIV/0!</v>
      </c>
      <c r="SGW120" s="1538">
        <f>+SGW558</f>
        <v>0</v>
      </c>
      <c r="SGX120" s="1845" t="e">
        <f>+SGW120/SGW$16</f>
        <v>#DIV/0!</v>
      </c>
      <c r="SGY120" s="1538">
        <f>+SGY558</f>
        <v>0</v>
      </c>
      <c r="SGZ120" s="1845" t="e">
        <f>+SGY120/SGY$16</f>
        <v>#DIV/0!</v>
      </c>
      <c r="SHA120" s="1538">
        <f>+SHA558</f>
        <v>0</v>
      </c>
      <c r="SHB120" s="1845" t="e">
        <f>+SHA120/SHA$16</f>
        <v>#DIV/0!</v>
      </c>
      <c r="SHC120" s="1538">
        <f>+SHC558</f>
        <v>0</v>
      </c>
      <c r="SHD120" s="1845" t="e">
        <f>+SHC120/SHC$16</f>
        <v>#DIV/0!</v>
      </c>
      <c r="SHE120" s="1538">
        <f>+SHE558</f>
        <v>0</v>
      </c>
      <c r="SHF120" s="1845" t="e">
        <f>+SHE120/SHE$16</f>
        <v>#DIV/0!</v>
      </c>
      <c r="SHG120" s="1538">
        <f>+SHG558</f>
        <v>0</v>
      </c>
      <c r="SHH120" s="1845" t="e">
        <f>+SHG120/SHG$16</f>
        <v>#DIV/0!</v>
      </c>
      <c r="SHI120" s="1538">
        <f>+SHI558</f>
        <v>0</v>
      </c>
      <c r="SHJ120" s="1845" t="e">
        <f>+SHI120/SHI$16</f>
        <v>#DIV/0!</v>
      </c>
      <c r="SHK120" s="1538">
        <f>+SHK558</f>
        <v>0</v>
      </c>
      <c r="SHL120" s="1845" t="e">
        <f>+SHK120/SHK$16</f>
        <v>#DIV/0!</v>
      </c>
      <c r="SHM120" s="1538">
        <f>+SHM558</f>
        <v>0</v>
      </c>
      <c r="SHN120" s="1845" t="e">
        <f>+SHM120/SHM$16</f>
        <v>#DIV/0!</v>
      </c>
      <c r="SHO120" s="1538">
        <f>+SHO558</f>
        <v>0</v>
      </c>
      <c r="SHP120" s="1845" t="e">
        <f>+SHO120/SHO$16</f>
        <v>#DIV/0!</v>
      </c>
      <c r="SHQ120" s="1538">
        <f>+SHQ558</f>
        <v>0</v>
      </c>
      <c r="SHR120" s="1845" t="e">
        <f>+SHQ120/SHQ$16</f>
        <v>#DIV/0!</v>
      </c>
      <c r="SHS120" s="1538">
        <f>+SHS558</f>
        <v>0</v>
      </c>
      <c r="SHT120" s="1845" t="e">
        <f>+SHS120/SHS$16</f>
        <v>#DIV/0!</v>
      </c>
      <c r="SHU120" s="1538">
        <f>+SHU558</f>
        <v>0</v>
      </c>
      <c r="SHV120" s="1845" t="e">
        <f>+SHU120/SHU$16</f>
        <v>#DIV/0!</v>
      </c>
      <c r="SHW120" s="1538">
        <f>+SHW558</f>
        <v>0</v>
      </c>
      <c r="SHX120" s="1845" t="e">
        <f>+SHW120/SHW$16</f>
        <v>#DIV/0!</v>
      </c>
      <c r="SHY120" s="1538">
        <f>+SHY558</f>
        <v>0</v>
      </c>
      <c r="SHZ120" s="1845" t="e">
        <f>+SHY120/SHY$16</f>
        <v>#DIV/0!</v>
      </c>
      <c r="SIA120" s="1538">
        <f>+SIA558</f>
        <v>0</v>
      </c>
      <c r="SIB120" s="1845" t="e">
        <f>+SIA120/SIA$16</f>
        <v>#DIV/0!</v>
      </c>
      <c r="SIC120" s="1538">
        <f>+SIC558</f>
        <v>0</v>
      </c>
      <c r="SID120" s="1845" t="e">
        <f>+SIC120/SIC$16</f>
        <v>#DIV/0!</v>
      </c>
      <c r="SIE120" s="1538">
        <f>+SIE558</f>
        <v>0</v>
      </c>
      <c r="SIF120" s="1845" t="e">
        <f>+SIE120/SIE$16</f>
        <v>#DIV/0!</v>
      </c>
      <c r="SIG120" s="1538">
        <f>+SIG558</f>
        <v>0</v>
      </c>
      <c r="SIH120" s="1845" t="e">
        <f>+SIG120/SIG$16</f>
        <v>#DIV/0!</v>
      </c>
      <c r="SII120" s="1538">
        <f>+SII558</f>
        <v>0</v>
      </c>
      <c r="SIJ120" s="1845" t="e">
        <f>+SII120/SII$16</f>
        <v>#DIV/0!</v>
      </c>
      <c r="SIK120" s="1538">
        <f>+SIK558</f>
        <v>0</v>
      </c>
      <c r="SIL120" s="1845" t="e">
        <f>+SIK120/SIK$16</f>
        <v>#DIV/0!</v>
      </c>
      <c r="SIM120" s="1538">
        <f>+SIM558</f>
        <v>0</v>
      </c>
      <c r="SIN120" s="1845" t="e">
        <f>+SIM120/SIM$16</f>
        <v>#DIV/0!</v>
      </c>
      <c r="SIO120" s="1538">
        <f>+SIO558</f>
        <v>0</v>
      </c>
      <c r="SIP120" s="1845" t="e">
        <f>+SIO120/SIO$16</f>
        <v>#DIV/0!</v>
      </c>
      <c r="SIQ120" s="1538">
        <f>+SIQ558</f>
        <v>0</v>
      </c>
      <c r="SIR120" s="1845" t="e">
        <f>+SIQ120/SIQ$16</f>
        <v>#DIV/0!</v>
      </c>
      <c r="SIS120" s="1538">
        <f>+SIS558</f>
        <v>0</v>
      </c>
      <c r="SIT120" s="1845" t="e">
        <f>+SIS120/SIS$16</f>
        <v>#DIV/0!</v>
      </c>
      <c r="SIU120" s="1538">
        <f>+SIU558</f>
        <v>0</v>
      </c>
      <c r="SIV120" s="1845" t="e">
        <f>+SIU120/SIU$16</f>
        <v>#DIV/0!</v>
      </c>
      <c r="SIW120" s="1538">
        <f>+SIW558</f>
        <v>0</v>
      </c>
      <c r="SIX120" s="1845" t="e">
        <f>+SIW120/SIW$16</f>
        <v>#DIV/0!</v>
      </c>
      <c r="SIY120" s="1538">
        <f>+SIY558</f>
        <v>0</v>
      </c>
      <c r="SIZ120" s="1845" t="e">
        <f>+SIY120/SIY$16</f>
        <v>#DIV/0!</v>
      </c>
      <c r="SJA120" s="1538">
        <f>+SJA558</f>
        <v>0</v>
      </c>
      <c r="SJB120" s="1845" t="e">
        <f>+SJA120/SJA$16</f>
        <v>#DIV/0!</v>
      </c>
      <c r="SJC120" s="1538">
        <f>+SJC558</f>
        <v>0</v>
      </c>
      <c r="SJD120" s="1845" t="e">
        <f>+SJC120/SJC$16</f>
        <v>#DIV/0!</v>
      </c>
      <c r="SJE120" s="1538">
        <f>+SJE558</f>
        <v>0</v>
      </c>
      <c r="SJF120" s="1845" t="e">
        <f>+SJE120/SJE$16</f>
        <v>#DIV/0!</v>
      </c>
      <c r="SJG120" s="1538">
        <f>+SJG558</f>
        <v>0</v>
      </c>
      <c r="SJH120" s="1845" t="e">
        <f>+SJG120/SJG$16</f>
        <v>#DIV/0!</v>
      </c>
      <c r="SJI120" s="1538">
        <f>+SJI558</f>
        <v>0</v>
      </c>
      <c r="SJJ120" s="1845" t="e">
        <f>+SJI120/SJI$16</f>
        <v>#DIV/0!</v>
      </c>
      <c r="SJK120" s="1538">
        <f>+SJK558</f>
        <v>0</v>
      </c>
      <c r="SJL120" s="1845" t="e">
        <f>+SJK120/SJK$16</f>
        <v>#DIV/0!</v>
      </c>
      <c r="SJM120" s="1538">
        <f>+SJM558</f>
        <v>0</v>
      </c>
      <c r="SJN120" s="1845" t="e">
        <f>+SJM120/SJM$16</f>
        <v>#DIV/0!</v>
      </c>
      <c r="SJO120" s="1538">
        <f>+SJO558</f>
        <v>0</v>
      </c>
      <c r="SJP120" s="1845" t="e">
        <f>+SJO120/SJO$16</f>
        <v>#DIV/0!</v>
      </c>
      <c r="SJQ120" s="1538">
        <f>+SJQ558</f>
        <v>0</v>
      </c>
      <c r="SJR120" s="1845" t="e">
        <f>+SJQ120/SJQ$16</f>
        <v>#DIV/0!</v>
      </c>
      <c r="SJS120" s="1538">
        <f>+SJS558</f>
        <v>0</v>
      </c>
      <c r="SJT120" s="1845" t="e">
        <f>+SJS120/SJS$16</f>
        <v>#DIV/0!</v>
      </c>
      <c r="SJU120" s="1538">
        <f>+SJU558</f>
        <v>0</v>
      </c>
      <c r="SJV120" s="1845" t="e">
        <f>+SJU120/SJU$16</f>
        <v>#DIV/0!</v>
      </c>
      <c r="SJW120" s="1538">
        <f>+SJW558</f>
        <v>0</v>
      </c>
      <c r="SJX120" s="1845" t="e">
        <f>+SJW120/SJW$16</f>
        <v>#DIV/0!</v>
      </c>
      <c r="SJY120" s="1538">
        <f>+SJY558</f>
        <v>0</v>
      </c>
      <c r="SJZ120" s="1845" t="e">
        <f>+SJY120/SJY$16</f>
        <v>#DIV/0!</v>
      </c>
      <c r="SKA120" s="1538">
        <f>+SKA558</f>
        <v>0</v>
      </c>
      <c r="SKB120" s="1845" t="e">
        <f>+SKA120/SKA$16</f>
        <v>#DIV/0!</v>
      </c>
      <c r="SKC120" s="1538">
        <f>+SKC558</f>
        <v>0</v>
      </c>
      <c r="SKD120" s="1845" t="e">
        <f>+SKC120/SKC$16</f>
        <v>#DIV/0!</v>
      </c>
      <c r="SKE120" s="1538">
        <f>+SKE558</f>
        <v>0</v>
      </c>
      <c r="SKF120" s="1845" t="e">
        <f>+SKE120/SKE$16</f>
        <v>#DIV/0!</v>
      </c>
      <c r="SKG120" s="1538">
        <f>+SKG558</f>
        <v>0</v>
      </c>
      <c r="SKH120" s="1845" t="e">
        <f>+SKG120/SKG$16</f>
        <v>#DIV/0!</v>
      </c>
      <c r="SKI120" s="1538">
        <f>+SKI558</f>
        <v>0</v>
      </c>
      <c r="SKJ120" s="1845" t="e">
        <f>+SKI120/SKI$16</f>
        <v>#DIV/0!</v>
      </c>
      <c r="SKK120" s="1538">
        <f>+SKK558</f>
        <v>0</v>
      </c>
      <c r="SKL120" s="1845" t="e">
        <f>+SKK120/SKK$16</f>
        <v>#DIV/0!</v>
      </c>
      <c r="SKM120" s="1538">
        <f>+SKM558</f>
        <v>0</v>
      </c>
      <c r="SKN120" s="1845" t="e">
        <f>+SKM120/SKM$16</f>
        <v>#DIV/0!</v>
      </c>
      <c r="SKO120" s="1538">
        <f>+SKO558</f>
        <v>0</v>
      </c>
      <c r="SKP120" s="1845" t="e">
        <f>+SKO120/SKO$16</f>
        <v>#DIV/0!</v>
      </c>
      <c r="SKQ120" s="1538">
        <f>+SKQ558</f>
        <v>0</v>
      </c>
      <c r="SKR120" s="1845" t="e">
        <f>+SKQ120/SKQ$16</f>
        <v>#DIV/0!</v>
      </c>
      <c r="SKS120" s="1538">
        <f>+SKS558</f>
        <v>0</v>
      </c>
      <c r="SKT120" s="1845" t="e">
        <f>+SKS120/SKS$16</f>
        <v>#DIV/0!</v>
      </c>
      <c r="SKU120" s="1538">
        <f>+SKU558</f>
        <v>0</v>
      </c>
      <c r="SKV120" s="1845" t="e">
        <f>+SKU120/SKU$16</f>
        <v>#DIV/0!</v>
      </c>
      <c r="SKW120" s="1538">
        <f>+SKW558</f>
        <v>0</v>
      </c>
      <c r="SKX120" s="1845" t="e">
        <f>+SKW120/SKW$16</f>
        <v>#DIV/0!</v>
      </c>
      <c r="SKY120" s="1538">
        <f>+SKY558</f>
        <v>0</v>
      </c>
      <c r="SKZ120" s="1845" t="e">
        <f>+SKY120/SKY$16</f>
        <v>#DIV/0!</v>
      </c>
      <c r="SLA120" s="1538">
        <f>+SLA558</f>
        <v>0</v>
      </c>
      <c r="SLB120" s="1845" t="e">
        <f>+SLA120/SLA$16</f>
        <v>#DIV/0!</v>
      </c>
      <c r="SLC120" s="1538">
        <f>+SLC558</f>
        <v>0</v>
      </c>
      <c r="SLD120" s="1845" t="e">
        <f>+SLC120/SLC$16</f>
        <v>#DIV/0!</v>
      </c>
      <c r="SLE120" s="1538">
        <f>+SLE558</f>
        <v>0</v>
      </c>
      <c r="SLF120" s="1845" t="e">
        <f>+SLE120/SLE$16</f>
        <v>#DIV/0!</v>
      </c>
      <c r="SLG120" s="1538">
        <f>+SLG558</f>
        <v>0</v>
      </c>
      <c r="SLH120" s="1845" t="e">
        <f>+SLG120/SLG$16</f>
        <v>#DIV/0!</v>
      </c>
      <c r="SLI120" s="1538">
        <f>+SLI558</f>
        <v>0</v>
      </c>
      <c r="SLJ120" s="1845" t="e">
        <f>+SLI120/SLI$16</f>
        <v>#DIV/0!</v>
      </c>
      <c r="SLK120" s="1538">
        <f>+SLK558</f>
        <v>0</v>
      </c>
      <c r="SLL120" s="1845" t="e">
        <f>+SLK120/SLK$16</f>
        <v>#DIV/0!</v>
      </c>
      <c r="SLM120" s="1538">
        <f>+SLM558</f>
        <v>0</v>
      </c>
      <c r="SLN120" s="1845" t="e">
        <f>+SLM120/SLM$16</f>
        <v>#DIV/0!</v>
      </c>
      <c r="SLO120" s="1538">
        <f>+SLO558</f>
        <v>0</v>
      </c>
      <c r="SLP120" s="1845" t="e">
        <f>+SLO120/SLO$16</f>
        <v>#DIV/0!</v>
      </c>
      <c r="SLQ120" s="1538">
        <f>+SLQ558</f>
        <v>0</v>
      </c>
      <c r="SLR120" s="1845" t="e">
        <f>+SLQ120/SLQ$16</f>
        <v>#DIV/0!</v>
      </c>
      <c r="SLS120" s="1538">
        <f>+SLS558</f>
        <v>0</v>
      </c>
      <c r="SLT120" s="1845" t="e">
        <f>+SLS120/SLS$16</f>
        <v>#DIV/0!</v>
      </c>
      <c r="SLU120" s="1538">
        <f>+SLU558</f>
        <v>0</v>
      </c>
      <c r="SLV120" s="1845" t="e">
        <f>+SLU120/SLU$16</f>
        <v>#DIV/0!</v>
      </c>
      <c r="SLW120" s="1538">
        <f>+SLW558</f>
        <v>0</v>
      </c>
      <c r="SLX120" s="1845" t="e">
        <f>+SLW120/SLW$16</f>
        <v>#DIV/0!</v>
      </c>
      <c r="SLY120" s="1538">
        <f>+SLY558</f>
        <v>0</v>
      </c>
      <c r="SLZ120" s="1845" t="e">
        <f>+SLY120/SLY$16</f>
        <v>#DIV/0!</v>
      </c>
      <c r="SMA120" s="1538">
        <f>+SMA558</f>
        <v>0</v>
      </c>
      <c r="SMB120" s="1845" t="e">
        <f>+SMA120/SMA$16</f>
        <v>#DIV/0!</v>
      </c>
      <c r="SMC120" s="1538">
        <f>+SMC558</f>
        <v>0</v>
      </c>
      <c r="SMD120" s="1845" t="e">
        <f>+SMC120/SMC$16</f>
        <v>#DIV/0!</v>
      </c>
      <c r="SME120" s="1538">
        <f>+SME558</f>
        <v>0</v>
      </c>
      <c r="SMF120" s="1845" t="e">
        <f>+SME120/SME$16</f>
        <v>#DIV/0!</v>
      </c>
      <c r="SMG120" s="1538">
        <f>+SMG558</f>
        <v>0</v>
      </c>
      <c r="SMH120" s="1845" t="e">
        <f>+SMG120/SMG$16</f>
        <v>#DIV/0!</v>
      </c>
      <c r="SMI120" s="1538">
        <f>+SMI558</f>
        <v>0</v>
      </c>
      <c r="SMJ120" s="1845" t="e">
        <f>+SMI120/SMI$16</f>
        <v>#DIV/0!</v>
      </c>
      <c r="SMK120" s="1538">
        <f>+SMK558</f>
        <v>0</v>
      </c>
      <c r="SML120" s="1845" t="e">
        <f>+SMK120/SMK$16</f>
        <v>#DIV/0!</v>
      </c>
      <c r="SMM120" s="1538">
        <f>+SMM558</f>
        <v>0</v>
      </c>
      <c r="SMN120" s="1845" t="e">
        <f>+SMM120/SMM$16</f>
        <v>#DIV/0!</v>
      </c>
      <c r="SMO120" s="1538">
        <f>+SMO558</f>
        <v>0</v>
      </c>
      <c r="SMP120" s="1845" t="e">
        <f>+SMO120/SMO$16</f>
        <v>#DIV/0!</v>
      </c>
      <c r="SMQ120" s="1538">
        <f>+SMQ558</f>
        <v>0</v>
      </c>
      <c r="SMR120" s="1845" t="e">
        <f>+SMQ120/SMQ$16</f>
        <v>#DIV/0!</v>
      </c>
      <c r="SMS120" s="1538">
        <f>+SMS558</f>
        <v>0</v>
      </c>
      <c r="SMT120" s="1845" t="e">
        <f>+SMS120/SMS$16</f>
        <v>#DIV/0!</v>
      </c>
      <c r="SMU120" s="1538">
        <f>+SMU558</f>
        <v>0</v>
      </c>
      <c r="SMV120" s="1845" t="e">
        <f>+SMU120/SMU$16</f>
        <v>#DIV/0!</v>
      </c>
      <c r="SMW120" s="1538">
        <f>+SMW558</f>
        <v>0</v>
      </c>
      <c r="SMX120" s="1845" t="e">
        <f>+SMW120/SMW$16</f>
        <v>#DIV/0!</v>
      </c>
      <c r="SMY120" s="1538">
        <f>+SMY558</f>
        <v>0</v>
      </c>
      <c r="SMZ120" s="1845" t="e">
        <f>+SMY120/SMY$16</f>
        <v>#DIV/0!</v>
      </c>
      <c r="SNA120" s="1538">
        <f>+SNA558</f>
        <v>0</v>
      </c>
      <c r="SNB120" s="1845" t="e">
        <f>+SNA120/SNA$16</f>
        <v>#DIV/0!</v>
      </c>
      <c r="SNC120" s="1538">
        <f>+SNC558</f>
        <v>0</v>
      </c>
      <c r="SND120" s="1845" t="e">
        <f>+SNC120/SNC$16</f>
        <v>#DIV/0!</v>
      </c>
      <c r="SNE120" s="1538">
        <f>+SNE558</f>
        <v>0</v>
      </c>
      <c r="SNF120" s="1845" t="e">
        <f>+SNE120/SNE$16</f>
        <v>#DIV/0!</v>
      </c>
      <c r="SNG120" s="1538">
        <f>+SNG558</f>
        <v>0</v>
      </c>
      <c r="SNH120" s="1845" t="e">
        <f>+SNG120/SNG$16</f>
        <v>#DIV/0!</v>
      </c>
      <c r="SNI120" s="1538">
        <f>+SNI558</f>
        <v>0</v>
      </c>
      <c r="SNJ120" s="1845" t="e">
        <f>+SNI120/SNI$16</f>
        <v>#DIV/0!</v>
      </c>
      <c r="SNK120" s="1538">
        <f>+SNK558</f>
        <v>0</v>
      </c>
      <c r="SNL120" s="1845" t="e">
        <f>+SNK120/SNK$16</f>
        <v>#DIV/0!</v>
      </c>
      <c r="SNM120" s="1538">
        <f>+SNM558</f>
        <v>0</v>
      </c>
      <c r="SNN120" s="1845" t="e">
        <f>+SNM120/SNM$16</f>
        <v>#DIV/0!</v>
      </c>
      <c r="SNO120" s="1538">
        <f>+SNO558</f>
        <v>0</v>
      </c>
      <c r="SNP120" s="1845" t="e">
        <f>+SNO120/SNO$16</f>
        <v>#DIV/0!</v>
      </c>
      <c r="SNQ120" s="1538">
        <f>+SNQ558</f>
        <v>0</v>
      </c>
      <c r="SNR120" s="1845" t="e">
        <f>+SNQ120/SNQ$16</f>
        <v>#DIV/0!</v>
      </c>
      <c r="SNS120" s="1538">
        <f>+SNS558</f>
        <v>0</v>
      </c>
      <c r="SNT120" s="1845" t="e">
        <f>+SNS120/SNS$16</f>
        <v>#DIV/0!</v>
      </c>
      <c r="SNU120" s="1538">
        <f>+SNU558</f>
        <v>0</v>
      </c>
      <c r="SNV120" s="1845" t="e">
        <f>+SNU120/SNU$16</f>
        <v>#DIV/0!</v>
      </c>
      <c r="SNW120" s="1538">
        <f>+SNW558</f>
        <v>0</v>
      </c>
      <c r="SNX120" s="1845" t="e">
        <f>+SNW120/SNW$16</f>
        <v>#DIV/0!</v>
      </c>
      <c r="SNY120" s="1538">
        <f>+SNY558</f>
        <v>0</v>
      </c>
      <c r="SNZ120" s="1845" t="e">
        <f>+SNY120/SNY$16</f>
        <v>#DIV/0!</v>
      </c>
      <c r="SOA120" s="1538">
        <f>+SOA558</f>
        <v>0</v>
      </c>
      <c r="SOB120" s="1845" t="e">
        <f>+SOA120/SOA$16</f>
        <v>#DIV/0!</v>
      </c>
      <c r="SOC120" s="1538">
        <f>+SOC558</f>
        <v>0</v>
      </c>
      <c r="SOD120" s="1845" t="e">
        <f>+SOC120/SOC$16</f>
        <v>#DIV/0!</v>
      </c>
      <c r="SOE120" s="1538">
        <f>+SOE558</f>
        <v>0</v>
      </c>
      <c r="SOF120" s="1845" t="e">
        <f>+SOE120/SOE$16</f>
        <v>#DIV/0!</v>
      </c>
      <c r="SOG120" s="1538">
        <f>+SOG558</f>
        <v>0</v>
      </c>
      <c r="SOH120" s="1845" t="e">
        <f>+SOG120/SOG$16</f>
        <v>#DIV/0!</v>
      </c>
      <c r="SOI120" s="1538">
        <f>+SOI558</f>
        <v>0</v>
      </c>
      <c r="SOJ120" s="1845" t="e">
        <f>+SOI120/SOI$16</f>
        <v>#DIV/0!</v>
      </c>
      <c r="SOK120" s="1538">
        <f>+SOK558</f>
        <v>0</v>
      </c>
      <c r="SOL120" s="1845" t="e">
        <f>+SOK120/SOK$16</f>
        <v>#DIV/0!</v>
      </c>
      <c r="SOM120" s="1538">
        <f>+SOM558</f>
        <v>0</v>
      </c>
      <c r="SON120" s="1845" t="e">
        <f>+SOM120/SOM$16</f>
        <v>#DIV/0!</v>
      </c>
      <c r="SOO120" s="1538">
        <f>+SOO558</f>
        <v>0</v>
      </c>
      <c r="SOP120" s="1845" t="e">
        <f>+SOO120/SOO$16</f>
        <v>#DIV/0!</v>
      </c>
      <c r="SOQ120" s="1538">
        <f>+SOQ558</f>
        <v>0</v>
      </c>
      <c r="SOR120" s="1845" t="e">
        <f>+SOQ120/SOQ$16</f>
        <v>#DIV/0!</v>
      </c>
      <c r="SOS120" s="1538">
        <f>+SOS558</f>
        <v>0</v>
      </c>
      <c r="SOT120" s="1845" t="e">
        <f>+SOS120/SOS$16</f>
        <v>#DIV/0!</v>
      </c>
      <c r="SOU120" s="1538">
        <f>+SOU558</f>
        <v>0</v>
      </c>
      <c r="SOV120" s="1845" t="e">
        <f>+SOU120/SOU$16</f>
        <v>#DIV/0!</v>
      </c>
      <c r="SOW120" s="1538">
        <f>+SOW558</f>
        <v>0</v>
      </c>
      <c r="SOX120" s="1845" t="e">
        <f>+SOW120/SOW$16</f>
        <v>#DIV/0!</v>
      </c>
      <c r="SOY120" s="1538">
        <f>+SOY558</f>
        <v>0</v>
      </c>
      <c r="SOZ120" s="1845" t="e">
        <f>+SOY120/SOY$16</f>
        <v>#DIV/0!</v>
      </c>
      <c r="SPA120" s="1538">
        <f>+SPA558</f>
        <v>0</v>
      </c>
      <c r="SPB120" s="1845" t="e">
        <f>+SPA120/SPA$16</f>
        <v>#DIV/0!</v>
      </c>
      <c r="SPC120" s="1538">
        <f>+SPC558</f>
        <v>0</v>
      </c>
      <c r="SPD120" s="1845" t="e">
        <f>+SPC120/SPC$16</f>
        <v>#DIV/0!</v>
      </c>
      <c r="SPE120" s="1538">
        <f>+SPE558</f>
        <v>0</v>
      </c>
      <c r="SPF120" s="1845" t="e">
        <f>+SPE120/SPE$16</f>
        <v>#DIV/0!</v>
      </c>
      <c r="SPG120" s="1538">
        <f>+SPG558</f>
        <v>0</v>
      </c>
      <c r="SPH120" s="1845" t="e">
        <f>+SPG120/SPG$16</f>
        <v>#DIV/0!</v>
      </c>
      <c r="SPI120" s="1538">
        <f>+SPI558</f>
        <v>0</v>
      </c>
      <c r="SPJ120" s="1845" t="e">
        <f>+SPI120/SPI$16</f>
        <v>#DIV/0!</v>
      </c>
      <c r="SPK120" s="1538">
        <f>+SPK558</f>
        <v>0</v>
      </c>
      <c r="SPL120" s="1845" t="e">
        <f>+SPK120/SPK$16</f>
        <v>#DIV/0!</v>
      </c>
      <c r="SPM120" s="1538">
        <f>+SPM558</f>
        <v>0</v>
      </c>
      <c r="SPN120" s="1845" t="e">
        <f>+SPM120/SPM$16</f>
        <v>#DIV/0!</v>
      </c>
      <c r="SPO120" s="1538">
        <f>+SPO558</f>
        <v>0</v>
      </c>
      <c r="SPP120" s="1845" t="e">
        <f>+SPO120/SPO$16</f>
        <v>#DIV/0!</v>
      </c>
      <c r="SPQ120" s="1538">
        <f>+SPQ558</f>
        <v>0</v>
      </c>
      <c r="SPR120" s="1845" t="e">
        <f>+SPQ120/SPQ$16</f>
        <v>#DIV/0!</v>
      </c>
      <c r="SPS120" s="1538">
        <f>+SPS558</f>
        <v>0</v>
      </c>
      <c r="SPT120" s="1845" t="e">
        <f>+SPS120/SPS$16</f>
        <v>#DIV/0!</v>
      </c>
      <c r="SPU120" s="1538">
        <f>+SPU558</f>
        <v>0</v>
      </c>
      <c r="SPV120" s="1845" t="e">
        <f>+SPU120/SPU$16</f>
        <v>#DIV/0!</v>
      </c>
      <c r="SPW120" s="1538">
        <f>+SPW558</f>
        <v>0</v>
      </c>
      <c r="SPX120" s="1845" t="e">
        <f>+SPW120/SPW$16</f>
        <v>#DIV/0!</v>
      </c>
      <c r="SPY120" s="1538">
        <f>+SPY558</f>
        <v>0</v>
      </c>
      <c r="SPZ120" s="1845" t="e">
        <f>+SPY120/SPY$16</f>
        <v>#DIV/0!</v>
      </c>
      <c r="SQA120" s="1538">
        <f>+SQA558</f>
        <v>0</v>
      </c>
      <c r="SQB120" s="1845" t="e">
        <f>+SQA120/SQA$16</f>
        <v>#DIV/0!</v>
      </c>
      <c r="SQC120" s="1538">
        <f>+SQC558</f>
        <v>0</v>
      </c>
      <c r="SQD120" s="1845" t="e">
        <f>+SQC120/SQC$16</f>
        <v>#DIV/0!</v>
      </c>
      <c r="SQE120" s="1538">
        <f>+SQE558</f>
        <v>0</v>
      </c>
      <c r="SQF120" s="1845" t="e">
        <f>+SQE120/SQE$16</f>
        <v>#DIV/0!</v>
      </c>
      <c r="SQG120" s="1538">
        <f>+SQG558</f>
        <v>0</v>
      </c>
      <c r="SQH120" s="1845" t="e">
        <f>+SQG120/SQG$16</f>
        <v>#DIV/0!</v>
      </c>
      <c r="SQI120" s="1538">
        <f>+SQI558</f>
        <v>0</v>
      </c>
      <c r="SQJ120" s="1845" t="e">
        <f>+SQI120/SQI$16</f>
        <v>#DIV/0!</v>
      </c>
      <c r="SQK120" s="1538">
        <f>+SQK558</f>
        <v>0</v>
      </c>
      <c r="SQL120" s="1845" t="e">
        <f>+SQK120/SQK$16</f>
        <v>#DIV/0!</v>
      </c>
      <c r="SQM120" s="1538">
        <f>+SQM558</f>
        <v>0</v>
      </c>
      <c r="SQN120" s="1845" t="e">
        <f>+SQM120/SQM$16</f>
        <v>#DIV/0!</v>
      </c>
      <c r="SQO120" s="1538">
        <f>+SQO558</f>
        <v>0</v>
      </c>
      <c r="SQP120" s="1845" t="e">
        <f>+SQO120/SQO$16</f>
        <v>#DIV/0!</v>
      </c>
      <c r="SQQ120" s="1538">
        <f>+SQQ558</f>
        <v>0</v>
      </c>
      <c r="SQR120" s="1845" t="e">
        <f>+SQQ120/SQQ$16</f>
        <v>#DIV/0!</v>
      </c>
      <c r="SQS120" s="1538">
        <f>+SQS558</f>
        <v>0</v>
      </c>
      <c r="SQT120" s="1845" t="e">
        <f>+SQS120/SQS$16</f>
        <v>#DIV/0!</v>
      </c>
      <c r="SQU120" s="1538">
        <f>+SQU558</f>
        <v>0</v>
      </c>
      <c r="SQV120" s="1845" t="e">
        <f>+SQU120/SQU$16</f>
        <v>#DIV/0!</v>
      </c>
      <c r="SQW120" s="1538">
        <f>+SQW558</f>
        <v>0</v>
      </c>
      <c r="SQX120" s="1845" t="e">
        <f>+SQW120/SQW$16</f>
        <v>#DIV/0!</v>
      </c>
      <c r="SQY120" s="1538">
        <f>+SQY558</f>
        <v>0</v>
      </c>
      <c r="SQZ120" s="1845" t="e">
        <f>+SQY120/SQY$16</f>
        <v>#DIV/0!</v>
      </c>
      <c r="SRA120" s="1538">
        <f>+SRA558</f>
        <v>0</v>
      </c>
      <c r="SRB120" s="1845" t="e">
        <f>+SRA120/SRA$16</f>
        <v>#DIV/0!</v>
      </c>
      <c r="SRC120" s="1538">
        <f>+SRC558</f>
        <v>0</v>
      </c>
      <c r="SRD120" s="1845" t="e">
        <f>+SRC120/SRC$16</f>
        <v>#DIV/0!</v>
      </c>
      <c r="SRE120" s="1538">
        <f>+SRE558</f>
        <v>0</v>
      </c>
      <c r="SRF120" s="1845" t="e">
        <f>+SRE120/SRE$16</f>
        <v>#DIV/0!</v>
      </c>
      <c r="SRG120" s="1538">
        <f>+SRG558</f>
        <v>0</v>
      </c>
      <c r="SRH120" s="1845" t="e">
        <f>+SRG120/SRG$16</f>
        <v>#DIV/0!</v>
      </c>
      <c r="SRI120" s="1538">
        <f>+SRI558</f>
        <v>0</v>
      </c>
      <c r="SRJ120" s="1845" t="e">
        <f>+SRI120/SRI$16</f>
        <v>#DIV/0!</v>
      </c>
      <c r="SRK120" s="1538">
        <f>+SRK558</f>
        <v>0</v>
      </c>
      <c r="SRL120" s="1845" t="e">
        <f>+SRK120/SRK$16</f>
        <v>#DIV/0!</v>
      </c>
      <c r="SRM120" s="1538">
        <f>+SRM558</f>
        <v>0</v>
      </c>
      <c r="SRN120" s="1845" t="e">
        <f>+SRM120/SRM$16</f>
        <v>#DIV/0!</v>
      </c>
      <c r="SRO120" s="1538">
        <f>+SRO558</f>
        <v>0</v>
      </c>
      <c r="SRP120" s="1845" t="e">
        <f>+SRO120/SRO$16</f>
        <v>#DIV/0!</v>
      </c>
      <c r="SRQ120" s="1538">
        <f>+SRQ558</f>
        <v>0</v>
      </c>
      <c r="SRR120" s="1845" t="e">
        <f>+SRQ120/SRQ$16</f>
        <v>#DIV/0!</v>
      </c>
      <c r="SRS120" s="1538">
        <f>+SRS558</f>
        <v>0</v>
      </c>
      <c r="SRT120" s="1845" t="e">
        <f>+SRS120/SRS$16</f>
        <v>#DIV/0!</v>
      </c>
      <c r="SRU120" s="1538">
        <f>+SRU558</f>
        <v>0</v>
      </c>
      <c r="SRV120" s="1845" t="e">
        <f>+SRU120/SRU$16</f>
        <v>#DIV/0!</v>
      </c>
      <c r="SRW120" s="1538">
        <f>+SRW558</f>
        <v>0</v>
      </c>
      <c r="SRX120" s="1845" t="e">
        <f>+SRW120/SRW$16</f>
        <v>#DIV/0!</v>
      </c>
      <c r="SRY120" s="1538">
        <f>+SRY558</f>
        <v>0</v>
      </c>
      <c r="SRZ120" s="1845" t="e">
        <f>+SRY120/SRY$16</f>
        <v>#DIV/0!</v>
      </c>
      <c r="SSA120" s="1538">
        <f>+SSA558</f>
        <v>0</v>
      </c>
      <c r="SSB120" s="1845" t="e">
        <f>+SSA120/SSA$16</f>
        <v>#DIV/0!</v>
      </c>
      <c r="SSC120" s="1538">
        <f>+SSC558</f>
        <v>0</v>
      </c>
      <c r="SSD120" s="1845" t="e">
        <f>+SSC120/SSC$16</f>
        <v>#DIV/0!</v>
      </c>
      <c r="SSE120" s="1538">
        <f>+SSE558</f>
        <v>0</v>
      </c>
      <c r="SSF120" s="1845" t="e">
        <f>+SSE120/SSE$16</f>
        <v>#DIV/0!</v>
      </c>
      <c r="SSG120" s="1538">
        <f>+SSG558</f>
        <v>0</v>
      </c>
      <c r="SSH120" s="1845" t="e">
        <f>+SSG120/SSG$16</f>
        <v>#DIV/0!</v>
      </c>
      <c r="SSI120" s="1538">
        <f>+SSI558</f>
        <v>0</v>
      </c>
      <c r="SSJ120" s="1845" t="e">
        <f>+SSI120/SSI$16</f>
        <v>#DIV/0!</v>
      </c>
      <c r="SSK120" s="1538">
        <f>+SSK558</f>
        <v>0</v>
      </c>
      <c r="SSL120" s="1845" t="e">
        <f>+SSK120/SSK$16</f>
        <v>#DIV/0!</v>
      </c>
      <c r="SSM120" s="1538">
        <f>+SSM558</f>
        <v>0</v>
      </c>
      <c r="SSN120" s="1845" t="e">
        <f>+SSM120/SSM$16</f>
        <v>#DIV/0!</v>
      </c>
      <c r="SSO120" s="1538">
        <f>+SSO558</f>
        <v>0</v>
      </c>
      <c r="SSP120" s="1845" t="e">
        <f>+SSO120/SSO$16</f>
        <v>#DIV/0!</v>
      </c>
      <c r="SSQ120" s="1538">
        <f>+SSQ558</f>
        <v>0</v>
      </c>
      <c r="SSR120" s="1845" t="e">
        <f>+SSQ120/SSQ$16</f>
        <v>#DIV/0!</v>
      </c>
      <c r="SSS120" s="1538">
        <f>+SSS558</f>
        <v>0</v>
      </c>
      <c r="SST120" s="1845" t="e">
        <f>+SSS120/SSS$16</f>
        <v>#DIV/0!</v>
      </c>
      <c r="SSU120" s="1538">
        <f>+SSU558</f>
        <v>0</v>
      </c>
      <c r="SSV120" s="1845" t="e">
        <f>+SSU120/SSU$16</f>
        <v>#DIV/0!</v>
      </c>
      <c r="SSW120" s="1538">
        <f>+SSW558</f>
        <v>0</v>
      </c>
      <c r="SSX120" s="1845" t="e">
        <f>+SSW120/SSW$16</f>
        <v>#DIV/0!</v>
      </c>
      <c r="SSY120" s="1538">
        <f>+SSY558</f>
        <v>0</v>
      </c>
      <c r="SSZ120" s="1845" t="e">
        <f>+SSY120/SSY$16</f>
        <v>#DIV/0!</v>
      </c>
      <c r="STA120" s="1538">
        <f>+STA558</f>
        <v>0</v>
      </c>
      <c r="STB120" s="1845" t="e">
        <f>+STA120/STA$16</f>
        <v>#DIV/0!</v>
      </c>
      <c r="STC120" s="1538">
        <f>+STC558</f>
        <v>0</v>
      </c>
      <c r="STD120" s="1845" t="e">
        <f>+STC120/STC$16</f>
        <v>#DIV/0!</v>
      </c>
      <c r="STE120" s="1538">
        <f>+STE558</f>
        <v>0</v>
      </c>
      <c r="STF120" s="1845" t="e">
        <f>+STE120/STE$16</f>
        <v>#DIV/0!</v>
      </c>
      <c r="STG120" s="1538">
        <f>+STG558</f>
        <v>0</v>
      </c>
      <c r="STH120" s="1845" t="e">
        <f>+STG120/STG$16</f>
        <v>#DIV/0!</v>
      </c>
      <c r="STI120" s="1538">
        <f>+STI558</f>
        <v>0</v>
      </c>
      <c r="STJ120" s="1845" t="e">
        <f>+STI120/STI$16</f>
        <v>#DIV/0!</v>
      </c>
      <c r="STK120" s="1538">
        <f>+STK558</f>
        <v>0</v>
      </c>
      <c r="STL120" s="1845" t="e">
        <f>+STK120/STK$16</f>
        <v>#DIV/0!</v>
      </c>
      <c r="STM120" s="1538">
        <f>+STM558</f>
        <v>0</v>
      </c>
      <c r="STN120" s="1845" t="e">
        <f>+STM120/STM$16</f>
        <v>#DIV/0!</v>
      </c>
      <c r="STO120" s="1538">
        <f>+STO558</f>
        <v>0</v>
      </c>
      <c r="STP120" s="1845" t="e">
        <f>+STO120/STO$16</f>
        <v>#DIV/0!</v>
      </c>
      <c r="STQ120" s="1538">
        <f>+STQ558</f>
        <v>0</v>
      </c>
      <c r="STR120" s="1845" t="e">
        <f>+STQ120/STQ$16</f>
        <v>#DIV/0!</v>
      </c>
      <c r="STS120" s="1538">
        <f>+STS558</f>
        <v>0</v>
      </c>
      <c r="STT120" s="1845" t="e">
        <f>+STS120/STS$16</f>
        <v>#DIV/0!</v>
      </c>
      <c r="STU120" s="1538">
        <f>+STU558</f>
        <v>0</v>
      </c>
      <c r="STV120" s="1845" t="e">
        <f>+STU120/STU$16</f>
        <v>#DIV/0!</v>
      </c>
      <c r="STW120" s="1538">
        <f>+STW558</f>
        <v>0</v>
      </c>
      <c r="STX120" s="1845" t="e">
        <f>+STW120/STW$16</f>
        <v>#DIV/0!</v>
      </c>
      <c r="STY120" s="1538">
        <f>+STY558</f>
        <v>0</v>
      </c>
      <c r="STZ120" s="1845" t="e">
        <f>+STY120/STY$16</f>
        <v>#DIV/0!</v>
      </c>
      <c r="SUA120" s="1538">
        <f>+SUA558</f>
        <v>0</v>
      </c>
      <c r="SUB120" s="1845" t="e">
        <f>+SUA120/SUA$16</f>
        <v>#DIV/0!</v>
      </c>
      <c r="SUC120" s="1538">
        <f>+SUC558</f>
        <v>0</v>
      </c>
      <c r="SUD120" s="1845" t="e">
        <f>+SUC120/SUC$16</f>
        <v>#DIV/0!</v>
      </c>
      <c r="SUE120" s="1538">
        <f>+SUE558</f>
        <v>0</v>
      </c>
      <c r="SUF120" s="1845" t="e">
        <f>+SUE120/SUE$16</f>
        <v>#DIV/0!</v>
      </c>
      <c r="SUG120" s="1538">
        <f>+SUG558</f>
        <v>0</v>
      </c>
      <c r="SUH120" s="1845" t="e">
        <f>+SUG120/SUG$16</f>
        <v>#DIV/0!</v>
      </c>
      <c r="SUI120" s="1538">
        <f>+SUI558</f>
        <v>0</v>
      </c>
      <c r="SUJ120" s="1845" t="e">
        <f>+SUI120/SUI$16</f>
        <v>#DIV/0!</v>
      </c>
      <c r="SUK120" s="1538">
        <f>+SUK558</f>
        <v>0</v>
      </c>
      <c r="SUL120" s="1845" t="e">
        <f>+SUK120/SUK$16</f>
        <v>#DIV/0!</v>
      </c>
      <c r="SUM120" s="1538">
        <f>+SUM558</f>
        <v>0</v>
      </c>
      <c r="SUN120" s="1845" t="e">
        <f>+SUM120/SUM$16</f>
        <v>#DIV/0!</v>
      </c>
      <c r="SUO120" s="1538">
        <f>+SUO558</f>
        <v>0</v>
      </c>
      <c r="SUP120" s="1845" t="e">
        <f>+SUO120/SUO$16</f>
        <v>#DIV/0!</v>
      </c>
      <c r="SUQ120" s="1538">
        <f>+SUQ558</f>
        <v>0</v>
      </c>
      <c r="SUR120" s="1845" t="e">
        <f>+SUQ120/SUQ$16</f>
        <v>#DIV/0!</v>
      </c>
      <c r="SUS120" s="1538">
        <f>+SUS558</f>
        <v>0</v>
      </c>
      <c r="SUT120" s="1845" t="e">
        <f>+SUS120/SUS$16</f>
        <v>#DIV/0!</v>
      </c>
      <c r="SUU120" s="1538">
        <f>+SUU558</f>
        <v>0</v>
      </c>
      <c r="SUV120" s="1845" t="e">
        <f>+SUU120/SUU$16</f>
        <v>#DIV/0!</v>
      </c>
      <c r="SUW120" s="1538">
        <f>+SUW558</f>
        <v>0</v>
      </c>
      <c r="SUX120" s="1845" t="e">
        <f>+SUW120/SUW$16</f>
        <v>#DIV/0!</v>
      </c>
      <c r="SUY120" s="1538">
        <f>+SUY558</f>
        <v>0</v>
      </c>
      <c r="SUZ120" s="1845" t="e">
        <f>+SUY120/SUY$16</f>
        <v>#DIV/0!</v>
      </c>
      <c r="SVA120" s="1538">
        <f>+SVA558</f>
        <v>0</v>
      </c>
      <c r="SVB120" s="1845" t="e">
        <f>+SVA120/SVA$16</f>
        <v>#DIV/0!</v>
      </c>
      <c r="SVC120" s="1538">
        <f>+SVC558</f>
        <v>0</v>
      </c>
      <c r="SVD120" s="1845" t="e">
        <f>+SVC120/SVC$16</f>
        <v>#DIV/0!</v>
      </c>
      <c r="SVE120" s="1538">
        <f>+SVE558</f>
        <v>0</v>
      </c>
      <c r="SVF120" s="1845" t="e">
        <f>+SVE120/SVE$16</f>
        <v>#DIV/0!</v>
      </c>
      <c r="SVG120" s="1538">
        <f>+SVG558</f>
        <v>0</v>
      </c>
      <c r="SVH120" s="1845" t="e">
        <f>+SVG120/SVG$16</f>
        <v>#DIV/0!</v>
      </c>
      <c r="SVI120" s="1538">
        <f>+SVI558</f>
        <v>0</v>
      </c>
      <c r="SVJ120" s="1845" t="e">
        <f>+SVI120/SVI$16</f>
        <v>#DIV/0!</v>
      </c>
      <c r="SVK120" s="1538">
        <f>+SVK558</f>
        <v>0</v>
      </c>
      <c r="SVL120" s="1845" t="e">
        <f>+SVK120/SVK$16</f>
        <v>#DIV/0!</v>
      </c>
      <c r="SVM120" s="1538">
        <f>+SVM558</f>
        <v>0</v>
      </c>
      <c r="SVN120" s="1845" t="e">
        <f>+SVM120/SVM$16</f>
        <v>#DIV/0!</v>
      </c>
      <c r="SVO120" s="1538">
        <f>+SVO558</f>
        <v>0</v>
      </c>
      <c r="SVP120" s="1845" t="e">
        <f>+SVO120/SVO$16</f>
        <v>#DIV/0!</v>
      </c>
      <c r="SVQ120" s="1538">
        <f>+SVQ558</f>
        <v>0</v>
      </c>
      <c r="SVR120" s="1845" t="e">
        <f>+SVQ120/SVQ$16</f>
        <v>#DIV/0!</v>
      </c>
      <c r="SVS120" s="1538">
        <f>+SVS558</f>
        <v>0</v>
      </c>
      <c r="SVT120" s="1845" t="e">
        <f>+SVS120/SVS$16</f>
        <v>#DIV/0!</v>
      </c>
      <c r="SVU120" s="1538">
        <f>+SVU558</f>
        <v>0</v>
      </c>
      <c r="SVV120" s="1845" t="e">
        <f>+SVU120/SVU$16</f>
        <v>#DIV/0!</v>
      </c>
      <c r="SVW120" s="1538">
        <f>+SVW558</f>
        <v>0</v>
      </c>
      <c r="SVX120" s="1845" t="e">
        <f>+SVW120/SVW$16</f>
        <v>#DIV/0!</v>
      </c>
      <c r="SVY120" s="1538">
        <f>+SVY558</f>
        <v>0</v>
      </c>
      <c r="SVZ120" s="1845" t="e">
        <f>+SVY120/SVY$16</f>
        <v>#DIV/0!</v>
      </c>
      <c r="SWA120" s="1538">
        <f>+SWA558</f>
        <v>0</v>
      </c>
      <c r="SWB120" s="1845" t="e">
        <f>+SWA120/SWA$16</f>
        <v>#DIV/0!</v>
      </c>
      <c r="SWC120" s="1538">
        <f>+SWC558</f>
        <v>0</v>
      </c>
      <c r="SWD120" s="1845" t="e">
        <f>+SWC120/SWC$16</f>
        <v>#DIV/0!</v>
      </c>
      <c r="SWE120" s="1538">
        <f>+SWE558</f>
        <v>0</v>
      </c>
      <c r="SWF120" s="1845" t="e">
        <f>+SWE120/SWE$16</f>
        <v>#DIV/0!</v>
      </c>
      <c r="SWG120" s="1538">
        <f>+SWG558</f>
        <v>0</v>
      </c>
      <c r="SWH120" s="1845" t="e">
        <f>+SWG120/SWG$16</f>
        <v>#DIV/0!</v>
      </c>
      <c r="SWI120" s="1538">
        <f>+SWI558</f>
        <v>0</v>
      </c>
      <c r="SWJ120" s="1845" t="e">
        <f>+SWI120/SWI$16</f>
        <v>#DIV/0!</v>
      </c>
      <c r="SWK120" s="1538">
        <f>+SWK558</f>
        <v>0</v>
      </c>
      <c r="SWL120" s="1845" t="e">
        <f>+SWK120/SWK$16</f>
        <v>#DIV/0!</v>
      </c>
      <c r="SWM120" s="1538">
        <f>+SWM558</f>
        <v>0</v>
      </c>
      <c r="SWN120" s="1845" t="e">
        <f>+SWM120/SWM$16</f>
        <v>#DIV/0!</v>
      </c>
      <c r="SWO120" s="1538">
        <f>+SWO558</f>
        <v>0</v>
      </c>
      <c r="SWP120" s="1845" t="e">
        <f>+SWO120/SWO$16</f>
        <v>#DIV/0!</v>
      </c>
      <c r="SWQ120" s="1538">
        <f>+SWQ558</f>
        <v>0</v>
      </c>
      <c r="SWR120" s="1845" t="e">
        <f>+SWQ120/SWQ$16</f>
        <v>#DIV/0!</v>
      </c>
      <c r="SWS120" s="1538">
        <f>+SWS558</f>
        <v>0</v>
      </c>
      <c r="SWT120" s="1845" t="e">
        <f>+SWS120/SWS$16</f>
        <v>#DIV/0!</v>
      </c>
      <c r="SWU120" s="1538">
        <f>+SWU558</f>
        <v>0</v>
      </c>
      <c r="SWV120" s="1845" t="e">
        <f>+SWU120/SWU$16</f>
        <v>#DIV/0!</v>
      </c>
      <c r="SWW120" s="1538">
        <f>+SWW558</f>
        <v>0</v>
      </c>
      <c r="SWX120" s="1845" t="e">
        <f>+SWW120/SWW$16</f>
        <v>#DIV/0!</v>
      </c>
      <c r="SWY120" s="1538">
        <f>+SWY558</f>
        <v>0</v>
      </c>
      <c r="SWZ120" s="1845" t="e">
        <f>+SWY120/SWY$16</f>
        <v>#DIV/0!</v>
      </c>
      <c r="SXA120" s="1538">
        <f>+SXA558</f>
        <v>0</v>
      </c>
      <c r="SXB120" s="1845" t="e">
        <f>+SXA120/SXA$16</f>
        <v>#DIV/0!</v>
      </c>
      <c r="SXC120" s="1538">
        <f>+SXC558</f>
        <v>0</v>
      </c>
      <c r="SXD120" s="1845" t="e">
        <f>+SXC120/SXC$16</f>
        <v>#DIV/0!</v>
      </c>
      <c r="SXE120" s="1538">
        <f>+SXE558</f>
        <v>0</v>
      </c>
      <c r="SXF120" s="1845" t="e">
        <f>+SXE120/SXE$16</f>
        <v>#DIV/0!</v>
      </c>
      <c r="SXG120" s="1538">
        <f>+SXG558</f>
        <v>0</v>
      </c>
      <c r="SXH120" s="1845" t="e">
        <f>+SXG120/SXG$16</f>
        <v>#DIV/0!</v>
      </c>
      <c r="SXI120" s="1538">
        <f>+SXI558</f>
        <v>0</v>
      </c>
      <c r="SXJ120" s="1845" t="e">
        <f>+SXI120/SXI$16</f>
        <v>#DIV/0!</v>
      </c>
      <c r="SXK120" s="1538">
        <f>+SXK558</f>
        <v>0</v>
      </c>
      <c r="SXL120" s="1845" t="e">
        <f>+SXK120/SXK$16</f>
        <v>#DIV/0!</v>
      </c>
      <c r="SXM120" s="1538">
        <f>+SXM558</f>
        <v>0</v>
      </c>
      <c r="SXN120" s="1845" t="e">
        <f>+SXM120/SXM$16</f>
        <v>#DIV/0!</v>
      </c>
      <c r="SXO120" s="1538">
        <f>+SXO558</f>
        <v>0</v>
      </c>
      <c r="SXP120" s="1845" t="e">
        <f>+SXO120/SXO$16</f>
        <v>#DIV/0!</v>
      </c>
      <c r="SXQ120" s="1538">
        <f>+SXQ558</f>
        <v>0</v>
      </c>
      <c r="SXR120" s="1845" t="e">
        <f>+SXQ120/SXQ$16</f>
        <v>#DIV/0!</v>
      </c>
      <c r="SXS120" s="1538">
        <f>+SXS558</f>
        <v>0</v>
      </c>
      <c r="SXT120" s="1845" t="e">
        <f>+SXS120/SXS$16</f>
        <v>#DIV/0!</v>
      </c>
      <c r="SXU120" s="1538">
        <f>+SXU558</f>
        <v>0</v>
      </c>
      <c r="SXV120" s="1845" t="e">
        <f>+SXU120/SXU$16</f>
        <v>#DIV/0!</v>
      </c>
      <c r="SXW120" s="1538">
        <f>+SXW558</f>
        <v>0</v>
      </c>
      <c r="SXX120" s="1845" t="e">
        <f>+SXW120/SXW$16</f>
        <v>#DIV/0!</v>
      </c>
      <c r="SXY120" s="1538">
        <f>+SXY558</f>
        <v>0</v>
      </c>
      <c r="SXZ120" s="1845" t="e">
        <f>+SXY120/SXY$16</f>
        <v>#DIV/0!</v>
      </c>
      <c r="SYA120" s="1538">
        <f>+SYA558</f>
        <v>0</v>
      </c>
      <c r="SYB120" s="1845" t="e">
        <f>+SYA120/SYA$16</f>
        <v>#DIV/0!</v>
      </c>
      <c r="SYC120" s="1538">
        <f>+SYC558</f>
        <v>0</v>
      </c>
      <c r="SYD120" s="1845" t="e">
        <f>+SYC120/SYC$16</f>
        <v>#DIV/0!</v>
      </c>
      <c r="SYE120" s="1538">
        <f>+SYE558</f>
        <v>0</v>
      </c>
      <c r="SYF120" s="1845" t="e">
        <f>+SYE120/SYE$16</f>
        <v>#DIV/0!</v>
      </c>
      <c r="SYG120" s="1538">
        <f>+SYG558</f>
        <v>0</v>
      </c>
      <c r="SYH120" s="1845" t="e">
        <f>+SYG120/SYG$16</f>
        <v>#DIV/0!</v>
      </c>
      <c r="SYI120" s="1538">
        <f>+SYI558</f>
        <v>0</v>
      </c>
      <c r="SYJ120" s="1845" t="e">
        <f>+SYI120/SYI$16</f>
        <v>#DIV/0!</v>
      </c>
      <c r="SYK120" s="1538">
        <f>+SYK558</f>
        <v>0</v>
      </c>
      <c r="SYL120" s="1845" t="e">
        <f>+SYK120/SYK$16</f>
        <v>#DIV/0!</v>
      </c>
      <c r="SYM120" s="1538">
        <f>+SYM558</f>
        <v>0</v>
      </c>
      <c r="SYN120" s="1845" t="e">
        <f>+SYM120/SYM$16</f>
        <v>#DIV/0!</v>
      </c>
      <c r="SYO120" s="1538">
        <f>+SYO558</f>
        <v>0</v>
      </c>
      <c r="SYP120" s="1845" t="e">
        <f>+SYO120/SYO$16</f>
        <v>#DIV/0!</v>
      </c>
      <c r="SYQ120" s="1538">
        <f>+SYQ558</f>
        <v>0</v>
      </c>
      <c r="SYR120" s="1845" t="e">
        <f>+SYQ120/SYQ$16</f>
        <v>#DIV/0!</v>
      </c>
      <c r="SYS120" s="1538">
        <f>+SYS558</f>
        <v>0</v>
      </c>
      <c r="SYT120" s="1845" t="e">
        <f>+SYS120/SYS$16</f>
        <v>#DIV/0!</v>
      </c>
      <c r="SYU120" s="1538">
        <f>+SYU558</f>
        <v>0</v>
      </c>
      <c r="SYV120" s="1845" t="e">
        <f>+SYU120/SYU$16</f>
        <v>#DIV/0!</v>
      </c>
      <c r="SYW120" s="1538">
        <f>+SYW558</f>
        <v>0</v>
      </c>
      <c r="SYX120" s="1845" t="e">
        <f>+SYW120/SYW$16</f>
        <v>#DIV/0!</v>
      </c>
      <c r="SYY120" s="1538">
        <f>+SYY558</f>
        <v>0</v>
      </c>
      <c r="SYZ120" s="1845" t="e">
        <f>+SYY120/SYY$16</f>
        <v>#DIV/0!</v>
      </c>
      <c r="SZA120" s="1538">
        <f>+SZA558</f>
        <v>0</v>
      </c>
      <c r="SZB120" s="1845" t="e">
        <f>+SZA120/SZA$16</f>
        <v>#DIV/0!</v>
      </c>
      <c r="SZC120" s="1538">
        <f>+SZC558</f>
        <v>0</v>
      </c>
      <c r="SZD120" s="1845" t="e">
        <f>+SZC120/SZC$16</f>
        <v>#DIV/0!</v>
      </c>
      <c r="SZE120" s="1538">
        <f>+SZE558</f>
        <v>0</v>
      </c>
      <c r="SZF120" s="1845" t="e">
        <f>+SZE120/SZE$16</f>
        <v>#DIV/0!</v>
      </c>
      <c r="SZG120" s="1538">
        <f>+SZG558</f>
        <v>0</v>
      </c>
      <c r="SZH120" s="1845" t="e">
        <f>+SZG120/SZG$16</f>
        <v>#DIV/0!</v>
      </c>
      <c r="SZI120" s="1538">
        <f>+SZI558</f>
        <v>0</v>
      </c>
      <c r="SZJ120" s="1845" t="e">
        <f>+SZI120/SZI$16</f>
        <v>#DIV/0!</v>
      </c>
      <c r="SZK120" s="1538">
        <f>+SZK558</f>
        <v>0</v>
      </c>
      <c r="SZL120" s="1845" t="e">
        <f>+SZK120/SZK$16</f>
        <v>#DIV/0!</v>
      </c>
      <c r="SZM120" s="1538">
        <f>+SZM558</f>
        <v>0</v>
      </c>
      <c r="SZN120" s="1845" t="e">
        <f>+SZM120/SZM$16</f>
        <v>#DIV/0!</v>
      </c>
      <c r="SZO120" s="1538">
        <f>+SZO558</f>
        <v>0</v>
      </c>
      <c r="SZP120" s="1845" t="e">
        <f>+SZO120/SZO$16</f>
        <v>#DIV/0!</v>
      </c>
      <c r="SZQ120" s="1538">
        <f>+SZQ558</f>
        <v>0</v>
      </c>
      <c r="SZR120" s="1845" t="e">
        <f>+SZQ120/SZQ$16</f>
        <v>#DIV/0!</v>
      </c>
      <c r="SZS120" s="1538">
        <f>+SZS558</f>
        <v>0</v>
      </c>
      <c r="SZT120" s="1845" t="e">
        <f>+SZS120/SZS$16</f>
        <v>#DIV/0!</v>
      </c>
      <c r="SZU120" s="1538">
        <f>+SZU558</f>
        <v>0</v>
      </c>
      <c r="SZV120" s="1845" t="e">
        <f>+SZU120/SZU$16</f>
        <v>#DIV/0!</v>
      </c>
      <c r="SZW120" s="1538">
        <f>+SZW558</f>
        <v>0</v>
      </c>
      <c r="SZX120" s="1845" t="e">
        <f>+SZW120/SZW$16</f>
        <v>#DIV/0!</v>
      </c>
      <c r="SZY120" s="1538">
        <f>+SZY558</f>
        <v>0</v>
      </c>
      <c r="SZZ120" s="1845" t="e">
        <f>+SZY120/SZY$16</f>
        <v>#DIV/0!</v>
      </c>
      <c r="TAA120" s="1538">
        <f>+TAA558</f>
        <v>0</v>
      </c>
      <c r="TAB120" s="1845" t="e">
        <f>+TAA120/TAA$16</f>
        <v>#DIV/0!</v>
      </c>
      <c r="TAC120" s="1538">
        <f>+TAC558</f>
        <v>0</v>
      </c>
      <c r="TAD120" s="1845" t="e">
        <f>+TAC120/TAC$16</f>
        <v>#DIV/0!</v>
      </c>
      <c r="TAE120" s="1538">
        <f>+TAE558</f>
        <v>0</v>
      </c>
      <c r="TAF120" s="1845" t="e">
        <f>+TAE120/TAE$16</f>
        <v>#DIV/0!</v>
      </c>
      <c r="TAG120" s="1538">
        <f>+TAG558</f>
        <v>0</v>
      </c>
      <c r="TAH120" s="1845" t="e">
        <f>+TAG120/TAG$16</f>
        <v>#DIV/0!</v>
      </c>
      <c r="TAI120" s="1538">
        <f>+TAI558</f>
        <v>0</v>
      </c>
      <c r="TAJ120" s="1845" t="e">
        <f>+TAI120/TAI$16</f>
        <v>#DIV/0!</v>
      </c>
      <c r="TAK120" s="1538">
        <f>+TAK558</f>
        <v>0</v>
      </c>
      <c r="TAL120" s="1845" t="e">
        <f>+TAK120/TAK$16</f>
        <v>#DIV/0!</v>
      </c>
      <c r="TAM120" s="1538">
        <f>+TAM558</f>
        <v>0</v>
      </c>
      <c r="TAN120" s="1845" t="e">
        <f>+TAM120/TAM$16</f>
        <v>#DIV/0!</v>
      </c>
      <c r="TAO120" s="1538">
        <f>+TAO558</f>
        <v>0</v>
      </c>
      <c r="TAP120" s="1845" t="e">
        <f>+TAO120/TAO$16</f>
        <v>#DIV/0!</v>
      </c>
      <c r="TAQ120" s="1538">
        <f>+TAQ558</f>
        <v>0</v>
      </c>
      <c r="TAR120" s="1845" t="e">
        <f>+TAQ120/TAQ$16</f>
        <v>#DIV/0!</v>
      </c>
      <c r="TAS120" s="1538">
        <f>+TAS558</f>
        <v>0</v>
      </c>
      <c r="TAT120" s="1845" t="e">
        <f>+TAS120/TAS$16</f>
        <v>#DIV/0!</v>
      </c>
      <c r="TAU120" s="1538">
        <f>+TAU558</f>
        <v>0</v>
      </c>
      <c r="TAV120" s="1845" t="e">
        <f>+TAU120/TAU$16</f>
        <v>#DIV/0!</v>
      </c>
      <c r="TAW120" s="1538">
        <f>+TAW558</f>
        <v>0</v>
      </c>
      <c r="TAX120" s="1845" t="e">
        <f>+TAW120/TAW$16</f>
        <v>#DIV/0!</v>
      </c>
      <c r="TAY120" s="1538">
        <f>+TAY558</f>
        <v>0</v>
      </c>
      <c r="TAZ120" s="1845" t="e">
        <f>+TAY120/TAY$16</f>
        <v>#DIV/0!</v>
      </c>
      <c r="TBA120" s="1538">
        <f>+TBA558</f>
        <v>0</v>
      </c>
      <c r="TBB120" s="1845" t="e">
        <f>+TBA120/TBA$16</f>
        <v>#DIV/0!</v>
      </c>
      <c r="TBC120" s="1538">
        <f>+TBC558</f>
        <v>0</v>
      </c>
      <c r="TBD120" s="1845" t="e">
        <f>+TBC120/TBC$16</f>
        <v>#DIV/0!</v>
      </c>
      <c r="TBE120" s="1538">
        <f>+TBE558</f>
        <v>0</v>
      </c>
      <c r="TBF120" s="1845" t="e">
        <f>+TBE120/TBE$16</f>
        <v>#DIV/0!</v>
      </c>
      <c r="TBG120" s="1538">
        <f>+TBG558</f>
        <v>0</v>
      </c>
      <c r="TBH120" s="1845" t="e">
        <f>+TBG120/TBG$16</f>
        <v>#DIV/0!</v>
      </c>
      <c r="TBI120" s="1538">
        <f>+TBI558</f>
        <v>0</v>
      </c>
      <c r="TBJ120" s="1845" t="e">
        <f>+TBI120/TBI$16</f>
        <v>#DIV/0!</v>
      </c>
      <c r="TBK120" s="1538">
        <f>+TBK558</f>
        <v>0</v>
      </c>
      <c r="TBL120" s="1845" t="e">
        <f>+TBK120/TBK$16</f>
        <v>#DIV/0!</v>
      </c>
      <c r="TBM120" s="1538">
        <f>+TBM558</f>
        <v>0</v>
      </c>
      <c r="TBN120" s="1845" t="e">
        <f>+TBM120/TBM$16</f>
        <v>#DIV/0!</v>
      </c>
      <c r="TBO120" s="1538">
        <f>+TBO558</f>
        <v>0</v>
      </c>
      <c r="TBP120" s="1845" t="e">
        <f>+TBO120/TBO$16</f>
        <v>#DIV/0!</v>
      </c>
      <c r="TBQ120" s="1538">
        <f>+TBQ558</f>
        <v>0</v>
      </c>
      <c r="TBR120" s="1845" t="e">
        <f>+TBQ120/TBQ$16</f>
        <v>#DIV/0!</v>
      </c>
      <c r="TBS120" s="1538">
        <f>+TBS558</f>
        <v>0</v>
      </c>
      <c r="TBT120" s="1845" t="e">
        <f>+TBS120/TBS$16</f>
        <v>#DIV/0!</v>
      </c>
      <c r="TBU120" s="1538">
        <f>+TBU558</f>
        <v>0</v>
      </c>
      <c r="TBV120" s="1845" t="e">
        <f>+TBU120/TBU$16</f>
        <v>#DIV/0!</v>
      </c>
      <c r="TBW120" s="1538">
        <f>+TBW558</f>
        <v>0</v>
      </c>
      <c r="TBX120" s="1845" t="e">
        <f>+TBW120/TBW$16</f>
        <v>#DIV/0!</v>
      </c>
      <c r="TBY120" s="1538">
        <f>+TBY558</f>
        <v>0</v>
      </c>
      <c r="TBZ120" s="1845" t="e">
        <f>+TBY120/TBY$16</f>
        <v>#DIV/0!</v>
      </c>
      <c r="TCA120" s="1538">
        <f>+TCA558</f>
        <v>0</v>
      </c>
      <c r="TCB120" s="1845" t="e">
        <f>+TCA120/TCA$16</f>
        <v>#DIV/0!</v>
      </c>
      <c r="TCC120" s="1538">
        <f>+TCC558</f>
        <v>0</v>
      </c>
      <c r="TCD120" s="1845" t="e">
        <f>+TCC120/TCC$16</f>
        <v>#DIV/0!</v>
      </c>
      <c r="TCE120" s="1538">
        <f>+TCE558</f>
        <v>0</v>
      </c>
      <c r="TCF120" s="1845" t="e">
        <f>+TCE120/TCE$16</f>
        <v>#DIV/0!</v>
      </c>
      <c r="TCG120" s="1538">
        <f>+TCG558</f>
        <v>0</v>
      </c>
      <c r="TCH120" s="1845" t="e">
        <f>+TCG120/TCG$16</f>
        <v>#DIV/0!</v>
      </c>
      <c r="TCI120" s="1538">
        <f>+TCI558</f>
        <v>0</v>
      </c>
      <c r="TCJ120" s="1845" t="e">
        <f>+TCI120/TCI$16</f>
        <v>#DIV/0!</v>
      </c>
      <c r="TCK120" s="1538">
        <f>+TCK558</f>
        <v>0</v>
      </c>
      <c r="TCL120" s="1845" t="e">
        <f>+TCK120/TCK$16</f>
        <v>#DIV/0!</v>
      </c>
      <c r="TCM120" s="1538">
        <f>+TCM558</f>
        <v>0</v>
      </c>
      <c r="TCN120" s="1845" t="e">
        <f>+TCM120/TCM$16</f>
        <v>#DIV/0!</v>
      </c>
      <c r="TCO120" s="1538">
        <f>+TCO558</f>
        <v>0</v>
      </c>
      <c r="TCP120" s="1845" t="e">
        <f>+TCO120/TCO$16</f>
        <v>#DIV/0!</v>
      </c>
      <c r="TCQ120" s="1538">
        <f>+TCQ558</f>
        <v>0</v>
      </c>
      <c r="TCR120" s="1845" t="e">
        <f>+TCQ120/TCQ$16</f>
        <v>#DIV/0!</v>
      </c>
      <c r="TCS120" s="1538">
        <f>+TCS558</f>
        <v>0</v>
      </c>
      <c r="TCT120" s="1845" t="e">
        <f>+TCS120/TCS$16</f>
        <v>#DIV/0!</v>
      </c>
      <c r="TCU120" s="1538">
        <f>+TCU558</f>
        <v>0</v>
      </c>
      <c r="TCV120" s="1845" t="e">
        <f>+TCU120/TCU$16</f>
        <v>#DIV/0!</v>
      </c>
      <c r="TCW120" s="1538">
        <f>+TCW558</f>
        <v>0</v>
      </c>
      <c r="TCX120" s="1845" t="e">
        <f>+TCW120/TCW$16</f>
        <v>#DIV/0!</v>
      </c>
      <c r="TCY120" s="1538">
        <f>+TCY558</f>
        <v>0</v>
      </c>
      <c r="TCZ120" s="1845" t="e">
        <f>+TCY120/TCY$16</f>
        <v>#DIV/0!</v>
      </c>
      <c r="TDA120" s="1538">
        <f>+TDA558</f>
        <v>0</v>
      </c>
      <c r="TDB120" s="1845" t="e">
        <f>+TDA120/TDA$16</f>
        <v>#DIV/0!</v>
      </c>
      <c r="TDC120" s="1538">
        <f>+TDC558</f>
        <v>0</v>
      </c>
      <c r="TDD120" s="1845" t="e">
        <f>+TDC120/TDC$16</f>
        <v>#DIV/0!</v>
      </c>
      <c r="TDE120" s="1538">
        <f>+TDE558</f>
        <v>0</v>
      </c>
      <c r="TDF120" s="1845" t="e">
        <f>+TDE120/TDE$16</f>
        <v>#DIV/0!</v>
      </c>
      <c r="TDG120" s="1538">
        <f>+TDG558</f>
        <v>0</v>
      </c>
      <c r="TDH120" s="1845" t="e">
        <f>+TDG120/TDG$16</f>
        <v>#DIV/0!</v>
      </c>
      <c r="TDI120" s="1538">
        <f>+TDI558</f>
        <v>0</v>
      </c>
      <c r="TDJ120" s="1845" t="e">
        <f>+TDI120/TDI$16</f>
        <v>#DIV/0!</v>
      </c>
      <c r="TDK120" s="1538">
        <f>+TDK558</f>
        <v>0</v>
      </c>
      <c r="TDL120" s="1845" t="e">
        <f>+TDK120/TDK$16</f>
        <v>#DIV/0!</v>
      </c>
      <c r="TDM120" s="1538">
        <f>+TDM558</f>
        <v>0</v>
      </c>
      <c r="TDN120" s="1845" t="e">
        <f>+TDM120/TDM$16</f>
        <v>#DIV/0!</v>
      </c>
      <c r="TDO120" s="1538">
        <f>+TDO558</f>
        <v>0</v>
      </c>
      <c r="TDP120" s="1845" t="e">
        <f>+TDO120/TDO$16</f>
        <v>#DIV/0!</v>
      </c>
      <c r="TDQ120" s="1538">
        <f>+TDQ558</f>
        <v>0</v>
      </c>
      <c r="TDR120" s="1845" t="e">
        <f>+TDQ120/TDQ$16</f>
        <v>#DIV/0!</v>
      </c>
      <c r="TDS120" s="1538">
        <f>+TDS558</f>
        <v>0</v>
      </c>
      <c r="TDT120" s="1845" t="e">
        <f>+TDS120/TDS$16</f>
        <v>#DIV/0!</v>
      </c>
      <c r="TDU120" s="1538">
        <f>+TDU558</f>
        <v>0</v>
      </c>
      <c r="TDV120" s="1845" t="e">
        <f>+TDU120/TDU$16</f>
        <v>#DIV/0!</v>
      </c>
      <c r="TDW120" s="1538">
        <f>+TDW558</f>
        <v>0</v>
      </c>
      <c r="TDX120" s="1845" t="e">
        <f>+TDW120/TDW$16</f>
        <v>#DIV/0!</v>
      </c>
      <c r="TDY120" s="1538">
        <f>+TDY558</f>
        <v>0</v>
      </c>
      <c r="TDZ120" s="1845" t="e">
        <f>+TDY120/TDY$16</f>
        <v>#DIV/0!</v>
      </c>
      <c r="TEA120" s="1538">
        <f>+TEA558</f>
        <v>0</v>
      </c>
      <c r="TEB120" s="1845" t="e">
        <f>+TEA120/TEA$16</f>
        <v>#DIV/0!</v>
      </c>
      <c r="TEC120" s="1538">
        <f>+TEC558</f>
        <v>0</v>
      </c>
      <c r="TED120" s="1845" t="e">
        <f>+TEC120/TEC$16</f>
        <v>#DIV/0!</v>
      </c>
      <c r="TEE120" s="1538">
        <f>+TEE558</f>
        <v>0</v>
      </c>
      <c r="TEF120" s="1845" t="e">
        <f>+TEE120/TEE$16</f>
        <v>#DIV/0!</v>
      </c>
      <c r="TEG120" s="1538">
        <f>+TEG558</f>
        <v>0</v>
      </c>
      <c r="TEH120" s="1845" t="e">
        <f>+TEG120/TEG$16</f>
        <v>#DIV/0!</v>
      </c>
      <c r="TEI120" s="1538">
        <f>+TEI558</f>
        <v>0</v>
      </c>
      <c r="TEJ120" s="1845" t="e">
        <f>+TEI120/TEI$16</f>
        <v>#DIV/0!</v>
      </c>
      <c r="TEK120" s="1538">
        <f>+TEK558</f>
        <v>0</v>
      </c>
      <c r="TEL120" s="1845" t="e">
        <f>+TEK120/TEK$16</f>
        <v>#DIV/0!</v>
      </c>
      <c r="TEM120" s="1538">
        <f>+TEM558</f>
        <v>0</v>
      </c>
      <c r="TEN120" s="1845" t="e">
        <f>+TEM120/TEM$16</f>
        <v>#DIV/0!</v>
      </c>
      <c r="TEO120" s="1538">
        <f>+TEO558</f>
        <v>0</v>
      </c>
      <c r="TEP120" s="1845" t="e">
        <f>+TEO120/TEO$16</f>
        <v>#DIV/0!</v>
      </c>
      <c r="TEQ120" s="1538">
        <f>+TEQ558</f>
        <v>0</v>
      </c>
      <c r="TER120" s="1845" t="e">
        <f>+TEQ120/TEQ$16</f>
        <v>#DIV/0!</v>
      </c>
      <c r="TES120" s="1538">
        <f>+TES558</f>
        <v>0</v>
      </c>
      <c r="TET120" s="1845" t="e">
        <f>+TES120/TES$16</f>
        <v>#DIV/0!</v>
      </c>
      <c r="TEU120" s="1538">
        <f>+TEU558</f>
        <v>0</v>
      </c>
      <c r="TEV120" s="1845" t="e">
        <f>+TEU120/TEU$16</f>
        <v>#DIV/0!</v>
      </c>
      <c r="TEW120" s="1538">
        <f>+TEW558</f>
        <v>0</v>
      </c>
      <c r="TEX120" s="1845" t="e">
        <f>+TEW120/TEW$16</f>
        <v>#DIV/0!</v>
      </c>
      <c r="TEY120" s="1538">
        <f>+TEY558</f>
        <v>0</v>
      </c>
      <c r="TEZ120" s="1845" t="e">
        <f>+TEY120/TEY$16</f>
        <v>#DIV/0!</v>
      </c>
      <c r="TFA120" s="1538">
        <f>+TFA558</f>
        <v>0</v>
      </c>
      <c r="TFB120" s="1845" t="e">
        <f>+TFA120/TFA$16</f>
        <v>#DIV/0!</v>
      </c>
      <c r="TFC120" s="1538">
        <f>+TFC558</f>
        <v>0</v>
      </c>
      <c r="TFD120" s="1845" t="e">
        <f>+TFC120/TFC$16</f>
        <v>#DIV/0!</v>
      </c>
      <c r="TFE120" s="1538">
        <f>+TFE558</f>
        <v>0</v>
      </c>
      <c r="TFF120" s="1845" t="e">
        <f>+TFE120/TFE$16</f>
        <v>#DIV/0!</v>
      </c>
      <c r="TFG120" s="1538">
        <f>+TFG558</f>
        <v>0</v>
      </c>
      <c r="TFH120" s="1845" t="e">
        <f>+TFG120/TFG$16</f>
        <v>#DIV/0!</v>
      </c>
      <c r="TFI120" s="1538">
        <f>+TFI558</f>
        <v>0</v>
      </c>
      <c r="TFJ120" s="1845" t="e">
        <f>+TFI120/TFI$16</f>
        <v>#DIV/0!</v>
      </c>
      <c r="TFK120" s="1538">
        <f>+TFK558</f>
        <v>0</v>
      </c>
      <c r="TFL120" s="1845" t="e">
        <f>+TFK120/TFK$16</f>
        <v>#DIV/0!</v>
      </c>
      <c r="TFM120" s="1538">
        <f>+TFM558</f>
        <v>0</v>
      </c>
      <c r="TFN120" s="1845" t="e">
        <f>+TFM120/TFM$16</f>
        <v>#DIV/0!</v>
      </c>
      <c r="TFO120" s="1538">
        <f>+TFO558</f>
        <v>0</v>
      </c>
      <c r="TFP120" s="1845" t="e">
        <f>+TFO120/TFO$16</f>
        <v>#DIV/0!</v>
      </c>
      <c r="TFQ120" s="1538">
        <f>+TFQ558</f>
        <v>0</v>
      </c>
      <c r="TFR120" s="1845" t="e">
        <f>+TFQ120/TFQ$16</f>
        <v>#DIV/0!</v>
      </c>
      <c r="TFS120" s="1538">
        <f>+TFS558</f>
        <v>0</v>
      </c>
      <c r="TFT120" s="1845" t="e">
        <f>+TFS120/TFS$16</f>
        <v>#DIV/0!</v>
      </c>
      <c r="TFU120" s="1538">
        <f>+TFU558</f>
        <v>0</v>
      </c>
      <c r="TFV120" s="1845" t="e">
        <f>+TFU120/TFU$16</f>
        <v>#DIV/0!</v>
      </c>
      <c r="TFW120" s="1538">
        <f>+TFW558</f>
        <v>0</v>
      </c>
      <c r="TFX120" s="1845" t="e">
        <f>+TFW120/TFW$16</f>
        <v>#DIV/0!</v>
      </c>
      <c r="TFY120" s="1538">
        <f>+TFY558</f>
        <v>0</v>
      </c>
      <c r="TFZ120" s="1845" t="e">
        <f>+TFY120/TFY$16</f>
        <v>#DIV/0!</v>
      </c>
      <c r="TGA120" s="1538">
        <f>+TGA558</f>
        <v>0</v>
      </c>
      <c r="TGB120" s="1845" t="e">
        <f>+TGA120/TGA$16</f>
        <v>#DIV/0!</v>
      </c>
      <c r="TGC120" s="1538">
        <f>+TGC558</f>
        <v>0</v>
      </c>
      <c r="TGD120" s="1845" t="e">
        <f>+TGC120/TGC$16</f>
        <v>#DIV/0!</v>
      </c>
      <c r="TGE120" s="1538">
        <f>+TGE558</f>
        <v>0</v>
      </c>
      <c r="TGF120" s="1845" t="e">
        <f>+TGE120/TGE$16</f>
        <v>#DIV/0!</v>
      </c>
      <c r="TGG120" s="1538">
        <f>+TGG558</f>
        <v>0</v>
      </c>
      <c r="TGH120" s="1845" t="e">
        <f>+TGG120/TGG$16</f>
        <v>#DIV/0!</v>
      </c>
      <c r="TGI120" s="1538">
        <f>+TGI558</f>
        <v>0</v>
      </c>
      <c r="TGJ120" s="1845" t="e">
        <f>+TGI120/TGI$16</f>
        <v>#DIV/0!</v>
      </c>
      <c r="TGK120" s="1538">
        <f>+TGK558</f>
        <v>0</v>
      </c>
      <c r="TGL120" s="1845" t="e">
        <f>+TGK120/TGK$16</f>
        <v>#DIV/0!</v>
      </c>
      <c r="TGM120" s="1538">
        <f>+TGM558</f>
        <v>0</v>
      </c>
      <c r="TGN120" s="1845" t="e">
        <f>+TGM120/TGM$16</f>
        <v>#DIV/0!</v>
      </c>
      <c r="TGO120" s="1538">
        <f>+TGO558</f>
        <v>0</v>
      </c>
      <c r="TGP120" s="1845" t="e">
        <f>+TGO120/TGO$16</f>
        <v>#DIV/0!</v>
      </c>
      <c r="TGQ120" s="1538">
        <f>+TGQ558</f>
        <v>0</v>
      </c>
      <c r="TGR120" s="1845" t="e">
        <f>+TGQ120/TGQ$16</f>
        <v>#DIV/0!</v>
      </c>
      <c r="TGS120" s="1538">
        <f>+TGS558</f>
        <v>0</v>
      </c>
      <c r="TGT120" s="1845" t="e">
        <f>+TGS120/TGS$16</f>
        <v>#DIV/0!</v>
      </c>
      <c r="TGU120" s="1538">
        <f>+TGU558</f>
        <v>0</v>
      </c>
      <c r="TGV120" s="1845" t="e">
        <f>+TGU120/TGU$16</f>
        <v>#DIV/0!</v>
      </c>
      <c r="TGW120" s="1538">
        <f>+TGW558</f>
        <v>0</v>
      </c>
      <c r="TGX120" s="1845" t="e">
        <f>+TGW120/TGW$16</f>
        <v>#DIV/0!</v>
      </c>
      <c r="TGY120" s="1538">
        <f>+TGY558</f>
        <v>0</v>
      </c>
      <c r="TGZ120" s="1845" t="e">
        <f>+TGY120/TGY$16</f>
        <v>#DIV/0!</v>
      </c>
      <c r="THA120" s="1538">
        <f>+THA558</f>
        <v>0</v>
      </c>
      <c r="THB120" s="1845" t="e">
        <f>+THA120/THA$16</f>
        <v>#DIV/0!</v>
      </c>
      <c r="THC120" s="1538">
        <f>+THC558</f>
        <v>0</v>
      </c>
      <c r="THD120" s="1845" t="e">
        <f>+THC120/THC$16</f>
        <v>#DIV/0!</v>
      </c>
      <c r="THE120" s="1538">
        <f>+THE558</f>
        <v>0</v>
      </c>
      <c r="THF120" s="1845" t="e">
        <f>+THE120/THE$16</f>
        <v>#DIV/0!</v>
      </c>
      <c r="THG120" s="1538">
        <f>+THG558</f>
        <v>0</v>
      </c>
      <c r="THH120" s="1845" t="e">
        <f>+THG120/THG$16</f>
        <v>#DIV/0!</v>
      </c>
      <c r="THI120" s="1538">
        <f>+THI558</f>
        <v>0</v>
      </c>
      <c r="THJ120" s="1845" t="e">
        <f>+THI120/THI$16</f>
        <v>#DIV/0!</v>
      </c>
      <c r="THK120" s="1538">
        <f>+THK558</f>
        <v>0</v>
      </c>
      <c r="THL120" s="1845" t="e">
        <f>+THK120/THK$16</f>
        <v>#DIV/0!</v>
      </c>
      <c r="THM120" s="1538">
        <f>+THM558</f>
        <v>0</v>
      </c>
      <c r="THN120" s="1845" t="e">
        <f>+THM120/THM$16</f>
        <v>#DIV/0!</v>
      </c>
      <c r="THO120" s="1538">
        <f>+THO558</f>
        <v>0</v>
      </c>
      <c r="THP120" s="1845" t="e">
        <f>+THO120/THO$16</f>
        <v>#DIV/0!</v>
      </c>
      <c r="THQ120" s="1538">
        <f>+THQ558</f>
        <v>0</v>
      </c>
      <c r="THR120" s="1845" t="e">
        <f>+THQ120/THQ$16</f>
        <v>#DIV/0!</v>
      </c>
      <c r="THS120" s="1538">
        <f>+THS558</f>
        <v>0</v>
      </c>
      <c r="THT120" s="1845" t="e">
        <f>+THS120/THS$16</f>
        <v>#DIV/0!</v>
      </c>
      <c r="THU120" s="1538">
        <f>+THU558</f>
        <v>0</v>
      </c>
      <c r="THV120" s="1845" t="e">
        <f>+THU120/THU$16</f>
        <v>#DIV/0!</v>
      </c>
      <c r="THW120" s="1538">
        <f>+THW558</f>
        <v>0</v>
      </c>
      <c r="THX120" s="1845" t="e">
        <f>+THW120/THW$16</f>
        <v>#DIV/0!</v>
      </c>
      <c r="THY120" s="1538">
        <f>+THY558</f>
        <v>0</v>
      </c>
      <c r="THZ120" s="1845" t="e">
        <f>+THY120/THY$16</f>
        <v>#DIV/0!</v>
      </c>
      <c r="TIA120" s="1538">
        <f>+TIA558</f>
        <v>0</v>
      </c>
      <c r="TIB120" s="1845" t="e">
        <f>+TIA120/TIA$16</f>
        <v>#DIV/0!</v>
      </c>
      <c r="TIC120" s="1538">
        <f>+TIC558</f>
        <v>0</v>
      </c>
      <c r="TID120" s="1845" t="e">
        <f>+TIC120/TIC$16</f>
        <v>#DIV/0!</v>
      </c>
      <c r="TIE120" s="1538">
        <f>+TIE558</f>
        <v>0</v>
      </c>
      <c r="TIF120" s="1845" t="e">
        <f>+TIE120/TIE$16</f>
        <v>#DIV/0!</v>
      </c>
      <c r="TIG120" s="1538">
        <f>+TIG558</f>
        <v>0</v>
      </c>
      <c r="TIH120" s="1845" t="e">
        <f>+TIG120/TIG$16</f>
        <v>#DIV/0!</v>
      </c>
      <c r="TII120" s="1538">
        <f>+TII558</f>
        <v>0</v>
      </c>
      <c r="TIJ120" s="1845" t="e">
        <f>+TII120/TII$16</f>
        <v>#DIV/0!</v>
      </c>
      <c r="TIK120" s="1538">
        <f>+TIK558</f>
        <v>0</v>
      </c>
      <c r="TIL120" s="1845" t="e">
        <f>+TIK120/TIK$16</f>
        <v>#DIV/0!</v>
      </c>
      <c r="TIM120" s="1538">
        <f>+TIM558</f>
        <v>0</v>
      </c>
      <c r="TIN120" s="1845" t="e">
        <f>+TIM120/TIM$16</f>
        <v>#DIV/0!</v>
      </c>
      <c r="TIO120" s="1538">
        <f>+TIO558</f>
        <v>0</v>
      </c>
      <c r="TIP120" s="1845" t="e">
        <f>+TIO120/TIO$16</f>
        <v>#DIV/0!</v>
      </c>
      <c r="TIQ120" s="1538">
        <f>+TIQ558</f>
        <v>0</v>
      </c>
      <c r="TIR120" s="1845" t="e">
        <f>+TIQ120/TIQ$16</f>
        <v>#DIV/0!</v>
      </c>
      <c r="TIS120" s="1538">
        <f>+TIS558</f>
        <v>0</v>
      </c>
      <c r="TIT120" s="1845" t="e">
        <f>+TIS120/TIS$16</f>
        <v>#DIV/0!</v>
      </c>
      <c r="TIU120" s="1538">
        <f>+TIU558</f>
        <v>0</v>
      </c>
      <c r="TIV120" s="1845" t="e">
        <f>+TIU120/TIU$16</f>
        <v>#DIV/0!</v>
      </c>
      <c r="TIW120" s="1538">
        <f>+TIW558</f>
        <v>0</v>
      </c>
      <c r="TIX120" s="1845" t="e">
        <f>+TIW120/TIW$16</f>
        <v>#DIV/0!</v>
      </c>
      <c r="TIY120" s="1538">
        <f>+TIY558</f>
        <v>0</v>
      </c>
      <c r="TIZ120" s="1845" t="e">
        <f>+TIY120/TIY$16</f>
        <v>#DIV/0!</v>
      </c>
      <c r="TJA120" s="1538">
        <f>+TJA558</f>
        <v>0</v>
      </c>
      <c r="TJB120" s="1845" t="e">
        <f>+TJA120/TJA$16</f>
        <v>#DIV/0!</v>
      </c>
      <c r="TJC120" s="1538">
        <f>+TJC558</f>
        <v>0</v>
      </c>
      <c r="TJD120" s="1845" t="e">
        <f>+TJC120/TJC$16</f>
        <v>#DIV/0!</v>
      </c>
      <c r="TJE120" s="1538">
        <f>+TJE558</f>
        <v>0</v>
      </c>
      <c r="TJF120" s="1845" t="e">
        <f>+TJE120/TJE$16</f>
        <v>#DIV/0!</v>
      </c>
      <c r="TJG120" s="1538">
        <f>+TJG558</f>
        <v>0</v>
      </c>
      <c r="TJH120" s="1845" t="e">
        <f>+TJG120/TJG$16</f>
        <v>#DIV/0!</v>
      </c>
      <c r="TJI120" s="1538">
        <f>+TJI558</f>
        <v>0</v>
      </c>
      <c r="TJJ120" s="1845" t="e">
        <f>+TJI120/TJI$16</f>
        <v>#DIV/0!</v>
      </c>
      <c r="TJK120" s="1538">
        <f>+TJK558</f>
        <v>0</v>
      </c>
      <c r="TJL120" s="1845" t="e">
        <f>+TJK120/TJK$16</f>
        <v>#DIV/0!</v>
      </c>
      <c r="TJM120" s="1538">
        <f>+TJM558</f>
        <v>0</v>
      </c>
      <c r="TJN120" s="1845" t="e">
        <f>+TJM120/TJM$16</f>
        <v>#DIV/0!</v>
      </c>
      <c r="TJO120" s="1538">
        <f>+TJO558</f>
        <v>0</v>
      </c>
      <c r="TJP120" s="1845" t="e">
        <f>+TJO120/TJO$16</f>
        <v>#DIV/0!</v>
      </c>
      <c r="TJQ120" s="1538">
        <f>+TJQ558</f>
        <v>0</v>
      </c>
      <c r="TJR120" s="1845" t="e">
        <f>+TJQ120/TJQ$16</f>
        <v>#DIV/0!</v>
      </c>
      <c r="TJS120" s="1538">
        <f>+TJS558</f>
        <v>0</v>
      </c>
      <c r="TJT120" s="1845" t="e">
        <f>+TJS120/TJS$16</f>
        <v>#DIV/0!</v>
      </c>
      <c r="TJU120" s="1538">
        <f>+TJU558</f>
        <v>0</v>
      </c>
      <c r="TJV120" s="1845" t="e">
        <f>+TJU120/TJU$16</f>
        <v>#DIV/0!</v>
      </c>
      <c r="TJW120" s="1538">
        <f>+TJW558</f>
        <v>0</v>
      </c>
      <c r="TJX120" s="1845" t="e">
        <f>+TJW120/TJW$16</f>
        <v>#DIV/0!</v>
      </c>
      <c r="TJY120" s="1538">
        <f>+TJY558</f>
        <v>0</v>
      </c>
      <c r="TJZ120" s="1845" t="e">
        <f>+TJY120/TJY$16</f>
        <v>#DIV/0!</v>
      </c>
      <c r="TKA120" s="1538">
        <f>+TKA558</f>
        <v>0</v>
      </c>
      <c r="TKB120" s="1845" t="e">
        <f>+TKA120/TKA$16</f>
        <v>#DIV/0!</v>
      </c>
      <c r="TKC120" s="1538">
        <f>+TKC558</f>
        <v>0</v>
      </c>
      <c r="TKD120" s="1845" t="e">
        <f>+TKC120/TKC$16</f>
        <v>#DIV/0!</v>
      </c>
      <c r="TKE120" s="1538">
        <f>+TKE558</f>
        <v>0</v>
      </c>
      <c r="TKF120" s="1845" t="e">
        <f>+TKE120/TKE$16</f>
        <v>#DIV/0!</v>
      </c>
      <c r="TKG120" s="1538">
        <f>+TKG558</f>
        <v>0</v>
      </c>
      <c r="TKH120" s="1845" t="e">
        <f>+TKG120/TKG$16</f>
        <v>#DIV/0!</v>
      </c>
      <c r="TKI120" s="1538">
        <f>+TKI558</f>
        <v>0</v>
      </c>
      <c r="TKJ120" s="1845" t="e">
        <f>+TKI120/TKI$16</f>
        <v>#DIV/0!</v>
      </c>
      <c r="TKK120" s="1538">
        <f>+TKK558</f>
        <v>0</v>
      </c>
      <c r="TKL120" s="1845" t="e">
        <f>+TKK120/TKK$16</f>
        <v>#DIV/0!</v>
      </c>
      <c r="TKM120" s="1538">
        <f>+TKM558</f>
        <v>0</v>
      </c>
      <c r="TKN120" s="1845" t="e">
        <f>+TKM120/TKM$16</f>
        <v>#DIV/0!</v>
      </c>
      <c r="TKO120" s="1538">
        <f>+TKO558</f>
        <v>0</v>
      </c>
      <c r="TKP120" s="1845" t="e">
        <f>+TKO120/TKO$16</f>
        <v>#DIV/0!</v>
      </c>
      <c r="TKQ120" s="1538">
        <f>+TKQ558</f>
        <v>0</v>
      </c>
      <c r="TKR120" s="1845" t="e">
        <f>+TKQ120/TKQ$16</f>
        <v>#DIV/0!</v>
      </c>
      <c r="TKS120" s="1538">
        <f>+TKS558</f>
        <v>0</v>
      </c>
      <c r="TKT120" s="1845" t="e">
        <f>+TKS120/TKS$16</f>
        <v>#DIV/0!</v>
      </c>
      <c r="TKU120" s="1538">
        <f>+TKU558</f>
        <v>0</v>
      </c>
      <c r="TKV120" s="1845" t="e">
        <f>+TKU120/TKU$16</f>
        <v>#DIV/0!</v>
      </c>
      <c r="TKW120" s="1538">
        <f>+TKW558</f>
        <v>0</v>
      </c>
      <c r="TKX120" s="1845" t="e">
        <f>+TKW120/TKW$16</f>
        <v>#DIV/0!</v>
      </c>
      <c r="TKY120" s="1538">
        <f>+TKY558</f>
        <v>0</v>
      </c>
      <c r="TKZ120" s="1845" t="e">
        <f>+TKY120/TKY$16</f>
        <v>#DIV/0!</v>
      </c>
      <c r="TLA120" s="1538">
        <f>+TLA558</f>
        <v>0</v>
      </c>
      <c r="TLB120" s="1845" t="e">
        <f>+TLA120/TLA$16</f>
        <v>#DIV/0!</v>
      </c>
      <c r="TLC120" s="1538">
        <f>+TLC558</f>
        <v>0</v>
      </c>
      <c r="TLD120" s="1845" t="e">
        <f>+TLC120/TLC$16</f>
        <v>#DIV/0!</v>
      </c>
      <c r="TLE120" s="1538">
        <f>+TLE558</f>
        <v>0</v>
      </c>
      <c r="TLF120" s="1845" t="e">
        <f>+TLE120/TLE$16</f>
        <v>#DIV/0!</v>
      </c>
      <c r="TLG120" s="1538">
        <f>+TLG558</f>
        <v>0</v>
      </c>
      <c r="TLH120" s="1845" t="e">
        <f>+TLG120/TLG$16</f>
        <v>#DIV/0!</v>
      </c>
      <c r="TLI120" s="1538">
        <f>+TLI558</f>
        <v>0</v>
      </c>
      <c r="TLJ120" s="1845" t="e">
        <f>+TLI120/TLI$16</f>
        <v>#DIV/0!</v>
      </c>
      <c r="TLK120" s="1538">
        <f>+TLK558</f>
        <v>0</v>
      </c>
      <c r="TLL120" s="1845" t="e">
        <f>+TLK120/TLK$16</f>
        <v>#DIV/0!</v>
      </c>
      <c r="TLM120" s="1538">
        <f>+TLM558</f>
        <v>0</v>
      </c>
      <c r="TLN120" s="1845" t="e">
        <f>+TLM120/TLM$16</f>
        <v>#DIV/0!</v>
      </c>
      <c r="TLO120" s="1538">
        <f>+TLO558</f>
        <v>0</v>
      </c>
      <c r="TLP120" s="1845" t="e">
        <f>+TLO120/TLO$16</f>
        <v>#DIV/0!</v>
      </c>
      <c r="TLQ120" s="1538">
        <f>+TLQ558</f>
        <v>0</v>
      </c>
      <c r="TLR120" s="1845" t="e">
        <f>+TLQ120/TLQ$16</f>
        <v>#DIV/0!</v>
      </c>
      <c r="TLS120" s="1538">
        <f>+TLS558</f>
        <v>0</v>
      </c>
      <c r="TLT120" s="1845" t="e">
        <f>+TLS120/TLS$16</f>
        <v>#DIV/0!</v>
      </c>
      <c r="TLU120" s="1538">
        <f>+TLU558</f>
        <v>0</v>
      </c>
      <c r="TLV120" s="1845" t="e">
        <f>+TLU120/TLU$16</f>
        <v>#DIV/0!</v>
      </c>
      <c r="TLW120" s="1538">
        <f>+TLW558</f>
        <v>0</v>
      </c>
      <c r="TLX120" s="1845" t="e">
        <f>+TLW120/TLW$16</f>
        <v>#DIV/0!</v>
      </c>
      <c r="TLY120" s="1538">
        <f>+TLY558</f>
        <v>0</v>
      </c>
      <c r="TLZ120" s="1845" t="e">
        <f>+TLY120/TLY$16</f>
        <v>#DIV/0!</v>
      </c>
      <c r="TMA120" s="1538">
        <f>+TMA558</f>
        <v>0</v>
      </c>
      <c r="TMB120" s="1845" t="e">
        <f>+TMA120/TMA$16</f>
        <v>#DIV/0!</v>
      </c>
      <c r="TMC120" s="1538">
        <f>+TMC558</f>
        <v>0</v>
      </c>
      <c r="TMD120" s="1845" t="e">
        <f>+TMC120/TMC$16</f>
        <v>#DIV/0!</v>
      </c>
      <c r="TME120" s="1538">
        <f>+TME558</f>
        <v>0</v>
      </c>
      <c r="TMF120" s="1845" t="e">
        <f>+TME120/TME$16</f>
        <v>#DIV/0!</v>
      </c>
      <c r="TMG120" s="1538">
        <f>+TMG558</f>
        <v>0</v>
      </c>
      <c r="TMH120" s="1845" t="e">
        <f>+TMG120/TMG$16</f>
        <v>#DIV/0!</v>
      </c>
      <c r="TMI120" s="1538">
        <f>+TMI558</f>
        <v>0</v>
      </c>
      <c r="TMJ120" s="1845" t="e">
        <f>+TMI120/TMI$16</f>
        <v>#DIV/0!</v>
      </c>
      <c r="TMK120" s="1538">
        <f>+TMK558</f>
        <v>0</v>
      </c>
      <c r="TML120" s="1845" t="e">
        <f>+TMK120/TMK$16</f>
        <v>#DIV/0!</v>
      </c>
      <c r="TMM120" s="1538">
        <f>+TMM558</f>
        <v>0</v>
      </c>
      <c r="TMN120" s="1845" t="e">
        <f>+TMM120/TMM$16</f>
        <v>#DIV/0!</v>
      </c>
      <c r="TMO120" s="1538">
        <f>+TMO558</f>
        <v>0</v>
      </c>
      <c r="TMP120" s="1845" t="e">
        <f>+TMO120/TMO$16</f>
        <v>#DIV/0!</v>
      </c>
      <c r="TMQ120" s="1538">
        <f>+TMQ558</f>
        <v>0</v>
      </c>
      <c r="TMR120" s="1845" t="e">
        <f>+TMQ120/TMQ$16</f>
        <v>#DIV/0!</v>
      </c>
      <c r="TMS120" s="1538">
        <f>+TMS558</f>
        <v>0</v>
      </c>
      <c r="TMT120" s="1845" t="e">
        <f>+TMS120/TMS$16</f>
        <v>#DIV/0!</v>
      </c>
      <c r="TMU120" s="1538">
        <f>+TMU558</f>
        <v>0</v>
      </c>
      <c r="TMV120" s="1845" t="e">
        <f>+TMU120/TMU$16</f>
        <v>#DIV/0!</v>
      </c>
      <c r="TMW120" s="1538">
        <f>+TMW558</f>
        <v>0</v>
      </c>
      <c r="TMX120" s="1845" t="e">
        <f>+TMW120/TMW$16</f>
        <v>#DIV/0!</v>
      </c>
      <c r="TMY120" s="1538">
        <f>+TMY558</f>
        <v>0</v>
      </c>
      <c r="TMZ120" s="1845" t="e">
        <f>+TMY120/TMY$16</f>
        <v>#DIV/0!</v>
      </c>
      <c r="TNA120" s="1538">
        <f>+TNA558</f>
        <v>0</v>
      </c>
      <c r="TNB120" s="1845" t="e">
        <f>+TNA120/TNA$16</f>
        <v>#DIV/0!</v>
      </c>
      <c r="TNC120" s="1538">
        <f>+TNC558</f>
        <v>0</v>
      </c>
      <c r="TND120" s="1845" t="e">
        <f>+TNC120/TNC$16</f>
        <v>#DIV/0!</v>
      </c>
      <c r="TNE120" s="1538">
        <f>+TNE558</f>
        <v>0</v>
      </c>
      <c r="TNF120" s="1845" t="e">
        <f>+TNE120/TNE$16</f>
        <v>#DIV/0!</v>
      </c>
      <c r="TNG120" s="1538">
        <f>+TNG558</f>
        <v>0</v>
      </c>
      <c r="TNH120" s="1845" t="e">
        <f>+TNG120/TNG$16</f>
        <v>#DIV/0!</v>
      </c>
      <c r="TNI120" s="1538">
        <f>+TNI558</f>
        <v>0</v>
      </c>
      <c r="TNJ120" s="1845" t="e">
        <f>+TNI120/TNI$16</f>
        <v>#DIV/0!</v>
      </c>
      <c r="TNK120" s="1538">
        <f>+TNK558</f>
        <v>0</v>
      </c>
      <c r="TNL120" s="1845" t="e">
        <f>+TNK120/TNK$16</f>
        <v>#DIV/0!</v>
      </c>
      <c r="TNM120" s="1538">
        <f>+TNM558</f>
        <v>0</v>
      </c>
      <c r="TNN120" s="1845" t="e">
        <f>+TNM120/TNM$16</f>
        <v>#DIV/0!</v>
      </c>
      <c r="TNO120" s="1538">
        <f>+TNO558</f>
        <v>0</v>
      </c>
      <c r="TNP120" s="1845" t="e">
        <f>+TNO120/TNO$16</f>
        <v>#DIV/0!</v>
      </c>
      <c r="TNQ120" s="1538">
        <f>+TNQ558</f>
        <v>0</v>
      </c>
      <c r="TNR120" s="1845" t="e">
        <f>+TNQ120/TNQ$16</f>
        <v>#DIV/0!</v>
      </c>
      <c r="TNS120" s="1538">
        <f>+TNS558</f>
        <v>0</v>
      </c>
      <c r="TNT120" s="1845" t="e">
        <f>+TNS120/TNS$16</f>
        <v>#DIV/0!</v>
      </c>
      <c r="TNU120" s="1538">
        <f>+TNU558</f>
        <v>0</v>
      </c>
      <c r="TNV120" s="1845" t="e">
        <f>+TNU120/TNU$16</f>
        <v>#DIV/0!</v>
      </c>
      <c r="TNW120" s="1538">
        <f>+TNW558</f>
        <v>0</v>
      </c>
      <c r="TNX120" s="1845" t="e">
        <f>+TNW120/TNW$16</f>
        <v>#DIV/0!</v>
      </c>
      <c r="TNY120" s="1538">
        <f>+TNY558</f>
        <v>0</v>
      </c>
      <c r="TNZ120" s="1845" t="e">
        <f>+TNY120/TNY$16</f>
        <v>#DIV/0!</v>
      </c>
      <c r="TOA120" s="1538">
        <f>+TOA558</f>
        <v>0</v>
      </c>
      <c r="TOB120" s="1845" t="e">
        <f>+TOA120/TOA$16</f>
        <v>#DIV/0!</v>
      </c>
      <c r="TOC120" s="1538">
        <f>+TOC558</f>
        <v>0</v>
      </c>
      <c r="TOD120" s="1845" t="e">
        <f>+TOC120/TOC$16</f>
        <v>#DIV/0!</v>
      </c>
      <c r="TOE120" s="1538">
        <f>+TOE558</f>
        <v>0</v>
      </c>
      <c r="TOF120" s="1845" t="e">
        <f>+TOE120/TOE$16</f>
        <v>#DIV/0!</v>
      </c>
      <c r="TOG120" s="1538">
        <f>+TOG558</f>
        <v>0</v>
      </c>
      <c r="TOH120" s="1845" t="e">
        <f>+TOG120/TOG$16</f>
        <v>#DIV/0!</v>
      </c>
      <c r="TOI120" s="1538">
        <f>+TOI558</f>
        <v>0</v>
      </c>
      <c r="TOJ120" s="1845" t="e">
        <f>+TOI120/TOI$16</f>
        <v>#DIV/0!</v>
      </c>
      <c r="TOK120" s="1538">
        <f>+TOK558</f>
        <v>0</v>
      </c>
      <c r="TOL120" s="1845" t="e">
        <f>+TOK120/TOK$16</f>
        <v>#DIV/0!</v>
      </c>
      <c r="TOM120" s="1538">
        <f>+TOM558</f>
        <v>0</v>
      </c>
      <c r="TON120" s="1845" t="e">
        <f>+TOM120/TOM$16</f>
        <v>#DIV/0!</v>
      </c>
      <c r="TOO120" s="1538">
        <f>+TOO558</f>
        <v>0</v>
      </c>
      <c r="TOP120" s="1845" t="e">
        <f>+TOO120/TOO$16</f>
        <v>#DIV/0!</v>
      </c>
      <c r="TOQ120" s="1538">
        <f>+TOQ558</f>
        <v>0</v>
      </c>
      <c r="TOR120" s="1845" t="e">
        <f>+TOQ120/TOQ$16</f>
        <v>#DIV/0!</v>
      </c>
      <c r="TOS120" s="1538">
        <f>+TOS558</f>
        <v>0</v>
      </c>
      <c r="TOT120" s="1845" t="e">
        <f>+TOS120/TOS$16</f>
        <v>#DIV/0!</v>
      </c>
      <c r="TOU120" s="1538">
        <f>+TOU558</f>
        <v>0</v>
      </c>
      <c r="TOV120" s="1845" t="e">
        <f>+TOU120/TOU$16</f>
        <v>#DIV/0!</v>
      </c>
      <c r="TOW120" s="1538">
        <f>+TOW558</f>
        <v>0</v>
      </c>
      <c r="TOX120" s="1845" t="e">
        <f>+TOW120/TOW$16</f>
        <v>#DIV/0!</v>
      </c>
      <c r="TOY120" s="1538">
        <f>+TOY558</f>
        <v>0</v>
      </c>
      <c r="TOZ120" s="1845" t="e">
        <f>+TOY120/TOY$16</f>
        <v>#DIV/0!</v>
      </c>
      <c r="TPA120" s="1538">
        <f>+TPA558</f>
        <v>0</v>
      </c>
      <c r="TPB120" s="1845" t="e">
        <f>+TPA120/TPA$16</f>
        <v>#DIV/0!</v>
      </c>
      <c r="TPC120" s="1538">
        <f>+TPC558</f>
        <v>0</v>
      </c>
      <c r="TPD120" s="1845" t="e">
        <f>+TPC120/TPC$16</f>
        <v>#DIV/0!</v>
      </c>
      <c r="TPE120" s="1538">
        <f>+TPE558</f>
        <v>0</v>
      </c>
      <c r="TPF120" s="1845" t="e">
        <f>+TPE120/TPE$16</f>
        <v>#DIV/0!</v>
      </c>
      <c r="TPG120" s="1538">
        <f>+TPG558</f>
        <v>0</v>
      </c>
      <c r="TPH120" s="1845" t="e">
        <f>+TPG120/TPG$16</f>
        <v>#DIV/0!</v>
      </c>
      <c r="TPI120" s="1538">
        <f>+TPI558</f>
        <v>0</v>
      </c>
      <c r="TPJ120" s="1845" t="e">
        <f>+TPI120/TPI$16</f>
        <v>#DIV/0!</v>
      </c>
      <c r="TPK120" s="1538">
        <f>+TPK558</f>
        <v>0</v>
      </c>
      <c r="TPL120" s="1845" t="e">
        <f>+TPK120/TPK$16</f>
        <v>#DIV/0!</v>
      </c>
      <c r="TPM120" s="1538">
        <f>+TPM558</f>
        <v>0</v>
      </c>
      <c r="TPN120" s="1845" t="e">
        <f>+TPM120/TPM$16</f>
        <v>#DIV/0!</v>
      </c>
      <c r="TPO120" s="1538">
        <f>+TPO558</f>
        <v>0</v>
      </c>
      <c r="TPP120" s="1845" t="e">
        <f>+TPO120/TPO$16</f>
        <v>#DIV/0!</v>
      </c>
      <c r="TPQ120" s="1538">
        <f>+TPQ558</f>
        <v>0</v>
      </c>
      <c r="TPR120" s="1845" t="e">
        <f>+TPQ120/TPQ$16</f>
        <v>#DIV/0!</v>
      </c>
      <c r="TPS120" s="1538">
        <f>+TPS558</f>
        <v>0</v>
      </c>
      <c r="TPT120" s="1845" t="e">
        <f>+TPS120/TPS$16</f>
        <v>#DIV/0!</v>
      </c>
      <c r="TPU120" s="1538">
        <f>+TPU558</f>
        <v>0</v>
      </c>
      <c r="TPV120" s="1845" t="e">
        <f>+TPU120/TPU$16</f>
        <v>#DIV/0!</v>
      </c>
      <c r="TPW120" s="1538">
        <f>+TPW558</f>
        <v>0</v>
      </c>
      <c r="TPX120" s="1845" t="e">
        <f>+TPW120/TPW$16</f>
        <v>#DIV/0!</v>
      </c>
      <c r="TPY120" s="1538">
        <f>+TPY558</f>
        <v>0</v>
      </c>
      <c r="TPZ120" s="1845" t="e">
        <f>+TPY120/TPY$16</f>
        <v>#DIV/0!</v>
      </c>
      <c r="TQA120" s="1538">
        <f>+TQA558</f>
        <v>0</v>
      </c>
      <c r="TQB120" s="1845" t="e">
        <f>+TQA120/TQA$16</f>
        <v>#DIV/0!</v>
      </c>
      <c r="TQC120" s="1538">
        <f>+TQC558</f>
        <v>0</v>
      </c>
      <c r="TQD120" s="1845" t="e">
        <f>+TQC120/TQC$16</f>
        <v>#DIV/0!</v>
      </c>
      <c r="TQE120" s="1538">
        <f>+TQE558</f>
        <v>0</v>
      </c>
      <c r="TQF120" s="1845" t="e">
        <f>+TQE120/TQE$16</f>
        <v>#DIV/0!</v>
      </c>
      <c r="TQG120" s="1538">
        <f>+TQG558</f>
        <v>0</v>
      </c>
      <c r="TQH120" s="1845" t="e">
        <f>+TQG120/TQG$16</f>
        <v>#DIV/0!</v>
      </c>
      <c r="TQI120" s="1538">
        <f>+TQI558</f>
        <v>0</v>
      </c>
      <c r="TQJ120" s="1845" t="e">
        <f>+TQI120/TQI$16</f>
        <v>#DIV/0!</v>
      </c>
      <c r="TQK120" s="1538">
        <f>+TQK558</f>
        <v>0</v>
      </c>
      <c r="TQL120" s="1845" t="e">
        <f>+TQK120/TQK$16</f>
        <v>#DIV/0!</v>
      </c>
      <c r="TQM120" s="1538">
        <f>+TQM558</f>
        <v>0</v>
      </c>
      <c r="TQN120" s="1845" t="e">
        <f>+TQM120/TQM$16</f>
        <v>#DIV/0!</v>
      </c>
      <c r="TQO120" s="1538">
        <f>+TQO558</f>
        <v>0</v>
      </c>
      <c r="TQP120" s="1845" t="e">
        <f>+TQO120/TQO$16</f>
        <v>#DIV/0!</v>
      </c>
      <c r="TQQ120" s="1538">
        <f>+TQQ558</f>
        <v>0</v>
      </c>
      <c r="TQR120" s="1845" t="e">
        <f>+TQQ120/TQQ$16</f>
        <v>#DIV/0!</v>
      </c>
      <c r="TQS120" s="1538">
        <f>+TQS558</f>
        <v>0</v>
      </c>
      <c r="TQT120" s="1845" t="e">
        <f>+TQS120/TQS$16</f>
        <v>#DIV/0!</v>
      </c>
      <c r="TQU120" s="1538">
        <f>+TQU558</f>
        <v>0</v>
      </c>
      <c r="TQV120" s="1845" t="e">
        <f>+TQU120/TQU$16</f>
        <v>#DIV/0!</v>
      </c>
      <c r="TQW120" s="1538">
        <f>+TQW558</f>
        <v>0</v>
      </c>
      <c r="TQX120" s="1845" t="e">
        <f>+TQW120/TQW$16</f>
        <v>#DIV/0!</v>
      </c>
      <c r="TQY120" s="1538">
        <f>+TQY558</f>
        <v>0</v>
      </c>
      <c r="TQZ120" s="1845" t="e">
        <f>+TQY120/TQY$16</f>
        <v>#DIV/0!</v>
      </c>
      <c r="TRA120" s="1538">
        <f>+TRA558</f>
        <v>0</v>
      </c>
      <c r="TRB120" s="1845" t="e">
        <f>+TRA120/TRA$16</f>
        <v>#DIV/0!</v>
      </c>
      <c r="TRC120" s="1538">
        <f>+TRC558</f>
        <v>0</v>
      </c>
      <c r="TRD120" s="1845" t="e">
        <f>+TRC120/TRC$16</f>
        <v>#DIV/0!</v>
      </c>
      <c r="TRE120" s="1538">
        <f>+TRE558</f>
        <v>0</v>
      </c>
      <c r="TRF120" s="1845" t="e">
        <f>+TRE120/TRE$16</f>
        <v>#DIV/0!</v>
      </c>
      <c r="TRG120" s="1538">
        <f>+TRG558</f>
        <v>0</v>
      </c>
      <c r="TRH120" s="1845" t="e">
        <f>+TRG120/TRG$16</f>
        <v>#DIV/0!</v>
      </c>
      <c r="TRI120" s="1538">
        <f>+TRI558</f>
        <v>0</v>
      </c>
      <c r="TRJ120" s="1845" t="e">
        <f>+TRI120/TRI$16</f>
        <v>#DIV/0!</v>
      </c>
      <c r="TRK120" s="1538">
        <f>+TRK558</f>
        <v>0</v>
      </c>
      <c r="TRL120" s="1845" t="e">
        <f>+TRK120/TRK$16</f>
        <v>#DIV/0!</v>
      </c>
      <c r="TRM120" s="1538">
        <f>+TRM558</f>
        <v>0</v>
      </c>
      <c r="TRN120" s="1845" t="e">
        <f>+TRM120/TRM$16</f>
        <v>#DIV/0!</v>
      </c>
      <c r="TRO120" s="1538">
        <f>+TRO558</f>
        <v>0</v>
      </c>
      <c r="TRP120" s="1845" t="e">
        <f>+TRO120/TRO$16</f>
        <v>#DIV/0!</v>
      </c>
      <c r="TRQ120" s="1538">
        <f>+TRQ558</f>
        <v>0</v>
      </c>
      <c r="TRR120" s="1845" t="e">
        <f>+TRQ120/TRQ$16</f>
        <v>#DIV/0!</v>
      </c>
      <c r="TRS120" s="1538">
        <f>+TRS558</f>
        <v>0</v>
      </c>
      <c r="TRT120" s="1845" t="e">
        <f>+TRS120/TRS$16</f>
        <v>#DIV/0!</v>
      </c>
      <c r="TRU120" s="1538">
        <f>+TRU558</f>
        <v>0</v>
      </c>
      <c r="TRV120" s="1845" t="e">
        <f>+TRU120/TRU$16</f>
        <v>#DIV/0!</v>
      </c>
      <c r="TRW120" s="1538">
        <f>+TRW558</f>
        <v>0</v>
      </c>
      <c r="TRX120" s="1845" t="e">
        <f>+TRW120/TRW$16</f>
        <v>#DIV/0!</v>
      </c>
      <c r="TRY120" s="1538">
        <f>+TRY558</f>
        <v>0</v>
      </c>
      <c r="TRZ120" s="1845" t="e">
        <f>+TRY120/TRY$16</f>
        <v>#DIV/0!</v>
      </c>
      <c r="TSA120" s="1538">
        <f>+TSA558</f>
        <v>0</v>
      </c>
      <c r="TSB120" s="1845" t="e">
        <f>+TSA120/TSA$16</f>
        <v>#DIV/0!</v>
      </c>
      <c r="TSC120" s="1538">
        <f>+TSC558</f>
        <v>0</v>
      </c>
      <c r="TSD120" s="1845" t="e">
        <f>+TSC120/TSC$16</f>
        <v>#DIV/0!</v>
      </c>
      <c r="TSE120" s="1538">
        <f>+TSE558</f>
        <v>0</v>
      </c>
      <c r="TSF120" s="1845" t="e">
        <f>+TSE120/TSE$16</f>
        <v>#DIV/0!</v>
      </c>
      <c r="TSG120" s="1538">
        <f>+TSG558</f>
        <v>0</v>
      </c>
      <c r="TSH120" s="1845" t="e">
        <f>+TSG120/TSG$16</f>
        <v>#DIV/0!</v>
      </c>
      <c r="TSI120" s="1538">
        <f>+TSI558</f>
        <v>0</v>
      </c>
      <c r="TSJ120" s="1845" t="e">
        <f>+TSI120/TSI$16</f>
        <v>#DIV/0!</v>
      </c>
      <c r="TSK120" s="1538">
        <f>+TSK558</f>
        <v>0</v>
      </c>
      <c r="TSL120" s="1845" t="e">
        <f>+TSK120/TSK$16</f>
        <v>#DIV/0!</v>
      </c>
      <c r="TSM120" s="1538">
        <f>+TSM558</f>
        <v>0</v>
      </c>
      <c r="TSN120" s="1845" t="e">
        <f>+TSM120/TSM$16</f>
        <v>#DIV/0!</v>
      </c>
      <c r="TSO120" s="1538">
        <f>+TSO558</f>
        <v>0</v>
      </c>
      <c r="TSP120" s="1845" t="e">
        <f>+TSO120/TSO$16</f>
        <v>#DIV/0!</v>
      </c>
      <c r="TSQ120" s="1538">
        <f>+TSQ558</f>
        <v>0</v>
      </c>
      <c r="TSR120" s="1845" t="e">
        <f>+TSQ120/TSQ$16</f>
        <v>#DIV/0!</v>
      </c>
      <c r="TSS120" s="1538">
        <f>+TSS558</f>
        <v>0</v>
      </c>
      <c r="TST120" s="1845" t="e">
        <f>+TSS120/TSS$16</f>
        <v>#DIV/0!</v>
      </c>
      <c r="TSU120" s="1538">
        <f>+TSU558</f>
        <v>0</v>
      </c>
      <c r="TSV120" s="1845" t="e">
        <f>+TSU120/TSU$16</f>
        <v>#DIV/0!</v>
      </c>
      <c r="TSW120" s="1538">
        <f>+TSW558</f>
        <v>0</v>
      </c>
      <c r="TSX120" s="1845" t="e">
        <f>+TSW120/TSW$16</f>
        <v>#DIV/0!</v>
      </c>
      <c r="TSY120" s="1538">
        <f>+TSY558</f>
        <v>0</v>
      </c>
      <c r="TSZ120" s="1845" t="e">
        <f>+TSY120/TSY$16</f>
        <v>#DIV/0!</v>
      </c>
      <c r="TTA120" s="1538">
        <f>+TTA558</f>
        <v>0</v>
      </c>
      <c r="TTB120" s="1845" t="e">
        <f>+TTA120/TTA$16</f>
        <v>#DIV/0!</v>
      </c>
      <c r="TTC120" s="1538">
        <f>+TTC558</f>
        <v>0</v>
      </c>
      <c r="TTD120" s="1845" t="e">
        <f>+TTC120/TTC$16</f>
        <v>#DIV/0!</v>
      </c>
      <c r="TTE120" s="1538">
        <f>+TTE558</f>
        <v>0</v>
      </c>
      <c r="TTF120" s="1845" t="e">
        <f>+TTE120/TTE$16</f>
        <v>#DIV/0!</v>
      </c>
      <c r="TTG120" s="1538">
        <f>+TTG558</f>
        <v>0</v>
      </c>
      <c r="TTH120" s="1845" t="e">
        <f>+TTG120/TTG$16</f>
        <v>#DIV/0!</v>
      </c>
      <c r="TTI120" s="1538">
        <f>+TTI558</f>
        <v>0</v>
      </c>
      <c r="TTJ120" s="1845" t="e">
        <f>+TTI120/TTI$16</f>
        <v>#DIV/0!</v>
      </c>
      <c r="TTK120" s="1538">
        <f>+TTK558</f>
        <v>0</v>
      </c>
      <c r="TTL120" s="1845" t="e">
        <f>+TTK120/TTK$16</f>
        <v>#DIV/0!</v>
      </c>
      <c r="TTM120" s="1538">
        <f>+TTM558</f>
        <v>0</v>
      </c>
      <c r="TTN120" s="1845" t="e">
        <f>+TTM120/TTM$16</f>
        <v>#DIV/0!</v>
      </c>
      <c r="TTO120" s="1538">
        <f>+TTO558</f>
        <v>0</v>
      </c>
      <c r="TTP120" s="1845" t="e">
        <f>+TTO120/TTO$16</f>
        <v>#DIV/0!</v>
      </c>
      <c r="TTQ120" s="1538">
        <f>+TTQ558</f>
        <v>0</v>
      </c>
      <c r="TTR120" s="1845" t="e">
        <f>+TTQ120/TTQ$16</f>
        <v>#DIV/0!</v>
      </c>
      <c r="TTS120" s="1538">
        <f>+TTS558</f>
        <v>0</v>
      </c>
      <c r="TTT120" s="1845" t="e">
        <f>+TTS120/TTS$16</f>
        <v>#DIV/0!</v>
      </c>
      <c r="TTU120" s="1538">
        <f>+TTU558</f>
        <v>0</v>
      </c>
      <c r="TTV120" s="1845" t="e">
        <f>+TTU120/TTU$16</f>
        <v>#DIV/0!</v>
      </c>
      <c r="TTW120" s="1538">
        <f>+TTW558</f>
        <v>0</v>
      </c>
      <c r="TTX120" s="1845" t="e">
        <f>+TTW120/TTW$16</f>
        <v>#DIV/0!</v>
      </c>
      <c r="TTY120" s="1538">
        <f>+TTY558</f>
        <v>0</v>
      </c>
      <c r="TTZ120" s="1845" t="e">
        <f>+TTY120/TTY$16</f>
        <v>#DIV/0!</v>
      </c>
      <c r="TUA120" s="1538">
        <f>+TUA558</f>
        <v>0</v>
      </c>
      <c r="TUB120" s="1845" t="e">
        <f>+TUA120/TUA$16</f>
        <v>#DIV/0!</v>
      </c>
      <c r="TUC120" s="1538">
        <f>+TUC558</f>
        <v>0</v>
      </c>
      <c r="TUD120" s="1845" t="e">
        <f>+TUC120/TUC$16</f>
        <v>#DIV/0!</v>
      </c>
      <c r="TUE120" s="1538">
        <f>+TUE558</f>
        <v>0</v>
      </c>
      <c r="TUF120" s="1845" t="e">
        <f>+TUE120/TUE$16</f>
        <v>#DIV/0!</v>
      </c>
      <c r="TUG120" s="1538">
        <f>+TUG558</f>
        <v>0</v>
      </c>
      <c r="TUH120" s="1845" t="e">
        <f>+TUG120/TUG$16</f>
        <v>#DIV/0!</v>
      </c>
      <c r="TUI120" s="1538">
        <f>+TUI558</f>
        <v>0</v>
      </c>
      <c r="TUJ120" s="1845" t="e">
        <f>+TUI120/TUI$16</f>
        <v>#DIV/0!</v>
      </c>
      <c r="TUK120" s="1538">
        <f>+TUK558</f>
        <v>0</v>
      </c>
      <c r="TUL120" s="1845" t="e">
        <f>+TUK120/TUK$16</f>
        <v>#DIV/0!</v>
      </c>
      <c r="TUM120" s="1538">
        <f>+TUM558</f>
        <v>0</v>
      </c>
      <c r="TUN120" s="1845" t="e">
        <f>+TUM120/TUM$16</f>
        <v>#DIV/0!</v>
      </c>
      <c r="TUO120" s="1538">
        <f>+TUO558</f>
        <v>0</v>
      </c>
      <c r="TUP120" s="1845" t="e">
        <f>+TUO120/TUO$16</f>
        <v>#DIV/0!</v>
      </c>
      <c r="TUQ120" s="1538">
        <f>+TUQ558</f>
        <v>0</v>
      </c>
      <c r="TUR120" s="1845" t="e">
        <f>+TUQ120/TUQ$16</f>
        <v>#DIV/0!</v>
      </c>
      <c r="TUS120" s="1538">
        <f>+TUS558</f>
        <v>0</v>
      </c>
      <c r="TUT120" s="1845" t="e">
        <f>+TUS120/TUS$16</f>
        <v>#DIV/0!</v>
      </c>
      <c r="TUU120" s="1538">
        <f>+TUU558</f>
        <v>0</v>
      </c>
      <c r="TUV120" s="1845" t="e">
        <f>+TUU120/TUU$16</f>
        <v>#DIV/0!</v>
      </c>
      <c r="TUW120" s="1538">
        <f>+TUW558</f>
        <v>0</v>
      </c>
      <c r="TUX120" s="1845" t="e">
        <f>+TUW120/TUW$16</f>
        <v>#DIV/0!</v>
      </c>
      <c r="TUY120" s="1538">
        <f>+TUY558</f>
        <v>0</v>
      </c>
      <c r="TUZ120" s="1845" t="e">
        <f>+TUY120/TUY$16</f>
        <v>#DIV/0!</v>
      </c>
      <c r="TVA120" s="1538">
        <f>+TVA558</f>
        <v>0</v>
      </c>
      <c r="TVB120" s="1845" t="e">
        <f>+TVA120/TVA$16</f>
        <v>#DIV/0!</v>
      </c>
      <c r="TVC120" s="1538">
        <f>+TVC558</f>
        <v>0</v>
      </c>
      <c r="TVD120" s="1845" t="e">
        <f>+TVC120/TVC$16</f>
        <v>#DIV/0!</v>
      </c>
      <c r="TVE120" s="1538">
        <f>+TVE558</f>
        <v>0</v>
      </c>
      <c r="TVF120" s="1845" t="e">
        <f>+TVE120/TVE$16</f>
        <v>#DIV/0!</v>
      </c>
      <c r="TVG120" s="1538">
        <f>+TVG558</f>
        <v>0</v>
      </c>
      <c r="TVH120" s="1845" t="e">
        <f>+TVG120/TVG$16</f>
        <v>#DIV/0!</v>
      </c>
      <c r="TVI120" s="1538">
        <f>+TVI558</f>
        <v>0</v>
      </c>
      <c r="TVJ120" s="1845" t="e">
        <f>+TVI120/TVI$16</f>
        <v>#DIV/0!</v>
      </c>
      <c r="TVK120" s="1538">
        <f>+TVK558</f>
        <v>0</v>
      </c>
      <c r="TVL120" s="1845" t="e">
        <f>+TVK120/TVK$16</f>
        <v>#DIV/0!</v>
      </c>
      <c r="TVM120" s="1538">
        <f>+TVM558</f>
        <v>0</v>
      </c>
      <c r="TVN120" s="1845" t="e">
        <f>+TVM120/TVM$16</f>
        <v>#DIV/0!</v>
      </c>
      <c r="TVO120" s="1538">
        <f>+TVO558</f>
        <v>0</v>
      </c>
      <c r="TVP120" s="1845" t="e">
        <f>+TVO120/TVO$16</f>
        <v>#DIV/0!</v>
      </c>
      <c r="TVQ120" s="1538">
        <f>+TVQ558</f>
        <v>0</v>
      </c>
      <c r="TVR120" s="1845" t="e">
        <f>+TVQ120/TVQ$16</f>
        <v>#DIV/0!</v>
      </c>
      <c r="TVS120" s="1538">
        <f>+TVS558</f>
        <v>0</v>
      </c>
      <c r="TVT120" s="1845" t="e">
        <f>+TVS120/TVS$16</f>
        <v>#DIV/0!</v>
      </c>
      <c r="TVU120" s="1538">
        <f>+TVU558</f>
        <v>0</v>
      </c>
      <c r="TVV120" s="1845" t="e">
        <f>+TVU120/TVU$16</f>
        <v>#DIV/0!</v>
      </c>
      <c r="TVW120" s="1538">
        <f>+TVW558</f>
        <v>0</v>
      </c>
      <c r="TVX120" s="1845" t="e">
        <f>+TVW120/TVW$16</f>
        <v>#DIV/0!</v>
      </c>
      <c r="TVY120" s="1538">
        <f>+TVY558</f>
        <v>0</v>
      </c>
      <c r="TVZ120" s="1845" t="e">
        <f>+TVY120/TVY$16</f>
        <v>#DIV/0!</v>
      </c>
      <c r="TWA120" s="1538">
        <f>+TWA558</f>
        <v>0</v>
      </c>
      <c r="TWB120" s="1845" t="e">
        <f>+TWA120/TWA$16</f>
        <v>#DIV/0!</v>
      </c>
      <c r="TWC120" s="1538">
        <f>+TWC558</f>
        <v>0</v>
      </c>
      <c r="TWD120" s="1845" t="e">
        <f>+TWC120/TWC$16</f>
        <v>#DIV/0!</v>
      </c>
      <c r="TWE120" s="1538">
        <f>+TWE558</f>
        <v>0</v>
      </c>
      <c r="TWF120" s="1845" t="e">
        <f>+TWE120/TWE$16</f>
        <v>#DIV/0!</v>
      </c>
      <c r="TWG120" s="1538">
        <f>+TWG558</f>
        <v>0</v>
      </c>
      <c r="TWH120" s="1845" t="e">
        <f>+TWG120/TWG$16</f>
        <v>#DIV/0!</v>
      </c>
      <c r="TWI120" s="1538">
        <f>+TWI558</f>
        <v>0</v>
      </c>
      <c r="TWJ120" s="1845" t="e">
        <f>+TWI120/TWI$16</f>
        <v>#DIV/0!</v>
      </c>
      <c r="TWK120" s="1538">
        <f>+TWK558</f>
        <v>0</v>
      </c>
      <c r="TWL120" s="1845" t="e">
        <f>+TWK120/TWK$16</f>
        <v>#DIV/0!</v>
      </c>
      <c r="TWM120" s="1538">
        <f>+TWM558</f>
        <v>0</v>
      </c>
      <c r="TWN120" s="1845" t="e">
        <f>+TWM120/TWM$16</f>
        <v>#DIV/0!</v>
      </c>
      <c r="TWO120" s="1538">
        <f>+TWO558</f>
        <v>0</v>
      </c>
      <c r="TWP120" s="1845" t="e">
        <f>+TWO120/TWO$16</f>
        <v>#DIV/0!</v>
      </c>
      <c r="TWQ120" s="1538">
        <f>+TWQ558</f>
        <v>0</v>
      </c>
      <c r="TWR120" s="1845" t="e">
        <f>+TWQ120/TWQ$16</f>
        <v>#DIV/0!</v>
      </c>
      <c r="TWS120" s="1538">
        <f>+TWS558</f>
        <v>0</v>
      </c>
      <c r="TWT120" s="1845" t="e">
        <f>+TWS120/TWS$16</f>
        <v>#DIV/0!</v>
      </c>
      <c r="TWU120" s="1538">
        <f>+TWU558</f>
        <v>0</v>
      </c>
      <c r="TWV120" s="1845" t="e">
        <f>+TWU120/TWU$16</f>
        <v>#DIV/0!</v>
      </c>
      <c r="TWW120" s="1538">
        <f>+TWW558</f>
        <v>0</v>
      </c>
      <c r="TWX120" s="1845" t="e">
        <f>+TWW120/TWW$16</f>
        <v>#DIV/0!</v>
      </c>
      <c r="TWY120" s="1538">
        <f>+TWY558</f>
        <v>0</v>
      </c>
      <c r="TWZ120" s="1845" t="e">
        <f>+TWY120/TWY$16</f>
        <v>#DIV/0!</v>
      </c>
      <c r="TXA120" s="1538">
        <f>+TXA558</f>
        <v>0</v>
      </c>
      <c r="TXB120" s="1845" t="e">
        <f>+TXA120/TXA$16</f>
        <v>#DIV/0!</v>
      </c>
      <c r="TXC120" s="1538">
        <f>+TXC558</f>
        <v>0</v>
      </c>
      <c r="TXD120" s="1845" t="e">
        <f>+TXC120/TXC$16</f>
        <v>#DIV/0!</v>
      </c>
      <c r="TXE120" s="1538">
        <f>+TXE558</f>
        <v>0</v>
      </c>
      <c r="TXF120" s="1845" t="e">
        <f>+TXE120/TXE$16</f>
        <v>#DIV/0!</v>
      </c>
      <c r="TXG120" s="1538">
        <f>+TXG558</f>
        <v>0</v>
      </c>
      <c r="TXH120" s="1845" t="e">
        <f>+TXG120/TXG$16</f>
        <v>#DIV/0!</v>
      </c>
      <c r="TXI120" s="1538">
        <f>+TXI558</f>
        <v>0</v>
      </c>
      <c r="TXJ120" s="1845" t="e">
        <f>+TXI120/TXI$16</f>
        <v>#DIV/0!</v>
      </c>
      <c r="TXK120" s="1538">
        <f>+TXK558</f>
        <v>0</v>
      </c>
      <c r="TXL120" s="1845" t="e">
        <f>+TXK120/TXK$16</f>
        <v>#DIV/0!</v>
      </c>
      <c r="TXM120" s="1538">
        <f>+TXM558</f>
        <v>0</v>
      </c>
      <c r="TXN120" s="1845" t="e">
        <f>+TXM120/TXM$16</f>
        <v>#DIV/0!</v>
      </c>
      <c r="TXO120" s="1538">
        <f>+TXO558</f>
        <v>0</v>
      </c>
      <c r="TXP120" s="1845" t="e">
        <f>+TXO120/TXO$16</f>
        <v>#DIV/0!</v>
      </c>
      <c r="TXQ120" s="1538">
        <f>+TXQ558</f>
        <v>0</v>
      </c>
      <c r="TXR120" s="1845" t="e">
        <f>+TXQ120/TXQ$16</f>
        <v>#DIV/0!</v>
      </c>
      <c r="TXS120" s="1538">
        <f>+TXS558</f>
        <v>0</v>
      </c>
      <c r="TXT120" s="1845" t="e">
        <f>+TXS120/TXS$16</f>
        <v>#DIV/0!</v>
      </c>
      <c r="TXU120" s="1538">
        <f>+TXU558</f>
        <v>0</v>
      </c>
      <c r="TXV120" s="1845" t="e">
        <f>+TXU120/TXU$16</f>
        <v>#DIV/0!</v>
      </c>
      <c r="TXW120" s="1538">
        <f>+TXW558</f>
        <v>0</v>
      </c>
      <c r="TXX120" s="1845" t="e">
        <f>+TXW120/TXW$16</f>
        <v>#DIV/0!</v>
      </c>
      <c r="TXY120" s="1538">
        <f>+TXY558</f>
        <v>0</v>
      </c>
      <c r="TXZ120" s="1845" t="e">
        <f>+TXY120/TXY$16</f>
        <v>#DIV/0!</v>
      </c>
      <c r="TYA120" s="1538">
        <f>+TYA558</f>
        <v>0</v>
      </c>
      <c r="TYB120" s="1845" t="e">
        <f>+TYA120/TYA$16</f>
        <v>#DIV/0!</v>
      </c>
      <c r="TYC120" s="1538">
        <f>+TYC558</f>
        <v>0</v>
      </c>
      <c r="TYD120" s="1845" t="e">
        <f>+TYC120/TYC$16</f>
        <v>#DIV/0!</v>
      </c>
      <c r="TYE120" s="1538">
        <f>+TYE558</f>
        <v>0</v>
      </c>
      <c r="TYF120" s="1845" t="e">
        <f>+TYE120/TYE$16</f>
        <v>#DIV/0!</v>
      </c>
      <c r="TYG120" s="1538">
        <f>+TYG558</f>
        <v>0</v>
      </c>
      <c r="TYH120" s="1845" t="e">
        <f>+TYG120/TYG$16</f>
        <v>#DIV/0!</v>
      </c>
      <c r="TYI120" s="1538">
        <f>+TYI558</f>
        <v>0</v>
      </c>
      <c r="TYJ120" s="1845" t="e">
        <f>+TYI120/TYI$16</f>
        <v>#DIV/0!</v>
      </c>
      <c r="TYK120" s="1538">
        <f>+TYK558</f>
        <v>0</v>
      </c>
      <c r="TYL120" s="1845" t="e">
        <f>+TYK120/TYK$16</f>
        <v>#DIV/0!</v>
      </c>
      <c r="TYM120" s="1538">
        <f>+TYM558</f>
        <v>0</v>
      </c>
      <c r="TYN120" s="1845" t="e">
        <f>+TYM120/TYM$16</f>
        <v>#DIV/0!</v>
      </c>
      <c r="TYO120" s="1538">
        <f>+TYO558</f>
        <v>0</v>
      </c>
      <c r="TYP120" s="1845" t="e">
        <f>+TYO120/TYO$16</f>
        <v>#DIV/0!</v>
      </c>
      <c r="TYQ120" s="1538">
        <f>+TYQ558</f>
        <v>0</v>
      </c>
      <c r="TYR120" s="1845" t="e">
        <f>+TYQ120/TYQ$16</f>
        <v>#DIV/0!</v>
      </c>
      <c r="TYS120" s="1538">
        <f>+TYS558</f>
        <v>0</v>
      </c>
      <c r="TYT120" s="1845" t="e">
        <f>+TYS120/TYS$16</f>
        <v>#DIV/0!</v>
      </c>
      <c r="TYU120" s="1538">
        <f>+TYU558</f>
        <v>0</v>
      </c>
      <c r="TYV120" s="1845" t="e">
        <f>+TYU120/TYU$16</f>
        <v>#DIV/0!</v>
      </c>
      <c r="TYW120" s="1538">
        <f>+TYW558</f>
        <v>0</v>
      </c>
      <c r="TYX120" s="1845" t="e">
        <f>+TYW120/TYW$16</f>
        <v>#DIV/0!</v>
      </c>
      <c r="TYY120" s="1538">
        <f>+TYY558</f>
        <v>0</v>
      </c>
      <c r="TYZ120" s="1845" t="e">
        <f>+TYY120/TYY$16</f>
        <v>#DIV/0!</v>
      </c>
      <c r="TZA120" s="1538">
        <f>+TZA558</f>
        <v>0</v>
      </c>
      <c r="TZB120" s="1845" t="e">
        <f>+TZA120/TZA$16</f>
        <v>#DIV/0!</v>
      </c>
      <c r="TZC120" s="1538">
        <f>+TZC558</f>
        <v>0</v>
      </c>
      <c r="TZD120" s="1845" t="e">
        <f>+TZC120/TZC$16</f>
        <v>#DIV/0!</v>
      </c>
      <c r="TZE120" s="1538">
        <f>+TZE558</f>
        <v>0</v>
      </c>
      <c r="TZF120" s="1845" t="e">
        <f>+TZE120/TZE$16</f>
        <v>#DIV/0!</v>
      </c>
      <c r="TZG120" s="1538">
        <f>+TZG558</f>
        <v>0</v>
      </c>
      <c r="TZH120" s="1845" t="e">
        <f>+TZG120/TZG$16</f>
        <v>#DIV/0!</v>
      </c>
      <c r="TZI120" s="1538">
        <f>+TZI558</f>
        <v>0</v>
      </c>
      <c r="TZJ120" s="1845" t="e">
        <f>+TZI120/TZI$16</f>
        <v>#DIV/0!</v>
      </c>
      <c r="TZK120" s="1538">
        <f>+TZK558</f>
        <v>0</v>
      </c>
      <c r="TZL120" s="1845" t="e">
        <f>+TZK120/TZK$16</f>
        <v>#DIV/0!</v>
      </c>
      <c r="TZM120" s="1538">
        <f>+TZM558</f>
        <v>0</v>
      </c>
      <c r="TZN120" s="1845" t="e">
        <f>+TZM120/TZM$16</f>
        <v>#DIV/0!</v>
      </c>
      <c r="TZO120" s="1538">
        <f>+TZO558</f>
        <v>0</v>
      </c>
      <c r="TZP120" s="1845" t="e">
        <f>+TZO120/TZO$16</f>
        <v>#DIV/0!</v>
      </c>
      <c r="TZQ120" s="1538">
        <f>+TZQ558</f>
        <v>0</v>
      </c>
      <c r="TZR120" s="1845" t="e">
        <f>+TZQ120/TZQ$16</f>
        <v>#DIV/0!</v>
      </c>
      <c r="TZS120" s="1538">
        <f>+TZS558</f>
        <v>0</v>
      </c>
      <c r="TZT120" s="1845" t="e">
        <f>+TZS120/TZS$16</f>
        <v>#DIV/0!</v>
      </c>
      <c r="TZU120" s="1538">
        <f>+TZU558</f>
        <v>0</v>
      </c>
      <c r="TZV120" s="1845" t="e">
        <f>+TZU120/TZU$16</f>
        <v>#DIV/0!</v>
      </c>
      <c r="TZW120" s="1538">
        <f>+TZW558</f>
        <v>0</v>
      </c>
      <c r="TZX120" s="1845" t="e">
        <f>+TZW120/TZW$16</f>
        <v>#DIV/0!</v>
      </c>
      <c r="TZY120" s="1538">
        <f>+TZY558</f>
        <v>0</v>
      </c>
      <c r="TZZ120" s="1845" t="e">
        <f>+TZY120/TZY$16</f>
        <v>#DIV/0!</v>
      </c>
      <c r="UAA120" s="1538">
        <f>+UAA558</f>
        <v>0</v>
      </c>
      <c r="UAB120" s="1845" t="e">
        <f>+UAA120/UAA$16</f>
        <v>#DIV/0!</v>
      </c>
      <c r="UAC120" s="1538">
        <f>+UAC558</f>
        <v>0</v>
      </c>
      <c r="UAD120" s="1845" t="e">
        <f>+UAC120/UAC$16</f>
        <v>#DIV/0!</v>
      </c>
      <c r="UAE120" s="1538">
        <f>+UAE558</f>
        <v>0</v>
      </c>
      <c r="UAF120" s="1845" t="e">
        <f>+UAE120/UAE$16</f>
        <v>#DIV/0!</v>
      </c>
      <c r="UAG120" s="1538">
        <f>+UAG558</f>
        <v>0</v>
      </c>
      <c r="UAH120" s="1845" t="e">
        <f>+UAG120/UAG$16</f>
        <v>#DIV/0!</v>
      </c>
      <c r="UAI120" s="1538">
        <f>+UAI558</f>
        <v>0</v>
      </c>
      <c r="UAJ120" s="1845" t="e">
        <f>+UAI120/UAI$16</f>
        <v>#DIV/0!</v>
      </c>
      <c r="UAK120" s="1538">
        <f>+UAK558</f>
        <v>0</v>
      </c>
      <c r="UAL120" s="1845" t="e">
        <f>+UAK120/UAK$16</f>
        <v>#DIV/0!</v>
      </c>
      <c r="UAM120" s="1538">
        <f>+UAM558</f>
        <v>0</v>
      </c>
      <c r="UAN120" s="1845" t="e">
        <f>+UAM120/UAM$16</f>
        <v>#DIV/0!</v>
      </c>
      <c r="UAO120" s="1538">
        <f>+UAO558</f>
        <v>0</v>
      </c>
      <c r="UAP120" s="1845" t="e">
        <f>+UAO120/UAO$16</f>
        <v>#DIV/0!</v>
      </c>
      <c r="UAQ120" s="1538">
        <f>+UAQ558</f>
        <v>0</v>
      </c>
      <c r="UAR120" s="1845" t="e">
        <f>+UAQ120/UAQ$16</f>
        <v>#DIV/0!</v>
      </c>
      <c r="UAS120" s="1538">
        <f>+UAS558</f>
        <v>0</v>
      </c>
      <c r="UAT120" s="1845" t="e">
        <f>+UAS120/UAS$16</f>
        <v>#DIV/0!</v>
      </c>
      <c r="UAU120" s="1538">
        <f>+UAU558</f>
        <v>0</v>
      </c>
      <c r="UAV120" s="1845" t="e">
        <f>+UAU120/UAU$16</f>
        <v>#DIV/0!</v>
      </c>
      <c r="UAW120" s="1538">
        <f>+UAW558</f>
        <v>0</v>
      </c>
      <c r="UAX120" s="1845" t="e">
        <f>+UAW120/UAW$16</f>
        <v>#DIV/0!</v>
      </c>
      <c r="UAY120" s="1538">
        <f>+UAY558</f>
        <v>0</v>
      </c>
      <c r="UAZ120" s="1845" t="e">
        <f>+UAY120/UAY$16</f>
        <v>#DIV/0!</v>
      </c>
      <c r="UBA120" s="1538">
        <f>+UBA558</f>
        <v>0</v>
      </c>
      <c r="UBB120" s="1845" t="e">
        <f>+UBA120/UBA$16</f>
        <v>#DIV/0!</v>
      </c>
      <c r="UBC120" s="1538">
        <f>+UBC558</f>
        <v>0</v>
      </c>
      <c r="UBD120" s="1845" t="e">
        <f>+UBC120/UBC$16</f>
        <v>#DIV/0!</v>
      </c>
      <c r="UBE120" s="1538">
        <f>+UBE558</f>
        <v>0</v>
      </c>
      <c r="UBF120" s="1845" t="e">
        <f>+UBE120/UBE$16</f>
        <v>#DIV/0!</v>
      </c>
      <c r="UBG120" s="1538">
        <f>+UBG558</f>
        <v>0</v>
      </c>
      <c r="UBH120" s="1845" t="e">
        <f>+UBG120/UBG$16</f>
        <v>#DIV/0!</v>
      </c>
      <c r="UBI120" s="1538">
        <f>+UBI558</f>
        <v>0</v>
      </c>
      <c r="UBJ120" s="1845" t="e">
        <f>+UBI120/UBI$16</f>
        <v>#DIV/0!</v>
      </c>
      <c r="UBK120" s="1538">
        <f>+UBK558</f>
        <v>0</v>
      </c>
      <c r="UBL120" s="1845" t="e">
        <f>+UBK120/UBK$16</f>
        <v>#DIV/0!</v>
      </c>
      <c r="UBM120" s="1538">
        <f>+UBM558</f>
        <v>0</v>
      </c>
      <c r="UBN120" s="1845" t="e">
        <f>+UBM120/UBM$16</f>
        <v>#DIV/0!</v>
      </c>
      <c r="UBO120" s="1538">
        <f>+UBO558</f>
        <v>0</v>
      </c>
      <c r="UBP120" s="1845" t="e">
        <f>+UBO120/UBO$16</f>
        <v>#DIV/0!</v>
      </c>
      <c r="UBQ120" s="1538">
        <f>+UBQ558</f>
        <v>0</v>
      </c>
      <c r="UBR120" s="1845" t="e">
        <f>+UBQ120/UBQ$16</f>
        <v>#DIV/0!</v>
      </c>
      <c r="UBS120" s="1538">
        <f>+UBS558</f>
        <v>0</v>
      </c>
      <c r="UBT120" s="1845" t="e">
        <f>+UBS120/UBS$16</f>
        <v>#DIV/0!</v>
      </c>
      <c r="UBU120" s="1538">
        <f>+UBU558</f>
        <v>0</v>
      </c>
      <c r="UBV120" s="1845" t="e">
        <f>+UBU120/UBU$16</f>
        <v>#DIV/0!</v>
      </c>
      <c r="UBW120" s="1538">
        <f>+UBW558</f>
        <v>0</v>
      </c>
      <c r="UBX120" s="1845" t="e">
        <f>+UBW120/UBW$16</f>
        <v>#DIV/0!</v>
      </c>
      <c r="UBY120" s="1538">
        <f>+UBY558</f>
        <v>0</v>
      </c>
      <c r="UBZ120" s="1845" t="e">
        <f>+UBY120/UBY$16</f>
        <v>#DIV/0!</v>
      </c>
      <c r="UCA120" s="1538">
        <f>+UCA558</f>
        <v>0</v>
      </c>
      <c r="UCB120" s="1845" t="e">
        <f>+UCA120/UCA$16</f>
        <v>#DIV/0!</v>
      </c>
      <c r="UCC120" s="1538">
        <f>+UCC558</f>
        <v>0</v>
      </c>
      <c r="UCD120" s="1845" t="e">
        <f>+UCC120/UCC$16</f>
        <v>#DIV/0!</v>
      </c>
      <c r="UCE120" s="1538">
        <f>+UCE558</f>
        <v>0</v>
      </c>
      <c r="UCF120" s="1845" t="e">
        <f>+UCE120/UCE$16</f>
        <v>#DIV/0!</v>
      </c>
      <c r="UCG120" s="1538">
        <f>+UCG558</f>
        <v>0</v>
      </c>
      <c r="UCH120" s="1845" t="e">
        <f>+UCG120/UCG$16</f>
        <v>#DIV/0!</v>
      </c>
      <c r="UCI120" s="1538">
        <f>+UCI558</f>
        <v>0</v>
      </c>
      <c r="UCJ120" s="1845" t="e">
        <f>+UCI120/UCI$16</f>
        <v>#DIV/0!</v>
      </c>
      <c r="UCK120" s="1538">
        <f>+UCK558</f>
        <v>0</v>
      </c>
      <c r="UCL120" s="1845" t="e">
        <f>+UCK120/UCK$16</f>
        <v>#DIV/0!</v>
      </c>
      <c r="UCM120" s="1538">
        <f>+UCM558</f>
        <v>0</v>
      </c>
      <c r="UCN120" s="1845" t="e">
        <f>+UCM120/UCM$16</f>
        <v>#DIV/0!</v>
      </c>
      <c r="UCO120" s="1538">
        <f>+UCO558</f>
        <v>0</v>
      </c>
      <c r="UCP120" s="1845" t="e">
        <f>+UCO120/UCO$16</f>
        <v>#DIV/0!</v>
      </c>
      <c r="UCQ120" s="1538">
        <f>+UCQ558</f>
        <v>0</v>
      </c>
      <c r="UCR120" s="1845" t="e">
        <f>+UCQ120/UCQ$16</f>
        <v>#DIV/0!</v>
      </c>
      <c r="UCS120" s="1538">
        <f>+UCS558</f>
        <v>0</v>
      </c>
      <c r="UCT120" s="1845" t="e">
        <f>+UCS120/UCS$16</f>
        <v>#DIV/0!</v>
      </c>
      <c r="UCU120" s="1538">
        <f>+UCU558</f>
        <v>0</v>
      </c>
      <c r="UCV120" s="1845" t="e">
        <f>+UCU120/UCU$16</f>
        <v>#DIV/0!</v>
      </c>
      <c r="UCW120" s="1538">
        <f>+UCW558</f>
        <v>0</v>
      </c>
      <c r="UCX120" s="1845" t="e">
        <f>+UCW120/UCW$16</f>
        <v>#DIV/0!</v>
      </c>
      <c r="UCY120" s="1538">
        <f>+UCY558</f>
        <v>0</v>
      </c>
      <c r="UCZ120" s="1845" t="e">
        <f>+UCY120/UCY$16</f>
        <v>#DIV/0!</v>
      </c>
      <c r="UDA120" s="1538">
        <f>+UDA558</f>
        <v>0</v>
      </c>
      <c r="UDB120" s="1845" t="e">
        <f>+UDA120/UDA$16</f>
        <v>#DIV/0!</v>
      </c>
      <c r="UDC120" s="1538">
        <f>+UDC558</f>
        <v>0</v>
      </c>
      <c r="UDD120" s="1845" t="e">
        <f>+UDC120/UDC$16</f>
        <v>#DIV/0!</v>
      </c>
      <c r="UDE120" s="1538">
        <f>+UDE558</f>
        <v>0</v>
      </c>
      <c r="UDF120" s="1845" t="e">
        <f>+UDE120/UDE$16</f>
        <v>#DIV/0!</v>
      </c>
      <c r="UDG120" s="1538">
        <f>+UDG558</f>
        <v>0</v>
      </c>
      <c r="UDH120" s="1845" t="e">
        <f>+UDG120/UDG$16</f>
        <v>#DIV/0!</v>
      </c>
      <c r="UDI120" s="1538">
        <f>+UDI558</f>
        <v>0</v>
      </c>
      <c r="UDJ120" s="1845" t="e">
        <f>+UDI120/UDI$16</f>
        <v>#DIV/0!</v>
      </c>
      <c r="UDK120" s="1538">
        <f>+UDK558</f>
        <v>0</v>
      </c>
      <c r="UDL120" s="1845" t="e">
        <f>+UDK120/UDK$16</f>
        <v>#DIV/0!</v>
      </c>
      <c r="UDM120" s="1538">
        <f>+UDM558</f>
        <v>0</v>
      </c>
      <c r="UDN120" s="1845" t="e">
        <f>+UDM120/UDM$16</f>
        <v>#DIV/0!</v>
      </c>
      <c r="UDO120" s="1538">
        <f>+UDO558</f>
        <v>0</v>
      </c>
      <c r="UDP120" s="1845" t="e">
        <f>+UDO120/UDO$16</f>
        <v>#DIV/0!</v>
      </c>
      <c r="UDQ120" s="1538">
        <f>+UDQ558</f>
        <v>0</v>
      </c>
      <c r="UDR120" s="1845" t="e">
        <f>+UDQ120/UDQ$16</f>
        <v>#DIV/0!</v>
      </c>
      <c r="UDS120" s="1538">
        <f>+UDS558</f>
        <v>0</v>
      </c>
      <c r="UDT120" s="1845" t="e">
        <f>+UDS120/UDS$16</f>
        <v>#DIV/0!</v>
      </c>
      <c r="UDU120" s="1538">
        <f>+UDU558</f>
        <v>0</v>
      </c>
      <c r="UDV120" s="1845" t="e">
        <f>+UDU120/UDU$16</f>
        <v>#DIV/0!</v>
      </c>
      <c r="UDW120" s="1538">
        <f>+UDW558</f>
        <v>0</v>
      </c>
      <c r="UDX120" s="1845" t="e">
        <f>+UDW120/UDW$16</f>
        <v>#DIV/0!</v>
      </c>
      <c r="UDY120" s="1538">
        <f>+UDY558</f>
        <v>0</v>
      </c>
      <c r="UDZ120" s="1845" t="e">
        <f>+UDY120/UDY$16</f>
        <v>#DIV/0!</v>
      </c>
      <c r="UEA120" s="1538">
        <f>+UEA558</f>
        <v>0</v>
      </c>
      <c r="UEB120" s="1845" t="e">
        <f>+UEA120/UEA$16</f>
        <v>#DIV/0!</v>
      </c>
      <c r="UEC120" s="1538">
        <f>+UEC558</f>
        <v>0</v>
      </c>
      <c r="UED120" s="1845" t="e">
        <f>+UEC120/UEC$16</f>
        <v>#DIV/0!</v>
      </c>
      <c r="UEE120" s="1538">
        <f>+UEE558</f>
        <v>0</v>
      </c>
      <c r="UEF120" s="1845" t="e">
        <f>+UEE120/UEE$16</f>
        <v>#DIV/0!</v>
      </c>
      <c r="UEG120" s="1538">
        <f>+UEG558</f>
        <v>0</v>
      </c>
      <c r="UEH120" s="1845" t="e">
        <f>+UEG120/UEG$16</f>
        <v>#DIV/0!</v>
      </c>
      <c r="UEI120" s="1538">
        <f>+UEI558</f>
        <v>0</v>
      </c>
      <c r="UEJ120" s="1845" t="e">
        <f>+UEI120/UEI$16</f>
        <v>#DIV/0!</v>
      </c>
      <c r="UEK120" s="1538">
        <f>+UEK558</f>
        <v>0</v>
      </c>
      <c r="UEL120" s="1845" t="e">
        <f>+UEK120/UEK$16</f>
        <v>#DIV/0!</v>
      </c>
      <c r="UEM120" s="1538">
        <f>+UEM558</f>
        <v>0</v>
      </c>
      <c r="UEN120" s="1845" t="e">
        <f>+UEM120/UEM$16</f>
        <v>#DIV/0!</v>
      </c>
      <c r="UEO120" s="1538">
        <f>+UEO558</f>
        <v>0</v>
      </c>
      <c r="UEP120" s="1845" t="e">
        <f>+UEO120/UEO$16</f>
        <v>#DIV/0!</v>
      </c>
      <c r="UEQ120" s="1538">
        <f>+UEQ558</f>
        <v>0</v>
      </c>
      <c r="UER120" s="1845" t="e">
        <f>+UEQ120/UEQ$16</f>
        <v>#DIV/0!</v>
      </c>
      <c r="UES120" s="1538">
        <f>+UES558</f>
        <v>0</v>
      </c>
      <c r="UET120" s="1845" t="e">
        <f>+UES120/UES$16</f>
        <v>#DIV/0!</v>
      </c>
      <c r="UEU120" s="1538">
        <f>+UEU558</f>
        <v>0</v>
      </c>
      <c r="UEV120" s="1845" t="e">
        <f>+UEU120/UEU$16</f>
        <v>#DIV/0!</v>
      </c>
      <c r="UEW120" s="1538">
        <f>+UEW558</f>
        <v>0</v>
      </c>
      <c r="UEX120" s="1845" t="e">
        <f>+UEW120/UEW$16</f>
        <v>#DIV/0!</v>
      </c>
      <c r="UEY120" s="1538">
        <f>+UEY558</f>
        <v>0</v>
      </c>
      <c r="UEZ120" s="1845" t="e">
        <f>+UEY120/UEY$16</f>
        <v>#DIV/0!</v>
      </c>
      <c r="UFA120" s="1538">
        <f>+UFA558</f>
        <v>0</v>
      </c>
      <c r="UFB120" s="1845" t="e">
        <f>+UFA120/UFA$16</f>
        <v>#DIV/0!</v>
      </c>
      <c r="UFC120" s="1538">
        <f>+UFC558</f>
        <v>0</v>
      </c>
      <c r="UFD120" s="1845" t="e">
        <f>+UFC120/UFC$16</f>
        <v>#DIV/0!</v>
      </c>
      <c r="UFE120" s="1538">
        <f>+UFE558</f>
        <v>0</v>
      </c>
      <c r="UFF120" s="1845" t="e">
        <f>+UFE120/UFE$16</f>
        <v>#DIV/0!</v>
      </c>
      <c r="UFG120" s="1538">
        <f>+UFG558</f>
        <v>0</v>
      </c>
      <c r="UFH120" s="1845" t="e">
        <f>+UFG120/UFG$16</f>
        <v>#DIV/0!</v>
      </c>
      <c r="UFI120" s="1538">
        <f>+UFI558</f>
        <v>0</v>
      </c>
      <c r="UFJ120" s="1845" t="e">
        <f>+UFI120/UFI$16</f>
        <v>#DIV/0!</v>
      </c>
      <c r="UFK120" s="1538">
        <f>+UFK558</f>
        <v>0</v>
      </c>
      <c r="UFL120" s="1845" t="e">
        <f>+UFK120/UFK$16</f>
        <v>#DIV/0!</v>
      </c>
      <c r="UFM120" s="1538">
        <f>+UFM558</f>
        <v>0</v>
      </c>
      <c r="UFN120" s="1845" t="e">
        <f>+UFM120/UFM$16</f>
        <v>#DIV/0!</v>
      </c>
      <c r="UFO120" s="1538">
        <f>+UFO558</f>
        <v>0</v>
      </c>
      <c r="UFP120" s="1845" t="e">
        <f>+UFO120/UFO$16</f>
        <v>#DIV/0!</v>
      </c>
      <c r="UFQ120" s="1538">
        <f>+UFQ558</f>
        <v>0</v>
      </c>
      <c r="UFR120" s="1845" t="e">
        <f>+UFQ120/UFQ$16</f>
        <v>#DIV/0!</v>
      </c>
      <c r="UFS120" s="1538">
        <f>+UFS558</f>
        <v>0</v>
      </c>
      <c r="UFT120" s="1845" t="e">
        <f>+UFS120/UFS$16</f>
        <v>#DIV/0!</v>
      </c>
      <c r="UFU120" s="1538">
        <f>+UFU558</f>
        <v>0</v>
      </c>
      <c r="UFV120" s="1845" t="e">
        <f>+UFU120/UFU$16</f>
        <v>#DIV/0!</v>
      </c>
      <c r="UFW120" s="1538">
        <f>+UFW558</f>
        <v>0</v>
      </c>
      <c r="UFX120" s="1845" t="e">
        <f>+UFW120/UFW$16</f>
        <v>#DIV/0!</v>
      </c>
      <c r="UFY120" s="1538">
        <f>+UFY558</f>
        <v>0</v>
      </c>
      <c r="UFZ120" s="1845" t="e">
        <f>+UFY120/UFY$16</f>
        <v>#DIV/0!</v>
      </c>
      <c r="UGA120" s="1538">
        <f>+UGA558</f>
        <v>0</v>
      </c>
      <c r="UGB120" s="1845" t="e">
        <f>+UGA120/UGA$16</f>
        <v>#DIV/0!</v>
      </c>
      <c r="UGC120" s="1538">
        <f>+UGC558</f>
        <v>0</v>
      </c>
      <c r="UGD120" s="1845" t="e">
        <f>+UGC120/UGC$16</f>
        <v>#DIV/0!</v>
      </c>
      <c r="UGE120" s="1538">
        <f>+UGE558</f>
        <v>0</v>
      </c>
      <c r="UGF120" s="1845" t="e">
        <f>+UGE120/UGE$16</f>
        <v>#DIV/0!</v>
      </c>
      <c r="UGG120" s="1538">
        <f>+UGG558</f>
        <v>0</v>
      </c>
      <c r="UGH120" s="1845" t="e">
        <f>+UGG120/UGG$16</f>
        <v>#DIV/0!</v>
      </c>
      <c r="UGI120" s="1538">
        <f>+UGI558</f>
        <v>0</v>
      </c>
      <c r="UGJ120" s="1845" t="e">
        <f>+UGI120/UGI$16</f>
        <v>#DIV/0!</v>
      </c>
      <c r="UGK120" s="1538">
        <f>+UGK558</f>
        <v>0</v>
      </c>
      <c r="UGL120" s="1845" t="e">
        <f>+UGK120/UGK$16</f>
        <v>#DIV/0!</v>
      </c>
      <c r="UGM120" s="1538">
        <f>+UGM558</f>
        <v>0</v>
      </c>
      <c r="UGN120" s="1845" t="e">
        <f>+UGM120/UGM$16</f>
        <v>#DIV/0!</v>
      </c>
      <c r="UGO120" s="1538">
        <f>+UGO558</f>
        <v>0</v>
      </c>
      <c r="UGP120" s="1845" t="e">
        <f>+UGO120/UGO$16</f>
        <v>#DIV/0!</v>
      </c>
      <c r="UGQ120" s="1538">
        <f>+UGQ558</f>
        <v>0</v>
      </c>
      <c r="UGR120" s="1845" t="e">
        <f>+UGQ120/UGQ$16</f>
        <v>#DIV/0!</v>
      </c>
      <c r="UGS120" s="1538">
        <f>+UGS558</f>
        <v>0</v>
      </c>
      <c r="UGT120" s="1845" t="e">
        <f>+UGS120/UGS$16</f>
        <v>#DIV/0!</v>
      </c>
      <c r="UGU120" s="1538">
        <f>+UGU558</f>
        <v>0</v>
      </c>
      <c r="UGV120" s="1845" t="e">
        <f>+UGU120/UGU$16</f>
        <v>#DIV/0!</v>
      </c>
      <c r="UGW120" s="1538">
        <f>+UGW558</f>
        <v>0</v>
      </c>
      <c r="UGX120" s="1845" t="e">
        <f>+UGW120/UGW$16</f>
        <v>#DIV/0!</v>
      </c>
      <c r="UGY120" s="1538">
        <f>+UGY558</f>
        <v>0</v>
      </c>
      <c r="UGZ120" s="1845" t="e">
        <f>+UGY120/UGY$16</f>
        <v>#DIV/0!</v>
      </c>
      <c r="UHA120" s="1538">
        <f>+UHA558</f>
        <v>0</v>
      </c>
      <c r="UHB120" s="1845" t="e">
        <f>+UHA120/UHA$16</f>
        <v>#DIV/0!</v>
      </c>
      <c r="UHC120" s="1538">
        <f>+UHC558</f>
        <v>0</v>
      </c>
      <c r="UHD120" s="1845" t="e">
        <f>+UHC120/UHC$16</f>
        <v>#DIV/0!</v>
      </c>
      <c r="UHE120" s="1538">
        <f>+UHE558</f>
        <v>0</v>
      </c>
      <c r="UHF120" s="1845" t="e">
        <f>+UHE120/UHE$16</f>
        <v>#DIV/0!</v>
      </c>
      <c r="UHG120" s="1538">
        <f>+UHG558</f>
        <v>0</v>
      </c>
      <c r="UHH120" s="1845" t="e">
        <f>+UHG120/UHG$16</f>
        <v>#DIV/0!</v>
      </c>
      <c r="UHI120" s="1538">
        <f>+UHI558</f>
        <v>0</v>
      </c>
      <c r="UHJ120" s="1845" t="e">
        <f>+UHI120/UHI$16</f>
        <v>#DIV/0!</v>
      </c>
      <c r="UHK120" s="1538">
        <f>+UHK558</f>
        <v>0</v>
      </c>
      <c r="UHL120" s="1845" t="e">
        <f>+UHK120/UHK$16</f>
        <v>#DIV/0!</v>
      </c>
      <c r="UHM120" s="1538">
        <f>+UHM558</f>
        <v>0</v>
      </c>
      <c r="UHN120" s="1845" t="e">
        <f>+UHM120/UHM$16</f>
        <v>#DIV/0!</v>
      </c>
      <c r="UHO120" s="1538">
        <f>+UHO558</f>
        <v>0</v>
      </c>
      <c r="UHP120" s="1845" t="e">
        <f>+UHO120/UHO$16</f>
        <v>#DIV/0!</v>
      </c>
      <c r="UHQ120" s="1538">
        <f>+UHQ558</f>
        <v>0</v>
      </c>
      <c r="UHR120" s="1845" t="e">
        <f>+UHQ120/UHQ$16</f>
        <v>#DIV/0!</v>
      </c>
      <c r="UHS120" s="1538">
        <f>+UHS558</f>
        <v>0</v>
      </c>
      <c r="UHT120" s="1845" t="e">
        <f>+UHS120/UHS$16</f>
        <v>#DIV/0!</v>
      </c>
      <c r="UHU120" s="1538">
        <f>+UHU558</f>
        <v>0</v>
      </c>
      <c r="UHV120" s="1845" t="e">
        <f>+UHU120/UHU$16</f>
        <v>#DIV/0!</v>
      </c>
      <c r="UHW120" s="1538">
        <f>+UHW558</f>
        <v>0</v>
      </c>
      <c r="UHX120" s="1845" t="e">
        <f>+UHW120/UHW$16</f>
        <v>#DIV/0!</v>
      </c>
      <c r="UHY120" s="1538">
        <f>+UHY558</f>
        <v>0</v>
      </c>
      <c r="UHZ120" s="1845" t="e">
        <f>+UHY120/UHY$16</f>
        <v>#DIV/0!</v>
      </c>
      <c r="UIA120" s="1538">
        <f>+UIA558</f>
        <v>0</v>
      </c>
      <c r="UIB120" s="1845" t="e">
        <f>+UIA120/UIA$16</f>
        <v>#DIV/0!</v>
      </c>
      <c r="UIC120" s="1538">
        <f>+UIC558</f>
        <v>0</v>
      </c>
      <c r="UID120" s="1845" t="e">
        <f>+UIC120/UIC$16</f>
        <v>#DIV/0!</v>
      </c>
      <c r="UIE120" s="1538">
        <f>+UIE558</f>
        <v>0</v>
      </c>
      <c r="UIF120" s="1845" t="e">
        <f>+UIE120/UIE$16</f>
        <v>#DIV/0!</v>
      </c>
      <c r="UIG120" s="1538">
        <f>+UIG558</f>
        <v>0</v>
      </c>
      <c r="UIH120" s="1845" t="e">
        <f>+UIG120/UIG$16</f>
        <v>#DIV/0!</v>
      </c>
      <c r="UII120" s="1538">
        <f>+UII558</f>
        <v>0</v>
      </c>
      <c r="UIJ120" s="1845" t="e">
        <f>+UII120/UII$16</f>
        <v>#DIV/0!</v>
      </c>
      <c r="UIK120" s="1538">
        <f>+UIK558</f>
        <v>0</v>
      </c>
      <c r="UIL120" s="1845" t="e">
        <f>+UIK120/UIK$16</f>
        <v>#DIV/0!</v>
      </c>
      <c r="UIM120" s="1538">
        <f>+UIM558</f>
        <v>0</v>
      </c>
      <c r="UIN120" s="1845" t="e">
        <f>+UIM120/UIM$16</f>
        <v>#DIV/0!</v>
      </c>
      <c r="UIO120" s="1538">
        <f>+UIO558</f>
        <v>0</v>
      </c>
      <c r="UIP120" s="1845" t="e">
        <f>+UIO120/UIO$16</f>
        <v>#DIV/0!</v>
      </c>
      <c r="UIQ120" s="1538">
        <f>+UIQ558</f>
        <v>0</v>
      </c>
      <c r="UIR120" s="1845" t="e">
        <f>+UIQ120/UIQ$16</f>
        <v>#DIV/0!</v>
      </c>
      <c r="UIS120" s="1538">
        <f>+UIS558</f>
        <v>0</v>
      </c>
      <c r="UIT120" s="1845" t="e">
        <f>+UIS120/UIS$16</f>
        <v>#DIV/0!</v>
      </c>
      <c r="UIU120" s="1538">
        <f>+UIU558</f>
        <v>0</v>
      </c>
      <c r="UIV120" s="1845" t="e">
        <f>+UIU120/UIU$16</f>
        <v>#DIV/0!</v>
      </c>
      <c r="UIW120" s="1538">
        <f>+UIW558</f>
        <v>0</v>
      </c>
      <c r="UIX120" s="1845" t="e">
        <f>+UIW120/UIW$16</f>
        <v>#DIV/0!</v>
      </c>
      <c r="UIY120" s="1538">
        <f>+UIY558</f>
        <v>0</v>
      </c>
      <c r="UIZ120" s="1845" t="e">
        <f>+UIY120/UIY$16</f>
        <v>#DIV/0!</v>
      </c>
      <c r="UJA120" s="1538">
        <f>+UJA558</f>
        <v>0</v>
      </c>
      <c r="UJB120" s="1845" t="e">
        <f>+UJA120/UJA$16</f>
        <v>#DIV/0!</v>
      </c>
      <c r="UJC120" s="1538">
        <f>+UJC558</f>
        <v>0</v>
      </c>
      <c r="UJD120" s="1845" t="e">
        <f>+UJC120/UJC$16</f>
        <v>#DIV/0!</v>
      </c>
      <c r="UJE120" s="1538">
        <f>+UJE558</f>
        <v>0</v>
      </c>
      <c r="UJF120" s="1845" t="e">
        <f>+UJE120/UJE$16</f>
        <v>#DIV/0!</v>
      </c>
      <c r="UJG120" s="1538">
        <f>+UJG558</f>
        <v>0</v>
      </c>
      <c r="UJH120" s="1845" t="e">
        <f>+UJG120/UJG$16</f>
        <v>#DIV/0!</v>
      </c>
      <c r="UJI120" s="1538">
        <f>+UJI558</f>
        <v>0</v>
      </c>
      <c r="UJJ120" s="1845" t="e">
        <f>+UJI120/UJI$16</f>
        <v>#DIV/0!</v>
      </c>
      <c r="UJK120" s="1538">
        <f>+UJK558</f>
        <v>0</v>
      </c>
      <c r="UJL120" s="1845" t="e">
        <f>+UJK120/UJK$16</f>
        <v>#DIV/0!</v>
      </c>
      <c r="UJM120" s="1538">
        <f>+UJM558</f>
        <v>0</v>
      </c>
      <c r="UJN120" s="1845" t="e">
        <f>+UJM120/UJM$16</f>
        <v>#DIV/0!</v>
      </c>
      <c r="UJO120" s="1538">
        <f>+UJO558</f>
        <v>0</v>
      </c>
      <c r="UJP120" s="1845" t="e">
        <f>+UJO120/UJO$16</f>
        <v>#DIV/0!</v>
      </c>
      <c r="UJQ120" s="1538">
        <f>+UJQ558</f>
        <v>0</v>
      </c>
      <c r="UJR120" s="1845" t="e">
        <f>+UJQ120/UJQ$16</f>
        <v>#DIV/0!</v>
      </c>
      <c r="UJS120" s="1538">
        <f>+UJS558</f>
        <v>0</v>
      </c>
      <c r="UJT120" s="1845" t="e">
        <f>+UJS120/UJS$16</f>
        <v>#DIV/0!</v>
      </c>
      <c r="UJU120" s="1538">
        <f>+UJU558</f>
        <v>0</v>
      </c>
      <c r="UJV120" s="1845" t="e">
        <f>+UJU120/UJU$16</f>
        <v>#DIV/0!</v>
      </c>
      <c r="UJW120" s="1538">
        <f>+UJW558</f>
        <v>0</v>
      </c>
      <c r="UJX120" s="1845" t="e">
        <f>+UJW120/UJW$16</f>
        <v>#DIV/0!</v>
      </c>
      <c r="UJY120" s="1538">
        <f>+UJY558</f>
        <v>0</v>
      </c>
      <c r="UJZ120" s="1845" t="e">
        <f>+UJY120/UJY$16</f>
        <v>#DIV/0!</v>
      </c>
      <c r="UKA120" s="1538">
        <f>+UKA558</f>
        <v>0</v>
      </c>
      <c r="UKB120" s="1845" t="e">
        <f>+UKA120/UKA$16</f>
        <v>#DIV/0!</v>
      </c>
      <c r="UKC120" s="1538">
        <f>+UKC558</f>
        <v>0</v>
      </c>
      <c r="UKD120" s="1845" t="e">
        <f>+UKC120/UKC$16</f>
        <v>#DIV/0!</v>
      </c>
      <c r="UKE120" s="1538">
        <f>+UKE558</f>
        <v>0</v>
      </c>
      <c r="UKF120" s="1845" t="e">
        <f>+UKE120/UKE$16</f>
        <v>#DIV/0!</v>
      </c>
      <c r="UKG120" s="1538">
        <f>+UKG558</f>
        <v>0</v>
      </c>
      <c r="UKH120" s="1845" t="e">
        <f>+UKG120/UKG$16</f>
        <v>#DIV/0!</v>
      </c>
      <c r="UKI120" s="1538">
        <f>+UKI558</f>
        <v>0</v>
      </c>
      <c r="UKJ120" s="1845" t="e">
        <f>+UKI120/UKI$16</f>
        <v>#DIV/0!</v>
      </c>
      <c r="UKK120" s="1538">
        <f>+UKK558</f>
        <v>0</v>
      </c>
      <c r="UKL120" s="1845" t="e">
        <f>+UKK120/UKK$16</f>
        <v>#DIV/0!</v>
      </c>
      <c r="UKM120" s="1538">
        <f>+UKM558</f>
        <v>0</v>
      </c>
      <c r="UKN120" s="1845" t="e">
        <f>+UKM120/UKM$16</f>
        <v>#DIV/0!</v>
      </c>
      <c r="UKO120" s="1538">
        <f>+UKO558</f>
        <v>0</v>
      </c>
      <c r="UKP120" s="1845" t="e">
        <f>+UKO120/UKO$16</f>
        <v>#DIV/0!</v>
      </c>
      <c r="UKQ120" s="1538">
        <f>+UKQ558</f>
        <v>0</v>
      </c>
      <c r="UKR120" s="1845" t="e">
        <f>+UKQ120/UKQ$16</f>
        <v>#DIV/0!</v>
      </c>
      <c r="UKS120" s="1538">
        <f>+UKS558</f>
        <v>0</v>
      </c>
      <c r="UKT120" s="1845" t="e">
        <f>+UKS120/UKS$16</f>
        <v>#DIV/0!</v>
      </c>
      <c r="UKU120" s="1538">
        <f>+UKU558</f>
        <v>0</v>
      </c>
      <c r="UKV120" s="1845" t="e">
        <f>+UKU120/UKU$16</f>
        <v>#DIV/0!</v>
      </c>
      <c r="UKW120" s="1538">
        <f>+UKW558</f>
        <v>0</v>
      </c>
      <c r="UKX120" s="1845" t="e">
        <f>+UKW120/UKW$16</f>
        <v>#DIV/0!</v>
      </c>
      <c r="UKY120" s="1538">
        <f>+UKY558</f>
        <v>0</v>
      </c>
      <c r="UKZ120" s="1845" t="e">
        <f>+UKY120/UKY$16</f>
        <v>#DIV/0!</v>
      </c>
      <c r="ULA120" s="1538">
        <f>+ULA558</f>
        <v>0</v>
      </c>
      <c r="ULB120" s="1845" t="e">
        <f>+ULA120/ULA$16</f>
        <v>#DIV/0!</v>
      </c>
      <c r="ULC120" s="1538">
        <f>+ULC558</f>
        <v>0</v>
      </c>
      <c r="ULD120" s="1845" t="e">
        <f>+ULC120/ULC$16</f>
        <v>#DIV/0!</v>
      </c>
      <c r="ULE120" s="1538">
        <f>+ULE558</f>
        <v>0</v>
      </c>
      <c r="ULF120" s="1845" t="e">
        <f>+ULE120/ULE$16</f>
        <v>#DIV/0!</v>
      </c>
      <c r="ULG120" s="1538">
        <f>+ULG558</f>
        <v>0</v>
      </c>
      <c r="ULH120" s="1845" t="e">
        <f>+ULG120/ULG$16</f>
        <v>#DIV/0!</v>
      </c>
      <c r="ULI120" s="1538">
        <f>+ULI558</f>
        <v>0</v>
      </c>
      <c r="ULJ120" s="1845" t="e">
        <f>+ULI120/ULI$16</f>
        <v>#DIV/0!</v>
      </c>
      <c r="ULK120" s="1538">
        <f>+ULK558</f>
        <v>0</v>
      </c>
      <c r="ULL120" s="1845" t="e">
        <f>+ULK120/ULK$16</f>
        <v>#DIV/0!</v>
      </c>
      <c r="ULM120" s="1538">
        <f>+ULM558</f>
        <v>0</v>
      </c>
      <c r="ULN120" s="1845" t="e">
        <f>+ULM120/ULM$16</f>
        <v>#DIV/0!</v>
      </c>
      <c r="ULO120" s="1538">
        <f>+ULO558</f>
        <v>0</v>
      </c>
      <c r="ULP120" s="1845" t="e">
        <f>+ULO120/ULO$16</f>
        <v>#DIV/0!</v>
      </c>
      <c r="ULQ120" s="1538">
        <f>+ULQ558</f>
        <v>0</v>
      </c>
      <c r="ULR120" s="1845" t="e">
        <f>+ULQ120/ULQ$16</f>
        <v>#DIV/0!</v>
      </c>
      <c r="ULS120" s="1538">
        <f>+ULS558</f>
        <v>0</v>
      </c>
      <c r="ULT120" s="1845" t="e">
        <f>+ULS120/ULS$16</f>
        <v>#DIV/0!</v>
      </c>
      <c r="ULU120" s="1538">
        <f>+ULU558</f>
        <v>0</v>
      </c>
      <c r="ULV120" s="1845" t="e">
        <f>+ULU120/ULU$16</f>
        <v>#DIV/0!</v>
      </c>
      <c r="ULW120" s="1538">
        <f>+ULW558</f>
        <v>0</v>
      </c>
      <c r="ULX120" s="1845" t="e">
        <f>+ULW120/ULW$16</f>
        <v>#DIV/0!</v>
      </c>
      <c r="ULY120" s="1538">
        <f>+ULY558</f>
        <v>0</v>
      </c>
      <c r="ULZ120" s="1845" t="e">
        <f>+ULY120/ULY$16</f>
        <v>#DIV/0!</v>
      </c>
      <c r="UMA120" s="1538">
        <f>+UMA558</f>
        <v>0</v>
      </c>
      <c r="UMB120" s="1845" t="e">
        <f>+UMA120/UMA$16</f>
        <v>#DIV/0!</v>
      </c>
      <c r="UMC120" s="1538">
        <f>+UMC558</f>
        <v>0</v>
      </c>
      <c r="UMD120" s="1845" t="e">
        <f>+UMC120/UMC$16</f>
        <v>#DIV/0!</v>
      </c>
      <c r="UME120" s="1538">
        <f>+UME558</f>
        <v>0</v>
      </c>
      <c r="UMF120" s="1845" t="e">
        <f>+UME120/UME$16</f>
        <v>#DIV/0!</v>
      </c>
      <c r="UMG120" s="1538">
        <f>+UMG558</f>
        <v>0</v>
      </c>
      <c r="UMH120" s="1845" t="e">
        <f>+UMG120/UMG$16</f>
        <v>#DIV/0!</v>
      </c>
      <c r="UMI120" s="1538">
        <f>+UMI558</f>
        <v>0</v>
      </c>
      <c r="UMJ120" s="1845" t="e">
        <f>+UMI120/UMI$16</f>
        <v>#DIV/0!</v>
      </c>
      <c r="UMK120" s="1538">
        <f>+UMK558</f>
        <v>0</v>
      </c>
      <c r="UML120" s="1845" t="e">
        <f>+UMK120/UMK$16</f>
        <v>#DIV/0!</v>
      </c>
      <c r="UMM120" s="1538">
        <f>+UMM558</f>
        <v>0</v>
      </c>
      <c r="UMN120" s="1845" t="e">
        <f>+UMM120/UMM$16</f>
        <v>#DIV/0!</v>
      </c>
      <c r="UMO120" s="1538">
        <f>+UMO558</f>
        <v>0</v>
      </c>
      <c r="UMP120" s="1845" t="e">
        <f>+UMO120/UMO$16</f>
        <v>#DIV/0!</v>
      </c>
      <c r="UMQ120" s="1538">
        <f>+UMQ558</f>
        <v>0</v>
      </c>
      <c r="UMR120" s="1845" t="e">
        <f>+UMQ120/UMQ$16</f>
        <v>#DIV/0!</v>
      </c>
      <c r="UMS120" s="1538">
        <f>+UMS558</f>
        <v>0</v>
      </c>
      <c r="UMT120" s="1845" t="e">
        <f>+UMS120/UMS$16</f>
        <v>#DIV/0!</v>
      </c>
      <c r="UMU120" s="1538">
        <f>+UMU558</f>
        <v>0</v>
      </c>
      <c r="UMV120" s="1845" t="e">
        <f>+UMU120/UMU$16</f>
        <v>#DIV/0!</v>
      </c>
      <c r="UMW120" s="1538">
        <f>+UMW558</f>
        <v>0</v>
      </c>
      <c r="UMX120" s="1845" t="e">
        <f>+UMW120/UMW$16</f>
        <v>#DIV/0!</v>
      </c>
      <c r="UMY120" s="1538">
        <f>+UMY558</f>
        <v>0</v>
      </c>
      <c r="UMZ120" s="1845" t="e">
        <f>+UMY120/UMY$16</f>
        <v>#DIV/0!</v>
      </c>
      <c r="UNA120" s="1538">
        <f>+UNA558</f>
        <v>0</v>
      </c>
      <c r="UNB120" s="1845" t="e">
        <f>+UNA120/UNA$16</f>
        <v>#DIV/0!</v>
      </c>
      <c r="UNC120" s="1538">
        <f>+UNC558</f>
        <v>0</v>
      </c>
      <c r="UND120" s="1845" t="e">
        <f>+UNC120/UNC$16</f>
        <v>#DIV/0!</v>
      </c>
      <c r="UNE120" s="1538">
        <f>+UNE558</f>
        <v>0</v>
      </c>
      <c r="UNF120" s="1845" t="e">
        <f>+UNE120/UNE$16</f>
        <v>#DIV/0!</v>
      </c>
      <c r="UNG120" s="1538">
        <f>+UNG558</f>
        <v>0</v>
      </c>
      <c r="UNH120" s="1845" t="e">
        <f>+UNG120/UNG$16</f>
        <v>#DIV/0!</v>
      </c>
      <c r="UNI120" s="1538">
        <f>+UNI558</f>
        <v>0</v>
      </c>
      <c r="UNJ120" s="1845" t="e">
        <f>+UNI120/UNI$16</f>
        <v>#DIV/0!</v>
      </c>
      <c r="UNK120" s="1538">
        <f>+UNK558</f>
        <v>0</v>
      </c>
      <c r="UNL120" s="1845" t="e">
        <f>+UNK120/UNK$16</f>
        <v>#DIV/0!</v>
      </c>
      <c r="UNM120" s="1538">
        <f>+UNM558</f>
        <v>0</v>
      </c>
      <c r="UNN120" s="1845" t="e">
        <f>+UNM120/UNM$16</f>
        <v>#DIV/0!</v>
      </c>
      <c r="UNO120" s="1538">
        <f>+UNO558</f>
        <v>0</v>
      </c>
      <c r="UNP120" s="1845" t="e">
        <f>+UNO120/UNO$16</f>
        <v>#DIV/0!</v>
      </c>
      <c r="UNQ120" s="1538">
        <f>+UNQ558</f>
        <v>0</v>
      </c>
      <c r="UNR120" s="1845" t="e">
        <f>+UNQ120/UNQ$16</f>
        <v>#DIV/0!</v>
      </c>
      <c r="UNS120" s="1538">
        <f>+UNS558</f>
        <v>0</v>
      </c>
      <c r="UNT120" s="1845" t="e">
        <f>+UNS120/UNS$16</f>
        <v>#DIV/0!</v>
      </c>
      <c r="UNU120" s="1538">
        <f>+UNU558</f>
        <v>0</v>
      </c>
      <c r="UNV120" s="1845" t="e">
        <f>+UNU120/UNU$16</f>
        <v>#DIV/0!</v>
      </c>
      <c r="UNW120" s="1538">
        <f>+UNW558</f>
        <v>0</v>
      </c>
      <c r="UNX120" s="1845" t="e">
        <f>+UNW120/UNW$16</f>
        <v>#DIV/0!</v>
      </c>
      <c r="UNY120" s="1538">
        <f>+UNY558</f>
        <v>0</v>
      </c>
      <c r="UNZ120" s="1845" t="e">
        <f>+UNY120/UNY$16</f>
        <v>#DIV/0!</v>
      </c>
      <c r="UOA120" s="1538">
        <f>+UOA558</f>
        <v>0</v>
      </c>
      <c r="UOB120" s="1845" t="e">
        <f>+UOA120/UOA$16</f>
        <v>#DIV/0!</v>
      </c>
      <c r="UOC120" s="1538">
        <f>+UOC558</f>
        <v>0</v>
      </c>
      <c r="UOD120" s="1845" t="e">
        <f>+UOC120/UOC$16</f>
        <v>#DIV/0!</v>
      </c>
      <c r="UOE120" s="1538">
        <f>+UOE558</f>
        <v>0</v>
      </c>
      <c r="UOF120" s="1845" t="e">
        <f>+UOE120/UOE$16</f>
        <v>#DIV/0!</v>
      </c>
      <c r="UOG120" s="1538">
        <f>+UOG558</f>
        <v>0</v>
      </c>
      <c r="UOH120" s="1845" t="e">
        <f>+UOG120/UOG$16</f>
        <v>#DIV/0!</v>
      </c>
      <c r="UOI120" s="1538">
        <f>+UOI558</f>
        <v>0</v>
      </c>
      <c r="UOJ120" s="1845" t="e">
        <f>+UOI120/UOI$16</f>
        <v>#DIV/0!</v>
      </c>
      <c r="UOK120" s="1538">
        <f>+UOK558</f>
        <v>0</v>
      </c>
      <c r="UOL120" s="1845" t="e">
        <f>+UOK120/UOK$16</f>
        <v>#DIV/0!</v>
      </c>
      <c r="UOM120" s="1538">
        <f>+UOM558</f>
        <v>0</v>
      </c>
      <c r="UON120" s="1845" t="e">
        <f>+UOM120/UOM$16</f>
        <v>#DIV/0!</v>
      </c>
      <c r="UOO120" s="1538">
        <f>+UOO558</f>
        <v>0</v>
      </c>
      <c r="UOP120" s="1845" t="e">
        <f>+UOO120/UOO$16</f>
        <v>#DIV/0!</v>
      </c>
      <c r="UOQ120" s="1538">
        <f>+UOQ558</f>
        <v>0</v>
      </c>
      <c r="UOR120" s="1845" t="e">
        <f>+UOQ120/UOQ$16</f>
        <v>#DIV/0!</v>
      </c>
      <c r="UOS120" s="1538">
        <f>+UOS558</f>
        <v>0</v>
      </c>
      <c r="UOT120" s="1845" t="e">
        <f>+UOS120/UOS$16</f>
        <v>#DIV/0!</v>
      </c>
      <c r="UOU120" s="1538">
        <f>+UOU558</f>
        <v>0</v>
      </c>
      <c r="UOV120" s="1845" t="e">
        <f>+UOU120/UOU$16</f>
        <v>#DIV/0!</v>
      </c>
      <c r="UOW120" s="1538">
        <f>+UOW558</f>
        <v>0</v>
      </c>
      <c r="UOX120" s="1845" t="e">
        <f>+UOW120/UOW$16</f>
        <v>#DIV/0!</v>
      </c>
      <c r="UOY120" s="1538">
        <f>+UOY558</f>
        <v>0</v>
      </c>
      <c r="UOZ120" s="1845" t="e">
        <f>+UOY120/UOY$16</f>
        <v>#DIV/0!</v>
      </c>
      <c r="UPA120" s="1538">
        <f>+UPA558</f>
        <v>0</v>
      </c>
      <c r="UPB120" s="1845" t="e">
        <f>+UPA120/UPA$16</f>
        <v>#DIV/0!</v>
      </c>
      <c r="UPC120" s="1538">
        <f>+UPC558</f>
        <v>0</v>
      </c>
      <c r="UPD120" s="1845" t="e">
        <f>+UPC120/UPC$16</f>
        <v>#DIV/0!</v>
      </c>
      <c r="UPE120" s="1538">
        <f>+UPE558</f>
        <v>0</v>
      </c>
      <c r="UPF120" s="1845" t="e">
        <f>+UPE120/UPE$16</f>
        <v>#DIV/0!</v>
      </c>
      <c r="UPG120" s="1538">
        <f>+UPG558</f>
        <v>0</v>
      </c>
      <c r="UPH120" s="1845" t="e">
        <f>+UPG120/UPG$16</f>
        <v>#DIV/0!</v>
      </c>
      <c r="UPI120" s="1538">
        <f>+UPI558</f>
        <v>0</v>
      </c>
      <c r="UPJ120" s="1845" t="e">
        <f>+UPI120/UPI$16</f>
        <v>#DIV/0!</v>
      </c>
      <c r="UPK120" s="1538">
        <f>+UPK558</f>
        <v>0</v>
      </c>
      <c r="UPL120" s="1845" t="e">
        <f>+UPK120/UPK$16</f>
        <v>#DIV/0!</v>
      </c>
      <c r="UPM120" s="1538">
        <f>+UPM558</f>
        <v>0</v>
      </c>
      <c r="UPN120" s="1845" t="e">
        <f>+UPM120/UPM$16</f>
        <v>#DIV/0!</v>
      </c>
      <c r="UPO120" s="1538">
        <f>+UPO558</f>
        <v>0</v>
      </c>
      <c r="UPP120" s="1845" t="e">
        <f>+UPO120/UPO$16</f>
        <v>#DIV/0!</v>
      </c>
      <c r="UPQ120" s="1538">
        <f>+UPQ558</f>
        <v>0</v>
      </c>
      <c r="UPR120" s="1845" t="e">
        <f>+UPQ120/UPQ$16</f>
        <v>#DIV/0!</v>
      </c>
      <c r="UPS120" s="1538">
        <f>+UPS558</f>
        <v>0</v>
      </c>
      <c r="UPT120" s="1845" t="e">
        <f>+UPS120/UPS$16</f>
        <v>#DIV/0!</v>
      </c>
      <c r="UPU120" s="1538">
        <f>+UPU558</f>
        <v>0</v>
      </c>
      <c r="UPV120" s="1845" t="e">
        <f>+UPU120/UPU$16</f>
        <v>#DIV/0!</v>
      </c>
      <c r="UPW120" s="1538">
        <f>+UPW558</f>
        <v>0</v>
      </c>
      <c r="UPX120" s="1845" t="e">
        <f>+UPW120/UPW$16</f>
        <v>#DIV/0!</v>
      </c>
      <c r="UPY120" s="1538">
        <f>+UPY558</f>
        <v>0</v>
      </c>
      <c r="UPZ120" s="1845" t="e">
        <f>+UPY120/UPY$16</f>
        <v>#DIV/0!</v>
      </c>
      <c r="UQA120" s="1538">
        <f>+UQA558</f>
        <v>0</v>
      </c>
      <c r="UQB120" s="1845" t="e">
        <f>+UQA120/UQA$16</f>
        <v>#DIV/0!</v>
      </c>
      <c r="UQC120" s="1538">
        <f>+UQC558</f>
        <v>0</v>
      </c>
      <c r="UQD120" s="1845" t="e">
        <f>+UQC120/UQC$16</f>
        <v>#DIV/0!</v>
      </c>
      <c r="UQE120" s="1538">
        <f>+UQE558</f>
        <v>0</v>
      </c>
      <c r="UQF120" s="1845" t="e">
        <f>+UQE120/UQE$16</f>
        <v>#DIV/0!</v>
      </c>
      <c r="UQG120" s="1538">
        <f>+UQG558</f>
        <v>0</v>
      </c>
      <c r="UQH120" s="1845" t="e">
        <f>+UQG120/UQG$16</f>
        <v>#DIV/0!</v>
      </c>
      <c r="UQI120" s="1538">
        <f>+UQI558</f>
        <v>0</v>
      </c>
      <c r="UQJ120" s="1845" t="e">
        <f>+UQI120/UQI$16</f>
        <v>#DIV/0!</v>
      </c>
      <c r="UQK120" s="1538">
        <f>+UQK558</f>
        <v>0</v>
      </c>
      <c r="UQL120" s="1845" t="e">
        <f>+UQK120/UQK$16</f>
        <v>#DIV/0!</v>
      </c>
      <c r="UQM120" s="1538">
        <f>+UQM558</f>
        <v>0</v>
      </c>
      <c r="UQN120" s="1845" t="e">
        <f>+UQM120/UQM$16</f>
        <v>#DIV/0!</v>
      </c>
      <c r="UQO120" s="1538">
        <f>+UQO558</f>
        <v>0</v>
      </c>
      <c r="UQP120" s="1845" t="e">
        <f>+UQO120/UQO$16</f>
        <v>#DIV/0!</v>
      </c>
      <c r="UQQ120" s="1538">
        <f>+UQQ558</f>
        <v>0</v>
      </c>
      <c r="UQR120" s="1845" t="e">
        <f>+UQQ120/UQQ$16</f>
        <v>#DIV/0!</v>
      </c>
      <c r="UQS120" s="1538">
        <f>+UQS558</f>
        <v>0</v>
      </c>
      <c r="UQT120" s="1845" t="e">
        <f>+UQS120/UQS$16</f>
        <v>#DIV/0!</v>
      </c>
      <c r="UQU120" s="1538">
        <f>+UQU558</f>
        <v>0</v>
      </c>
      <c r="UQV120" s="1845" t="e">
        <f>+UQU120/UQU$16</f>
        <v>#DIV/0!</v>
      </c>
      <c r="UQW120" s="1538">
        <f>+UQW558</f>
        <v>0</v>
      </c>
      <c r="UQX120" s="1845" t="e">
        <f>+UQW120/UQW$16</f>
        <v>#DIV/0!</v>
      </c>
      <c r="UQY120" s="1538">
        <f>+UQY558</f>
        <v>0</v>
      </c>
      <c r="UQZ120" s="1845" t="e">
        <f>+UQY120/UQY$16</f>
        <v>#DIV/0!</v>
      </c>
      <c r="URA120" s="1538">
        <f>+URA558</f>
        <v>0</v>
      </c>
      <c r="URB120" s="1845" t="e">
        <f>+URA120/URA$16</f>
        <v>#DIV/0!</v>
      </c>
      <c r="URC120" s="1538">
        <f>+URC558</f>
        <v>0</v>
      </c>
      <c r="URD120" s="1845" t="e">
        <f>+URC120/URC$16</f>
        <v>#DIV/0!</v>
      </c>
      <c r="URE120" s="1538">
        <f>+URE558</f>
        <v>0</v>
      </c>
      <c r="URF120" s="1845" t="e">
        <f>+URE120/URE$16</f>
        <v>#DIV/0!</v>
      </c>
      <c r="URG120" s="1538">
        <f>+URG558</f>
        <v>0</v>
      </c>
      <c r="URH120" s="1845" t="e">
        <f>+URG120/URG$16</f>
        <v>#DIV/0!</v>
      </c>
      <c r="URI120" s="1538">
        <f>+URI558</f>
        <v>0</v>
      </c>
      <c r="URJ120" s="1845" t="e">
        <f>+URI120/URI$16</f>
        <v>#DIV/0!</v>
      </c>
      <c r="URK120" s="1538">
        <f>+URK558</f>
        <v>0</v>
      </c>
      <c r="URL120" s="1845" t="e">
        <f>+URK120/URK$16</f>
        <v>#DIV/0!</v>
      </c>
      <c r="URM120" s="1538">
        <f>+URM558</f>
        <v>0</v>
      </c>
      <c r="URN120" s="1845" t="e">
        <f>+URM120/URM$16</f>
        <v>#DIV/0!</v>
      </c>
      <c r="URO120" s="1538">
        <f>+URO558</f>
        <v>0</v>
      </c>
      <c r="URP120" s="1845" t="e">
        <f>+URO120/URO$16</f>
        <v>#DIV/0!</v>
      </c>
      <c r="URQ120" s="1538">
        <f>+URQ558</f>
        <v>0</v>
      </c>
      <c r="URR120" s="1845" t="e">
        <f>+URQ120/URQ$16</f>
        <v>#DIV/0!</v>
      </c>
      <c r="URS120" s="1538">
        <f>+URS558</f>
        <v>0</v>
      </c>
      <c r="URT120" s="1845" t="e">
        <f>+URS120/URS$16</f>
        <v>#DIV/0!</v>
      </c>
      <c r="URU120" s="1538">
        <f>+URU558</f>
        <v>0</v>
      </c>
      <c r="URV120" s="1845" t="e">
        <f>+URU120/URU$16</f>
        <v>#DIV/0!</v>
      </c>
      <c r="URW120" s="1538">
        <f>+URW558</f>
        <v>0</v>
      </c>
      <c r="URX120" s="1845" t="e">
        <f>+URW120/URW$16</f>
        <v>#DIV/0!</v>
      </c>
      <c r="URY120" s="1538">
        <f>+URY558</f>
        <v>0</v>
      </c>
      <c r="URZ120" s="1845" t="e">
        <f>+URY120/URY$16</f>
        <v>#DIV/0!</v>
      </c>
      <c r="USA120" s="1538">
        <f>+USA558</f>
        <v>0</v>
      </c>
      <c r="USB120" s="1845" t="e">
        <f>+USA120/USA$16</f>
        <v>#DIV/0!</v>
      </c>
      <c r="USC120" s="1538">
        <f>+USC558</f>
        <v>0</v>
      </c>
      <c r="USD120" s="1845" t="e">
        <f>+USC120/USC$16</f>
        <v>#DIV/0!</v>
      </c>
      <c r="USE120" s="1538">
        <f>+USE558</f>
        <v>0</v>
      </c>
      <c r="USF120" s="1845" t="e">
        <f>+USE120/USE$16</f>
        <v>#DIV/0!</v>
      </c>
      <c r="USG120" s="1538">
        <f>+USG558</f>
        <v>0</v>
      </c>
      <c r="USH120" s="1845" t="e">
        <f>+USG120/USG$16</f>
        <v>#DIV/0!</v>
      </c>
      <c r="USI120" s="1538">
        <f>+USI558</f>
        <v>0</v>
      </c>
      <c r="USJ120" s="1845" t="e">
        <f>+USI120/USI$16</f>
        <v>#DIV/0!</v>
      </c>
      <c r="USK120" s="1538">
        <f>+USK558</f>
        <v>0</v>
      </c>
      <c r="USL120" s="1845" t="e">
        <f>+USK120/USK$16</f>
        <v>#DIV/0!</v>
      </c>
      <c r="USM120" s="1538">
        <f>+USM558</f>
        <v>0</v>
      </c>
      <c r="USN120" s="1845" t="e">
        <f>+USM120/USM$16</f>
        <v>#DIV/0!</v>
      </c>
      <c r="USO120" s="1538">
        <f>+USO558</f>
        <v>0</v>
      </c>
      <c r="USP120" s="1845" t="e">
        <f>+USO120/USO$16</f>
        <v>#DIV/0!</v>
      </c>
      <c r="USQ120" s="1538">
        <f>+USQ558</f>
        <v>0</v>
      </c>
      <c r="USR120" s="1845" t="e">
        <f>+USQ120/USQ$16</f>
        <v>#DIV/0!</v>
      </c>
      <c r="USS120" s="1538">
        <f>+USS558</f>
        <v>0</v>
      </c>
      <c r="UST120" s="1845" t="e">
        <f>+USS120/USS$16</f>
        <v>#DIV/0!</v>
      </c>
      <c r="USU120" s="1538">
        <f>+USU558</f>
        <v>0</v>
      </c>
      <c r="USV120" s="1845" t="e">
        <f>+USU120/USU$16</f>
        <v>#DIV/0!</v>
      </c>
      <c r="USW120" s="1538">
        <f>+USW558</f>
        <v>0</v>
      </c>
      <c r="USX120" s="1845" t="e">
        <f>+USW120/USW$16</f>
        <v>#DIV/0!</v>
      </c>
      <c r="USY120" s="1538">
        <f>+USY558</f>
        <v>0</v>
      </c>
      <c r="USZ120" s="1845" t="e">
        <f>+USY120/USY$16</f>
        <v>#DIV/0!</v>
      </c>
      <c r="UTA120" s="1538">
        <f>+UTA558</f>
        <v>0</v>
      </c>
      <c r="UTB120" s="1845" t="e">
        <f>+UTA120/UTA$16</f>
        <v>#DIV/0!</v>
      </c>
      <c r="UTC120" s="1538">
        <f>+UTC558</f>
        <v>0</v>
      </c>
      <c r="UTD120" s="1845" t="e">
        <f>+UTC120/UTC$16</f>
        <v>#DIV/0!</v>
      </c>
      <c r="UTE120" s="1538">
        <f>+UTE558</f>
        <v>0</v>
      </c>
      <c r="UTF120" s="1845" t="e">
        <f>+UTE120/UTE$16</f>
        <v>#DIV/0!</v>
      </c>
      <c r="UTG120" s="1538">
        <f>+UTG558</f>
        <v>0</v>
      </c>
      <c r="UTH120" s="1845" t="e">
        <f>+UTG120/UTG$16</f>
        <v>#DIV/0!</v>
      </c>
      <c r="UTI120" s="1538">
        <f>+UTI558</f>
        <v>0</v>
      </c>
      <c r="UTJ120" s="1845" t="e">
        <f>+UTI120/UTI$16</f>
        <v>#DIV/0!</v>
      </c>
      <c r="UTK120" s="1538">
        <f>+UTK558</f>
        <v>0</v>
      </c>
      <c r="UTL120" s="1845" t="e">
        <f>+UTK120/UTK$16</f>
        <v>#DIV/0!</v>
      </c>
      <c r="UTM120" s="1538">
        <f>+UTM558</f>
        <v>0</v>
      </c>
      <c r="UTN120" s="1845" t="e">
        <f>+UTM120/UTM$16</f>
        <v>#DIV/0!</v>
      </c>
      <c r="UTO120" s="1538">
        <f>+UTO558</f>
        <v>0</v>
      </c>
      <c r="UTP120" s="1845" t="e">
        <f>+UTO120/UTO$16</f>
        <v>#DIV/0!</v>
      </c>
      <c r="UTQ120" s="1538">
        <f>+UTQ558</f>
        <v>0</v>
      </c>
      <c r="UTR120" s="1845" t="e">
        <f>+UTQ120/UTQ$16</f>
        <v>#DIV/0!</v>
      </c>
      <c r="UTS120" s="1538">
        <f>+UTS558</f>
        <v>0</v>
      </c>
      <c r="UTT120" s="1845" t="e">
        <f>+UTS120/UTS$16</f>
        <v>#DIV/0!</v>
      </c>
      <c r="UTU120" s="1538">
        <f>+UTU558</f>
        <v>0</v>
      </c>
      <c r="UTV120" s="1845" t="e">
        <f>+UTU120/UTU$16</f>
        <v>#DIV/0!</v>
      </c>
      <c r="UTW120" s="1538">
        <f>+UTW558</f>
        <v>0</v>
      </c>
      <c r="UTX120" s="1845" t="e">
        <f>+UTW120/UTW$16</f>
        <v>#DIV/0!</v>
      </c>
      <c r="UTY120" s="1538">
        <f>+UTY558</f>
        <v>0</v>
      </c>
      <c r="UTZ120" s="1845" t="e">
        <f>+UTY120/UTY$16</f>
        <v>#DIV/0!</v>
      </c>
      <c r="UUA120" s="1538">
        <f>+UUA558</f>
        <v>0</v>
      </c>
      <c r="UUB120" s="1845" t="e">
        <f>+UUA120/UUA$16</f>
        <v>#DIV/0!</v>
      </c>
      <c r="UUC120" s="1538">
        <f>+UUC558</f>
        <v>0</v>
      </c>
      <c r="UUD120" s="1845" t="e">
        <f>+UUC120/UUC$16</f>
        <v>#DIV/0!</v>
      </c>
      <c r="UUE120" s="1538">
        <f>+UUE558</f>
        <v>0</v>
      </c>
      <c r="UUF120" s="1845" t="e">
        <f>+UUE120/UUE$16</f>
        <v>#DIV/0!</v>
      </c>
      <c r="UUG120" s="1538">
        <f>+UUG558</f>
        <v>0</v>
      </c>
      <c r="UUH120" s="1845" t="e">
        <f>+UUG120/UUG$16</f>
        <v>#DIV/0!</v>
      </c>
      <c r="UUI120" s="1538">
        <f>+UUI558</f>
        <v>0</v>
      </c>
      <c r="UUJ120" s="1845" t="e">
        <f>+UUI120/UUI$16</f>
        <v>#DIV/0!</v>
      </c>
      <c r="UUK120" s="1538">
        <f>+UUK558</f>
        <v>0</v>
      </c>
      <c r="UUL120" s="1845" t="e">
        <f>+UUK120/UUK$16</f>
        <v>#DIV/0!</v>
      </c>
      <c r="UUM120" s="1538">
        <f>+UUM558</f>
        <v>0</v>
      </c>
      <c r="UUN120" s="1845" t="e">
        <f>+UUM120/UUM$16</f>
        <v>#DIV/0!</v>
      </c>
      <c r="UUO120" s="1538">
        <f>+UUO558</f>
        <v>0</v>
      </c>
      <c r="UUP120" s="1845" t="e">
        <f>+UUO120/UUO$16</f>
        <v>#DIV/0!</v>
      </c>
      <c r="UUQ120" s="1538">
        <f>+UUQ558</f>
        <v>0</v>
      </c>
      <c r="UUR120" s="1845" t="e">
        <f>+UUQ120/UUQ$16</f>
        <v>#DIV/0!</v>
      </c>
      <c r="UUS120" s="1538">
        <f>+UUS558</f>
        <v>0</v>
      </c>
      <c r="UUT120" s="1845" t="e">
        <f>+UUS120/UUS$16</f>
        <v>#DIV/0!</v>
      </c>
      <c r="UUU120" s="1538">
        <f>+UUU558</f>
        <v>0</v>
      </c>
      <c r="UUV120" s="1845" t="e">
        <f>+UUU120/UUU$16</f>
        <v>#DIV/0!</v>
      </c>
      <c r="UUW120" s="1538">
        <f>+UUW558</f>
        <v>0</v>
      </c>
      <c r="UUX120" s="1845" t="e">
        <f>+UUW120/UUW$16</f>
        <v>#DIV/0!</v>
      </c>
      <c r="UUY120" s="1538">
        <f>+UUY558</f>
        <v>0</v>
      </c>
      <c r="UUZ120" s="1845" t="e">
        <f>+UUY120/UUY$16</f>
        <v>#DIV/0!</v>
      </c>
      <c r="UVA120" s="1538">
        <f>+UVA558</f>
        <v>0</v>
      </c>
      <c r="UVB120" s="1845" t="e">
        <f>+UVA120/UVA$16</f>
        <v>#DIV/0!</v>
      </c>
      <c r="UVC120" s="1538">
        <f>+UVC558</f>
        <v>0</v>
      </c>
      <c r="UVD120" s="1845" t="e">
        <f>+UVC120/UVC$16</f>
        <v>#DIV/0!</v>
      </c>
      <c r="UVE120" s="1538">
        <f>+UVE558</f>
        <v>0</v>
      </c>
      <c r="UVF120" s="1845" t="e">
        <f>+UVE120/UVE$16</f>
        <v>#DIV/0!</v>
      </c>
      <c r="UVG120" s="1538">
        <f>+UVG558</f>
        <v>0</v>
      </c>
      <c r="UVH120" s="1845" t="e">
        <f>+UVG120/UVG$16</f>
        <v>#DIV/0!</v>
      </c>
      <c r="UVI120" s="1538">
        <f>+UVI558</f>
        <v>0</v>
      </c>
      <c r="UVJ120" s="1845" t="e">
        <f>+UVI120/UVI$16</f>
        <v>#DIV/0!</v>
      </c>
      <c r="UVK120" s="1538">
        <f>+UVK558</f>
        <v>0</v>
      </c>
      <c r="UVL120" s="1845" t="e">
        <f>+UVK120/UVK$16</f>
        <v>#DIV/0!</v>
      </c>
      <c r="UVM120" s="1538">
        <f>+UVM558</f>
        <v>0</v>
      </c>
      <c r="UVN120" s="1845" t="e">
        <f>+UVM120/UVM$16</f>
        <v>#DIV/0!</v>
      </c>
      <c r="UVO120" s="1538">
        <f>+UVO558</f>
        <v>0</v>
      </c>
      <c r="UVP120" s="1845" t="e">
        <f>+UVO120/UVO$16</f>
        <v>#DIV/0!</v>
      </c>
      <c r="UVQ120" s="1538">
        <f>+UVQ558</f>
        <v>0</v>
      </c>
      <c r="UVR120" s="1845" t="e">
        <f>+UVQ120/UVQ$16</f>
        <v>#DIV/0!</v>
      </c>
      <c r="UVS120" s="1538">
        <f>+UVS558</f>
        <v>0</v>
      </c>
      <c r="UVT120" s="1845" t="e">
        <f>+UVS120/UVS$16</f>
        <v>#DIV/0!</v>
      </c>
      <c r="UVU120" s="1538">
        <f>+UVU558</f>
        <v>0</v>
      </c>
      <c r="UVV120" s="1845" t="e">
        <f>+UVU120/UVU$16</f>
        <v>#DIV/0!</v>
      </c>
      <c r="UVW120" s="1538">
        <f>+UVW558</f>
        <v>0</v>
      </c>
      <c r="UVX120" s="1845" t="e">
        <f>+UVW120/UVW$16</f>
        <v>#DIV/0!</v>
      </c>
      <c r="UVY120" s="1538">
        <f>+UVY558</f>
        <v>0</v>
      </c>
      <c r="UVZ120" s="1845" t="e">
        <f>+UVY120/UVY$16</f>
        <v>#DIV/0!</v>
      </c>
      <c r="UWA120" s="1538">
        <f>+UWA558</f>
        <v>0</v>
      </c>
      <c r="UWB120" s="1845" t="e">
        <f>+UWA120/UWA$16</f>
        <v>#DIV/0!</v>
      </c>
      <c r="UWC120" s="1538">
        <f>+UWC558</f>
        <v>0</v>
      </c>
      <c r="UWD120" s="1845" t="e">
        <f>+UWC120/UWC$16</f>
        <v>#DIV/0!</v>
      </c>
      <c r="UWE120" s="1538">
        <f>+UWE558</f>
        <v>0</v>
      </c>
      <c r="UWF120" s="1845" t="e">
        <f>+UWE120/UWE$16</f>
        <v>#DIV/0!</v>
      </c>
      <c r="UWG120" s="1538">
        <f>+UWG558</f>
        <v>0</v>
      </c>
      <c r="UWH120" s="1845" t="e">
        <f>+UWG120/UWG$16</f>
        <v>#DIV/0!</v>
      </c>
      <c r="UWI120" s="1538">
        <f>+UWI558</f>
        <v>0</v>
      </c>
      <c r="UWJ120" s="1845" t="e">
        <f>+UWI120/UWI$16</f>
        <v>#DIV/0!</v>
      </c>
      <c r="UWK120" s="1538">
        <f>+UWK558</f>
        <v>0</v>
      </c>
      <c r="UWL120" s="1845" t="e">
        <f>+UWK120/UWK$16</f>
        <v>#DIV/0!</v>
      </c>
      <c r="UWM120" s="1538">
        <f>+UWM558</f>
        <v>0</v>
      </c>
      <c r="UWN120" s="1845" t="e">
        <f>+UWM120/UWM$16</f>
        <v>#DIV/0!</v>
      </c>
      <c r="UWO120" s="1538">
        <f>+UWO558</f>
        <v>0</v>
      </c>
      <c r="UWP120" s="1845" t="e">
        <f>+UWO120/UWO$16</f>
        <v>#DIV/0!</v>
      </c>
      <c r="UWQ120" s="1538">
        <f>+UWQ558</f>
        <v>0</v>
      </c>
      <c r="UWR120" s="1845" t="e">
        <f>+UWQ120/UWQ$16</f>
        <v>#DIV/0!</v>
      </c>
      <c r="UWS120" s="1538">
        <f>+UWS558</f>
        <v>0</v>
      </c>
      <c r="UWT120" s="1845" t="e">
        <f>+UWS120/UWS$16</f>
        <v>#DIV/0!</v>
      </c>
      <c r="UWU120" s="1538">
        <f>+UWU558</f>
        <v>0</v>
      </c>
      <c r="UWV120" s="1845" t="e">
        <f>+UWU120/UWU$16</f>
        <v>#DIV/0!</v>
      </c>
      <c r="UWW120" s="1538">
        <f>+UWW558</f>
        <v>0</v>
      </c>
      <c r="UWX120" s="1845" t="e">
        <f>+UWW120/UWW$16</f>
        <v>#DIV/0!</v>
      </c>
      <c r="UWY120" s="1538">
        <f>+UWY558</f>
        <v>0</v>
      </c>
      <c r="UWZ120" s="1845" t="e">
        <f>+UWY120/UWY$16</f>
        <v>#DIV/0!</v>
      </c>
      <c r="UXA120" s="1538">
        <f>+UXA558</f>
        <v>0</v>
      </c>
      <c r="UXB120" s="1845" t="e">
        <f>+UXA120/UXA$16</f>
        <v>#DIV/0!</v>
      </c>
      <c r="UXC120" s="1538">
        <f>+UXC558</f>
        <v>0</v>
      </c>
      <c r="UXD120" s="1845" t="e">
        <f>+UXC120/UXC$16</f>
        <v>#DIV/0!</v>
      </c>
      <c r="UXE120" s="1538">
        <f>+UXE558</f>
        <v>0</v>
      </c>
      <c r="UXF120" s="1845" t="e">
        <f>+UXE120/UXE$16</f>
        <v>#DIV/0!</v>
      </c>
      <c r="UXG120" s="1538">
        <f>+UXG558</f>
        <v>0</v>
      </c>
      <c r="UXH120" s="1845" t="e">
        <f>+UXG120/UXG$16</f>
        <v>#DIV/0!</v>
      </c>
      <c r="UXI120" s="1538">
        <f>+UXI558</f>
        <v>0</v>
      </c>
      <c r="UXJ120" s="1845" t="e">
        <f>+UXI120/UXI$16</f>
        <v>#DIV/0!</v>
      </c>
      <c r="UXK120" s="1538">
        <f>+UXK558</f>
        <v>0</v>
      </c>
      <c r="UXL120" s="1845" t="e">
        <f>+UXK120/UXK$16</f>
        <v>#DIV/0!</v>
      </c>
      <c r="UXM120" s="1538">
        <f>+UXM558</f>
        <v>0</v>
      </c>
      <c r="UXN120" s="1845" t="e">
        <f>+UXM120/UXM$16</f>
        <v>#DIV/0!</v>
      </c>
      <c r="UXO120" s="1538">
        <f>+UXO558</f>
        <v>0</v>
      </c>
      <c r="UXP120" s="1845" t="e">
        <f>+UXO120/UXO$16</f>
        <v>#DIV/0!</v>
      </c>
      <c r="UXQ120" s="1538">
        <f>+UXQ558</f>
        <v>0</v>
      </c>
      <c r="UXR120" s="1845" t="e">
        <f>+UXQ120/UXQ$16</f>
        <v>#DIV/0!</v>
      </c>
      <c r="UXS120" s="1538">
        <f>+UXS558</f>
        <v>0</v>
      </c>
      <c r="UXT120" s="1845" t="e">
        <f>+UXS120/UXS$16</f>
        <v>#DIV/0!</v>
      </c>
      <c r="UXU120" s="1538">
        <f>+UXU558</f>
        <v>0</v>
      </c>
      <c r="UXV120" s="1845" t="e">
        <f>+UXU120/UXU$16</f>
        <v>#DIV/0!</v>
      </c>
      <c r="UXW120" s="1538">
        <f>+UXW558</f>
        <v>0</v>
      </c>
      <c r="UXX120" s="1845" t="e">
        <f>+UXW120/UXW$16</f>
        <v>#DIV/0!</v>
      </c>
      <c r="UXY120" s="1538">
        <f>+UXY558</f>
        <v>0</v>
      </c>
      <c r="UXZ120" s="1845" t="e">
        <f>+UXY120/UXY$16</f>
        <v>#DIV/0!</v>
      </c>
      <c r="UYA120" s="1538">
        <f>+UYA558</f>
        <v>0</v>
      </c>
      <c r="UYB120" s="1845" t="e">
        <f>+UYA120/UYA$16</f>
        <v>#DIV/0!</v>
      </c>
      <c r="UYC120" s="1538">
        <f>+UYC558</f>
        <v>0</v>
      </c>
      <c r="UYD120" s="1845" t="e">
        <f>+UYC120/UYC$16</f>
        <v>#DIV/0!</v>
      </c>
      <c r="UYE120" s="1538">
        <f>+UYE558</f>
        <v>0</v>
      </c>
      <c r="UYF120" s="1845" t="e">
        <f>+UYE120/UYE$16</f>
        <v>#DIV/0!</v>
      </c>
      <c r="UYG120" s="1538">
        <f>+UYG558</f>
        <v>0</v>
      </c>
      <c r="UYH120" s="1845" t="e">
        <f>+UYG120/UYG$16</f>
        <v>#DIV/0!</v>
      </c>
      <c r="UYI120" s="1538">
        <f>+UYI558</f>
        <v>0</v>
      </c>
      <c r="UYJ120" s="1845" t="e">
        <f>+UYI120/UYI$16</f>
        <v>#DIV/0!</v>
      </c>
      <c r="UYK120" s="1538">
        <f>+UYK558</f>
        <v>0</v>
      </c>
      <c r="UYL120" s="1845" t="e">
        <f>+UYK120/UYK$16</f>
        <v>#DIV/0!</v>
      </c>
      <c r="UYM120" s="1538">
        <f>+UYM558</f>
        <v>0</v>
      </c>
      <c r="UYN120" s="1845" t="e">
        <f>+UYM120/UYM$16</f>
        <v>#DIV/0!</v>
      </c>
      <c r="UYO120" s="1538">
        <f>+UYO558</f>
        <v>0</v>
      </c>
      <c r="UYP120" s="1845" t="e">
        <f>+UYO120/UYO$16</f>
        <v>#DIV/0!</v>
      </c>
      <c r="UYQ120" s="1538">
        <f>+UYQ558</f>
        <v>0</v>
      </c>
      <c r="UYR120" s="1845" t="e">
        <f>+UYQ120/UYQ$16</f>
        <v>#DIV/0!</v>
      </c>
      <c r="UYS120" s="1538">
        <f>+UYS558</f>
        <v>0</v>
      </c>
      <c r="UYT120" s="1845" t="e">
        <f>+UYS120/UYS$16</f>
        <v>#DIV/0!</v>
      </c>
      <c r="UYU120" s="1538">
        <f>+UYU558</f>
        <v>0</v>
      </c>
      <c r="UYV120" s="1845" t="e">
        <f>+UYU120/UYU$16</f>
        <v>#DIV/0!</v>
      </c>
      <c r="UYW120" s="1538">
        <f>+UYW558</f>
        <v>0</v>
      </c>
      <c r="UYX120" s="1845" t="e">
        <f>+UYW120/UYW$16</f>
        <v>#DIV/0!</v>
      </c>
      <c r="UYY120" s="1538">
        <f>+UYY558</f>
        <v>0</v>
      </c>
      <c r="UYZ120" s="1845" t="e">
        <f>+UYY120/UYY$16</f>
        <v>#DIV/0!</v>
      </c>
      <c r="UZA120" s="1538">
        <f>+UZA558</f>
        <v>0</v>
      </c>
      <c r="UZB120" s="1845" t="e">
        <f>+UZA120/UZA$16</f>
        <v>#DIV/0!</v>
      </c>
      <c r="UZC120" s="1538">
        <f>+UZC558</f>
        <v>0</v>
      </c>
      <c r="UZD120" s="1845" t="e">
        <f>+UZC120/UZC$16</f>
        <v>#DIV/0!</v>
      </c>
      <c r="UZE120" s="1538">
        <f>+UZE558</f>
        <v>0</v>
      </c>
      <c r="UZF120" s="1845" t="e">
        <f>+UZE120/UZE$16</f>
        <v>#DIV/0!</v>
      </c>
      <c r="UZG120" s="1538">
        <f>+UZG558</f>
        <v>0</v>
      </c>
      <c r="UZH120" s="1845" t="e">
        <f>+UZG120/UZG$16</f>
        <v>#DIV/0!</v>
      </c>
      <c r="UZI120" s="1538">
        <f>+UZI558</f>
        <v>0</v>
      </c>
      <c r="UZJ120" s="1845" t="e">
        <f>+UZI120/UZI$16</f>
        <v>#DIV/0!</v>
      </c>
      <c r="UZK120" s="1538">
        <f>+UZK558</f>
        <v>0</v>
      </c>
      <c r="UZL120" s="1845" t="e">
        <f>+UZK120/UZK$16</f>
        <v>#DIV/0!</v>
      </c>
      <c r="UZM120" s="1538">
        <f>+UZM558</f>
        <v>0</v>
      </c>
      <c r="UZN120" s="1845" t="e">
        <f>+UZM120/UZM$16</f>
        <v>#DIV/0!</v>
      </c>
      <c r="UZO120" s="1538">
        <f>+UZO558</f>
        <v>0</v>
      </c>
      <c r="UZP120" s="1845" t="e">
        <f>+UZO120/UZO$16</f>
        <v>#DIV/0!</v>
      </c>
      <c r="UZQ120" s="1538">
        <f>+UZQ558</f>
        <v>0</v>
      </c>
      <c r="UZR120" s="1845" t="e">
        <f>+UZQ120/UZQ$16</f>
        <v>#DIV/0!</v>
      </c>
      <c r="UZS120" s="1538">
        <f>+UZS558</f>
        <v>0</v>
      </c>
      <c r="UZT120" s="1845" t="e">
        <f>+UZS120/UZS$16</f>
        <v>#DIV/0!</v>
      </c>
      <c r="UZU120" s="1538">
        <f>+UZU558</f>
        <v>0</v>
      </c>
      <c r="UZV120" s="1845" t="e">
        <f>+UZU120/UZU$16</f>
        <v>#DIV/0!</v>
      </c>
      <c r="UZW120" s="1538">
        <f>+UZW558</f>
        <v>0</v>
      </c>
      <c r="UZX120" s="1845" t="e">
        <f>+UZW120/UZW$16</f>
        <v>#DIV/0!</v>
      </c>
      <c r="UZY120" s="1538">
        <f>+UZY558</f>
        <v>0</v>
      </c>
      <c r="UZZ120" s="1845" t="e">
        <f>+UZY120/UZY$16</f>
        <v>#DIV/0!</v>
      </c>
      <c r="VAA120" s="1538">
        <f>+VAA558</f>
        <v>0</v>
      </c>
      <c r="VAB120" s="1845" t="e">
        <f>+VAA120/VAA$16</f>
        <v>#DIV/0!</v>
      </c>
      <c r="VAC120" s="1538">
        <f>+VAC558</f>
        <v>0</v>
      </c>
      <c r="VAD120" s="1845" t="e">
        <f>+VAC120/VAC$16</f>
        <v>#DIV/0!</v>
      </c>
      <c r="VAE120" s="1538">
        <f>+VAE558</f>
        <v>0</v>
      </c>
      <c r="VAF120" s="1845" t="e">
        <f>+VAE120/VAE$16</f>
        <v>#DIV/0!</v>
      </c>
      <c r="VAG120" s="1538">
        <f>+VAG558</f>
        <v>0</v>
      </c>
      <c r="VAH120" s="1845" t="e">
        <f>+VAG120/VAG$16</f>
        <v>#DIV/0!</v>
      </c>
      <c r="VAI120" s="1538">
        <f>+VAI558</f>
        <v>0</v>
      </c>
      <c r="VAJ120" s="1845" t="e">
        <f>+VAI120/VAI$16</f>
        <v>#DIV/0!</v>
      </c>
      <c r="VAK120" s="1538">
        <f>+VAK558</f>
        <v>0</v>
      </c>
      <c r="VAL120" s="1845" t="e">
        <f>+VAK120/VAK$16</f>
        <v>#DIV/0!</v>
      </c>
      <c r="VAM120" s="1538">
        <f>+VAM558</f>
        <v>0</v>
      </c>
      <c r="VAN120" s="1845" t="e">
        <f>+VAM120/VAM$16</f>
        <v>#DIV/0!</v>
      </c>
      <c r="VAO120" s="1538">
        <f>+VAO558</f>
        <v>0</v>
      </c>
      <c r="VAP120" s="1845" t="e">
        <f>+VAO120/VAO$16</f>
        <v>#DIV/0!</v>
      </c>
      <c r="VAQ120" s="1538">
        <f>+VAQ558</f>
        <v>0</v>
      </c>
      <c r="VAR120" s="1845" t="e">
        <f>+VAQ120/VAQ$16</f>
        <v>#DIV/0!</v>
      </c>
      <c r="VAS120" s="1538">
        <f>+VAS558</f>
        <v>0</v>
      </c>
      <c r="VAT120" s="1845" t="e">
        <f>+VAS120/VAS$16</f>
        <v>#DIV/0!</v>
      </c>
      <c r="VAU120" s="1538">
        <f>+VAU558</f>
        <v>0</v>
      </c>
      <c r="VAV120" s="1845" t="e">
        <f>+VAU120/VAU$16</f>
        <v>#DIV/0!</v>
      </c>
      <c r="VAW120" s="1538">
        <f>+VAW558</f>
        <v>0</v>
      </c>
      <c r="VAX120" s="1845" t="e">
        <f>+VAW120/VAW$16</f>
        <v>#DIV/0!</v>
      </c>
      <c r="VAY120" s="1538">
        <f>+VAY558</f>
        <v>0</v>
      </c>
      <c r="VAZ120" s="1845" t="e">
        <f>+VAY120/VAY$16</f>
        <v>#DIV/0!</v>
      </c>
      <c r="VBA120" s="1538">
        <f>+VBA558</f>
        <v>0</v>
      </c>
      <c r="VBB120" s="1845" t="e">
        <f>+VBA120/VBA$16</f>
        <v>#DIV/0!</v>
      </c>
      <c r="VBC120" s="1538">
        <f>+VBC558</f>
        <v>0</v>
      </c>
      <c r="VBD120" s="1845" t="e">
        <f>+VBC120/VBC$16</f>
        <v>#DIV/0!</v>
      </c>
      <c r="VBE120" s="1538">
        <f>+VBE558</f>
        <v>0</v>
      </c>
      <c r="VBF120" s="1845" t="e">
        <f>+VBE120/VBE$16</f>
        <v>#DIV/0!</v>
      </c>
      <c r="VBG120" s="1538">
        <f>+VBG558</f>
        <v>0</v>
      </c>
      <c r="VBH120" s="1845" t="e">
        <f>+VBG120/VBG$16</f>
        <v>#DIV/0!</v>
      </c>
      <c r="VBI120" s="1538">
        <f>+VBI558</f>
        <v>0</v>
      </c>
      <c r="VBJ120" s="1845" t="e">
        <f>+VBI120/VBI$16</f>
        <v>#DIV/0!</v>
      </c>
      <c r="VBK120" s="1538">
        <f>+VBK558</f>
        <v>0</v>
      </c>
      <c r="VBL120" s="1845" t="e">
        <f>+VBK120/VBK$16</f>
        <v>#DIV/0!</v>
      </c>
      <c r="VBM120" s="1538">
        <f>+VBM558</f>
        <v>0</v>
      </c>
      <c r="VBN120" s="1845" t="e">
        <f>+VBM120/VBM$16</f>
        <v>#DIV/0!</v>
      </c>
      <c r="VBO120" s="1538">
        <f>+VBO558</f>
        <v>0</v>
      </c>
      <c r="VBP120" s="1845" t="e">
        <f>+VBO120/VBO$16</f>
        <v>#DIV/0!</v>
      </c>
      <c r="VBQ120" s="1538">
        <f>+VBQ558</f>
        <v>0</v>
      </c>
      <c r="VBR120" s="1845" t="e">
        <f>+VBQ120/VBQ$16</f>
        <v>#DIV/0!</v>
      </c>
      <c r="VBS120" s="1538">
        <f>+VBS558</f>
        <v>0</v>
      </c>
      <c r="VBT120" s="1845" t="e">
        <f>+VBS120/VBS$16</f>
        <v>#DIV/0!</v>
      </c>
      <c r="VBU120" s="1538">
        <f>+VBU558</f>
        <v>0</v>
      </c>
      <c r="VBV120" s="1845" t="e">
        <f>+VBU120/VBU$16</f>
        <v>#DIV/0!</v>
      </c>
      <c r="VBW120" s="1538">
        <f>+VBW558</f>
        <v>0</v>
      </c>
      <c r="VBX120" s="1845" t="e">
        <f>+VBW120/VBW$16</f>
        <v>#DIV/0!</v>
      </c>
      <c r="VBY120" s="1538">
        <f>+VBY558</f>
        <v>0</v>
      </c>
      <c r="VBZ120" s="1845" t="e">
        <f>+VBY120/VBY$16</f>
        <v>#DIV/0!</v>
      </c>
      <c r="VCA120" s="1538">
        <f>+VCA558</f>
        <v>0</v>
      </c>
      <c r="VCB120" s="1845" t="e">
        <f>+VCA120/VCA$16</f>
        <v>#DIV/0!</v>
      </c>
      <c r="VCC120" s="1538">
        <f>+VCC558</f>
        <v>0</v>
      </c>
      <c r="VCD120" s="1845" t="e">
        <f>+VCC120/VCC$16</f>
        <v>#DIV/0!</v>
      </c>
      <c r="VCE120" s="1538">
        <f>+VCE558</f>
        <v>0</v>
      </c>
      <c r="VCF120" s="1845" t="e">
        <f>+VCE120/VCE$16</f>
        <v>#DIV/0!</v>
      </c>
      <c r="VCG120" s="1538">
        <f>+VCG558</f>
        <v>0</v>
      </c>
      <c r="VCH120" s="1845" t="e">
        <f>+VCG120/VCG$16</f>
        <v>#DIV/0!</v>
      </c>
      <c r="VCI120" s="1538">
        <f>+VCI558</f>
        <v>0</v>
      </c>
      <c r="VCJ120" s="1845" t="e">
        <f>+VCI120/VCI$16</f>
        <v>#DIV/0!</v>
      </c>
      <c r="VCK120" s="1538">
        <f>+VCK558</f>
        <v>0</v>
      </c>
      <c r="VCL120" s="1845" t="e">
        <f>+VCK120/VCK$16</f>
        <v>#DIV/0!</v>
      </c>
      <c r="VCM120" s="1538">
        <f>+VCM558</f>
        <v>0</v>
      </c>
      <c r="VCN120" s="1845" t="e">
        <f>+VCM120/VCM$16</f>
        <v>#DIV/0!</v>
      </c>
      <c r="VCO120" s="1538">
        <f>+VCO558</f>
        <v>0</v>
      </c>
      <c r="VCP120" s="1845" t="e">
        <f>+VCO120/VCO$16</f>
        <v>#DIV/0!</v>
      </c>
      <c r="VCQ120" s="1538">
        <f>+VCQ558</f>
        <v>0</v>
      </c>
      <c r="VCR120" s="1845" t="e">
        <f>+VCQ120/VCQ$16</f>
        <v>#DIV/0!</v>
      </c>
      <c r="VCS120" s="1538">
        <f>+VCS558</f>
        <v>0</v>
      </c>
      <c r="VCT120" s="1845" t="e">
        <f>+VCS120/VCS$16</f>
        <v>#DIV/0!</v>
      </c>
      <c r="VCU120" s="1538">
        <f>+VCU558</f>
        <v>0</v>
      </c>
      <c r="VCV120" s="1845" t="e">
        <f>+VCU120/VCU$16</f>
        <v>#DIV/0!</v>
      </c>
      <c r="VCW120" s="1538">
        <f>+VCW558</f>
        <v>0</v>
      </c>
      <c r="VCX120" s="1845" t="e">
        <f>+VCW120/VCW$16</f>
        <v>#DIV/0!</v>
      </c>
      <c r="VCY120" s="1538">
        <f>+VCY558</f>
        <v>0</v>
      </c>
      <c r="VCZ120" s="1845" t="e">
        <f>+VCY120/VCY$16</f>
        <v>#DIV/0!</v>
      </c>
      <c r="VDA120" s="1538">
        <f>+VDA558</f>
        <v>0</v>
      </c>
      <c r="VDB120" s="1845" t="e">
        <f>+VDA120/VDA$16</f>
        <v>#DIV/0!</v>
      </c>
      <c r="VDC120" s="1538">
        <f>+VDC558</f>
        <v>0</v>
      </c>
      <c r="VDD120" s="1845" t="e">
        <f>+VDC120/VDC$16</f>
        <v>#DIV/0!</v>
      </c>
      <c r="VDE120" s="1538">
        <f>+VDE558</f>
        <v>0</v>
      </c>
      <c r="VDF120" s="1845" t="e">
        <f>+VDE120/VDE$16</f>
        <v>#DIV/0!</v>
      </c>
      <c r="VDG120" s="1538">
        <f>+VDG558</f>
        <v>0</v>
      </c>
      <c r="VDH120" s="1845" t="e">
        <f>+VDG120/VDG$16</f>
        <v>#DIV/0!</v>
      </c>
      <c r="VDI120" s="1538">
        <f>+VDI558</f>
        <v>0</v>
      </c>
      <c r="VDJ120" s="1845" t="e">
        <f>+VDI120/VDI$16</f>
        <v>#DIV/0!</v>
      </c>
      <c r="VDK120" s="1538">
        <f>+VDK558</f>
        <v>0</v>
      </c>
      <c r="VDL120" s="1845" t="e">
        <f>+VDK120/VDK$16</f>
        <v>#DIV/0!</v>
      </c>
      <c r="VDM120" s="1538">
        <f>+VDM558</f>
        <v>0</v>
      </c>
      <c r="VDN120" s="1845" t="e">
        <f>+VDM120/VDM$16</f>
        <v>#DIV/0!</v>
      </c>
      <c r="VDO120" s="1538">
        <f>+VDO558</f>
        <v>0</v>
      </c>
      <c r="VDP120" s="1845" t="e">
        <f>+VDO120/VDO$16</f>
        <v>#DIV/0!</v>
      </c>
      <c r="VDQ120" s="1538">
        <f>+VDQ558</f>
        <v>0</v>
      </c>
      <c r="VDR120" s="1845" t="e">
        <f>+VDQ120/VDQ$16</f>
        <v>#DIV/0!</v>
      </c>
      <c r="VDS120" s="1538">
        <f>+VDS558</f>
        <v>0</v>
      </c>
      <c r="VDT120" s="1845" t="e">
        <f>+VDS120/VDS$16</f>
        <v>#DIV/0!</v>
      </c>
      <c r="VDU120" s="1538">
        <f>+VDU558</f>
        <v>0</v>
      </c>
      <c r="VDV120" s="1845" t="e">
        <f>+VDU120/VDU$16</f>
        <v>#DIV/0!</v>
      </c>
      <c r="VDW120" s="1538">
        <f>+VDW558</f>
        <v>0</v>
      </c>
      <c r="VDX120" s="1845" t="e">
        <f>+VDW120/VDW$16</f>
        <v>#DIV/0!</v>
      </c>
      <c r="VDY120" s="1538">
        <f>+VDY558</f>
        <v>0</v>
      </c>
      <c r="VDZ120" s="1845" t="e">
        <f>+VDY120/VDY$16</f>
        <v>#DIV/0!</v>
      </c>
      <c r="VEA120" s="1538">
        <f>+VEA558</f>
        <v>0</v>
      </c>
      <c r="VEB120" s="1845" t="e">
        <f>+VEA120/VEA$16</f>
        <v>#DIV/0!</v>
      </c>
      <c r="VEC120" s="1538">
        <f>+VEC558</f>
        <v>0</v>
      </c>
      <c r="VED120" s="1845" t="e">
        <f>+VEC120/VEC$16</f>
        <v>#DIV/0!</v>
      </c>
      <c r="VEE120" s="1538">
        <f>+VEE558</f>
        <v>0</v>
      </c>
      <c r="VEF120" s="1845" t="e">
        <f>+VEE120/VEE$16</f>
        <v>#DIV/0!</v>
      </c>
      <c r="VEG120" s="1538">
        <f>+VEG558</f>
        <v>0</v>
      </c>
      <c r="VEH120" s="1845" t="e">
        <f>+VEG120/VEG$16</f>
        <v>#DIV/0!</v>
      </c>
      <c r="VEI120" s="1538">
        <f>+VEI558</f>
        <v>0</v>
      </c>
      <c r="VEJ120" s="1845" t="e">
        <f>+VEI120/VEI$16</f>
        <v>#DIV/0!</v>
      </c>
      <c r="VEK120" s="1538">
        <f>+VEK558</f>
        <v>0</v>
      </c>
      <c r="VEL120" s="1845" t="e">
        <f>+VEK120/VEK$16</f>
        <v>#DIV/0!</v>
      </c>
      <c r="VEM120" s="1538">
        <f>+VEM558</f>
        <v>0</v>
      </c>
      <c r="VEN120" s="1845" t="e">
        <f>+VEM120/VEM$16</f>
        <v>#DIV/0!</v>
      </c>
      <c r="VEO120" s="1538">
        <f>+VEO558</f>
        <v>0</v>
      </c>
      <c r="VEP120" s="1845" t="e">
        <f>+VEO120/VEO$16</f>
        <v>#DIV/0!</v>
      </c>
      <c r="VEQ120" s="1538">
        <f>+VEQ558</f>
        <v>0</v>
      </c>
      <c r="VER120" s="1845" t="e">
        <f>+VEQ120/VEQ$16</f>
        <v>#DIV/0!</v>
      </c>
      <c r="VES120" s="1538">
        <f>+VES558</f>
        <v>0</v>
      </c>
      <c r="VET120" s="1845" t="e">
        <f>+VES120/VES$16</f>
        <v>#DIV/0!</v>
      </c>
      <c r="VEU120" s="1538">
        <f>+VEU558</f>
        <v>0</v>
      </c>
      <c r="VEV120" s="1845" t="e">
        <f>+VEU120/VEU$16</f>
        <v>#DIV/0!</v>
      </c>
      <c r="VEW120" s="1538">
        <f>+VEW558</f>
        <v>0</v>
      </c>
      <c r="VEX120" s="1845" t="e">
        <f>+VEW120/VEW$16</f>
        <v>#DIV/0!</v>
      </c>
      <c r="VEY120" s="1538">
        <f>+VEY558</f>
        <v>0</v>
      </c>
      <c r="VEZ120" s="1845" t="e">
        <f>+VEY120/VEY$16</f>
        <v>#DIV/0!</v>
      </c>
      <c r="VFA120" s="1538">
        <f>+VFA558</f>
        <v>0</v>
      </c>
      <c r="VFB120" s="1845" t="e">
        <f>+VFA120/VFA$16</f>
        <v>#DIV/0!</v>
      </c>
      <c r="VFC120" s="1538">
        <f>+VFC558</f>
        <v>0</v>
      </c>
      <c r="VFD120" s="1845" t="e">
        <f>+VFC120/VFC$16</f>
        <v>#DIV/0!</v>
      </c>
      <c r="VFE120" s="1538">
        <f>+VFE558</f>
        <v>0</v>
      </c>
      <c r="VFF120" s="1845" t="e">
        <f>+VFE120/VFE$16</f>
        <v>#DIV/0!</v>
      </c>
      <c r="VFG120" s="1538">
        <f>+VFG558</f>
        <v>0</v>
      </c>
      <c r="VFH120" s="1845" t="e">
        <f>+VFG120/VFG$16</f>
        <v>#DIV/0!</v>
      </c>
      <c r="VFI120" s="1538">
        <f>+VFI558</f>
        <v>0</v>
      </c>
      <c r="VFJ120" s="1845" t="e">
        <f>+VFI120/VFI$16</f>
        <v>#DIV/0!</v>
      </c>
      <c r="VFK120" s="1538">
        <f>+VFK558</f>
        <v>0</v>
      </c>
      <c r="VFL120" s="1845" t="e">
        <f>+VFK120/VFK$16</f>
        <v>#DIV/0!</v>
      </c>
      <c r="VFM120" s="1538">
        <f>+VFM558</f>
        <v>0</v>
      </c>
      <c r="VFN120" s="1845" t="e">
        <f>+VFM120/VFM$16</f>
        <v>#DIV/0!</v>
      </c>
      <c r="VFO120" s="1538">
        <f>+VFO558</f>
        <v>0</v>
      </c>
      <c r="VFP120" s="1845" t="e">
        <f>+VFO120/VFO$16</f>
        <v>#DIV/0!</v>
      </c>
      <c r="VFQ120" s="1538">
        <f>+VFQ558</f>
        <v>0</v>
      </c>
      <c r="VFR120" s="1845" t="e">
        <f>+VFQ120/VFQ$16</f>
        <v>#DIV/0!</v>
      </c>
      <c r="VFS120" s="1538">
        <f>+VFS558</f>
        <v>0</v>
      </c>
      <c r="VFT120" s="1845" t="e">
        <f>+VFS120/VFS$16</f>
        <v>#DIV/0!</v>
      </c>
      <c r="VFU120" s="1538">
        <f>+VFU558</f>
        <v>0</v>
      </c>
      <c r="VFV120" s="1845" t="e">
        <f>+VFU120/VFU$16</f>
        <v>#DIV/0!</v>
      </c>
      <c r="VFW120" s="1538">
        <f>+VFW558</f>
        <v>0</v>
      </c>
      <c r="VFX120" s="1845" t="e">
        <f>+VFW120/VFW$16</f>
        <v>#DIV/0!</v>
      </c>
      <c r="VFY120" s="1538">
        <f>+VFY558</f>
        <v>0</v>
      </c>
      <c r="VFZ120" s="1845" t="e">
        <f>+VFY120/VFY$16</f>
        <v>#DIV/0!</v>
      </c>
      <c r="VGA120" s="1538">
        <f>+VGA558</f>
        <v>0</v>
      </c>
      <c r="VGB120" s="1845" t="e">
        <f>+VGA120/VGA$16</f>
        <v>#DIV/0!</v>
      </c>
      <c r="VGC120" s="1538">
        <f>+VGC558</f>
        <v>0</v>
      </c>
      <c r="VGD120" s="1845" t="e">
        <f>+VGC120/VGC$16</f>
        <v>#DIV/0!</v>
      </c>
      <c r="VGE120" s="1538">
        <f>+VGE558</f>
        <v>0</v>
      </c>
      <c r="VGF120" s="1845" t="e">
        <f>+VGE120/VGE$16</f>
        <v>#DIV/0!</v>
      </c>
      <c r="VGG120" s="1538">
        <f>+VGG558</f>
        <v>0</v>
      </c>
      <c r="VGH120" s="1845" t="e">
        <f>+VGG120/VGG$16</f>
        <v>#DIV/0!</v>
      </c>
      <c r="VGI120" s="1538">
        <f>+VGI558</f>
        <v>0</v>
      </c>
      <c r="VGJ120" s="1845" t="e">
        <f>+VGI120/VGI$16</f>
        <v>#DIV/0!</v>
      </c>
      <c r="VGK120" s="1538">
        <f>+VGK558</f>
        <v>0</v>
      </c>
      <c r="VGL120" s="1845" t="e">
        <f>+VGK120/VGK$16</f>
        <v>#DIV/0!</v>
      </c>
      <c r="VGM120" s="1538">
        <f>+VGM558</f>
        <v>0</v>
      </c>
      <c r="VGN120" s="1845" t="e">
        <f>+VGM120/VGM$16</f>
        <v>#DIV/0!</v>
      </c>
      <c r="VGO120" s="1538">
        <f>+VGO558</f>
        <v>0</v>
      </c>
      <c r="VGP120" s="1845" t="e">
        <f>+VGO120/VGO$16</f>
        <v>#DIV/0!</v>
      </c>
      <c r="VGQ120" s="1538">
        <f>+VGQ558</f>
        <v>0</v>
      </c>
      <c r="VGR120" s="1845" t="e">
        <f>+VGQ120/VGQ$16</f>
        <v>#DIV/0!</v>
      </c>
      <c r="VGS120" s="1538">
        <f>+VGS558</f>
        <v>0</v>
      </c>
      <c r="VGT120" s="1845" t="e">
        <f>+VGS120/VGS$16</f>
        <v>#DIV/0!</v>
      </c>
      <c r="VGU120" s="1538">
        <f>+VGU558</f>
        <v>0</v>
      </c>
      <c r="VGV120" s="1845" t="e">
        <f>+VGU120/VGU$16</f>
        <v>#DIV/0!</v>
      </c>
      <c r="VGW120" s="1538">
        <f>+VGW558</f>
        <v>0</v>
      </c>
      <c r="VGX120" s="1845" t="e">
        <f>+VGW120/VGW$16</f>
        <v>#DIV/0!</v>
      </c>
      <c r="VGY120" s="1538">
        <f>+VGY558</f>
        <v>0</v>
      </c>
      <c r="VGZ120" s="1845" t="e">
        <f>+VGY120/VGY$16</f>
        <v>#DIV/0!</v>
      </c>
      <c r="VHA120" s="1538">
        <f>+VHA558</f>
        <v>0</v>
      </c>
      <c r="VHB120" s="1845" t="e">
        <f>+VHA120/VHA$16</f>
        <v>#DIV/0!</v>
      </c>
      <c r="VHC120" s="1538">
        <f>+VHC558</f>
        <v>0</v>
      </c>
      <c r="VHD120" s="1845" t="e">
        <f>+VHC120/VHC$16</f>
        <v>#DIV/0!</v>
      </c>
      <c r="VHE120" s="1538">
        <f>+VHE558</f>
        <v>0</v>
      </c>
      <c r="VHF120" s="1845" t="e">
        <f>+VHE120/VHE$16</f>
        <v>#DIV/0!</v>
      </c>
      <c r="VHG120" s="1538">
        <f>+VHG558</f>
        <v>0</v>
      </c>
      <c r="VHH120" s="1845" t="e">
        <f>+VHG120/VHG$16</f>
        <v>#DIV/0!</v>
      </c>
      <c r="VHI120" s="1538">
        <f>+VHI558</f>
        <v>0</v>
      </c>
      <c r="VHJ120" s="1845" t="e">
        <f>+VHI120/VHI$16</f>
        <v>#DIV/0!</v>
      </c>
      <c r="VHK120" s="1538">
        <f>+VHK558</f>
        <v>0</v>
      </c>
      <c r="VHL120" s="1845" t="e">
        <f>+VHK120/VHK$16</f>
        <v>#DIV/0!</v>
      </c>
      <c r="VHM120" s="1538">
        <f>+VHM558</f>
        <v>0</v>
      </c>
      <c r="VHN120" s="1845" t="e">
        <f>+VHM120/VHM$16</f>
        <v>#DIV/0!</v>
      </c>
      <c r="VHO120" s="1538">
        <f>+VHO558</f>
        <v>0</v>
      </c>
      <c r="VHP120" s="1845" t="e">
        <f>+VHO120/VHO$16</f>
        <v>#DIV/0!</v>
      </c>
      <c r="VHQ120" s="1538">
        <f>+VHQ558</f>
        <v>0</v>
      </c>
      <c r="VHR120" s="1845" t="e">
        <f>+VHQ120/VHQ$16</f>
        <v>#DIV/0!</v>
      </c>
      <c r="VHS120" s="1538">
        <f>+VHS558</f>
        <v>0</v>
      </c>
      <c r="VHT120" s="1845" t="e">
        <f>+VHS120/VHS$16</f>
        <v>#DIV/0!</v>
      </c>
      <c r="VHU120" s="1538">
        <f>+VHU558</f>
        <v>0</v>
      </c>
      <c r="VHV120" s="1845" t="e">
        <f>+VHU120/VHU$16</f>
        <v>#DIV/0!</v>
      </c>
      <c r="VHW120" s="1538">
        <f>+VHW558</f>
        <v>0</v>
      </c>
      <c r="VHX120" s="1845" t="e">
        <f>+VHW120/VHW$16</f>
        <v>#DIV/0!</v>
      </c>
      <c r="VHY120" s="1538">
        <f>+VHY558</f>
        <v>0</v>
      </c>
      <c r="VHZ120" s="1845" t="e">
        <f>+VHY120/VHY$16</f>
        <v>#DIV/0!</v>
      </c>
      <c r="VIA120" s="1538">
        <f>+VIA558</f>
        <v>0</v>
      </c>
      <c r="VIB120" s="1845" t="e">
        <f>+VIA120/VIA$16</f>
        <v>#DIV/0!</v>
      </c>
      <c r="VIC120" s="1538">
        <f>+VIC558</f>
        <v>0</v>
      </c>
      <c r="VID120" s="1845" t="e">
        <f>+VIC120/VIC$16</f>
        <v>#DIV/0!</v>
      </c>
      <c r="VIE120" s="1538">
        <f>+VIE558</f>
        <v>0</v>
      </c>
      <c r="VIF120" s="1845" t="e">
        <f>+VIE120/VIE$16</f>
        <v>#DIV/0!</v>
      </c>
      <c r="VIG120" s="1538">
        <f>+VIG558</f>
        <v>0</v>
      </c>
      <c r="VIH120" s="1845" t="e">
        <f>+VIG120/VIG$16</f>
        <v>#DIV/0!</v>
      </c>
      <c r="VII120" s="1538">
        <f>+VII558</f>
        <v>0</v>
      </c>
      <c r="VIJ120" s="1845" t="e">
        <f>+VII120/VII$16</f>
        <v>#DIV/0!</v>
      </c>
      <c r="VIK120" s="1538">
        <f>+VIK558</f>
        <v>0</v>
      </c>
      <c r="VIL120" s="1845" t="e">
        <f>+VIK120/VIK$16</f>
        <v>#DIV/0!</v>
      </c>
      <c r="VIM120" s="1538">
        <f>+VIM558</f>
        <v>0</v>
      </c>
      <c r="VIN120" s="1845" t="e">
        <f>+VIM120/VIM$16</f>
        <v>#DIV/0!</v>
      </c>
      <c r="VIO120" s="1538">
        <f>+VIO558</f>
        <v>0</v>
      </c>
      <c r="VIP120" s="1845" t="e">
        <f>+VIO120/VIO$16</f>
        <v>#DIV/0!</v>
      </c>
      <c r="VIQ120" s="1538">
        <f>+VIQ558</f>
        <v>0</v>
      </c>
      <c r="VIR120" s="1845" t="e">
        <f>+VIQ120/VIQ$16</f>
        <v>#DIV/0!</v>
      </c>
      <c r="VIS120" s="1538">
        <f>+VIS558</f>
        <v>0</v>
      </c>
      <c r="VIT120" s="1845" t="e">
        <f>+VIS120/VIS$16</f>
        <v>#DIV/0!</v>
      </c>
      <c r="VIU120" s="1538">
        <f>+VIU558</f>
        <v>0</v>
      </c>
      <c r="VIV120" s="1845" t="e">
        <f>+VIU120/VIU$16</f>
        <v>#DIV/0!</v>
      </c>
      <c r="VIW120" s="1538">
        <f>+VIW558</f>
        <v>0</v>
      </c>
      <c r="VIX120" s="1845" t="e">
        <f>+VIW120/VIW$16</f>
        <v>#DIV/0!</v>
      </c>
      <c r="VIY120" s="1538">
        <f>+VIY558</f>
        <v>0</v>
      </c>
      <c r="VIZ120" s="1845" t="e">
        <f>+VIY120/VIY$16</f>
        <v>#DIV/0!</v>
      </c>
      <c r="VJA120" s="1538">
        <f>+VJA558</f>
        <v>0</v>
      </c>
      <c r="VJB120" s="1845" t="e">
        <f>+VJA120/VJA$16</f>
        <v>#DIV/0!</v>
      </c>
      <c r="VJC120" s="1538">
        <f>+VJC558</f>
        <v>0</v>
      </c>
      <c r="VJD120" s="1845" t="e">
        <f>+VJC120/VJC$16</f>
        <v>#DIV/0!</v>
      </c>
      <c r="VJE120" s="1538">
        <f>+VJE558</f>
        <v>0</v>
      </c>
      <c r="VJF120" s="1845" t="e">
        <f>+VJE120/VJE$16</f>
        <v>#DIV/0!</v>
      </c>
      <c r="VJG120" s="1538">
        <f>+VJG558</f>
        <v>0</v>
      </c>
      <c r="VJH120" s="1845" t="e">
        <f>+VJG120/VJG$16</f>
        <v>#DIV/0!</v>
      </c>
      <c r="VJI120" s="1538">
        <f>+VJI558</f>
        <v>0</v>
      </c>
      <c r="VJJ120" s="1845" t="e">
        <f>+VJI120/VJI$16</f>
        <v>#DIV/0!</v>
      </c>
      <c r="VJK120" s="1538">
        <f>+VJK558</f>
        <v>0</v>
      </c>
      <c r="VJL120" s="1845" t="e">
        <f>+VJK120/VJK$16</f>
        <v>#DIV/0!</v>
      </c>
      <c r="VJM120" s="1538">
        <f>+VJM558</f>
        <v>0</v>
      </c>
      <c r="VJN120" s="1845" t="e">
        <f>+VJM120/VJM$16</f>
        <v>#DIV/0!</v>
      </c>
      <c r="VJO120" s="1538">
        <f>+VJO558</f>
        <v>0</v>
      </c>
      <c r="VJP120" s="1845" t="e">
        <f>+VJO120/VJO$16</f>
        <v>#DIV/0!</v>
      </c>
      <c r="VJQ120" s="1538">
        <f>+VJQ558</f>
        <v>0</v>
      </c>
      <c r="VJR120" s="1845" t="e">
        <f>+VJQ120/VJQ$16</f>
        <v>#DIV/0!</v>
      </c>
      <c r="VJS120" s="1538">
        <f>+VJS558</f>
        <v>0</v>
      </c>
      <c r="VJT120" s="1845" t="e">
        <f>+VJS120/VJS$16</f>
        <v>#DIV/0!</v>
      </c>
      <c r="VJU120" s="1538">
        <f>+VJU558</f>
        <v>0</v>
      </c>
      <c r="VJV120" s="1845" t="e">
        <f>+VJU120/VJU$16</f>
        <v>#DIV/0!</v>
      </c>
      <c r="VJW120" s="1538">
        <f>+VJW558</f>
        <v>0</v>
      </c>
      <c r="VJX120" s="1845" t="e">
        <f>+VJW120/VJW$16</f>
        <v>#DIV/0!</v>
      </c>
      <c r="VJY120" s="1538">
        <f>+VJY558</f>
        <v>0</v>
      </c>
      <c r="VJZ120" s="1845" t="e">
        <f>+VJY120/VJY$16</f>
        <v>#DIV/0!</v>
      </c>
      <c r="VKA120" s="1538">
        <f>+VKA558</f>
        <v>0</v>
      </c>
      <c r="VKB120" s="1845" t="e">
        <f>+VKA120/VKA$16</f>
        <v>#DIV/0!</v>
      </c>
      <c r="VKC120" s="1538">
        <f>+VKC558</f>
        <v>0</v>
      </c>
      <c r="VKD120" s="1845" t="e">
        <f>+VKC120/VKC$16</f>
        <v>#DIV/0!</v>
      </c>
      <c r="VKE120" s="1538">
        <f>+VKE558</f>
        <v>0</v>
      </c>
      <c r="VKF120" s="1845" t="e">
        <f>+VKE120/VKE$16</f>
        <v>#DIV/0!</v>
      </c>
      <c r="VKG120" s="1538">
        <f>+VKG558</f>
        <v>0</v>
      </c>
      <c r="VKH120" s="1845" t="e">
        <f>+VKG120/VKG$16</f>
        <v>#DIV/0!</v>
      </c>
      <c r="VKI120" s="1538">
        <f>+VKI558</f>
        <v>0</v>
      </c>
      <c r="VKJ120" s="1845" t="e">
        <f>+VKI120/VKI$16</f>
        <v>#DIV/0!</v>
      </c>
      <c r="VKK120" s="1538">
        <f>+VKK558</f>
        <v>0</v>
      </c>
      <c r="VKL120" s="1845" t="e">
        <f>+VKK120/VKK$16</f>
        <v>#DIV/0!</v>
      </c>
      <c r="VKM120" s="1538">
        <f>+VKM558</f>
        <v>0</v>
      </c>
      <c r="VKN120" s="1845" t="e">
        <f>+VKM120/VKM$16</f>
        <v>#DIV/0!</v>
      </c>
      <c r="VKO120" s="1538">
        <f>+VKO558</f>
        <v>0</v>
      </c>
      <c r="VKP120" s="1845" t="e">
        <f>+VKO120/VKO$16</f>
        <v>#DIV/0!</v>
      </c>
      <c r="VKQ120" s="1538">
        <f>+VKQ558</f>
        <v>0</v>
      </c>
      <c r="VKR120" s="1845" t="e">
        <f>+VKQ120/VKQ$16</f>
        <v>#DIV/0!</v>
      </c>
      <c r="VKS120" s="1538">
        <f>+VKS558</f>
        <v>0</v>
      </c>
      <c r="VKT120" s="1845" t="e">
        <f>+VKS120/VKS$16</f>
        <v>#DIV/0!</v>
      </c>
      <c r="VKU120" s="1538">
        <f>+VKU558</f>
        <v>0</v>
      </c>
      <c r="VKV120" s="1845" t="e">
        <f>+VKU120/VKU$16</f>
        <v>#DIV/0!</v>
      </c>
      <c r="VKW120" s="1538">
        <f>+VKW558</f>
        <v>0</v>
      </c>
      <c r="VKX120" s="1845" t="e">
        <f>+VKW120/VKW$16</f>
        <v>#DIV/0!</v>
      </c>
      <c r="VKY120" s="1538">
        <f>+VKY558</f>
        <v>0</v>
      </c>
      <c r="VKZ120" s="1845" t="e">
        <f>+VKY120/VKY$16</f>
        <v>#DIV/0!</v>
      </c>
      <c r="VLA120" s="1538">
        <f>+VLA558</f>
        <v>0</v>
      </c>
      <c r="VLB120" s="1845" t="e">
        <f>+VLA120/VLA$16</f>
        <v>#DIV/0!</v>
      </c>
      <c r="VLC120" s="1538">
        <f>+VLC558</f>
        <v>0</v>
      </c>
      <c r="VLD120" s="1845" t="e">
        <f>+VLC120/VLC$16</f>
        <v>#DIV/0!</v>
      </c>
      <c r="VLE120" s="1538">
        <f>+VLE558</f>
        <v>0</v>
      </c>
      <c r="VLF120" s="1845" t="e">
        <f>+VLE120/VLE$16</f>
        <v>#DIV/0!</v>
      </c>
      <c r="VLG120" s="1538">
        <f>+VLG558</f>
        <v>0</v>
      </c>
      <c r="VLH120" s="1845" t="e">
        <f>+VLG120/VLG$16</f>
        <v>#DIV/0!</v>
      </c>
      <c r="VLI120" s="1538">
        <f>+VLI558</f>
        <v>0</v>
      </c>
      <c r="VLJ120" s="1845" t="e">
        <f>+VLI120/VLI$16</f>
        <v>#DIV/0!</v>
      </c>
      <c r="VLK120" s="1538">
        <f>+VLK558</f>
        <v>0</v>
      </c>
      <c r="VLL120" s="1845" t="e">
        <f>+VLK120/VLK$16</f>
        <v>#DIV/0!</v>
      </c>
      <c r="VLM120" s="1538">
        <f>+VLM558</f>
        <v>0</v>
      </c>
      <c r="VLN120" s="1845" t="e">
        <f>+VLM120/VLM$16</f>
        <v>#DIV/0!</v>
      </c>
      <c r="VLO120" s="1538">
        <f>+VLO558</f>
        <v>0</v>
      </c>
      <c r="VLP120" s="1845" t="e">
        <f>+VLO120/VLO$16</f>
        <v>#DIV/0!</v>
      </c>
      <c r="VLQ120" s="1538">
        <f>+VLQ558</f>
        <v>0</v>
      </c>
      <c r="VLR120" s="1845" t="e">
        <f>+VLQ120/VLQ$16</f>
        <v>#DIV/0!</v>
      </c>
      <c r="VLS120" s="1538">
        <f>+VLS558</f>
        <v>0</v>
      </c>
      <c r="VLT120" s="1845" t="e">
        <f>+VLS120/VLS$16</f>
        <v>#DIV/0!</v>
      </c>
      <c r="VLU120" s="1538">
        <f>+VLU558</f>
        <v>0</v>
      </c>
      <c r="VLV120" s="1845" t="e">
        <f>+VLU120/VLU$16</f>
        <v>#DIV/0!</v>
      </c>
      <c r="VLW120" s="1538">
        <f>+VLW558</f>
        <v>0</v>
      </c>
      <c r="VLX120" s="1845" t="e">
        <f>+VLW120/VLW$16</f>
        <v>#DIV/0!</v>
      </c>
      <c r="VLY120" s="1538">
        <f>+VLY558</f>
        <v>0</v>
      </c>
      <c r="VLZ120" s="1845" t="e">
        <f>+VLY120/VLY$16</f>
        <v>#DIV/0!</v>
      </c>
      <c r="VMA120" s="1538">
        <f>+VMA558</f>
        <v>0</v>
      </c>
      <c r="VMB120" s="1845" t="e">
        <f>+VMA120/VMA$16</f>
        <v>#DIV/0!</v>
      </c>
      <c r="VMC120" s="1538">
        <f>+VMC558</f>
        <v>0</v>
      </c>
      <c r="VMD120" s="1845" t="e">
        <f>+VMC120/VMC$16</f>
        <v>#DIV/0!</v>
      </c>
      <c r="VME120" s="1538">
        <f>+VME558</f>
        <v>0</v>
      </c>
      <c r="VMF120" s="1845" t="e">
        <f>+VME120/VME$16</f>
        <v>#DIV/0!</v>
      </c>
      <c r="VMG120" s="1538">
        <f>+VMG558</f>
        <v>0</v>
      </c>
      <c r="VMH120" s="1845" t="e">
        <f>+VMG120/VMG$16</f>
        <v>#DIV/0!</v>
      </c>
      <c r="VMI120" s="1538">
        <f>+VMI558</f>
        <v>0</v>
      </c>
      <c r="VMJ120" s="1845" t="e">
        <f>+VMI120/VMI$16</f>
        <v>#DIV/0!</v>
      </c>
      <c r="VMK120" s="1538">
        <f>+VMK558</f>
        <v>0</v>
      </c>
      <c r="VML120" s="1845" t="e">
        <f>+VMK120/VMK$16</f>
        <v>#DIV/0!</v>
      </c>
      <c r="VMM120" s="1538">
        <f>+VMM558</f>
        <v>0</v>
      </c>
      <c r="VMN120" s="1845" t="e">
        <f>+VMM120/VMM$16</f>
        <v>#DIV/0!</v>
      </c>
      <c r="VMO120" s="1538">
        <f>+VMO558</f>
        <v>0</v>
      </c>
      <c r="VMP120" s="1845" t="e">
        <f>+VMO120/VMO$16</f>
        <v>#DIV/0!</v>
      </c>
      <c r="VMQ120" s="1538">
        <f>+VMQ558</f>
        <v>0</v>
      </c>
      <c r="VMR120" s="1845" t="e">
        <f>+VMQ120/VMQ$16</f>
        <v>#DIV/0!</v>
      </c>
      <c r="VMS120" s="1538">
        <f>+VMS558</f>
        <v>0</v>
      </c>
      <c r="VMT120" s="1845" t="e">
        <f>+VMS120/VMS$16</f>
        <v>#DIV/0!</v>
      </c>
      <c r="VMU120" s="1538">
        <f>+VMU558</f>
        <v>0</v>
      </c>
      <c r="VMV120" s="1845" t="e">
        <f>+VMU120/VMU$16</f>
        <v>#DIV/0!</v>
      </c>
      <c r="VMW120" s="1538">
        <f>+VMW558</f>
        <v>0</v>
      </c>
      <c r="VMX120" s="1845" t="e">
        <f>+VMW120/VMW$16</f>
        <v>#DIV/0!</v>
      </c>
      <c r="VMY120" s="1538">
        <f>+VMY558</f>
        <v>0</v>
      </c>
      <c r="VMZ120" s="1845" t="e">
        <f>+VMY120/VMY$16</f>
        <v>#DIV/0!</v>
      </c>
      <c r="VNA120" s="1538">
        <f>+VNA558</f>
        <v>0</v>
      </c>
      <c r="VNB120" s="1845" t="e">
        <f>+VNA120/VNA$16</f>
        <v>#DIV/0!</v>
      </c>
      <c r="VNC120" s="1538">
        <f>+VNC558</f>
        <v>0</v>
      </c>
      <c r="VND120" s="1845" t="e">
        <f>+VNC120/VNC$16</f>
        <v>#DIV/0!</v>
      </c>
      <c r="VNE120" s="1538">
        <f>+VNE558</f>
        <v>0</v>
      </c>
      <c r="VNF120" s="1845" t="e">
        <f>+VNE120/VNE$16</f>
        <v>#DIV/0!</v>
      </c>
      <c r="VNG120" s="1538">
        <f>+VNG558</f>
        <v>0</v>
      </c>
      <c r="VNH120" s="1845" t="e">
        <f>+VNG120/VNG$16</f>
        <v>#DIV/0!</v>
      </c>
      <c r="VNI120" s="1538">
        <f>+VNI558</f>
        <v>0</v>
      </c>
      <c r="VNJ120" s="1845" t="e">
        <f>+VNI120/VNI$16</f>
        <v>#DIV/0!</v>
      </c>
      <c r="VNK120" s="1538">
        <f>+VNK558</f>
        <v>0</v>
      </c>
      <c r="VNL120" s="1845" t="e">
        <f>+VNK120/VNK$16</f>
        <v>#DIV/0!</v>
      </c>
      <c r="VNM120" s="1538">
        <f>+VNM558</f>
        <v>0</v>
      </c>
      <c r="VNN120" s="1845" t="e">
        <f>+VNM120/VNM$16</f>
        <v>#DIV/0!</v>
      </c>
      <c r="VNO120" s="1538">
        <f>+VNO558</f>
        <v>0</v>
      </c>
      <c r="VNP120" s="1845" t="e">
        <f>+VNO120/VNO$16</f>
        <v>#DIV/0!</v>
      </c>
      <c r="VNQ120" s="1538">
        <f>+VNQ558</f>
        <v>0</v>
      </c>
      <c r="VNR120" s="1845" t="e">
        <f>+VNQ120/VNQ$16</f>
        <v>#DIV/0!</v>
      </c>
      <c r="VNS120" s="1538">
        <f>+VNS558</f>
        <v>0</v>
      </c>
      <c r="VNT120" s="1845" t="e">
        <f>+VNS120/VNS$16</f>
        <v>#DIV/0!</v>
      </c>
      <c r="VNU120" s="1538">
        <f>+VNU558</f>
        <v>0</v>
      </c>
      <c r="VNV120" s="1845" t="e">
        <f>+VNU120/VNU$16</f>
        <v>#DIV/0!</v>
      </c>
      <c r="VNW120" s="1538">
        <f>+VNW558</f>
        <v>0</v>
      </c>
      <c r="VNX120" s="1845" t="e">
        <f>+VNW120/VNW$16</f>
        <v>#DIV/0!</v>
      </c>
      <c r="VNY120" s="1538">
        <f>+VNY558</f>
        <v>0</v>
      </c>
      <c r="VNZ120" s="1845" t="e">
        <f>+VNY120/VNY$16</f>
        <v>#DIV/0!</v>
      </c>
      <c r="VOA120" s="1538">
        <f>+VOA558</f>
        <v>0</v>
      </c>
      <c r="VOB120" s="1845" t="e">
        <f>+VOA120/VOA$16</f>
        <v>#DIV/0!</v>
      </c>
      <c r="VOC120" s="1538">
        <f>+VOC558</f>
        <v>0</v>
      </c>
      <c r="VOD120" s="1845" t="e">
        <f>+VOC120/VOC$16</f>
        <v>#DIV/0!</v>
      </c>
      <c r="VOE120" s="1538">
        <f>+VOE558</f>
        <v>0</v>
      </c>
      <c r="VOF120" s="1845" t="e">
        <f>+VOE120/VOE$16</f>
        <v>#DIV/0!</v>
      </c>
      <c r="VOG120" s="1538">
        <f>+VOG558</f>
        <v>0</v>
      </c>
      <c r="VOH120" s="1845" t="e">
        <f>+VOG120/VOG$16</f>
        <v>#DIV/0!</v>
      </c>
      <c r="VOI120" s="1538">
        <f>+VOI558</f>
        <v>0</v>
      </c>
      <c r="VOJ120" s="1845" t="e">
        <f>+VOI120/VOI$16</f>
        <v>#DIV/0!</v>
      </c>
      <c r="VOK120" s="1538">
        <f>+VOK558</f>
        <v>0</v>
      </c>
      <c r="VOL120" s="1845" t="e">
        <f>+VOK120/VOK$16</f>
        <v>#DIV/0!</v>
      </c>
      <c r="VOM120" s="1538">
        <f>+VOM558</f>
        <v>0</v>
      </c>
      <c r="VON120" s="1845" t="e">
        <f>+VOM120/VOM$16</f>
        <v>#DIV/0!</v>
      </c>
      <c r="VOO120" s="1538">
        <f>+VOO558</f>
        <v>0</v>
      </c>
      <c r="VOP120" s="1845" t="e">
        <f>+VOO120/VOO$16</f>
        <v>#DIV/0!</v>
      </c>
      <c r="VOQ120" s="1538">
        <f>+VOQ558</f>
        <v>0</v>
      </c>
      <c r="VOR120" s="1845" t="e">
        <f>+VOQ120/VOQ$16</f>
        <v>#DIV/0!</v>
      </c>
      <c r="VOS120" s="1538">
        <f>+VOS558</f>
        <v>0</v>
      </c>
      <c r="VOT120" s="1845" t="e">
        <f>+VOS120/VOS$16</f>
        <v>#DIV/0!</v>
      </c>
      <c r="VOU120" s="1538">
        <f>+VOU558</f>
        <v>0</v>
      </c>
      <c r="VOV120" s="1845" t="e">
        <f>+VOU120/VOU$16</f>
        <v>#DIV/0!</v>
      </c>
      <c r="VOW120" s="1538">
        <f>+VOW558</f>
        <v>0</v>
      </c>
      <c r="VOX120" s="1845" t="e">
        <f>+VOW120/VOW$16</f>
        <v>#DIV/0!</v>
      </c>
      <c r="VOY120" s="1538">
        <f>+VOY558</f>
        <v>0</v>
      </c>
      <c r="VOZ120" s="1845" t="e">
        <f>+VOY120/VOY$16</f>
        <v>#DIV/0!</v>
      </c>
      <c r="VPA120" s="1538">
        <f>+VPA558</f>
        <v>0</v>
      </c>
      <c r="VPB120" s="1845" t="e">
        <f>+VPA120/VPA$16</f>
        <v>#DIV/0!</v>
      </c>
      <c r="VPC120" s="1538">
        <f>+VPC558</f>
        <v>0</v>
      </c>
      <c r="VPD120" s="1845" t="e">
        <f>+VPC120/VPC$16</f>
        <v>#DIV/0!</v>
      </c>
      <c r="VPE120" s="1538">
        <f>+VPE558</f>
        <v>0</v>
      </c>
      <c r="VPF120" s="1845" t="e">
        <f>+VPE120/VPE$16</f>
        <v>#DIV/0!</v>
      </c>
      <c r="VPG120" s="1538">
        <f>+VPG558</f>
        <v>0</v>
      </c>
      <c r="VPH120" s="1845" t="e">
        <f>+VPG120/VPG$16</f>
        <v>#DIV/0!</v>
      </c>
      <c r="VPI120" s="1538">
        <f>+VPI558</f>
        <v>0</v>
      </c>
      <c r="VPJ120" s="1845" t="e">
        <f>+VPI120/VPI$16</f>
        <v>#DIV/0!</v>
      </c>
      <c r="VPK120" s="1538">
        <f>+VPK558</f>
        <v>0</v>
      </c>
      <c r="VPL120" s="1845" t="e">
        <f>+VPK120/VPK$16</f>
        <v>#DIV/0!</v>
      </c>
      <c r="VPM120" s="1538">
        <f>+VPM558</f>
        <v>0</v>
      </c>
      <c r="VPN120" s="1845" t="e">
        <f>+VPM120/VPM$16</f>
        <v>#DIV/0!</v>
      </c>
      <c r="VPO120" s="1538">
        <f>+VPO558</f>
        <v>0</v>
      </c>
      <c r="VPP120" s="1845" t="e">
        <f>+VPO120/VPO$16</f>
        <v>#DIV/0!</v>
      </c>
      <c r="VPQ120" s="1538">
        <f>+VPQ558</f>
        <v>0</v>
      </c>
      <c r="VPR120" s="1845" t="e">
        <f>+VPQ120/VPQ$16</f>
        <v>#DIV/0!</v>
      </c>
      <c r="VPS120" s="1538">
        <f>+VPS558</f>
        <v>0</v>
      </c>
      <c r="VPT120" s="1845" t="e">
        <f>+VPS120/VPS$16</f>
        <v>#DIV/0!</v>
      </c>
      <c r="VPU120" s="1538">
        <f>+VPU558</f>
        <v>0</v>
      </c>
      <c r="VPV120" s="1845" t="e">
        <f>+VPU120/VPU$16</f>
        <v>#DIV/0!</v>
      </c>
      <c r="VPW120" s="1538">
        <f>+VPW558</f>
        <v>0</v>
      </c>
      <c r="VPX120" s="1845" t="e">
        <f>+VPW120/VPW$16</f>
        <v>#DIV/0!</v>
      </c>
      <c r="VPY120" s="1538">
        <f>+VPY558</f>
        <v>0</v>
      </c>
      <c r="VPZ120" s="1845" t="e">
        <f>+VPY120/VPY$16</f>
        <v>#DIV/0!</v>
      </c>
      <c r="VQA120" s="1538">
        <f>+VQA558</f>
        <v>0</v>
      </c>
      <c r="VQB120" s="1845" t="e">
        <f>+VQA120/VQA$16</f>
        <v>#DIV/0!</v>
      </c>
      <c r="VQC120" s="1538">
        <f>+VQC558</f>
        <v>0</v>
      </c>
      <c r="VQD120" s="1845" t="e">
        <f>+VQC120/VQC$16</f>
        <v>#DIV/0!</v>
      </c>
      <c r="VQE120" s="1538">
        <f>+VQE558</f>
        <v>0</v>
      </c>
      <c r="VQF120" s="1845" t="e">
        <f>+VQE120/VQE$16</f>
        <v>#DIV/0!</v>
      </c>
      <c r="VQG120" s="1538">
        <f>+VQG558</f>
        <v>0</v>
      </c>
      <c r="VQH120" s="1845" t="e">
        <f>+VQG120/VQG$16</f>
        <v>#DIV/0!</v>
      </c>
      <c r="VQI120" s="1538">
        <f>+VQI558</f>
        <v>0</v>
      </c>
      <c r="VQJ120" s="1845" t="e">
        <f>+VQI120/VQI$16</f>
        <v>#DIV/0!</v>
      </c>
      <c r="VQK120" s="1538">
        <f>+VQK558</f>
        <v>0</v>
      </c>
      <c r="VQL120" s="1845" t="e">
        <f>+VQK120/VQK$16</f>
        <v>#DIV/0!</v>
      </c>
      <c r="VQM120" s="1538">
        <f>+VQM558</f>
        <v>0</v>
      </c>
      <c r="VQN120" s="1845" t="e">
        <f>+VQM120/VQM$16</f>
        <v>#DIV/0!</v>
      </c>
      <c r="VQO120" s="1538">
        <f>+VQO558</f>
        <v>0</v>
      </c>
      <c r="VQP120" s="1845" t="e">
        <f>+VQO120/VQO$16</f>
        <v>#DIV/0!</v>
      </c>
      <c r="VQQ120" s="1538">
        <f>+VQQ558</f>
        <v>0</v>
      </c>
      <c r="VQR120" s="1845" t="e">
        <f>+VQQ120/VQQ$16</f>
        <v>#DIV/0!</v>
      </c>
      <c r="VQS120" s="1538">
        <f>+VQS558</f>
        <v>0</v>
      </c>
      <c r="VQT120" s="1845" t="e">
        <f>+VQS120/VQS$16</f>
        <v>#DIV/0!</v>
      </c>
      <c r="VQU120" s="1538">
        <f>+VQU558</f>
        <v>0</v>
      </c>
      <c r="VQV120" s="1845" t="e">
        <f>+VQU120/VQU$16</f>
        <v>#DIV/0!</v>
      </c>
      <c r="VQW120" s="1538">
        <f>+VQW558</f>
        <v>0</v>
      </c>
      <c r="VQX120" s="1845" t="e">
        <f>+VQW120/VQW$16</f>
        <v>#DIV/0!</v>
      </c>
      <c r="VQY120" s="1538">
        <f>+VQY558</f>
        <v>0</v>
      </c>
      <c r="VQZ120" s="1845" t="e">
        <f>+VQY120/VQY$16</f>
        <v>#DIV/0!</v>
      </c>
      <c r="VRA120" s="1538">
        <f>+VRA558</f>
        <v>0</v>
      </c>
      <c r="VRB120" s="1845" t="e">
        <f>+VRA120/VRA$16</f>
        <v>#DIV/0!</v>
      </c>
      <c r="VRC120" s="1538">
        <f>+VRC558</f>
        <v>0</v>
      </c>
      <c r="VRD120" s="1845" t="e">
        <f>+VRC120/VRC$16</f>
        <v>#DIV/0!</v>
      </c>
      <c r="VRE120" s="1538">
        <f>+VRE558</f>
        <v>0</v>
      </c>
      <c r="VRF120" s="1845" t="e">
        <f>+VRE120/VRE$16</f>
        <v>#DIV/0!</v>
      </c>
      <c r="VRG120" s="1538">
        <f>+VRG558</f>
        <v>0</v>
      </c>
      <c r="VRH120" s="1845" t="e">
        <f>+VRG120/VRG$16</f>
        <v>#DIV/0!</v>
      </c>
      <c r="VRI120" s="1538">
        <f>+VRI558</f>
        <v>0</v>
      </c>
      <c r="VRJ120" s="1845" t="e">
        <f>+VRI120/VRI$16</f>
        <v>#DIV/0!</v>
      </c>
      <c r="VRK120" s="1538">
        <f>+VRK558</f>
        <v>0</v>
      </c>
      <c r="VRL120" s="1845" t="e">
        <f>+VRK120/VRK$16</f>
        <v>#DIV/0!</v>
      </c>
      <c r="VRM120" s="1538">
        <f>+VRM558</f>
        <v>0</v>
      </c>
      <c r="VRN120" s="1845" t="e">
        <f>+VRM120/VRM$16</f>
        <v>#DIV/0!</v>
      </c>
      <c r="VRO120" s="1538">
        <f>+VRO558</f>
        <v>0</v>
      </c>
      <c r="VRP120" s="1845" t="e">
        <f>+VRO120/VRO$16</f>
        <v>#DIV/0!</v>
      </c>
      <c r="VRQ120" s="1538">
        <f>+VRQ558</f>
        <v>0</v>
      </c>
      <c r="VRR120" s="1845" t="e">
        <f>+VRQ120/VRQ$16</f>
        <v>#DIV/0!</v>
      </c>
      <c r="VRS120" s="1538">
        <f>+VRS558</f>
        <v>0</v>
      </c>
      <c r="VRT120" s="1845" t="e">
        <f>+VRS120/VRS$16</f>
        <v>#DIV/0!</v>
      </c>
      <c r="VRU120" s="1538">
        <f>+VRU558</f>
        <v>0</v>
      </c>
      <c r="VRV120" s="1845" t="e">
        <f>+VRU120/VRU$16</f>
        <v>#DIV/0!</v>
      </c>
      <c r="VRW120" s="1538">
        <f>+VRW558</f>
        <v>0</v>
      </c>
      <c r="VRX120" s="1845" t="e">
        <f>+VRW120/VRW$16</f>
        <v>#DIV/0!</v>
      </c>
      <c r="VRY120" s="1538">
        <f>+VRY558</f>
        <v>0</v>
      </c>
      <c r="VRZ120" s="1845" t="e">
        <f>+VRY120/VRY$16</f>
        <v>#DIV/0!</v>
      </c>
      <c r="VSA120" s="1538">
        <f>+VSA558</f>
        <v>0</v>
      </c>
      <c r="VSB120" s="1845" t="e">
        <f>+VSA120/VSA$16</f>
        <v>#DIV/0!</v>
      </c>
      <c r="VSC120" s="1538">
        <f>+VSC558</f>
        <v>0</v>
      </c>
      <c r="VSD120" s="1845" t="e">
        <f>+VSC120/VSC$16</f>
        <v>#DIV/0!</v>
      </c>
      <c r="VSE120" s="1538">
        <f>+VSE558</f>
        <v>0</v>
      </c>
      <c r="VSF120" s="1845" t="e">
        <f>+VSE120/VSE$16</f>
        <v>#DIV/0!</v>
      </c>
      <c r="VSG120" s="1538">
        <f>+VSG558</f>
        <v>0</v>
      </c>
      <c r="VSH120" s="1845" t="e">
        <f>+VSG120/VSG$16</f>
        <v>#DIV/0!</v>
      </c>
      <c r="VSI120" s="1538">
        <f>+VSI558</f>
        <v>0</v>
      </c>
      <c r="VSJ120" s="1845" t="e">
        <f>+VSI120/VSI$16</f>
        <v>#DIV/0!</v>
      </c>
      <c r="VSK120" s="1538">
        <f>+VSK558</f>
        <v>0</v>
      </c>
      <c r="VSL120" s="1845" t="e">
        <f>+VSK120/VSK$16</f>
        <v>#DIV/0!</v>
      </c>
      <c r="VSM120" s="1538">
        <f>+VSM558</f>
        <v>0</v>
      </c>
      <c r="VSN120" s="1845" t="e">
        <f>+VSM120/VSM$16</f>
        <v>#DIV/0!</v>
      </c>
      <c r="VSO120" s="1538">
        <f>+VSO558</f>
        <v>0</v>
      </c>
      <c r="VSP120" s="1845" t="e">
        <f>+VSO120/VSO$16</f>
        <v>#DIV/0!</v>
      </c>
      <c r="VSQ120" s="1538">
        <f>+VSQ558</f>
        <v>0</v>
      </c>
      <c r="VSR120" s="1845" t="e">
        <f>+VSQ120/VSQ$16</f>
        <v>#DIV/0!</v>
      </c>
      <c r="VSS120" s="1538">
        <f>+VSS558</f>
        <v>0</v>
      </c>
      <c r="VST120" s="1845" t="e">
        <f>+VSS120/VSS$16</f>
        <v>#DIV/0!</v>
      </c>
      <c r="VSU120" s="1538">
        <f>+VSU558</f>
        <v>0</v>
      </c>
      <c r="VSV120" s="1845" t="e">
        <f>+VSU120/VSU$16</f>
        <v>#DIV/0!</v>
      </c>
      <c r="VSW120" s="1538">
        <f>+VSW558</f>
        <v>0</v>
      </c>
      <c r="VSX120" s="1845" t="e">
        <f>+VSW120/VSW$16</f>
        <v>#DIV/0!</v>
      </c>
      <c r="VSY120" s="1538">
        <f>+VSY558</f>
        <v>0</v>
      </c>
      <c r="VSZ120" s="1845" t="e">
        <f>+VSY120/VSY$16</f>
        <v>#DIV/0!</v>
      </c>
      <c r="VTA120" s="1538">
        <f>+VTA558</f>
        <v>0</v>
      </c>
      <c r="VTB120" s="1845" t="e">
        <f>+VTA120/VTA$16</f>
        <v>#DIV/0!</v>
      </c>
      <c r="VTC120" s="1538">
        <f>+VTC558</f>
        <v>0</v>
      </c>
      <c r="VTD120" s="1845" t="e">
        <f>+VTC120/VTC$16</f>
        <v>#DIV/0!</v>
      </c>
      <c r="VTE120" s="1538">
        <f>+VTE558</f>
        <v>0</v>
      </c>
      <c r="VTF120" s="1845" t="e">
        <f>+VTE120/VTE$16</f>
        <v>#DIV/0!</v>
      </c>
      <c r="VTG120" s="1538">
        <f>+VTG558</f>
        <v>0</v>
      </c>
      <c r="VTH120" s="1845" t="e">
        <f>+VTG120/VTG$16</f>
        <v>#DIV/0!</v>
      </c>
      <c r="VTI120" s="1538">
        <f>+VTI558</f>
        <v>0</v>
      </c>
      <c r="VTJ120" s="1845" t="e">
        <f>+VTI120/VTI$16</f>
        <v>#DIV/0!</v>
      </c>
      <c r="VTK120" s="1538">
        <f>+VTK558</f>
        <v>0</v>
      </c>
      <c r="VTL120" s="1845" t="e">
        <f>+VTK120/VTK$16</f>
        <v>#DIV/0!</v>
      </c>
      <c r="VTM120" s="1538">
        <f>+VTM558</f>
        <v>0</v>
      </c>
      <c r="VTN120" s="1845" t="e">
        <f>+VTM120/VTM$16</f>
        <v>#DIV/0!</v>
      </c>
      <c r="VTO120" s="1538">
        <f>+VTO558</f>
        <v>0</v>
      </c>
      <c r="VTP120" s="1845" t="e">
        <f>+VTO120/VTO$16</f>
        <v>#DIV/0!</v>
      </c>
      <c r="VTQ120" s="1538">
        <f>+VTQ558</f>
        <v>0</v>
      </c>
      <c r="VTR120" s="1845" t="e">
        <f>+VTQ120/VTQ$16</f>
        <v>#DIV/0!</v>
      </c>
      <c r="VTS120" s="1538">
        <f>+VTS558</f>
        <v>0</v>
      </c>
      <c r="VTT120" s="1845" t="e">
        <f>+VTS120/VTS$16</f>
        <v>#DIV/0!</v>
      </c>
      <c r="VTU120" s="1538">
        <f>+VTU558</f>
        <v>0</v>
      </c>
      <c r="VTV120" s="1845" t="e">
        <f>+VTU120/VTU$16</f>
        <v>#DIV/0!</v>
      </c>
      <c r="VTW120" s="1538">
        <f>+VTW558</f>
        <v>0</v>
      </c>
      <c r="VTX120" s="1845" t="e">
        <f>+VTW120/VTW$16</f>
        <v>#DIV/0!</v>
      </c>
      <c r="VTY120" s="1538">
        <f>+VTY558</f>
        <v>0</v>
      </c>
      <c r="VTZ120" s="1845" t="e">
        <f>+VTY120/VTY$16</f>
        <v>#DIV/0!</v>
      </c>
      <c r="VUA120" s="1538">
        <f>+VUA558</f>
        <v>0</v>
      </c>
      <c r="VUB120" s="1845" t="e">
        <f>+VUA120/VUA$16</f>
        <v>#DIV/0!</v>
      </c>
      <c r="VUC120" s="1538">
        <f>+VUC558</f>
        <v>0</v>
      </c>
      <c r="VUD120" s="1845" t="e">
        <f>+VUC120/VUC$16</f>
        <v>#DIV/0!</v>
      </c>
      <c r="VUE120" s="1538">
        <f>+VUE558</f>
        <v>0</v>
      </c>
      <c r="VUF120" s="1845" t="e">
        <f>+VUE120/VUE$16</f>
        <v>#DIV/0!</v>
      </c>
      <c r="VUG120" s="1538">
        <f>+VUG558</f>
        <v>0</v>
      </c>
      <c r="VUH120" s="1845" t="e">
        <f>+VUG120/VUG$16</f>
        <v>#DIV/0!</v>
      </c>
      <c r="VUI120" s="1538">
        <f>+VUI558</f>
        <v>0</v>
      </c>
      <c r="VUJ120" s="1845" t="e">
        <f>+VUI120/VUI$16</f>
        <v>#DIV/0!</v>
      </c>
      <c r="VUK120" s="1538">
        <f>+VUK558</f>
        <v>0</v>
      </c>
      <c r="VUL120" s="1845" t="e">
        <f>+VUK120/VUK$16</f>
        <v>#DIV/0!</v>
      </c>
      <c r="VUM120" s="1538">
        <f>+VUM558</f>
        <v>0</v>
      </c>
      <c r="VUN120" s="1845" t="e">
        <f>+VUM120/VUM$16</f>
        <v>#DIV/0!</v>
      </c>
      <c r="VUO120" s="1538">
        <f>+VUO558</f>
        <v>0</v>
      </c>
      <c r="VUP120" s="1845" t="e">
        <f>+VUO120/VUO$16</f>
        <v>#DIV/0!</v>
      </c>
      <c r="VUQ120" s="1538">
        <f>+VUQ558</f>
        <v>0</v>
      </c>
      <c r="VUR120" s="1845" t="e">
        <f>+VUQ120/VUQ$16</f>
        <v>#DIV/0!</v>
      </c>
      <c r="VUS120" s="1538">
        <f>+VUS558</f>
        <v>0</v>
      </c>
      <c r="VUT120" s="1845" t="e">
        <f>+VUS120/VUS$16</f>
        <v>#DIV/0!</v>
      </c>
      <c r="VUU120" s="1538">
        <f>+VUU558</f>
        <v>0</v>
      </c>
      <c r="VUV120" s="1845" t="e">
        <f>+VUU120/VUU$16</f>
        <v>#DIV/0!</v>
      </c>
      <c r="VUW120" s="1538">
        <f>+VUW558</f>
        <v>0</v>
      </c>
      <c r="VUX120" s="1845" t="e">
        <f>+VUW120/VUW$16</f>
        <v>#DIV/0!</v>
      </c>
      <c r="VUY120" s="1538">
        <f>+VUY558</f>
        <v>0</v>
      </c>
      <c r="VUZ120" s="1845" t="e">
        <f>+VUY120/VUY$16</f>
        <v>#DIV/0!</v>
      </c>
      <c r="VVA120" s="1538">
        <f>+VVA558</f>
        <v>0</v>
      </c>
      <c r="VVB120" s="1845" t="e">
        <f>+VVA120/VVA$16</f>
        <v>#DIV/0!</v>
      </c>
      <c r="VVC120" s="1538">
        <f>+VVC558</f>
        <v>0</v>
      </c>
      <c r="VVD120" s="1845" t="e">
        <f>+VVC120/VVC$16</f>
        <v>#DIV/0!</v>
      </c>
      <c r="VVE120" s="1538">
        <f>+VVE558</f>
        <v>0</v>
      </c>
      <c r="VVF120" s="1845" t="e">
        <f>+VVE120/VVE$16</f>
        <v>#DIV/0!</v>
      </c>
      <c r="VVG120" s="1538">
        <f>+VVG558</f>
        <v>0</v>
      </c>
      <c r="VVH120" s="1845" t="e">
        <f>+VVG120/VVG$16</f>
        <v>#DIV/0!</v>
      </c>
      <c r="VVI120" s="1538">
        <f>+VVI558</f>
        <v>0</v>
      </c>
      <c r="VVJ120" s="1845" t="e">
        <f>+VVI120/VVI$16</f>
        <v>#DIV/0!</v>
      </c>
      <c r="VVK120" s="1538">
        <f>+VVK558</f>
        <v>0</v>
      </c>
      <c r="VVL120" s="1845" t="e">
        <f>+VVK120/VVK$16</f>
        <v>#DIV/0!</v>
      </c>
      <c r="VVM120" s="1538">
        <f>+VVM558</f>
        <v>0</v>
      </c>
      <c r="VVN120" s="1845" t="e">
        <f>+VVM120/VVM$16</f>
        <v>#DIV/0!</v>
      </c>
      <c r="VVO120" s="1538">
        <f>+VVO558</f>
        <v>0</v>
      </c>
      <c r="VVP120" s="1845" t="e">
        <f>+VVO120/VVO$16</f>
        <v>#DIV/0!</v>
      </c>
      <c r="VVQ120" s="1538">
        <f>+VVQ558</f>
        <v>0</v>
      </c>
      <c r="VVR120" s="1845" t="e">
        <f>+VVQ120/VVQ$16</f>
        <v>#DIV/0!</v>
      </c>
      <c r="VVS120" s="1538">
        <f>+VVS558</f>
        <v>0</v>
      </c>
      <c r="VVT120" s="1845" t="e">
        <f>+VVS120/VVS$16</f>
        <v>#DIV/0!</v>
      </c>
      <c r="VVU120" s="1538">
        <f>+VVU558</f>
        <v>0</v>
      </c>
      <c r="VVV120" s="1845" t="e">
        <f>+VVU120/VVU$16</f>
        <v>#DIV/0!</v>
      </c>
      <c r="VVW120" s="1538">
        <f>+VVW558</f>
        <v>0</v>
      </c>
      <c r="VVX120" s="1845" t="e">
        <f>+VVW120/VVW$16</f>
        <v>#DIV/0!</v>
      </c>
      <c r="VVY120" s="1538">
        <f>+VVY558</f>
        <v>0</v>
      </c>
      <c r="VVZ120" s="1845" t="e">
        <f>+VVY120/VVY$16</f>
        <v>#DIV/0!</v>
      </c>
      <c r="VWA120" s="1538">
        <f>+VWA558</f>
        <v>0</v>
      </c>
      <c r="VWB120" s="1845" t="e">
        <f>+VWA120/VWA$16</f>
        <v>#DIV/0!</v>
      </c>
      <c r="VWC120" s="1538">
        <f>+VWC558</f>
        <v>0</v>
      </c>
      <c r="VWD120" s="1845" t="e">
        <f>+VWC120/VWC$16</f>
        <v>#DIV/0!</v>
      </c>
      <c r="VWE120" s="1538">
        <f>+VWE558</f>
        <v>0</v>
      </c>
      <c r="VWF120" s="1845" t="e">
        <f>+VWE120/VWE$16</f>
        <v>#DIV/0!</v>
      </c>
      <c r="VWG120" s="1538">
        <f>+VWG558</f>
        <v>0</v>
      </c>
      <c r="VWH120" s="1845" t="e">
        <f>+VWG120/VWG$16</f>
        <v>#DIV/0!</v>
      </c>
      <c r="VWI120" s="1538">
        <f>+VWI558</f>
        <v>0</v>
      </c>
      <c r="VWJ120" s="1845" t="e">
        <f>+VWI120/VWI$16</f>
        <v>#DIV/0!</v>
      </c>
      <c r="VWK120" s="1538">
        <f>+VWK558</f>
        <v>0</v>
      </c>
      <c r="VWL120" s="1845" t="e">
        <f>+VWK120/VWK$16</f>
        <v>#DIV/0!</v>
      </c>
      <c r="VWM120" s="1538">
        <f>+VWM558</f>
        <v>0</v>
      </c>
      <c r="VWN120" s="1845" t="e">
        <f>+VWM120/VWM$16</f>
        <v>#DIV/0!</v>
      </c>
      <c r="VWO120" s="1538">
        <f>+VWO558</f>
        <v>0</v>
      </c>
      <c r="VWP120" s="1845" t="e">
        <f>+VWO120/VWO$16</f>
        <v>#DIV/0!</v>
      </c>
      <c r="VWQ120" s="1538">
        <f>+VWQ558</f>
        <v>0</v>
      </c>
      <c r="VWR120" s="1845" t="e">
        <f>+VWQ120/VWQ$16</f>
        <v>#DIV/0!</v>
      </c>
      <c r="VWS120" s="1538">
        <f>+VWS558</f>
        <v>0</v>
      </c>
      <c r="VWT120" s="1845" t="e">
        <f>+VWS120/VWS$16</f>
        <v>#DIV/0!</v>
      </c>
      <c r="VWU120" s="1538">
        <f>+VWU558</f>
        <v>0</v>
      </c>
      <c r="VWV120" s="1845" t="e">
        <f>+VWU120/VWU$16</f>
        <v>#DIV/0!</v>
      </c>
      <c r="VWW120" s="1538">
        <f>+VWW558</f>
        <v>0</v>
      </c>
      <c r="VWX120" s="1845" t="e">
        <f>+VWW120/VWW$16</f>
        <v>#DIV/0!</v>
      </c>
      <c r="VWY120" s="1538">
        <f>+VWY558</f>
        <v>0</v>
      </c>
      <c r="VWZ120" s="1845" t="e">
        <f>+VWY120/VWY$16</f>
        <v>#DIV/0!</v>
      </c>
      <c r="VXA120" s="1538">
        <f>+VXA558</f>
        <v>0</v>
      </c>
      <c r="VXB120" s="1845" t="e">
        <f>+VXA120/VXA$16</f>
        <v>#DIV/0!</v>
      </c>
      <c r="VXC120" s="1538">
        <f>+VXC558</f>
        <v>0</v>
      </c>
      <c r="VXD120" s="1845" t="e">
        <f>+VXC120/VXC$16</f>
        <v>#DIV/0!</v>
      </c>
      <c r="VXE120" s="1538">
        <f>+VXE558</f>
        <v>0</v>
      </c>
      <c r="VXF120" s="1845" t="e">
        <f>+VXE120/VXE$16</f>
        <v>#DIV/0!</v>
      </c>
      <c r="VXG120" s="1538">
        <f>+VXG558</f>
        <v>0</v>
      </c>
      <c r="VXH120" s="1845" t="e">
        <f>+VXG120/VXG$16</f>
        <v>#DIV/0!</v>
      </c>
      <c r="VXI120" s="1538">
        <f>+VXI558</f>
        <v>0</v>
      </c>
      <c r="VXJ120" s="1845" t="e">
        <f>+VXI120/VXI$16</f>
        <v>#DIV/0!</v>
      </c>
      <c r="VXK120" s="1538">
        <f>+VXK558</f>
        <v>0</v>
      </c>
      <c r="VXL120" s="1845" t="e">
        <f>+VXK120/VXK$16</f>
        <v>#DIV/0!</v>
      </c>
      <c r="VXM120" s="1538">
        <f>+VXM558</f>
        <v>0</v>
      </c>
      <c r="VXN120" s="1845" t="e">
        <f>+VXM120/VXM$16</f>
        <v>#DIV/0!</v>
      </c>
      <c r="VXO120" s="1538">
        <f>+VXO558</f>
        <v>0</v>
      </c>
      <c r="VXP120" s="1845" t="e">
        <f>+VXO120/VXO$16</f>
        <v>#DIV/0!</v>
      </c>
      <c r="VXQ120" s="1538">
        <f>+VXQ558</f>
        <v>0</v>
      </c>
      <c r="VXR120" s="1845" t="e">
        <f>+VXQ120/VXQ$16</f>
        <v>#DIV/0!</v>
      </c>
      <c r="VXS120" s="1538">
        <f>+VXS558</f>
        <v>0</v>
      </c>
      <c r="VXT120" s="1845" t="e">
        <f>+VXS120/VXS$16</f>
        <v>#DIV/0!</v>
      </c>
      <c r="VXU120" s="1538">
        <f>+VXU558</f>
        <v>0</v>
      </c>
      <c r="VXV120" s="1845" t="e">
        <f>+VXU120/VXU$16</f>
        <v>#DIV/0!</v>
      </c>
      <c r="VXW120" s="1538">
        <f>+VXW558</f>
        <v>0</v>
      </c>
      <c r="VXX120" s="1845" t="e">
        <f>+VXW120/VXW$16</f>
        <v>#DIV/0!</v>
      </c>
      <c r="VXY120" s="1538">
        <f>+VXY558</f>
        <v>0</v>
      </c>
      <c r="VXZ120" s="1845" t="e">
        <f>+VXY120/VXY$16</f>
        <v>#DIV/0!</v>
      </c>
      <c r="VYA120" s="1538">
        <f>+VYA558</f>
        <v>0</v>
      </c>
      <c r="VYB120" s="1845" t="e">
        <f>+VYA120/VYA$16</f>
        <v>#DIV/0!</v>
      </c>
      <c r="VYC120" s="1538">
        <f>+VYC558</f>
        <v>0</v>
      </c>
      <c r="VYD120" s="1845" t="e">
        <f>+VYC120/VYC$16</f>
        <v>#DIV/0!</v>
      </c>
      <c r="VYE120" s="1538">
        <f>+VYE558</f>
        <v>0</v>
      </c>
      <c r="VYF120" s="1845" t="e">
        <f>+VYE120/VYE$16</f>
        <v>#DIV/0!</v>
      </c>
      <c r="VYG120" s="1538">
        <f>+VYG558</f>
        <v>0</v>
      </c>
      <c r="VYH120" s="1845" t="e">
        <f>+VYG120/VYG$16</f>
        <v>#DIV/0!</v>
      </c>
      <c r="VYI120" s="1538">
        <f>+VYI558</f>
        <v>0</v>
      </c>
      <c r="VYJ120" s="1845" t="e">
        <f>+VYI120/VYI$16</f>
        <v>#DIV/0!</v>
      </c>
      <c r="VYK120" s="1538">
        <f>+VYK558</f>
        <v>0</v>
      </c>
      <c r="VYL120" s="1845" t="e">
        <f>+VYK120/VYK$16</f>
        <v>#DIV/0!</v>
      </c>
      <c r="VYM120" s="1538">
        <f>+VYM558</f>
        <v>0</v>
      </c>
      <c r="VYN120" s="1845" t="e">
        <f>+VYM120/VYM$16</f>
        <v>#DIV/0!</v>
      </c>
      <c r="VYO120" s="1538">
        <f>+VYO558</f>
        <v>0</v>
      </c>
      <c r="VYP120" s="1845" t="e">
        <f>+VYO120/VYO$16</f>
        <v>#DIV/0!</v>
      </c>
      <c r="VYQ120" s="1538">
        <f>+VYQ558</f>
        <v>0</v>
      </c>
      <c r="VYR120" s="1845" t="e">
        <f>+VYQ120/VYQ$16</f>
        <v>#DIV/0!</v>
      </c>
      <c r="VYS120" s="1538">
        <f>+VYS558</f>
        <v>0</v>
      </c>
      <c r="VYT120" s="1845" t="e">
        <f>+VYS120/VYS$16</f>
        <v>#DIV/0!</v>
      </c>
      <c r="VYU120" s="1538">
        <f>+VYU558</f>
        <v>0</v>
      </c>
      <c r="VYV120" s="1845" t="e">
        <f>+VYU120/VYU$16</f>
        <v>#DIV/0!</v>
      </c>
      <c r="VYW120" s="1538">
        <f>+VYW558</f>
        <v>0</v>
      </c>
      <c r="VYX120" s="1845" t="e">
        <f>+VYW120/VYW$16</f>
        <v>#DIV/0!</v>
      </c>
      <c r="VYY120" s="1538">
        <f>+VYY558</f>
        <v>0</v>
      </c>
      <c r="VYZ120" s="1845" t="e">
        <f>+VYY120/VYY$16</f>
        <v>#DIV/0!</v>
      </c>
      <c r="VZA120" s="1538">
        <f>+VZA558</f>
        <v>0</v>
      </c>
      <c r="VZB120" s="1845" t="e">
        <f>+VZA120/VZA$16</f>
        <v>#DIV/0!</v>
      </c>
      <c r="VZC120" s="1538">
        <f>+VZC558</f>
        <v>0</v>
      </c>
      <c r="VZD120" s="1845" t="e">
        <f>+VZC120/VZC$16</f>
        <v>#DIV/0!</v>
      </c>
      <c r="VZE120" s="1538">
        <f>+VZE558</f>
        <v>0</v>
      </c>
      <c r="VZF120" s="1845" t="e">
        <f>+VZE120/VZE$16</f>
        <v>#DIV/0!</v>
      </c>
      <c r="VZG120" s="1538">
        <f>+VZG558</f>
        <v>0</v>
      </c>
      <c r="VZH120" s="1845" t="e">
        <f>+VZG120/VZG$16</f>
        <v>#DIV/0!</v>
      </c>
      <c r="VZI120" s="1538">
        <f>+VZI558</f>
        <v>0</v>
      </c>
      <c r="VZJ120" s="1845" t="e">
        <f>+VZI120/VZI$16</f>
        <v>#DIV/0!</v>
      </c>
      <c r="VZK120" s="1538">
        <f>+VZK558</f>
        <v>0</v>
      </c>
      <c r="VZL120" s="1845" t="e">
        <f>+VZK120/VZK$16</f>
        <v>#DIV/0!</v>
      </c>
      <c r="VZM120" s="1538">
        <f>+VZM558</f>
        <v>0</v>
      </c>
      <c r="VZN120" s="1845" t="e">
        <f>+VZM120/VZM$16</f>
        <v>#DIV/0!</v>
      </c>
      <c r="VZO120" s="1538">
        <f>+VZO558</f>
        <v>0</v>
      </c>
      <c r="VZP120" s="1845" t="e">
        <f>+VZO120/VZO$16</f>
        <v>#DIV/0!</v>
      </c>
      <c r="VZQ120" s="1538">
        <f>+VZQ558</f>
        <v>0</v>
      </c>
      <c r="VZR120" s="1845" t="e">
        <f>+VZQ120/VZQ$16</f>
        <v>#DIV/0!</v>
      </c>
      <c r="VZS120" s="1538">
        <f>+VZS558</f>
        <v>0</v>
      </c>
      <c r="VZT120" s="1845" t="e">
        <f>+VZS120/VZS$16</f>
        <v>#DIV/0!</v>
      </c>
      <c r="VZU120" s="1538">
        <f>+VZU558</f>
        <v>0</v>
      </c>
      <c r="VZV120" s="1845" t="e">
        <f>+VZU120/VZU$16</f>
        <v>#DIV/0!</v>
      </c>
      <c r="VZW120" s="1538">
        <f>+VZW558</f>
        <v>0</v>
      </c>
      <c r="VZX120" s="1845" t="e">
        <f>+VZW120/VZW$16</f>
        <v>#DIV/0!</v>
      </c>
      <c r="VZY120" s="1538">
        <f>+VZY558</f>
        <v>0</v>
      </c>
      <c r="VZZ120" s="1845" t="e">
        <f>+VZY120/VZY$16</f>
        <v>#DIV/0!</v>
      </c>
      <c r="WAA120" s="1538">
        <f>+WAA558</f>
        <v>0</v>
      </c>
      <c r="WAB120" s="1845" t="e">
        <f>+WAA120/WAA$16</f>
        <v>#DIV/0!</v>
      </c>
      <c r="WAC120" s="1538">
        <f>+WAC558</f>
        <v>0</v>
      </c>
      <c r="WAD120" s="1845" t="e">
        <f>+WAC120/WAC$16</f>
        <v>#DIV/0!</v>
      </c>
      <c r="WAE120" s="1538">
        <f>+WAE558</f>
        <v>0</v>
      </c>
      <c r="WAF120" s="1845" t="e">
        <f>+WAE120/WAE$16</f>
        <v>#DIV/0!</v>
      </c>
      <c r="WAG120" s="1538">
        <f>+WAG558</f>
        <v>0</v>
      </c>
      <c r="WAH120" s="1845" t="e">
        <f>+WAG120/WAG$16</f>
        <v>#DIV/0!</v>
      </c>
      <c r="WAI120" s="1538">
        <f>+WAI558</f>
        <v>0</v>
      </c>
      <c r="WAJ120" s="1845" t="e">
        <f>+WAI120/WAI$16</f>
        <v>#DIV/0!</v>
      </c>
      <c r="WAK120" s="1538">
        <f>+WAK558</f>
        <v>0</v>
      </c>
      <c r="WAL120" s="1845" t="e">
        <f>+WAK120/WAK$16</f>
        <v>#DIV/0!</v>
      </c>
      <c r="WAM120" s="1538">
        <f>+WAM558</f>
        <v>0</v>
      </c>
      <c r="WAN120" s="1845" t="e">
        <f>+WAM120/WAM$16</f>
        <v>#DIV/0!</v>
      </c>
      <c r="WAO120" s="1538">
        <f>+WAO558</f>
        <v>0</v>
      </c>
      <c r="WAP120" s="1845" t="e">
        <f>+WAO120/WAO$16</f>
        <v>#DIV/0!</v>
      </c>
      <c r="WAQ120" s="1538">
        <f>+WAQ558</f>
        <v>0</v>
      </c>
      <c r="WAR120" s="1845" t="e">
        <f>+WAQ120/WAQ$16</f>
        <v>#DIV/0!</v>
      </c>
      <c r="WAS120" s="1538">
        <f>+WAS558</f>
        <v>0</v>
      </c>
      <c r="WAT120" s="1845" t="e">
        <f>+WAS120/WAS$16</f>
        <v>#DIV/0!</v>
      </c>
      <c r="WAU120" s="1538">
        <f>+WAU558</f>
        <v>0</v>
      </c>
      <c r="WAV120" s="1845" t="e">
        <f>+WAU120/WAU$16</f>
        <v>#DIV/0!</v>
      </c>
      <c r="WAW120" s="1538">
        <f>+WAW558</f>
        <v>0</v>
      </c>
      <c r="WAX120" s="1845" t="e">
        <f>+WAW120/WAW$16</f>
        <v>#DIV/0!</v>
      </c>
      <c r="WAY120" s="1538">
        <f>+WAY558</f>
        <v>0</v>
      </c>
      <c r="WAZ120" s="1845" t="e">
        <f>+WAY120/WAY$16</f>
        <v>#DIV/0!</v>
      </c>
      <c r="WBA120" s="1538">
        <f>+WBA558</f>
        <v>0</v>
      </c>
      <c r="WBB120" s="1845" t="e">
        <f>+WBA120/WBA$16</f>
        <v>#DIV/0!</v>
      </c>
      <c r="WBC120" s="1538">
        <f>+WBC558</f>
        <v>0</v>
      </c>
      <c r="WBD120" s="1845" t="e">
        <f>+WBC120/WBC$16</f>
        <v>#DIV/0!</v>
      </c>
      <c r="WBE120" s="1538">
        <f>+WBE558</f>
        <v>0</v>
      </c>
      <c r="WBF120" s="1845" t="e">
        <f>+WBE120/WBE$16</f>
        <v>#DIV/0!</v>
      </c>
      <c r="WBG120" s="1538">
        <f>+WBG558</f>
        <v>0</v>
      </c>
      <c r="WBH120" s="1845" t="e">
        <f>+WBG120/WBG$16</f>
        <v>#DIV/0!</v>
      </c>
      <c r="WBI120" s="1538">
        <f>+WBI558</f>
        <v>0</v>
      </c>
      <c r="WBJ120" s="1845" t="e">
        <f>+WBI120/WBI$16</f>
        <v>#DIV/0!</v>
      </c>
      <c r="WBK120" s="1538">
        <f>+WBK558</f>
        <v>0</v>
      </c>
      <c r="WBL120" s="1845" t="e">
        <f>+WBK120/WBK$16</f>
        <v>#DIV/0!</v>
      </c>
      <c r="WBM120" s="1538">
        <f>+WBM558</f>
        <v>0</v>
      </c>
      <c r="WBN120" s="1845" t="e">
        <f>+WBM120/WBM$16</f>
        <v>#DIV/0!</v>
      </c>
      <c r="WBO120" s="1538">
        <f>+WBO558</f>
        <v>0</v>
      </c>
      <c r="WBP120" s="1845" t="e">
        <f>+WBO120/WBO$16</f>
        <v>#DIV/0!</v>
      </c>
      <c r="WBQ120" s="1538">
        <f>+WBQ558</f>
        <v>0</v>
      </c>
      <c r="WBR120" s="1845" t="e">
        <f>+WBQ120/WBQ$16</f>
        <v>#DIV/0!</v>
      </c>
      <c r="WBS120" s="1538">
        <f>+WBS558</f>
        <v>0</v>
      </c>
      <c r="WBT120" s="1845" t="e">
        <f>+WBS120/WBS$16</f>
        <v>#DIV/0!</v>
      </c>
      <c r="WBU120" s="1538">
        <f>+WBU558</f>
        <v>0</v>
      </c>
      <c r="WBV120" s="1845" t="e">
        <f>+WBU120/WBU$16</f>
        <v>#DIV/0!</v>
      </c>
      <c r="WBW120" s="1538">
        <f>+WBW558</f>
        <v>0</v>
      </c>
      <c r="WBX120" s="1845" t="e">
        <f>+WBW120/WBW$16</f>
        <v>#DIV/0!</v>
      </c>
      <c r="WBY120" s="1538">
        <f>+WBY558</f>
        <v>0</v>
      </c>
      <c r="WBZ120" s="1845" t="e">
        <f>+WBY120/WBY$16</f>
        <v>#DIV/0!</v>
      </c>
      <c r="WCA120" s="1538">
        <f>+WCA558</f>
        <v>0</v>
      </c>
      <c r="WCB120" s="1845" t="e">
        <f>+WCA120/WCA$16</f>
        <v>#DIV/0!</v>
      </c>
      <c r="WCC120" s="1538">
        <f>+WCC558</f>
        <v>0</v>
      </c>
      <c r="WCD120" s="1845" t="e">
        <f>+WCC120/WCC$16</f>
        <v>#DIV/0!</v>
      </c>
      <c r="WCE120" s="1538">
        <f>+WCE558</f>
        <v>0</v>
      </c>
      <c r="WCF120" s="1845" t="e">
        <f>+WCE120/WCE$16</f>
        <v>#DIV/0!</v>
      </c>
      <c r="WCG120" s="1538">
        <f>+WCG558</f>
        <v>0</v>
      </c>
      <c r="WCH120" s="1845" t="e">
        <f>+WCG120/WCG$16</f>
        <v>#DIV/0!</v>
      </c>
      <c r="WCI120" s="1538">
        <f>+WCI558</f>
        <v>0</v>
      </c>
      <c r="WCJ120" s="1845" t="e">
        <f>+WCI120/WCI$16</f>
        <v>#DIV/0!</v>
      </c>
      <c r="WCK120" s="1538">
        <f>+WCK558</f>
        <v>0</v>
      </c>
      <c r="WCL120" s="1845" t="e">
        <f>+WCK120/WCK$16</f>
        <v>#DIV/0!</v>
      </c>
      <c r="WCM120" s="1538">
        <f>+WCM558</f>
        <v>0</v>
      </c>
      <c r="WCN120" s="1845" t="e">
        <f>+WCM120/WCM$16</f>
        <v>#DIV/0!</v>
      </c>
      <c r="WCO120" s="1538">
        <f>+WCO558</f>
        <v>0</v>
      </c>
      <c r="WCP120" s="1845" t="e">
        <f>+WCO120/WCO$16</f>
        <v>#DIV/0!</v>
      </c>
      <c r="WCQ120" s="1538">
        <f>+WCQ558</f>
        <v>0</v>
      </c>
      <c r="WCR120" s="1845" t="e">
        <f>+WCQ120/WCQ$16</f>
        <v>#DIV/0!</v>
      </c>
      <c r="WCS120" s="1538">
        <f>+WCS558</f>
        <v>0</v>
      </c>
      <c r="WCT120" s="1845" t="e">
        <f>+WCS120/WCS$16</f>
        <v>#DIV/0!</v>
      </c>
      <c r="WCU120" s="1538">
        <f>+WCU558</f>
        <v>0</v>
      </c>
      <c r="WCV120" s="1845" t="e">
        <f>+WCU120/WCU$16</f>
        <v>#DIV/0!</v>
      </c>
      <c r="WCW120" s="1538">
        <f>+WCW558</f>
        <v>0</v>
      </c>
      <c r="WCX120" s="1845" t="e">
        <f>+WCW120/WCW$16</f>
        <v>#DIV/0!</v>
      </c>
      <c r="WCY120" s="1538">
        <f>+WCY558</f>
        <v>0</v>
      </c>
      <c r="WCZ120" s="1845" t="e">
        <f>+WCY120/WCY$16</f>
        <v>#DIV/0!</v>
      </c>
      <c r="WDA120" s="1538">
        <f>+WDA558</f>
        <v>0</v>
      </c>
      <c r="WDB120" s="1845" t="e">
        <f>+WDA120/WDA$16</f>
        <v>#DIV/0!</v>
      </c>
      <c r="WDC120" s="1538">
        <f>+WDC558</f>
        <v>0</v>
      </c>
      <c r="WDD120" s="1845" t="e">
        <f>+WDC120/WDC$16</f>
        <v>#DIV/0!</v>
      </c>
      <c r="WDE120" s="1538">
        <f>+WDE558</f>
        <v>0</v>
      </c>
      <c r="WDF120" s="1845" t="e">
        <f>+WDE120/WDE$16</f>
        <v>#DIV/0!</v>
      </c>
      <c r="WDG120" s="1538">
        <f>+WDG558</f>
        <v>0</v>
      </c>
      <c r="WDH120" s="1845" t="e">
        <f>+WDG120/WDG$16</f>
        <v>#DIV/0!</v>
      </c>
      <c r="WDI120" s="1538">
        <f>+WDI558</f>
        <v>0</v>
      </c>
      <c r="WDJ120" s="1845" t="e">
        <f>+WDI120/WDI$16</f>
        <v>#DIV/0!</v>
      </c>
      <c r="WDK120" s="1538">
        <f>+WDK558</f>
        <v>0</v>
      </c>
      <c r="WDL120" s="1845" t="e">
        <f>+WDK120/WDK$16</f>
        <v>#DIV/0!</v>
      </c>
      <c r="WDM120" s="1538">
        <f>+WDM558</f>
        <v>0</v>
      </c>
      <c r="WDN120" s="1845" t="e">
        <f>+WDM120/WDM$16</f>
        <v>#DIV/0!</v>
      </c>
      <c r="WDO120" s="1538">
        <f>+WDO558</f>
        <v>0</v>
      </c>
      <c r="WDP120" s="1845" t="e">
        <f>+WDO120/WDO$16</f>
        <v>#DIV/0!</v>
      </c>
      <c r="WDQ120" s="1538">
        <f>+WDQ558</f>
        <v>0</v>
      </c>
      <c r="WDR120" s="1845" t="e">
        <f>+WDQ120/WDQ$16</f>
        <v>#DIV/0!</v>
      </c>
      <c r="WDS120" s="1538">
        <f>+WDS558</f>
        <v>0</v>
      </c>
      <c r="WDT120" s="1845" t="e">
        <f>+WDS120/WDS$16</f>
        <v>#DIV/0!</v>
      </c>
      <c r="WDU120" s="1538">
        <f>+WDU558</f>
        <v>0</v>
      </c>
      <c r="WDV120" s="1845" t="e">
        <f>+WDU120/WDU$16</f>
        <v>#DIV/0!</v>
      </c>
      <c r="WDW120" s="1538">
        <f>+WDW558</f>
        <v>0</v>
      </c>
      <c r="WDX120" s="1845" t="e">
        <f>+WDW120/WDW$16</f>
        <v>#DIV/0!</v>
      </c>
      <c r="WDY120" s="1538">
        <f>+WDY558</f>
        <v>0</v>
      </c>
      <c r="WDZ120" s="1845" t="e">
        <f>+WDY120/WDY$16</f>
        <v>#DIV/0!</v>
      </c>
      <c r="WEA120" s="1538">
        <f>+WEA558</f>
        <v>0</v>
      </c>
      <c r="WEB120" s="1845" t="e">
        <f>+WEA120/WEA$16</f>
        <v>#DIV/0!</v>
      </c>
      <c r="WEC120" s="1538">
        <f>+WEC558</f>
        <v>0</v>
      </c>
      <c r="WED120" s="1845" t="e">
        <f>+WEC120/WEC$16</f>
        <v>#DIV/0!</v>
      </c>
      <c r="WEE120" s="1538">
        <f>+WEE558</f>
        <v>0</v>
      </c>
      <c r="WEF120" s="1845" t="e">
        <f>+WEE120/WEE$16</f>
        <v>#DIV/0!</v>
      </c>
      <c r="WEG120" s="1538">
        <f>+WEG558</f>
        <v>0</v>
      </c>
      <c r="WEH120" s="1845" t="e">
        <f>+WEG120/WEG$16</f>
        <v>#DIV/0!</v>
      </c>
      <c r="WEI120" s="1538">
        <f>+WEI558</f>
        <v>0</v>
      </c>
      <c r="WEJ120" s="1845" t="e">
        <f>+WEI120/WEI$16</f>
        <v>#DIV/0!</v>
      </c>
      <c r="WEK120" s="1538">
        <f>+WEK558</f>
        <v>0</v>
      </c>
      <c r="WEL120" s="1845" t="e">
        <f>+WEK120/WEK$16</f>
        <v>#DIV/0!</v>
      </c>
      <c r="WEM120" s="1538">
        <f>+WEM558</f>
        <v>0</v>
      </c>
      <c r="WEN120" s="1845" t="e">
        <f>+WEM120/WEM$16</f>
        <v>#DIV/0!</v>
      </c>
      <c r="WEO120" s="1538">
        <f>+WEO558</f>
        <v>0</v>
      </c>
      <c r="WEP120" s="1845" t="e">
        <f>+WEO120/WEO$16</f>
        <v>#DIV/0!</v>
      </c>
      <c r="WEQ120" s="1538">
        <f>+WEQ558</f>
        <v>0</v>
      </c>
      <c r="WER120" s="1845" t="e">
        <f>+WEQ120/WEQ$16</f>
        <v>#DIV/0!</v>
      </c>
      <c r="WES120" s="1538">
        <f>+WES558</f>
        <v>0</v>
      </c>
      <c r="WET120" s="1845" t="e">
        <f>+WES120/WES$16</f>
        <v>#DIV/0!</v>
      </c>
      <c r="WEU120" s="1538">
        <f>+WEU558</f>
        <v>0</v>
      </c>
      <c r="WEV120" s="1845" t="e">
        <f>+WEU120/WEU$16</f>
        <v>#DIV/0!</v>
      </c>
      <c r="WEW120" s="1538">
        <f>+WEW558</f>
        <v>0</v>
      </c>
      <c r="WEX120" s="1845" t="e">
        <f>+WEW120/WEW$16</f>
        <v>#DIV/0!</v>
      </c>
      <c r="WEY120" s="1538">
        <f>+WEY558</f>
        <v>0</v>
      </c>
      <c r="WEZ120" s="1845" t="e">
        <f>+WEY120/WEY$16</f>
        <v>#DIV/0!</v>
      </c>
      <c r="WFA120" s="1538">
        <f>+WFA558</f>
        <v>0</v>
      </c>
      <c r="WFB120" s="1845" t="e">
        <f>+WFA120/WFA$16</f>
        <v>#DIV/0!</v>
      </c>
      <c r="WFC120" s="1538">
        <f>+WFC558</f>
        <v>0</v>
      </c>
      <c r="WFD120" s="1845" t="e">
        <f>+WFC120/WFC$16</f>
        <v>#DIV/0!</v>
      </c>
      <c r="WFE120" s="1538">
        <f>+WFE558</f>
        <v>0</v>
      </c>
      <c r="WFF120" s="1845" t="e">
        <f>+WFE120/WFE$16</f>
        <v>#DIV/0!</v>
      </c>
      <c r="WFG120" s="1538">
        <f>+WFG558</f>
        <v>0</v>
      </c>
      <c r="WFH120" s="1845" t="e">
        <f>+WFG120/WFG$16</f>
        <v>#DIV/0!</v>
      </c>
      <c r="WFI120" s="1538">
        <f>+WFI558</f>
        <v>0</v>
      </c>
      <c r="WFJ120" s="1845" t="e">
        <f>+WFI120/WFI$16</f>
        <v>#DIV/0!</v>
      </c>
      <c r="WFK120" s="1538">
        <f>+WFK558</f>
        <v>0</v>
      </c>
      <c r="WFL120" s="1845" t="e">
        <f>+WFK120/WFK$16</f>
        <v>#DIV/0!</v>
      </c>
      <c r="WFM120" s="1538">
        <f>+WFM558</f>
        <v>0</v>
      </c>
      <c r="WFN120" s="1845" t="e">
        <f>+WFM120/WFM$16</f>
        <v>#DIV/0!</v>
      </c>
      <c r="WFO120" s="1538">
        <f>+WFO558</f>
        <v>0</v>
      </c>
      <c r="WFP120" s="1845" t="e">
        <f>+WFO120/WFO$16</f>
        <v>#DIV/0!</v>
      </c>
      <c r="WFQ120" s="1538">
        <f>+WFQ558</f>
        <v>0</v>
      </c>
      <c r="WFR120" s="1845" t="e">
        <f>+WFQ120/WFQ$16</f>
        <v>#DIV/0!</v>
      </c>
      <c r="WFS120" s="1538">
        <f>+WFS558</f>
        <v>0</v>
      </c>
      <c r="WFT120" s="1845" t="e">
        <f>+WFS120/WFS$16</f>
        <v>#DIV/0!</v>
      </c>
      <c r="WFU120" s="1538">
        <f>+WFU558</f>
        <v>0</v>
      </c>
      <c r="WFV120" s="1845" t="e">
        <f>+WFU120/WFU$16</f>
        <v>#DIV/0!</v>
      </c>
      <c r="WFW120" s="1538">
        <f>+WFW558</f>
        <v>0</v>
      </c>
      <c r="WFX120" s="1845" t="e">
        <f>+WFW120/WFW$16</f>
        <v>#DIV/0!</v>
      </c>
      <c r="WFY120" s="1538">
        <f>+WFY558</f>
        <v>0</v>
      </c>
      <c r="WFZ120" s="1845" t="e">
        <f>+WFY120/WFY$16</f>
        <v>#DIV/0!</v>
      </c>
      <c r="WGA120" s="1538">
        <f>+WGA558</f>
        <v>0</v>
      </c>
      <c r="WGB120" s="1845" t="e">
        <f>+WGA120/WGA$16</f>
        <v>#DIV/0!</v>
      </c>
      <c r="WGC120" s="1538">
        <f>+WGC558</f>
        <v>0</v>
      </c>
      <c r="WGD120" s="1845" t="e">
        <f>+WGC120/WGC$16</f>
        <v>#DIV/0!</v>
      </c>
      <c r="WGE120" s="1538">
        <f>+WGE558</f>
        <v>0</v>
      </c>
      <c r="WGF120" s="1845" t="e">
        <f>+WGE120/WGE$16</f>
        <v>#DIV/0!</v>
      </c>
      <c r="WGG120" s="1538">
        <f>+WGG558</f>
        <v>0</v>
      </c>
      <c r="WGH120" s="1845" t="e">
        <f>+WGG120/WGG$16</f>
        <v>#DIV/0!</v>
      </c>
      <c r="WGI120" s="1538">
        <f>+WGI558</f>
        <v>0</v>
      </c>
      <c r="WGJ120" s="1845" t="e">
        <f>+WGI120/WGI$16</f>
        <v>#DIV/0!</v>
      </c>
      <c r="WGK120" s="1538">
        <f>+WGK558</f>
        <v>0</v>
      </c>
      <c r="WGL120" s="1845" t="e">
        <f>+WGK120/WGK$16</f>
        <v>#DIV/0!</v>
      </c>
      <c r="WGM120" s="1538">
        <f>+WGM558</f>
        <v>0</v>
      </c>
      <c r="WGN120" s="1845" t="e">
        <f>+WGM120/WGM$16</f>
        <v>#DIV/0!</v>
      </c>
      <c r="WGO120" s="1538">
        <f>+WGO558</f>
        <v>0</v>
      </c>
      <c r="WGP120" s="1845" t="e">
        <f>+WGO120/WGO$16</f>
        <v>#DIV/0!</v>
      </c>
      <c r="WGQ120" s="1538">
        <f>+WGQ558</f>
        <v>0</v>
      </c>
      <c r="WGR120" s="1845" t="e">
        <f>+WGQ120/WGQ$16</f>
        <v>#DIV/0!</v>
      </c>
      <c r="WGS120" s="1538">
        <f>+WGS558</f>
        <v>0</v>
      </c>
      <c r="WGT120" s="1845" t="e">
        <f>+WGS120/WGS$16</f>
        <v>#DIV/0!</v>
      </c>
      <c r="WGU120" s="1538">
        <f>+WGU558</f>
        <v>0</v>
      </c>
      <c r="WGV120" s="1845" t="e">
        <f>+WGU120/WGU$16</f>
        <v>#DIV/0!</v>
      </c>
      <c r="WGW120" s="1538">
        <f>+WGW558</f>
        <v>0</v>
      </c>
      <c r="WGX120" s="1845" t="e">
        <f>+WGW120/WGW$16</f>
        <v>#DIV/0!</v>
      </c>
      <c r="WGY120" s="1538">
        <f>+WGY558</f>
        <v>0</v>
      </c>
      <c r="WGZ120" s="1845" t="e">
        <f>+WGY120/WGY$16</f>
        <v>#DIV/0!</v>
      </c>
      <c r="WHA120" s="1538">
        <f>+WHA558</f>
        <v>0</v>
      </c>
      <c r="WHB120" s="1845" t="e">
        <f>+WHA120/WHA$16</f>
        <v>#DIV/0!</v>
      </c>
      <c r="WHC120" s="1538">
        <f>+WHC558</f>
        <v>0</v>
      </c>
      <c r="WHD120" s="1845" t="e">
        <f>+WHC120/WHC$16</f>
        <v>#DIV/0!</v>
      </c>
      <c r="WHE120" s="1538">
        <f>+WHE558</f>
        <v>0</v>
      </c>
      <c r="WHF120" s="1845" t="e">
        <f>+WHE120/WHE$16</f>
        <v>#DIV/0!</v>
      </c>
      <c r="WHG120" s="1538">
        <f>+WHG558</f>
        <v>0</v>
      </c>
      <c r="WHH120" s="1845" t="e">
        <f>+WHG120/WHG$16</f>
        <v>#DIV/0!</v>
      </c>
      <c r="WHI120" s="1538">
        <f>+WHI558</f>
        <v>0</v>
      </c>
      <c r="WHJ120" s="1845" t="e">
        <f>+WHI120/WHI$16</f>
        <v>#DIV/0!</v>
      </c>
      <c r="WHK120" s="1538">
        <f>+WHK558</f>
        <v>0</v>
      </c>
      <c r="WHL120" s="1845" t="e">
        <f>+WHK120/WHK$16</f>
        <v>#DIV/0!</v>
      </c>
      <c r="WHM120" s="1538">
        <f>+WHM558</f>
        <v>0</v>
      </c>
      <c r="WHN120" s="1845" t="e">
        <f>+WHM120/WHM$16</f>
        <v>#DIV/0!</v>
      </c>
      <c r="WHO120" s="1538">
        <f>+WHO558</f>
        <v>0</v>
      </c>
      <c r="WHP120" s="1845" t="e">
        <f>+WHO120/WHO$16</f>
        <v>#DIV/0!</v>
      </c>
      <c r="WHQ120" s="1538">
        <f>+WHQ558</f>
        <v>0</v>
      </c>
      <c r="WHR120" s="1845" t="e">
        <f>+WHQ120/WHQ$16</f>
        <v>#DIV/0!</v>
      </c>
      <c r="WHS120" s="1538">
        <f>+WHS558</f>
        <v>0</v>
      </c>
      <c r="WHT120" s="1845" t="e">
        <f>+WHS120/WHS$16</f>
        <v>#DIV/0!</v>
      </c>
      <c r="WHU120" s="1538">
        <f>+WHU558</f>
        <v>0</v>
      </c>
      <c r="WHV120" s="1845" t="e">
        <f>+WHU120/WHU$16</f>
        <v>#DIV/0!</v>
      </c>
      <c r="WHW120" s="1538">
        <f>+WHW558</f>
        <v>0</v>
      </c>
      <c r="WHX120" s="1845" t="e">
        <f>+WHW120/WHW$16</f>
        <v>#DIV/0!</v>
      </c>
      <c r="WHY120" s="1538">
        <f>+WHY558</f>
        <v>0</v>
      </c>
      <c r="WHZ120" s="1845" t="e">
        <f>+WHY120/WHY$16</f>
        <v>#DIV/0!</v>
      </c>
      <c r="WIA120" s="1538">
        <f>+WIA558</f>
        <v>0</v>
      </c>
      <c r="WIB120" s="1845" t="e">
        <f>+WIA120/WIA$16</f>
        <v>#DIV/0!</v>
      </c>
      <c r="WIC120" s="1538">
        <f>+WIC558</f>
        <v>0</v>
      </c>
      <c r="WID120" s="1845" t="e">
        <f>+WIC120/WIC$16</f>
        <v>#DIV/0!</v>
      </c>
      <c r="WIE120" s="1538">
        <f>+WIE558</f>
        <v>0</v>
      </c>
      <c r="WIF120" s="1845" t="e">
        <f>+WIE120/WIE$16</f>
        <v>#DIV/0!</v>
      </c>
      <c r="WIG120" s="1538">
        <f>+WIG558</f>
        <v>0</v>
      </c>
      <c r="WIH120" s="1845" t="e">
        <f>+WIG120/WIG$16</f>
        <v>#DIV/0!</v>
      </c>
      <c r="WII120" s="1538">
        <f>+WII558</f>
        <v>0</v>
      </c>
      <c r="WIJ120" s="1845" t="e">
        <f>+WII120/WII$16</f>
        <v>#DIV/0!</v>
      </c>
      <c r="WIK120" s="1538">
        <f>+WIK558</f>
        <v>0</v>
      </c>
      <c r="WIL120" s="1845" t="e">
        <f>+WIK120/WIK$16</f>
        <v>#DIV/0!</v>
      </c>
      <c r="WIM120" s="1538">
        <f>+WIM558</f>
        <v>0</v>
      </c>
      <c r="WIN120" s="1845" t="e">
        <f>+WIM120/WIM$16</f>
        <v>#DIV/0!</v>
      </c>
      <c r="WIO120" s="1538">
        <f>+WIO558</f>
        <v>0</v>
      </c>
      <c r="WIP120" s="1845" t="e">
        <f>+WIO120/WIO$16</f>
        <v>#DIV/0!</v>
      </c>
      <c r="WIQ120" s="1538">
        <f>+WIQ558</f>
        <v>0</v>
      </c>
      <c r="WIR120" s="1845" t="e">
        <f>+WIQ120/WIQ$16</f>
        <v>#DIV/0!</v>
      </c>
      <c r="WIS120" s="1538">
        <f>+WIS558</f>
        <v>0</v>
      </c>
      <c r="WIT120" s="1845" t="e">
        <f>+WIS120/WIS$16</f>
        <v>#DIV/0!</v>
      </c>
      <c r="WIU120" s="1538">
        <f>+WIU558</f>
        <v>0</v>
      </c>
      <c r="WIV120" s="1845" t="e">
        <f>+WIU120/WIU$16</f>
        <v>#DIV/0!</v>
      </c>
      <c r="WIW120" s="1538">
        <f>+WIW558</f>
        <v>0</v>
      </c>
      <c r="WIX120" s="1845" t="e">
        <f>+WIW120/WIW$16</f>
        <v>#DIV/0!</v>
      </c>
      <c r="WIY120" s="1538">
        <f>+WIY558</f>
        <v>0</v>
      </c>
      <c r="WIZ120" s="1845" t="e">
        <f>+WIY120/WIY$16</f>
        <v>#DIV/0!</v>
      </c>
      <c r="WJA120" s="1538">
        <f>+WJA558</f>
        <v>0</v>
      </c>
      <c r="WJB120" s="1845" t="e">
        <f>+WJA120/WJA$16</f>
        <v>#DIV/0!</v>
      </c>
      <c r="WJC120" s="1538">
        <f>+WJC558</f>
        <v>0</v>
      </c>
      <c r="WJD120" s="1845" t="e">
        <f>+WJC120/WJC$16</f>
        <v>#DIV/0!</v>
      </c>
      <c r="WJE120" s="1538">
        <f>+WJE558</f>
        <v>0</v>
      </c>
      <c r="WJF120" s="1845" t="e">
        <f>+WJE120/WJE$16</f>
        <v>#DIV/0!</v>
      </c>
      <c r="WJG120" s="1538">
        <f>+WJG558</f>
        <v>0</v>
      </c>
      <c r="WJH120" s="1845" t="e">
        <f>+WJG120/WJG$16</f>
        <v>#DIV/0!</v>
      </c>
      <c r="WJI120" s="1538">
        <f>+WJI558</f>
        <v>0</v>
      </c>
      <c r="WJJ120" s="1845" t="e">
        <f>+WJI120/WJI$16</f>
        <v>#DIV/0!</v>
      </c>
      <c r="WJK120" s="1538">
        <f>+WJK558</f>
        <v>0</v>
      </c>
      <c r="WJL120" s="1845" t="e">
        <f>+WJK120/WJK$16</f>
        <v>#DIV/0!</v>
      </c>
      <c r="WJM120" s="1538">
        <f>+WJM558</f>
        <v>0</v>
      </c>
      <c r="WJN120" s="1845" t="e">
        <f>+WJM120/WJM$16</f>
        <v>#DIV/0!</v>
      </c>
      <c r="WJO120" s="1538">
        <f>+WJO558</f>
        <v>0</v>
      </c>
      <c r="WJP120" s="1845" t="e">
        <f>+WJO120/WJO$16</f>
        <v>#DIV/0!</v>
      </c>
      <c r="WJQ120" s="1538">
        <f>+WJQ558</f>
        <v>0</v>
      </c>
      <c r="WJR120" s="1845" t="e">
        <f>+WJQ120/WJQ$16</f>
        <v>#DIV/0!</v>
      </c>
      <c r="WJS120" s="1538">
        <f>+WJS558</f>
        <v>0</v>
      </c>
      <c r="WJT120" s="1845" t="e">
        <f>+WJS120/WJS$16</f>
        <v>#DIV/0!</v>
      </c>
      <c r="WJU120" s="1538">
        <f>+WJU558</f>
        <v>0</v>
      </c>
      <c r="WJV120" s="1845" t="e">
        <f>+WJU120/WJU$16</f>
        <v>#DIV/0!</v>
      </c>
      <c r="WJW120" s="1538">
        <f>+WJW558</f>
        <v>0</v>
      </c>
      <c r="WJX120" s="1845" t="e">
        <f>+WJW120/WJW$16</f>
        <v>#DIV/0!</v>
      </c>
      <c r="WJY120" s="1538">
        <f>+WJY558</f>
        <v>0</v>
      </c>
      <c r="WJZ120" s="1845" t="e">
        <f>+WJY120/WJY$16</f>
        <v>#DIV/0!</v>
      </c>
      <c r="WKA120" s="1538">
        <f>+WKA558</f>
        <v>0</v>
      </c>
      <c r="WKB120" s="1845" t="e">
        <f>+WKA120/WKA$16</f>
        <v>#DIV/0!</v>
      </c>
      <c r="WKC120" s="1538">
        <f>+WKC558</f>
        <v>0</v>
      </c>
      <c r="WKD120" s="1845" t="e">
        <f>+WKC120/WKC$16</f>
        <v>#DIV/0!</v>
      </c>
      <c r="WKE120" s="1538">
        <f>+WKE558</f>
        <v>0</v>
      </c>
      <c r="WKF120" s="1845" t="e">
        <f>+WKE120/WKE$16</f>
        <v>#DIV/0!</v>
      </c>
      <c r="WKG120" s="1538">
        <f>+WKG558</f>
        <v>0</v>
      </c>
      <c r="WKH120" s="1845" t="e">
        <f>+WKG120/WKG$16</f>
        <v>#DIV/0!</v>
      </c>
      <c r="WKI120" s="1538">
        <f>+WKI558</f>
        <v>0</v>
      </c>
      <c r="WKJ120" s="1845" t="e">
        <f>+WKI120/WKI$16</f>
        <v>#DIV/0!</v>
      </c>
      <c r="WKK120" s="1538">
        <f>+WKK558</f>
        <v>0</v>
      </c>
      <c r="WKL120" s="1845" t="e">
        <f>+WKK120/WKK$16</f>
        <v>#DIV/0!</v>
      </c>
      <c r="WKM120" s="1538">
        <f>+WKM558</f>
        <v>0</v>
      </c>
      <c r="WKN120" s="1845" t="e">
        <f>+WKM120/WKM$16</f>
        <v>#DIV/0!</v>
      </c>
      <c r="WKO120" s="1538">
        <f>+WKO558</f>
        <v>0</v>
      </c>
      <c r="WKP120" s="1845" t="e">
        <f>+WKO120/WKO$16</f>
        <v>#DIV/0!</v>
      </c>
      <c r="WKQ120" s="1538">
        <f>+WKQ558</f>
        <v>0</v>
      </c>
      <c r="WKR120" s="1845" t="e">
        <f>+WKQ120/WKQ$16</f>
        <v>#DIV/0!</v>
      </c>
      <c r="WKS120" s="1538">
        <f>+WKS558</f>
        <v>0</v>
      </c>
      <c r="WKT120" s="1845" t="e">
        <f>+WKS120/WKS$16</f>
        <v>#DIV/0!</v>
      </c>
      <c r="WKU120" s="1538">
        <f>+WKU558</f>
        <v>0</v>
      </c>
      <c r="WKV120" s="1845" t="e">
        <f>+WKU120/WKU$16</f>
        <v>#DIV/0!</v>
      </c>
      <c r="WKW120" s="1538">
        <f>+WKW558</f>
        <v>0</v>
      </c>
      <c r="WKX120" s="1845" t="e">
        <f>+WKW120/WKW$16</f>
        <v>#DIV/0!</v>
      </c>
      <c r="WKY120" s="1538">
        <f>+WKY558</f>
        <v>0</v>
      </c>
      <c r="WKZ120" s="1845" t="e">
        <f>+WKY120/WKY$16</f>
        <v>#DIV/0!</v>
      </c>
      <c r="WLA120" s="1538">
        <f>+WLA558</f>
        <v>0</v>
      </c>
      <c r="WLB120" s="1845" t="e">
        <f>+WLA120/WLA$16</f>
        <v>#DIV/0!</v>
      </c>
      <c r="WLC120" s="1538">
        <f>+WLC558</f>
        <v>0</v>
      </c>
      <c r="WLD120" s="1845" t="e">
        <f>+WLC120/WLC$16</f>
        <v>#DIV/0!</v>
      </c>
      <c r="WLE120" s="1538">
        <f>+WLE558</f>
        <v>0</v>
      </c>
      <c r="WLF120" s="1845" t="e">
        <f>+WLE120/WLE$16</f>
        <v>#DIV/0!</v>
      </c>
      <c r="WLG120" s="1538">
        <f>+WLG558</f>
        <v>0</v>
      </c>
      <c r="WLH120" s="1845" t="e">
        <f>+WLG120/WLG$16</f>
        <v>#DIV/0!</v>
      </c>
      <c r="WLI120" s="1538">
        <f>+WLI558</f>
        <v>0</v>
      </c>
      <c r="WLJ120" s="1845" t="e">
        <f>+WLI120/WLI$16</f>
        <v>#DIV/0!</v>
      </c>
      <c r="WLK120" s="1538">
        <f>+WLK558</f>
        <v>0</v>
      </c>
      <c r="WLL120" s="1845" t="e">
        <f>+WLK120/WLK$16</f>
        <v>#DIV/0!</v>
      </c>
      <c r="WLM120" s="1538">
        <f>+WLM558</f>
        <v>0</v>
      </c>
      <c r="WLN120" s="1845" t="e">
        <f>+WLM120/WLM$16</f>
        <v>#DIV/0!</v>
      </c>
      <c r="WLO120" s="1538">
        <f>+WLO558</f>
        <v>0</v>
      </c>
      <c r="WLP120" s="1845" t="e">
        <f>+WLO120/WLO$16</f>
        <v>#DIV/0!</v>
      </c>
      <c r="WLQ120" s="1538">
        <f>+WLQ558</f>
        <v>0</v>
      </c>
      <c r="WLR120" s="1845" t="e">
        <f>+WLQ120/WLQ$16</f>
        <v>#DIV/0!</v>
      </c>
      <c r="WLS120" s="1538">
        <f>+WLS558</f>
        <v>0</v>
      </c>
      <c r="WLT120" s="1845" t="e">
        <f>+WLS120/WLS$16</f>
        <v>#DIV/0!</v>
      </c>
      <c r="WLU120" s="1538">
        <f>+WLU558</f>
        <v>0</v>
      </c>
      <c r="WLV120" s="1845" t="e">
        <f>+WLU120/WLU$16</f>
        <v>#DIV/0!</v>
      </c>
      <c r="WLW120" s="1538">
        <f>+WLW558</f>
        <v>0</v>
      </c>
      <c r="WLX120" s="1845" t="e">
        <f>+WLW120/WLW$16</f>
        <v>#DIV/0!</v>
      </c>
      <c r="WLY120" s="1538">
        <f>+WLY558</f>
        <v>0</v>
      </c>
      <c r="WLZ120" s="1845" t="e">
        <f>+WLY120/WLY$16</f>
        <v>#DIV/0!</v>
      </c>
      <c r="WMA120" s="1538">
        <f>+WMA558</f>
        <v>0</v>
      </c>
      <c r="WMB120" s="1845" t="e">
        <f>+WMA120/WMA$16</f>
        <v>#DIV/0!</v>
      </c>
      <c r="WMC120" s="1538">
        <f>+WMC558</f>
        <v>0</v>
      </c>
      <c r="WMD120" s="1845" t="e">
        <f>+WMC120/WMC$16</f>
        <v>#DIV/0!</v>
      </c>
      <c r="WME120" s="1538">
        <f>+WME558</f>
        <v>0</v>
      </c>
      <c r="WMF120" s="1845" t="e">
        <f>+WME120/WME$16</f>
        <v>#DIV/0!</v>
      </c>
      <c r="WMG120" s="1538">
        <f>+WMG558</f>
        <v>0</v>
      </c>
      <c r="WMH120" s="1845" t="e">
        <f>+WMG120/WMG$16</f>
        <v>#DIV/0!</v>
      </c>
      <c r="WMI120" s="1538">
        <f>+WMI558</f>
        <v>0</v>
      </c>
      <c r="WMJ120" s="1845" t="e">
        <f>+WMI120/WMI$16</f>
        <v>#DIV/0!</v>
      </c>
      <c r="WMK120" s="1538">
        <f>+WMK558</f>
        <v>0</v>
      </c>
      <c r="WML120" s="1845" t="e">
        <f>+WMK120/WMK$16</f>
        <v>#DIV/0!</v>
      </c>
      <c r="WMM120" s="1538">
        <f>+WMM558</f>
        <v>0</v>
      </c>
      <c r="WMN120" s="1845" t="e">
        <f>+WMM120/WMM$16</f>
        <v>#DIV/0!</v>
      </c>
      <c r="WMO120" s="1538">
        <f>+WMO558</f>
        <v>0</v>
      </c>
      <c r="WMP120" s="1845" t="e">
        <f>+WMO120/WMO$16</f>
        <v>#DIV/0!</v>
      </c>
      <c r="WMQ120" s="1538">
        <f>+WMQ558</f>
        <v>0</v>
      </c>
      <c r="WMR120" s="1845" t="e">
        <f>+WMQ120/WMQ$16</f>
        <v>#DIV/0!</v>
      </c>
      <c r="WMS120" s="1538">
        <f>+WMS558</f>
        <v>0</v>
      </c>
      <c r="WMT120" s="1845" t="e">
        <f>+WMS120/WMS$16</f>
        <v>#DIV/0!</v>
      </c>
      <c r="WMU120" s="1538">
        <f>+WMU558</f>
        <v>0</v>
      </c>
      <c r="WMV120" s="1845" t="e">
        <f>+WMU120/WMU$16</f>
        <v>#DIV/0!</v>
      </c>
      <c r="WMW120" s="1538">
        <f>+WMW558</f>
        <v>0</v>
      </c>
      <c r="WMX120" s="1845" t="e">
        <f>+WMW120/WMW$16</f>
        <v>#DIV/0!</v>
      </c>
      <c r="WMY120" s="1538">
        <f>+WMY558</f>
        <v>0</v>
      </c>
      <c r="WMZ120" s="1845" t="e">
        <f>+WMY120/WMY$16</f>
        <v>#DIV/0!</v>
      </c>
      <c r="WNA120" s="1538">
        <f>+WNA558</f>
        <v>0</v>
      </c>
      <c r="WNB120" s="1845" t="e">
        <f>+WNA120/WNA$16</f>
        <v>#DIV/0!</v>
      </c>
      <c r="WNC120" s="1538">
        <f>+WNC558</f>
        <v>0</v>
      </c>
      <c r="WND120" s="1845" t="e">
        <f>+WNC120/WNC$16</f>
        <v>#DIV/0!</v>
      </c>
      <c r="WNE120" s="1538">
        <f>+WNE558</f>
        <v>0</v>
      </c>
      <c r="WNF120" s="1845" t="e">
        <f>+WNE120/WNE$16</f>
        <v>#DIV/0!</v>
      </c>
      <c r="WNG120" s="1538">
        <f>+WNG558</f>
        <v>0</v>
      </c>
      <c r="WNH120" s="1845" t="e">
        <f>+WNG120/WNG$16</f>
        <v>#DIV/0!</v>
      </c>
      <c r="WNI120" s="1538">
        <f>+WNI558</f>
        <v>0</v>
      </c>
      <c r="WNJ120" s="1845" t="e">
        <f>+WNI120/WNI$16</f>
        <v>#DIV/0!</v>
      </c>
      <c r="WNK120" s="1538">
        <f>+WNK558</f>
        <v>0</v>
      </c>
      <c r="WNL120" s="1845" t="e">
        <f>+WNK120/WNK$16</f>
        <v>#DIV/0!</v>
      </c>
      <c r="WNM120" s="1538">
        <f>+WNM558</f>
        <v>0</v>
      </c>
      <c r="WNN120" s="1845" t="e">
        <f>+WNM120/WNM$16</f>
        <v>#DIV/0!</v>
      </c>
      <c r="WNO120" s="1538">
        <f>+WNO558</f>
        <v>0</v>
      </c>
      <c r="WNP120" s="1845" t="e">
        <f>+WNO120/WNO$16</f>
        <v>#DIV/0!</v>
      </c>
      <c r="WNQ120" s="1538">
        <f>+WNQ558</f>
        <v>0</v>
      </c>
      <c r="WNR120" s="1845" t="e">
        <f>+WNQ120/WNQ$16</f>
        <v>#DIV/0!</v>
      </c>
      <c r="WNS120" s="1538">
        <f>+WNS558</f>
        <v>0</v>
      </c>
      <c r="WNT120" s="1845" t="e">
        <f>+WNS120/WNS$16</f>
        <v>#DIV/0!</v>
      </c>
      <c r="WNU120" s="1538">
        <f>+WNU558</f>
        <v>0</v>
      </c>
      <c r="WNV120" s="1845" t="e">
        <f>+WNU120/WNU$16</f>
        <v>#DIV/0!</v>
      </c>
      <c r="WNW120" s="1538">
        <f>+WNW558</f>
        <v>0</v>
      </c>
      <c r="WNX120" s="1845" t="e">
        <f>+WNW120/WNW$16</f>
        <v>#DIV/0!</v>
      </c>
      <c r="WNY120" s="1538">
        <f>+WNY558</f>
        <v>0</v>
      </c>
      <c r="WNZ120" s="1845" t="e">
        <f>+WNY120/WNY$16</f>
        <v>#DIV/0!</v>
      </c>
      <c r="WOA120" s="1538">
        <f>+WOA558</f>
        <v>0</v>
      </c>
      <c r="WOB120" s="1845" t="e">
        <f>+WOA120/WOA$16</f>
        <v>#DIV/0!</v>
      </c>
      <c r="WOC120" s="1538">
        <f>+WOC558</f>
        <v>0</v>
      </c>
      <c r="WOD120" s="1845" t="e">
        <f>+WOC120/WOC$16</f>
        <v>#DIV/0!</v>
      </c>
      <c r="WOE120" s="1538">
        <f>+WOE558</f>
        <v>0</v>
      </c>
      <c r="WOF120" s="1845" t="e">
        <f>+WOE120/WOE$16</f>
        <v>#DIV/0!</v>
      </c>
      <c r="WOG120" s="1538">
        <f>+WOG558</f>
        <v>0</v>
      </c>
      <c r="WOH120" s="1845" t="e">
        <f>+WOG120/WOG$16</f>
        <v>#DIV/0!</v>
      </c>
      <c r="WOI120" s="1538">
        <f>+WOI558</f>
        <v>0</v>
      </c>
      <c r="WOJ120" s="1845" t="e">
        <f>+WOI120/WOI$16</f>
        <v>#DIV/0!</v>
      </c>
      <c r="WOK120" s="1538">
        <f>+WOK558</f>
        <v>0</v>
      </c>
      <c r="WOL120" s="1845" t="e">
        <f>+WOK120/WOK$16</f>
        <v>#DIV/0!</v>
      </c>
      <c r="WOM120" s="1538">
        <f>+WOM558</f>
        <v>0</v>
      </c>
      <c r="WON120" s="1845" t="e">
        <f>+WOM120/WOM$16</f>
        <v>#DIV/0!</v>
      </c>
      <c r="WOO120" s="1538">
        <f>+WOO558</f>
        <v>0</v>
      </c>
      <c r="WOP120" s="1845" t="e">
        <f>+WOO120/WOO$16</f>
        <v>#DIV/0!</v>
      </c>
      <c r="WOQ120" s="1538">
        <f>+WOQ558</f>
        <v>0</v>
      </c>
      <c r="WOR120" s="1845" t="e">
        <f>+WOQ120/WOQ$16</f>
        <v>#DIV/0!</v>
      </c>
      <c r="WOS120" s="1538">
        <f>+WOS558</f>
        <v>0</v>
      </c>
      <c r="WOT120" s="1845" t="e">
        <f>+WOS120/WOS$16</f>
        <v>#DIV/0!</v>
      </c>
      <c r="WOU120" s="1538">
        <f>+WOU558</f>
        <v>0</v>
      </c>
      <c r="WOV120" s="1845" t="e">
        <f>+WOU120/WOU$16</f>
        <v>#DIV/0!</v>
      </c>
      <c r="WOW120" s="1538">
        <f>+WOW558</f>
        <v>0</v>
      </c>
      <c r="WOX120" s="1845" t="e">
        <f>+WOW120/WOW$16</f>
        <v>#DIV/0!</v>
      </c>
      <c r="WOY120" s="1538">
        <f>+WOY558</f>
        <v>0</v>
      </c>
      <c r="WOZ120" s="1845" t="e">
        <f>+WOY120/WOY$16</f>
        <v>#DIV/0!</v>
      </c>
      <c r="WPA120" s="1538">
        <f>+WPA558</f>
        <v>0</v>
      </c>
      <c r="WPB120" s="1845" t="e">
        <f>+WPA120/WPA$16</f>
        <v>#DIV/0!</v>
      </c>
      <c r="WPC120" s="1538">
        <f>+WPC558</f>
        <v>0</v>
      </c>
      <c r="WPD120" s="1845" t="e">
        <f>+WPC120/WPC$16</f>
        <v>#DIV/0!</v>
      </c>
      <c r="WPE120" s="1538">
        <f>+WPE558</f>
        <v>0</v>
      </c>
      <c r="WPF120" s="1845" t="e">
        <f>+WPE120/WPE$16</f>
        <v>#DIV/0!</v>
      </c>
      <c r="WPG120" s="1538">
        <f>+WPG558</f>
        <v>0</v>
      </c>
      <c r="WPH120" s="1845" t="e">
        <f>+WPG120/WPG$16</f>
        <v>#DIV/0!</v>
      </c>
      <c r="WPI120" s="1538">
        <f>+WPI558</f>
        <v>0</v>
      </c>
      <c r="WPJ120" s="1845" t="e">
        <f>+WPI120/WPI$16</f>
        <v>#DIV/0!</v>
      </c>
      <c r="WPK120" s="1538">
        <f>+WPK558</f>
        <v>0</v>
      </c>
      <c r="WPL120" s="1845" t="e">
        <f>+WPK120/WPK$16</f>
        <v>#DIV/0!</v>
      </c>
      <c r="WPM120" s="1538">
        <f>+WPM558</f>
        <v>0</v>
      </c>
      <c r="WPN120" s="1845" t="e">
        <f>+WPM120/WPM$16</f>
        <v>#DIV/0!</v>
      </c>
      <c r="WPO120" s="1538">
        <f>+WPO558</f>
        <v>0</v>
      </c>
      <c r="WPP120" s="1845" t="e">
        <f>+WPO120/WPO$16</f>
        <v>#DIV/0!</v>
      </c>
      <c r="WPQ120" s="1538">
        <f>+WPQ558</f>
        <v>0</v>
      </c>
      <c r="WPR120" s="1845" t="e">
        <f>+WPQ120/WPQ$16</f>
        <v>#DIV/0!</v>
      </c>
      <c r="WPS120" s="1538">
        <f>+WPS558</f>
        <v>0</v>
      </c>
      <c r="WPT120" s="1845" t="e">
        <f>+WPS120/WPS$16</f>
        <v>#DIV/0!</v>
      </c>
      <c r="WPU120" s="1538">
        <f>+WPU558</f>
        <v>0</v>
      </c>
      <c r="WPV120" s="1845" t="e">
        <f>+WPU120/WPU$16</f>
        <v>#DIV/0!</v>
      </c>
      <c r="WPW120" s="1538">
        <f>+WPW558</f>
        <v>0</v>
      </c>
      <c r="WPX120" s="1845" t="e">
        <f>+WPW120/WPW$16</f>
        <v>#DIV/0!</v>
      </c>
      <c r="WPY120" s="1538">
        <f>+WPY558</f>
        <v>0</v>
      </c>
      <c r="WPZ120" s="1845" t="e">
        <f>+WPY120/WPY$16</f>
        <v>#DIV/0!</v>
      </c>
      <c r="WQA120" s="1538">
        <f>+WQA558</f>
        <v>0</v>
      </c>
      <c r="WQB120" s="1845" t="e">
        <f>+WQA120/WQA$16</f>
        <v>#DIV/0!</v>
      </c>
      <c r="WQC120" s="1538">
        <f>+WQC558</f>
        <v>0</v>
      </c>
      <c r="WQD120" s="1845" t="e">
        <f>+WQC120/WQC$16</f>
        <v>#DIV/0!</v>
      </c>
      <c r="WQE120" s="1538">
        <f>+WQE558</f>
        <v>0</v>
      </c>
      <c r="WQF120" s="1845" t="e">
        <f>+WQE120/WQE$16</f>
        <v>#DIV/0!</v>
      </c>
      <c r="WQG120" s="1538">
        <f>+WQG558</f>
        <v>0</v>
      </c>
      <c r="WQH120" s="1845" t="e">
        <f>+WQG120/WQG$16</f>
        <v>#DIV/0!</v>
      </c>
      <c r="WQI120" s="1538">
        <f>+WQI558</f>
        <v>0</v>
      </c>
      <c r="WQJ120" s="1845" t="e">
        <f>+WQI120/WQI$16</f>
        <v>#DIV/0!</v>
      </c>
      <c r="WQK120" s="1538">
        <f>+WQK558</f>
        <v>0</v>
      </c>
      <c r="WQL120" s="1845" t="e">
        <f>+WQK120/WQK$16</f>
        <v>#DIV/0!</v>
      </c>
      <c r="WQM120" s="1538">
        <f>+WQM558</f>
        <v>0</v>
      </c>
      <c r="WQN120" s="1845" t="e">
        <f>+WQM120/WQM$16</f>
        <v>#DIV/0!</v>
      </c>
      <c r="WQO120" s="1538">
        <f>+WQO558</f>
        <v>0</v>
      </c>
      <c r="WQP120" s="1845" t="e">
        <f>+WQO120/WQO$16</f>
        <v>#DIV/0!</v>
      </c>
      <c r="WQQ120" s="1538">
        <f>+WQQ558</f>
        <v>0</v>
      </c>
      <c r="WQR120" s="1845" t="e">
        <f>+WQQ120/WQQ$16</f>
        <v>#DIV/0!</v>
      </c>
      <c r="WQS120" s="1538">
        <f>+WQS558</f>
        <v>0</v>
      </c>
      <c r="WQT120" s="1845" t="e">
        <f>+WQS120/WQS$16</f>
        <v>#DIV/0!</v>
      </c>
      <c r="WQU120" s="1538">
        <f>+WQU558</f>
        <v>0</v>
      </c>
      <c r="WQV120" s="1845" t="e">
        <f>+WQU120/WQU$16</f>
        <v>#DIV/0!</v>
      </c>
      <c r="WQW120" s="1538">
        <f>+WQW558</f>
        <v>0</v>
      </c>
      <c r="WQX120" s="1845" t="e">
        <f>+WQW120/WQW$16</f>
        <v>#DIV/0!</v>
      </c>
      <c r="WQY120" s="1538">
        <f>+WQY558</f>
        <v>0</v>
      </c>
      <c r="WQZ120" s="1845" t="e">
        <f>+WQY120/WQY$16</f>
        <v>#DIV/0!</v>
      </c>
      <c r="WRA120" s="1538">
        <f>+WRA558</f>
        <v>0</v>
      </c>
      <c r="WRB120" s="1845" t="e">
        <f>+WRA120/WRA$16</f>
        <v>#DIV/0!</v>
      </c>
      <c r="WRC120" s="1538">
        <f>+WRC558</f>
        <v>0</v>
      </c>
      <c r="WRD120" s="1845" t="e">
        <f>+WRC120/WRC$16</f>
        <v>#DIV/0!</v>
      </c>
      <c r="WRE120" s="1538">
        <f>+WRE558</f>
        <v>0</v>
      </c>
      <c r="WRF120" s="1845" t="e">
        <f>+WRE120/WRE$16</f>
        <v>#DIV/0!</v>
      </c>
      <c r="WRG120" s="1538">
        <f>+WRG558</f>
        <v>0</v>
      </c>
      <c r="WRH120" s="1845" t="e">
        <f>+WRG120/WRG$16</f>
        <v>#DIV/0!</v>
      </c>
      <c r="WRI120" s="1538">
        <f>+WRI558</f>
        <v>0</v>
      </c>
      <c r="WRJ120" s="1845" t="e">
        <f>+WRI120/WRI$16</f>
        <v>#DIV/0!</v>
      </c>
      <c r="WRK120" s="1538">
        <f>+WRK558</f>
        <v>0</v>
      </c>
      <c r="WRL120" s="1845" t="e">
        <f>+WRK120/WRK$16</f>
        <v>#DIV/0!</v>
      </c>
      <c r="WRM120" s="1538">
        <f>+WRM558</f>
        <v>0</v>
      </c>
      <c r="WRN120" s="1845" t="e">
        <f>+WRM120/WRM$16</f>
        <v>#DIV/0!</v>
      </c>
      <c r="WRO120" s="1538">
        <f>+WRO558</f>
        <v>0</v>
      </c>
      <c r="WRP120" s="1845" t="e">
        <f>+WRO120/WRO$16</f>
        <v>#DIV/0!</v>
      </c>
      <c r="WRQ120" s="1538">
        <f>+WRQ558</f>
        <v>0</v>
      </c>
      <c r="WRR120" s="1845" t="e">
        <f>+WRQ120/WRQ$16</f>
        <v>#DIV/0!</v>
      </c>
      <c r="WRS120" s="1538">
        <f>+WRS558</f>
        <v>0</v>
      </c>
      <c r="WRT120" s="1845" t="e">
        <f>+WRS120/WRS$16</f>
        <v>#DIV/0!</v>
      </c>
      <c r="WRU120" s="1538">
        <f>+WRU558</f>
        <v>0</v>
      </c>
      <c r="WRV120" s="1845" t="e">
        <f>+WRU120/WRU$16</f>
        <v>#DIV/0!</v>
      </c>
      <c r="WRW120" s="1538">
        <f>+WRW558</f>
        <v>0</v>
      </c>
      <c r="WRX120" s="1845" t="e">
        <f>+WRW120/WRW$16</f>
        <v>#DIV/0!</v>
      </c>
      <c r="WRY120" s="1538">
        <f>+WRY558</f>
        <v>0</v>
      </c>
      <c r="WRZ120" s="1845" t="e">
        <f>+WRY120/WRY$16</f>
        <v>#DIV/0!</v>
      </c>
      <c r="WSA120" s="1538">
        <f>+WSA558</f>
        <v>0</v>
      </c>
      <c r="WSB120" s="1845" t="e">
        <f>+WSA120/WSA$16</f>
        <v>#DIV/0!</v>
      </c>
      <c r="WSC120" s="1538">
        <f>+WSC558</f>
        <v>0</v>
      </c>
      <c r="WSD120" s="1845" t="e">
        <f>+WSC120/WSC$16</f>
        <v>#DIV/0!</v>
      </c>
      <c r="WSE120" s="1538">
        <f>+WSE558</f>
        <v>0</v>
      </c>
      <c r="WSF120" s="1845" t="e">
        <f>+WSE120/WSE$16</f>
        <v>#DIV/0!</v>
      </c>
      <c r="WSG120" s="1538">
        <f>+WSG558</f>
        <v>0</v>
      </c>
      <c r="WSH120" s="1845" t="e">
        <f>+WSG120/WSG$16</f>
        <v>#DIV/0!</v>
      </c>
      <c r="WSI120" s="1538">
        <f>+WSI558</f>
        <v>0</v>
      </c>
      <c r="WSJ120" s="1845" t="e">
        <f>+WSI120/WSI$16</f>
        <v>#DIV/0!</v>
      </c>
      <c r="WSK120" s="1538">
        <f>+WSK558</f>
        <v>0</v>
      </c>
      <c r="WSL120" s="1845" t="e">
        <f>+WSK120/WSK$16</f>
        <v>#DIV/0!</v>
      </c>
      <c r="WSM120" s="1538">
        <f>+WSM558</f>
        <v>0</v>
      </c>
      <c r="WSN120" s="1845" t="e">
        <f>+WSM120/WSM$16</f>
        <v>#DIV/0!</v>
      </c>
      <c r="WSO120" s="1538">
        <f>+WSO558</f>
        <v>0</v>
      </c>
      <c r="WSP120" s="1845" t="e">
        <f>+WSO120/WSO$16</f>
        <v>#DIV/0!</v>
      </c>
      <c r="WSQ120" s="1538">
        <f>+WSQ558</f>
        <v>0</v>
      </c>
      <c r="WSR120" s="1845" t="e">
        <f>+WSQ120/WSQ$16</f>
        <v>#DIV/0!</v>
      </c>
      <c r="WSS120" s="1538">
        <f>+WSS558</f>
        <v>0</v>
      </c>
      <c r="WST120" s="1845" t="e">
        <f>+WSS120/WSS$16</f>
        <v>#DIV/0!</v>
      </c>
      <c r="WSU120" s="1538">
        <f>+WSU558</f>
        <v>0</v>
      </c>
      <c r="WSV120" s="1845" t="e">
        <f>+WSU120/WSU$16</f>
        <v>#DIV/0!</v>
      </c>
      <c r="WSW120" s="1538">
        <f>+WSW558</f>
        <v>0</v>
      </c>
      <c r="WSX120" s="1845" t="e">
        <f>+WSW120/WSW$16</f>
        <v>#DIV/0!</v>
      </c>
      <c r="WSY120" s="1538">
        <f>+WSY558</f>
        <v>0</v>
      </c>
      <c r="WSZ120" s="1845" t="e">
        <f>+WSY120/WSY$16</f>
        <v>#DIV/0!</v>
      </c>
      <c r="WTA120" s="1538">
        <f>+WTA558</f>
        <v>0</v>
      </c>
      <c r="WTB120" s="1845" t="e">
        <f>+WTA120/WTA$16</f>
        <v>#DIV/0!</v>
      </c>
      <c r="WTC120" s="1538">
        <f>+WTC558</f>
        <v>0</v>
      </c>
      <c r="WTD120" s="1845" t="e">
        <f>+WTC120/WTC$16</f>
        <v>#DIV/0!</v>
      </c>
      <c r="WTE120" s="1538">
        <f>+WTE558</f>
        <v>0</v>
      </c>
      <c r="WTF120" s="1845" t="e">
        <f>+WTE120/WTE$16</f>
        <v>#DIV/0!</v>
      </c>
      <c r="WTG120" s="1538">
        <f>+WTG558</f>
        <v>0</v>
      </c>
      <c r="WTH120" s="1845" t="e">
        <f>+WTG120/WTG$16</f>
        <v>#DIV/0!</v>
      </c>
      <c r="WTI120" s="1538">
        <f>+WTI558</f>
        <v>0</v>
      </c>
      <c r="WTJ120" s="1845" t="e">
        <f>+WTI120/WTI$16</f>
        <v>#DIV/0!</v>
      </c>
      <c r="WTK120" s="1538">
        <f>+WTK558</f>
        <v>0</v>
      </c>
      <c r="WTL120" s="1845" t="e">
        <f>+WTK120/WTK$16</f>
        <v>#DIV/0!</v>
      </c>
      <c r="WTM120" s="1538">
        <f>+WTM558</f>
        <v>0</v>
      </c>
      <c r="WTN120" s="1845" t="e">
        <f>+WTM120/WTM$16</f>
        <v>#DIV/0!</v>
      </c>
      <c r="WTO120" s="1538">
        <f>+WTO558</f>
        <v>0</v>
      </c>
      <c r="WTP120" s="1845" t="e">
        <f>+WTO120/WTO$16</f>
        <v>#DIV/0!</v>
      </c>
      <c r="WTQ120" s="1538">
        <f>+WTQ558</f>
        <v>0</v>
      </c>
      <c r="WTR120" s="1845" t="e">
        <f>+WTQ120/WTQ$16</f>
        <v>#DIV/0!</v>
      </c>
      <c r="WTS120" s="1538">
        <f>+WTS558</f>
        <v>0</v>
      </c>
      <c r="WTT120" s="1845" t="e">
        <f>+WTS120/WTS$16</f>
        <v>#DIV/0!</v>
      </c>
      <c r="WTU120" s="1538">
        <f>+WTU558</f>
        <v>0</v>
      </c>
      <c r="WTV120" s="1845" t="e">
        <f>+WTU120/WTU$16</f>
        <v>#DIV/0!</v>
      </c>
      <c r="WTW120" s="1538">
        <f>+WTW558</f>
        <v>0</v>
      </c>
      <c r="WTX120" s="1845" t="e">
        <f>+WTW120/WTW$16</f>
        <v>#DIV/0!</v>
      </c>
      <c r="WTY120" s="1538">
        <f>+WTY558</f>
        <v>0</v>
      </c>
      <c r="WTZ120" s="1845" t="e">
        <f>+WTY120/WTY$16</f>
        <v>#DIV/0!</v>
      </c>
      <c r="WUA120" s="1538">
        <f>+WUA558</f>
        <v>0</v>
      </c>
      <c r="WUB120" s="1845" t="e">
        <f>+WUA120/WUA$16</f>
        <v>#DIV/0!</v>
      </c>
      <c r="WUC120" s="1538">
        <f>+WUC558</f>
        <v>0</v>
      </c>
      <c r="WUD120" s="1845" t="e">
        <f>+WUC120/WUC$16</f>
        <v>#DIV/0!</v>
      </c>
      <c r="WUE120" s="1538">
        <f>+WUE558</f>
        <v>0</v>
      </c>
      <c r="WUF120" s="1845" t="e">
        <f>+WUE120/WUE$16</f>
        <v>#DIV/0!</v>
      </c>
      <c r="WUG120" s="1538">
        <f>+WUG558</f>
        <v>0</v>
      </c>
      <c r="WUH120" s="1845" t="e">
        <f>+WUG120/WUG$16</f>
        <v>#DIV/0!</v>
      </c>
      <c r="WUI120" s="1538">
        <f>+WUI558</f>
        <v>0</v>
      </c>
      <c r="WUJ120" s="1845" t="e">
        <f>+WUI120/WUI$16</f>
        <v>#DIV/0!</v>
      </c>
      <c r="WUK120" s="1538">
        <f>+WUK558</f>
        <v>0</v>
      </c>
      <c r="WUL120" s="1845" t="e">
        <f>+WUK120/WUK$16</f>
        <v>#DIV/0!</v>
      </c>
      <c r="WUM120" s="1538">
        <f>+WUM558</f>
        <v>0</v>
      </c>
      <c r="WUN120" s="1845" t="e">
        <f>+WUM120/WUM$16</f>
        <v>#DIV/0!</v>
      </c>
      <c r="WUO120" s="1538">
        <f>+WUO558</f>
        <v>0</v>
      </c>
      <c r="WUP120" s="1845" t="e">
        <f>+WUO120/WUO$16</f>
        <v>#DIV/0!</v>
      </c>
      <c r="WUQ120" s="1538">
        <f>+WUQ558</f>
        <v>0</v>
      </c>
      <c r="WUR120" s="1845" t="e">
        <f>+WUQ120/WUQ$16</f>
        <v>#DIV/0!</v>
      </c>
      <c r="WUS120" s="1538">
        <f>+WUS558</f>
        <v>0</v>
      </c>
      <c r="WUT120" s="1845" t="e">
        <f>+WUS120/WUS$16</f>
        <v>#DIV/0!</v>
      </c>
      <c r="WUU120" s="1538">
        <f>+WUU558</f>
        <v>0</v>
      </c>
      <c r="WUV120" s="1845" t="e">
        <f>+WUU120/WUU$16</f>
        <v>#DIV/0!</v>
      </c>
      <c r="WUW120" s="1538">
        <f>+WUW558</f>
        <v>0</v>
      </c>
      <c r="WUX120" s="1845" t="e">
        <f>+WUW120/WUW$16</f>
        <v>#DIV/0!</v>
      </c>
      <c r="WUY120" s="1538">
        <f>+WUY558</f>
        <v>0</v>
      </c>
      <c r="WUZ120" s="1845" t="e">
        <f>+WUY120/WUY$16</f>
        <v>#DIV/0!</v>
      </c>
      <c r="WVA120" s="1538">
        <f>+WVA558</f>
        <v>0</v>
      </c>
      <c r="WVB120" s="1845" t="e">
        <f>+WVA120/WVA$16</f>
        <v>#DIV/0!</v>
      </c>
      <c r="WVC120" s="1538">
        <f>+WVC558</f>
        <v>0</v>
      </c>
      <c r="WVD120" s="1845" t="e">
        <f>+WVC120/WVC$16</f>
        <v>#DIV/0!</v>
      </c>
      <c r="WVE120" s="1538">
        <f>+WVE558</f>
        <v>0</v>
      </c>
      <c r="WVF120" s="1845" t="e">
        <f>+WVE120/WVE$16</f>
        <v>#DIV/0!</v>
      </c>
      <c r="WVG120" s="1538">
        <f>+WVG558</f>
        <v>0</v>
      </c>
      <c r="WVH120" s="1845" t="e">
        <f>+WVG120/WVG$16</f>
        <v>#DIV/0!</v>
      </c>
      <c r="WVI120" s="1538">
        <f>+WVI558</f>
        <v>0</v>
      </c>
      <c r="WVJ120" s="1845" t="e">
        <f>+WVI120/WVI$16</f>
        <v>#DIV/0!</v>
      </c>
      <c r="WVK120" s="1538">
        <f>+WVK558</f>
        <v>0</v>
      </c>
      <c r="WVL120" s="1845" t="e">
        <f>+WVK120/WVK$16</f>
        <v>#DIV/0!</v>
      </c>
      <c r="WVM120" s="1538">
        <f>+WVM558</f>
        <v>0</v>
      </c>
      <c r="WVN120" s="1845" t="e">
        <f>+WVM120/WVM$16</f>
        <v>#DIV/0!</v>
      </c>
      <c r="WVO120" s="1538">
        <f>+WVO558</f>
        <v>0</v>
      </c>
      <c r="WVP120" s="1845" t="e">
        <f>+WVO120/WVO$16</f>
        <v>#DIV/0!</v>
      </c>
      <c r="WVQ120" s="1538">
        <f>+WVQ558</f>
        <v>0</v>
      </c>
      <c r="WVR120" s="1845" t="e">
        <f>+WVQ120/WVQ$16</f>
        <v>#DIV/0!</v>
      </c>
      <c r="WVS120" s="1538">
        <f>+WVS558</f>
        <v>0</v>
      </c>
      <c r="WVT120" s="1845" t="e">
        <f>+WVS120/WVS$16</f>
        <v>#DIV/0!</v>
      </c>
      <c r="WVU120" s="1538">
        <f>+WVU558</f>
        <v>0</v>
      </c>
      <c r="WVV120" s="1845" t="e">
        <f>+WVU120/WVU$16</f>
        <v>#DIV/0!</v>
      </c>
      <c r="WVW120" s="1538">
        <f>+WVW558</f>
        <v>0</v>
      </c>
      <c r="WVX120" s="1845" t="e">
        <f>+WVW120/WVW$16</f>
        <v>#DIV/0!</v>
      </c>
      <c r="WVY120" s="1538">
        <f>+WVY558</f>
        <v>0</v>
      </c>
      <c r="WVZ120" s="1845" t="e">
        <f>+WVY120/WVY$16</f>
        <v>#DIV/0!</v>
      </c>
      <c r="WWA120" s="1538">
        <f>+WWA558</f>
        <v>0</v>
      </c>
      <c r="WWB120" s="1845" t="e">
        <f>+WWA120/WWA$16</f>
        <v>#DIV/0!</v>
      </c>
      <c r="WWC120" s="1538">
        <f>+WWC558</f>
        <v>0</v>
      </c>
      <c r="WWD120" s="1845" t="e">
        <f>+WWC120/WWC$16</f>
        <v>#DIV/0!</v>
      </c>
      <c r="WWE120" s="1538">
        <f>+WWE558</f>
        <v>0</v>
      </c>
      <c r="WWF120" s="1845" t="e">
        <f>+WWE120/WWE$16</f>
        <v>#DIV/0!</v>
      </c>
      <c r="WWG120" s="1538">
        <f>+WWG558</f>
        <v>0</v>
      </c>
      <c r="WWH120" s="1845" t="e">
        <f>+WWG120/WWG$16</f>
        <v>#DIV/0!</v>
      </c>
      <c r="WWI120" s="1538">
        <f>+WWI558</f>
        <v>0</v>
      </c>
      <c r="WWJ120" s="1845" t="e">
        <f>+WWI120/WWI$16</f>
        <v>#DIV/0!</v>
      </c>
      <c r="WWK120" s="1538">
        <f>+WWK558</f>
        <v>0</v>
      </c>
      <c r="WWL120" s="1845" t="e">
        <f>+WWK120/WWK$16</f>
        <v>#DIV/0!</v>
      </c>
      <c r="WWM120" s="1538">
        <f>+WWM558</f>
        <v>0</v>
      </c>
      <c r="WWN120" s="1845" t="e">
        <f>+WWM120/WWM$16</f>
        <v>#DIV/0!</v>
      </c>
      <c r="WWO120" s="1538">
        <f>+WWO558</f>
        <v>0</v>
      </c>
      <c r="WWP120" s="1845" t="e">
        <f>+WWO120/WWO$16</f>
        <v>#DIV/0!</v>
      </c>
      <c r="WWQ120" s="1538">
        <f>+WWQ558</f>
        <v>0</v>
      </c>
      <c r="WWR120" s="1845" t="e">
        <f>+WWQ120/WWQ$16</f>
        <v>#DIV/0!</v>
      </c>
      <c r="WWS120" s="1538">
        <f>+WWS558</f>
        <v>0</v>
      </c>
      <c r="WWT120" s="1845" t="e">
        <f>+WWS120/WWS$16</f>
        <v>#DIV/0!</v>
      </c>
      <c r="WWU120" s="1538">
        <f>+WWU558</f>
        <v>0</v>
      </c>
      <c r="WWV120" s="1845" t="e">
        <f>+WWU120/WWU$16</f>
        <v>#DIV/0!</v>
      </c>
      <c r="WWW120" s="1538">
        <f>+WWW558</f>
        <v>0</v>
      </c>
      <c r="WWX120" s="1845" t="e">
        <f>+WWW120/WWW$16</f>
        <v>#DIV/0!</v>
      </c>
      <c r="WWY120" s="1538">
        <f>+WWY558</f>
        <v>0</v>
      </c>
      <c r="WWZ120" s="1845" t="e">
        <f>+WWY120/WWY$16</f>
        <v>#DIV/0!</v>
      </c>
      <c r="WXA120" s="1538">
        <f>+WXA558</f>
        <v>0</v>
      </c>
      <c r="WXB120" s="1845" t="e">
        <f>+WXA120/WXA$16</f>
        <v>#DIV/0!</v>
      </c>
      <c r="WXC120" s="1538">
        <f>+WXC558</f>
        <v>0</v>
      </c>
      <c r="WXD120" s="1845" t="e">
        <f>+WXC120/WXC$16</f>
        <v>#DIV/0!</v>
      </c>
      <c r="WXE120" s="1538">
        <f>+WXE558</f>
        <v>0</v>
      </c>
      <c r="WXF120" s="1845" t="e">
        <f>+WXE120/WXE$16</f>
        <v>#DIV/0!</v>
      </c>
      <c r="WXG120" s="1538">
        <f>+WXG558</f>
        <v>0</v>
      </c>
      <c r="WXH120" s="1845" t="e">
        <f>+WXG120/WXG$16</f>
        <v>#DIV/0!</v>
      </c>
      <c r="WXI120" s="1538">
        <f>+WXI558</f>
        <v>0</v>
      </c>
      <c r="WXJ120" s="1845" t="e">
        <f>+WXI120/WXI$16</f>
        <v>#DIV/0!</v>
      </c>
      <c r="WXK120" s="1538">
        <f>+WXK558</f>
        <v>0</v>
      </c>
      <c r="WXL120" s="1845" t="e">
        <f>+WXK120/WXK$16</f>
        <v>#DIV/0!</v>
      </c>
      <c r="WXM120" s="1538">
        <f>+WXM558</f>
        <v>0</v>
      </c>
      <c r="WXN120" s="1845" t="e">
        <f>+WXM120/WXM$16</f>
        <v>#DIV/0!</v>
      </c>
      <c r="WXO120" s="1538">
        <f>+WXO558</f>
        <v>0</v>
      </c>
      <c r="WXP120" s="1845" t="e">
        <f>+WXO120/WXO$16</f>
        <v>#DIV/0!</v>
      </c>
      <c r="WXQ120" s="1538">
        <f>+WXQ558</f>
        <v>0</v>
      </c>
      <c r="WXR120" s="1845" t="e">
        <f>+WXQ120/WXQ$16</f>
        <v>#DIV/0!</v>
      </c>
      <c r="WXS120" s="1538">
        <f>+WXS558</f>
        <v>0</v>
      </c>
      <c r="WXT120" s="1845" t="e">
        <f>+WXS120/WXS$16</f>
        <v>#DIV/0!</v>
      </c>
      <c r="WXU120" s="1538">
        <f>+WXU558</f>
        <v>0</v>
      </c>
      <c r="WXV120" s="1845" t="e">
        <f>+WXU120/WXU$16</f>
        <v>#DIV/0!</v>
      </c>
      <c r="WXW120" s="1538">
        <f>+WXW558</f>
        <v>0</v>
      </c>
      <c r="WXX120" s="1845" t="e">
        <f>+WXW120/WXW$16</f>
        <v>#DIV/0!</v>
      </c>
      <c r="WXY120" s="1538">
        <f>+WXY558</f>
        <v>0</v>
      </c>
      <c r="WXZ120" s="1845" t="e">
        <f>+WXY120/WXY$16</f>
        <v>#DIV/0!</v>
      </c>
      <c r="WYA120" s="1538">
        <f>+WYA558</f>
        <v>0</v>
      </c>
      <c r="WYB120" s="1845" t="e">
        <f>+WYA120/WYA$16</f>
        <v>#DIV/0!</v>
      </c>
      <c r="WYC120" s="1538">
        <f>+WYC558</f>
        <v>0</v>
      </c>
      <c r="WYD120" s="1845" t="e">
        <f>+WYC120/WYC$16</f>
        <v>#DIV/0!</v>
      </c>
      <c r="WYE120" s="1538">
        <f>+WYE558</f>
        <v>0</v>
      </c>
      <c r="WYF120" s="1845" t="e">
        <f>+WYE120/WYE$16</f>
        <v>#DIV/0!</v>
      </c>
      <c r="WYG120" s="1538">
        <f>+WYG558</f>
        <v>0</v>
      </c>
      <c r="WYH120" s="1845" t="e">
        <f>+WYG120/WYG$16</f>
        <v>#DIV/0!</v>
      </c>
      <c r="WYI120" s="1538">
        <f>+WYI558</f>
        <v>0</v>
      </c>
      <c r="WYJ120" s="1845" t="e">
        <f>+WYI120/WYI$16</f>
        <v>#DIV/0!</v>
      </c>
      <c r="WYK120" s="1538">
        <f>+WYK558</f>
        <v>0</v>
      </c>
      <c r="WYL120" s="1845" t="e">
        <f>+WYK120/WYK$16</f>
        <v>#DIV/0!</v>
      </c>
      <c r="WYM120" s="1538">
        <f>+WYM558</f>
        <v>0</v>
      </c>
      <c r="WYN120" s="1845" t="e">
        <f>+WYM120/WYM$16</f>
        <v>#DIV/0!</v>
      </c>
      <c r="WYO120" s="1538">
        <f>+WYO558</f>
        <v>0</v>
      </c>
      <c r="WYP120" s="1845" t="e">
        <f>+WYO120/WYO$16</f>
        <v>#DIV/0!</v>
      </c>
      <c r="WYQ120" s="1538">
        <f>+WYQ558</f>
        <v>0</v>
      </c>
      <c r="WYR120" s="1845" t="e">
        <f>+WYQ120/WYQ$16</f>
        <v>#DIV/0!</v>
      </c>
      <c r="WYS120" s="1538">
        <f>+WYS558</f>
        <v>0</v>
      </c>
      <c r="WYT120" s="1845" t="e">
        <f>+WYS120/WYS$16</f>
        <v>#DIV/0!</v>
      </c>
      <c r="WYU120" s="1538">
        <f>+WYU558</f>
        <v>0</v>
      </c>
      <c r="WYV120" s="1845" t="e">
        <f>+WYU120/WYU$16</f>
        <v>#DIV/0!</v>
      </c>
      <c r="WYW120" s="1538">
        <f>+WYW558</f>
        <v>0</v>
      </c>
      <c r="WYX120" s="1845" t="e">
        <f>+WYW120/WYW$16</f>
        <v>#DIV/0!</v>
      </c>
      <c r="WYY120" s="1538">
        <f>+WYY558</f>
        <v>0</v>
      </c>
      <c r="WYZ120" s="1845" t="e">
        <f>+WYY120/WYY$16</f>
        <v>#DIV/0!</v>
      </c>
      <c r="WZA120" s="1538">
        <f>+WZA558</f>
        <v>0</v>
      </c>
      <c r="WZB120" s="1845" t="e">
        <f>+WZA120/WZA$16</f>
        <v>#DIV/0!</v>
      </c>
      <c r="WZC120" s="1538">
        <f>+WZC558</f>
        <v>0</v>
      </c>
      <c r="WZD120" s="1845" t="e">
        <f>+WZC120/WZC$16</f>
        <v>#DIV/0!</v>
      </c>
      <c r="WZE120" s="1538">
        <f>+WZE558</f>
        <v>0</v>
      </c>
      <c r="WZF120" s="1845" t="e">
        <f>+WZE120/WZE$16</f>
        <v>#DIV/0!</v>
      </c>
      <c r="WZG120" s="1538">
        <f>+WZG558</f>
        <v>0</v>
      </c>
      <c r="WZH120" s="1845" t="e">
        <f>+WZG120/WZG$16</f>
        <v>#DIV/0!</v>
      </c>
      <c r="WZI120" s="1538">
        <f>+WZI558</f>
        <v>0</v>
      </c>
      <c r="WZJ120" s="1845" t="e">
        <f>+WZI120/WZI$16</f>
        <v>#DIV/0!</v>
      </c>
      <c r="WZK120" s="1538">
        <f>+WZK558</f>
        <v>0</v>
      </c>
      <c r="WZL120" s="1845" t="e">
        <f>+WZK120/WZK$16</f>
        <v>#DIV/0!</v>
      </c>
      <c r="WZM120" s="1538">
        <f>+WZM558</f>
        <v>0</v>
      </c>
      <c r="WZN120" s="1845" t="e">
        <f>+WZM120/WZM$16</f>
        <v>#DIV/0!</v>
      </c>
      <c r="WZO120" s="1538">
        <f>+WZO558</f>
        <v>0</v>
      </c>
      <c r="WZP120" s="1845" t="e">
        <f>+WZO120/WZO$16</f>
        <v>#DIV/0!</v>
      </c>
      <c r="WZQ120" s="1538">
        <f>+WZQ558</f>
        <v>0</v>
      </c>
      <c r="WZR120" s="1845" t="e">
        <f>+WZQ120/WZQ$16</f>
        <v>#DIV/0!</v>
      </c>
      <c r="WZS120" s="1538">
        <f>+WZS558</f>
        <v>0</v>
      </c>
      <c r="WZT120" s="1845" t="e">
        <f>+WZS120/WZS$16</f>
        <v>#DIV/0!</v>
      </c>
      <c r="WZU120" s="1538">
        <f>+WZU558</f>
        <v>0</v>
      </c>
      <c r="WZV120" s="1845" t="e">
        <f>+WZU120/WZU$16</f>
        <v>#DIV/0!</v>
      </c>
      <c r="WZW120" s="1538">
        <f>+WZW558</f>
        <v>0</v>
      </c>
      <c r="WZX120" s="1845" t="e">
        <f>+WZW120/WZW$16</f>
        <v>#DIV/0!</v>
      </c>
      <c r="WZY120" s="1538">
        <f>+WZY558</f>
        <v>0</v>
      </c>
      <c r="WZZ120" s="1845" t="e">
        <f>+WZY120/WZY$16</f>
        <v>#DIV/0!</v>
      </c>
      <c r="XAA120" s="1538">
        <f>+XAA558</f>
        <v>0</v>
      </c>
      <c r="XAB120" s="1845" t="e">
        <f>+XAA120/XAA$16</f>
        <v>#DIV/0!</v>
      </c>
      <c r="XAC120" s="1538">
        <f>+XAC558</f>
        <v>0</v>
      </c>
      <c r="XAD120" s="1845" t="e">
        <f>+XAC120/XAC$16</f>
        <v>#DIV/0!</v>
      </c>
      <c r="XAE120" s="1538">
        <f>+XAE558</f>
        <v>0</v>
      </c>
      <c r="XAF120" s="1845" t="e">
        <f>+XAE120/XAE$16</f>
        <v>#DIV/0!</v>
      </c>
      <c r="XAG120" s="1538">
        <f>+XAG558</f>
        <v>0</v>
      </c>
      <c r="XAH120" s="1845" t="e">
        <f>+XAG120/XAG$16</f>
        <v>#DIV/0!</v>
      </c>
      <c r="XAI120" s="1538">
        <f>+XAI558</f>
        <v>0</v>
      </c>
      <c r="XAJ120" s="1845" t="e">
        <f>+XAI120/XAI$16</f>
        <v>#DIV/0!</v>
      </c>
      <c r="XAK120" s="1538">
        <f>+XAK558</f>
        <v>0</v>
      </c>
      <c r="XAL120" s="1845" t="e">
        <f>+XAK120/XAK$16</f>
        <v>#DIV/0!</v>
      </c>
      <c r="XAM120" s="1538">
        <f>+XAM558</f>
        <v>0</v>
      </c>
      <c r="XAN120" s="1845" t="e">
        <f>+XAM120/XAM$16</f>
        <v>#DIV/0!</v>
      </c>
      <c r="XAO120" s="1538">
        <f>+XAO558</f>
        <v>0</v>
      </c>
      <c r="XAP120" s="1845" t="e">
        <f>+XAO120/XAO$16</f>
        <v>#DIV/0!</v>
      </c>
      <c r="XAQ120" s="1538">
        <f>+XAQ558</f>
        <v>0</v>
      </c>
      <c r="XAR120" s="1845" t="e">
        <f>+XAQ120/XAQ$16</f>
        <v>#DIV/0!</v>
      </c>
      <c r="XAS120" s="1538">
        <f>+XAS558</f>
        <v>0</v>
      </c>
      <c r="XAT120" s="1845" t="e">
        <f>+XAS120/XAS$16</f>
        <v>#DIV/0!</v>
      </c>
      <c r="XAU120" s="1538">
        <f>+XAU558</f>
        <v>0</v>
      </c>
      <c r="XAV120" s="1845" t="e">
        <f>+XAU120/XAU$16</f>
        <v>#DIV/0!</v>
      </c>
      <c r="XAW120" s="1538">
        <f>+XAW558</f>
        <v>0</v>
      </c>
      <c r="XAX120" s="1845" t="e">
        <f>+XAW120/XAW$16</f>
        <v>#DIV/0!</v>
      </c>
      <c r="XAY120" s="1538">
        <f>+XAY558</f>
        <v>0</v>
      </c>
      <c r="XAZ120" s="1845" t="e">
        <f>+XAY120/XAY$16</f>
        <v>#DIV/0!</v>
      </c>
      <c r="XBA120" s="1538">
        <f>+XBA558</f>
        <v>0</v>
      </c>
      <c r="XBB120" s="1845" t="e">
        <f>+XBA120/XBA$16</f>
        <v>#DIV/0!</v>
      </c>
      <c r="XBC120" s="1538">
        <f>+XBC558</f>
        <v>0</v>
      </c>
      <c r="XBD120" s="1845" t="e">
        <f>+XBC120/XBC$16</f>
        <v>#DIV/0!</v>
      </c>
      <c r="XBE120" s="1538">
        <f>+XBE558</f>
        <v>0</v>
      </c>
      <c r="XBF120" s="1845" t="e">
        <f>+XBE120/XBE$16</f>
        <v>#DIV/0!</v>
      </c>
      <c r="XBG120" s="1538">
        <f>+XBG558</f>
        <v>0</v>
      </c>
      <c r="XBH120" s="1845" t="e">
        <f>+XBG120/XBG$16</f>
        <v>#DIV/0!</v>
      </c>
      <c r="XBI120" s="1538">
        <f>+XBI558</f>
        <v>0</v>
      </c>
      <c r="XBJ120" s="1845" t="e">
        <f>+XBI120/XBI$16</f>
        <v>#DIV/0!</v>
      </c>
      <c r="XBK120" s="1538">
        <f>+XBK558</f>
        <v>0</v>
      </c>
      <c r="XBL120" s="1845" t="e">
        <f>+XBK120/XBK$16</f>
        <v>#DIV/0!</v>
      </c>
      <c r="XBM120" s="1538">
        <f>+XBM558</f>
        <v>0</v>
      </c>
      <c r="XBN120" s="1845" t="e">
        <f>+XBM120/XBM$16</f>
        <v>#DIV/0!</v>
      </c>
      <c r="XBO120" s="1538">
        <f>+XBO558</f>
        <v>0</v>
      </c>
      <c r="XBP120" s="1845" t="e">
        <f>+XBO120/XBO$16</f>
        <v>#DIV/0!</v>
      </c>
      <c r="XBQ120" s="1538">
        <f>+XBQ558</f>
        <v>0</v>
      </c>
      <c r="XBR120" s="1845" t="e">
        <f>+XBQ120/XBQ$16</f>
        <v>#DIV/0!</v>
      </c>
      <c r="XBS120" s="1538">
        <f>+XBS558</f>
        <v>0</v>
      </c>
      <c r="XBT120" s="1845" t="e">
        <f>+XBS120/XBS$16</f>
        <v>#DIV/0!</v>
      </c>
      <c r="XBU120" s="1538">
        <f>+XBU558</f>
        <v>0</v>
      </c>
      <c r="XBV120" s="1845" t="e">
        <f>+XBU120/XBU$16</f>
        <v>#DIV/0!</v>
      </c>
      <c r="XBW120" s="1538">
        <f>+XBW558</f>
        <v>0</v>
      </c>
      <c r="XBX120" s="1845" t="e">
        <f>+XBW120/XBW$16</f>
        <v>#DIV/0!</v>
      </c>
      <c r="XBY120" s="1538">
        <f>+XBY558</f>
        <v>0</v>
      </c>
      <c r="XBZ120" s="1845" t="e">
        <f>+XBY120/XBY$16</f>
        <v>#DIV/0!</v>
      </c>
      <c r="XCA120" s="1538">
        <f>+XCA558</f>
        <v>0</v>
      </c>
      <c r="XCB120" s="1845" t="e">
        <f>+XCA120/XCA$16</f>
        <v>#DIV/0!</v>
      </c>
      <c r="XCC120" s="1538">
        <f>+XCC558</f>
        <v>0</v>
      </c>
      <c r="XCD120" s="1845" t="e">
        <f>+XCC120/XCC$16</f>
        <v>#DIV/0!</v>
      </c>
      <c r="XCE120" s="1538">
        <f>+XCE558</f>
        <v>0</v>
      </c>
      <c r="XCF120" s="1845" t="e">
        <f>+XCE120/XCE$16</f>
        <v>#DIV/0!</v>
      </c>
      <c r="XCG120" s="1538">
        <f>+XCG558</f>
        <v>0</v>
      </c>
      <c r="XCH120" s="1845" t="e">
        <f>+XCG120/XCG$16</f>
        <v>#DIV/0!</v>
      </c>
      <c r="XCI120" s="1538">
        <f>+XCI558</f>
        <v>0</v>
      </c>
      <c r="XCJ120" s="1845" t="e">
        <f>+XCI120/XCI$16</f>
        <v>#DIV/0!</v>
      </c>
      <c r="XCK120" s="1538">
        <f>+XCK558</f>
        <v>0</v>
      </c>
      <c r="XCL120" s="1845" t="e">
        <f>+XCK120/XCK$16</f>
        <v>#DIV/0!</v>
      </c>
      <c r="XCM120" s="1538">
        <f>+XCM558</f>
        <v>0</v>
      </c>
      <c r="XCN120" s="1845" t="e">
        <f>+XCM120/XCM$16</f>
        <v>#DIV/0!</v>
      </c>
      <c r="XCO120" s="1538">
        <f>+XCO558</f>
        <v>0</v>
      </c>
      <c r="XCP120" s="1845" t="e">
        <f>+XCO120/XCO$16</f>
        <v>#DIV/0!</v>
      </c>
      <c r="XCQ120" s="1538">
        <f>+XCQ558</f>
        <v>0</v>
      </c>
      <c r="XCR120" s="1845" t="e">
        <f>+XCQ120/XCQ$16</f>
        <v>#DIV/0!</v>
      </c>
      <c r="XCS120" s="1538">
        <f>+XCS558</f>
        <v>0</v>
      </c>
      <c r="XCT120" s="1845" t="e">
        <f>+XCS120/XCS$16</f>
        <v>#DIV/0!</v>
      </c>
      <c r="XCU120" s="1538">
        <f>+XCU558</f>
        <v>0</v>
      </c>
      <c r="XCV120" s="1845" t="e">
        <f>+XCU120/XCU$16</f>
        <v>#DIV/0!</v>
      </c>
      <c r="XCW120" s="1538">
        <f>+XCW558</f>
        <v>0</v>
      </c>
      <c r="XCX120" s="1845" t="e">
        <f>+XCW120/XCW$16</f>
        <v>#DIV/0!</v>
      </c>
      <c r="XCY120" s="1538">
        <f>+XCY558</f>
        <v>0</v>
      </c>
      <c r="XCZ120" s="1845" t="e">
        <f>+XCY120/XCY$16</f>
        <v>#DIV/0!</v>
      </c>
      <c r="XDA120" s="1538">
        <f>+XDA558</f>
        <v>0</v>
      </c>
      <c r="XDB120" s="1845" t="e">
        <f>+XDA120/XDA$16</f>
        <v>#DIV/0!</v>
      </c>
      <c r="XDC120" s="1538">
        <f>+XDC558</f>
        <v>0</v>
      </c>
      <c r="XDD120" s="1845" t="e">
        <f>+XDC120/XDC$16</f>
        <v>#DIV/0!</v>
      </c>
      <c r="XDE120" s="1538">
        <f>+XDE558</f>
        <v>0</v>
      </c>
      <c r="XDF120" s="1845" t="e">
        <f>+XDE120/XDE$16</f>
        <v>#DIV/0!</v>
      </c>
      <c r="XDG120" s="1538">
        <f>+XDG558</f>
        <v>0</v>
      </c>
      <c r="XDH120" s="1845" t="e">
        <f>+XDG120/XDG$16</f>
        <v>#DIV/0!</v>
      </c>
      <c r="XDI120" s="1538">
        <f>+XDI558</f>
        <v>0</v>
      </c>
      <c r="XDJ120" s="1845" t="e">
        <f>+XDI120/XDI$16</f>
        <v>#DIV/0!</v>
      </c>
      <c r="XDK120" s="1538">
        <f>+XDK558</f>
        <v>0</v>
      </c>
      <c r="XDL120" s="1845" t="e">
        <f>+XDK120/XDK$16</f>
        <v>#DIV/0!</v>
      </c>
      <c r="XDM120" s="1538">
        <f>+XDM558</f>
        <v>0</v>
      </c>
      <c r="XDN120" s="1845" t="e">
        <f>+XDM120/XDM$16</f>
        <v>#DIV/0!</v>
      </c>
      <c r="XDO120" s="1538">
        <f>+XDO558</f>
        <v>0</v>
      </c>
      <c r="XDP120" s="1845" t="e">
        <f>+XDO120/XDO$16</f>
        <v>#DIV/0!</v>
      </c>
      <c r="XDQ120" s="1538">
        <f>+XDQ558</f>
        <v>0</v>
      </c>
      <c r="XDR120" s="1845" t="e">
        <f>+XDQ120/XDQ$16</f>
        <v>#DIV/0!</v>
      </c>
      <c r="XDS120" s="1538">
        <f>+XDS558</f>
        <v>0</v>
      </c>
      <c r="XDT120" s="1845" t="e">
        <f>+XDS120/XDS$16</f>
        <v>#DIV/0!</v>
      </c>
      <c r="XDU120" s="1538">
        <f>+XDU558</f>
        <v>0</v>
      </c>
      <c r="XDV120" s="1845" t="e">
        <f>+XDU120/XDU$16</f>
        <v>#DIV/0!</v>
      </c>
      <c r="XDW120" s="1538">
        <f>+XDW558</f>
        <v>0</v>
      </c>
      <c r="XDX120" s="1845" t="e">
        <f>+XDW120/XDW$16</f>
        <v>#DIV/0!</v>
      </c>
      <c r="XDY120" s="1538">
        <f>+XDY558</f>
        <v>0</v>
      </c>
      <c r="XDZ120" s="1845" t="e">
        <f>+XDY120/XDY$16</f>
        <v>#DIV/0!</v>
      </c>
      <c r="XEA120" s="1538">
        <f>+XEA558</f>
        <v>0</v>
      </c>
      <c r="XEB120" s="1845" t="e">
        <f>+XEA120/XEA$16</f>
        <v>#DIV/0!</v>
      </c>
      <c r="XEC120" s="1538">
        <f>+XEC558</f>
        <v>0</v>
      </c>
      <c r="XED120" s="1845" t="e">
        <f>+XEC120/XEC$16</f>
        <v>#DIV/0!</v>
      </c>
      <c r="XEE120" s="1538">
        <f>+XEE558</f>
        <v>0</v>
      </c>
      <c r="XEF120" s="1845" t="e">
        <f>+XEE120/XEE$16</f>
        <v>#DIV/0!</v>
      </c>
      <c r="XEG120" s="1538">
        <f>+XEG558</f>
        <v>0</v>
      </c>
      <c r="XEH120" s="1845" t="e">
        <f>+XEG120/XEG$16</f>
        <v>#DIV/0!</v>
      </c>
      <c r="XEI120" s="1538">
        <f>+XEI558</f>
        <v>0</v>
      </c>
      <c r="XEJ120" s="1845" t="e">
        <f>+XEI120/XEI$16</f>
        <v>#DIV/0!</v>
      </c>
      <c r="XEK120" s="1538">
        <f>+XEK558</f>
        <v>0</v>
      </c>
      <c r="XEL120" s="1845" t="e">
        <f>+XEK120/XEK$16</f>
        <v>#DIV/0!</v>
      </c>
      <c r="XEM120" s="1538">
        <f>+XEM558</f>
        <v>0</v>
      </c>
      <c r="XEN120" s="1845" t="e">
        <f>+XEM120/XEM$16</f>
        <v>#DIV/0!</v>
      </c>
      <c r="XEO120" s="1538">
        <f>+XEO558</f>
        <v>0</v>
      </c>
      <c r="XEP120" s="1845" t="e">
        <f>+XEO120/XEO$16</f>
        <v>#DIV/0!</v>
      </c>
      <c r="XEQ120" s="1538">
        <f>+XEQ558</f>
        <v>0</v>
      </c>
      <c r="XER120" s="1845" t="e">
        <f>+XEQ120/XEQ$16</f>
        <v>#DIV/0!</v>
      </c>
      <c r="XES120" s="1538">
        <f>+XES558</f>
        <v>0</v>
      </c>
      <c r="XET120" s="1845" t="e">
        <f>+XES120/XES$16</f>
        <v>#DIV/0!</v>
      </c>
      <c r="XEU120" s="1538">
        <f>+XEU558</f>
        <v>0</v>
      </c>
      <c r="XEV120" s="1845" t="e">
        <f>+XEU120/XEU$16</f>
        <v>#DIV/0!</v>
      </c>
      <c r="XEW120" s="1538">
        <f>+XEW558</f>
        <v>0</v>
      </c>
      <c r="XEX120" s="1845" t="e">
        <f>+XEW120/XEW$16</f>
        <v>#DIV/0!</v>
      </c>
      <c r="XEY120" s="1538">
        <f>+XEY558</f>
        <v>0</v>
      </c>
      <c r="XEZ120" s="1845" t="e">
        <f>+XEY120/XEY$16</f>
        <v>#DIV/0!</v>
      </c>
      <c r="XFA120" s="1538">
        <f>+XFA558</f>
        <v>0</v>
      </c>
      <c r="XFB120" s="1845" t="e">
        <f>+XFA120/XFA$16</f>
        <v>#DIV/0!</v>
      </c>
      <c r="XFC120" s="1538">
        <f>+XFC558</f>
        <v>0</v>
      </c>
      <c r="XFD120" s="1845" t="e">
        <f>+XFC120/XFC$16</f>
        <v>#DIV/0!</v>
      </c>
    </row>
    <row r="121" spans="1:16384" ht="12.75">
      <c r="A121" s="1538"/>
      <c r="B121" s="1571" t="s">
        <v>684</v>
      </c>
      <c r="C121" s="1544" t="str">
        <f>C562</f>
        <v>COMPRA DE AUDIO PARA AL IGLESIA CENTRO FAMILIAR CASA DE VIDA SURETKA, DISTRITO BRATSI, 2018</v>
      </c>
      <c r="D121" s="1544">
        <f>D562</f>
        <v>0</v>
      </c>
      <c r="E121" s="1844" t="e">
        <f t="shared" si="5"/>
        <v>#DIV/0!</v>
      </c>
      <c r="F121" s="1845"/>
      <c r="G121" s="1538"/>
      <c r="H121" s="1845"/>
      <c r="I121" s="1538"/>
      <c r="J121" s="1845"/>
      <c r="K121" s="1538"/>
      <c r="L121" s="1845"/>
      <c r="M121" s="1538"/>
      <c r="N121" s="1845"/>
      <c r="O121" s="1538"/>
      <c r="P121" s="1845"/>
      <c r="Q121" s="1538"/>
      <c r="R121" s="1845"/>
      <c r="S121" s="1538"/>
      <c r="T121" s="1845"/>
      <c r="U121" s="1538"/>
      <c r="V121" s="1845"/>
      <c r="W121" s="1538"/>
      <c r="X121" s="1845"/>
      <c r="Y121" s="1538"/>
      <c r="Z121" s="1845"/>
      <c r="AA121" s="1538"/>
      <c r="AB121" s="1845"/>
      <c r="AC121" s="1538"/>
      <c r="AD121" s="1845"/>
      <c r="AE121" s="1538"/>
      <c r="AF121" s="1845"/>
      <c r="AG121" s="1538"/>
      <c r="AH121" s="1845"/>
      <c r="AI121" s="1538"/>
      <c r="AJ121" s="1845"/>
      <c r="AK121" s="1538"/>
      <c r="AL121" s="1845"/>
      <c r="AM121" s="1538"/>
      <c r="AN121" s="1845"/>
      <c r="AO121" s="1538"/>
      <c r="AP121" s="1845"/>
      <c r="AQ121" s="1538"/>
      <c r="AR121" s="1845"/>
      <c r="AS121" s="1538"/>
      <c r="AT121" s="1845"/>
      <c r="AU121" s="1538"/>
      <c r="AV121" s="1845"/>
      <c r="AW121" s="1538"/>
      <c r="AX121" s="1845"/>
      <c r="AY121" s="1538"/>
      <c r="AZ121" s="1845"/>
      <c r="BA121" s="1538"/>
      <c r="BB121" s="1845"/>
      <c r="BC121" s="1538"/>
      <c r="BD121" s="1845"/>
      <c r="BE121" s="1538"/>
      <c r="BF121" s="1845"/>
      <c r="BG121" s="1538"/>
      <c r="BH121" s="1845"/>
      <c r="BI121" s="1538"/>
      <c r="BJ121" s="1845"/>
      <c r="BK121" s="1538"/>
      <c r="BL121" s="1845"/>
      <c r="BM121" s="1538"/>
      <c r="BN121" s="1845"/>
      <c r="BO121" s="1538"/>
      <c r="BP121" s="1845"/>
      <c r="BQ121" s="1538"/>
      <c r="BR121" s="1845"/>
      <c r="BS121" s="1538"/>
      <c r="BT121" s="1845"/>
      <c r="BU121" s="1538"/>
      <c r="BV121" s="1845"/>
      <c r="BW121" s="1538"/>
      <c r="BX121" s="1845"/>
      <c r="BY121" s="1538"/>
      <c r="BZ121" s="1845"/>
      <c r="CA121" s="1538"/>
      <c r="CB121" s="1845"/>
      <c r="CC121" s="1538"/>
      <c r="CD121" s="1845"/>
      <c r="CE121" s="1538"/>
      <c r="CF121" s="1845"/>
      <c r="CG121" s="1538"/>
      <c r="CH121" s="1845"/>
      <c r="CI121" s="1538"/>
      <c r="CJ121" s="1845"/>
      <c r="CK121" s="1538"/>
      <c r="CL121" s="1845"/>
      <c r="CM121" s="1538"/>
      <c r="CN121" s="1845"/>
      <c r="CO121" s="1538"/>
      <c r="CP121" s="1845"/>
      <c r="CQ121" s="1538"/>
      <c r="CR121" s="1845"/>
      <c r="CS121" s="1538"/>
      <c r="CT121" s="1845"/>
      <c r="CU121" s="1538"/>
      <c r="CV121" s="1845"/>
      <c r="CW121" s="1538"/>
      <c r="CX121" s="1845"/>
      <c r="CY121" s="1538"/>
      <c r="CZ121" s="1845"/>
      <c r="DA121" s="1538"/>
      <c r="DB121" s="1845"/>
      <c r="DC121" s="1538"/>
      <c r="DD121" s="1845"/>
      <c r="DE121" s="1538"/>
      <c r="DF121" s="1845"/>
      <c r="DG121" s="1538"/>
      <c r="DH121" s="1845"/>
      <c r="DI121" s="1538"/>
      <c r="DJ121" s="1845"/>
      <c r="DK121" s="1538"/>
      <c r="DL121" s="1845"/>
      <c r="DM121" s="1538"/>
      <c r="DN121" s="1845"/>
      <c r="DO121" s="1538"/>
      <c r="DP121" s="1845"/>
      <c r="DQ121" s="1538"/>
      <c r="DR121" s="1845"/>
      <c r="DS121" s="1538"/>
      <c r="DT121" s="1845"/>
      <c r="DU121" s="1538"/>
      <c r="DV121" s="1845"/>
      <c r="DW121" s="1538"/>
      <c r="DX121" s="1845"/>
      <c r="DY121" s="1538"/>
      <c r="DZ121" s="1845"/>
      <c r="EA121" s="1538"/>
      <c r="EB121" s="1845"/>
      <c r="EC121" s="1538"/>
      <c r="ED121" s="1845"/>
      <c r="EE121" s="1538"/>
      <c r="EF121" s="1845"/>
      <c r="EG121" s="1538"/>
      <c r="EH121" s="1845"/>
      <c r="EI121" s="1538"/>
      <c r="EJ121" s="1845"/>
      <c r="EK121" s="1538"/>
      <c r="EL121" s="1845"/>
      <c r="EM121" s="1538"/>
      <c r="EN121" s="1845"/>
      <c r="EO121" s="1538"/>
      <c r="EP121" s="1845"/>
      <c r="EQ121" s="1538"/>
      <c r="ER121" s="1845"/>
      <c r="ES121" s="1538"/>
      <c r="ET121" s="1845"/>
      <c r="EU121" s="1538"/>
      <c r="EV121" s="1845"/>
      <c r="EW121" s="1538"/>
      <c r="EX121" s="1845"/>
      <c r="EY121" s="1538"/>
      <c r="EZ121" s="1845"/>
      <c r="FA121" s="1538"/>
      <c r="FB121" s="1845"/>
      <c r="FC121" s="1538"/>
      <c r="FD121" s="1845"/>
      <c r="FE121" s="1538"/>
      <c r="FF121" s="1845"/>
      <c r="FG121" s="1538"/>
      <c r="FH121" s="1845"/>
      <c r="FI121" s="1538"/>
      <c r="FJ121" s="1845"/>
      <c r="FK121" s="1538"/>
      <c r="FL121" s="1845"/>
      <c r="FM121" s="1538"/>
      <c r="FN121" s="1845"/>
      <c r="FO121" s="1538"/>
      <c r="FP121" s="1845"/>
      <c r="FQ121" s="1538"/>
      <c r="FR121" s="1845"/>
      <c r="FS121" s="1538"/>
      <c r="FT121" s="1845"/>
      <c r="FU121" s="1538"/>
      <c r="FV121" s="1845"/>
      <c r="FW121" s="1538"/>
      <c r="FX121" s="1845"/>
      <c r="FY121" s="1538"/>
      <c r="FZ121" s="1845"/>
      <c r="GA121" s="1538"/>
      <c r="GB121" s="1845"/>
      <c r="GC121" s="1538"/>
      <c r="GD121" s="1845"/>
      <c r="GE121" s="1538"/>
      <c r="GF121" s="1845"/>
      <c r="GG121" s="1538"/>
      <c r="GH121" s="1845"/>
      <c r="GI121" s="1538"/>
      <c r="GJ121" s="1845"/>
      <c r="GK121" s="1538"/>
      <c r="GL121" s="1845"/>
      <c r="GM121" s="1538"/>
      <c r="GN121" s="1845"/>
      <c r="GO121" s="1538"/>
      <c r="GP121" s="1845"/>
      <c r="GQ121" s="1538"/>
      <c r="GR121" s="1845"/>
      <c r="GS121" s="1538"/>
      <c r="GT121" s="1845"/>
      <c r="GU121" s="1538"/>
      <c r="GV121" s="1845"/>
      <c r="GW121" s="1538"/>
      <c r="GX121" s="1845"/>
      <c r="GY121" s="1538"/>
      <c r="GZ121" s="1845"/>
      <c r="HA121" s="1538"/>
      <c r="HB121" s="1845"/>
      <c r="HC121" s="1538"/>
      <c r="HD121" s="1845"/>
      <c r="HE121" s="1538"/>
      <c r="HF121" s="1845"/>
      <c r="HG121" s="1538"/>
      <c r="HH121" s="1845"/>
      <c r="HI121" s="1538"/>
      <c r="HJ121" s="1845"/>
      <c r="HK121" s="1538"/>
      <c r="HL121" s="1845"/>
      <c r="HM121" s="1538"/>
      <c r="HN121" s="1845"/>
      <c r="HO121" s="1538"/>
      <c r="HP121" s="1845"/>
      <c r="HQ121" s="1538"/>
      <c r="HR121" s="1845"/>
      <c r="HS121" s="1538"/>
      <c r="HT121" s="1845"/>
      <c r="HU121" s="1538"/>
      <c r="HV121" s="1845"/>
      <c r="HW121" s="1538"/>
      <c r="HX121" s="1845"/>
      <c r="HY121" s="1538"/>
      <c r="HZ121" s="1845"/>
      <c r="IA121" s="1538"/>
      <c r="IB121" s="1845"/>
      <c r="IC121" s="1538"/>
      <c r="ID121" s="1845"/>
      <c r="IE121" s="1538"/>
      <c r="IF121" s="1845"/>
      <c r="IG121" s="1538"/>
      <c r="IH121" s="1845"/>
      <c r="II121" s="1538"/>
      <c r="IJ121" s="1845"/>
      <c r="IK121" s="1538"/>
      <c r="IL121" s="1845"/>
      <c r="IM121" s="1538"/>
      <c r="IN121" s="1845"/>
      <c r="IO121" s="1538"/>
      <c r="IP121" s="1845"/>
      <c r="IQ121" s="1538"/>
      <c r="IR121" s="1845"/>
      <c r="IS121" s="1538"/>
      <c r="IT121" s="1845"/>
      <c r="IU121" s="1538"/>
      <c r="IV121" s="1845"/>
      <c r="IW121" s="1538"/>
      <c r="IX121" s="1845"/>
      <c r="IY121" s="1538"/>
      <c r="IZ121" s="1845"/>
      <c r="JA121" s="1538"/>
      <c r="JB121" s="1845"/>
      <c r="JC121" s="1538"/>
      <c r="JD121" s="1845"/>
      <c r="JE121" s="1538"/>
      <c r="JF121" s="1845"/>
      <c r="JG121" s="1538"/>
      <c r="JH121" s="1845"/>
      <c r="JI121" s="1538"/>
      <c r="JJ121" s="1845"/>
      <c r="JK121" s="1538"/>
      <c r="JL121" s="1845"/>
      <c r="JM121" s="1538"/>
      <c r="JN121" s="1845"/>
      <c r="JO121" s="1538"/>
      <c r="JP121" s="1845"/>
      <c r="JQ121" s="1538"/>
      <c r="JR121" s="1845"/>
      <c r="JS121" s="1538"/>
      <c r="JT121" s="1845"/>
      <c r="JU121" s="1538"/>
      <c r="JV121" s="1845"/>
      <c r="JW121" s="1538"/>
      <c r="JX121" s="1845"/>
      <c r="JY121" s="1538"/>
      <c r="JZ121" s="1845"/>
      <c r="KA121" s="1538"/>
      <c r="KB121" s="1845"/>
      <c r="KC121" s="1538"/>
      <c r="KD121" s="1845"/>
      <c r="KE121" s="1538"/>
      <c r="KF121" s="1845"/>
      <c r="KG121" s="1538"/>
      <c r="KH121" s="1845"/>
      <c r="KI121" s="1538"/>
      <c r="KJ121" s="1845"/>
      <c r="KK121" s="1538"/>
      <c r="KL121" s="1845"/>
      <c r="KM121" s="1538"/>
      <c r="KN121" s="1845"/>
      <c r="KO121" s="1538"/>
      <c r="KP121" s="1845"/>
      <c r="KQ121" s="1538"/>
      <c r="KR121" s="1845"/>
      <c r="KS121" s="1538"/>
      <c r="KT121" s="1845"/>
      <c r="KU121" s="1538"/>
      <c r="KV121" s="1845"/>
      <c r="KW121" s="1538"/>
      <c r="KX121" s="1845"/>
      <c r="KY121" s="1538"/>
      <c r="KZ121" s="1845"/>
      <c r="LA121" s="1538"/>
      <c r="LB121" s="1845"/>
      <c r="LC121" s="1538"/>
      <c r="LD121" s="1845"/>
      <c r="LE121" s="1538"/>
      <c r="LF121" s="1845"/>
      <c r="LG121" s="1538"/>
      <c r="LH121" s="1845"/>
      <c r="LI121" s="1538"/>
      <c r="LJ121" s="1845"/>
      <c r="LK121" s="1538"/>
      <c r="LL121" s="1845"/>
      <c r="LM121" s="1538"/>
      <c r="LN121" s="1845"/>
      <c r="LO121" s="1538"/>
      <c r="LP121" s="1845"/>
      <c r="LQ121" s="1538"/>
      <c r="LR121" s="1845"/>
      <c r="LS121" s="1538"/>
      <c r="LT121" s="1845"/>
      <c r="LU121" s="1538"/>
      <c r="LV121" s="1845"/>
      <c r="LW121" s="1538"/>
      <c r="LX121" s="1845"/>
      <c r="LY121" s="1538"/>
      <c r="LZ121" s="1845"/>
      <c r="MA121" s="1538"/>
      <c r="MB121" s="1845"/>
      <c r="MC121" s="1538"/>
      <c r="MD121" s="1845"/>
      <c r="ME121" s="1538"/>
      <c r="MF121" s="1845"/>
      <c r="MG121" s="1538"/>
      <c r="MH121" s="1845"/>
      <c r="MI121" s="1538"/>
      <c r="MJ121" s="1845"/>
      <c r="MK121" s="1538"/>
      <c r="ML121" s="1845"/>
      <c r="MM121" s="1538"/>
      <c r="MN121" s="1845"/>
      <c r="MO121" s="1538"/>
      <c r="MP121" s="1845"/>
      <c r="MQ121" s="1538"/>
      <c r="MR121" s="1845"/>
      <c r="MS121" s="1538"/>
      <c r="MT121" s="1845"/>
      <c r="MU121" s="1538"/>
      <c r="MV121" s="1845"/>
      <c r="MW121" s="1538"/>
      <c r="MX121" s="1845"/>
      <c r="MY121" s="1538"/>
      <c r="MZ121" s="1845"/>
      <c r="NA121" s="1538"/>
      <c r="NB121" s="1845"/>
      <c r="NC121" s="1538"/>
      <c r="ND121" s="1845"/>
      <c r="NE121" s="1538"/>
      <c r="NF121" s="1845"/>
      <c r="NG121" s="1538"/>
      <c r="NH121" s="1845"/>
      <c r="NI121" s="1538"/>
      <c r="NJ121" s="1845"/>
      <c r="NK121" s="1538"/>
      <c r="NL121" s="1845"/>
      <c r="NM121" s="1538"/>
      <c r="NN121" s="1845"/>
      <c r="NO121" s="1538"/>
      <c r="NP121" s="1845"/>
      <c r="NQ121" s="1538"/>
      <c r="NR121" s="1845"/>
      <c r="NS121" s="1538"/>
      <c r="NT121" s="1845"/>
      <c r="NU121" s="1538"/>
      <c r="NV121" s="1845"/>
      <c r="NW121" s="1538"/>
      <c r="NX121" s="1845"/>
      <c r="NY121" s="1538"/>
      <c r="NZ121" s="1845"/>
      <c r="OA121" s="1538"/>
      <c r="OB121" s="1845"/>
      <c r="OC121" s="1538"/>
      <c r="OD121" s="1845"/>
      <c r="OE121" s="1538"/>
      <c r="OF121" s="1845"/>
      <c r="OG121" s="1538"/>
      <c r="OH121" s="1845"/>
      <c r="OI121" s="1538"/>
      <c r="OJ121" s="1845"/>
      <c r="OK121" s="1538"/>
      <c r="OL121" s="1845"/>
      <c r="OM121" s="1538"/>
      <c r="ON121" s="1845"/>
      <c r="OO121" s="1538"/>
      <c r="OP121" s="1845"/>
      <c r="OQ121" s="1538"/>
      <c r="OR121" s="1845"/>
      <c r="OS121" s="1538"/>
      <c r="OT121" s="1845"/>
      <c r="OU121" s="1538"/>
      <c r="OV121" s="1845"/>
      <c r="OW121" s="1538"/>
      <c r="OX121" s="1845"/>
      <c r="OY121" s="1538"/>
      <c r="OZ121" s="1845"/>
      <c r="PA121" s="1538"/>
      <c r="PB121" s="1845"/>
      <c r="PC121" s="1538"/>
      <c r="PD121" s="1845"/>
      <c r="PE121" s="1538"/>
      <c r="PF121" s="1845"/>
      <c r="PG121" s="1538"/>
      <c r="PH121" s="1845"/>
      <c r="PI121" s="1538"/>
      <c r="PJ121" s="1845"/>
      <c r="PK121" s="1538"/>
      <c r="PL121" s="1845"/>
      <c r="PM121" s="1538"/>
      <c r="PN121" s="1845"/>
      <c r="PO121" s="1538"/>
      <c r="PP121" s="1845"/>
      <c r="PQ121" s="1538"/>
      <c r="PR121" s="1845"/>
      <c r="PS121" s="1538"/>
      <c r="PT121" s="1845"/>
      <c r="PU121" s="1538"/>
      <c r="PV121" s="1845"/>
      <c r="PW121" s="1538"/>
      <c r="PX121" s="1845"/>
      <c r="PY121" s="1538"/>
      <c r="PZ121" s="1845"/>
      <c r="QA121" s="1538"/>
      <c r="QB121" s="1845"/>
      <c r="QC121" s="1538"/>
      <c r="QD121" s="1845"/>
      <c r="QE121" s="1538"/>
      <c r="QF121" s="1845"/>
      <c r="QG121" s="1538"/>
      <c r="QH121" s="1845"/>
      <c r="QI121" s="1538"/>
      <c r="QJ121" s="1845"/>
      <c r="QK121" s="1538"/>
      <c r="QL121" s="1845"/>
      <c r="QM121" s="1538"/>
      <c r="QN121" s="1845"/>
      <c r="QO121" s="1538"/>
      <c r="QP121" s="1845"/>
      <c r="QQ121" s="1538"/>
      <c r="QR121" s="1845"/>
      <c r="QS121" s="1538"/>
      <c r="QT121" s="1845"/>
      <c r="QU121" s="1538"/>
      <c r="QV121" s="1845"/>
      <c r="QW121" s="1538"/>
      <c r="QX121" s="1845"/>
      <c r="QY121" s="1538"/>
      <c r="QZ121" s="1845"/>
      <c r="RA121" s="1538"/>
      <c r="RB121" s="1845"/>
      <c r="RC121" s="1538"/>
      <c r="RD121" s="1845"/>
      <c r="RE121" s="1538"/>
      <c r="RF121" s="1845"/>
      <c r="RG121" s="1538"/>
      <c r="RH121" s="1845"/>
      <c r="RI121" s="1538"/>
      <c r="RJ121" s="1845"/>
      <c r="RK121" s="1538"/>
      <c r="RL121" s="1845"/>
      <c r="RM121" s="1538"/>
      <c r="RN121" s="1845"/>
      <c r="RO121" s="1538"/>
      <c r="RP121" s="1845"/>
      <c r="RQ121" s="1538"/>
      <c r="RR121" s="1845"/>
      <c r="RS121" s="1538"/>
      <c r="RT121" s="1845"/>
      <c r="RU121" s="1538"/>
      <c r="RV121" s="1845"/>
      <c r="RW121" s="1538"/>
      <c r="RX121" s="1845"/>
      <c r="RY121" s="1538"/>
      <c r="RZ121" s="1845"/>
      <c r="SA121" s="1538"/>
      <c r="SB121" s="1845"/>
      <c r="SC121" s="1538"/>
      <c r="SD121" s="1845"/>
      <c r="SE121" s="1538"/>
      <c r="SF121" s="1845"/>
      <c r="SG121" s="1538"/>
      <c r="SH121" s="1845"/>
      <c r="SI121" s="1538"/>
      <c r="SJ121" s="1845"/>
      <c r="SK121" s="1538"/>
      <c r="SL121" s="1845"/>
      <c r="SM121" s="1538"/>
      <c r="SN121" s="1845"/>
      <c r="SO121" s="1538"/>
      <c r="SP121" s="1845"/>
      <c r="SQ121" s="1538"/>
      <c r="SR121" s="1845"/>
      <c r="SS121" s="1538"/>
      <c r="ST121" s="1845"/>
      <c r="SU121" s="1538"/>
      <c r="SV121" s="1845"/>
      <c r="SW121" s="1538"/>
      <c r="SX121" s="1845"/>
      <c r="SY121" s="1538"/>
      <c r="SZ121" s="1845"/>
      <c r="TA121" s="1538"/>
      <c r="TB121" s="1845"/>
      <c r="TC121" s="1538"/>
      <c r="TD121" s="1845"/>
      <c r="TE121" s="1538"/>
      <c r="TF121" s="1845"/>
      <c r="TG121" s="1538"/>
      <c r="TH121" s="1845"/>
      <c r="TI121" s="1538"/>
      <c r="TJ121" s="1845"/>
      <c r="TK121" s="1538"/>
      <c r="TL121" s="1845"/>
      <c r="TM121" s="1538"/>
      <c r="TN121" s="1845"/>
      <c r="TO121" s="1538"/>
      <c r="TP121" s="1845"/>
      <c r="TQ121" s="1538"/>
      <c r="TR121" s="1845"/>
      <c r="TS121" s="1538"/>
      <c r="TT121" s="1845"/>
      <c r="TU121" s="1538"/>
      <c r="TV121" s="1845"/>
      <c r="TW121" s="1538"/>
      <c r="TX121" s="1845"/>
      <c r="TY121" s="1538"/>
      <c r="TZ121" s="1845"/>
      <c r="UA121" s="1538"/>
      <c r="UB121" s="1845"/>
      <c r="UC121" s="1538"/>
      <c r="UD121" s="1845"/>
      <c r="UE121" s="1538"/>
      <c r="UF121" s="1845"/>
      <c r="UG121" s="1538"/>
      <c r="UH121" s="1845"/>
      <c r="UI121" s="1538"/>
      <c r="UJ121" s="1845"/>
      <c r="UK121" s="1538"/>
      <c r="UL121" s="1845"/>
      <c r="UM121" s="1538"/>
      <c r="UN121" s="1845"/>
      <c r="UO121" s="1538"/>
      <c r="UP121" s="1845"/>
      <c r="UQ121" s="1538"/>
      <c r="UR121" s="1845"/>
      <c r="US121" s="1538"/>
      <c r="UT121" s="1845"/>
      <c r="UU121" s="1538"/>
      <c r="UV121" s="1845"/>
      <c r="UW121" s="1538"/>
      <c r="UX121" s="1845"/>
      <c r="UY121" s="1538"/>
      <c r="UZ121" s="1845"/>
      <c r="VA121" s="1538"/>
      <c r="VB121" s="1845"/>
      <c r="VC121" s="1538"/>
      <c r="VD121" s="1845"/>
      <c r="VE121" s="1538"/>
      <c r="VF121" s="1845"/>
      <c r="VG121" s="1538"/>
      <c r="VH121" s="1845"/>
      <c r="VI121" s="1538"/>
      <c r="VJ121" s="1845"/>
      <c r="VK121" s="1538"/>
      <c r="VL121" s="1845"/>
      <c r="VM121" s="1538"/>
      <c r="VN121" s="1845"/>
      <c r="VO121" s="1538"/>
      <c r="VP121" s="1845"/>
      <c r="VQ121" s="1538"/>
      <c r="VR121" s="1845"/>
      <c r="VS121" s="1538"/>
      <c r="VT121" s="1845"/>
      <c r="VU121" s="1538"/>
      <c r="VV121" s="1845"/>
      <c r="VW121" s="1538"/>
      <c r="VX121" s="1845"/>
      <c r="VY121" s="1538"/>
      <c r="VZ121" s="1845"/>
      <c r="WA121" s="1538"/>
      <c r="WB121" s="1845"/>
      <c r="WC121" s="1538"/>
      <c r="WD121" s="1845"/>
      <c r="WE121" s="1538"/>
      <c r="WF121" s="1845"/>
      <c r="WG121" s="1538"/>
      <c r="WH121" s="1845"/>
      <c r="WI121" s="1538"/>
      <c r="WJ121" s="1845"/>
      <c r="WK121" s="1538"/>
      <c r="WL121" s="1845"/>
      <c r="WM121" s="1538"/>
      <c r="WN121" s="1845"/>
      <c r="WO121" s="1538"/>
      <c r="WP121" s="1845"/>
      <c r="WQ121" s="1538"/>
      <c r="WR121" s="1845"/>
      <c r="WS121" s="1538"/>
      <c r="WT121" s="1845"/>
      <c r="WU121" s="1538"/>
      <c r="WV121" s="1845"/>
      <c r="WW121" s="1538"/>
      <c r="WX121" s="1845"/>
      <c r="WY121" s="1538"/>
      <c r="WZ121" s="1845"/>
      <c r="XA121" s="1538"/>
      <c r="XB121" s="1845"/>
      <c r="XC121" s="1538"/>
      <c r="XD121" s="1845"/>
      <c r="XE121" s="1538"/>
      <c r="XF121" s="1845"/>
      <c r="XG121" s="1538"/>
      <c r="XH121" s="1845"/>
      <c r="XI121" s="1538"/>
      <c r="XJ121" s="1845"/>
      <c r="XK121" s="1538"/>
      <c r="XL121" s="1845"/>
      <c r="XM121" s="1538"/>
      <c r="XN121" s="1845"/>
      <c r="XO121" s="1538"/>
      <c r="XP121" s="1845"/>
      <c r="XQ121" s="1538"/>
      <c r="XR121" s="1845"/>
      <c r="XS121" s="1538"/>
      <c r="XT121" s="1845"/>
      <c r="XU121" s="1538"/>
      <c r="XV121" s="1845"/>
      <c r="XW121" s="1538"/>
      <c r="XX121" s="1845"/>
      <c r="XY121" s="1538"/>
      <c r="XZ121" s="1845"/>
      <c r="YA121" s="1538"/>
      <c r="YB121" s="1845"/>
      <c r="YC121" s="1538"/>
      <c r="YD121" s="1845"/>
      <c r="YE121" s="1538"/>
      <c r="YF121" s="1845"/>
      <c r="YG121" s="1538"/>
      <c r="YH121" s="1845"/>
      <c r="YI121" s="1538"/>
      <c r="YJ121" s="1845"/>
      <c r="YK121" s="1538"/>
      <c r="YL121" s="1845"/>
      <c r="YM121" s="1538"/>
      <c r="YN121" s="1845"/>
      <c r="YO121" s="1538"/>
      <c r="YP121" s="1845"/>
      <c r="YQ121" s="1538"/>
      <c r="YR121" s="1845"/>
      <c r="YS121" s="1538"/>
      <c r="YT121" s="1845"/>
      <c r="YU121" s="1538"/>
      <c r="YV121" s="1845"/>
      <c r="YW121" s="1538"/>
      <c r="YX121" s="1845"/>
      <c r="YY121" s="1538"/>
      <c r="YZ121" s="1845"/>
      <c r="ZA121" s="1538"/>
      <c r="ZB121" s="1845"/>
      <c r="ZC121" s="1538"/>
      <c r="ZD121" s="1845"/>
      <c r="ZE121" s="1538"/>
      <c r="ZF121" s="1845"/>
      <c r="ZG121" s="1538"/>
      <c r="ZH121" s="1845"/>
      <c r="ZI121" s="1538"/>
      <c r="ZJ121" s="1845"/>
      <c r="ZK121" s="1538"/>
      <c r="ZL121" s="1845"/>
      <c r="ZM121" s="1538"/>
      <c r="ZN121" s="1845"/>
      <c r="ZO121" s="1538"/>
      <c r="ZP121" s="1845"/>
      <c r="ZQ121" s="1538"/>
      <c r="ZR121" s="1845"/>
      <c r="ZS121" s="1538"/>
      <c r="ZT121" s="1845"/>
      <c r="ZU121" s="1538"/>
      <c r="ZV121" s="1845"/>
      <c r="ZW121" s="1538"/>
      <c r="ZX121" s="1845"/>
      <c r="ZY121" s="1538"/>
      <c r="ZZ121" s="1845"/>
      <c r="AAA121" s="1538"/>
      <c r="AAB121" s="1845"/>
      <c r="AAC121" s="1538"/>
      <c r="AAD121" s="1845"/>
      <c r="AAE121" s="1538"/>
      <c r="AAF121" s="1845"/>
      <c r="AAG121" s="1538"/>
      <c r="AAH121" s="1845"/>
      <c r="AAI121" s="1538"/>
      <c r="AAJ121" s="1845"/>
      <c r="AAK121" s="1538"/>
      <c r="AAL121" s="1845"/>
      <c r="AAM121" s="1538"/>
      <c r="AAN121" s="1845"/>
      <c r="AAO121" s="1538"/>
      <c r="AAP121" s="1845"/>
      <c r="AAQ121" s="1538"/>
      <c r="AAR121" s="1845"/>
      <c r="AAS121" s="1538"/>
      <c r="AAT121" s="1845"/>
      <c r="AAU121" s="1538"/>
      <c r="AAV121" s="1845"/>
      <c r="AAW121" s="1538"/>
      <c r="AAX121" s="1845"/>
      <c r="AAY121" s="1538"/>
      <c r="AAZ121" s="1845"/>
      <c r="ABA121" s="1538"/>
      <c r="ABB121" s="1845"/>
      <c r="ABC121" s="1538"/>
      <c r="ABD121" s="1845"/>
      <c r="ABE121" s="1538"/>
      <c r="ABF121" s="1845"/>
      <c r="ABG121" s="1538"/>
      <c r="ABH121" s="1845"/>
      <c r="ABI121" s="1538"/>
      <c r="ABJ121" s="1845"/>
      <c r="ABK121" s="1538"/>
      <c r="ABL121" s="1845"/>
      <c r="ABM121" s="1538"/>
      <c r="ABN121" s="1845"/>
      <c r="ABO121" s="1538"/>
      <c r="ABP121" s="1845"/>
      <c r="ABQ121" s="1538"/>
      <c r="ABR121" s="1845"/>
      <c r="ABS121" s="1538"/>
      <c r="ABT121" s="1845"/>
      <c r="ABU121" s="1538"/>
      <c r="ABV121" s="1845"/>
      <c r="ABW121" s="1538"/>
      <c r="ABX121" s="1845"/>
      <c r="ABY121" s="1538"/>
      <c r="ABZ121" s="1845"/>
      <c r="ACA121" s="1538"/>
      <c r="ACB121" s="1845"/>
      <c r="ACC121" s="1538"/>
      <c r="ACD121" s="1845"/>
      <c r="ACE121" s="1538"/>
      <c r="ACF121" s="1845"/>
      <c r="ACG121" s="1538"/>
      <c r="ACH121" s="1845"/>
      <c r="ACI121" s="1538"/>
      <c r="ACJ121" s="1845"/>
      <c r="ACK121" s="1538"/>
      <c r="ACL121" s="1845"/>
      <c r="ACM121" s="1538"/>
      <c r="ACN121" s="1845"/>
      <c r="ACO121" s="1538"/>
      <c r="ACP121" s="1845"/>
      <c r="ACQ121" s="1538"/>
      <c r="ACR121" s="1845"/>
      <c r="ACS121" s="1538"/>
      <c r="ACT121" s="1845"/>
      <c r="ACU121" s="1538"/>
      <c r="ACV121" s="1845"/>
      <c r="ACW121" s="1538"/>
      <c r="ACX121" s="1845"/>
      <c r="ACY121" s="1538"/>
      <c r="ACZ121" s="1845"/>
      <c r="ADA121" s="1538"/>
      <c r="ADB121" s="1845"/>
      <c r="ADC121" s="1538"/>
      <c r="ADD121" s="1845"/>
      <c r="ADE121" s="1538"/>
      <c r="ADF121" s="1845"/>
      <c r="ADG121" s="1538"/>
      <c r="ADH121" s="1845"/>
      <c r="ADI121" s="1538"/>
      <c r="ADJ121" s="1845"/>
      <c r="ADK121" s="1538"/>
      <c r="ADL121" s="1845"/>
      <c r="ADM121" s="1538"/>
      <c r="ADN121" s="1845"/>
      <c r="ADO121" s="1538"/>
      <c r="ADP121" s="1845"/>
      <c r="ADQ121" s="1538"/>
      <c r="ADR121" s="1845"/>
      <c r="ADS121" s="1538"/>
      <c r="ADT121" s="1845"/>
      <c r="ADU121" s="1538"/>
      <c r="ADV121" s="1845"/>
      <c r="ADW121" s="1538"/>
      <c r="ADX121" s="1845"/>
      <c r="ADY121" s="1538"/>
      <c r="ADZ121" s="1845"/>
      <c r="AEA121" s="1538"/>
      <c r="AEB121" s="1845"/>
      <c r="AEC121" s="1538"/>
      <c r="AED121" s="1845"/>
      <c r="AEE121" s="1538"/>
      <c r="AEF121" s="1845"/>
      <c r="AEG121" s="1538"/>
      <c r="AEH121" s="1845"/>
      <c r="AEI121" s="1538"/>
      <c r="AEJ121" s="1845"/>
      <c r="AEK121" s="1538"/>
      <c r="AEL121" s="1845"/>
      <c r="AEM121" s="1538"/>
      <c r="AEN121" s="1845"/>
      <c r="AEO121" s="1538"/>
      <c r="AEP121" s="1845"/>
      <c r="AEQ121" s="1538"/>
      <c r="AER121" s="1845"/>
      <c r="AES121" s="1538"/>
      <c r="AET121" s="1845"/>
      <c r="AEU121" s="1538"/>
      <c r="AEV121" s="1845"/>
      <c r="AEW121" s="1538"/>
      <c r="AEX121" s="1845"/>
      <c r="AEY121" s="1538"/>
      <c r="AEZ121" s="1845"/>
      <c r="AFA121" s="1538"/>
      <c r="AFB121" s="1845"/>
      <c r="AFC121" s="1538"/>
      <c r="AFD121" s="1845"/>
      <c r="AFE121" s="1538"/>
      <c r="AFF121" s="1845"/>
      <c r="AFG121" s="1538"/>
      <c r="AFH121" s="1845"/>
      <c r="AFI121" s="1538"/>
      <c r="AFJ121" s="1845"/>
      <c r="AFK121" s="1538"/>
      <c r="AFL121" s="1845"/>
      <c r="AFM121" s="1538"/>
      <c r="AFN121" s="1845"/>
      <c r="AFO121" s="1538"/>
      <c r="AFP121" s="1845"/>
      <c r="AFQ121" s="1538"/>
      <c r="AFR121" s="1845"/>
      <c r="AFS121" s="1538"/>
      <c r="AFT121" s="1845"/>
      <c r="AFU121" s="1538"/>
      <c r="AFV121" s="1845"/>
      <c r="AFW121" s="1538"/>
      <c r="AFX121" s="1845"/>
      <c r="AFY121" s="1538"/>
      <c r="AFZ121" s="1845"/>
      <c r="AGA121" s="1538"/>
      <c r="AGB121" s="1845"/>
      <c r="AGC121" s="1538"/>
      <c r="AGD121" s="1845"/>
      <c r="AGE121" s="1538"/>
      <c r="AGF121" s="1845"/>
      <c r="AGG121" s="1538"/>
      <c r="AGH121" s="1845"/>
      <c r="AGI121" s="1538"/>
      <c r="AGJ121" s="1845"/>
      <c r="AGK121" s="1538"/>
      <c r="AGL121" s="1845"/>
      <c r="AGM121" s="1538"/>
      <c r="AGN121" s="1845"/>
      <c r="AGO121" s="1538"/>
      <c r="AGP121" s="1845"/>
      <c r="AGQ121" s="1538"/>
      <c r="AGR121" s="1845"/>
      <c r="AGS121" s="1538"/>
      <c r="AGT121" s="1845"/>
      <c r="AGU121" s="1538"/>
      <c r="AGV121" s="1845"/>
      <c r="AGW121" s="1538"/>
      <c r="AGX121" s="1845"/>
      <c r="AGY121" s="1538"/>
      <c r="AGZ121" s="1845"/>
      <c r="AHA121" s="1538"/>
      <c r="AHB121" s="1845"/>
      <c r="AHC121" s="1538"/>
      <c r="AHD121" s="1845"/>
      <c r="AHE121" s="1538"/>
      <c r="AHF121" s="1845"/>
      <c r="AHG121" s="1538"/>
      <c r="AHH121" s="1845"/>
      <c r="AHI121" s="1538"/>
      <c r="AHJ121" s="1845"/>
      <c r="AHK121" s="1538"/>
      <c r="AHL121" s="1845"/>
      <c r="AHM121" s="1538"/>
      <c r="AHN121" s="1845"/>
      <c r="AHO121" s="1538"/>
      <c r="AHP121" s="1845"/>
      <c r="AHQ121" s="1538"/>
      <c r="AHR121" s="1845"/>
      <c r="AHS121" s="1538"/>
      <c r="AHT121" s="1845"/>
      <c r="AHU121" s="1538"/>
      <c r="AHV121" s="1845"/>
      <c r="AHW121" s="1538"/>
      <c r="AHX121" s="1845"/>
      <c r="AHY121" s="1538"/>
      <c r="AHZ121" s="1845"/>
      <c r="AIA121" s="1538"/>
      <c r="AIB121" s="1845"/>
      <c r="AIC121" s="1538"/>
      <c r="AID121" s="1845"/>
      <c r="AIE121" s="1538"/>
      <c r="AIF121" s="1845"/>
      <c r="AIG121" s="1538"/>
      <c r="AIH121" s="1845"/>
      <c r="AII121" s="1538"/>
      <c r="AIJ121" s="1845"/>
      <c r="AIK121" s="1538"/>
      <c r="AIL121" s="1845"/>
      <c r="AIM121" s="1538"/>
      <c r="AIN121" s="1845"/>
      <c r="AIO121" s="1538"/>
      <c r="AIP121" s="1845"/>
      <c r="AIQ121" s="1538"/>
      <c r="AIR121" s="1845"/>
      <c r="AIS121" s="1538"/>
      <c r="AIT121" s="1845"/>
      <c r="AIU121" s="1538"/>
      <c r="AIV121" s="1845"/>
      <c r="AIW121" s="1538"/>
      <c r="AIX121" s="1845"/>
      <c r="AIY121" s="1538"/>
      <c r="AIZ121" s="1845"/>
      <c r="AJA121" s="1538"/>
      <c r="AJB121" s="1845"/>
      <c r="AJC121" s="1538"/>
      <c r="AJD121" s="1845"/>
      <c r="AJE121" s="1538"/>
      <c r="AJF121" s="1845"/>
      <c r="AJG121" s="1538"/>
      <c r="AJH121" s="1845"/>
      <c r="AJI121" s="1538"/>
      <c r="AJJ121" s="1845"/>
      <c r="AJK121" s="1538"/>
      <c r="AJL121" s="1845"/>
      <c r="AJM121" s="1538"/>
      <c r="AJN121" s="1845"/>
      <c r="AJO121" s="1538"/>
      <c r="AJP121" s="1845"/>
      <c r="AJQ121" s="1538"/>
      <c r="AJR121" s="1845"/>
      <c r="AJS121" s="1538"/>
      <c r="AJT121" s="1845"/>
      <c r="AJU121" s="1538"/>
      <c r="AJV121" s="1845"/>
      <c r="AJW121" s="1538"/>
      <c r="AJX121" s="1845"/>
      <c r="AJY121" s="1538"/>
      <c r="AJZ121" s="1845"/>
      <c r="AKA121" s="1538"/>
      <c r="AKB121" s="1845"/>
      <c r="AKC121" s="1538"/>
      <c r="AKD121" s="1845"/>
      <c r="AKE121" s="1538"/>
      <c r="AKF121" s="1845"/>
      <c r="AKG121" s="1538"/>
      <c r="AKH121" s="1845"/>
      <c r="AKI121" s="1538"/>
      <c r="AKJ121" s="1845"/>
      <c r="AKK121" s="1538"/>
      <c r="AKL121" s="1845"/>
      <c r="AKM121" s="1538"/>
      <c r="AKN121" s="1845"/>
      <c r="AKO121" s="1538"/>
      <c r="AKP121" s="1845"/>
      <c r="AKQ121" s="1538"/>
      <c r="AKR121" s="1845"/>
      <c r="AKS121" s="1538"/>
      <c r="AKT121" s="1845"/>
      <c r="AKU121" s="1538"/>
      <c r="AKV121" s="1845"/>
      <c r="AKW121" s="1538"/>
      <c r="AKX121" s="1845"/>
      <c r="AKY121" s="1538"/>
      <c r="AKZ121" s="1845"/>
      <c r="ALA121" s="1538"/>
      <c r="ALB121" s="1845"/>
      <c r="ALC121" s="1538"/>
      <c r="ALD121" s="1845"/>
      <c r="ALE121" s="1538"/>
      <c r="ALF121" s="1845"/>
      <c r="ALG121" s="1538"/>
      <c r="ALH121" s="1845"/>
      <c r="ALI121" s="1538"/>
      <c r="ALJ121" s="1845"/>
      <c r="ALK121" s="1538"/>
      <c r="ALL121" s="1845"/>
      <c r="ALM121" s="1538"/>
      <c r="ALN121" s="1845"/>
      <c r="ALO121" s="1538"/>
      <c r="ALP121" s="1845"/>
      <c r="ALQ121" s="1538"/>
      <c r="ALR121" s="1845"/>
      <c r="ALS121" s="1538"/>
      <c r="ALT121" s="1845"/>
      <c r="ALU121" s="1538"/>
      <c r="ALV121" s="1845"/>
      <c r="ALW121" s="1538"/>
      <c r="ALX121" s="1845"/>
      <c r="ALY121" s="1538"/>
      <c r="ALZ121" s="1845"/>
      <c r="AMA121" s="1538"/>
      <c r="AMB121" s="1845"/>
      <c r="AMC121" s="1538"/>
      <c r="AMD121" s="1845"/>
      <c r="AME121" s="1538"/>
      <c r="AMF121" s="1845"/>
      <c r="AMG121" s="1538"/>
      <c r="AMH121" s="1845"/>
      <c r="AMI121" s="1538"/>
      <c r="AMJ121" s="1845"/>
      <c r="AMK121" s="1538"/>
      <c r="AML121" s="1845"/>
      <c r="AMM121" s="1538"/>
      <c r="AMN121" s="1845"/>
      <c r="AMO121" s="1538"/>
      <c r="AMP121" s="1845"/>
      <c r="AMQ121" s="1538"/>
      <c r="AMR121" s="1845"/>
      <c r="AMS121" s="1538"/>
      <c r="AMT121" s="1845"/>
      <c r="AMU121" s="1538"/>
      <c r="AMV121" s="1845"/>
      <c r="AMW121" s="1538"/>
      <c r="AMX121" s="1845"/>
      <c r="AMY121" s="1538"/>
      <c r="AMZ121" s="1845"/>
      <c r="ANA121" s="1538"/>
      <c r="ANB121" s="1845"/>
      <c r="ANC121" s="1538"/>
      <c r="AND121" s="1845"/>
      <c r="ANE121" s="1538"/>
      <c r="ANF121" s="1845"/>
      <c r="ANG121" s="1538"/>
      <c r="ANH121" s="1845"/>
      <c r="ANI121" s="1538"/>
      <c r="ANJ121" s="1845"/>
      <c r="ANK121" s="1538"/>
      <c r="ANL121" s="1845"/>
      <c r="ANM121" s="1538"/>
      <c r="ANN121" s="1845"/>
      <c r="ANO121" s="1538"/>
      <c r="ANP121" s="1845"/>
      <c r="ANQ121" s="1538"/>
      <c r="ANR121" s="1845"/>
      <c r="ANS121" s="1538"/>
      <c r="ANT121" s="1845"/>
      <c r="ANU121" s="1538"/>
      <c r="ANV121" s="1845"/>
      <c r="ANW121" s="1538"/>
      <c r="ANX121" s="1845"/>
      <c r="ANY121" s="1538"/>
      <c r="ANZ121" s="1845"/>
      <c r="AOA121" s="1538"/>
      <c r="AOB121" s="1845"/>
      <c r="AOC121" s="1538"/>
      <c r="AOD121" s="1845"/>
      <c r="AOE121" s="1538"/>
      <c r="AOF121" s="1845"/>
      <c r="AOG121" s="1538"/>
      <c r="AOH121" s="1845"/>
      <c r="AOI121" s="1538"/>
      <c r="AOJ121" s="1845"/>
      <c r="AOK121" s="1538"/>
      <c r="AOL121" s="1845"/>
      <c r="AOM121" s="1538"/>
      <c r="AON121" s="1845"/>
      <c r="AOO121" s="1538"/>
      <c r="AOP121" s="1845"/>
      <c r="AOQ121" s="1538"/>
      <c r="AOR121" s="1845"/>
      <c r="AOS121" s="1538"/>
      <c r="AOT121" s="1845"/>
      <c r="AOU121" s="1538"/>
      <c r="AOV121" s="1845"/>
      <c r="AOW121" s="1538"/>
      <c r="AOX121" s="1845"/>
      <c r="AOY121" s="1538"/>
      <c r="AOZ121" s="1845"/>
      <c r="APA121" s="1538"/>
      <c r="APB121" s="1845"/>
      <c r="APC121" s="1538"/>
      <c r="APD121" s="1845"/>
      <c r="APE121" s="1538"/>
      <c r="APF121" s="1845"/>
      <c r="APG121" s="1538"/>
      <c r="APH121" s="1845"/>
      <c r="API121" s="1538"/>
      <c r="APJ121" s="1845"/>
      <c r="APK121" s="1538"/>
      <c r="APL121" s="1845"/>
      <c r="APM121" s="1538"/>
      <c r="APN121" s="1845"/>
      <c r="APO121" s="1538"/>
      <c r="APP121" s="1845"/>
      <c r="APQ121" s="1538"/>
      <c r="APR121" s="1845"/>
      <c r="APS121" s="1538"/>
      <c r="APT121" s="1845"/>
      <c r="APU121" s="1538"/>
      <c r="APV121" s="1845"/>
      <c r="APW121" s="1538"/>
      <c r="APX121" s="1845"/>
      <c r="APY121" s="1538"/>
      <c r="APZ121" s="1845"/>
      <c r="AQA121" s="1538"/>
      <c r="AQB121" s="1845"/>
      <c r="AQC121" s="1538"/>
      <c r="AQD121" s="1845"/>
      <c r="AQE121" s="1538"/>
      <c r="AQF121" s="1845"/>
      <c r="AQG121" s="1538"/>
      <c r="AQH121" s="1845"/>
      <c r="AQI121" s="1538"/>
      <c r="AQJ121" s="1845"/>
      <c r="AQK121" s="1538"/>
      <c r="AQL121" s="1845"/>
      <c r="AQM121" s="1538"/>
      <c r="AQN121" s="1845"/>
      <c r="AQO121" s="1538"/>
      <c r="AQP121" s="1845"/>
      <c r="AQQ121" s="1538"/>
      <c r="AQR121" s="1845"/>
      <c r="AQS121" s="1538"/>
      <c r="AQT121" s="1845"/>
      <c r="AQU121" s="1538"/>
      <c r="AQV121" s="1845"/>
      <c r="AQW121" s="1538"/>
      <c r="AQX121" s="1845"/>
      <c r="AQY121" s="1538"/>
      <c r="AQZ121" s="1845"/>
      <c r="ARA121" s="1538"/>
      <c r="ARB121" s="1845"/>
      <c r="ARC121" s="1538"/>
      <c r="ARD121" s="1845"/>
      <c r="ARE121" s="1538"/>
      <c r="ARF121" s="1845"/>
      <c r="ARG121" s="1538"/>
      <c r="ARH121" s="1845"/>
      <c r="ARI121" s="1538"/>
      <c r="ARJ121" s="1845"/>
      <c r="ARK121" s="1538"/>
      <c r="ARL121" s="1845"/>
      <c r="ARM121" s="1538"/>
      <c r="ARN121" s="1845"/>
      <c r="ARO121" s="1538"/>
      <c r="ARP121" s="1845"/>
      <c r="ARQ121" s="1538"/>
      <c r="ARR121" s="1845"/>
      <c r="ARS121" s="1538"/>
      <c r="ART121" s="1845"/>
      <c r="ARU121" s="1538"/>
      <c r="ARV121" s="1845"/>
      <c r="ARW121" s="1538"/>
      <c r="ARX121" s="1845"/>
      <c r="ARY121" s="1538"/>
      <c r="ARZ121" s="1845"/>
      <c r="ASA121" s="1538"/>
      <c r="ASB121" s="1845"/>
      <c r="ASC121" s="1538"/>
      <c r="ASD121" s="1845"/>
      <c r="ASE121" s="1538"/>
      <c r="ASF121" s="1845"/>
      <c r="ASG121" s="1538"/>
      <c r="ASH121" s="1845"/>
      <c r="ASI121" s="1538"/>
      <c r="ASJ121" s="1845"/>
      <c r="ASK121" s="1538"/>
      <c r="ASL121" s="1845"/>
      <c r="ASM121" s="1538"/>
      <c r="ASN121" s="1845"/>
      <c r="ASO121" s="1538"/>
      <c r="ASP121" s="1845"/>
      <c r="ASQ121" s="1538"/>
      <c r="ASR121" s="1845"/>
      <c r="ASS121" s="1538"/>
      <c r="AST121" s="1845"/>
      <c r="ASU121" s="1538"/>
      <c r="ASV121" s="1845"/>
      <c r="ASW121" s="1538"/>
      <c r="ASX121" s="1845"/>
      <c r="ASY121" s="1538"/>
      <c r="ASZ121" s="1845"/>
      <c r="ATA121" s="1538"/>
      <c r="ATB121" s="1845"/>
      <c r="ATC121" s="1538"/>
      <c r="ATD121" s="1845"/>
      <c r="ATE121" s="1538"/>
      <c r="ATF121" s="1845"/>
      <c r="ATG121" s="1538"/>
      <c r="ATH121" s="1845"/>
      <c r="ATI121" s="1538"/>
      <c r="ATJ121" s="1845"/>
      <c r="ATK121" s="1538"/>
      <c r="ATL121" s="1845"/>
      <c r="ATM121" s="1538"/>
      <c r="ATN121" s="1845"/>
      <c r="ATO121" s="1538"/>
      <c r="ATP121" s="1845"/>
      <c r="ATQ121" s="1538"/>
      <c r="ATR121" s="1845"/>
      <c r="ATS121" s="1538"/>
      <c r="ATT121" s="1845"/>
      <c r="ATU121" s="1538"/>
      <c r="ATV121" s="1845"/>
      <c r="ATW121" s="1538"/>
      <c r="ATX121" s="1845"/>
      <c r="ATY121" s="1538"/>
      <c r="ATZ121" s="1845"/>
      <c r="AUA121" s="1538"/>
      <c r="AUB121" s="1845"/>
      <c r="AUC121" s="1538"/>
      <c r="AUD121" s="1845"/>
      <c r="AUE121" s="1538"/>
      <c r="AUF121" s="1845"/>
      <c r="AUG121" s="1538"/>
      <c r="AUH121" s="1845"/>
      <c r="AUI121" s="1538"/>
      <c r="AUJ121" s="1845"/>
      <c r="AUK121" s="1538"/>
      <c r="AUL121" s="1845"/>
      <c r="AUM121" s="1538"/>
      <c r="AUN121" s="1845"/>
      <c r="AUO121" s="1538"/>
      <c r="AUP121" s="1845"/>
      <c r="AUQ121" s="1538"/>
      <c r="AUR121" s="1845"/>
      <c r="AUS121" s="1538"/>
      <c r="AUT121" s="1845"/>
      <c r="AUU121" s="1538"/>
      <c r="AUV121" s="1845"/>
      <c r="AUW121" s="1538"/>
      <c r="AUX121" s="1845"/>
      <c r="AUY121" s="1538"/>
      <c r="AUZ121" s="1845"/>
      <c r="AVA121" s="1538"/>
      <c r="AVB121" s="1845"/>
      <c r="AVC121" s="1538"/>
      <c r="AVD121" s="1845"/>
      <c r="AVE121" s="1538"/>
      <c r="AVF121" s="1845"/>
      <c r="AVG121" s="1538"/>
      <c r="AVH121" s="1845"/>
      <c r="AVI121" s="1538"/>
      <c r="AVJ121" s="1845"/>
      <c r="AVK121" s="1538"/>
      <c r="AVL121" s="1845"/>
      <c r="AVM121" s="1538"/>
      <c r="AVN121" s="1845"/>
      <c r="AVO121" s="1538"/>
      <c r="AVP121" s="1845"/>
      <c r="AVQ121" s="1538"/>
      <c r="AVR121" s="1845"/>
      <c r="AVS121" s="1538"/>
      <c r="AVT121" s="1845"/>
      <c r="AVU121" s="1538"/>
      <c r="AVV121" s="1845"/>
      <c r="AVW121" s="1538"/>
      <c r="AVX121" s="1845"/>
      <c r="AVY121" s="1538"/>
      <c r="AVZ121" s="1845"/>
      <c r="AWA121" s="1538"/>
      <c r="AWB121" s="1845"/>
      <c r="AWC121" s="1538"/>
      <c r="AWD121" s="1845"/>
      <c r="AWE121" s="1538"/>
      <c r="AWF121" s="1845"/>
      <c r="AWG121" s="1538"/>
      <c r="AWH121" s="1845"/>
      <c r="AWI121" s="1538"/>
      <c r="AWJ121" s="1845"/>
      <c r="AWK121" s="1538"/>
      <c r="AWL121" s="1845"/>
      <c r="AWM121" s="1538"/>
      <c r="AWN121" s="1845"/>
      <c r="AWO121" s="1538"/>
      <c r="AWP121" s="1845"/>
      <c r="AWQ121" s="1538"/>
      <c r="AWR121" s="1845"/>
      <c r="AWS121" s="1538"/>
      <c r="AWT121" s="1845"/>
      <c r="AWU121" s="1538"/>
      <c r="AWV121" s="1845"/>
      <c r="AWW121" s="1538"/>
      <c r="AWX121" s="1845"/>
      <c r="AWY121" s="1538"/>
      <c r="AWZ121" s="1845"/>
      <c r="AXA121" s="1538"/>
      <c r="AXB121" s="1845"/>
      <c r="AXC121" s="1538"/>
      <c r="AXD121" s="1845"/>
      <c r="AXE121" s="1538"/>
      <c r="AXF121" s="1845"/>
      <c r="AXG121" s="1538"/>
      <c r="AXH121" s="1845"/>
      <c r="AXI121" s="1538"/>
      <c r="AXJ121" s="1845"/>
      <c r="AXK121" s="1538"/>
      <c r="AXL121" s="1845"/>
      <c r="AXM121" s="1538"/>
      <c r="AXN121" s="1845"/>
      <c r="AXO121" s="1538"/>
      <c r="AXP121" s="1845"/>
      <c r="AXQ121" s="1538"/>
      <c r="AXR121" s="1845"/>
      <c r="AXS121" s="1538"/>
      <c r="AXT121" s="1845"/>
      <c r="AXU121" s="1538"/>
      <c r="AXV121" s="1845"/>
      <c r="AXW121" s="1538"/>
      <c r="AXX121" s="1845"/>
      <c r="AXY121" s="1538"/>
      <c r="AXZ121" s="1845"/>
      <c r="AYA121" s="1538"/>
      <c r="AYB121" s="1845"/>
      <c r="AYC121" s="1538"/>
      <c r="AYD121" s="1845"/>
      <c r="AYE121" s="1538"/>
      <c r="AYF121" s="1845"/>
      <c r="AYG121" s="1538"/>
      <c r="AYH121" s="1845"/>
      <c r="AYI121" s="1538"/>
      <c r="AYJ121" s="1845"/>
      <c r="AYK121" s="1538"/>
      <c r="AYL121" s="1845"/>
      <c r="AYM121" s="1538"/>
      <c r="AYN121" s="1845"/>
      <c r="AYO121" s="1538"/>
      <c r="AYP121" s="1845"/>
      <c r="AYQ121" s="1538"/>
      <c r="AYR121" s="1845"/>
      <c r="AYS121" s="1538"/>
      <c r="AYT121" s="1845"/>
      <c r="AYU121" s="1538"/>
      <c r="AYV121" s="1845"/>
      <c r="AYW121" s="1538"/>
      <c r="AYX121" s="1845"/>
      <c r="AYY121" s="1538"/>
      <c r="AYZ121" s="1845"/>
      <c r="AZA121" s="1538"/>
      <c r="AZB121" s="1845"/>
      <c r="AZC121" s="1538"/>
      <c r="AZD121" s="1845"/>
      <c r="AZE121" s="1538"/>
      <c r="AZF121" s="1845"/>
      <c r="AZG121" s="1538"/>
      <c r="AZH121" s="1845"/>
      <c r="AZI121" s="1538"/>
      <c r="AZJ121" s="1845"/>
      <c r="AZK121" s="1538"/>
      <c r="AZL121" s="1845"/>
      <c r="AZM121" s="1538"/>
      <c r="AZN121" s="1845"/>
      <c r="AZO121" s="1538"/>
      <c r="AZP121" s="1845"/>
      <c r="AZQ121" s="1538"/>
      <c r="AZR121" s="1845"/>
      <c r="AZS121" s="1538"/>
      <c r="AZT121" s="1845"/>
      <c r="AZU121" s="1538"/>
      <c r="AZV121" s="1845"/>
      <c r="AZW121" s="1538"/>
      <c r="AZX121" s="1845"/>
      <c r="AZY121" s="1538"/>
      <c r="AZZ121" s="1845"/>
      <c r="BAA121" s="1538"/>
      <c r="BAB121" s="1845"/>
      <c r="BAC121" s="1538"/>
      <c r="BAD121" s="1845"/>
      <c r="BAE121" s="1538"/>
      <c r="BAF121" s="1845"/>
      <c r="BAG121" s="1538"/>
      <c r="BAH121" s="1845"/>
      <c r="BAI121" s="1538"/>
      <c r="BAJ121" s="1845"/>
      <c r="BAK121" s="1538"/>
      <c r="BAL121" s="1845"/>
      <c r="BAM121" s="1538"/>
      <c r="BAN121" s="1845"/>
      <c r="BAO121" s="1538"/>
      <c r="BAP121" s="1845"/>
      <c r="BAQ121" s="1538"/>
      <c r="BAR121" s="1845"/>
      <c r="BAS121" s="1538"/>
      <c r="BAT121" s="1845"/>
      <c r="BAU121" s="1538"/>
      <c r="BAV121" s="1845"/>
      <c r="BAW121" s="1538"/>
      <c r="BAX121" s="1845"/>
      <c r="BAY121" s="1538"/>
      <c r="BAZ121" s="1845"/>
      <c r="BBA121" s="1538"/>
      <c r="BBB121" s="1845"/>
      <c r="BBC121" s="1538"/>
      <c r="BBD121" s="1845"/>
      <c r="BBE121" s="1538"/>
      <c r="BBF121" s="1845"/>
      <c r="BBG121" s="1538"/>
      <c r="BBH121" s="1845"/>
      <c r="BBI121" s="1538"/>
      <c r="BBJ121" s="1845"/>
      <c r="BBK121" s="1538"/>
      <c r="BBL121" s="1845"/>
      <c r="BBM121" s="1538"/>
      <c r="BBN121" s="1845"/>
      <c r="BBO121" s="1538"/>
      <c r="BBP121" s="1845"/>
      <c r="BBQ121" s="1538"/>
      <c r="BBR121" s="1845"/>
      <c r="BBS121" s="1538"/>
      <c r="BBT121" s="1845"/>
      <c r="BBU121" s="1538"/>
      <c r="BBV121" s="1845"/>
      <c r="BBW121" s="1538"/>
      <c r="BBX121" s="1845"/>
      <c r="BBY121" s="1538"/>
      <c r="BBZ121" s="1845"/>
      <c r="BCA121" s="1538"/>
      <c r="BCB121" s="1845"/>
      <c r="BCC121" s="1538"/>
      <c r="BCD121" s="1845"/>
      <c r="BCE121" s="1538"/>
      <c r="BCF121" s="1845"/>
      <c r="BCG121" s="1538"/>
      <c r="BCH121" s="1845"/>
      <c r="BCI121" s="1538"/>
      <c r="BCJ121" s="1845"/>
      <c r="BCK121" s="1538"/>
      <c r="BCL121" s="1845"/>
      <c r="BCM121" s="1538"/>
      <c r="BCN121" s="1845"/>
      <c r="BCO121" s="1538"/>
      <c r="BCP121" s="1845"/>
      <c r="BCQ121" s="1538"/>
      <c r="BCR121" s="1845"/>
      <c r="BCS121" s="1538"/>
      <c r="BCT121" s="1845"/>
      <c r="BCU121" s="1538"/>
      <c r="BCV121" s="1845"/>
      <c r="BCW121" s="1538"/>
      <c r="BCX121" s="1845"/>
      <c r="BCY121" s="1538"/>
      <c r="BCZ121" s="1845"/>
      <c r="BDA121" s="1538"/>
      <c r="BDB121" s="1845"/>
      <c r="BDC121" s="1538"/>
      <c r="BDD121" s="1845"/>
      <c r="BDE121" s="1538"/>
      <c r="BDF121" s="1845"/>
      <c r="BDG121" s="1538"/>
      <c r="BDH121" s="1845"/>
      <c r="BDI121" s="1538"/>
      <c r="BDJ121" s="1845"/>
      <c r="BDK121" s="1538"/>
      <c r="BDL121" s="1845"/>
      <c r="BDM121" s="1538"/>
      <c r="BDN121" s="1845"/>
      <c r="BDO121" s="1538"/>
      <c r="BDP121" s="1845"/>
      <c r="BDQ121" s="1538"/>
      <c r="BDR121" s="1845"/>
      <c r="BDS121" s="1538"/>
      <c r="BDT121" s="1845"/>
      <c r="BDU121" s="1538"/>
      <c r="BDV121" s="1845"/>
      <c r="BDW121" s="1538"/>
      <c r="BDX121" s="1845"/>
      <c r="BDY121" s="1538"/>
      <c r="BDZ121" s="1845"/>
      <c r="BEA121" s="1538"/>
      <c r="BEB121" s="1845"/>
      <c r="BEC121" s="1538"/>
      <c r="BED121" s="1845"/>
      <c r="BEE121" s="1538"/>
      <c r="BEF121" s="1845"/>
      <c r="BEG121" s="1538"/>
      <c r="BEH121" s="1845"/>
      <c r="BEI121" s="1538"/>
      <c r="BEJ121" s="1845"/>
      <c r="BEK121" s="1538"/>
      <c r="BEL121" s="1845"/>
      <c r="BEM121" s="1538"/>
      <c r="BEN121" s="1845"/>
      <c r="BEO121" s="1538"/>
      <c r="BEP121" s="1845"/>
      <c r="BEQ121" s="1538"/>
      <c r="BER121" s="1845"/>
      <c r="BES121" s="1538"/>
      <c r="BET121" s="1845"/>
      <c r="BEU121" s="1538"/>
      <c r="BEV121" s="1845"/>
      <c r="BEW121" s="1538"/>
      <c r="BEX121" s="1845"/>
      <c r="BEY121" s="1538"/>
      <c r="BEZ121" s="1845"/>
      <c r="BFA121" s="1538"/>
      <c r="BFB121" s="1845"/>
      <c r="BFC121" s="1538"/>
      <c r="BFD121" s="1845"/>
      <c r="BFE121" s="1538"/>
      <c r="BFF121" s="1845"/>
      <c r="BFG121" s="1538"/>
      <c r="BFH121" s="1845"/>
      <c r="BFI121" s="1538"/>
      <c r="BFJ121" s="1845"/>
      <c r="BFK121" s="1538"/>
      <c r="BFL121" s="1845"/>
      <c r="BFM121" s="1538"/>
      <c r="BFN121" s="1845"/>
      <c r="BFO121" s="1538"/>
      <c r="BFP121" s="1845"/>
      <c r="BFQ121" s="1538"/>
      <c r="BFR121" s="1845"/>
      <c r="BFS121" s="1538"/>
      <c r="BFT121" s="1845"/>
      <c r="BFU121" s="1538"/>
      <c r="BFV121" s="1845"/>
      <c r="BFW121" s="1538"/>
      <c r="BFX121" s="1845"/>
      <c r="BFY121" s="1538"/>
      <c r="BFZ121" s="1845"/>
      <c r="BGA121" s="1538"/>
      <c r="BGB121" s="1845"/>
      <c r="BGC121" s="1538"/>
      <c r="BGD121" s="1845"/>
      <c r="BGE121" s="1538"/>
      <c r="BGF121" s="1845"/>
      <c r="BGG121" s="1538"/>
      <c r="BGH121" s="1845"/>
      <c r="BGI121" s="1538"/>
      <c r="BGJ121" s="1845"/>
      <c r="BGK121" s="1538"/>
      <c r="BGL121" s="1845"/>
      <c r="BGM121" s="1538"/>
      <c r="BGN121" s="1845"/>
      <c r="BGO121" s="1538"/>
      <c r="BGP121" s="1845"/>
      <c r="BGQ121" s="1538"/>
      <c r="BGR121" s="1845"/>
      <c r="BGS121" s="1538"/>
      <c r="BGT121" s="1845"/>
      <c r="BGU121" s="1538"/>
      <c r="BGV121" s="1845"/>
      <c r="BGW121" s="1538"/>
      <c r="BGX121" s="1845"/>
      <c r="BGY121" s="1538"/>
      <c r="BGZ121" s="1845"/>
      <c r="BHA121" s="1538"/>
      <c r="BHB121" s="1845"/>
      <c r="BHC121" s="1538"/>
      <c r="BHD121" s="1845"/>
      <c r="BHE121" s="1538"/>
      <c r="BHF121" s="1845"/>
      <c r="BHG121" s="1538"/>
      <c r="BHH121" s="1845"/>
      <c r="BHI121" s="1538"/>
      <c r="BHJ121" s="1845"/>
      <c r="BHK121" s="1538"/>
      <c r="BHL121" s="1845"/>
      <c r="BHM121" s="1538"/>
      <c r="BHN121" s="1845"/>
      <c r="BHO121" s="1538"/>
      <c r="BHP121" s="1845"/>
      <c r="BHQ121" s="1538"/>
      <c r="BHR121" s="1845"/>
      <c r="BHS121" s="1538"/>
      <c r="BHT121" s="1845"/>
      <c r="BHU121" s="1538"/>
      <c r="BHV121" s="1845"/>
      <c r="BHW121" s="1538"/>
      <c r="BHX121" s="1845"/>
      <c r="BHY121" s="1538"/>
      <c r="BHZ121" s="1845"/>
      <c r="BIA121" s="1538"/>
      <c r="BIB121" s="1845"/>
      <c r="BIC121" s="1538"/>
      <c r="BID121" s="1845"/>
      <c r="BIE121" s="1538"/>
      <c r="BIF121" s="1845"/>
      <c r="BIG121" s="1538"/>
      <c r="BIH121" s="1845"/>
      <c r="BII121" s="1538"/>
      <c r="BIJ121" s="1845"/>
      <c r="BIK121" s="1538"/>
      <c r="BIL121" s="1845"/>
      <c r="BIM121" s="1538"/>
      <c r="BIN121" s="1845"/>
      <c r="BIO121" s="1538"/>
      <c r="BIP121" s="1845"/>
      <c r="BIQ121" s="1538"/>
      <c r="BIR121" s="1845"/>
      <c r="BIS121" s="1538"/>
      <c r="BIT121" s="1845"/>
      <c r="BIU121" s="1538"/>
      <c r="BIV121" s="1845"/>
      <c r="BIW121" s="1538"/>
      <c r="BIX121" s="1845"/>
      <c r="BIY121" s="1538"/>
      <c r="BIZ121" s="1845"/>
      <c r="BJA121" s="1538"/>
      <c r="BJB121" s="1845"/>
      <c r="BJC121" s="1538"/>
      <c r="BJD121" s="1845"/>
      <c r="BJE121" s="1538"/>
      <c r="BJF121" s="1845"/>
      <c r="BJG121" s="1538"/>
      <c r="BJH121" s="1845"/>
      <c r="BJI121" s="1538"/>
      <c r="BJJ121" s="1845"/>
      <c r="BJK121" s="1538"/>
      <c r="BJL121" s="1845"/>
      <c r="BJM121" s="1538"/>
      <c r="BJN121" s="1845"/>
      <c r="BJO121" s="1538"/>
      <c r="BJP121" s="1845"/>
      <c r="BJQ121" s="1538"/>
      <c r="BJR121" s="1845"/>
      <c r="BJS121" s="1538"/>
      <c r="BJT121" s="1845"/>
      <c r="BJU121" s="1538"/>
      <c r="BJV121" s="1845"/>
      <c r="BJW121" s="1538"/>
      <c r="BJX121" s="1845"/>
      <c r="BJY121" s="1538"/>
      <c r="BJZ121" s="1845"/>
      <c r="BKA121" s="1538"/>
      <c r="BKB121" s="1845"/>
      <c r="BKC121" s="1538"/>
      <c r="BKD121" s="1845"/>
      <c r="BKE121" s="1538"/>
      <c r="BKF121" s="1845"/>
      <c r="BKG121" s="1538"/>
      <c r="BKH121" s="1845"/>
      <c r="BKI121" s="1538"/>
      <c r="BKJ121" s="1845"/>
      <c r="BKK121" s="1538"/>
      <c r="BKL121" s="1845"/>
      <c r="BKM121" s="1538"/>
      <c r="BKN121" s="1845"/>
      <c r="BKO121" s="1538"/>
      <c r="BKP121" s="1845"/>
      <c r="BKQ121" s="1538"/>
      <c r="BKR121" s="1845"/>
      <c r="BKS121" s="1538"/>
      <c r="BKT121" s="1845"/>
      <c r="BKU121" s="1538"/>
      <c r="BKV121" s="1845"/>
      <c r="BKW121" s="1538"/>
      <c r="BKX121" s="1845"/>
      <c r="BKY121" s="1538"/>
      <c r="BKZ121" s="1845"/>
      <c r="BLA121" s="1538"/>
      <c r="BLB121" s="1845"/>
      <c r="BLC121" s="1538"/>
      <c r="BLD121" s="1845"/>
      <c r="BLE121" s="1538"/>
      <c r="BLF121" s="1845"/>
      <c r="BLG121" s="1538"/>
      <c r="BLH121" s="1845"/>
      <c r="BLI121" s="1538"/>
      <c r="BLJ121" s="1845"/>
      <c r="BLK121" s="1538"/>
      <c r="BLL121" s="1845"/>
      <c r="BLM121" s="1538"/>
      <c r="BLN121" s="1845"/>
      <c r="BLO121" s="1538"/>
      <c r="BLP121" s="1845"/>
      <c r="BLQ121" s="1538"/>
      <c r="BLR121" s="1845"/>
      <c r="BLS121" s="1538"/>
      <c r="BLT121" s="1845"/>
      <c r="BLU121" s="1538"/>
      <c r="BLV121" s="1845"/>
      <c r="BLW121" s="1538"/>
      <c r="BLX121" s="1845"/>
      <c r="BLY121" s="1538"/>
      <c r="BLZ121" s="1845"/>
      <c r="BMA121" s="1538"/>
      <c r="BMB121" s="1845"/>
      <c r="BMC121" s="1538"/>
      <c r="BMD121" s="1845"/>
      <c r="BME121" s="1538"/>
      <c r="BMF121" s="1845"/>
      <c r="BMG121" s="1538"/>
      <c r="BMH121" s="1845"/>
      <c r="BMI121" s="1538"/>
      <c r="BMJ121" s="1845"/>
      <c r="BMK121" s="1538"/>
      <c r="BML121" s="1845"/>
      <c r="BMM121" s="1538"/>
      <c r="BMN121" s="1845"/>
      <c r="BMO121" s="1538"/>
      <c r="BMP121" s="1845"/>
      <c r="BMQ121" s="1538"/>
      <c r="BMR121" s="1845"/>
      <c r="BMS121" s="1538"/>
      <c r="BMT121" s="1845"/>
      <c r="BMU121" s="1538"/>
      <c r="BMV121" s="1845"/>
      <c r="BMW121" s="1538"/>
      <c r="BMX121" s="1845"/>
      <c r="BMY121" s="1538"/>
      <c r="BMZ121" s="1845"/>
      <c r="BNA121" s="1538"/>
      <c r="BNB121" s="1845"/>
      <c r="BNC121" s="1538"/>
      <c r="BND121" s="1845"/>
      <c r="BNE121" s="1538"/>
      <c r="BNF121" s="1845"/>
      <c r="BNG121" s="1538"/>
      <c r="BNH121" s="1845"/>
      <c r="BNI121" s="1538"/>
      <c r="BNJ121" s="1845"/>
      <c r="BNK121" s="1538"/>
      <c r="BNL121" s="1845"/>
      <c r="BNM121" s="1538"/>
      <c r="BNN121" s="1845"/>
      <c r="BNO121" s="1538"/>
      <c r="BNP121" s="1845"/>
      <c r="BNQ121" s="1538"/>
      <c r="BNR121" s="1845"/>
      <c r="BNS121" s="1538"/>
      <c r="BNT121" s="1845"/>
      <c r="BNU121" s="1538"/>
      <c r="BNV121" s="1845"/>
      <c r="BNW121" s="1538"/>
      <c r="BNX121" s="1845"/>
      <c r="BNY121" s="1538"/>
      <c r="BNZ121" s="1845"/>
      <c r="BOA121" s="1538"/>
      <c r="BOB121" s="1845"/>
      <c r="BOC121" s="1538"/>
      <c r="BOD121" s="1845"/>
      <c r="BOE121" s="1538"/>
      <c r="BOF121" s="1845"/>
      <c r="BOG121" s="1538"/>
      <c r="BOH121" s="1845"/>
      <c r="BOI121" s="1538"/>
      <c r="BOJ121" s="1845"/>
      <c r="BOK121" s="1538"/>
      <c r="BOL121" s="1845"/>
      <c r="BOM121" s="1538"/>
      <c r="BON121" s="1845"/>
      <c r="BOO121" s="1538"/>
      <c r="BOP121" s="1845"/>
      <c r="BOQ121" s="1538"/>
      <c r="BOR121" s="1845"/>
      <c r="BOS121" s="1538"/>
      <c r="BOT121" s="1845"/>
      <c r="BOU121" s="1538"/>
      <c r="BOV121" s="1845"/>
      <c r="BOW121" s="1538"/>
      <c r="BOX121" s="1845"/>
      <c r="BOY121" s="1538"/>
      <c r="BOZ121" s="1845"/>
      <c r="BPA121" s="1538"/>
      <c r="BPB121" s="1845"/>
      <c r="BPC121" s="1538"/>
      <c r="BPD121" s="1845"/>
      <c r="BPE121" s="1538"/>
      <c r="BPF121" s="1845"/>
      <c r="BPG121" s="1538"/>
      <c r="BPH121" s="1845"/>
      <c r="BPI121" s="1538"/>
      <c r="BPJ121" s="1845"/>
      <c r="BPK121" s="1538"/>
      <c r="BPL121" s="1845"/>
      <c r="BPM121" s="1538"/>
      <c r="BPN121" s="1845"/>
      <c r="BPO121" s="1538"/>
      <c r="BPP121" s="1845"/>
      <c r="BPQ121" s="1538"/>
      <c r="BPR121" s="1845"/>
      <c r="BPS121" s="1538"/>
      <c r="BPT121" s="1845"/>
      <c r="BPU121" s="1538"/>
      <c r="BPV121" s="1845"/>
      <c r="BPW121" s="1538"/>
      <c r="BPX121" s="1845"/>
      <c r="BPY121" s="1538"/>
      <c r="BPZ121" s="1845"/>
      <c r="BQA121" s="1538"/>
      <c r="BQB121" s="1845"/>
      <c r="BQC121" s="1538"/>
      <c r="BQD121" s="1845"/>
      <c r="BQE121" s="1538"/>
      <c r="BQF121" s="1845"/>
      <c r="BQG121" s="1538"/>
      <c r="BQH121" s="1845"/>
      <c r="BQI121" s="1538"/>
      <c r="BQJ121" s="1845"/>
      <c r="BQK121" s="1538"/>
      <c r="BQL121" s="1845"/>
      <c r="BQM121" s="1538"/>
      <c r="BQN121" s="1845"/>
      <c r="BQO121" s="1538"/>
      <c r="BQP121" s="1845"/>
      <c r="BQQ121" s="1538"/>
      <c r="BQR121" s="1845"/>
      <c r="BQS121" s="1538"/>
      <c r="BQT121" s="1845"/>
      <c r="BQU121" s="1538"/>
      <c r="BQV121" s="1845"/>
      <c r="BQW121" s="1538"/>
      <c r="BQX121" s="1845"/>
      <c r="BQY121" s="1538"/>
      <c r="BQZ121" s="1845"/>
      <c r="BRA121" s="1538"/>
      <c r="BRB121" s="1845"/>
      <c r="BRC121" s="1538"/>
      <c r="BRD121" s="1845"/>
      <c r="BRE121" s="1538"/>
      <c r="BRF121" s="1845"/>
      <c r="BRG121" s="1538"/>
      <c r="BRH121" s="1845"/>
      <c r="BRI121" s="1538"/>
      <c r="BRJ121" s="1845"/>
      <c r="BRK121" s="1538"/>
      <c r="BRL121" s="1845"/>
      <c r="BRM121" s="1538"/>
      <c r="BRN121" s="1845"/>
      <c r="BRO121" s="1538"/>
      <c r="BRP121" s="1845"/>
      <c r="BRQ121" s="1538"/>
      <c r="BRR121" s="1845"/>
      <c r="BRS121" s="1538"/>
      <c r="BRT121" s="1845"/>
      <c r="BRU121" s="1538"/>
      <c r="BRV121" s="1845"/>
      <c r="BRW121" s="1538"/>
      <c r="BRX121" s="1845"/>
      <c r="BRY121" s="1538"/>
      <c r="BRZ121" s="1845"/>
      <c r="BSA121" s="1538"/>
      <c r="BSB121" s="1845"/>
      <c r="BSC121" s="1538"/>
      <c r="BSD121" s="1845"/>
      <c r="BSE121" s="1538"/>
      <c r="BSF121" s="1845"/>
      <c r="BSG121" s="1538"/>
      <c r="BSH121" s="1845"/>
      <c r="BSI121" s="1538"/>
      <c r="BSJ121" s="1845"/>
      <c r="BSK121" s="1538"/>
      <c r="BSL121" s="1845"/>
      <c r="BSM121" s="1538"/>
      <c r="BSN121" s="1845"/>
      <c r="BSO121" s="1538"/>
      <c r="BSP121" s="1845"/>
      <c r="BSQ121" s="1538"/>
      <c r="BSR121" s="1845"/>
      <c r="BSS121" s="1538"/>
      <c r="BST121" s="1845"/>
      <c r="BSU121" s="1538"/>
      <c r="BSV121" s="1845"/>
      <c r="BSW121" s="1538"/>
      <c r="BSX121" s="1845"/>
      <c r="BSY121" s="1538"/>
      <c r="BSZ121" s="1845"/>
      <c r="BTA121" s="1538"/>
      <c r="BTB121" s="1845"/>
      <c r="BTC121" s="1538"/>
      <c r="BTD121" s="1845"/>
      <c r="BTE121" s="1538"/>
      <c r="BTF121" s="1845"/>
      <c r="BTG121" s="1538"/>
      <c r="BTH121" s="1845"/>
      <c r="BTI121" s="1538"/>
      <c r="BTJ121" s="1845"/>
      <c r="BTK121" s="1538"/>
      <c r="BTL121" s="1845"/>
      <c r="BTM121" s="1538"/>
      <c r="BTN121" s="1845"/>
      <c r="BTO121" s="1538"/>
      <c r="BTP121" s="1845"/>
      <c r="BTQ121" s="1538"/>
      <c r="BTR121" s="1845"/>
      <c r="BTS121" s="1538"/>
      <c r="BTT121" s="1845"/>
      <c r="BTU121" s="1538"/>
      <c r="BTV121" s="1845"/>
      <c r="BTW121" s="1538"/>
      <c r="BTX121" s="1845"/>
      <c r="BTY121" s="1538"/>
      <c r="BTZ121" s="1845"/>
      <c r="BUA121" s="1538"/>
      <c r="BUB121" s="1845"/>
      <c r="BUC121" s="1538"/>
      <c r="BUD121" s="1845"/>
      <c r="BUE121" s="1538"/>
      <c r="BUF121" s="1845"/>
      <c r="BUG121" s="1538"/>
      <c r="BUH121" s="1845"/>
      <c r="BUI121" s="1538"/>
      <c r="BUJ121" s="1845"/>
      <c r="BUK121" s="1538"/>
      <c r="BUL121" s="1845"/>
      <c r="BUM121" s="1538"/>
      <c r="BUN121" s="1845"/>
      <c r="BUO121" s="1538"/>
      <c r="BUP121" s="1845"/>
      <c r="BUQ121" s="1538"/>
      <c r="BUR121" s="1845"/>
      <c r="BUS121" s="1538"/>
      <c r="BUT121" s="1845"/>
      <c r="BUU121" s="1538"/>
      <c r="BUV121" s="1845"/>
      <c r="BUW121" s="1538"/>
      <c r="BUX121" s="1845"/>
      <c r="BUY121" s="1538"/>
      <c r="BUZ121" s="1845"/>
      <c r="BVA121" s="1538"/>
      <c r="BVB121" s="1845"/>
      <c r="BVC121" s="1538"/>
      <c r="BVD121" s="1845"/>
      <c r="BVE121" s="1538"/>
      <c r="BVF121" s="1845"/>
      <c r="BVG121" s="1538"/>
      <c r="BVH121" s="1845"/>
      <c r="BVI121" s="1538"/>
      <c r="BVJ121" s="1845"/>
      <c r="BVK121" s="1538"/>
      <c r="BVL121" s="1845"/>
      <c r="BVM121" s="1538"/>
      <c r="BVN121" s="1845"/>
      <c r="BVO121" s="1538"/>
      <c r="BVP121" s="1845"/>
      <c r="BVQ121" s="1538"/>
      <c r="BVR121" s="1845"/>
      <c r="BVS121" s="1538"/>
      <c r="BVT121" s="1845"/>
      <c r="BVU121" s="1538"/>
      <c r="BVV121" s="1845"/>
      <c r="BVW121" s="1538"/>
      <c r="BVX121" s="1845"/>
      <c r="BVY121" s="1538"/>
      <c r="BVZ121" s="1845"/>
      <c r="BWA121" s="1538"/>
      <c r="BWB121" s="1845"/>
      <c r="BWC121" s="1538"/>
      <c r="BWD121" s="1845"/>
      <c r="BWE121" s="1538"/>
      <c r="BWF121" s="1845"/>
      <c r="BWG121" s="1538"/>
      <c r="BWH121" s="1845"/>
      <c r="BWI121" s="1538"/>
      <c r="BWJ121" s="1845"/>
      <c r="BWK121" s="1538"/>
      <c r="BWL121" s="1845"/>
      <c r="BWM121" s="1538"/>
      <c r="BWN121" s="1845"/>
      <c r="BWO121" s="1538"/>
      <c r="BWP121" s="1845"/>
      <c r="BWQ121" s="1538"/>
      <c r="BWR121" s="1845"/>
      <c r="BWS121" s="1538"/>
      <c r="BWT121" s="1845"/>
      <c r="BWU121" s="1538"/>
      <c r="BWV121" s="1845"/>
      <c r="BWW121" s="1538"/>
      <c r="BWX121" s="1845"/>
      <c r="BWY121" s="1538"/>
      <c r="BWZ121" s="1845"/>
      <c r="BXA121" s="1538"/>
      <c r="BXB121" s="1845"/>
      <c r="BXC121" s="1538"/>
      <c r="BXD121" s="1845"/>
      <c r="BXE121" s="1538"/>
      <c r="BXF121" s="1845"/>
      <c r="BXG121" s="1538"/>
      <c r="BXH121" s="1845"/>
      <c r="BXI121" s="1538"/>
      <c r="BXJ121" s="1845"/>
      <c r="BXK121" s="1538"/>
      <c r="BXL121" s="1845"/>
      <c r="BXM121" s="1538"/>
      <c r="BXN121" s="1845"/>
      <c r="BXO121" s="1538"/>
      <c r="BXP121" s="1845"/>
      <c r="BXQ121" s="1538"/>
      <c r="BXR121" s="1845"/>
      <c r="BXS121" s="1538"/>
      <c r="BXT121" s="1845"/>
      <c r="BXU121" s="1538"/>
      <c r="BXV121" s="1845"/>
      <c r="BXW121" s="1538"/>
      <c r="BXX121" s="1845"/>
      <c r="BXY121" s="1538"/>
      <c r="BXZ121" s="1845"/>
      <c r="BYA121" s="1538"/>
      <c r="BYB121" s="1845"/>
      <c r="BYC121" s="1538"/>
      <c r="BYD121" s="1845"/>
      <c r="BYE121" s="1538"/>
      <c r="BYF121" s="1845"/>
      <c r="BYG121" s="1538"/>
      <c r="BYH121" s="1845"/>
      <c r="BYI121" s="1538"/>
      <c r="BYJ121" s="1845"/>
      <c r="BYK121" s="1538"/>
      <c r="BYL121" s="1845"/>
      <c r="BYM121" s="1538"/>
      <c r="BYN121" s="1845"/>
      <c r="BYO121" s="1538"/>
      <c r="BYP121" s="1845"/>
      <c r="BYQ121" s="1538"/>
      <c r="BYR121" s="1845"/>
      <c r="BYS121" s="1538"/>
      <c r="BYT121" s="1845"/>
      <c r="BYU121" s="1538"/>
      <c r="BYV121" s="1845"/>
      <c r="BYW121" s="1538"/>
      <c r="BYX121" s="1845"/>
      <c r="BYY121" s="1538"/>
      <c r="BYZ121" s="1845"/>
      <c r="BZA121" s="1538"/>
      <c r="BZB121" s="1845"/>
      <c r="BZC121" s="1538"/>
      <c r="BZD121" s="1845"/>
      <c r="BZE121" s="1538"/>
      <c r="BZF121" s="1845"/>
      <c r="BZG121" s="1538"/>
      <c r="BZH121" s="1845"/>
      <c r="BZI121" s="1538"/>
      <c r="BZJ121" s="1845"/>
      <c r="BZK121" s="1538"/>
      <c r="BZL121" s="1845"/>
      <c r="BZM121" s="1538"/>
      <c r="BZN121" s="1845"/>
      <c r="BZO121" s="1538"/>
      <c r="BZP121" s="1845"/>
      <c r="BZQ121" s="1538"/>
      <c r="BZR121" s="1845"/>
      <c r="BZS121" s="1538"/>
      <c r="BZT121" s="1845"/>
      <c r="BZU121" s="1538"/>
      <c r="BZV121" s="1845"/>
      <c r="BZW121" s="1538"/>
      <c r="BZX121" s="1845"/>
      <c r="BZY121" s="1538"/>
      <c r="BZZ121" s="1845"/>
      <c r="CAA121" s="1538"/>
      <c r="CAB121" s="1845"/>
      <c r="CAC121" s="1538"/>
      <c r="CAD121" s="1845"/>
      <c r="CAE121" s="1538"/>
      <c r="CAF121" s="1845"/>
      <c r="CAG121" s="1538"/>
      <c r="CAH121" s="1845"/>
      <c r="CAI121" s="1538"/>
      <c r="CAJ121" s="1845"/>
      <c r="CAK121" s="1538"/>
      <c r="CAL121" s="1845"/>
      <c r="CAM121" s="1538"/>
      <c r="CAN121" s="1845"/>
      <c r="CAO121" s="1538"/>
      <c r="CAP121" s="1845"/>
      <c r="CAQ121" s="1538"/>
      <c r="CAR121" s="1845"/>
      <c r="CAS121" s="1538"/>
      <c r="CAT121" s="1845"/>
      <c r="CAU121" s="1538"/>
      <c r="CAV121" s="1845"/>
      <c r="CAW121" s="1538"/>
      <c r="CAX121" s="1845"/>
      <c r="CAY121" s="1538"/>
      <c r="CAZ121" s="1845"/>
      <c r="CBA121" s="1538"/>
      <c r="CBB121" s="1845"/>
      <c r="CBC121" s="1538"/>
      <c r="CBD121" s="1845"/>
      <c r="CBE121" s="1538"/>
      <c r="CBF121" s="1845"/>
      <c r="CBG121" s="1538"/>
      <c r="CBH121" s="1845"/>
      <c r="CBI121" s="1538"/>
      <c r="CBJ121" s="1845"/>
      <c r="CBK121" s="1538"/>
      <c r="CBL121" s="1845"/>
      <c r="CBM121" s="1538"/>
      <c r="CBN121" s="1845"/>
      <c r="CBO121" s="1538"/>
      <c r="CBP121" s="1845"/>
      <c r="CBQ121" s="1538"/>
      <c r="CBR121" s="1845"/>
      <c r="CBS121" s="1538"/>
      <c r="CBT121" s="1845"/>
      <c r="CBU121" s="1538"/>
      <c r="CBV121" s="1845"/>
      <c r="CBW121" s="1538"/>
      <c r="CBX121" s="1845"/>
      <c r="CBY121" s="1538"/>
      <c r="CBZ121" s="1845"/>
      <c r="CCA121" s="1538"/>
      <c r="CCB121" s="1845"/>
      <c r="CCC121" s="1538"/>
      <c r="CCD121" s="1845"/>
      <c r="CCE121" s="1538"/>
      <c r="CCF121" s="1845"/>
      <c r="CCG121" s="1538"/>
      <c r="CCH121" s="1845"/>
      <c r="CCI121" s="1538"/>
      <c r="CCJ121" s="1845"/>
      <c r="CCK121" s="1538"/>
      <c r="CCL121" s="1845"/>
      <c r="CCM121" s="1538"/>
      <c r="CCN121" s="1845"/>
      <c r="CCO121" s="1538"/>
      <c r="CCP121" s="1845"/>
      <c r="CCQ121" s="1538"/>
      <c r="CCR121" s="1845"/>
      <c r="CCS121" s="1538"/>
      <c r="CCT121" s="1845"/>
      <c r="CCU121" s="1538"/>
      <c r="CCV121" s="1845"/>
      <c r="CCW121" s="1538"/>
      <c r="CCX121" s="1845"/>
      <c r="CCY121" s="1538"/>
      <c r="CCZ121" s="1845"/>
      <c r="CDA121" s="1538"/>
      <c r="CDB121" s="1845"/>
      <c r="CDC121" s="1538"/>
      <c r="CDD121" s="1845"/>
      <c r="CDE121" s="1538"/>
      <c r="CDF121" s="1845"/>
      <c r="CDG121" s="1538"/>
      <c r="CDH121" s="1845"/>
      <c r="CDI121" s="1538"/>
      <c r="CDJ121" s="1845"/>
      <c r="CDK121" s="1538"/>
      <c r="CDL121" s="1845"/>
      <c r="CDM121" s="1538"/>
      <c r="CDN121" s="1845"/>
      <c r="CDO121" s="1538"/>
      <c r="CDP121" s="1845"/>
      <c r="CDQ121" s="1538"/>
      <c r="CDR121" s="1845"/>
      <c r="CDS121" s="1538"/>
      <c r="CDT121" s="1845"/>
      <c r="CDU121" s="1538"/>
      <c r="CDV121" s="1845"/>
      <c r="CDW121" s="1538"/>
      <c r="CDX121" s="1845"/>
      <c r="CDY121" s="1538"/>
      <c r="CDZ121" s="1845"/>
      <c r="CEA121" s="1538"/>
      <c r="CEB121" s="1845"/>
      <c r="CEC121" s="1538"/>
      <c r="CED121" s="1845"/>
      <c r="CEE121" s="1538"/>
      <c r="CEF121" s="1845"/>
      <c r="CEG121" s="1538"/>
      <c r="CEH121" s="1845"/>
      <c r="CEI121" s="1538"/>
      <c r="CEJ121" s="1845"/>
      <c r="CEK121" s="1538"/>
      <c r="CEL121" s="1845"/>
      <c r="CEM121" s="1538"/>
      <c r="CEN121" s="1845"/>
      <c r="CEO121" s="1538"/>
      <c r="CEP121" s="1845"/>
      <c r="CEQ121" s="1538"/>
      <c r="CER121" s="1845"/>
      <c r="CES121" s="1538"/>
      <c r="CET121" s="1845"/>
      <c r="CEU121" s="1538"/>
      <c r="CEV121" s="1845"/>
      <c r="CEW121" s="1538"/>
      <c r="CEX121" s="1845"/>
      <c r="CEY121" s="1538"/>
      <c r="CEZ121" s="1845"/>
      <c r="CFA121" s="1538"/>
      <c r="CFB121" s="1845"/>
      <c r="CFC121" s="1538"/>
      <c r="CFD121" s="1845"/>
      <c r="CFE121" s="1538"/>
      <c r="CFF121" s="1845"/>
      <c r="CFG121" s="1538"/>
      <c r="CFH121" s="1845"/>
      <c r="CFI121" s="1538"/>
      <c r="CFJ121" s="1845"/>
      <c r="CFK121" s="1538"/>
      <c r="CFL121" s="1845"/>
      <c r="CFM121" s="1538"/>
      <c r="CFN121" s="1845"/>
      <c r="CFO121" s="1538"/>
      <c r="CFP121" s="1845"/>
      <c r="CFQ121" s="1538"/>
      <c r="CFR121" s="1845"/>
      <c r="CFS121" s="1538"/>
      <c r="CFT121" s="1845"/>
      <c r="CFU121" s="1538"/>
      <c r="CFV121" s="1845"/>
      <c r="CFW121" s="1538"/>
      <c r="CFX121" s="1845"/>
      <c r="CFY121" s="1538"/>
      <c r="CFZ121" s="1845"/>
      <c r="CGA121" s="1538"/>
      <c r="CGB121" s="1845"/>
      <c r="CGC121" s="1538"/>
      <c r="CGD121" s="1845"/>
      <c r="CGE121" s="1538"/>
      <c r="CGF121" s="1845"/>
      <c r="CGG121" s="1538"/>
      <c r="CGH121" s="1845"/>
      <c r="CGI121" s="1538"/>
      <c r="CGJ121" s="1845"/>
      <c r="CGK121" s="1538"/>
      <c r="CGL121" s="1845"/>
      <c r="CGM121" s="1538"/>
      <c r="CGN121" s="1845"/>
      <c r="CGO121" s="1538"/>
      <c r="CGP121" s="1845"/>
      <c r="CGQ121" s="1538"/>
      <c r="CGR121" s="1845"/>
      <c r="CGS121" s="1538"/>
      <c r="CGT121" s="1845"/>
      <c r="CGU121" s="1538"/>
      <c r="CGV121" s="1845"/>
      <c r="CGW121" s="1538"/>
      <c r="CGX121" s="1845"/>
      <c r="CGY121" s="1538"/>
      <c r="CGZ121" s="1845"/>
      <c r="CHA121" s="1538"/>
      <c r="CHB121" s="1845"/>
      <c r="CHC121" s="1538"/>
      <c r="CHD121" s="1845"/>
      <c r="CHE121" s="1538"/>
      <c r="CHF121" s="1845"/>
      <c r="CHG121" s="1538"/>
      <c r="CHH121" s="1845"/>
      <c r="CHI121" s="1538"/>
      <c r="CHJ121" s="1845"/>
      <c r="CHK121" s="1538"/>
      <c r="CHL121" s="1845"/>
      <c r="CHM121" s="1538"/>
      <c r="CHN121" s="1845"/>
      <c r="CHO121" s="1538"/>
      <c r="CHP121" s="1845"/>
      <c r="CHQ121" s="1538"/>
      <c r="CHR121" s="1845"/>
      <c r="CHS121" s="1538"/>
      <c r="CHT121" s="1845"/>
      <c r="CHU121" s="1538"/>
      <c r="CHV121" s="1845"/>
      <c r="CHW121" s="1538"/>
      <c r="CHX121" s="1845"/>
      <c r="CHY121" s="1538"/>
      <c r="CHZ121" s="1845"/>
      <c r="CIA121" s="1538"/>
      <c r="CIB121" s="1845"/>
      <c r="CIC121" s="1538"/>
      <c r="CID121" s="1845"/>
      <c r="CIE121" s="1538"/>
      <c r="CIF121" s="1845"/>
      <c r="CIG121" s="1538"/>
      <c r="CIH121" s="1845"/>
      <c r="CII121" s="1538"/>
      <c r="CIJ121" s="1845"/>
      <c r="CIK121" s="1538"/>
      <c r="CIL121" s="1845"/>
      <c r="CIM121" s="1538"/>
      <c r="CIN121" s="1845"/>
      <c r="CIO121" s="1538"/>
      <c r="CIP121" s="1845"/>
      <c r="CIQ121" s="1538"/>
      <c r="CIR121" s="1845"/>
      <c r="CIS121" s="1538"/>
      <c r="CIT121" s="1845"/>
      <c r="CIU121" s="1538"/>
      <c r="CIV121" s="1845"/>
      <c r="CIW121" s="1538"/>
      <c r="CIX121" s="1845"/>
      <c r="CIY121" s="1538"/>
      <c r="CIZ121" s="1845"/>
      <c r="CJA121" s="1538"/>
      <c r="CJB121" s="1845"/>
      <c r="CJC121" s="1538"/>
      <c r="CJD121" s="1845"/>
      <c r="CJE121" s="1538"/>
      <c r="CJF121" s="1845"/>
      <c r="CJG121" s="1538"/>
      <c r="CJH121" s="1845"/>
      <c r="CJI121" s="1538"/>
      <c r="CJJ121" s="1845"/>
      <c r="CJK121" s="1538"/>
      <c r="CJL121" s="1845"/>
      <c r="CJM121" s="1538"/>
      <c r="CJN121" s="1845"/>
      <c r="CJO121" s="1538"/>
      <c r="CJP121" s="1845"/>
      <c r="CJQ121" s="1538"/>
      <c r="CJR121" s="1845"/>
      <c r="CJS121" s="1538"/>
      <c r="CJT121" s="1845"/>
      <c r="CJU121" s="1538"/>
      <c r="CJV121" s="1845"/>
      <c r="CJW121" s="1538"/>
      <c r="CJX121" s="1845"/>
      <c r="CJY121" s="1538"/>
      <c r="CJZ121" s="1845"/>
      <c r="CKA121" s="1538"/>
      <c r="CKB121" s="1845"/>
      <c r="CKC121" s="1538"/>
      <c r="CKD121" s="1845"/>
      <c r="CKE121" s="1538"/>
      <c r="CKF121" s="1845"/>
      <c r="CKG121" s="1538"/>
      <c r="CKH121" s="1845"/>
      <c r="CKI121" s="1538"/>
      <c r="CKJ121" s="1845"/>
      <c r="CKK121" s="1538"/>
      <c r="CKL121" s="1845"/>
      <c r="CKM121" s="1538"/>
      <c r="CKN121" s="1845"/>
      <c r="CKO121" s="1538"/>
      <c r="CKP121" s="1845"/>
      <c r="CKQ121" s="1538"/>
      <c r="CKR121" s="1845"/>
      <c r="CKS121" s="1538"/>
      <c r="CKT121" s="1845"/>
      <c r="CKU121" s="1538"/>
      <c r="CKV121" s="1845"/>
      <c r="CKW121" s="1538"/>
      <c r="CKX121" s="1845"/>
      <c r="CKY121" s="1538"/>
      <c r="CKZ121" s="1845"/>
      <c r="CLA121" s="1538"/>
      <c r="CLB121" s="1845"/>
      <c r="CLC121" s="1538"/>
      <c r="CLD121" s="1845"/>
      <c r="CLE121" s="1538"/>
      <c r="CLF121" s="1845"/>
      <c r="CLG121" s="1538"/>
      <c r="CLH121" s="1845"/>
      <c r="CLI121" s="1538"/>
      <c r="CLJ121" s="1845"/>
      <c r="CLK121" s="1538"/>
      <c r="CLL121" s="1845"/>
      <c r="CLM121" s="1538"/>
      <c r="CLN121" s="1845"/>
      <c r="CLO121" s="1538"/>
      <c r="CLP121" s="1845"/>
      <c r="CLQ121" s="1538"/>
      <c r="CLR121" s="1845"/>
      <c r="CLS121" s="1538"/>
      <c r="CLT121" s="1845"/>
      <c r="CLU121" s="1538"/>
      <c r="CLV121" s="1845"/>
      <c r="CLW121" s="1538"/>
      <c r="CLX121" s="1845"/>
      <c r="CLY121" s="1538"/>
      <c r="CLZ121" s="1845"/>
      <c r="CMA121" s="1538"/>
      <c r="CMB121" s="1845"/>
      <c r="CMC121" s="1538"/>
      <c r="CMD121" s="1845"/>
      <c r="CME121" s="1538"/>
      <c r="CMF121" s="1845"/>
      <c r="CMG121" s="1538"/>
      <c r="CMH121" s="1845"/>
      <c r="CMI121" s="1538"/>
      <c r="CMJ121" s="1845"/>
      <c r="CMK121" s="1538"/>
      <c r="CML121" s="1845"/>
      <c r="CMM121" s="1538"/>
      <c r="CMN121" s="1845"/>
      <c r="CMO121" s="1538"/>
      <c r="CMP121" s="1845"/>
      <c r="CMQ121" s="1538"/>
      <c r="CMR121" s="1845"/>
      <c r="CMS121" s="1538"/>
      <c r="CMT121" s="1845"/>
      <c r="CMU121" s="1538"/>
      <c r="CMV121" s="1845"/>
      <c r="CMW121" s="1538"/>
      <c r="CMX121" s="1845"/>
      <c r="CMY121" s="1538"/>
      <c r="CMZ121" s="1845"/>
      <c r="CNA121" s="1538"/>
      <c r="CNB121" s="1845"/>
      <c r="CNC121" s="1538"/>
      <c r="CND121" s="1845"/>
      <c r="CNE121" s="1538"/>
      <c r="CNF121" s="1845"/>
      <c r="CNG121" s="1538"/>
      <c r="CNH121" s="1845"/>
      <c r="CNI121" s="1538"/>
      <c r="CNJ121" s="1845"/>
      <c r="CNK121" s="1538"/>
      <c r="CNL121" s="1845"/>
      <c r="CNM121" s="1538"/>
      <c r="CNN121" s="1845"/>
      <c r="CNO121" s="1538"/>
      <c r="CNP121" s="1845"/>
      <c r="CNQ121" s="1538"/>
      <c r="CNR121" s="1845"/>
      <c r="CNS121" s="1538"/>
      <c r="CNT121" s="1845"/>
      <c r="CNU121" s="1538"/>
      <c r="CNV121" s="1845"/>
      <c r="CNW121" s="1538"/>
      <c r="CNX121" s="1845"/>
      <c r="CNY121" s="1538"/>
      <c r="CNZ121" s="1845"/>
      <c r="COA121" s="1538"/>
      <c r="COB121" s="1845"/>
      <c r="COC121" s="1538"/>
      <c r="COD121" s="1845"/>
      <c r="COE121" s="1538"/>
      <c r="COF121" s="1845"/>
      <c r="COG121" s="1538"/>
      <c r="COH121" s="1845"/>
      <c r="COI121" s="1538"/>
      <c r="COJ121" s="1845"/>
      <c r="COK121" s="1538"/>
      <c r="COL121" s="1845"/>
      <c r="COM121" s="1538"/>
      <c r="CON121" s="1845"/>
      <c r="COO121" s="1538"/>
      <c r="COP121" s="1845"/>
      <c r="COQ121" s="1538"/>
      <c r="COR121" s="1845"/>
      <c r="COS121" s="1538"/>
      <c r="COT121" s="1845"/>
      <c r="COU121" s="1538"/>
      <c r="COV121" s="1845"/>
      <c r="COW121" s="1538"/>
      <c r="COX121" s="1845"/>
      <c r="COY121" s="1538"/>
      <c r="COZ121" s="1845"/>
      <c r="CPA121" s="1538"/>
      <c r="CPB121" s="1845"/>
      <c r="CPC121" s="1538"/>
      <c r="CPD121" s="1845"/>
      <c r="CPE121" s="1538"/>
      <c r="CPF121" s="1845"/>
      <c r="CPG121" s="1538"/>
      <c r="CPH121" s="1845"/>
      <c r="CPI121" s="1538"/>
      <c r="CPJ121" s="1845"/>
      <c r="CPK121" s="1538"/>
      <c r="CPL121" s="1845"/>
      <c r="CPM121" s="1538"/>
      <c r="CPN121" s="1845"/>
      <c r="CPO121" s="1538"/>
      <c r="CPP121" s="1845"/>
      <c r="CPQ121" s="1538"/>
      <c r="CPR121" s="1845"/>
      <c r="CPS121" s="1538"/>
      <c r="CPT121" s="1845"/>
      <c r="CPU121" s="1538"/>
      <c r="CPV121" s="1845"/>
      <c r="CPW121" s="1538"/>
      <c r="CPX121" s="1845"/>
      <c r="CPY121" s="1538"/>
      <c r="CPZ121" s="1845"/>
      <c r="CQA121" s="1538"/>
      <c r="CQB121" s="1845"/>
      <c r="CQC121" s="1538"/>
      <c r="CQD121" s="1845"/>
      <c r="CQE121" s="1538"/>
      <c r="CQF121" s="1845"/>
      <c r="CQG121" s="1538"/>
      <c r="CQH121" s="1845"/>
      <c r="CQI121" s="1538"/>
      <c r="CQJ121" s="1845"/>
      <c r="CQK121" s="1538"/>
      <c r="CQL121" s="1845"/>
      <c r="CQM121" s="1538"/>
      <c r="CQN121" s="1845"/>
      <c r="CQO121" s="1538"/>
      <c r="CQP121" s="1845"/>
      <c r="CQQ121" s="1538"/>
      <c r="CQR121" s="1845"/>
      <c r="CQS121" s="1538"/>
      <c r="CQT121" s="1845"/>
      <c r="CQU121" s="1538"/>
      <c r="CQV121" s="1845"/>
      <c r="CQW121" s="1538"/>
      <c r="CQX121" s="1845"/>
      <c r="CQY121" s="1538"/>
      <c r="CQZ121" s="1845"/>
      <c r="CRA121" s="1538"/>
      <c r="CRB121" s="1845"/>
      <c r="CRC121" s="1538"/>
      <c r="CRD121" s="1845"/>
      <c r="CRE121" s="1538"/>
      <c r="CRF121" s="1845"/>
      <c r="CRG121" s="1538"/>
      <c r="CRH121" s="1845"/>
      <c r="CRI121" s="1538"/>
      <c r="CRJ121" s="1845"/>
      <c r="CRK121" s="1538"/>
      <c r="CRL121" s="1845"/>
      <c r="CRM121" s="1538"/>
      <c r="CRN121" s="1845"/>
      <c r="CRO121" s="1538"/>
      <c r="CRP121" s="1845"/>
      <c r="CRQ121" s="1538"/>
      <c r="CRR121" s="1845"/>
      <c r="CRS121" s="1538"/>
      <c r="CRT121" s="1845"/>
      <c r="CRU121" s="1538"/>
      <c r="CRV121" s="1845"/>
      <c r="CRW121" s="1538"/>
      <c r="CRX121" s="1845"/>
      <c r="CRY121" s="1538"/>
      <c r="CRZ121" s="1845"/>
      <c r="CSA121" s="1538"/>
      <c r="CSB121" s="1845"/>
      <c r="CSC121" s="1538"/>
      <c r="CSD121" s="1845"/>
      <c r="CSE121" s="1538"/>
      <c r="CSF121" s="1845"/>
      <c r="CSG121" s="1538"/>
      <c r="CSH121" s="1845"/>
      <c r="CSI121" s="1538"/>
      <c r="CSJ121" s="1845"/>
      <c r="CSK121" s="1538"/>
      <c r="CSL121" s="1845"/>
      <c r="CSM121" s="1538"/>
      <c r="CSN121" s="1845"/>
      <c r="CSO121" s="1538"/>
      <c r="CSP121" s="1845"/>
      <c r="CSQ121" s="1538"/>
      <c r="CSR121" s="1845"/>
      <c r="CSS121" s="1538"/>
      <c r="CST121" s="1845"/>
      <c r="CSU121" s="1538"/>
      <c r="CSV121" s="1845"/>
      <c r="CSW121" s="1538"/>
      <c r="CSX121" s="1845"/>
      <c r="CSY121" s="1538"/>
      <c r="CSZ121" s="1845"/>
      <c r="CTA121" s="1538"/>
      <c r="CTB121" s="1845"/>
      <c r="CTC121" s="1538"/>
      <c r="CTD121" s="1845"/>
      <c r="CTE121" s="1538"/>
      <c r="CTF121" s="1845"/>
      <c r="CTG121" s="1538"/>
      <c r="CTH121" s="1845"/>
      <c r="CTI121" s="1538"/>
      <c r="CTJ121" s="1845"/>
      <c r="CTK121" s="1538"/>
      <c r="CTL121" s="1845"/>
      <c r="CTM121" s="1538"/>
      <c r="CTN121" s="1845"/>
      <c r="CTO121" s="1538"/>
      <c r="CTP121" s="1845"/>
      <c r="CTQ121" s="1538"/>
      <c r="CTR121" s="1845"/>
      <c r="CTS121" s="1538"/>
      <c r="CTT121" s="1845"/>
      <c r="CTU121" s="1538"/>
      <c r="CTV121" s="1845"/>
      <c r="CTW121" s="1538"/>
      <c r="CTX121" s="1845"/>
      <c r="CTY121" s="1538"/>
      <c r="CTZ121" s="1845"/>
      <c r="CUA121" s="1538"/>
      <c r="CUB121" s="1845"/>
      <c r="CUC121" s="1538"/>
      <c r="CUD121" s="1845"/>
      <c r="CUE121" s="1538"/>
      <c r="CUF121" s="1845"/>
      <c r="CUG121" s="1538"/>
      <c r="CUH121" s="1845"/>
      <c r="CUI121" s="1538"/>
      <c r="CUJ121" s="1845"/>
      <c r="CUK121" s="1538"/>
      <c r="CUL121" s="1845"/>
      <c r="CUM121" s="1538"/>
      <c r="CUN121" s="1845"/>
      <c r="CUO121" s="1538"/>
      <c r="CUP121" s="1845"/>
      <c r="CUQ121" s="1538"/>
      <c r="CUR121" s="1845"/>
      <c r="CUS121" s="1538"/>
      <c r="CUT121" s="1845"/>
      <c r="CUU121" s="1538"/>
      <c r="CUV121" s="1845"/>
      <c r="CUW121" s="1538"/>
      <c r="CUX121" s="1845"/>
      <c r="CUY121" s="1538"/>
      <c r="CUZ121" s="1845"/>
      <c r="CVA121" s="1538"/>
      <c r="CVB121" s="1845"/>
      <c r="CVC121" s="1538"/>
      <c r="CVD121" s="1845"/>
      <c r="CVE121" s="1538"/>
      <c r="CVF121" s="1845"/>
      <c r="CVG121" s="1538"/>
      <c r="CVH121" s="1845"/>
      <c r="CVI121" s="1538"/>
      <c r="CVJ121" s="1845"/>
      <c r="CVK121" s="1538"/>
      <c r="CVL121" s="1845"/>
      <c r="CVM121" s="1538"/>
      <c r="CVN121" s="1845"/>
      <c r="CVO121" s="1538"/>
      <c r="CVP121" s="1845"/>
      <c r="CVQ121" s="1538"/>
      <c r="CVR121" s="1845"/>
      <c r="CVS121" s="1538"/>
      <c r="CVT121" s="1845"/>
      <c r="CVU121" s="1538"/>
      <c r="CVV121" s="1845"/>
      <c r="CVW121" s="1538"/>
      <c r="CVX121" s="1845"/>
      <c r="CVY121" s="1538"/>
      <c r="CVZ121" s="1845"/>
      <c r="CWA121" s="1538"/>
      <c r="CWB121" s="1845"/>
      <c r="CWC121" s="1538"/>
      <c r="CWD121" s="1845"/>
      <c r="CWE121" s="1538"/>
      <c r="CWF121" s="1845"/>
      <c r="CWG121" s="1538"/>
      <c r="CWH121" s="1845"/>
      <c r="CWI121" s="1538"/>
      <c r="CWJ121" s="1845"/>
      <c r="CWK121" s="1538"/>
      <c r="CWL121" s="1845"/>
      <c r="CWM121" s="1538"/>
      <c r="CWN121" s="1845"/>
      <c r="CWO121" s="1538"/>
      <c r="CWP121" s="1845"/>
      <c r="CWQ121" s="1538"/>
      <c r="CWR121" s="1845"/>
      <c r="CWS121" s="1538"/>
      <c r="CWT121" s="1845"/>
      <c r="CWU121" s="1538"/>
      <c r="CWV121" s="1845"/>
      <c r="CWW121" s="1538"/>
      <c r="CWX121" s="1845"/>
      <c r="CWY121" s="1538"/>
      <c r="CWZ121" s="1845"/>
      <c r="CXA121" s="1538"/>
      <c r="CXB121" s="1845"/>
      <c r="CXC121" s="1538"/>
      <c r="CXD121" s="1845"/>
      <c r="CXE121" s="1538"/>
      <c r="CXF121" s="1845"/>
      <c r="CXG121" s="1538"/>
      <c r="CXH121" s="1845"/>
      <c r="CXI121" s="1538"/>
      <c r="CXJ121" s="1845"/>
      <c r="CXK121" s="1538"/>
      <c r="CXL121" s="1845"/>
      <c r="CXM121" s="1538"/>
      <c r="CXN121" s="1845"/>
      <c r="CXO121" s="1538"/>
      <c r="CXP121" s="1845"/>
      <c r="CXQ121" s="1538"/>
      <c r="CXR121" s="1845"/>
      <c r="CXS121" s="1538"/>
      <c r="CXT121" s="1845"/>
      <c r="CXU121" s="1538"/>
      <c r="CXV121" s="1845"/>
      <c r="CXW121" s="1538"/>
      <c r="CXX121" s="1845"/>
      <c r="CXY121" s="1538"/>
      <c r="CXZ121" s="1845"/>
      <c r="CYA121" s="1538"/>
      <c r="CYB121" s="1845"/>
      <c r="CYC121" s="1538"/>
      <c r="CYD121" s="1845"/>
      <c r="CYE121" s="1538"/>
      <c r="CYF121" s="1845"/>
      <c r="CYG121" s="1538"/>
      <c r="CYH121" s="1845"/>
      <c r="CYI121" s="1538"/>
      <c r="CYJ121" s="1845"/>
      <c r="CYK121" s="1538"/>
      <c r="CYL121" s="1845"/>
      <c r="CYM121" s="1538"/>
      <c r="CYN121" s="1845"/>
      <c r="CYO121" s="1538"/>
      <c r="CYP121" s="1845"/>
      <c r="CYQ121" s="1538"/>
      <c r="CYR121" s="1845"/>
      <c r="CYS121" s="1538"/>
      <c r="CYT121" s="1845"/>
      <c r="CYU121" s="1538"/>
      <c r="CYV121" s="1845"/>
      <c r="CYW121" s="1538"/>
      <c r="CYX121" s="1845"/>
      <c r="CYY121" s="1538"/>
      <c r="CYZ121" s="1845"/>
      <c r="CZA121" s="1538"/>
      <c r="CZB121" s="1845"/>
      <c r="CZC121" s="1538"/>
      <c r="CZD121" s="1845"/>
      <c r="CZE121" s="1538"/>
      <c r="CZF121" s="1845"/>
      <c r="CZG121" s="1538"/>
      <c r="CZH121" s="1845"/>
      <c r="CZI121" s="1538"/>
      <c r="CZJ121" s="1845"/>
      <c r="CZK121" s="1538"/>
      <c r="CZL121" s="1845"/>
      <c r="CZM121" s="1538"/>
      <c r="CZN121" s="1845"/>
      <c r="CZO121" s="1538"/>
      <c r="CZP121" s="1845"/>
      <c r="CZQ121" s="1538"/>
      <c r="CZR121" s="1845"/>
      <c r="CZS121" s="1538"/>
      <c r="CZT121" s="1845"/>
      <c r="CZU121" s="1538"/>
      <c r="CZV121" s="1845"/>
      <c r="CZW121" s="1538"/>
      <c r="CZX121" s="1845"/>
      <c r="CZY121" s="1538"/>
      <c r="CZZ121" s="1845"/>
      <c r="DAA121" s="1538"/>
      <c r="DAB121" s="1845"/>
      <c r="DAC121" s="1538"/>
      <c r="DAD121" s="1845"/>
      <c r="DAE121" s="1538"/>
      <c r="DAF121" s="1845"/>
      <c r="DAG121" s="1538"/>
      <c r="DAH121" s="1845"/>
      <c r="DAI121" s="1538"/>
      <c r="DAJ121" s="1845"/>
      <c r="DAK121" s="1538"/>
      <c r="DAL121" s="1845"/>
      <c r="DAM121" s="1538"/>
      <c r="DAN121" s="1845"/>
      <c r="DAO121" s="1538"/>
      <c r="DAP121" s="1845"/>
      <c r="DAQ121" s="1538"/>
      <c r="DAR121" s="1845"/>
      <c r="DAS121" s="1538"/>
      <c r="DAT121" s="1845"/>
      <c r="DAU121" s="1538"/>
      <c r="DAV121" s="1845"/>
      <c r="DAW121" s="1538"/>
      <c r="DAX121" s="1845"/>
      <c r="DAY121" s="1538"/>
      <c r="DAZ121" s="1845"/>
      <c r="DBA121" s="1538"/>
      <c r="DBB121" s="1845"/>
      <c r="DBC121" s="1538"/>
      <c r="DBD121" s="1845"/>
      <c r="DBE121" s="1538"/>
      <c r="DBF121" s="1845"/>
      <c r="DBG121" s="1538"/>
      <c r="DBH121" s="1845"/>
      <c r="DBI121" s="1538"/>
      <c r="DBJ121" s="1845"/>
      <c r="DBK121" s="1538"/>
      <c r="DBL121" s="1845"/>
      <c r="DBM121" s="1538"/>
      <c r="DBN121" s="1845"/>
      <c r="DBO121" s="1538"/>
      <c r="DBP121" s="1845"/>
      <c r="DBQ121" s="1538"/>
      <c r="DBR121" s="1845"/>
      <c r="DBS121" s="1538"/>
      <c r="DBT121" s="1845"/>
      <c r="DBU121" s="1538"/>
      <c r="DBV121" s="1845"/>
      <c r="DBW121" s="1538"/>
      <c r="DBX121" s="1845"/>
      <c r="DBY121" s="1538"/>
      <c r="DBZ121" s="1845"/>
      <c r="DCA121" s="1538"/>
      <c r="DCB121" s="1845"/>
      <c r="DCC121" s="1538"/>
      <c r="DCD121" s="1845"/>
      <c r="DCE121" s="1538"/>
      <c r="DCF121" s="1845"/>
      <c r="DCG121" s="1538"/>
      <c r="DCH121" s="1845"/>
      <c r="DCI121" s="1538"/>
      <c r="DCJ121" s="1845"/>
      <c r="DCK121" s="1538"/>
      <c r="DCL121" s="1845"/>
      <c r="DCM121" s="1538"/>
      <c r="DCN121" s="1845"/>
      <c r="DCO121" s="1538"/>
      <c r="DCP121" s="1845"/>
      <c r="DCQ121" s="1538"/>
      <c r="DCR121" s="1845"/>
      <c r="DCS121" s="1538"/>
      <c r="DCT121" s="1845"/>
      <c r="DCU121" s="1538"/>
      <c r="DCV121" s="1845"/>
      <c r="DCW121" s="1538"/>
      <c r="DCX121" s="1845"/>
      <c r="DCY121" s="1538"/>
      <c r="DCZ121" s="1845"/>
      <c r="DDA121" s="1538"/>
      <c r="DDB121" s="1845"/>
      <c r="DDC121" s="1538"/>
      <c r="DDD121" s="1845"/>
      <c r="DDE121" s="1538"/>
      <c r="DDF121" s="1845"/>
      <c r="DDG121" s="1538"/>
      <c r="DDH121" s="1845"/>
      <c r="DDI121" s="1538"/>
      <c r="DDJ121" s="1845"/>
      <c r="DDK121" s="1538"/>
      <c r="DDL121" s="1845"/>
      <c r="DDM121" s="1538"/>
      <c r="DDN121" s="1845"/>
      <c r="DDO121" s="1538"/>
      <c r="DDP121" s="1845"/>
      <c r="DDQ121" s="1538"/>
      <c r="DDR121" s="1845"/>
      <c r="DDS121" s="1538"/>
      <c r="DDT121" s="1845"/>
      <c r="DDU121" s="1538"/>
      <c r="DDV121" s="1845"/>
      <c r="DDW121" s="1538"/>
      <c r="DDX121" s="1845"/>
      <c r="DDY121" s="1538"/>
      <c r="DDZ121" s="1845"/>
      <c r="DEA121" s="1538"/>
      <c r="DEB121" s="1845"/>
      <c r="DEC121" s="1538"/>
      <c r="DED121" s="1845"/>
      <c r="DEE121" s="1538"/>
      <c r="DEF121" s="1845"/>
      <c r="DEG121" s="1538"/>
      <c r="DEH121" s="1845"/>
      <c r="DEI121" s="1538"/>
      <c r="DEJ121" s="1845"/>
      <c r="DEK121" s="1538"/>
      <c r="DEL121" s="1845"/>
      <c r="DEM121" s="1538"/>
      <c r="DEN121" s="1845"/>
      <c r="DEO121" s="1538"/>
      <c r="DEP121" s="1845"/>
      <c r="DEQ121" s="1538"/>
      <c r="DER121" s="1845"/>
      <c r="DES121" s="1538"/>
      <c r="DET121" s="1845"/>
      <c r="DEU121" s="1538"/>
      <c r="DEV121" s="1845"/>
      <c r="DEW121" s="1538"/>
      <c r="DEX121" s="1845"/>
      <c r="DEY121" s="1538"/>
      <c r="DEZ121" s="1845"/>
      <c r="DFA121" s="1538"/>
      <c r="DFB121" s="1845"/>
      <c r="DFC121" s="1538"/>
      <c r="DFD121" s="1845"/>
      <c r="DFE121" s="1538"/>
      <c r="DFF121" s="1845"/>
      <c r="DFG121" s="1538"/>
      <c r="DFH121" s="1845"/>
      <c r="DFI121" s="1538"/>
      <c r="DFJ121" s="1845"/>
      <c r="DFK121" s="1538"/>
      <c r="DFL121" s="1845"/>
      <c r="DFM121" s="1538"/>
      <c r="DFN121" s="1845"/>
      <c r="DFO121" s="1538"/>
      <c r="DFP121" s="1845"/>
      <c r="DFQ121" s="1538"/>
      <c r="DFR121" s="1845"/>
      <c r="DFS121" s="1538"/>
      <c r="DFT121" s="1845"/>
      <c r="DFU121" s="1538"/>
      <c r="DFV121" s="1845"/>
      <c r="DFW121" s="1538"/>
      <c r="DFX121" s="1845"/>
      <c r="DFY121" s="1538"/>
      <c r="DFZ121" s="1845"/>
      <c r="DGA121" s="1538"/>
      <c r="DGB121" s="1845"/>
      <c r="DGC121" s="1538"/>
      <c r="DGD121" s="1845"/>
      <c r="DGE121" s="1538"/>
      <c r="DGF121" s="1845"/>
      <c r="DGG121" s="1538"/>
      <c r="DGH121" s="1845"/>
      <c r="DGI121" s="1538"/>
      <c r="DGJ121" s="1845"/>
      <c r="DGK121" s="1538"/>
      <c r="DGL121" s="1845"/>
      <c r="DGM121" s="1538"/>
      <c r="DGN121" s="1845"/>
      <c r="DGO121" s="1538"/>
      <c r="DGP121" s="1845"/>
      <c r="DGQ121" s="1538"/>
      <c r="DGR121" s="1845"/>
      <c r="DGS121" s="1538"/>
      <c r="DGT121" s="1845"/>
      <c r="DGU121" s="1538"/>
      <c r="DGV121" s="1845"/>
      <c r="DGW121" s="1538"/>
      <c r="DGX121" s="1845"/>
      <c r="DGY121" s="1538"/>
      <c r="DGZ121" s="1845"/>
      <c r="DHA121" s="1538"/>
      <c r="DHB121" s="1845"/>
      <c r="DHC121" s="1538"/>
      <c r="DHD121" s="1845"/>
      <c r="DHE121" s="1538"/>
      <c r="DHF121" s="1845"/>
      <c r="DHG121" s="1538"/>
      <c r="DHH121" s="1845"/>
      <c r="DHI121" s="1538"/>
      <c r="DHJ121" s="1845"/>
      <c r="DHK121" s="1538"/>
      <c r="DHL121" s="1845"/>
      <c r="DHM121" s="1538"/>
      <c r="DHN121" s="1845"/>
      <c r="DHO121" s="1538"/>
      <c r="DHP121" s="1845"/>
      <c r="DHQ121" s="1538"/>
      <c r="DHR121" s="1845"/>
      <c r="DHS121" s="1538"/>
      <c r="DHT121" s="1845"/>
      <c r="DHU121" s="1538"/>
      <c r="DHV121" s="1845"/>
      <c r="DHW121" s="1538"/>
      <c r="DHX121" s="1845"/>
      <c r="DHY121" s="1538"/>
      <c r="DHZ121" s="1845"/>
      <c r="DIA121" s="1538"/>
      <c r="DIB121" s="1845"/>
      <c r="DIC121" s="1538"/>
      <c r="DID121" s="1845"/>
      <c r="DIE121" s="1538"/>
      <c r="DIF121" s="1845"/>
      <c r="DIG121" s="1538"/>
      <c r="DIH121" s="1845"/>
      <c r="DII121" s="1538"/>
      <c r="DIJ121" s="1845"/>
      <c r="DIK121" s="1538"/>
      <c r="DIL121" s="1845"/>
      <c r="DIM121" s="1538"/>
      <c r="DIN121" s="1845"/>
      <c r="DIO121" s="1538"/>
      <c r="DIP121" s="1845"/>
      <c r="DIQ121" s="1538"/>
      <c r="DIR121" s="1845"/>
      <c r="DIS121" s="1538"/>
      <c r="DIT121" s="1845"/>
      <c r="DIU121" s="1538"/>
      <c r="DIV121" s="1845"/>
      <c r="DIW121" s="1538"/>
      <c r="DIX121" s="1845"/>
      <c r="DIY121" s="1538"/>
      <c r="DIZ121" s="1845"/>
      <c r="DJA121" s="1538"/>
      <c r="DJB121" s="1845"/>
      <c r="DJC121" s="1538"/>
      <c r="DJD121" s="1845"/>
      <c r="DJE121" s="1538"/>
      <c r="DJF121" s="1845"/>
      <c r="DJG121" s="1538"/>
      <c r="DJH121" s="1845"/>
      <c r="DJI121" s="1538"/>
      <c r="DJJ121" s="1845"/>
      <c r="DJK121" s="1538"/>
      <c r="DJL121" s="1845"/>
      <c r="DJM121" s="1538"/>
      <c r="DJN121" s="1845"/>
      <c r="DJO121" s="1538"/>
      <c r="DJP121" s="1845"/>
      <c r="DJQ121" s="1538"/>
      <c r="DJR121" s="1845"/>
      <c r="DJS121" s="1538"/>
      <c r="DJT121" s="1845"/>
      <c r="DJU121" s="1538"/>
      <c r="DJV121" s="1845"/>
      <c r="DJW121" s="1538"/>
      <c r="DJX121" s="1845"/>
      <c r="DJY121" s="1538"/>
      <c r="DJZ121" s="1845"/>
      <c r="DKA121" s="1538"/>
      <c r="DKB121" s="1845"/>
      <c r="DKC121" s="1538"/>
      <c r="DKD121" s="1845"/>
      <c r="DKE121" s="1538"/>
      <c r="DKF121" s="1845"/>
      <c r="DKG121" s="1538"/>
      <c r="DKH121" s="1845"/>
      <c r="DKI121" s="1538"/>
      <c r="DKJ121" s="1845"/>
      <c r="DKK121" s="1538"/>
      <c r="DKL121" s="1845"/>
      <c r="DKM121" s="1538"/>
      <c r="DKN121" s="1845"/>
      <c r="DKO121" s="1538"/>
      <c r="DKP121" s="1845"/>
      <c r="DKQ121" s="1538"/>
      <c r="DKR121" s="1845"/>
      <c r="DKS121" s="1538"/>
      <c r="DKT121" s="1845"/>
      <c r="DKU121" s="1538"/>
      <c r="DKV121" s="1845"/>
      <c r="DKW121" s="1538"/>
      <c r="DKX121" s="1845"/>
      <c r="DKY121" s="1538"/>
      <c r="DKZ121" s="1845"/>
      <c r="DLA121" s="1538"/>
      <c r="DLB121" s="1845"/>
      <c r="DLC121" s="1538"/>
      <c r="DLD121" s="1845"/>
      <c r="DLE121" s="1538"/>
      <c r="DLF121" s="1845"/>
      <c r="DLG121" s="1538"/>
      <c r="DLH121" s="1845"/>
      <c r="DLI121" s="1538"/>
      <c r="DLJ121" s="1845"/>
      <c r="DLK121" s="1538"/>
      <c r="DLL121" s="1845"/>
      <c r="DLM121" s="1538"/>
      <c r="DLN121" s="1845"/>
      <c r="DLO121" s="1538"/>
      <c r="DLP121" s="1845"/>
      <c r="DLQ121" s="1538"/>
      <c r="DLR121" s="1845"/>
      <c r="DLS121" s="1538"/>
      <c r="DLT121" s="1845"/>
      <c r="DLU121" s="1538"/>
      <c r="DLV121" s="1845"/>
      <c r="DLW121" s="1538"/>
      <c r="DLX121" s="1845"/>
      <c r="DLY121" s="1538"/>
      <c r="DLZ121" s="1845"/>
      <c r="DMA121" s="1538"/>
      <c r="DMB121" s="1845"/>
      <c r="DMC121" s="1538"/>
      <c r="DMD121" s="1845"/>
      <c r="DME121" s="1538"/>
      <c r="DMF121" s="1845"/>
      <c r="DMG121" s="1538"/>
      <c r="DMH121" s="1845"/>
      <c r="DMI121" s="1538"/>
      <c r="DMJ121" s="1845"/>
      <c r="DMK121" s="1538"/>
      <c r="DML121" s="1845"/>
      <c r="DMM121" s="1538"/>
      <c r="DMN121" s="1845"/>
      <c r="DMO121" s="1538"/>
      <c r="DMP121" s="1845"/>
      <c r="DMQ121" s="1538"/>
      <c r="DMR121" s="1845"/>
      <c r="DMS121" s="1538"/>
      <c r="DMT121" s="1845"/>
      <c r="DMU121" s="1538"/>
      <c r="DMV121" s="1845"/>
      <c r="DMW121" s="1538"/>
      <c r="DMX121" s="1845"/>
      <c r="DMY121" s="1538"/>
      <c r="DMZ121" s="1845"/>
      <c r="DNA121" s="1538"/>
      <c r="DNB121" s="1845"/>
      <c r="DNC121" s="1538"/>
      <c r="DND121" s="1845"/>
      <c r="DNE121" s="1538"/>
      <c r="DNF121" s="1845"/>
      <c r="DNG121" s="1538"/>
      <c r="DNH121" s="1845"/>
      <c r="DNI121" s="1538"/>
      <c r="DNJ121" s="1845"/>
      <c r="DNK121" s="1538"/>
      <c r="DNL121" s="1845"/>
      <c r="DNM121" s="1538"/>
      <c r="DNN121" s="1845"/>
      <c r="DNO121" s="1538"/>
      <c r="DNP121" s="1845"/>
      <c r="DNQ121" s="1538"/>
      <c r="DNR121" s="1845"/>
      <c r="DNS121" s="1538"/>
      <c r="DNT121" s="1845"/>
      <c r="DNU121" s="1538"/>
      <c r="DNV121" s="1845"/>
      <c r="DNW121" s="1538"/>
      <c r="DNX121" s="1845"/>
      <c r="DNY121" s="1538"/>
      <c r="DNZ121" s="1845"/>
      <c r="DOA121" s="1538"/>
      <c r="DOB121" s="1845"/>
      <c r="DOC121" s="1538"/>
      <c r="DOD121" s="1845"/>
      <c r="DOE121" s="1538"/>
      <c r="DOF121" s="1845"/>
      <c r="DOG121" s="1538"/>
      <c r="DOH121" s="1845"/>
      <c r="DOI121" s="1538"/>
      <c r="DOJ121" s="1845"/>
      <c r="DOK121" s="1538"/>
      <c r="DOL121" s="1845"/>
      <c r="DOM121" s="1538"/>
      <c r="DON121" s="1845"/>
      <c r="DOO121" s="1538"/>
      <c r="DOP121" s="1845"/>
      <c r="DOQ121" s="1538"/>
      <c r="DOR121" s="1845"/>
      <c r="DOS121" s="1538"/>
      <c r="DOT121" s="1845"/>
      <c r="DOU121" s="1538"/>
      <c r="DOV121" s="1845"/>
      <c r="DOW121" s="1538"/>
      <c r="DOX121" s="1845"/>
      <c r="DOY121" s="1538"/>
      <c r="DOZ121" s="1845"/>
      <c r="DPA121" s="1538"/>
      <c r="DPB121" s="1845"/>
      <c r="DPC121" s="1538"/>
      <c r="DPD121" s="1845"/>
      <c r="DPE121" s="1538"/>
      <c r="DPF121" s="1845"/>
      <c r="DPG121" s="1538"/>
      <c r="DPH121" s="1845"/>
      <c r="DPI121" s="1538"/>
      <c r="DPJ121" s="1845"/>
      <c r="DPK121" s="1538"/>
      <c r="DPL121" s="1845"/>
      <c r="DPM121" s="1538"/>
      <c r="DPN121" s="1845"/>
      <c r="DPO121" s="1538"/>
      <c r="DPP121" s="1845"/>
      <c r="DPQ121" s="1538"/>
      <c r="DPR121" s="1845"/>
      <c r="DPS121" s="1538"/>
      <c r="DPT121" s="1845"/>
      <c r="DPU121" s="1538"/>
      <c r="DPV121" s="1845"/>
      <c r="DPW121" s="1538"/>
      <c r="DPX121" s="1845"/>
      <c r="DPY121" s="1538"/>
      <c r="DPZ121" s="1845"/>
      <c r="DQA121" s="1538"/>
      <c r="DQB121" s="1845"/>
      <c r="DQC121" s="1538"/>
      <c r="DQD121" s="1845"/>
      <c r="DQE121" s="1538"/>
      <c r="DQF121" s="1845"/>
      <c r="DQG121" s="1538"/>
      <c r="DQH121" s="1845"/>
      <c r="DQI121" s="1538"/>
      <c r="DQJ121" s="1845"/>
      <c r="DQK121" s="1538"/>
      <c r="DQL121" s="1845"/>
      <c r="DQM121" s="1538"/>
      <c r="DQN121" s="1845"/>
      <c r="DQO121" s="1538"/>
      <c r="DQP121" s="1845"/>
      <c r="DQQ121" s="1538"/>
      <c r="DQR121" s="1845"/>
      <c r="DQS121" s="1538"/>
      <c r="DQT121" s="1845"/>
      <c r="DQU121" s="1538"/>
      <c r="DQV121" s="1845"/>
      <c r="DQW121" s="1538"/>
      <c r="DQX121" s="1845"/>
      <c r="DQY121" s="1538"/>
      <c r="DQZ121" s="1845"/>
      <c r="DRA121" s="1538"/>
      <c r="DRB121" s="1845"/>
      <c r="DRC121" s="1538"/>
      <c r="DRD121" s="1845"/>
      <c r="DRE121" s="1538"/>
      <c r="DRF121" s="1845"/>
      <c r="DRG121" s="1538"/>
      <c r="DRH121" s="1845"/>
      <c r="DRI121" s="1538"/>
      <c r="DRJ121" s="1845"/>
      <c r="DRK121" s="1538"/>
      <c r="DRL121" s="1845"/>
      <c r="DRM121" s="1538"/>
      <c r="DRN121" s="1845"/>
      <c r="DRO121" s="1538"/>
      <c r="DRP121" s="1845"/>
      <c r="DRQ121" s="1538"/>
      <c r="DRR121" s="1845"/>
      <c r="DRS121" s="1538"/>
      <c r="DRT121" s="1845"/>
      <c r="DRU121" s="1538"/>
      <c r="DRV121" s="1845"/>
      <c r="DRW121" s="1538"/>
      <c r="DRX121" s="1845"/>
      <c r="DRY121" s="1538"/>
      <c r="DRZ121" s="1845"/>
      <c r="DSA121" s="1538"/>
      <c r="DSB121" s="1845"/>
      <c r="DSC121" s="1538"/>
      <c r="DSD121" s="1845"/>
      <c r="DSE121" s="1538"/>
      <c r="DSF121" s="1845"/>
      <c r="DSG121" s="1538"/>
      <c r="DSH121" s="1845"/>
      <c r="DSI121" s="1538"/>
      <c r="DSJ121" s="1845"/>
      <c r="DSK121" s="1538"/>
      <c r="DSL121" s="1845"/>
      <c r="DSM121" s="1538"/>
      <c r="DSN121" s="1845"/>
      <c r="DSO121" s="1538"/>
      <c r="DSP121" s="1845"/>
      <c r="DSQ121" s="1538"/>
      <c r="DSR121" s="1845"/>
      <c r="DSS121" s="1538"/>
      <c r="DST121" s="1845"/>
      <c r="DSU121" s="1538"/>
      <c r="DSV121" s="1845"/>
      <c r="DSW121" s="1538"/>
      <c r="DSX121" s="1845"/>
      <c r="DSY121" s="1538"/>
      <c r="DSZ121" s="1845"/>
      <c r="DTA121" s="1538"/>
      <c r="DTB121" s="1845"/>
      <c r="DTC121" s="1538"/>
      <c r="DTD121" s="1845"/>
      <c r="DTE121" s="1538"/>
      <c r="DTF121" s="1845"/>
      <c r="DTG121" s="1538"/>
      <c r="DTH121" s="1845"/>
      <c r="DTI121" s="1538"/>
      <c r="DTJ121" s="1845"/>
      <c r="DTK121" s="1538"/>
      <c r="DTL121" s="1845"/>
      <c r="DTM121" s="1538"/>
      <c r="DTN121" s="1845"/>
      <c r="DTO121" s="1538"/>
      <c r="DTP121" s="1845"/>
      <c r="DTQ121" s="1538"/>
      <c r="DTR121" s="1845"/>
      <c r="DTS121" s="1538"/>
      <c r="DTT121" s="1845"/>
      <c r="DTU121" s="1538"/>
      <c r="DTV121" s="1845"/>
      <c r="DTW121" s="1538"/>
      <c r="DTX121" s="1845"/>
      <c r="DTY121" s="1538"/>
      <c r="DTZ121" s="1845"/>
      <c r="DUA121" s="1538"/>
      <c r="DUB121" s="1845"/>
      <c r="DUC121" s="1538"/>
      <c r="DUD121" s="1845"/>
      <c r="DUE121" s="1538"/>
      <c r="DUF121" s="1845"/>
      <c r="DUG121" s="1538"/>
      <c r="DUH121" s="1845"/>
      <c r="DUI121" s="1538"/>
      <c r="DUJ121" s="1845"/>
      <c r="DUK121" s="1538"/>
      <c r="DUL121" s="1845"/>
      <c r="DUM121" s="1538"/>
      <c r="DUN121" s="1845"/>
      <c r="DUO121" s="1538"/>
      <c r="DUP121" s="1845"/>
      <c r="DUQ121" s="1538"/>
      <c r="DUR121" s="1845"/>
      <c r="DUS121" s="1538"/>
      <c r="DUT121" s="1845"/>
      <c r="DUU121" s="1538"/>
      <c r="DUV121" s="1845"/>
      <c r="DUW121" s="1538"/>
      <c r="DUX121" s="1845"/>
      <c r="DUY121" s="1538"/>
      <c r="DUZ121" s="1845"/>
      <c r="DVA121" s="1538"/>
      <c r="DVB121" s="1845"/>
      <c r="DVC121" s="1538"/>
      <c r="DVD121" s="1845"/>
      <c r="DVE121" s="1538"/>
      <c r="DVF121" s="1845"/>
      <c r="DVG121" s="1538"/>
      <c r="DVH121" s="1845"/>
      <c r="DVI121" s="1538"/>
      <c r="DVJ121" s="1845"/>
      <c r="DVK121" s="1538"/>
      <c r="DVL121" s="1845"/>
      <c r="DVM121" s="1538"/>
      <c r="DVN121" s="1845"/>
      <c r="DVO121" s="1538"/>
      <c r="DVP121" s="1845"/>
      <c r="DVQ121" s="1538"/>
      <c r="DVR121" s="1845"/>
      <c r="DVS121" s="1538"/>
      <c r="DVT121" s="1845"/>
      <c r="DVU121" s="1538"/>
      <c r="DVV121" s="1845"/>
      <c r="DVW121" s="1538"/>
      <c r="DVX121" s="1845"/>
      <c r="DVY121" s="1538"/>
      <c r="DVZ121" s="1845"/>
      <c r="DWA121" s="1538"/>
      <c r="DWB121" s="1845"/>
      <c r="DWC121" s="1538"/>
      <c r="DWD121" s="1845"/>
      <c r="DWE121" s="1538"/>
      <c r="DWF121" s="1845"/>
      <c r="DWG121" s="1538"/>
      <c r="DWH121" s="1845"/>
      <c r="DWI121" s="1538"/>
      <c r="DWJ121" s="1845"/>
      <c r="DWK121" s="1538"/>
      <c r="DWL121" s="1845"/>
      <c r="DWM121" s="1538"/>
      <c r="DWN121" s="1845"/>
      <c r="DWO121" s="1538"/>
      <c r="DWP121" s="1845"/>
      <c r="DWQ121" s="1538"/>
      <c r="DWR121" s="1845"/>
      <c r="DWS121" s="1538"/>
      <c r="DWT121" s="1845"/>
      <c r="DWU121" s="1538"/>
      <c r="DWV121" s="1845"/>
      <c r="DWW121" s="1538"/>
      <c r="DWX121" s="1845"/>
      <c r="DWY121" s="1538"/>
      <c r="DWZ121" s="1845"/>
      <c r="DXA121" s="1538"/>
      <c r="DXB121" s="1845"/>
      <c r="DXC121" s="1538"/>
      <c r="DXD121" s="1845"/>
      <c r="DXE121" s="1538"/>
      <c r="DXF121" s="1845"/>
      <c r="DXG121" s="1538"/>
      <c r="DXH121" s="1845"/>
      <c r="DXI121" s="1538"/>
      <c r="DXJ121" s="1845"/>
      <c r="DXK121" s="1538"/>
      <c r="DXL121" s="1845"/>
      <c r="DXM121" s="1538"/>
      <c r="DXN121" s="1845"/>
      <c r="DXO121" s="1538"/>
      <c r="DXP121" s="1845"/>
      <c r="DXQ121" s="1538"/>
      <c r="DXR121" s="1845"/>
      <c r="DXS121" s="1538"/>
      <c r="DXT121" s="1845"/>
      <c r="DXU121" s="1538"/>
      <c r="DXV121" s="1845"/>
      <c r="DXW121" s="1538"/>
      <c r="DXX121" s="1845"/>
      <c r="DXY121" s="1538"/>
      <c r="DXZ121" s="1845"/>
      <c r="DYA121" s="1538"/>
      <c r="DYB121" s="1845"/>
      <c r="DYC121" s="1538"/>
      <c r="DYD121" s="1845"/>
      <c r="DYE121" s="1538"/>
      <c r="DYF121" s="1845"/>
      <c r="DYG121" s="1538"/>
      <c r="DYH121" s="1845"/>
      <c r="DYI121" s="1538"/>
      <c r="DYJ121" s="1845"/>
      <c r="DYK121" s="1538"/>
      <c r="DYL121" s="1845"/>
      <c r="DYM121" s="1538"/>
      <c r="DYN121" s="1845"/>
      <c r="DYO121" s="1538"/>
      <c r="DYP121" s="1845"/>
      <c r="DYQ121" s="1538"/>
      <c r="DYR121" s="1845"/>
      <c r="DYS121" s="1538"/>
      <c r="DYT121" s="1845"/>
      <c r="DYU121" s="1538"/>
      <c r="DYV121" s="1845"/>
      <c r="DYW121" s="1538"/>
      <c r="DYX121" s="1845"/>
      <c r="DYY121" s="1538"/>
      <c r="DYZ121" s="1845"/>
      <c r="DZA121" s="1538"/>
      <c r="DZB121" s="1845"/>
      <c r="DZC121" s="1538"/>
      <c r="DZD121" s="1845"/>
      <c r="DZE121" s="1538"/>
      <c r="DZF121" s="1845"/>
      <c r="DZG121" s="1538"/>
      <c r="DZH121" s="1845"/>
      <c r="DZI121" s="1538"/>
      <c r="DZJ121" s="1845"/>
      <c r="DZK121" s="1538"/>
      <c r="DZL121" s="1845"/>
      <c r="DZM121" s="1538"/>
      <c r="DZN121" s="1845"/>
      <c r="DZO121" s="1538"/>
      <c r="DZP121" s="1845"/>
      <c r="DZQ121" s="1538"/>
      <c r="DZR121" s="1845"/>
      <c r="DZS121" s="1538"/>
      <c r="DZT121" s="1845"/>
      <c r="DZU121" s="1538"/>
      <c r="DZV121" s="1845"/>
      <c r="DZW121" s="1538"/>
      <c r="DZX121" s="1845"/>
      <c r="DZY121" s="1538"/>
      <c r="DZZ121" s="1845"/>
      <c r="EAA121" s="1538"/>
      <c r="EAB121" s="1845"/>
      <c r="EAC121" s="1538"/>
      <c r="EAD121" s="1845"/>
      <c r="EAE121" s="1538"/>
      <c r="EAF121" s="1845"/>
      <c r="EAG121" s="1538"/>
      <c r="EAH121" s="1845"/>
      <c r="EAI121" s="1538"/>
      <c r="EAJ121" s="1845"/>
      <c r="EAK121" s="1538"/>
      <c r="EAL121" s="1845"/>
      <c r="EAM121" s="1538"/>
      <c r="EAN121" s="1845"/>
      <c r="EAO121" s="1538"/>
      <c r="EAP121" s="1845"/>
      <c r="EAQ121" s="1538"/>
      <c r="EAR121" s="1845"/>
      <c r="EAS121" s="1538"/>
      <c r="EAT121" s="1845"/>
      <c r="EAU121" s="1538"/>
      <c r="EAV121" s="1845"/>
      <c r="EAW121" s="1538"/>
      <c r="EAX121" s="1845"/>
      <c r="EAY121" s="1538"/>
      <c r="EAZ121" s="1845"/>
      <c r="EBA121" s="1538"/>
      <c r="EBB121" s="1845"/>
      <c r="EBC121" s="1538"/>
      <c r="EBD121" s="1845"/>
      <c r="EBE121" s="1538"/>
      <c r="EBF121" s="1845"/>
      <c r="EBG121" s="1538"/>
      <c r="EBH121" s="1845"/>
      <c r="EBI121" s="1538"/>
      <c r="EBJ121" s="1845"/>
      <c r="EBK121" s="1538"/>
      <c r="EBL121" s="1845"/>
      <c r="EBM121" s="1538"/>
      <c r="EBN121" s="1845"/>
      <c r="EBO121" s="1538"/>
      <c r="EBP121" s="1845"/>
      <c r="EBQ121" s="1538"/>
      <c r="EBR121" s="1845"/>
      <c r="EBS121" s="1538"/>
      <c r="EBT121" s="1845"/>
      <c r="EBU121" s="1538"/>
      <c r="EBV121" s="1845"/>
      <c r="EBW121" s="1538"/>
      <c r="EBX121" s="1845"/>
      <c r="EBY121" s="1538"/>
      <c r="EBZ121" s="1845"/>
      <c r="ECA121" s="1538"/>
      <c r="ECB121" s="1845"/>
      <c r="ECC121" s="1538"/>
      <c r="ECD121" s="1845"/>
      <c r="ECE121" s="1538"/>
      <c r="ECF121" s="1845"/>
      <c r="ECG121" s="1538"/>
      <c r="ECH121" s="1845"/>
      <c r="ECI121" s="1538"/>
      <c r="ECJ121" s="1845"/>
      <c r="ECK121" s="1538"/>
      <c r="ECL121" s="1845"/>
      <c r="ECM121" s="1538"/>
      <c r="ECN121" s="1845"/>
      <c r="ECO121" s="1538"/>
      <c r="ECP121" s="1845"/>
      <c r="ECQ121" s="1538"/>
      <c r="ECR121" s="1845"/>
      <c r="ECS121" s="1538"/>
      <c r="ECT121" s="1845"/>
      <c r="ECU121" s="1538"/>
      <c r="ECV121" s="1845"/>
      <c r="ECW121" s="1538"/>
      <c r="ECX121" s="1845"/>
      <c r="ECY121" s="1538"/>
      <c r="ECZ121" s="1845"/>
      <c r="EDA121" s="1538"/>
      <c r="EDB121" s="1845"/>
      <c r="EDC121" s="1538"/>
      <c r="EDD121" s="1845"/>
      <c r="EDE121" s="1538"/>
      <c r="EDF121" s="1845"/>
      <c r="EDG121" s="1538"/>
      <c r="EDH121" s="1845"/>
      <c r="EDI121" s="1538"/>
      <c r="EDJ121" s="1845"/>
      <c r="EDK121" s="1538"/>
      <c r="EDL121" s="1845"/>
      <c r="EDM121" s="1538"/>
      <c r="EDN121" s="1845"/>
      <c r="EDO121" s="1538"/>
      <c r="EDP121" s="1845"/>
      <c r="EDQ121" s="1538"/>
      <c r="EDR121" s="1845"/>
      <c r="EDS121" s="1538"/>
      <c r="EDT121" s="1845"/>
      <c r="EDU121" s="1538"/>
      <c r="EDV121" s="1845"/>
      <c r="EDW121" s="1538"/>
      <c r="EDX121" s="1845"/>
      <c r="EDY121" s="1538"/>
      <c r="EDZ121" s="1845"/>
      <c r="EEA121" s="1538"/>
      <c r="EEB121" s="1845"/>
      <c r="EEC121" s="1538"/>
      <c r="EED121" s="1845"/>
      <c r="EEE121" s="1538"/>
      <c r="EEF121" s="1845"/>
      <c r="EEG121" s="1538"/>
      <c r="EEH121" s="1845"/>
      <c r="EEI121" s="1538"/>
      <c r="EEJ121" s="1845"/>
      <c r="EEK121" s="1538"/>
      <c r="EEL121" s="1845"/>
      <c r="EEM121" s="1538"/>
      <c r="EEN121" s="1845"/>
      <c r="EEO121" s="1538"/>
      <c r="EEP121" s="1845"/>
      <c r="EEQ121" s="1538"/>
      <c r="EER121" s="1845"/>
      <c r="EES121" s="1538"/>
      <c r="EET121" s="1845"/>
      <c r="EEU121" s="1538"/>
      <c r="EEV121" s="1845"/>
      <c r="EEW121" s="1538"/>
      <c r="EEX121" s="1845"/>
      <c r="EEY121" s="1538"/>
      <c r="EEZ121" s="1845"/>
      <c r="EFA121" s="1538"/>
      <c r="EFB121" s="1845"/>
      <c r="EFC121" s="1538"/>
      <c r="EFD121" s="1845"/>
      <c r="EFE121" s="1538"/>
      <c r="EFF121" s="1845"/>
      <c r="EFG121" s="1538"/>
      <c r="EFH121" s="1845"/>
      <c r="EFI121" s="1538"/>
      <c r="EFJ121" s="1845"/>
      <c r="EFK121" s="1538"/>
      <c r="EFL121" s="1845"/>
      <c r="EFM121" s="1538"/>
      <c r="EFN121" s="1845"/>
      <c r="EFO121" s="1538"/>
      <c r="EFP121" s="1845"/>
      <c r="EFQ121" s="1538"/>
      <c r="EFR121" s="1845"/>
      <c r="EFS121" s="1538"/>
      <c r="EFT121" s="1845"/>
      <c r="EFU121" s="1538"/>
      <c r="EFV121" s="1845"/>
      <c r="EFW121" s="1538"/>
      <c r="EFX121" s="1845"/>
      <c r="EFY121" s="1538"/>
      <c r="EFZ121" s="1845"/>
      <c r="EGA121" s="1538"/>
      <c r="EGB121" s="1845"/>
      <c r="EGC121" s="1538"/>
      <c r="EGD121" s="1845"/>
      <c r="EGE121" s="1538"/>
      <c r="EGF121" s="1845"/>
      <c r="EGG121" s="1538"/>
      <c r="EGH121" s="1845"/>
      <c r="EGI121" s="1538"/>
      <c r="EGJ121" s="1845"/>
      <c r="EGK121" s="1538"/>
      <c r="EGL121" s="1845"/>
      <c r="EGM121" s="1538"/>
      <c r="EGN121" s="1845"/>
      <c r="EGO121" s="1538"/>
      <c r="EGP121" s="1845"/>
      <c r="EGQ121" s="1538"/>
      <c r="EGR121" s="1845"/>
      <c r="EGS121" s="1538"/>
      <c r="EGT121" s="1845"/>
      <c r="EGU121" s="1538"/>
      <c r="EGV121" s="1845"/>
      <c r="EGW121" s="1538"/>
      <c r="EGX121" s="1845"/>
      <c r="EGY121" s="1538"/>
      <c r="EGZ121" s="1845"/>
      <c r="EHA121" s="1538"/>
      <c r="EHB121" s="1845"/>
      <c r="EHC121" s="1538"/>
      <c r="EHD121" s="1845"/>
      <c r="EHE121" s="1538"/>
      <c r="EHF121" s="1845"/>
      <c r="EHG121" s="1538"/>
      <c r="EHH121" s="1845"/>
      <c r="EHI121" s="1538"/>
      <c r="EHJ121" s="1845"/>
      <c r="EHK121" s="1538"/>
      <c r="EHL121" s="1845"/>
      <c r="EHM121" s="1538"/>
      <c r="EHN121" s="1845"/>
      <c r="EHO121" s="1538"/>
      <c r="EHP121" s="1845"/>
      <c r="EHQ121" s="1538"/>
      <c r="EHR121" s="1845"/>
      <c r="EHS121" s="1538"/>
      <c r="EHT121" s="1845"/>
      <c r="EHU121" s="1538"/>
      <c r="EHV121" s="1845"/>
      <c r="EHW121" s="1538"/>
      <c r="EHX121" s="1845"/>
      <c r="EHY121" s="1538"/>
      <c r="EHZ121" s="1845"/>
      <c r="EIA121" s="1538"/>
      <c r="EIB121" s="1845"/>
      <c r="EIC121" s="1538"/>
      <c r="EID121" s="1845"/>
      <c r="EIE121" s="1538"/>
      <c r="EIF121" s="1845"/>
      <c r="EIG121" s="1538"/>
      <c r="EIH121" s="1845"/>
      <c r="EII121" s="1538"/>
      <c r="EIJ121" s="1845"/>
      <c r="EIK121" s="1538"/>
      <c r="EIL121" s="1845"/>
      <c r="EIM121" s="1538"/>
      <c r="EIN121" s="1845"/>
      <c r="EIO121" s="1538"/>
      <c r="EIP121" s="1845"/>
      <c r="EIQ121" s="1538"/>
      <c r="EIR121" s="1845"/>
      <c r="EIS121" s="1538"/>
      <c r="EIT121" s="1845"/>
      <c r="EIU121" s="1538"/>
      <c r="EIV121" s="1845"/>
      <c r="EIW121" s="1538"/>
      <c r="EIX121" s="1845"/>
      <c r="EIY121" s="1538"/>
      <c r="EIZ121" s="1845"/>
      <c r="EJA121" s="1538"/>
      <c r="EJB121" s="1845"/>
      <c r="EJC121" s="1538"/>
      <c r="EJD121" s="1845"/>
      <c r="EJE121" s="1538"/>
      <c r="EJF121" s="1845"/>
      <c r="EJG121" s="1538"/>
      <c r="EJH121" s="1845"/>
      <c r="EJI121" s="1538"/>
      <c r="EJJ121" s="1845"/>
      <c r="EJK121" s="1538"/>
      <c r="EJL121" s="1845"/>
      <c r="EJM121" s="1538"/>
      <c r="EJN121" s="1845"/>
      <c r="EJO121" s="1538"/>
      <c r="EJP121" s="1845"/>
      <c r="EJQ121" s="1538"/>
      <c r="EJR121" s="1845"/>
      <c r="EJS121" s="1538"/>
      <c r="EJT121" s="1845"/>
      <c r="EJU121" s="1538"/>
      <c r="EJV121" s="1845"/>
      <c r="EJW121" s="1538"/>
      <c r="EJX121" s="1845"/>
      <c r="EJY121" s="1538"/>
      <c r="EJZ121" s="1845"/>
      <c r="EKA121" s="1538"/>
      <c r="EKB121" s="1845"/>
      <c r="EKC121" s="1538"/>
      <c r="EKD121" s="1845"/>
      <c r="EKE121" s="1538"/>
      <c r="EKF121" s="1845"/>
      <c r="EKG121" s="1538"/>
      <c r="EKH121" s="1845"/>
      <c r="EKI121" s="1538"/>
      <c r="EKJ121" s="1845"/>
      <c r="EKK121" s="1538"/>
      <c r="EKL121" s="1845"/>
      <c r="EKM121" s="1538"/>
      <c r="EKN121" s="1845"/>
      <c r="EKO121" s="1538"/>
      <c r="EKP121" s="1845"/>
      <c r="EKQ121" s="1538"/>
      <c r="EKR121" s="1845"/>
      <c r="EKS121" s="1538"/>
      <c r="EKT121" s="1845"/>
      <c r="EKU121" s="1538"/>
      <c r="EKV121" s="1845"/>
      <c r="EKW121" s="1538"/>
      <c r="EKX121" s="1845"/>
      <c r="EKY121" s="1538"/>
      <c r="EKZ121" s="1845"/>
      <c r="ELA121" s="1538"/>
      <c r="ELB121" s="1845"/>
      <c r="ELC121" s="1538"/>
      <c r="ELD121" s="1845"/>
      <c r="ELE121" s="1538"/>
      <c r="ELF121" s="1845"/>
      <c r="ELG121" s="1538"/>
      <c r="ELH121" s="1845"/>
      <c r="ELI121" s="1538"/>
      <c r="ELJ121" s="1845"/>
      <c r="ELK121" s="1538"/>
      <c r="ELL121" s="1845"/>
      <c r="ELM121" s="1538"/>
      <c r="ELN121" s="1845"/>
      <c r="ELO121" s="1538"/>
      <c r="ELP121" s="1845"/>
      <c r="ELQ121" s="1538"/>
      <c r="ELR121" s="1845"/>
      <c r="ELS121" s="1538"/>
      <c r="ELT121" s="1845"/>
      <c r="ELU121" s="1538"/>
      <c r="ELV121" s="1845"/>
      <c r="ELW121" s="1538"/>
      <c r="ELX121" s="1845"/>
      <c r="ELY121" s="1538"/>
      <c r="ELZ121" s="1845"/>
      <c r="EMA121" s="1538"/>
      <c r="EMB121" s="1845"/>
      <c r="EMC121" s="1538"/>
      <c r="EMD121" s="1845"/>
      <c r="EME121" s="1538"/>
      <c r="EMF121" s="1845"/>
      <c r="EMG121" s="1538"/>
      <c r="EMH121" s="1845"/>
      <c r="EMI121" s="1538"/>
      <c r="EMJ121" s="1845"/>
      <c r="EMK121" s="1538"/>
      <c r="EML121" s="1845"/>
      <c r="EMM121" s="1538"/>
      <c r="EMN121" s="1845"/>
      <c r="EMO121" s="1538"/>
      <c r="EMP121" s="1845"/>
      <c r="EMQ121" s="1538"/>
      <c r="EMR121" s="1845"/>
      <c r="EMS121" s="1538"/>
      <c r="EMT121" s="1845"/>
      <c r="EMU121" s="1538"/>
      <c r="EMV121" s="1845"/>
      <c r="EMW121" s="1538"/>
      <c r="EMX121" s="1845"/>
      <c r="EMY121" s="1538"/>
      <c r="EMZ121" s="1845"/>
      <c r="ENA121" s="1538"/>
      <c r="ENB121" s="1845"/>
      <c r="ENC121" s="1538"/>
      <c r="END121" s="1845"/>
      <c r="ENE121" s="1538"/>
      <c r="ENF121" s="1845"/>
      <c r="ENG121" s="1538"/>
      <c r="ENH121" s="1845"/>
      <c r="ENI121" s="1538"/>
      <c r="ENJ121" s="1845"/>
      <c r="ENK121" s="1538"/>
      <c r="ENL121" s="1845"/>
      <c r="ENM121" s="1538"/>
      <c r="ENN121" s="1845"/>
      <c r="ENO121" s="1538"/>
      <c r="ENP121" s="1845"/>
      <c r="ENQ121" s="1538"/>
      <c r="ENR121" s="1845"/>
      <c r="ENS121" s="1538"/>
      <c r="ENT121" s="1845"/>
      <c r="ENU121" s="1538"/>
      <c r="ENV121" s="1845"/>
      <c r="ENW121" s="1538"/>
      <c r="ENX121" s="1845"/>
      <c r="ENY121" s="1538"/>
      <c r="ENZ121" s="1845"/>
      <c r="EOA121" s="1538"/>
      <c r="EOB121" s="1845"/>
      <c r="EOC121" s="1538"/>
      <c r="EOD121" s="1845"/>
      <c r="EOE121" s="1538"/>
      <c r="EOF121" s="1845"/>
      <c r="EOG121" s="1538"/>
      <c r="EOH121" s="1845"/>
      <c r="EOI121" s="1538"/>
      <c r="EOJ121" s="1845"/>
      <c r="EOK121" s="1538"/>
      <c r="EOL121" s="1845"/>
      <c r="EOM121" s="1538"/>
      <c r="EON121" s="1845"/>
      <c r="EOO121" s="1538"/>
      <c r="EOP121" s="1845"/>
      <c r="EOQ121" s="1538"/>
      <c r="EOR121" s="1845"/>
      <c r="EOS121" s="1538"/>
      <c r="EOT121" s="1845"/>
      <c r="EOU121" s="1538"/>
      <c r="EOV121" s="1845"/>
      <c r="EOW121" s="1538"/>
      <c r="EOX121" s="1845"/>
      <c r="EOY121" s="1538"/>
      <c r="EOZ121" s="1845"/>
      <c r="EPA121" s="1538"/>
      <c r="EPB121" s="1845"/>
      <c r="EPC121" s="1538"/>
      <c r="EPD121" s="1845"/>
      <c r="EPE121" s="1538"/>
      <c r="EPF121" s="1845"/>
      <c r="EPG121" s="1538"/>
      <c r="EPH121" s="1845"/>
      <c r="EPI121" s="1538"/>
      <c r="EPJ121" s="1845"/>
      <c r="EPK121" s="1538"/>
      <c r="EPL121" s="1845"/>
      <c r="EPM121" s="1538"/>
      <c r="EPN121" s="1845"/>
      <c r="EPO121" s="1538"/>
      <c r="EPP121" s="1845"/>
      <c r="EPQ121" s="1538"/>
      <c r="EPR121" s="1845"/>
      <c r="EPS121" s="1538"/>
      <c r="EPT121" s="1845"/>
      <c r="EPU121" s="1538"/>
      <c r="EPV121" s="1845"/>
      <c r="EPW121" s="1538"/>
      <c r="EPX121" s="1845"/>
      <c r="EPY121" s="1538"/>
      <c r="EPZ121" s="1845"/>
      <c r="EQA121" s="1538"/>
      <c r="EQB121" s="1845"/>
      <c r="EQC121" s="1538"/>
      <c r="EQD121" s="1845"/>
      <c r="EQE121" s="1538"/>
      <c r="EQF121" s="1845"/>
      <c r="EQG121" s="1538"/>
      <c r="EQH121" s="1845"/>
      <c r="EQI121" s="1538"/>
      <c r="EQJ121" s="1845"/>
      <c r="EQK121" s="1538"/>
      <c r="EQL121" s="1845"/>
      <c r="EQM121" s="1538"/>
      <c r="EQN121" s="1845"/>
      <c r="EQO121" s="1538"/>
      <c r="EQP121" s="1845"/>
      <c r="EQQ121" s="1538"/>
      <c r="EQR121" s="1845"/>
      <c r="EQS121" s="1538"/>
      <c r="EQT121" s="1845"/>
      <c r="EQU121" s="1538"/>
      <c r="EQV121" s="1845"/>
      <c r="EQW121" s="1538"/>
      <c r="EQX121" s="1845"/>
      <c r="EQY121" s="1538"/>
      <c r="EQZ121" s="1845"/>
      <c r="ERA121" s="1538"/>
      <c r="ERB121" s="1845"/>
      <c r="ERC121" s="1538"/>
      <c r="ERD121" s="1845"/>
      <c r="ERE121" s="1538"/>
      <c r="ERF121" s="1845"/>
      <c r="ERG121" s="1538"/>
      <c r="ERH121" s="1845"/>
      <c r="ERI121" s="1538"/>
      <c r="ERJ121" s="1845"/>
      <c r="ERK121" s="1538"/>
      <c r="ERL121" s="1845"/>
      <c r="ERM121" s="1538"/>
      <c r="ERN121" s="1845"/>
      <c r="ERO121" s="1538"/>
      <c r="ERP121" s="1845"/>
      <c r="ERQ121" s="1538"/>
      <c r="ERR121" s="1845"/>
      <c r="ERS121" s="1538"/>
      <c r="ERT121" s="1845"/>
      <c r="ERU121" s="1538"/>
      <c r="ERV121" s="1845"/>
      <c r="ERW121" s="1538"/>
      <c r="ERX121" s="1845"/>
      <c r="ERY121" s="1538"/>
      <c r="ERZ121" s="1845"/>
      <c r="ESA121" s="1538"/>
      <c r="ESB121" s="1845"/>
      <c r="ESC121" s="1538"/>
      <c r="ESD121" s="1845"/>
      <c r="ESE121" s="1538"/>
      <c r="ESF121" s="1845"/>
      <c r="ESG121" s="1538"/>
      <c r="ESH121" s="1845"/>
      <c r="ESI121" s="1538"/>
      <c r="ESJ121" s="1845"/>
      <c r="ESK121" s="1538"/>
      <c r="ESL121" s="1845"/>
      <c r="ESM121" s="1538"/>
      <c r="ESN121" s="1845"/>
      <c r="ESO121" s="1538"/>
      <c r="ESP121" s="1845"/>
      <c r="ESQ121" s="1538"/>
      <c r="ESR121" s="1845"/>
      <c r="ESS121" s="1538"/>
      <c r="EST121" s="1845"/>
      <c r="ESU121" s="1538"/>
      <c r="ESV121" s="1845"/>
      <c r="ESW121" s="1538"/>
      <c r="ESX121" s="1845"/>
      <c r="ESY121" s="1538"/>
      <c r="ESZ121" s="1845"/>
      <c r="ETA121" s="1538"/>
      <c r="ETB121" s="1845"/>
      <c r="ETC121" s="1538"/>
      <c r="ETD121" s="1845"/>
      <c r="ETE121" s="1538"/>
      <c r="ETF121" s="1845"/>
      <c r="ETG121" s="1538"/>
      <c r="ETH121" s="1845"/>
      <c r="ETI121" s="1538"/>
      <c r="ETJ121" s="1845"/>
      <c r="ETK121" s="1538"/>
      <c r="ETL121" s="1845"/>
      <c r="ETM121" s="1538"/>
      <c r="ETN121" s="1845"/>
      <c r="ETO121" s="1538"/>
      <c r="ETP121" s="1845"/>
      <c r="ETQ121" s="1538"/>
      <c r="ETR121" s="1845"/>
      <c r="ETS121" s="1538"/>
      <c r="ETT121" s="1845"/>
      <c r="ETU121" s="1538"/>
      <c r="ETV121" s="1845"/>
      <c r="ETW121" s="1538"/>
      <c r="ETX121" s="1845"/>
      <c r="ETY121" s="1538"/>
      <c r="ETZ121" s="1845"/>
      <c r="EUA121" s="1538"/>
      <c r="EUB121" s="1845"/>
      <c r="EUC121" s="1538"/>
      <c r="EUD121" s="1845"/>
      <c r="EUE121" s="1538"/>
      <c r="EUF121" s="1845"/>
      <c r="EUG121" s="1538"/>
      <c r="EUH121" s="1845"/>
      <c r="EUI121" s="1538"/>
      <c r="EUJ121" s="1845"/>
      <c r="EUK121" s="1538"/>
      <c r="EUL121" s="1845"/>
      <c r="EUM121" s="1538"/>
      <c r="EUN121" s="1845"/>
      <c r="EUO121" s="1538"/>
      <c r="EUP121" s="1845"/>
      <c r="EUQ121" s="1538"/>
      <c r="EUR121" s="1845"/>
      <c r="EUS121" s="1538"/>
      <c r="EUT121" s="1845"/>
      <c r="EUU121" s="1538"/>
      <c r="EUV121" s="1845"/>
      <c r="EUW121" s="1538"/>
      <c r="EUX121" s="1845"/>
      <c r="EUY121" s="1538"/>
      <c r="EUZ121" s="1845"/>
      <c r="EVA121" s="1538"/>
      <c r="EVB121" s="1845"/>
      <c r="EVC121" s="1538"/>
      <c r="EVD121" s="1845"/>
      <c r="EVE121" s="1538"/>
      <c r="EVF121" s="1845"/>
      <c r="EVG121" s="1538"/>
      <c r="EVH121" s="1845"/>
      <c r="EVI121" s="1538"/>
      <c r="EVJ121" s="1845"/>
      <c r="EVK121" s="1538"/>
      <c r="EVL121" s="1845"/>
      <c r="EVM121" s="1538"/>
      <c r="EVN121" s="1845"/>
      <c r="EVO121" s="1538"/>
      <c r="EVP121" s="1845"/>
      <c r="EVQ121" s="1538"/>
      <c r="EVR121" s="1845"/>
      <c r="EVS121" s="1538"/>
      <c r="EVT121" s="1845"/>
      <c r="EVU121" s="1538"/>
      <c r="EVV121" s="1845"/>
      <c r="EVW121" s="1538"/>
      <c r="EVX121" s="1845"/>
      <c r="EVY121" s="1538"/>
      <c r="EVZ121" s="1845"/>
      <c r="EWA121" s="1538"/>
      <c r="EWB121" s="1845"/>
      <c r="EWC121" s="1538"/>
      <c r="EWD121" s="1845"/>
      <c r="EWE121" s="1538"/>
      <c r="EWF121" s="1845"/>
      <c r="EWG121" s="1538"/>
      <c r="EWH121" s="1845"/>
      <c r="EWI121" s="1538"/>
      <c r="EWJ121" s="1845"/>
      <c r="EWK121" s="1538"/>
      <c r="EWL121" s="1845"/>
      <c r="EWM121" s="1538"/>
      <c r="EWN121" s="1845"/>
      <c r="EWO121" s="1538"/>
      <c r="EWP121" s="1845"/>
      <c r="EWQ121" s="1538"/>
      <c r="EWR121" s="1845"/>
      <c r="EWS121" s="1538"/>
      <c r="EWT121" s="1845"/>
      <c r="EWU121" s="1538"/>
      <c r="EWV121" s="1845"/>
      <c r="EWW121" s="1538"/>
      <c r="EWX121" s="1845"/>
      <c r="EWY121" s="1538"/>
      <c r="EWZ121" s="1845"/>
      <c r="EXA121" s="1538"/>
      <c r="EXB121" s="1845"/>
      <c r="EXC121" s="1538"/>
      <c r="EXD121" s="1845"/>
      <c r="EXE121" s="1538"/>
      <c r="EXF121" s="1845"/>
      <c r="EXG121" s="1538"/>
      <c r="EXH121" s="1845"/>
      <c r="EXI121" s="1538"/>
      <c r="EXJ121" s="1845"/>
      <c r="EXK121" s="1538"/>
      <c r="EXL121" s="1845"/>
      <c r="EXM121" s="1538"/>
      <c r="EXN121" s="1845"/>
      <c r="EXO121" s="1538"/>
      <c r="EXP121" s="1845"/>
      <c r="EXQ121" s="1538"/>
      <c r="EXR121" s="1845"/>
      <c r="EXS121" s="1538"/>
      <c r="EXT121" s="1845"/>
      <c r="EXU121" s="1538"/>
      <c r="EXV121" s="1845"/>
      <c r="EXW121" s="1538"/>
      <c r="EXX121" s="1845"/>
      <c r="EXY121" s="1538"/>
      <c r="EXZ121" s="1845"/>
      <c r="EYA121" s="1538"/>
      <c r="EYB121" s="1845"/>
      <c r="EYC121" s="1538"/>
      <c r="EYD121" s="1845"/>
      <c r="EYE121" s="1538"/>
      <c r="EYF121" s="1845"/>
      <c r="EYG121" s="1538"/>
      <c r="EYH121" s="1845"/>
      <c r="EYI121" s="1538"/>
      <c r="EYJ121" s="1845"/>
      <c r="EYK121" s="1538"/>
      <c r="EYL121" s="1845"/>
      <c r="EYM121" s="1538"/>
      <c r="EYN121" s="1845"/>
      <c r="EYO121" s="1538"/>
      <c r="EYP121" s="1845"/>
      <c r="EYQ121" s="1538"/>
      <c r="EYR121" s="1845"/>
      <c r="EYS121" s="1538"/>
      <c r="EYT121" s="1845"/>
      <c r="EYU121" s="1538"/>
      <c r="EYV121" s="1845"/>
      <c r="EYW121" s="1538"/>
      <c r="EYX121" s="1845"/>
      <c r="EYY121" s="1538"/>
      <c r="EYZ121" s="1845"/>
      <c r="EZA121" s="1538"/>
      <c r="EZB121" s="1845"/>
      <c r="EZC121" s="1538"/>
      <c r="EZD121" s="1845"/>
      <c r="EZE121" s="1538"/>
      <c r="EZF121" s="1845"/>
      <c r="EZG121" s="1538"/>
      <c r="EZH121" s="1845"/>
      <c r="EZI121" s="1538"/>
      <c r="EZJ121" s="1845"/>
      <c r="EZK121" s="1538"/>
      <c r="EZL121" s="1845"/>
      <c r="EZM121" s="1538"/>
      <c r="EZN121" s="1845"/>
      <c r="EZO121" s="1538"/>
      <c r="EZP121" s="1845"/>
      <c r="EZQ121" s="1538"/>
      <c r="EZR121" s="1845"/>
      <c r="EZS121" s="1538"/>
      <c r="EZT121" s="1845"/>
      <c r="EZU121" s="1538"/>
      <c r="EZV121" s="1845"/>
      <c r="EZW121" s="1538"/>
      <c r="EZX121" s="1845"/>
      <c r="EZY121" s="1538"/>
      <c r="EZZ121" s="1845"/>
      <c r="FAA121" s="1538"/>
      <c r="FAB121" s="1845"/>
      <c r="FAC121" s="1538"/>
      <c r="FAD121" s="1845"/>
      <c r="FAE121" s="1538"/>
      <c r="FAF121" s="1845"/>
      <c r="FAG121" s="1538"/>
      <c r="FAH121" s="1845"/>
      <c r="FAI121" s="1538"/>
      <c r="FAJ121" s="1845"/>
      <c r="FAK121" s="1538"/>
      <c r="FAL121" s="1845"/>
      <c r="FAM121" s="1538"/>
      <c r="FAN121" s="1845"/>
      <c r="FAO121" s="1538"/>
      <c r="FAP121" s="1845"/>
      <c r="FAQ121" s="1538"/>
      <c r="FAR121" s="1845"/>
      <c r="FAS121" s="1538"/>
      <c r="FAT121" s="1845"/>
      <c r="FAU121" s="1538"/>
      <c r="FAV121" s="1845"/>
      <c r="FAW121" s="1538"/>
      <c r="FAX121" s="1845"/>
      <c r="FAY121" s="1538"/>
      <c r="FAZ121" s="1845"/>
      <c r="FBA121" s="1538"/>
      <c r="FBB121" s="1845"/>
      <c r="FBC121" s="1538"/>
      <c r="FBD121" s="1845"/>
      <c r="FBE121" s="1538"/>
      <c r="FBF121" s="1845"/>
      <c r="FBG121" s="1538"/>
      <c r="FBH121" s="1845"/>
      <c r="FBI121" s="1538"/>
      <c r="FBJ121" s="1845"/>
      <c r="FBK121" s="1538"/>
      <c r="FBL121" s="1845"/>
      <c r="FBM121" s="1538"/>
      <c r="FBN121" s="1845"/>
      <c r="FBO121" s="1538"/>
      <c r="FBP121" s="1845"/>
      <c r="FBQ121" s="1538"/>
      <c r="FBR121" s="1845"/>
      <c r="FBS121" s="1538"/>
      <c r="FBT121" s="1845"/>
      <c r="FBU121" s="1538"/>
      <c r="FBV121" s="1845"/>
      <c r="FBW121" s="1538"/>
      <c r="FBX121" s="1845"/>
      <c r="FBY121" s="1538"/>
      <c r="FBZ121" s="1845"/>
      <c r="FCA121" s="1538"/>
      <c r="FCB121" s="1845"/>
      <c r="FCC121" s="1538"/>
      <c r="FCD121" s="1845"/>
      <c r="FCE121" s="1538"/>
      <c r="FCF121" s="1845"/>
      <c r="FCG121" s="1538"/>
      <c r="FCH121" s="1845"/>
      <c r="FCI121" s="1538"/>
      <c r="FCJ121" s="1845"/>
      <c r="FCK121" s="1538"/>
      <c r="FCL121" s="1845"/>
      <c r="FCM121" s="1538"/>
      <c r="FCN121" s="1845"/>
      <c r="FCO121" s="1538"/>
      <c r="FCP121" s="1845"/>
      <c r="FCQ121" s="1538"/>
      <c r="FCR121" s="1845"/>
      <c r="FCS121" s="1538"/>
      <c r="FCT121" s="1845"/>
      <c r="FCU121" s="1538"/>
      <c r="FCV121" s="1845"/>
      <c r="FCW121" s="1538"/>
      <c r="FCX121" s="1845"/>
      <c r="FCY121" s="1538"/>
      <c r="FCZ121" s="1845"/>
      <c r="FDA121" s="1538"/>
      <c r="FDB121" s="1845"/>
      <c r="FDC121" s="1538"/>
      <c r="FDD121" s="1845"/>
      <c r="FDE121" s="1538"/>
      <c r="FDF121" s="1845"/>
      <c r="FDG121" s="1538"/>
      <c r="FDH121" s="1845"/>
      <c r="FDI121" s="1538"/>
      <c r="FDJ121" s="1845"/>
      <c r="FDK121" s="1538"/>
      <c r="FDL121" s="1845"/>
      <c r="FDM121" s="1538"/>
      <c r="FDN121" s="1845"/>
      <c r="FDO121" s="1538"/>
      <c r="FDP121" s="1845"/>
      <c r="FDQ121" s="1538"/>
      <c r="FDR121" s="1845"/>
      <c r="FDS121" s="1538"/>
      <c r="FDT121" s="1845"/>
      <c r="FDU121" s="1538"/>
      <c r="FDV121" s="1845"/>
      <c r="FDW121" s="1538"/>
      <c r="FDX121" s="1845"/>
      <c r="FDY121" s="1538"/>
      <c r="FDZ121" s="1845"/>
      <c r="FEA121" s="1538"/>
      <c r="FEB121" s="1845"/>
      <c r="FEC121" s="1538"/>
      <c r="FED121" s="1845"/>
      <c r="FEE121" s="1538"/>
      <c r="FEF121" s="1845"/>
      <c r="FEG121" s="1538"/>
      <c r="FEH121" s="1845"/>
      <c r="FEI121" s="1538"/>
      <c r="FEJ121" s="1845"/>
      <c r="FEK121" s="1538"/>
      <c r="FEL121" s="1845"/>
      <c r="FEM121" s="1538"/>
      <c r="FEN121" s="1845"/>
      <c r="FEO121" s="1538"/>
      <c r="FEP121" s="1845"/>
      <c r="FEQ121" s="1538"/>
      <c r="FER121" s="1845"/>
      <c r="FES121" s="1538"/>
      <c r="FET121" s="1845"/>
      <c r="FEU121" s="1538"/>
      <c r="FEV121" s="1845"/>
      <c r="FEW121" s="1538"/>
      <c r="FEX121" s="1845"/>
      <c r="FEY121" s="1538"/>
      <c r="FEZ121" s="1845"/>
      <c r="FFA121" s="1538"/>
      <c r="FFB121" s="1845"/>
      <c r="FFC121" s="1538"/>
      <c r="FFD121" s="1845"/>
      <c r="FFE121" s="1538"/>
      <c r="FFF121" s="1845"/>
      <c r="FFG121" s="1538"/>
      <c r="FFH121" s="1845"/>
      <c r="FFI121" s="1538"/>
      <c r="FFJ121" s="1845"/>
      <c r="FFK121" s="1538"/>
      <c r="FFL121" s="1845"/>
      <c r="FFM121" s="1538"/>
      <c r="FFN121" s="1845"/>
      <c r="FFO121" s="1538"/>
      <c r="FFP121" s="1845"/>
      <c r="FFQ121" s="1538"/>
      <c r="FFR121" s="1845"/>
      <c r="FFS121" s="1538"/>
      <c r="FFT121" s="1845"/>
      <c r="FFU121" s="1538"/>
      <c r="FFV121" s="1845"/>
      <c r="FFW121" s="1538"/>
      <c r="FFX121" s="1845"/>
      <c r="FFY121" s="1538"/>
      <c r="FFZ121" s="1845"/>
      <c r="FGA121" s="1538"/>
      <c r="FGB121" s="1845"/>
      <c r="FGC121" s="1538"/>
      <c r="FGD121" s="1845"/>
      <c r="FGE121" s="1538"/>
      <c r="FGF121" s="1845"/>
      <c r="FGG121" s="1538"/>
      <c r="FGH121" s="1845"/>
      <c r="FGI121" s="1538"/>
      <c r="FGJ121" s="1845"/>
      <c r="FGK121" s="1538"/>
      <c r="FGL121" s="1845"/>
      <c r="FGM121" s="1538"/>
      <c r="FGN121" s="1845"/>
      <c r="FGO121" s="1538"/>
      <c r="FGP121" s="1845"/>
      <c r="FGQ121" s="1538"/>
      <c r="FGR121" s="1845"/>
      <c r="FGS121" s="1538"/>
      <c r="FGT121" s="1845"/>
      <c r="FGU121" s="1538"/>
      <c r="FGV121" s="1845"/>
      <c r="FGW121" s="1538"/>
      <c r="FGX121" s="1845"/>
      <c r="FGY121" s="1538"/>
      <c r="FGZ121" s="1845"/>
      <c r="FHA121" s="1538"/>
      <c r="FHB121" s="1845"/>
      <c r="FHC121" s="1538"/>
      <c r="FHD121" s="1845"/>
      <c r="FHE121" s="1538"/>
      <c r="FHF121" s="1845"/>
      <c r="FHG121" s="1538"/>
      <c r="FHH121" s="1845"/>
      <c r="FHI121" s="1538"/>
      <c r="FHJ121" s="1845"/>
      <c r="FHK121" s="1538"/>
      <c r="FHL121" s="1845"/>
      <c r="FHM121" s="1538"/>
      <c r="FHN121" s="1845"/>
      <c r="FHO121" s="1538"/>
      <c r="FHP121" s="1845"/>
      <c r="FHQ121" s="1538"/>
      <c r="FHR121" s="1845"/>
      <c r="FHS121" s="1538"/>
      <c r="FHT121" s="1845"/>
      <c r="FHU121" s="1538"/>
      <c r="FHV121" s="1845"/>
      <c r="FHW121" s="1538"/>
      <c r="FHX121" s="1845"/>
      <c r="FHY121" s="1538"/>
      <c r="FHZ121" s="1845"/>
      <c r="FIA121" s="1538"/>
      <c r="FIB121" s="1845"/>
      <c r="FIC121" s="1538"/>
      <c r="FID121" s="1845"/>
      <c r="FIE121" s="1538"/>
      <c r="FIF121" s="1845"/>
      <c r="FIG121" s="1538"/>
      <c r="FIH121" s="1845"/>
      <c r="FII121" s="1538"/>
      <c r="FIJ121" s="1845"/>
      <c r="FIK121" s="1538"/>
      <c r="FIL121" s="1845"/>
      <c r="FIM121" s="1538"/>
      <c r="FIN121" s="1845"/>
      <c r="FIO121" s="1538"/>
      <c r="FIP121" s="1845"/>
      <c r="FIQ121" s="1538"/>
      <c r="FIR121" s="1845"/>
      <c r="FIS121" s="1538"/>
      <c r="FIT121" s="1845"/>
      <c r="FIU121" s="1538"/>
      <c r="FIV121" s="1845"/>
      <c r="FIW121" s="1538"/>
      <c r="FIX121" s="1845"/>
      <c r="FIY121" s="1538"/>
      <c r="FIZ121" s="1845"/>
      <c r="FJA121" s="1538"/>
      <c r="FJB121" s="1845"/>
      <c r="FJC121" s="1538"/>
      <c r="FJD121" s="1845"/>
      <c r="FJE121" s="1538"/>
      <c r="FJF121" s="1845"/>
      <c r="FJG121" s="1538"/>
      <c r="FJH121" s="1845"/>
      <c r="FJI121" s="1538"/>
      <c r="FJJ121" s="1845"/>
      <c r="FJK121" s="1538"/>
      <c r="FJL121" s="1845"/>
      <c r="FJM121" s="1538"/>
      <c r="FJN121" s="1845"/>
      <c r="FJO121" s="1538"/>
      <c r="FJP121" s="1845"/>
      <c r="FJQ121" s="1538"/>
      <c r="FJR121" s="1845"/>
      <c r="FJS121" s="1538"/>
      <c r="FJT121" s="1845"/>
      <c r="FJU121" s="1538"/>
      <c r="FJV121" s="1845"/>
      <c r="FJW121" s="1538"/>
      <c r="FJX121" s="1845"/>
      <c r="FJY121" s="1538"/>
      <c r="FJZ121" s="1845"/>
      <c r="FKA121" s="1538"/>
      <c r="FKB121" s="1845"/>
      <c r="FKC121" s="1538"/>
      <c r="FKD121" s="1845"/>
      <c r="FKE121" s="1538"/>
      <c r="FKF121" s="1845"/>
      <c r="FKG121" s="1538"/>
      <c r="FKH121" s="1845"/>
      <c r="FKI121" s="1538"/>
      <c r="FKJ121" s="1845"/>
      <c r="FKK121" s="1538"/>
      <c r="FKL121" s="1845"/>
      <c r="FKM121" s="1538"/>
      <c r="FKN121" s="1845"/>
      <c r="FKO121" s="1538"/>
      <c r="FKP121" s="1845"/>
      <c r="FKQ121" s="1538"/>
      <c r="FKR121" s="1845"/>
      <c r="FKS121" s="1538"/>
      <c r="FKT121" s="1845"/>
      <c r="FKU121" s="1538"/>
      <c r="FKV121" s="1845"/>
      <c r="FKW121" s="1538"/>
      <c r="FKX121" s="1845"/>
      <c r="FKY121" s="1538"/>
      <c r="FKZ121" s="1845"/>
      <c r="FLA121" s="1538"/>
      <c r="FLB121" s="1845"/>
      <c r="FLC121" s="1538"/>
      <c r="FLD121" s="1845"/>
      <c r="FLE121" s="1538"/>
      <c r="FLF121" s="1845"/>
      <c r="FLG121" s="1538"/>
      <c r="FLH121" s="1845"/>
      <c r="FLI121" s="1538"/>
      <c r="FLJ121" s="1845"/>
      <c r="FLK121" s="1538"/>
      <c r="FLL121" s="1845"/>
      <c r="FLM121" s="1538"/>
      <c r="FLN121" s="1845"/>
      <c r="FLO121" s="1538"/>
      <c r="FLP121" s="1845"/>
      <c r="FLQ121" s="1538"/>
      <c r="FLR121" s="1845"/>
      <c r="FLS121" s="1538"/>
      <c r="FLT121" s="1845"/>
      <c r="FLU121" s="1538"/>
      <c r="FLV121" s="1845"/>
      <c r="FLW121" s="1538"/>
      <c r="FLX121" s="1845"/>
      <c r="FLY121" s="1538"/>
      <c r="FLZ121" s="1845"/>
      <c r="FMA121" s="1538"/>
      <c r="FMB121" s="1845"/>
      <c r="FMC121" s="1538"/>
      <c r="FMD121" s="1845"/>
      <c r="FME121" s="1538"/>
      <c r="FMF121" s="1845"/>
      <c r="FMG121" s="1538"/>
      <c r="FMH121" s="1845"/>
      <c r="FMI121" s="1538"/>
      <c r="FMJ121" s="1845"/>
      <c r="FMK121" s="1538"/>
      <c r="FML121" s="1845"/>
      <c r="FMM121" s="1538"/>
      <c r="FMN121" s="1845"/>
      <c r="FMO121" s="1538"/>
      <c r="FMP121" s="1845"/>
      <c r="FMQ121" s="1538"/>
      <c r="FMR121" s="1845"/>
      <c r="FMS121" s="1538"/>
      <c r="FMT121" s="1845"/>
      <c r="FMU121" s="1538"/>
      <c r="FMV121" s="1845"/>
      <c r="FMW121" s="1538"/>
      <c r="FMX121" s="1845"/>
      <c r="FMY121" s="1538"/>
      <c r="FMZ121" s="1845"/>
      <c r="FNA121" s="1538"/>
      <c r="FNB121" s="1845"/>
      <c r="FNC121" s="1538"/>
      <c r="FND121" s="1845"/>
      <c r="FNE121" s="1538"/>
      <c r="FNF121" s="1845"/>
      <c r="FNG121" s="1538"/>
      <c r="FNH121" s="1845"/>
      <c r="FNI121" s="1538"/>
      <c r="FNJ121" s="1845"/>
      <c r="FNK121" s="1538"/>
      <c r="FNL121" s="1845"/>
      <c r="FNM121" s="1538"/>
      <c r="FNN121" s="1845"/>
      <c r="FNO121" s="1538"/>
      <c r="FNP121" s="1845"/>
      <c r="FNQ121" s="1538"/>
      <c r="FNR121" s="1845"/>
      <c r="FNS121" s="1538"/>
      <c r="FNT121" s="1845"/>
      <c r="FNU121" s="1538"/>
      <c r="FNV121" s="1845"/>
      <c r="FNW121" s="1538"/>
      <c r="FNX121" s="1845"/>
      <c r="FNY121" s="1538"/>
      <c r="FNZ121" s="1845"/>
      <c r="FOA121" s="1538"/>
      <c r="FOB121" s="1845"/>
      <c r="FOC121" s="1538"/>
      <c r="FOD121" s="1845"/>
      <c r="FOE121" s="1538"/>
      <c r="FOF121" s="1845"/>
      <c r="FOG121" s="1538"/>
      <c r="FOH121" s="1845"/>
      <c r="FOI121" s="1538"/>
      <c r="FOJ121" s="1845"/>
      <c r="FOK121" s="1538"/>
      <c r="FOL121" s="1845"/>
      <c r="FOM121" s="1538"/>
      <c r="FON121" s="1845"/>
      <c r="FOO121" s="1538"/>
      <c r="FOP121" s="1845"/>
      <c r="FOQ121" s="1538"/>
      <c r="FOR121" s="1845"/>
      <c r="FOS121" s="1538"/>
      <c r="FOT121" s="1845"/>
      <c r="FOU121" s="1538"/>
      <c r="FOV121" s="1845"/>
      <c r="FOW121" s="1538"/>
      <c r="FOX121" s="1845"/>
      <c r="FOY121" s="1538"/>
      <c r="FOZ121" s="1845"/>
      <c r="FPA121" s="1538"/>
      <c r="FPB121" s="1845"/>
      <c r="FPC121" s="1538"/>
      <c r="FPD121" s="1845"/>
      <c r="FPE121" s="1538"/>
      <c r="FPF121" s="1845"/>
      <c r="FPG121" s="1538"/>
      <c r="FPH121" s="1845"/>
      <c r="FPI121" s="1538"/>
      <c r="FPJ121" s="1845"/>
      <c r="FPK121" s="1538"/>
      <c r="FPL121" s="1845"/>
      <c r="FPM121" s="1538"/>
      <c r="FPN121" s="1845"/>
      <c r="FPO121" s="1538"/>
      <c r="FPP121" s="1845"/>
      <c r="FPQ121" s="1538"/>
      <c r="FPR121" s="1845"/>
      <c r="FPS121" s="1538"/>
      <c r="FPT121" s="1845"/>
      <c r="FPU121" s="1538"/>
      <c r="FPV121" s="1845"/>
      <c r="FPW121" s="1538"/>
      <c r="FPX121" s="1845"/>
      <c r="FPY121" s="1538"/>
      <c r="FPZ121" s="1845"/>
      <c r="FQA121" s="1538"/>
      <c r="FQB121" s="1845"/>
      <c r="FQC121" s="1538"/>
      <c r="FQD121" s="1845"/>
      <c r="FQE121" s="1538"/>
      <c r="FQF121" s="1845"/>
      <c r="FQG121" s="1538"/>
      <c r="FQH121" s="1845"/>
      <c r="FQI121" s="1538"/>
      <c r="FQJ121" s="1845"/>
      <c r="FQK121" s="1538"/>
      <c r="FQL121" s="1845"/>
      <c r="FQM121" s="1538"/>
      <c r="FQN121" s="1845"/>
      <c r="FQO121" s="1538"/>
      <c r="FQP121" s="1845"/>
      <c r="FQQ121" s="1538"/>
      <c r="FQR121" s="1845"/>
      <c r="FQS121" s="1538"/>
      <c r="FQT121" s="1845"/>
      <c r="FQU121" s="1538"/>
      <c r="FQV121" s="1845"/>
      <c r="FQW121" s="1538"/>
      <c r="FQX121" s="1845"/>
      <c r="FQY121" s="1538"/>
      <c r="FQZ121" s="1845"/>
      <c r="FRA121" s="1538"/>
      <c r="FRB121" s="1845"/>
      <c r="FRC121" s="1538"/>
      <c r="FRD121" s="1845"/>
      <c r="FRE121" s="1538"/>
      <c r="FRF121" s="1845"/>
      <c r="FRG121" s="1538"/>
      <c r="FRH121" s="1845"/>
      <c r="FRI121" s="1538"/>
      <c r="FRJ121" s="1845"/>
      <c r="FRK121" s="1538"/>
      <c r="FRL121" s="1845"/>
      <c r="FRM121" s="1538"/>
      <c r="FRN121" s="1845"/>
      <c r="FRO121" s="1538"/>
      <c r="FRP121" s="1845"/>
      <c r="FRQ121" s="1538"/>
      <c r="FRR121" s="1845"/>
      <c r="FRS121" s="1538"/>
      <c r="FRT121" s="1845"/>
      <c r="FRU121" s="1538"/>
      <c r="FRV121" s="1845"/>
      <c r="FRW121" s="1538"/>
      <c r="FRX121" s="1845"/>
      <c r="FRY121" s="1538"/>
      <c r="FRZ121" s="1845"/>
      <c r="FSA121" s="1538"/>
      <c r="FSB121" s="1845"/>
      <c r="FSC121" s="1538"/>
      <c r="FSD121" s="1845"/>
      <c r="FSE121" s="1538"/>
      <c r="FSF121" s="1845"/>
      <c r="FSG121" s="1538"/>
      <c r="FSH121" s="1845"/>
      <c r="FSI121" s="1538"/>
      <c r="FSJ121" s="1845"/>
      <c r="FSK121" s="1538"/>
      <c r="FSL121" s="1845"/>
      <c r="FSM121" s="1538"/>
      <c r="FSN121" s="1845"/>
      <c r="FSO121" s="1538"/>
      <c r="FSP121" s="1845"/>
      <c r="FSQ121" s="1538"/>
      <c r="FSR121" s="1845"/>
      <c r="FSS121" s="1538"/>
      <c r="FST121" s="1845"/>
      <c r="FSU121" s="1538"/>
      <c r="FSV121" s="1845"/>
      <c r="FSW121" s="1538"/>
      <c r="FSX121" s="1845"/>
      <c r="FSY121" s="1538"/>
      <c r="FSZ121" s="1845"/>
      <c r="FTA121" s="1538"/>
      <c r="FTB121" s="1845"/>
      <c r="FTC121" s="1538"/>
      <c r="FTD121" s="1845"/>
      <c r="FTE121" s="1538"/>
      <c r="FTF121" s="1845"/>
      <c r="FTG121" s="1538"/>
      <c r="FTH121" s="1845"/>
      <c r="FTI121" s="1538"/>
      <c r="FTJ121" s="1845"/>
      <c r="FTK121" s="1538"/>
      <c r="FTL121" s="1845"/>
      <c r="FTM121" s="1538"/>
      <c r="FTN121" s="1845"/>
      <c r="FTO121" s="1538"/>
      <c r="FTP121" s="1845"/>
      <c r="FTQ121" s="1538"/>
      <c r="FTR121" s="1845"/>
      <c r="FTS121" s="1538"/>
      <c r="FTT121" s="1845"/>
      <c r="FTU121" s="1538"/>
      <c r="FTV121" s="1845"/>
      <c r="FTW121" s="1538"/>
      <c r="FTX121" s="1845"/>
      <c r="FTY121" s="1538"/>
      <c r="FTZ121" s="1845"/>
      <c r="FUA121" s="1538"/>
      <c r="FUB121" s="1845"/>
      <c r="FUC121" s="1538"/>
      <c r="FUD121" s="1845"/>
      <c r="FUE121" s="1538"/>
      <c r="FUF121" s="1845"/>
      <c r="FUG121" s="1538"/>
      <c r="FUH121" s="1845"/>
      <c r="FUI121" s="1538"/>
      <c r="FUJ121" s="1845"/>
      <c r="FUK121" s="1538"/>
      <c r="FUL121" s="1845"/>
      <c r="FUM121" s="1538"/>
      <c r="FUN121" s="1845"/>
      <c r="FUO121" s="1538"/>
      <c r="FUP121" s="1845"/>
      <c r="FUQ121" s="1538"/>
      <c r="FUR121" s="1845"/>
      <c r="FUS121" s="1538"/>
      <c r="FUT121" s="1845"/>
      <c r="FUU121" s="1538"/>
      <c r="FUV121" s="1845"/>
      <c r="FUW121" s="1538"/>
      <c r="FUX121" s="1845"/>
      <c r="FUY121" s="1538"/>
      <c r="FUZ121" s="1845"/>
      <c r="FVA121" s="1538"/>
      <c r="FVB121" s="1845"/>
      <c r="FVC121" s="1538"/>
      <c r="FVD121" s="1845"/>
      <c r="FVE121" s="1538"/>
      <c r="FVF121" s="1845"/>
      <c r="FVG121" s="1538"/>
      <c r="FVH121" s="1845"/>
      <c r="FVI121" s="1538"/>
      <c r="FVJ121" s="1845"/>
      <c r="FVK121" s="1538"/>
      <c r="FVL121" s="1845"/>
      <c r="FVM121" s="1538"/>
      <c r="FVN121" s="1845"/>
      <c r="FVO121" s="1538"/>
      <c r="FVP121" s="1845"/>
      <c r="FVQ121" s="1538"/>
      <c r="FVR121" s="1845"/>
      <c r="FVS121" s="1538"/>
      <c r="FVT121" s="1845"/>
      <c r="FVU121" s="1538"/>
      <c r="FVV121" s="1845"/>
      <c r="FVW121" s="1538"/>
      <c r="FVX121" s="1845"/>
      <c r="FVY121" s="1538"/>
      <c r="FVZ121" s="1845"/>
      <c r="FWA121" s="1538"/>
      <c r="FWB121" s="1845"/>
      <c r="FWC121" s="1538"/>
      <c r="FWD121" s="1845"/>
      <c r="FWE121" s="1538"/>
      <c r="FWF121" s="1845"/>
      <c r="FWG121" s="1538"/>
      <c r="FWH121" s="1845"/>
      <c r="FWI121" s="1538"/>
      <c r="FWJ121" s="1845"/>
      <c r="FWK121" s="1538"/>
      <c r="FWL121" s="1845"/>
      <c r="FWM121" s="1538"/>
      <c r="FWN121" s="1845"/>
      <c r="FWO121" s="1538"/>
      <c r="FWP121" s="1845"/>
      <c r="FWQ121" s="1538"/>
      <c r="FWR121" s="1845"/>
      <c r="FWS121" s="1538"/>
      <c r="FWT121" s="1845"/>
      <c r="FWU121" s="1538"/>
      <c r="FWV121" s="1845"/>
      <c r="FWW121" s="1538"/>
      <c r="FWX121" s="1845"/>
      <c r="FWY121" s="1538"/>
      <c r="FWZ121" s="1845"/>
      <c r="FXA121" s="1538"/>
      <c r="FXB121" s="1845"/>
      <c r="FXC121" s="1538"/>
      <c r="FXD121" s="1845"/>
      <c r="FXE121" s="1538"/>
      <c r="FXF121" s="1845"/>
      <c r="FXG121" s="1538"/>
      <c r="FXH121" s="1845"/>
      <c r="FXI121" s="1538"/>
      <c r="FXJ121" s="1845"/>
      <c r="FXK121" s="1538"/>
      <c r="FXL121" s="1845"/>
      <c r="FXM121" s="1538"/>
      <c r="FXN121" s="1845"/>
      <c r="FXO121" s="1538"/>
      <c r="FXP121" s="1845"/>
      <c r="FXQ121" s="1538"/>
      <c r="FXR121" s="1845"/>
      <c r="FXS121" s="1538"/>
      <c r="FXT121" s="1845"/>
      <c r="FXU121" s="1538"/>
      <c r="FXV121" s="1845"/>
      <c r="FXW121" s="1538"/>
      <c r="FXX121" s="1845"/>
      <c r="FXY121" s="1538"/>
      <c r="FXZ121" s="1845"/>
      <c r="FYA121" s="1538"/>
      <c r="FYB121" s="1845"/>
      <c r="FYC121" s="1538"/>
      <c r="FYD121" s="1845"/>
      <c r="FYE121" s="1538"/>
      <c r="FYF121" s="1845"/>
      <c r="FYG121" s="1538"/>
      <c r="FYH121" s="1845"/>
      <c r="FYI121" s="1538"/>
      <c r="FYJ121" s="1845"/>
      <c r="FYK121" s="1538"/>
      <c r="FYL121" s="1845"/>
      <c r="FYM121" s="1538"/>
      <c r="FYN121" s="1845"/>
      <c r="FYO121" s="1538"/>
      <c r="FYP121" s="1845"/>
      <c r="FYQ121" s="1538"/>
      <c r="FYR121" s="1845"/>
      <c r="FYS121" s="1538"/>
      <c r="FYT121" s="1845"/>
      <c r="FYU121" s="1538"/>
      <c r="FYV121" s="1845"/>
      <c r="FYW121" s="1538"/>
      <c r="FYX121" s="1845"/>
      <c r="FYY121" s="1538"/>
      <c r="FYZ121" s="1845"/>
      <c r="FZA121" s="1538"/>
      <c r="FZB121" s="1845"/>
      <c r="FZC121" s="1538"/>
      <c r="FZD121" s="1845"/>
      <c r="FZE121" s="1538"/>
      <c r="FZF121" s="1845"/>
      <c r="FZG121" s="1538"/>
      <c r="FZH121" s="1845"/>
      <c r="FZI121" s="1538"/>
      <c r="FZJ121" s="1845"/>
      <c r="FZK121" s="1538"/>
      <c r="FZL121" s="1845"/>
      <c r="FZM121" s="1538"/>
      <c r="FZN121" s="1845"/>
      <c r="FZO121" s="1538"/>
      <c r="FZP121" s="1845"/>
      <c r="FZQ121" s="1538"/>
      <c r="FZR121" s="1845"/>
      <c r="FZS121" s="1538"/>
      <c r="FZT121" s="1845"/>
      <c r="FZU121" s="1538"/>
      <c r="FZV121" s="1845"/>
      <c r="FZW121" s="1538"/>
      <c r="FZX121" s="1845"/>
      <c r="FZY121" s="1538"/>
      <c r="FZZ121" s="1845"/>
      <c r="GAA121" s="1538"/>
      <c r="GAB121" s="1845"/>
      <c r="GAC121" s="1538"/>
      <c r="GAD121" s="1845"/>
      <c r="GAE121" s="1538"/>
      <c r="GAF121" s="1845"/>
      <c r="GAG121" s="1538"/>
      <c r="GAH121" s="1845"/>
      <c r="GAI121" s="1538"/>
      <c r="GAJ121" s="1845"/>
      <c r="GAK121" s="1538"/>
      <c r="GAL121" s="1845"/>
      <c r="GAM121" s="1538"/>
      <c r="GAN121" s="1845"/>
      <c r="GAO121" s="1538"/>
      <c r="GAP121" s="1845"/>
      <c r="GAQ121" s="1538"/>
      <c r="GAR121" s="1845"/>
      <c r="GAS121" s="1538"/>
      <c r="GAT121" s="1845"/>
      <c r="GAU121" s="1538"/>
      <c r="GAV121" s="1845"/>
      <c r="GAW121" s="1538"/>
      <c r="GAX121" s="1845"/>
      <c r="GAY121" s="1538"/>
      <c r="GAZ121" s="1845"/>
      <c r="GBA121" s="1538"/>
      <c r="GBB121" s="1845"/>
      <c r="GBC121" s="1538"/>
      <c r="GBD121" s="1845"/>
      <c r="GBE121" s="1538"/>
      <c r="GBF121" s="1845"/>
      <c r="GBG121" s="1538"/>
      <c r="GBH121" s="1845"/>
      <c r="GBI121" s="1538"/>
      <c r="GBJ121" s="1845"/>
      <c r="GBK121" s="1538"/>
      <c r="GBL121" s="1845"/>
      <c r="GBM121" s="1538"/>
      <c r="GBN121" s="1845"/>
      <c r="GBO121" s="1538"/>
      <c r="GBP121" s="1845"/>
      <c r="GBQ121" s="1538"/>
      <c r="GBR121" s="1845"/>
      <c r="GBS121" s="1538"/>
      <c r="GBT121" s="1845"/>
      <c r="GBU121" s="1538"/>
      <c r="GBV121" s="1845"/>
      <c r="GBW121" s="1538"/>
      <c r="GBX121" s="1845"/>
      <c r="GBY121" s="1538"/>
      <c r="GBZ121" s="1845"/>
      <c r="GCA121" s="1538"/>
      <c r="GCB121" s="1845"/>
      <c r="GCC121" s="1538"/>
      <c r="GCD121" s="1845"/>
      <c r="GCE121" s="1538"/>
      <c r="GCF121" s="1845"/>
      <c r="GCG121" s="1538"/>
      <c r="GCH121" s="1845"/>
      <c r="GCI121" s="1538"/>
      <c r="GCJ121" s="1845"/>
      <c r="GCK121" s="1538"/>
      <c r="GCL121" s="1845"/>
      <c r="GCM121" s="1538"/>
      <c r="GCN121" s="1845"/>
      <c r="GCO121" s="1538"/>
      <c r="GCP121" s="1845"/>
      <c r="GCQ121" s="1538"/>
      <c r="GCR121" s="1845"/>
      <c r="GCS121" s="1538"/>
      <c r="GCT121" s="1845"/>
      <c r="GCU121" s="1538"/>
      <c r="GCV121" s="1845"/>
      <c r="GCW121" s="1538"/>
      <c r="GCX121" s="1845"/>
      <c r="GCY121" s="1538"/>
      <c r="GCZ121" s="1845"/>
      <c r="GDA121" s="1538"/>
      <c r="GDB121" s="1845"/>
      <c r="GDC121" s="1538"/>
      <c r="GDD121" s="1845"/>
      <c r="GDE121" s="1538"/>
      <c r="GDF121" s="1845"/>
      <c r="GDG121" s="1538"/>
      <c r="GDH121" s="1845"/>
      <c r="GDI121" s="1538"/>
      <c r="GDJ121" s="1845"/>
      <c r="GDK121" s="1538"/>
      <c r="GDL121" s="1845"/>
      <c r="GDM121" s="1538"/>
      <c r="GDN121" s="1845"/>
      <c r="GDO121" s="1538"/>
      <c r="GDP121" s="1845"/>
      <c r="GDQ121" s="1538"/>
      <c r="GDR121" s="1845"/>
      <c r="GDS121" s="1538"/>
      <c r="GDT121" s="1845"/>
      <c r="GDU121" s="1538"/>
      <c r="GDV121" s="1845"/>
      <c r="GDW121" s="1538"/>
      <c r="GDX121" s="1845"/>
      <c r="GDY121" s="1538"/>
      <c r="GDZ121" s="1845"/>
      <c r="GEA121" s="1538"/>
      <c r="GEB121" s="1845"/>
      <c r="GEC121" s="1538"/>
      <c r="GED121" s="1845"/>
      <c r="GEE121" s="1538"/>
      <c r="GEF121" s="1845"/>
      <c r="GEG121" s="1538"/>
      <c r="GEH121" s="1845"/>
      <c r="GEI121" s="1538"/>
      <c r="GEJ121" s="1845"/>
      <c r="GEK121" s="1538"/>
      <c r="GEL121" s="1845"/>
      <c r="GEM121" s="1538"/>
      <c r="GEN121" s="1845"/>
      <c r="GEO121" s="1538"/>
      <c r="GEP121" s="1845"/>
      <c r="GEQ121" s="1538"/>
      <c r="GER121" s="1845"/>
      <c r="GES121" s="1538"/>
      <c r="GET121" s="1845"/>
      <c r="GEU121" s="1538"/>
      <c r="GEV121" s="1845"/>
      <c r="GEW121" s="1538"/>
      <c r="GEX121" s="1845"/>
      <c r="GEY121" s="1538"/>
      <c r="GEZ121" s="1845"/>
      <c r="GFA121" s="1538"/>
      <c r="GFB121" s="1845"/>
      <c r="GFC121" s="1538"/>
      <c r="GFD121" s="1845"/>
      <c r="GFE121" s="1538"/>
      <c r="GFF121" s="1845"/>
      <c r="GFG121" s="1538"/>
      <c r="GFH121" s="1845"/>
      <c r="GFI121" s="1538"/>
      <c r="GFJ121" s="1845"/>
      <c r="GFK121" s="1538"/>
      <c r="GFL121" s="1845"/>
      <c r="GFM121" s="1538"/>
      <c r="GFN121" s="1845"/>
      <c r="GFO121" s="1538"/>
      <c r="GFP121" s="1845"/>
      <c r="GFQ121" s="1538"/>
      <c r="GFR121" s="1845"/>
      <c r="GFS121" s="1538"/>
      <c r="GFT121" s="1845"/>
      <c r="GFU121" s="1538"/>
      <c r="GFV121" s="1845"/>
      <c r="GFW121" s="1538"/>
      <c r="GFX121" s="1845"/>
      <c r="GFY121" s="1538"/>
      <c r="GFZ121" s="1845"/>
      <c r="GGA121" s="1538"/>
      <c r="GGB121" s="1845"/>
      <c r="GGC121" s="1538"/>
      <c r="GGD121" s="1845"/>
      <c r="GGE121" s="1538"/>
      <c r="GGF121" s="1845"/>
      <c r="GGG121" s="1538"/>
      <c r="GGH121" s="1845"/>
      <c r="GGI121" s="1538"/>
      <c r="GGJ121" s="1845"/>
      <c r="GGK121" s="1538"/>
      <c r="GGL121" s="1845"/>
      <c r="GGM121" s="1538"/>
      <c r="GGN121" s="1845"/>
      <c r="GGO121" s="1538"/>
      <c r="GGP121" s="1845"/>
      <c r="GGQ121" s="1538"/>
      <c r="GGR121" s="1845"/>
      <c r="GGS121" s="1538"/>
      <c r="GGT121" s="1845"/>
      <c r="GGU121" s="1538"/>
      <c r="GGV121" s="1845"/>
      <c r="GGW121" s="1538"/>
      <c r="GGX121" s="1845"/>
      <c r="GGY121" s="1538"/>
      <c r="GGZ121" s="1845"/>
      <c r="GHA121" s="1538"/>
      <c r="GHB121" s="1845"/>
      <c r="GHC121" s="1538"/>
      <c r="GHD121" s="1845"/>
      <c r="GHE121" s="1538"/>
      <c r="GHF121" s="1845"/>
      <c r="GHG121" s="1538"/>
      <c r="GHH121" s="1845"/>
      <c r="GHI121" s="1538"/>
      <c r="GHJ121" s="1845"/>
      <c r="GHK121" s="1538"/>
      <c r="GHL121" s="1845"/>
      <c r="GHM121" s="1538"/>
      <c r="GHN121" s="1845"/>
      <c r="GHO121" s="1538"/>
      <c r="GHP121" s="1845"/>
      <c r="GHQ121" s="1538"/>
      <c r="GHR121" s="1845"/>
      <c r="GHS121" s="1538"/>
      <c r="GHT121" s="1845"/>
      <c r="GHU121" s="1538"/>
      <c r="GHV121" s="1845"/>
      <c r="GHW121" s="1538"/>
      <c r="GHX121" s="1845"/>
      <c r="GHY121" s="1538"/>
      <c r="GHZ121" s="1845"/>
      <c r="GIA121" s="1538"/>
      <c r="GIB121" s="1845"/>
      <c r="GIC121" s="1538"/>
      <c r="GID121" s="1845"/>
      <c r="GIE121" s="1538"/>
      <c r="GIF121" s="1845"/>
      <c r="GIG121" s="1538"/>
      <c r="GIH121" s="1845"/>
      <c r="GII121" s="1538"/>
      <c r="GIJ121" s="1845"/>
      <c r="GIK121" s="1538"/>
      <c r="GIL121" s="1845"/>
      <c r="GIM121" s="1538"/>
      <c r="GIN121" s="1845"/>
      <c r="GIO121" s="1538"/>
      <c r="GIP121" s="1845"/>
      <c r="GIQ121" s="1538"/>
      <c r="GIR121" s="1845"/>
      <c r="GIS121" s="1538"/>
      <c r="GIT121" s="1845"/>
      <c r="GIU121" s="1538"/>
      <c r="GIV121" s="1845"/>
      <c r="GIW121" s="1538"/>
      <c r="GIX121" s="1845"/>
      <c r="GIY121" s="1538"/>
      <c r="GIZ121" s="1845"/>
      <c r="GJA121" s="1538"/>
      <c r="GJB121" s="1845"/>
      <c r="GJC121" s="1538"/>
      <c r="GJD121" s="1845"/>
      <c r="GJE121" s="1538"/>
      <c r="GJF121" s="1845"/>
      <c r="GJG121" s="1538"/>
      <c r="GJH121" s="1845"/>
      <c r="GJI121" s="1538"/>
      <c r="GJJ121" s="1845"/>
      <c r="GJK121" s="1538"/>
      <c r="GJL121" s="1845"/>
      <c r="GJM121" s="1538"/>
      <c r="GJN121" s="1845"/>
      <c r="GJO121" s="1538"/>
      <c r="GJP121" s="1845"/>
      <c r="GJQ121" s="1538"/>
      <c r="GJR121" s="1845"/>
      <c r="GJS121" s="1538"/>
      <c r="GJT121" s="1845"/>
      <c r="GJU121" s="1538"/>
      <c r="GJV121" s="1845"/>
      <c r="GJW121" s="1538"/>
      <c r="GJX121" s="1845"/>
      <c r="GJY121" s="1538"/>
      <c r="GJZ121" s="1845"/>
      <c r="GKA121" s="1538"/>
      <c r="GKB121" s="1845"/>
      <c r="GKC121" s="1538"/>
      <c r="GKD121" s="1845"/>
      <c r="GKE121" s="1538"/>
      <c r="GKF121" s="1845"/>
      <c r="GKG121" s="1538"/>
      <c r="GKH121" s="1845"/>
      <c r="GKI121" s="1538"/>
      <c r="GKJ121" s="1845"/>
      <c r="GKK121" s="1538"/>
      <c r="GKL121" s="1845"/>
      <c r="GKM121" s="1538"/>
      <c r="GKN121" s="1845"/>
      <c r="GKO121" s="1538"/>
      <c r="GKP121" s="1845"/>
      <c r="GKQ121" s="1538"/>
      <c r="GKR121" s="1845"/>
      <c r="GKS121" s="1538"/>
      <c r="GKT121" s="1845"/>
      <c r="GKU121" s="1538"/>
      <c r="GKV121" s="1845"/>
      <c r="GKW121" s="1538"/>
      <c r="GKX121" s="1845"/>
      <c r="GKY121" s="1538"/>
      <c r="GKZ121" s="1845"/>
      <c r="GLA121" s="1538"/>
      <c r="GLB121" s="1845"/>
      <c r="GLC121" s="1538"/>
      <c r="GLD121" s="1845"/>
      <c r="GLE121" s="1538"/>
      <c r="GLF121" s="1845"/>
      <c r="GLG121" s="1538"/>
      <c r="GLH121" s="1845"/>
      <c r="GLI121" s="1538"/>
      <c r="GLJ121" s="1845"/>
      <c r="GLK121" s="1538"/>
      <c r="GLL121" s="1845"/>
      <c r="GLM121" s="1538"/>
      <c r="GLN121" s="1845"/>
      <c r="GLO121" s="1538"/>
      <c r="GLP121" s="1845"/>
      <c r="GLQ121" s="1538"/>
      <c r="GLR121" s="1845"/>
      <c r="GLS121" s="1538"/>
      <c r="GLT121" s="1845"/>
      <c r="GLU121" s="1538"/>
      <c r="GLV121" s="1845"/>
      <c r="GLW121" s="1538"/>
      <c r="GLX121" s="1845"/>
      <c r="GLY121" s="1538"/>
      <c r="GLZ121" s="1845"/>
      <c r="GMA121" s="1538"/>
      <c r="GMB121" s="1845"/>
      <c r="GMC121" s="1538"/>
      <c r="GMD121" s="1845"/>
      <c r="GME121" s="1538"/>
      <c r="GMF121" s="1845"/>
      <c r="GMG121" s="1538"/>
      <c r="GMH121" s="1845"/>
      <c r="GMI121" s="1538"/>
      <c r="GMJ121" s="1845"/>
      <c r="GMK121" s="1538"/>
      <c r="GML121" s="1845"/>
      <c r="GMM121" s="1538"/>
      <c r="GMN121" s="1845"/>
      <c r="GMO121" s="1538"/>
      <c r="GMP121" s="1845"/>
      <c r="GMQ121" s="1538"/>
      <c r="GMR121" s="1845"/>
      <c r="GMS121" s="1538"/>
      <c r="GMT121" s="1845"/>
      <c r="GMU121" s="1538"/>
      <c r="GMV121" s="1845"/>
      <c r="GMW121" s="1538"/>
      <c r="GMX121" s="1845"/>
      <c r="GMY121" s="1538"/>
      <c r="GMZ121" s="1845"/>
      <c r="GNA121" s="1538"/>
      <c r="GNB121" s="1845"/>
      <c r="GNC121" s="1538"/>
      <c r="GND121" s="1845"/>
      <c r="GNE121" s="1538"/>
      <c r="GNF121" s="1845"/>
      <c r="GNG121" s="1538"/>
      <c r="GNH121" s="1845"/>
      <c r="GNI121" s="1538"/>
      <c r="GNJ121" s="1845"/>
      <c r="GNK121" s="1538"/>
      <c r="GNL121" s="1845"/>
      <c r="GNM121" s="1538"/>
      <c r="GNN121" s="1845"/>
      <c r="GNO121" s="1538"/>
      <c r="GNP121" s="1845"/>
      <c r="GNQ121" s="1538"/>
      <c r="GNR121" s="1845"/>
      <c r="GNS121" s="1538"/>
      <c r="GNT121" s="1845"/>
      <c r="GNU121" s="1538"/>
      <c r="GNV121" s="1845"/>
      <c r="GNW121" s="1538"/>
      <c r="GNX121" s="1845"/>
      <c r="GNY121" s="1538"/>
      <c r="GNZ121" s="1845"/>
      <c r="GOA121" s="1538"/>
      <c r="GOB121" s="1845"/>
      <c r="GOC121" s="1538"/>
      <c r="GOD121" s="1845"/>
      <c r="GOE121" s="1538"/>
      <c r="GOF121" s="1845"/>
      <c r="GOG121" s="1538"/>
      <c r="GOH121" s="1845"/>
      <c r="GOI121" s="1538"/>
      <c r="GOJ121" s="1845"/>
      <c r="GOK121" s="1538"/>
      <c r="GOL121" s="1845"/>
      <c r="GOM121" s="1538"/>
      <c r="GON121" s="1845"/>
      <c r="GOO121" s="1538"/>
      <c r="GOP121" s="1845"/>
      <c r="GOQ121" s="1538"/>
      <c r="GOR121" s="1845"/>
      <c r="GOS121" s="1538"/>
      <c r="GOT121" s="1845"/>
      <c r="GOU121" s="1538"/>
      <c r="GOV121" s="1845"/>
      <c r="GOW121" s="1538"/>
      <c r="GOX121" s="1845"/>
      <c r="GOY121" s="1538"/>
      <c r="GOZ121" s="1845"/>
      <c r="GPA121" s="1538"/>
      <c r="GPB121" s="1845"/>
      <c r="GPC121" s="1538"/>
      <c r="GPD121" s="1845"/>
      <c r="GPE121" s="1538"/>
      <c r="GPF121" s="1845"/>
      <c r="GPG121" s="1538"/>
      <c r="GPH121" s="1845"/>
      <c r="GPI121" s="1538"/>
      <c r="GPJ121" s="1845"/>
      <c r="GPK121" s="1538"/>
      <c r="GPL121" s="1845"/>
      <c r="GPM121" s="1538"/>
      <c r="GPN121" s="1845"/>
      <c r="GPO121" s="1538"/>
      <c r="GPP121" s="1845"/>
      <c r="GPQ121" s="1538"/>
      <c r="GPR121" s="1845"/>
      <c r="GPS121" s="1538"/>
      <c r="GPT121" s="1845"/>
      <c r="GPU121" s="1538"/>
      <c r="GPV121" s="1845"/>
      <c r="GPW121" s="1538"/>
      <c r="GPX121" s="1845"/>
      <c r="GPY121" s="1538"/>
      <c r="GPZ121" s="1845"/>
      <c r="GQA121" s="1538"/>
      <c r="GQB121" s="1845"/>
      <c r="GQC121" s="1538"/>
      <c r="GQD121" s="1845"/>
      <c r="GQE121" s="1538"/>
      <c r="GQF121" s="1845"/>
      <c r="GQG121" s="1538"/>
      <c r="GQH121" s="1845"/>
      <c r="GQI121" s="1538"/>
      <c r="GQJ121" s="1845"/>
      <c r="GQK121" s="1538"/>
      <c r="GQL121" s="1845"/>
      <c r="GQM121" s="1538"/>
      <c r="GQN121" s="1845"/>
      <c r="GQO121" s="1538"/>
      <c r="GQP121" s="1845"/>
      <c r="GQQ121" s="1538"/>
      <c r="GQR121" s="1845"/>
      <c r="GQS121" s="1538"/>
      <c r="GQT121" s="1845"/>
      <c r="GQU121" s="1538"/>
      <c r="GQV121" s="1845"/>
      <c r="GQW121" s="1538"/>
      <c r="GQX121" s="1845"/>
      <c r="GQY121" s="1538"/>
      <c r="GQZ121" s="1845"/>
      <c r="GRA121" s="1538"/>
      <c r="GRB121" s="1845"/>
      <c r="GRC121" s="1538"/>
      <c r="GRD121" s="1845"/>
      <c r="GRE121" s="1538"/>
      <c r="GRF121" s="1845"/>
      <c r="GRG121" s="1538"/>
      <c r="GRH121" s="1845"/>
      <c r="GRI121" s="1538"/>
      <c r="GRJ121" s="1845"/>
      <c r="GRK121" s="1538"/>
      <c r="GRL121" s="1845"/>
      <c r="GRM121" s="1538"/>
      <c r="GRN121" s="1845"/>
      <c r="GRO121" s="1538"/>
      <c r="GRP121" s="1845"/>
      <c r="GRQ121" s="1538"/>
      <c r="GRR121" s="1845"/>
      <c r="GRS121" s="1538"/>
      <c r="GRT121" s="1845"/>
      <c r="GRU121" s="1538"/>
      <c r="GRV121" s="1845"/>
      <c r="GRW121" s="1538"/>
      <c r="GRX121" s="1845"/>
      <c r="GRY121" s="1538"/>
      <c r="GRZ121" s="1845"/>
      <c r="GSA121" s="1538"/>
      <c r="GSB121" s="1845"/>
      <c r="GSC121" s="1538"/>
      <c r="GSD121" s="1845"/>
      <c r="GSE121" s="1538"/>
      <c r="GSF121" s="1845"/>
      <c r="GSG121" s="1538"/>
      <c r="GSH121" s="1845"/>
      <c r="GSI121" s="1538"/>
      <c r="GSJ121" s="1845"/>
      <c r="GSK121" s="1538"/>
      <c r="GSL121" s="1845"/>
      <c r="GSM121" s="1538"/>
      <c r="GSN121" s="1845"/>
      <c r="GSO121" s="1538"/>
      <c r="GSP121" s="1845"/>
      <c r="GSQ121" s="1538"/>
      <c r="GSR121" s="1845"/>
      <c r="GSS121" s="1538"/>
      <c r="GST121" s="1845"/>
      <c r="GSU121" s="1538"/>
      <c r="GSV121" s="1845"/>
      <c r="GSW121" s="1538"/>
      <c r="GSX121" s="1845"/>
      <c r="GSY121" s="1538"/>
      <c r="GSZ121" s="1845"/>
      <c r="GTA121" s="1538"/>
      <c r="GTB121" s="1845"/>
      <c r="GTC121" s="1538"/>
      <c r="GTD121" s="1845"/>
      <c r="GTE121" s="1538"/>
      <c r="GTF121" s="1845"/>
      <c r="GTG121" s="1538"/>
      <c r="GTH121" s="1845"/>
      <c r="GTI121" s="1538"/>
      <c r="GTJ121" s="1845"/>
      <c r="GTK121" s="1538"/>
      <c r="GTL121" s="1845"/>
      <c r="GTM121" s="1538"/>
      <c r="GTN121" s="1845"/>
      <c r="GTO121" s="1538"/>
      <c r="GTP121" s="1845"/>
      <c r="GTQ121" s="1538"/>
      <c r="GTR121" s="1845"/>
      <c r="GTS121" s="1538"/>
      <c r="GTT121" s="1845"/>
      <c r="GTU121" s="1538"/>
      <c r="GTV121" s="1845"/>
      <c r="GTW121" s="1538"/>
      <c r="GTX121" s="1845"/>
      <c r="GTY121" s="1538"/>
      <c r="GTZ121" s="1845"/>
      <c r="GUA121" s="1538"/>
      <c r="GUB121" s="1845"/>
      <c r="GUC121" s="1538"/>
      <c r="GUD121" s="1845"/>
      <c r="GUE121" s="1538"/>
      <c r="GUF121" s="1845"/>
      <c r="GUG121" s="1538"/>
      <c r="GUH121" s="1845"/>
      <c r="GUI121" s="1538"/>
      <c r="GUJ121" s="1845"/>
      <c r="GUK121" s="1538"/>
      <c r="GUL121" s="1845"/>
      <c r="GUM121" s="1538"/>
      <c r="GUN121" s="1845"/>
      <c r="GUO121" s="1538"/>
      <c r="GUP121" s="1845"/>
      <c r="GUQ121" s="1538"/>
      <c r="GUR121" s="1845"/>
      <c r="GUS121" s="1538"/>
      <c r="GUT121" s="1845"/>
      <c r="GUU121" s="1538"/>
      <c r="GUV121" s="1845"/>
      <c r="GUW121" s="1538"/>
      <c r="GUX121" s="1845"/>
      <c r="GUY121" s="1538"/>
      <c r="GUZ121" s="1845"/>
      <c r="GVA121" s="1538"/>
      <c r="GVB121" s="1845"/>
      <c r="GVC121" s="1538"/>
      <c r="GVD121" s="1845"/>
      <c r="GVE121" s="1538"/>
      <c r="GVF121" s="1845"/>
      <c r="GVG121" s="1538"/>
      <c r="GVH121" s="1845"/>
      <c r="GVI121" s="1538"/>
      <c r="GVJ121" s="1845"/>
      <c r="GVK121" s="1538"/>
      <c r="GVL121" s="1845"/>
      <c r="GVM121" s="1538"/>
      <c r="GVN121" s="1845"/>
      <c r="GVO121" s="1538"/>
      <c r="GVP121" s="1845"/>
      <c r="GVQ121" s="1538"/>
      <c r="GVR121" s="1845"/>
      <c r="GVS121" s="1538"/>
      <c r="GVT121" s="1845"/>
      <c r="GVU121" s="1538"/>
      <c r="GVV121" s="1845"/>
      <c r="GVW121" s="1538"/>
      <c r="GVX121" s="1845"/>
      <c r="GVY121" s="1538"/>
      <c r="GVZ121" s="1845"/>
      <c r="GWA121" s="1538"/>
      <c r="GWB121" s="1845"/>
      <c r="GWC121" s="1538"/>
      <c r="GWD121" s="1845"/>
      <c r="GWE121" s="1538"/>
      <c r="GWF121" s="1845"/>
      <c r="GWG121" s="1538"/>
      <c r="GWH121" s="1845"/>
      <c r="GWI121" s="1538"/>
      <c r="GWJ121" s="1845"/>
      <c r="GWK121" s="1538"/>
      <c r="GWL121" s="1845"/>
      <c r="GWM121" s="1538"/>
      <c r="GWN121" s="1845"/>
      <c r="GWO121" s="1538"/>
      <c r="GWP121" s="1845"/>
      <c r="GWQ121" s="1538"/>
      <c r="GWR121" s="1845"/>
      <c r="GWS121" s="1538"/>
      <c r="GWT121" s="1845"/>
      <c r="GWU121" s="1538"/>
      <c r="GWV121" s="1845"/>
      <c r="GWW121" s="1538"/>
      <c r="GWX121" s="1845"/>
      <c r="GWY121" s="1538"/>
      <c r="GWZ121" s="1845"/>
      <c r="GXA121" s="1538"/>
      <c r="GXB121" s="1845"/>
      <c r="GXC121" s="1538"/>
      <c r="GXD121" s="1845"/>
      <c r="GXE121" s="1538"/>
      <c r="GXF121" s="1845"/>
      <c r="GXG121" s="1538"/>
      <c r="GXH121" s="1845"/>
      <c r="GXI121" s="1538"/>
      <c r="GXJ121" s="1845"/>
      <c r="GXK121" s="1538"/>
      <c r="GXL121" s="1845"/>
      <c r="GXM121" s="1538"/>
      <c r="GXN121" s="1845"/>
      <c r="GXO121" s="1538"/>
      <c r="GXP121" s="1845"/>
      <c r="GXQ121" s="1538"/>
      <c r="GXR121" s="1845"/>
      <c r="GXS121" s="1538"/>
      <c r="GXT121" s="1845"/>
      <c r="GXU121" s="1538"/>
      <c r="GXV121" s="1845"/>
      <c r="GXW121" s="1538"/>
      <c r="GXX121" s="1845"/>
      <c r="GXY121" s="1538"/>
      <c r="GXZ121" s="1845"/>
      <c r="GYA121" s="1538"/>
      <c r="GYB121" s="1845"/>
      <c r="GYC121" s="1538"/>
      <c r="GYD121" s="1845"/>
      <c r="GYE121" s="1538"/>
      <c r="GYF121" s="1845"/>
      <c r="GYG121" s="1538"/>
      <c r="GYH121" s="1845"/>
      <c r="GYI121" s="1538"/>
      <c r="GYJ121" s="1845"/>
      <c r="GYK121" s="1538"/>
      <c r="GYL121" s="1845"/>
      <c r="GYM121" s="1538"/>
      <c r="GYN121" s="1845"/>
      <c r="GYO121" s="1538"/>
      <c r="GYP121" s="1845"/>
      <c r="GYQ121" s="1538"/>
      <c r="GYR121" s="1845"/>
      <c r="GYS121" s="1538"/>
      <c r="GYT121" s="1845"/>
      <c r="GYU121" s="1538"/>
      <c r="GYV121" s="1845"/>
      <c r="GYW121" s="1538"/>
      <c r="GYX121" s="1845"/>
      <c r="GYY121" s="1538"/>
      <c r="GYZ121" s="1845"/>
      <c r="GZA121" s="1538"/>
      <c r="GZB121" s="1845"/>
      <c r="GZC121" s="1538"/>
      <c r="GZD121" s="1845"/>
      <c r="GZE121" s="1538"/>
      <c r="GZF121" s="1845"/>
      <c r="GZG121" s="1538"/>
      <c r="GZH121" s="1845"/>
      <c r="GZI121" s="1538"/>
      <c r="GZJ121" s="1845"/>
      <c r="GZK121" s="1538"/>
      <c r="GZL121" s="1845"/>
      <c r="GZM121" s="1538"/>
      <c r="GZN121" s="1845"/>
      <c r="GZO121" s="1538"/>
      <c r="GZP121" s="1845"/>
      <c r="GZQ121" s="1538"/>
      <c r="GZR121" s="1845"/>
      <c r="GZS121" s="1538"/>
      <c r="GZT121" s="1845"/>
      <c r="GZU121" s="1538"/>
      <c r="GZV121" s="1845"/>
      <c r="GZW121" s="1538"/>
      <c r="GZX121" s="1845"/>
      <c r="GZY121" s="1538"/>
      <c r="GZZ121" s="1845"/>
      <c r="HAA121" s="1538"/>
      <c r="HAB121" s="1845"/>
      <c r="HAC121" s="1538"/>
      <c r="HAD121" s="1845"/>
      <c r="HAE121" s="1538"/>
      <c r="HAF121" s="1845"/>
      <c r="HAG121" s="1538"/>
      <c r="HAH121" s="1845"/>
      <c r="HAI121" s="1538"/>
      <c r="HAJ121" s="1845"/>
      <c r="HAK121" s="1538"/>
      <c r="HAL121" s="1845"/>
      <c r="HAM121" s="1538"/>
      <c r="HAN121" s="1845"/>
      <c r="HAO121" s="1538"/>
      <c r="HAP121" s="1845"/>
      <c r="HAQ121" s="1538"/>
      <c r="HAR121" s="1845"/>
      <c r="HAS121" s="1538"/>
      <c r="HAT121" s="1845"/>
      <c r="HAU121" s="1538"/>
      <c r="HAV121" s="1845"/>
      <c r="HAW121" s="1538"/>
      <c r="HAX121" s="1845"/>
      <c r="HAY121" s="1538"/>
      <c r="HAZ121" s="1845"/>
      <c r="HBA121" s="1538"/>
      <c r="HBB121" s="1845"/>
      <c r="HBC121" s="1538"/>
      <c r="HBD121" s="1845"/>
      <c r="HBE121" s="1538"/>
      <c r="HBF121" s="1845"/>
      <c r="HBG121" s="1538"/>
      <c r="HBH121" s="1845"/>
      <c r="HBI121" s="1538"/>
      <c r="HBJ121" s="1845"/>
      <c r="HBK121" s="1538"/>
      <c r="HBL121" s="1845"/>
      <c r="HBM121" s="1538"/>
      <c r="HBN121" s="1845"/>
      <c r="HBO121" s="1538"/>
      <c r="HBP121" s="1845"/>
      <c r="HBQ121" s="1538"/>
      <c r="HBR121" s="1845"/>
      <c r="HBS121" s="1538"/>
      <c r="HBT121" s="1845"/>
      <c r="HBU121" s="1538"/>
      <c r="HBV121" s="1845"/>
      <c r="HBW121" s="1538"/>
      <c r="HBX121" s="1845"/>
      <c r="HBY121" s="1538"/>
      <c r="HBZ121" s="1845"/>
      <c r="HCA121" s="1538"/>
      <c r="HCB121" s="1845"/>
      <c r="HCC121" s="1538"/>
      <c r="HCD121" s="1845"/>
      <c r="HCE121" s="1538"/>
      <c r="HCF121" s="1845"/>
      <c r="HCG121" s="1538"/>
      <c r="HCH121" s="1845"/>
      <c r="HCI121" s="1538"/>
      <c r="HCJ121" s="1845"/>
      <c r="HCK121" s="1538"/>
      <c r="HCL121" s="1845"/>
      <c r="HCM121" s="1538"/>
      <c r="HCN121" s="1845"/>
      <c r="HCO121" s="1538"/>
      <c r="HCP121" s="1845"/>
      <c r="HCQ121" s="1538"/>
      <c r="HCR121" s="1845"/>
      <c r="HCS121" s="1538"/>
      <c r="HCT121" s="1845"/>
      <c r="HCU121" s="1538"/>
      <c r="HCV121" s="1845"/>
      <c r="HCW121" s="1538"/>
      <c r="HCX121" s="1845"/>
      <c r="HCY121" s="1538"/>
      <c r="HCZ121" s="1845"/>
      <c r="HDA121" s="1538"/>
      <c r="HDB121" s="1845"/>
      <c r="HDC121" s="1538"/>
      <c r="HDD121" s="1845"/>
      <c r="HDE121" s="1538"/>
      <c r="HDF121" s="1845"/>
      <c r="HDG121" s="1538"/>
      <c r="HDH121" s="1845"/>
      <c r="HDI121" s="1538"/>
      <c r="HDJ121" s="1845"/>
      <c r="HDK121" s="1538"/>
      <c r="HDL121" s="1845"/>
      <c r="HDM121" s="1538"/>
      <c r="HDN121" s="1845"/>
      <c r="HDO121" s="1538"/>
      <c r="HDP121" s="1845"/>
      <c r="HDQ121" s="1538"/>
      <c r="HDR121" s="1845"/>
      <c r="HDS121" s="1538"/>
      <c r="HDT121" s="1845"/>
      <c r="HDU121" s="1538"/>
      <c r="HDV121" s="1845"/>
      <c r="HDW121" s="1538"/>
      <c r="HDX121" s="1845"/>
      <c r="HDY121" s="1538"/>
      <c r="HDZ121" s="1845"/>
      <c r="HEA121" s="1538"/>
      <c r="HEB121" s="1845"/>
      <c r="HEC121" s="1538"/>
      <c r="HED121" s="1845"/>
      <c r="HEE121" s="1538"/>
      <c r="HEF121" s="1845"/>
      <c r="HEG121" s="1538"/>
      <c r="HEH121" s="1845"/>
      <c r="HEI121" s="1538"/>
      <c r="HEJ121" s="1845"/>
      <c r="HEK121" s="1538"/>
      <c r="HEL121" s="1845"/>
      <c r="HEM121" s="1538"/>
      <c r="HEN121" s="1845"/>
      <c r="HEO121" s="1538"/>
      <c r="HEP121" s="1845"/>
      <c r="HEQ121" s="1538"/>
      <c r="HER121" s="1845"/>
      <c r="HES121" s="1538"/>
      <c r="HET121" s="1845"/>
      <c r="HEU121" s="1538"/>
      <c r="HEV121" s="1845"/>
      <c r="HEW121" s="1538"/>
      <c r="HEX121" s="1845"/>
      <c r="HEY121" s="1538"/>
      <c r="HEZ121" s="1845"/>
      <c r="HFA121" s="1538"/>
      <c r="HFB121" s="1845"/>
      <c r="HFC121" s="1538"/>
      <c r="HFD121" s="1845"/>
      <c r="HFE121" s="1538"/>
      <c r="HFF121" s="1845"/>
      <c r="HFG121" s="1538"/>
      <c r="HFH121" s="1845"/>
      <c r="HFI121" s="1538"/>
      <c r="HFJ121" s="1845"/>
      <c r="HFK121" s="1538"/>
      <c r="HFL121" s="1845"/>
      <c r="HFM121" s="1538"/>
      <c r="HFN121" s="1845"/>
      <c r="HFO121" s="1538"/>
      <c r="HFP121" s="1845"/>
      <c r="HFQ121" s="1538"/>
      <c r="HFR121" s="1845"/>
      <c r="HFS121" s="1538"/>
      <c r="HFT121" s="1845"/>
      <c r="HFU121" s="1538"/>
      <c r="HFV121" s="1845"/>
      <c r="HFW121" s="1538"/>
      <c r="HFX121" s="1845"/>
      <c r="HFY121" s="1538"/>
      <c r="HFZ121" s="1845"/>
      <c r="HGA121" s="1538"/>
      <c r="HGB121" s="1845"/>
      <c r="HGC121" s="1538"/>
      <c r="HGD121" s="1845"/>
      <c r="HGE121" s="1538"/>
      <c r="HGF121" s="1845"/>
      <c r="HGG121" s="1538"/>
      <c r="HGH121" s="1845"/>
      <c r="HGI121" s="1538"/>
      <c r="HGJ121" s="1845"/>
      <c r="HGK121" s="1538"/>
      <c r="HGL121" s="1845"/>
      <c r="HGM121" s="1538"/>
      <c r="HGN121" s="1845"/>
      <c r="HGO121" s="1538"/>
      <c r="HGP121" s="1845"/>
      <c r="HGQ121" s="1538"/>
      <c r="HGR121" s="1845"/>
      <c r="HGS121" s="1538"/>
      <c r="HGT121" s="1845"/>
      <c r="HGU121" s="1538"/>
      <c r="HGV121" s="1845"/>
      <c r="HGW121" s="1538"/>
      <c r="HGX121" s="1845"/>
      <c r="HGY121" s="1538"/>
      <c r="HGZ121" s="1845"/>
      <c r="HHA121" s="1538"/>
      <c r="HHB121" s="1845"/>
      <c r="HHC121" s="1538"/>
      <c r="HHD121" s="1845"/>
      <c r="HHE121" s="1538"/>
      <c r="HHF121" s="1845"/>
      <c r="HHG121" s="1538"/>
      <c r="HHH121" s="1845"/>
      <c r="HHI121" s="1538"/>
      <c r="HHJ121" s="1845"/>
      <c r="HHK121" s="1538"/>
      <c r="HHL121" s="1845"/>
      <c r="HHM121" s="1538"/>
      <c r="HHN121" s="1845"/>
      <c r="HHO121" s="1538"/>
      <c r="HHP121" s="1845"/>
      <c r="HHQ121" s="1538"/>
      <c r="HHR121" s="1845"/>
      <c r="HHS121" s="1538"/>
      <c r="HHT121" s="1845"/>
      <c r="HHU121" s="1538"/>
      <c r="HHV121" s="1845"/>
      <c r="HHW121" s="1538"/>
      <c r="HHX121" s="1845"/>
      <c r="HHY121" s="1538"/>
      <c r="HHZ121" s="1845"/>
      <c r="HIA121" s="1538"/>
      <c r="HIB121" s="1845"/>
      <c r="HIC121" s="1538"/>
      <c r="HID121" s="1845"/>
      <c r="HIE121" s="1538"/>
      <c r="HIF121" s="1845"/>
      <c r="HIG121" s="1538"/>
      <c r="HIH121" s="1845"/>
      <c r="HII121" s="1538"/>
      <c r="HIJ121" s="1845"/>
      <c r="HIK121" s="1538"/>
      <c r="HIL121" s="1845"/>
      <c r="HIM121" s="1538"/>
      <c r="HIN121" s="1845"/>
      <c r="HIO121" s="1538"/>
      <c r="HIP121" s="1845"/>
      <c r="HIQ121" s="1538"/>
      <c r="HIR121" s="1845"/>
      <c r="HIS121" s="1538"/>
      <c r="HIT121" s="1845"/>
      <c r="HIU121" s="1538"/>
      <c r="HIV121" s="1845"/>
      <c r="HIW121" s="1538"/>
      <c r="HIX121" s="1845"/>
      <c r="HIY121" s="1538"/>
      <c r="HIZ121" s="1845"/>
      <c r="HJA121" s="1538"/>
      <c r="HJB121" s="1845"/>
      <c r="HJC121" s="1538"/>
      <c r="HJD121" s="1845"/>
      <c r="HJE121" s="1538"/>
      <c r="HJF121" s="1845"/>
      <c r="HJG121" s="1538"/>
      <c r="HJH121" s="1845"/>
      <c r="HJI121" s="1538"/>
      <c r="HJJ121" s="1845"/>
      <c r="HJK121" s="1538"/>
      <c r="HJL121" s="1845"/>
      <c r="HJM121" s="1538"/>
      <c r="HJN121" s="1845"/>
      <c r="HJO121" s="1538"/>
      <c r="HJP121" s="1845"/>
      <c r="HJQ121" s="1538"/>
      <c r="HJR121" s="1845"/>
      <c r="HJS121" s="1538"/>
      <c r="HJT121" s="1845"/>
      <c r="HJU121" s="1538"/>
      <c r="HJV121" s="1845"/>
      <c r="HJW121" s="1538"/>
      <c r="HJX121" s="1845"/>
      <c r="HJY121" s="1538"/>
      <c r="HJZ121" s="1845"/>
      <c r="HKA121" s="1538"/>
      <c r="HKB121" s="1845"/>
      <c r="HKC121" s="1538"/>
      <c r="HKD121" s="1845"/>
      <c r="HKE121" s="1538"/>
      <c r="HKF121" s="1845"/>
      <c r="HKG121" s="1538"/>
      <c r="HKH121" s="1845"/>
      <c r="HKI121" s="1538"/>
      <c r="HKJ121" s="1845"/>
      <c r="HKK121" s="1538"/>
      <c r="HKL121" s="1845"/>
      <c r="HKM121" s="1538"/>
      <c r="HKN121" s="1845"/>
      <c r="HKO121" s="1538"/>
      <c r="HKP121" s="1845"/>
      <c r="HKQ121" s="1538"/>
      <c r="HKR121" s="1845"/>
      <c r="HKS121" s="1538"/>
      <c r="HKT121" s="1845"/>
      <c r="HKU121" s="1538"/>
      <c r="HKV121" s="1845"/>
      <c r="HKW121" s="1538"/>
      <c r="HKX121" s="1845"/>
      <c r="HKY121" s="1538"/>
      <c r="HKZ121" s="1845"/>
      <c r="HLA121" s="1538"/>
      <c r="HLB121" s="1845"/>
      <c r="HLC121" s="1538"/>
      <c r="HLD121" s="1845"/>
      <c r="HLE121" s="1538"/>
      <c r="HLF121" s="1845"/>
      <c r="HLG121" s="1538"/>
      <c r="HLH121" s="1845"/>
      <c r="HLI121" s="1538"/>
      <c r="HLJ121" s="1845"/>
      <c r="HLK121" s="1538"/>
      <c r="HLL121" s="1845"/>
      <c r="HLM121" s="1538"/>
      <c r="HLN121" s="1845"/>
      <c r="HLO121" s="1538"/>
      <c r="HLP121" s="1845"/>
      <c r="HLQ121" s="1538"/>
      <c r="HLR121" s="1845"/>
      <c r="HLS121" s="1538"/>
      <c r="HLT121" s="1845"/>
      <c r="HLU121" s="1538"/>
      <c r="HLV121" s="1845"/>
      <c r="HLW121" s="1538"/>
      <c r="HLX121" s="1845"/>
      <c r="HLY121" s="1538"/>
      <c r="HLZ121" s="1845"/>
      <c r="HMA121" s="1538"/>
      <c r="HMB121" s="1845"/>
      <c r="HMC121" s="1538"/>
      <c r="HMD121" s="1845"/>
      <c r="HME121" s="1538"/>
      <c r="HMF121" s="1845"/>
      <c r="HMG121" s="1538"/>
      <c r="HMH121" s="1845"/>
      <c r="HMI121" s="1538"/>
      <c r="HMJ121" s="1845"/>
      <c r="HMK121" s="1538"/>
      <c r="HML121" s="1845"/>
      <c r="HMM121" s="1538"/>
      <c r="HMN121" s="1845"/>
      <c r="HMO121" s="1538"/>
      <c r="HMP121" s="1845"/>
      <c r="HMQ121" s="1538"/>
      <c r="HMR121" s="1845"/>
      <c r="HMS121" s="1538"/>
      <c r="HMT121" s="1845"/>
      <c r="HMU121" s="1538"/>
      <c r="HMV121" s="1845"/>
      <c r="HMW121" s="1538"/>
      <c r="HMX121" s="1845"/>
      <c r="HMY121" s="1538"/>
      <c r="HMZ121" s="1845"/>
      <c r="HNA121" s="1538"/>
      <c r="HNB121" s="1845"/>
      <c r="HNC121" s="1538"/>
      <c r="HND121" s="1845"/>
      <c r="HNE121" s="1538"/>
      <c r="HNF121" s="1845"/>
      <c r="HNG121" s="1538"/>
      <c r="HNH121" s="1845"/>
      <c r="HNI121" s="1538"/>
      <c r="HNJ121" s="1845"/>
      <c r="HNK121" s="1538"/>
      <c r="HNL121" s="1845"/>
      <c r="HNM121" s="1538"/>
      <c r="HNN121" s="1845"/>
      <c r="HNO121" s="1538"/>
      <c r="HNP121" s="1845"/>
      <c r="HNQ121" s="1538"/>
      <c r="HNR121" s="1845"/>
      <c r="HNS121" s="1538"/>
      <c r="HNT121" s="1845"/>
      <c r="HNU121" s="1538"/>
      <c r="HNV121" s="1845"/>
      <c r="HNW121" s="1538"/>
      <c r="HNX121" s="1845"/>
      <c r="HNY121" s="1538"/>
      <c r="HNZ121" s="1845"/>
      <c r="HOA121" s="1538"/>
      <c r="HOB121" s="1845"/>
      <c r="HOC121" s="1538"/>
      <c r="HOD121" s="1845"/>
      <c r="HOE121" s="1538"/>
      <c r="HOF121" s="1845"/>
      <c r="HOG121" s="1538"/>
      <c r="HOH121" s="1845"/>
      <c r="HOI121" s="1538"/>
      <c r="HOJ121" s="1845"/>
      <c r="HOK121" s="1538"/>
      <c r="HOL121" s="1845"/>
      <c r="HOM121" s="1538"/>
      <c r="HON121" s="1845"/>
      <c r="HOO121" s="1538"/>
      <c r="HOP121" s="1845"/>
      <c r="HOQ121" s="1538"/>
      <c r="HOR121" s="1845"/>
      <c r="HOS121" s="1538"/>
      <c r="HOT121" s="1845"/>
      <c r="HOU121" s="1538"/>
      <c r="HOV121" s="1845"/>
      <c r="HOW121" s="1538"/>
      <c r="HOX121" s="1845"/>
      <c r="HOY121" s="1538"/>
      <c r="HOZ121" s="1845"/>
      <c r="HPA121" s="1538"/>
      <c r="HPB121" s="1845"/>
      <c r="HPC121" s="1538"/>
      <c r="HPD121" s="1845"/>
      <c r="HPE121" s="1538"/>
      <c r="HPF121" s="1845"/>
      <c r="HPG121" s="1538"/>
      <c r="HPH121" s="1845"/>
      <c r="HPI121" s="1538"/>
      <c r="HPJ121" s="1845"/>
      <c r="HPK121" s="1538"/>
      <c r="HPL121" s="1845"/>
      <c r="HPM121" s="1538"/>
      <c r="HPN121" s="1845"/>
      <c r="HPO121" s="1538"/>
      <c r="HPP121" s="1845"/>
      <c r="HPQ121" s="1538"/>
      <c r="HPR121" s="1845"/>
      <c r="HPS121" s="1538"/>
      <c r="HPT121" s="1845"/>
      <c r="HPU121" s="1538"/>
      <c r="HPV121" s="1845"/>
      <c r="HPW121" s="1538"/>
      <c r="HPX121" s="1845"/>
      <c r="HPY121" s="1538"/>
      <c r="HPZ121" s="1845"/>
      <c r="HQA121" s="1538"/>
      <c r="HQB121" s="1845"/>
      <c r="HQC121" s="1538"/>
      <c r="HQD121" s="1845"/>
      <c r="HQE121" s="1538"/>
      <c r="HQF121" s="1845"/>
      <c r="HQG121" s="1538"/>
      <c r="HQH121" s="1845"/>
      <c r="HQI121" s="1538"/>
      <c r="HQJ121" s="1845"/>
      <c r="HQK121" s="1538"/>
      <c r="HQL121" s="1845"/>
      <c r="HQM121" s="1538"/>
      <c r="HQN121" s="1845"/>
      <c r="HQO121" s="1538"/>
      <c r="HQP121" s="1845"/>
      <c r="HQQ121" s="1538"/>
      <c r="HQR121" s="1845"/>
      <c r="HQS121" s="1538"/>
      <c r="HQT121" s="1845"/>
      <c r="HQU121" s="1538"/>
      <c r="HQV121" s="1845"/>
      <c r="HQW121" s="1538"/>
      <c r="HQX121" s="1845"/>
      <c r="HQY121" s="1538"/>
      <c r="HQZ121" s="1845"/>
      <c r="HRA121" s="1538"/>
      <c r="HRB121" s="1845"/>
      <c r="HRC121" s="1538"/>
      <c r="HRD121" s="1845"/>
      <c r="HRE121" s="1538"/>
      <c r="HRF121" s="1845"/>
      <c r="HRG121" s="1538"/>
      <c r="HRH121" s="1845"/>
      <c r="HRI121" s="1538"/>
      <c r="HRJ121" s="1845"/>
      <c r="HRK121" s="1538"/>
      <c r="HRL121" s="1845"/>
      <c r="HRM121" s="1538"/>
      <c r="HRN121" s="1845"/>
      <c r="HRO121" s="1538"/>
      <c r="HRP121" s="1845"/>
      <c r="HRQ121" s="1538"/>
      <c r="HRR121" s="1845"/>
      <c r="HRS121" s="1538"/>
      <c r="HRT121" s="1845"/>
      <c r="HRU121" s="1538"/>
      <c r="HRV121" s="1845"/>
      <c r="HRW121" s="1538"/>
      <c r="HRX121" s="1845"/>
      <c r="HRY121" s="1538"/>
      <c r="HRZ121" s="1845"/>
      <c r="HSA121" s="1538"/>
      <c r="HSB121" s="1845"/>
      <c r="HSC121" s="1538"/>
      <c r="HSD121" s="1845"/>
      <c r="HSE121" s="1538"/>
      <c r="HSF121" s="1845"/>
      <c r="HSG121" s="1538"/>
      <c r="HSH121" s="1845"/>
      <c r="HSI121" s="1538"/>
      <c r="HSJ121" s="1845"/>
      <c r="HSK121" s="1538"/>
      <c r="HSL121" s="1845"/>
      <c r="HSM121" s="1538"/>
      <c r="HSN121" s="1845"/>
      <c r="HSO121" s="1538"/>
      <c r="HSP121" s="1845"/>
      <c r="HSQ121" s="1538"/>
      <c r="HSR121" s="1845"/>
      <c r="HSS121" s="1538"/>
      <c r="HST121" s="1845"/>
      <c r="HSU121" s="1538"/>
      <c r="HSV121" s="1845"/>
      <c r="HSW121" s="1538"/>
      <c r="HSX121" s="1845"/>
      <c r="HSY121" s="1538"/>
      <c r="HSZ121" s="1845"/>
      <c r="HTA121" s="1538"/>
      <c r="HTB121" s="1845"/>
      <c r="HTC121" s="1538"/>
      <c r="HTD121" s="1845"/>
      <c r="HTE121" s="1538"/>
      <c r="HTF121" s="1845"/>
      <c r="HTG121" s="1538"/>
      <c r="HTH121" s="1845"/>
      <c r="HTI121" s="1538"/>
      <c r="HTJ121" s="1845"/>
      <c r="HTK121" s="1538"/>
      <c r="HTL121" s="1845"/>
      <c r="HTM121" s="1538"/>
      <c r="HTN121" s="1845"/>
      <c r="HTO121" s="1538"/>
      <c r="HTP121" s="1845"/>
      <c r="HTQ121" s="1538"/>
      <c r="HTR121" s="1845"/>
      <c r="HTS121" s="1538"/>
      <c r="HTT121" s="1845"/>
      <c r="HTU121" s="1538"/>
      <c r="HTV121" s="1845"/>
      <c r="HTW121" s="1538"/>
      <c r="HTX121" s="1845"/>
      <c r="HTY121" s="1538"/>
      <c r="HTZ121" s="1845"/>
      <c r="HUA121" s="1538"/>
      <c r="HUB121" s="1845"/>
      <c r="HUC121" s="1538"/>
      <c r="HUD121" s="1845"/>
      <c r="HUE121" s="1538"/>
      <c r="HUF121" s="1845"/>
      <c r="HUG121" s="1538"/>
      <c r="HUH121" s="1845"/>
      <c r="HUI121" s="1538"/>
      <c r="HUJ121" s="1845"/>
      <c r="HUK121" s="1538"/>
      <c r="HUL121" s="1845"/>
      <c r="HUM121" s="1538"/>
      <c r="HUN121" s="1845"/>
      <c r="HUO121" s="1538"/>
      <c r="HUP121" s="1845"/>
      <c r="HUQ121" s="1538"/>
      <c r="HUR121" s="1845"/>
      <c r="HUS121" s="1538"/>
      <c r="HUT121" s="1845"/>
      <c r="HUU121" s="1538"/>
      <c r="HUV121" s="1845"/>
      <c r="HUW121" s="1538"/>
      <c r="HUX121" s="1845"/>
      <c r="HUY121" s="1538"/>
      <c r="HUZ121" s="1845"/>
      <c r="HVA121" s="1538"/>
      <c r="HVB121" s="1845"/>
      <c r="HVC121" s="1538"/>
      <c r="HVD121" s="1845"/>
      <c r="HVE121" s="1538"/>
      <c r="HVF121" s="1845"/>
      <c r="HVG121" s="1538"/>
      <c r="HVH121" s="1845"/>
      <c r="HVI121" s="1538"/>
      <c r="HVJ121" s="1845"/>
      <c r="HVK121" s="1538"/>
      <c r="HVL121" s="1845"/>
      <c r="HVM121" s="1538"/>
      <c r="HVN121" s="1845"/>
      <c r="HVO121" s="1538"/>
      <c r="HVP121" s="1845"/>
      <c r="HVQ121" s="1538"/>
      <c r="HVR121" s="1845"/>
      <c r="HVS121" s="1538"/>
      <c r="HVT121" s="1845"/>
      <c r="HVU121" s="1538"/>
      <c r="HVV121" s="1845"/>
      <c r="HVW121" s="1538"/>
      <c r="HVX121" s="1845"/>
      <c r="HVY121" s="1538"/>
      <c r="HVZ121" s="1845"/>
      <c r="HWA121" s="1538"/>
      <c r="HWB121" s="1845"/>
      <c r="HWC121" s="1538"/>
      <c r="HWD121" s="1845"/>
      <c r="HWE121" s="1538"/>
      <c r="HWF121" s="1845"/>
      <c r="HWG121" s="1538"/>
      <c r="HWH121" s="1845"/>
      <c r="HWI121" s="1538"/>
      <c r="HWJ121" s="1845"/>
      <c r="HWK121" s="1538"/>
      <c r="HWL121" s="1845"/>
      <c r="HWM121" s="1538"/>
      <c r="HWN121" s="1845"/>
      <c r="HWO121" s="1538"/>
      <c r="HWP121" s="1845"/>
      <c r="HWQ121" s="1538"/>
      <c r="HWR121" s="1845"/>
      <c r="HWS121" s="1538"/>
      <c r="HWT121" s="1845"/>
      <c r="HWU121" s="1538"/>
      <c r="HWV121" s="1845"/>
      <c r="HWW121" s="1538"/>
      <c r="HWX121" s="1845"/>
      <c r="HWY121" s="1538"/>
      <c r="HWZ121" s="1845"/>
      <c r="HXA121" s="1538"/>
      <c r="HXB121" s="1845"/>
      <c r="HXC121" s="1538"/>
      <c r="HXD121" s="1845"/>
      <c r="HXE121" s="1538"/>
      <c r="HXF121" s="1845"/>
      <c r="HXG121" s="1538"/>
      <c r="HXH121" s="1845"/>
      <c r="HXI121" s="1538"/>
      <c r="HXJ121" s="1845"/>
      <c r="HXK121" s="1538"/>
      <c r="HXL121" s="1845"/>
      <c r="HXM121" s="1538"/>
      <c r="HXN121" s="1845"/>
      <c r="HXO121" s="1538"/>
      <c r="HXP121" s="1845"/>
      <c r="HXQ121" s="1538"/>
      <c r="HXR121" s="1845"/>
      <c r="HXS121" s="1538"/>
      <c r="HXT121" s="1845"/>
      <c r="HXU121" s="1538"/>
      <c r="HXV121" s="1845"/>
      <c r="HXW121" s="1538"/>
      <c r="HXX121" s="1845"/>
      <c r="HXY121" s="1538"/>
      <c r="HXZ121" s="1845"/>
      <c r="HYA121" s="1538"/>
      <c r="HYB121" s="1845"/>
      <c r="HYC121" s="1538"/>
      <c r="HYD121" s="1845"/>
      <c r="HYE121" s="1538"/>
      <c r="HYF121" s="1845"/>
      <c r="HYG121" s="1538"/>
      <c r="HYH121" s="1845"/>
      <c r="HYI121" s="1538"/>
      <c r="HYJ121" s="1845"/>
      <c r="HYK121" s="1538"/>
      <c r="HYL121" s="1845"/>
      <c r="HYM121" s="1538"/>
      <c r="HYN121" s="1845"/>
      <c r="HYO121" s="1538"/>
      <c r="HYP121" s="1845"/>
      <c r="HYQ121" s="1538"/>
      <c r="HYR121" s="1845"/>
      <c r="HYS121" s="1538"/>
      <c r="HYT121" s="1845"/>
      <c r="HYU121" s="1538"/>
      <c r="HYV121" s="1845"/>
      <c r="HYW121" s="1538"/>
      <c r="HYX121" s="1845"/>
      <c r="HYY121" s="1538"/>
      <c r="HYZ121" s="1845"/>
      <c r="HZA121" s="1538"/>
      <c r="HZB121" s="1845"/>
      <c r="HZC121" s="1538"/>
      <c r="HZD121" s="1845"/>
      <c r="HZE121" s="1538"/>
      <c r="HZF121" s="1845"/>
      <c r="HZG121" s="1538"/>
      <c r="HZH121" s="1845"/>
      <c r="HZI121" s="1538"/>
      <c r="HZJ121" s="1845"/>
      <c r="HZK121" s="1538"/>
      <c r="HZL121" s="1845"/>
      <c r="HZM121" s="1538"/>
      <c r="HZN121" s="1845"/>
      <c r="HZO121" s="1538"/>
      <c r="HZP121" s="1845"/>
      <c r="HZQ121" s="1538"/>
      <c r="HZR121" s="1845"/>
      <c r="HZS121" s="1538"/>
      <c r="HZT121" s="1845"/>
      <c r="HZU121" s="1538"/>
      <c r="HZV121" s="1845"/>
      <c r="HZW121" s="1538"/>
      <c r="HZX121" s="1845"/>
      <c r="HZY121" s="1538"/>
      <c r="HZZ121" s="1845"/>
      <c r="IAA121" s="1538"/>
      <c r="IAB121" s="1845"/>
      <c r="IAC121" s="1538"/>
      <c r="IAD121" s="1845"/>
      <c r="IAE121" s="1538"/>
      <c r="IAF121" s="1845"/>
      <c r="IAG121" s="1538"/>
      <c r="IAH121" s="1845"/>
      <c r="IAI121" s="1538"/>
      <c r="IAJ121" s="1845"/>
      <c r="IAK121" s="1538"/>
      <c r="IAL121" s="1845"/>
      <c r="IAM121" s="1538"/>
      <c r="IAN121" s="1845"/>
      <c r="IAO121" s="1538"/>
      <c r="IAP121" s="1845"/>
      <c r="IAQ121" s="1538"/>
      <c r="IAR121" s="1845"/>
      <c r="IAS121" s="1538"/>
      <c r="IAT121" s="1845"/>
      <c r="IAU121" s="1538"/>
      <c r="IAV121" s="1845"/>
      <c r="IAW121" s="1538"/>
      <c r="IAX121" s="1845"/>
      <c r="IAY121" s="1538"/>
      <c r="IAZ121" s="1845"/>
      <c r="IBA121" s="1538"/>
      <c r="IBB121" s="1845"/>
      <c r="IBC121" s="1538"/>
      <c r="IBD121" s="1845"/>
      <c r="IBE121" s="1538"/>
      <c r="IBF121" s="1845"/>
      <c r="IBG121" s="1538"/>
      <c r="IBH121" s="1845"/>
      <c r="IBI121" s="1538"/>
      <c r="IBJ121" s="1845"/>
      <c r="IBK121" s="1538"/>
      <c r="IBL121" s="1845"/>
      <c r="IBM121" s="1538"/>
      <c r="IBN121" s="1845"/>
      <c r="IBO121" s="1538"/>
      <c r="IBP121" s="1845"/>
      <c r="IBQ121" s="1538"/>
      <c r="IBR121" s="1845"/>
      <c r="IBS121" s="1538"/>
      <c r="IBT121" s="1845"/>
      <c r="IBU121" s="1538"/>
      <c r="IBV121" s="1845"/>
      <c r="IBW121" s="1538"/>
      <c r="IBX121" s="1845"/>
      <c r="IBY121" s="1538"/>
      <c r="IBZ121" s="1845"/>
      <c r="ICA121" s="1538"/>
      <c r="ICB121" s="1845"/>
      <c r="ICC121" s="1538"/>
      <c r="ICD121" s="1845"/>
      <c r="ICE121" s="1538"/>
      <c r="ICF121" s="1845"/>
      <c r="ICG121" s="1538"/>
      <c r="ICH121" s="1845"/>
      <c r="ICI121" s="1538"/>
      <c r="ICJ121" s="1845"/>
      <c r="ICK121" s="1538"/>
      <c r="ICL121" s="1845"/>
      <c r="ICM121" s="1538"/>
      <c r="ICN121" s="1845"/>
      <c r="ICO121" s="1538"/>
      <c r="ICP121" s="1845"/>
      <c r="ICQ121" s="1538"/>
      <c r="ICR121" s="1845"/>
      <c r="ICS121" s="1538"/>
      <c r="ICT121" s="1845"/>
      <c r="ICU121" s="1538"/>
      <c r="ICV121" s="1845"/>
      <c r="ICW121" s="1538"/>
      <c r="ICX121" s="1845"/>
      <c r="ICY121" s="1538"/>
      <c r="ICZ121" s="1845"/>
      <c r="IDA121" s="1538"/>
      <c r="IDB121" s="1845"/>
      <c r="IDC121" s="1538"/>
      <c r="IDD121" s="1845"/>
      <c r="IDE121" s="1538"/>
      <c r="IDF121" s="1845"/>
      <c r="IDG121" s="1538"/>
      <c r="IDH121" s="1845"/>
      <c r="IDI121" s="1538"/>
      <c r="IDJ121" s="1845"/>
      <c r="IDK121" s="1538"/>
      <c r="IDL121" s="1845"/>
      <c r="IDM121" s="1538"/>
      <c r="IDN121" s="1845"/>
      <c r="IDO121" s="1538"/>
      <c r="IDP121" s="1845"/>
      <c r="IDQ121" s="1538"/>
      <c r="IDR121" s="1845"/>
      <c r="IDS121" s="1538"/>
      <c r="IDT121" s="1845"/>
      <c r="IDU121" s="1538"/>
      <c r="IDV121" s="1845"/>
      <c r="IDW121" s="1538"/>
      <c r="IDX121" s="1845"/>
      <c r="IDY121" s="1538"/>
      <c r="IDZ121" s="1845"/>
      <c r="IEA121" s="1538"/>
      <c r="IEB121" s="1845"/>
      <c r="IEC121" s="1538"/>
      <c r="IED121" s="1845"/>
      <c r="IEE121" s="1538"/>
      <c r="IEF121" s="1845"/>
      <c r="IEG121" s="1538"/>
      <c r="IEH121" s="1845"/>
      <c r="IEI121" s="1538"/>
      <c r="IEJ121" s="1845"/>
      <c r="IEK121" s="1538"/>
      <c r="IEL121" s="1845"/>
      <c r="IEM121" s="1538"/>
      <c r="IEN121" s="1845"/>
      <c r="IEO121" s="1538"/>
      <c r="IEP121" s="1845"/>
      <c r="IEQ121" s="1538"/>
      <c r="IER121" s="1845"/>
      <c r="IES121" s="1538"/>
      <c r="IET121" s="1845"/>
      <c r="IEU121" s="1538"/>
      <c r="IEV121" s="1845"/>
      <c r="IEW121" s="1538"/>
      <c r="IEX121" s="1845"/>
      <c r="IEY121" s="1538"/>
      <c r="IEZ121" s="1845"/>
      <c r="IFA121" s="1538"/>
      <c r="IFB121" s="1845"/>
      <c r="IFC121" s="1538"/>
      <c r="IFD121" s="1845"/>
      <c r="IFE121" s="1538"/>
      <c r="IFF121" s="1845"/>
      <c r="IFG121" s="1538"/>
      <c r="IFH121" s="1845"/>
      <c r="IFI121" s="1538"/>
      <c r="IFJ121" s="1845"/>
      <c r="IFK121" s="1538"/>
      <c r="IFL121" s="1845"/>
      <c r="IFM121" s="1538"/>
      <c r="IFN121" s="1845"/>
      <c r="IFO121" s="1538"/>
      <c r="IFP121" s="1845"/>
      <c r="IFQ121" s="1538"/>
      <c r="IFR121" s="1845"/>
      <c r="IFS121" s="1538"/>
      <c r="IFT121" s="1845"/>
      <c r="IFU121" s="1538"/>
      <c r="IFV121" s="1845"/>
      <c r="IFW121" s="1538"/>
      <c r="IFX121" s="1845"/>
      <c r="IFY121" s="1538"/>
      <c r="IFZ121" s="1845"/>
      <c r="IGA121" s="1538"/>
      <c r="IGB121" s="1845"/>
      <c r="IGC121" s="1538"/>
      <c r="IGD121" s="1845"/>
      <c r="IGE121" s="1538"/>
      <c r="IGF121" s="1845"/>
      <c r="IGG121" s="1538"/>
      <c r="IGH121" s="1845"/>
      <c r="IGI121" s="1538"/>
      <c r="IGJ121" s="1845"/>
      <c r="IGK121" s="1538"/>
      <c r="IGL121" s="1845"/>
      <c r="IGM121" s="1538"/>
      <c r="IGN121" s="1845"/>
      <c r="IGO121" s="1538"/>
      <c r="IGP121" s="1845"/>
      <c r="IGQ121" s="1538"/>
      <c r="IGR121" s="1845"/>
      <c r="IGS121" s="1538"/>
      <c r="IGT121" s="1845"/>
      <c r="IGU121" s="1538"/>
      <c r="IGV121" s="1845"/>
      <c r="IGW121" s="1538"/>
      <c r="IGX121" s="1845"/>
      <c r="IGY121" s="1538"/>
      <c r="IGZ121" s="1845"/>
      <c r="IHA121" s="1538"/>
      <c r="IHB121" s="1845"/>
      <c r="IHC121" s="1538"/>
      <c r="IHD121" s="1845"/>
      <c r="IHE121" s="1538"/>
      <c r="IHF121" s="1845"/>
      <c r="IHG121" s="1538"/>
      <c r="IHH121" s="1845"/>
      <c r="IHI121" s="1538"/>
      <c r="IHJ121" s="1845"/>
      <c r="IHK121" s="1538"/>
      <c r="IHL121" s="1845"/>
      <c r="IHM121" s="1538"/>
      <c r="IHN121" s="1845"/>
      <c r="IHO121" s="1538"/>
      <c r="IHP121" s="1845"/>
      <c r="IHQ121" s="1538"/>
      <c r="IHR121" s="1845"/>
      <c r="IHS121" s="1538"/>
      <c r="IHT121" s="1845"/>
      <c r="IHU121" s="1538"/>
      <c r="IHV121" s="1845"/>
      <c r="IHW121" s="1538"/>
      <c r="IHX121" s="1845"/>
      <c r="IHY121" s="1538"/>
      <c r="IHZ121" s="1845"/>
      <c r="IIA121" s="1538"/>
      <c r="IIB121" s="1845"/>
      <c r="IIC121" s="1538"/>
      <c r="IID121" s="1845"/>
      <c r="IIE121" s="1538"/>
      <c r="IIF121" s="1845"/>
      <c r="IIG121" s="1538"/>
      <c r="IIH121" s="1845"/>
      <c r="III121" s="1538"/>
      <c r="IIJ121" s="1845"/>
      <c r="IIK121" s="1538"/>
      <c r="IIL121" s="1845"/>
      <c r="IIM121" s="1538"/>
      <c r="IIN121" s="1845"/>
      <c r="IIO121" s="1538"/>
      <c r="IIP121" s="1845"/>
      <c r="IIQ121" s="1538"/>
      <c r="IIR121" s="1845"/>
      <c r="IIS121" s="1538"/>
      <c r="IIT121" s="1845"/>
      <c r="IIU121" s="1538"/>
      <c r="IIV121" s="1845"/>
      <c r="IIW121" s="1538"/>
      <c r="IIX121" s="1845"/>
      <c r="IIY121" s="1538"/>
      <c r="IIZ121" s="1845"/>
      <c r="IJA121" s="1538"/>
      <c r="IJB121" s="1845"/>
      <c r="IJC121" s="1538"/>
      <c r="IJD121" s="1845"/>
      <c r="IJE121" s="1538"/>
      <c r="IJF121" s="1845"/>
      <c r="IJG121" s="1538"/>
      <c r="IJH121" s="1845"/>
      <c r="IJI121" s="1538"/>
      <c r="IJJ121" s="1845"/>
      <c r="IJK121" s="1538"/>
      <c r="IJL121" s="1845"/>
      <c r="IJM121" s="1538"/>
      <c r="IJN121" s="1845"/>
      <c r="IJO121" s="1538"/>
      <c r="IJP121" s="1845"/>
      <c r="IJQ121" s="1538"/>
      <c r="IJR121" s="1845"/>
      <c r="IJS121" s="1538"/>
      <c r="IJT121" s="1845"/>
      <c r="IJU121" s="1538"/>
      <c r="IJV121" s="1845"/>
      <c r="IJW121" s="1538"/>
      <c r="IJX121" s="1845"/>
      <c r="IJY121" s="1538"/>
      <c r="IJZ121" s="1845"/>
      <c r="IKA121" s="1538"/>
      <c r="IKB121" s="1845"/>
      <c r="IKC121" s="1538"/>
      <c r="IKD121" s="1845"/>
      <c r="IKE121" s="1538"/>
      <c r="IKF121" s="1845"/>
      <c r="IKG121" s="1538"/>
      <c r="IKH121" s="1845"/>
      <c r="IKI121" s="1538"/>
      <c r="IKJ121" s="1845"/>
      <c r="IKK121" s="1538"/>
      <c r="IKL121" s="1845"/>
      <c r="IKM121" s="1538"/>
      <c r="IKN121" s="1845"/>
      <c r="IKO121" s="1538"/>
      <c r="IKP121" s="1845"/>
      <c r="IKQ121" s="1538"/>
      <c r="IKR121" s="1845"/>
      <c r="IKS121" s="1538"/>
      <c r="IKT121" s="1845"/>
      <c r="IKU121" s="1538"/>
      <c r="IKV121" s="1845"/>
      <c r="IKW121" s="1538"/>
      <c r="IKX121" s="1845"/>
      <c r="IKY121" s="1538"/>
      <c r="IKZ121" s="1845"/>
      <c r="ILA121" s="1538"/>
      <c r="ILB121" s="1845"/>
      <c r="ILC121" s="1538"/>
      <c r="ILD121" s="1845"/>
      <c r="ILE121" s="1538"/>
      <c r="ILF121" s="1845"/>
      <c r="ILG121" s="1538"/>
      <c r="ILH121" s="1845"/>
      <c r="ILI121" s="1538"/>
      <c r="ILJ121" s="1845"/>
      <c r="ILK121" s="1538"/>
      <c r="ILL121" s="1845"/>
      <c r="ILM121" s="1538"/>
      <c r="ILN121" s="1845"/>
      <c r="ILO121" s="1538"/>
      <c r="ILP121" s="1845"/>
      <c r="ILQ121" s="1538"/>
      <c r="ILR121" s="1845"/>
      <c r="ILS121" s="1538"/>
      <c r="ILT121" s="1845"/>
      <c r="ILU121" s="1538"/>
      <c r="ILV121" s="1845"/>
      <c r="ILW121" s="1538"/>
      <c r="ILX121" s="1845"/>
      <c r="ILY121" s="1538"/>
      <c r="ILZ121" s="1845"/>
      <c r="IMA121" s="1538"/>
      <c r="IMB121" s="1845"/>
      <c r="IMC121" s="1538"/>
      <c r="IMD121" s="1845"/>
      <c r="IME121" s="1538"/>
      <c r="IMF121" s="1845"/>
      <c r="IMG121" s="1538"/>
      <c r="IMH121" s="1845"/>
      <c r="IMI121" s="1538"/>
      <c r="IMJ121" s="1845"/>
      <c r="IMK121" s="1538"/>
      <c r="IML121" s="1845"/>
      <c r="IMM121" s="1538"/>
      <c r="IMN121" s="1845"/>
      <c r="IMO121" s="1538"/>
      <c r="IMP121" s="1845"/>
      <c r="IMQ121" s="1538"/>
      <c r="IMR121" s="1845"/>
      <c r="IMS121" s="1538"/>
      <c r="IMT121" s="1845"/>
      <c r="IMU121" s="1538"/>
      <c r="IMV121" s="1845"/>
      <c r="IMW121" s="1538"/>
      <c r="IMX121" s="1845"/>
      <c r="IMY121" s="1538"/>
      <c r="IMZ121" s="1845"/>
      <c r="INA121" s="1538"/>
      <c r="INB121" s="1845"/>
      <c r="INC121" s="1538"/>
      <c r="IND121" s="1845"/>
      <c r="INE121" s="1538"/>
      <c r="INF121" s="1845"/>
      <c r="ING121" s="1538"/>
      <c r="INH121" s="1845"/>
      <c r="INI121" s="1538"/>
      <c r="INJ121" s="1845"/>
      <c r="INK121" s="1538"/>
      <c r="INL121" s="1845"/>
      <c r="INM121" s="1538"/>
      <c r="INN121" s="1845"/>
      <c r="INO121" s="1538"/>
      <c r="INP121" s="1845"/>
      <c r="INQ121" s="1538"/>
      <c r="INR121" s="1845"/>
      <c r="INS121" s="1538"/>
      <c r="INT121" s="1845"/>
      <c r="INU121" s="1538"/>
      <c r="INV121" s="1845"/>
      <c r="INW121" s="1538"/>
      <c r="INX121" s="1845"/>
      <c r="INY121" s="1538"/>
      <c r="INZ121" s="1845"/>
      <c r="IOA121" s="1538"/>
      <c r="IOB121" s="1845"/>
      <c r="IOC121" s="1538"/>
      <c r="IOD121" s="1845"/>
      <c r="IOE121" s="1538"/>
      <c r="IOF121" s="1845"/>
      <c r="IOG121" s="1538"/>
      <c r="IOH121" s="1845"/>
      <c r="IOI121" s="1538"/>
      <c r="IOJ121" s="1845"/>
      <c r="IOK121" s="1538"/>
      <c r="IOL121" s="1845"/>
      <c r="IOM121" s="1538"/>
      <c r="ION121" s="1845"/>
      <c r="IOO121" s="1538"/>
      <c r="IOP121" s="1845"/>
      <c r="IOQ121" s="1538"/>
      <c r="IOR121" s="1845"/>
      <c r="IOS121" s="1538"/>
      <c r="IOT121" s="1845"/>
      <c r="IOU121" s="1538"/>
      <c r="IOV121" s="1845"/>
      <c r="IOW121" s="1538"/>
      <c r="IOX121" s="1845"/>
      <c r="IOY121" s="1538"/>
      <c r="IOZ121" s="1845"/>
      <c r="IPA121" s="1538"/>
      <c r="IPB121" s="1845"/>
      <c r="IPC121" s="1538"/>
      <c r="IPD121" s="1845"/>
      <c r="IPE121" s="1538"/>
      <c r="IPF121" s="1845"/>
      <c r="IPG121" s="1538"/>
      <c r="IPH121" s="1845"/>
      <c r="IPI121" s="1538"/>
      <c r="IPJ121" s="1845"/>
      <c r="IPK121" s="1538"/>
      <c r="IPL121" s="1845"/>
      <c r="IPM121" s="1538"/>
      <c r="IPN121" s="1845"/>
      <c r="IPO121" s="1538"/>
      <c r="IPP121" s="1845"/>
      <c r="IPQ121" s="1538"/>
      <c r="IPR121" s="1845"/>
      <c r="IPS121" s="1538"/>
      <c r="IPT121" s="1845"/>
      <c r="IPU121" s="1538"/>
      <c r="IPV121" s="1845"/>
      <c r="IPW121" s="1538"/>
      <c r="IPX121" s="1845"/>
      <c r="IPY121" s="1538"/>
      <c r="IPZ121" s="1845"/>
      <c r="IQA121" s="1538"/>
      <c r="IQB121" s="1845"/>
      <c r="IQC121" s="1538"/>
      <c r="IQD121" s="1845"/>
      <c r="IQE121" s="1538"/>
      <c r="IQF121" s="1845"/>
      <c r="IQG121" s="1538"/>
      <c r="IQH121" s="1845"/>
      <c r="IQI121" s="1538"/>
      <c r="IQJ121" s="1845"/>
      <c r="IQK121" s="1538"/>
      <c r="IQL121" s="1845"/>
      <c r="IQM121" s="1538"/>
      <c r="IQN121" s="1845"/>
      <c r="IQO121" s="1538"/>
      <c r="IQP121" s="1845"/>
      <c r="IQQ121" s="1538"/>
      <c r="IQR121" s="1845"/>
      <c r="IQS121" s="1538"/>
      <c r="IQT121" s="1845"/>
      <c r="IQU121" s="1538"/>
      <c r="IQV121" s="1845"/>
      <c r="IQW121" s="1538"/>
      <c r="IQX121" s="1845"/>
      <c r="IQY121" s="1538"/>
      <c r="IQZ121" s="1845"/>
      <c r="IRA121" s="1538"/>
      <c r="IRB121" s="1845"/>
      <c r="IRC121" s="1538"/>
      <c r="IRD121" s="1845"/>
      <c r="IRE121" s="1538"/>
      <c r="IRF121" s="1845"/>
      <c r="IRG121" s="1538"/>
      <c r="IRH121" s="1845"/>
      <c r="IRI121" s="1538"/>
      <c r="IRJ121" s="1845"/>
      <c r="IRK121" s="1538"/>
      <c r="IRL121" s="1845"/>
      <c r="IRM121" s="1538"/>
      <c r="IRN121" s="1845"/>
      <c r="IRO121" s="1538"/>
      <c r="IRP121" s="1845"/>
      <c r="IRQ121" s="1538"/>
      <c r="IRR121" s="1845"/>
      <c r="IRS121" s="1538"/>
      <c r="IRT121" s="1845"/>
      <c r="IRU121" s="1538"/>
      <c r="IRV121" s="1845"/>
      <c r="IRW121" s="1538"/>
      <c r="IRX121" s="1845"/>
      <c r="IRY121" s="1538"/>
      <c r="IRZ121" s="1845"/>
      <c r="ISA121" s="1538"/>
      <c r="ISB121" s="1845"/>
      <c r="ISC121" s="1538"/>
      <c r="ISD121" s="1845"/>
      <c r="ISE121" s="1538"/>
      <c r="ISF121" s="1845"/>
      <c r="ISG121" s="1538"/>
      <c r="ISH121" s="1845"/>
      <c r="ISI121" s="1538"/>
      <c r="ISJ121" s="1845"/>
      <c r="ISK121" s="1538"/>
      <c r="ISL121" s="1845"/>
      <c r="ISM121" s="1538"/>
      <c r="ISN121" s="1845"/>
      <c r="ISO121" s="1538"/>
      <c r="ISP121" s="1845"/>
      <c r="ISQ121" s="1538"/>
      <c r="ISR121" s="1845"/>
      <c r="ISS121" s="1538"/>
      <c r="IST121" s="1845"/>
      <c r="ISU121" s="1538"/>
      <c r="ISV121" s="1845"/>
      <c r="ISW121" s="1538"/>
      <c r="ISX121" s="1845"/>
      <c r="ISY121" s="1538"/>
      <c r="ISZ121" s="1845"/>
      <c r="ITA121" s="1538"/>
      <c r="ITB121" s="1845"/>
      <c r="ITC121" s="1538"/>
      <c r="ITD121" s="1845"/>
      <c r="ITE121" s="1538"/>
      <c r="ITF121" s="1845"/>
      <c r="ITG121" s="1538"/>
      <c r="ITH121" s="1845"/>
      <c r="ITI121" s="1538"/>
      <c r="ITJ121" s="1845"/>
      <c r="ITK121" s="1538"/>
      <c r="ITL121" s="1845"/>
      <c r="ITM121" s="1538"/>
      <c r="ITN121" s="1845"/>
      <c r="ITO121" s="1538"/>
      <c r="ITP121" s="1845"/>
      <c r="ITQ121" s="1538"/>
      <c r="ITR121" s="1845"/>
      <c r="ITS121" s="1538"/>
      <c r="ITT121" s="1845"/>
      <c r="ITU121" s="1538"/>
      <c r="ITV121" s="1845"/>
      <c r="ITW121" s="1538"/>
      <c r="ITX121" s="1845"/>
      <c r="ITY121" s="1538"/>
      <c r="ITZ121" s="1845"/>
      <c r="IUA121" s="1538"/>
      <c r="IUB121" s="1845"/>
      <c r="IUC121" s="1538"/>
      <c r="IUD121" s="1845"/>
      <c r="IUE121" s="1538"/>
      <c r="IUF121" s="1845"/>
      <c r="IUG121" s="1538"/>
      <c r="IUH121" s="1845"/>
      <c r="IUI121" s="1538"/>
      <c r="IUJ121" s="1845"/>
      <c r="IUK121" s="1538"/>
      <c r="IUL121" s="1845"/>
      <c r="IUM121" s="1538"/>
      <c r="IUN121" s="1845"/>
      <c r="IUO121" s="1538"/>
      <c r="IUP121" s="1845"/>
      <c r="IUQ121" s="1538"/>
      <c r="IUR121" s="1845"/>
      <c r="IUS121" s="1538"/>
      <c r="IUT121" s="1845"/>
      <c r="IUU121" s="1538"/>
      <c r="IUV121" s="1845"/>
      <c r="IUW121" s="1538"/>
      <c r="IUX121" s="1845"/>
      <c r="IUY121" s="1538"/>
      <c r="IUZ121" s="1845"/>
      <c r="IVA121" s="1538"/>
      <c r="IVB121" s="1845"/>
      <c r="IVC121" s="1538"/>
      <c r="IVD121" s="1845"/>
      <c r="IVE121" s="1538"/>
      <c r="IVF121" s="1845"/>
      <c r="IVG121" s="1538"/>
      <c r="IVH121" s="1845"/>
      <c r="IVI121" s="1538"/>
      <c r="IVJ121" s="1845"/>
      <c r="IVK121" s="1538"/>
      <c r="IVL121" s="1845"/>
      <c r="IVM121" s="1538"/>
      <c r="IVN121" s="1845"/>
      <c r="IVO121" s="1538"/>
      <c r="IVP121" s="1845"/>
      <c r="IVQ121" s="1538"/>
      <c r="IVR121" s="1845"/>
      <c r="IVS121" s="1538"/>
      <c r="IVT121" s="1845"/>
      <c r="IVU121" s="1538"/>
      <c r="IVV121" s="1845"/>
      <c r="IVW121" s="1538"/>
      <c r="IVX121" s="1845"/>
      <c r="IVY121" s="1538"/>
      <c r="IVZ121" s="1845"/>
      <c r="IWA121" s="1538"/>
      <c r="IWB121" s="1845"/>
      <c r="IWC121" s="1538"/>
      <c r="IWD121" s="1845"/>
      <c r="IWE121" s="1538"/>
      <c r="IWF121" s="1845"/>
      <c r="IWG121" s="1538"/>
      <c r="IWH121" s="1845"/>
      <c r="IWI121" s="1538"/>
      <c r="IWJ121" s="1845"/>
      <c r="IWK121" s="1538"/>
      <c r="IWL121" s="1845"/>
      <c r="IWM121" s="1538"/>
      <c r="IWN121" s="1845"/>
      <c r="IWO121" s="1538"/>
      <c r="IWP121" s="1845"/>
      <c r="IWQ121" s="1538"/>
      <c r="IWR121" s="1845"/>
      <c r="IWS121" s="1538"/>
      <c r="IWT121" s="1845"/>
      <c r="IWU121" s="1538"/>
      <c r="IWV121" s="1845"/>
      <c r="IWW121" s="1538"/>
      <c r="IWX121" s="1845"/>
      <c r="IWY121" s="1538"/>
      <c r="IWZ121" s="1845"/>
      <c r="IXA121" s="1538"/>
      <c r="IXB121" s="1845"/>
      <c r="IXC121" s="1538"/>
      <c r="IXD121" s="1845"/>
      <c r="IXE121" s="1538"/>
      <c r="IXF121" s="1845"/>
      <c r="IXG121" s="1538"/>
      <c r="IXH121" s="1845"/>
      <c r="IXI121" s="1538"/>
      <c r="IXJ121" s="1845"/>
      <c r="IXK121" s="1538"/>
      <c r="IXL121" s="1845"/>
      <c r="IXM121" s="1538"/>
      <c r="IXN121" s="1845"/>
      <c r="IXO121" s="1538"/>
      <c r="IXP121" s="1845"/>
      <c r="IXQ121" s="1538"/>
      <c r="IXR121" s="1845"/>
      <c r="IXS121" s="1538"/>
      <c r="IXT121" s="1845"/>
      <c r="IXU121" s="1538"/>
      <c r="IXV121" s="1845"/>
      <c r="IXW121" s="1538"/>
      <c r="IXX121" s="1845"/>
      <c r="IXY121" s="1538"/>
      <c r="IXZ121" s="1845"/>
      <c r="IYA121" s="1538"/>
      <c r="IYB121" s="1845"/>
      <c r="IYC121" s="1538"/>
      <c r="IYD121" s="1845"/>
      <c r="IYE121" s="1538"/>
      <c r="IYF121" s="1845"/>
      <c r="IYG121" s="1538"/>
      <c r="IYH121" s="1845"/>
      <c r="IYI121" s="1538"/>
      <c r="IYJ121" s="1845"/>
      <c r="IYK121" s="1538"/>
      <c r="IYL121" s="1845"/>
      <c r="IYM121" s="1538"/>
      <c r="IYN121" s="1845"/>
      <c r="IYO121" s="1538"/>
      <c r="IYP121" s="1845"/>
      <c r="IYQ121" s="1538"/>
      <c r="IYR121" s="1845"/>
      <c r="IYS121" s="1538"/>
      <c r="IYT121" s="1845"/>
      <c r="IYU121" s="1538"/>
      <c r="IYV121" s="1845"/>
      <c r="IYW121" s="1538"/>
      <c r="IYX121" s="1845"/>
      <c r="IYY121" s="1538"/>
      <c r="IYZ121" s="1845"/>
      <c r="IZA121" s="1538"/>
      <c r="IZB121" s="1845"/>
      <c r="IZC121" s="1538"/>
      <c r="IZD121" s="1845"/>
      <c r="IZE121" s="1538"/>
      <c r="IZF121" s="1845"/>
      <c r="IZG121" s="1538"/>
      <c r="IZH121" s="1845"/>
      <c r="IZI121" s="1538"/>
      <c r="IZJ121" s="1845"/>
      <c r="IZK121" s="1538"/>
      <c r="IZL121" s="1845"/>
      <c r="IZM121" s="1538"/>
      <c r="IZN121" s="1845"/>
      <c r="IZO121" s="1538"/>
      <c r="IZP121" s="1845"/>
      <c r="IZQ121" s="1538"/>
      <c r="IZR121" s="1845"/>
      <c r="IZS121" s="1538"/>
      <c r="IZT121" s="1845"/>
      <c r="IZU121" s="1538"/>
      <c r="IZV121" s="1845"/>
      <c r="IZW121" s="1538"/>
      <c r="IZX121" s="1845"/>
      <c r="IZY121" s="1538"/>
      <c r="IZZ121" s="1845"/>
      <c r="JAA121" s="1538"/>
      <c r="JAB121" s="1845"/>
      <c r="JAC121" s="1538"/>
      <c r="JAD121" s="1845"/>
      <c r="JAE121" s="1538"/>
      <c r="JAF121" s="1845"/>
      <c r="JAG121" s="1538"/>
      <c r="JAH121" s="1845"/>
      <c r="JAI121" s="1538"/>
      <c r="JAJ121" s="1845"/>
      <c r="JAK121" s="1538"/>
      <c r="JAL121" s="1845"/>
      <c r="JAM121" s="1538"/>
      <c r="JAN121" s="1845"/>
      <c r="JAO121" s="1538"/>
      <c r="JAP121" s="1845"/>
      <c r="JAQ121" s="1538"/>
      <c r="JAR121" s="1845"/>
      <c r="JAS121" s="1538"/>
      <c r="JAT121" s="1845"/>
      <c r="JAU121" s="1538"/>
      <c r="JAV121" s="1845"/>
      <c r="JAW121" s="1538"/>
      <c r="JAX121" s="1845"/>
      <c r="JAY121" s="1538"/>
      <c r="JAZ121" s="1845"/>
      <c r="JBA121" s="1538"/>
      <c r="JBB121" s="1845"/>
      <c r="JBC121" s="1538"/>
      <c r="JBD121" s="1845"/>
      <c r="JBE121" s="1538"/>
      <c r="JBF121" s="1845"/>
      <c r="JBG121" s="1538"/>
      <c r="JBH121" s="1845"/>
      <c r="JBI121" s="1538"/>
      <c r="JBJ121" s="1845"/>
      <c r="JBK121" s="1538"/>
      <c r="JBL121" s="1845"/>
      <c r="JBM121" s="1538"/>
      <c r="JBN121" s="1845"/>
      <c r="JBO121" s="1538"/>
      <c r="JBP121" s="1845"/>
      <c r="JBQ121" s="1538"/>
      <c r="JBR121" s="1845"/>
      <c r="JBS121" s="1538"/>
      <c r="JBT121" s="1845"/>
      <c r="JBU121" s="1538"/>
      <c r="JBV121" s="1845"/>
      <c r="JBW121" s="1538"/>
      <c r="JBX121" s="1845"/>
      <c r="JBY121" s="1538"/>
      <c r="JBZ121" s="1845"/>
      <c r="JCA121" s="1538"/>
      <c r="JCB121" s="1845"/>
      <c r="JCC121" s="1538"/>
      <c r="JCD121" s="1845"/>
      <c r="JCE121" s="1538"/>
      <c r="JCF121" s="1845"/>
      <c r="JCG121" s="1538"/>
      <c r="JCH121" s="1845"/>
      <c r="JCI121" s="1538"/>
      <c r="JCJ121" s="1845"/>
      <c r="JCK121" s="1538"/>
      <c r="JCL121" s="1845"/>
      <c r="JCM121" s="1538"/>
      <c r="JCN121" s="1845"/>
      <c r="JCO121" s="1538"/>
      <c r="JCP121" s="1845"/>
      <c r="JCQ121" s="1538"/>
      <c r="JCR121" s="1845"/>
      <c r="JCS121" s="1538"/>
      <c r="JCT121" s="1845"/>
      <c r="JCU121" s="1538"/>
      <c r="JCV121" s="1845"/>
      <c r="JCW121" s="1538"/>
      <c r="JCX121" s="1845"/>
      <c r="JCY121" s="1538"/>
      <c r="JCZ121" s="1845"/>
      <c r="JDA121" s="1538"/>
      <c r="JDB121" s="1845"/>
      <c r="JDC121" s="1538"/>
      <c r="JDD121" s="1845"/>
      <c r="JDE121" s="1538"/>
      <c r="JDF121" s="1845"/>
      <c r="JDG121" s="1538"/>
      <c r="JDH121" s="1845"/>
      <c r="JDI121" s="1538"/>
      <c r="JDJ121" s="1845"/>
      <c r="JDK121" s="1538"/>
      <c r="JDL121" s="1845"/>
      <c r="JDM121" s="1538"/>
      <c r="JDN121" s="1845"/>
      <c r="JDO121" s="1538"/>
      <c r="JDP121" s="1845"/>
      <c r="JDQ121" s="1538"/>
      <c r="JDR121" s="1845"/>
      <c r="JDS121" s="1538"/>
      <c r="JDT121" s="1845"/>
      <c r="JDU121" s="1538"/>
      <c r="JDV121" s="1845"/>
      <c r="JDW121" s="1538"/>
      <c r="JDX121" s="1845"/>
      <c r="JDY121" s="1538"/>
      <c r="JDZ121" s="1845"/>
      <c r="JEA121" s="1538"/>
      <c r="JEB121" s="1845"/>
      <c r="JEC121" s="1538"/>
      <c r="JED121" s="1845"/>
      <c r="JEE121" s="1538"/>
      <c r="JEF121" s="1845"/>
      <c r="JEG121" s="1538"/>
      <c r="JEH121" s="1845"/>
      <c r="JEI121" s="1538"/>
      <c r="JEJ121" s="1845"/>
      <c r="JEK121" s="1538"/>
      <c r="JEL121" s="1845"/>
      <c r="JEM121" s="1538"/>
      <c r="JEN121" s="1845"/>
      <c r="JEO121" s="1538"/>
      <c r="JEP121" s="1845"/>
      <c r="JEQ121" s="1538"/>
      <c r="JER121" s="1845"/>
      <c r="JES121" s="1538"/>
      <c r="JET121" s="1845"/>
      <c r="JEU121" s="1538"/>
      <c r="JEV121" s="1845"/>
      <c r="JEW121" s="1538"/>
      <c r="JEX121" s="1845"/>
      <c r="JEY121" s="1538"/>
      <c r="JEZ121" s="1845"/>
      <c r="JFA121" s="1538"/>
      <c r="JFB121" s="1845"/>
      <c r="JFC121" s="1538"/>
      <c r="JFD121" s="1845"/>
      <c r="JFE121" s="1538"/>
      <c r="JFF121" s="1845"/>
      <c r="JFG121" s="1538"/>
      <c r="JFH121" s="1845"/>
      <c r="JFI121" s="1538"/>
      <c r="JFJ121" s="1845"/>
      <c r="JFK121" s="1538"/>
      <c r="JFL121" s="1845"/>
      <c r="JFM121" s="1538"/>
      <c r="JFN121" s="1845"/>
      <c r="JFO121" s="1538"/>
      <c r="JFP121" s="1845"/>
      <c r="JFQ121" s="1538"/>
      <c r="JFR121" s="1845"/>
      <c r="JFS121" s="1538"/>
      <c r="JFT121" s="1845"/>
      <c r="JFU121" s="1538"/>
      <c r="JFV121" s="1845"/>
      <c r="JFW121" s="1538"/>
      <c r="JFX121" s="1845"/>
      <c r="JFY121" s="1538"/>
      <c r="JFZ121" s="1845"/>
      <c r="JGA121" s="1538"/>
      <c r="JGB121" s="1845"/>
      <c r="JGC121" s="1538"/>
      <c r="JGD121" s="1845"/>
      <c r="JGE121" s="1538"/>
      <c r="JGF121" s="1845"/>
      <c r="JGG121" s="1538"/>
      <c r="JGH121" s="1845"/>
      <c r="JGI121" s="1538"/>
      <c r="JGJ121" s="1845"/>
      <c r="JGK121" s="1538"/>
      <c r="JGL121" s="1845"/>
      <c r="JGM121" s="1538"/>
      <c r="JGN121" s="1845"/>
      <c r="JGO121" s="1538"/>
      <c r="JGP121" s="1845"/>
      <c r="JGQ121" s="1538"/>
      <c r="JGR121" s="1845"/>
      <c r="JGS121" s="1538"/>
      <c r="JGT121" s="1845"/>
      <c r="JGU121" s="1538"/>
      <c r="JGV121" s="1845"/>
      <c r="JGW121" s="1538"/>
      <c r="JGX121" s="1845"/>
      <c r="JGY121" s="1538"/>
      <c r="JGZ121" s="1845"/>
      <c r="JHA121" s="1538"/>
      <c r="JHB121" s="1845"/>
      <c r="JHC121" s="1538"/>
      <c r="JHD121" s="1845"/>
      <c r="JHE121" s="1538"/>
      <c r="JHF121" s="1845"/>
      <c r="JHG121" s="1538"/>
      <c r="JHH121" s="1845"/>
      <c r="JHI121" s="1538"/>
      <c r="JHJ121" s="1845"/>
      <c r="JHK121" s="1538"/>
      <c r="JHL121" s="1845"/>
      <c r="JHM121" s="1538"/>
      <c r="JHN121" s="1845"/>
      <c r="JHO121" s="1538"/>
      <c r="JHP121" s="1845"/>
      <c r="JHQ121" s="1538"/>
      <c r="JHR121" s="1845"/>
      <c r="JHS121" s="1538"/>
      <c r="JHT121" s="1845"/>
      <c r="JHU121" s="1538"/>
      <c r="JHV121" s="1845"/>
      <c r="JHW121" s="1538"/>
      <c r="JHX121" s="1845"/>
      <c r="JHY121" s="1538"/>
      <c r="JHZ121" s="1845"/>
      <c r="JIA121" s="1538"/>
      <c r="JIB121" s="1845"/>
      <c r="JIC121" s="1538"/>
      <c r="JID121" s="1845"/>
      <c r="JIE121" s="1538"/>
      <c r="JIF121" s="1845"/>
      <c r="JIG121" s="1538"/>
      <c r="JIH121" s="1845"/>
      <c r="JII121" s="1538"/>
      <c r="JIJ121" s="1845"/>
      <c r="JIK121" s="1538"/>
      <c r="JIL121" s="1845"/>
      <c r="JIM121" s="1538"/>
      <c r="JIN121" s="1845"/>
      <c r="JIO121" s="1538"/>
      <c r="JIP121" s="1845"/>
      <c r="JIQ121" s="1538"/>
      <c r="JIR121" s="1845"/>
      <c r="JIS121" s="1538"/>
      <c r="JIT121" s="1845"/>
      <c r="JIU121" s="1538"/>
      <c r="JIV121" s="1845"/>
      <c r="JIW121" s="1538"/>
      <c r="JIX121" s="1845"/>
      <c r="JIY121" s="1538"/>
      <c r="JIZ121" s="1845"/>
      <c r="JJA121" s="1538"/>
      <c r="JJB121" s="1845"/>
      <c r="JJC121" s="1538"/>
      <c r="JJD121" s="1845"/>
      <c r="JJE121" s="1538"/>
      <c r="JJF121" s="1845"/>
      <c r="JJG121" s="1538"/>
      <c r="JJH121" s="1845"/>
      <c r="JJI121" s="1538"/>
      <c r="JJJ121" s="1845"/>
      <c r="JJK121" s="1538"/>
      <c r="JJL121" s="1845"/>
      <c r="JJM121" s="1538"/>
      <c r="JJN121" s="1845"/>
      <c r="JJO121" s="1538"/>
      <c r="JJP121" s="1845"/>
      <c r="JJQ121" s="1538"/>
      <c r="JJR121" s="1845"/>
      <c r="JJS121" s="1538"/>
      <c r="JJT121" s="1845"/>
      <c r="JJU121" s="1538"/>
      <c r="JJV121" s="1845"/>
      <c r="JJW121" s="1538"/>
      <c r="JJX121" s="1845"/>
      <c r="JJY121" s="1538"/>
      <c r="JJZ121" s="1845"/>
      <c r="JKA121" s="1538"/>
      <c r="JKB121" s="1845"/>
      <c r="JKC121" s="1538"/>
      <c r="JKD121" s="1845"/>
      <c r="JKE121" s="1538"/>
      <c r="JKF121" s="1845"/>
      <c r="JKG121" s="1538"/>
      <c r="JKH121" s="1845"/>
      <c r="JKI121" s="1538"/>
      <c r="JKJ121" s="1845"/>
      <c r="JKK121" s="1538"/>
      <c r="JKL121" s="1845"/>
      <c r="JKM121" s="1538"/>
      <c r="JKN121" s="1845"/>
      <c r="JKO121" s="1538"/>
      <c r="JKP121" s="1845"/>
      <c r="JKQ121" s="1538"/>
      <c r="JKR121" s="1845"/>
      <c r="JKS121" s="1538"/>
      <c r="JKT121" s="1845"/>
      <c r="JKU121" s="1538"/>
      <c r="JKV121" s="1845"/>
      <c r="JKW121" s="1538"/>
      <c r="JKX121" s="1845"/>
      <c r="JKY121" s="1538"/>
      <c r="JKZ121" s="1845"/>
      <c r="JLA121" s="1538"/>
      <c r="JLB121" s="1845"/>
      <c r="JLC121" s="1538"/>
      <c r="JLD121" s="1845"/>
      <c r="JLE121" s="1538"/>
      <c r="JLF121" s="1845"/>
      <c r="JLG121" s="1538"/>
      <c r="JLH121" s="1845"/>
      <c r="JLI121" s="1538"/>
      <c r="JLJ121" s="1845"/>
      <c r="JLK121" s="1538"/>
      <c r="JLL121" s="1845"/>
      <c r="JLM121" s="1538"/>
      <c r="JLN121" s="1845"/>
      <c r="JLO121" s="1538"/>
      <c r="JLP121" s="1845"/>
      <c r="JLQ121" s="1538"/>
      <c r="JLR121" s="1845"/>
      <c r="JLS121" s="1538"/>
      <c r="JLT121" s="1845"/>
      <c r="JLU121" s="1538"/>
      <c r="JLV121" s="1845"/>
      <c r="JLW121" s="1538"/>
      <c r="JLX121" s="1845"/>
      <c r="JLY121" s="1538"/>
      <c r="JLZ121" s="1845"/>
      <c r="JMA121" s="1538"/>
      <c r="JMB121" s="1845"/>
      <c r="JMC121" s="1538"/>
      <c r="JMD121" s="1845"/>
      <c r="JME121" s="1538"/>
      <c r="JMF121" s="1845"/>
      <c r="JMG121" s="1538"/>
      <c r="JMH121" s="1845"/>
      <c r="JMI121" s="1538"/>
      <c r="JMJ121" s="1845"/>
      <c r="JMK121" s="1538"/>
      <c r="JML121" s="1845"/>
      <c r="JMM121" s="1538"/>
      <c r="JMN121" s="1845"/>
      <c r="JMO121" s="1538"/>
      <c r="JMP121" s="1845"/>
      <c r="JMQ121" s="1538"/>
      <c r="JMR121" s="1845"/>
      <c r="JMS121" s="1538"/>
      <c r="JMT121" s="1845"/>
      <c r="JMU121" s="1538"/>
      <c r="JMV121" s="1845"/>
      <c r="JMW121" s="1538"/>
      <c r="JMX121" s="1845"/>
      <c r="JMY121" s="1538"/>
      <c r="JMZ121" s="1845"/>
      <c r="JNA121" s="1538"/>
      <c r="JNB121" s="1845"/>
      <c r="JNC121" s="1538"/>
      <c r="JND121" s="1845"/>
      <c r="JNE121" s="1538"/>
      <c r="JNF121" s="1845"/>
      <c r="JNG121" s="1538"/>
      <c r="JNH121" s="1845"/>
      <c r="JNI121" s="1538"/>
      <c r="JNJ121" s="1845"/>
      <c r="JNK121" s="1538"/>
      <c r="JNL121" s="1845"/>
      <c r="JNM121" s="1538"/>
      <c r="JNN121" s="1845"/>
      <c r="JNO121" s="1538"/>
      <c r="JNP121" s="1845"/>
      <c r="JNQ121" s="1538"/>
      <c r="JNR121" s="1845"/>
      <c r="JNS121" s="1538"/>
      <c r="JNT121" s="1845"/>
      <c r="JNU121" s="1538"/>
      <c r="JNV121" s="1845"/>
      <c r="JNW121" s="1538"/>
      <c r="JNX121" s="1845"/>
      <c r="JNY121" s="1538"/>
      <c r="JNZ121" s="1845"/>
      <c r="JOA121" s="1538"/>
      <c r="JOB121" s="1845"/>
      <c r="JOC121" s="1538"/>
      <c r="JOD121" s="1845"/>
      <c r="JOE121" s="1538"/>
      <c r="JOF121" s="1845"/>
      <c r="JOG121" s="1538"/>
      <c r="JOH121" s="1845"/>
      <c r="JOI121" s="1538"/>
      <c r="JOJ121" s="1845"/>
      <c r="JOK121" s="1538"/>
      <c r="JOL121" s="1845"/>
      <c r="JOM121" s="1538"/>
      <c r="JON121" s="1845"/>
      <c r="JOO121" s="1538"/>
      <c r="JOP121" s="1845"/>
      <c r="JOQ121" s="1538"/>
      <c r="JOR121" s="1845"/>
      <c r="JOS121" s="1538"/>
      <c r="JOT121" s="1845"/>
      <c r="JOU121" s="1538"/>
      <c r="JOV121" s="1845"/>
      <c r="JOW121" s="1538"/>
      <c r="JOX121" s="1845"/>
      <c r="JOY121" s="1538"/>
      <c r="JOZ121" s="1845"/>
      <c r="JPA121" s="1538"/>
      <c r="JPB121" s="1845"/>
      <c r="JPC121" s="1538"/>
      <c r="JPD121" s="1845"/>
      <c r="JPE121" s="1538"/>
      <c r="JPF121" s="1845"/>
      <c r="JPG121" s="1538"/>
      <c r="JPH121" s="1845"/>
      <c r="JPI121" s="1538"/>
      <c r="JPJ121" s="1845"/>
      <c r="JPK121" s="1538"/>
      <c r="JPL121" s="1845"/>
      <c r="JPM121" s="1538"/>
      <c r="JPN121" s="1845"/>
      <c r="JPO121" s="1538"/>
      <c r="JPP121" s="1845"/>
      <c r="JPQ121" s="1538"/>
      <c r="JPR121" s="1845"/>
      <c r="JPS121" s="1538"/>
      <c r="JPT121" s="1845"/>
      <c r="JPU121" s="1538"/>
      <c r="JPV121" s="1845"/>
      <c r="JPW121" s="1538"/>
      <c r="JPX121" s="1845"/>
      <c r="JPY121" s="1538"/>
      <c r="JPZ121" s="1845"/>
      <c r="JQA121" s="1538"/>
      <c r="JQB121" s="1845"/>
      <c r="JQC121" s="1538"/>
      <c r="JQD121" s="1845"/>
      <c r="JQE121" s="1538"/>
      <c r="JQF121" s="1845"/>
      <c r="JQG121" s="1538"/>
      <c r="JQH121" s="1845"/>
      <c r="JQI121" s="1538"/>
      <c r="JQJ121" s="1845"/>
      <c r="JQK121" s="1538"/>
      <c r="JQL121" s="1845"/>
      <c r="JQM121" s="1538"/>
      <c r="JQN121" s="1845"/>
      <c r="JQO121" s="1538"/>
      <c r="JQP121" s="1845"/>
      <c r="JQQ121" s="1538"/>
      <c r="JQR121" s="1845"/>
      <c r="JQS121" s="1538"/>
      <c r="JQT121" s="1845"/>
      <c r="JQU121" s="1538"/>
      <c r="JQV121" s="1845"/>
      <c r="JQW121" s="1538"/>
      <c r="JQX121" s="1845"/>
      <c r="JQY121" s="1538"/>
      <c r="JQZ121" s="1845"/>
      <c r="JRA121" s="1538"/>
      <c r="JRB121" s="1845"/>
      <c r="JRC121" s="1538"/>
      <c r="JRD121" s="1845"/>
      <c r="JRE121" s="1538"/>
      <c r="JRF121" s="1845"/>
      <c r="JRG121" s="1538"/>
      <c r="JRH121" s="1845"/>
      <c r="JRI121" s="1538"/>
      <c r="JRJ121" s="1845"/>
      <c r="JRK121" s="1538"/>
      <c r="JRL121" s="1845"/>
      <c r="JRM121" s="1538"/>
      <c r="JRN121" s="1845"/>
      <c r="JRO121" s="1538"/>
      <c r="JRP121" s="1845"/>
      <c r="JRQ121" s="1538"/>
      <c r="JRR121" s="1845"/>
      <c r="JRS121" s="1538"/>
      <c r="JRT121" s="1845"/>
      <c r="JRU121" s="1538"/>
      <c r="JRV121" s="1845"/>
      <c r="JRW121" s="1538"/>
      <c r="JRX121" s="1845"/>
      <c r="JRY121" s="1538"/>
      <c r="JRZ121" s="1845"/>
      <c r="JSA121" s="1538"/>
      <c r="JSB121" s="1845"/>
      <c r="JSC121" s="1538"/>
      <c r="JSD121" s="1845"/>
      <c r="JSE121" s="1538"/>
      <c r="JSF121" s="1845"/>
      <c r="JSG121" s="1538"/>
      <c r="JSH121" s="1845"/>
      <c r="JSI121" s="1538"/>
      <c r="JSJ121" s="1845"/>
      <c r="JSK121" s="1538"/>
      <c r="JSL121" s="1845"/>
      <c r="JSM121" s="1538"/>
      <c r="JSN121" s="1845"/>
      <c r="JSO121" s="1538"/>
      <c r="JSP121" s="1845"/>
      <c r="JSQ121" s="1538"/>
      <c r="JSR121" s="1845"/>
      <c r="JSS121" s="1538"/>
      <c r="JST121" s="1845"/>
      <c r="JSU121" s="1538"/>
      <c r="JSV121" s="1845"/>
      <c r="JSW121" s="1538"/>
      <c r="JSX121" s="1845"/>
      <c r="JSY121" s="1538"/>
      <c r="JSZ121" s="1845"/>
      <c r="JTA121" s="1538"/>
      <c r="JTB121" s="1845"/>
      <c r="JTC121" s="1538"/>
      <c r="JTD121" s="1845"/>
      <c r="JTE121" s="1538"/>
      <c r="JTF121" s="1845"/>
      <c r="JTG121" s="1538"/>
      <c r="JTH121" s="1845"/>
      <c r="JTI121" s="1538"/>
      <c r="JTJ121" s="1845"/>
      <c r="JTK121" s="1538"/>
      <c r="JTL121" s="1845"/>
      <c r="JTM121" s="1538"/>
      <c r="JTN121" s="1845"/>
      <c r="JTO121" s="1538"/>
      <c r="JTP121" s="1845"/>
      <c r="JTQ121" s="1538"/>
      <c r="JTR121" s="1845"/>
      <c r="JTS121" s="1538"/>
      <c r="JTT121" s="1845"/>
      <c r="JTU121" s="1538"/>
      <c r="JTV121" s="1845"/>
      <c r="JTW121" s="1538"/>
      <c r="JTX121" s="1845"/>
      <c r="JTY121" s="1538"/>
      <c r="JTZ121" s="1845"/>
      <c r="JUA121" s="1538"/>
      <c r="JUB121" s="1845"/>
      <c r="JUC121" s="1538"/>
      <c r="JUD121" s="1845"/>
      <c r="JUE121" s="1538"/>
      <c r="JUF121" s="1845"/>
      <c r="JUG121" s="1538"/>
      <c r="JUH121" s="1845"/>
      <c r="JUI121" s="1538"/>
      <c r="JUJ121" s="1845"/>
      <c r="JUK121" s="1538"/>
      <c r="JUL121" s="1845"/>
      <c r="JUM121" s="1538"/>
      <c r="JUN121" s="1845"/>
      <c r="JUO121" s="1538"/>
      <c r="JUP121" s="1845"/>
      <c r="JUQ121" s="1538"/>
      <c r="JUR121" s="1845"/>
      <c r="JUS121" s="1538"/>
      <c r="JUT121" s="1845"/>
      <c r="JUU121" s="1538"/>
      <c r="JUV121" s="1845"/>
      <c r="JUW121" s="1538"/>
      <c r="JUX121" s="1845"/>
      <c r="JUY121" s="1538"/>
      <c r="JUZ121" s="1845"/>
      <c r="JVA121" s="1538"/>
      <c r="JVB121" s="1845"/>
      <c r="JVC121" s="1538"/>
      <c r="JVD121" s="1845"/>
      <c r="JVE121" s="1538"/>
      <c r="JVF121" s="1845"/>
      <c r="JVG121" s="1538"/>
      <c r="JVH121" s="1845"/>
      <c r="JVI121" s="1538"/>
      <c r="JVJ121" s="1845"/>
      <c r="JVK121" s="1538"/>
      <c r="JVL121" s="1845"/>
      <c r="JVM121" s="1538"/>
      <c r="JVN121" s="1845"/>
      <c r="JVO121" s="1538"/>
      <c r="JVP121" s="1845"/>
      <c r="JVQ121" s="1538"/>
      <c r="JVR121" s="1845"/>
      <c r="JVS121" s="1538"/>
      <c r="JVT121" s="1845"/>
      <c r="JVU121" s="1538"/>
      <c r="JVV121" s="1845"/>
      <c r="JVW121" s="1538"/>
      <c r="JVX121" s="1845"/>
      <c r="JVY121" s="1538"/>
      <c r="JVZ121" s="1845"/>
      <c r="JWA121" s="1538"/>
      <c r="JWB121" s="1845"/>
      <c r="JWC121" s="1538"/>
      <c r="JWD121" s="1845"/>
      <c r="JWE121" s="1538"/>
      <c r="JWF121" s="1845"/>
      <c r="JWG121" s="1538"/>
      <c r="JWH121" s="1845"/>
      <c r="JWI121" s="1538"/>
      <c r="JWJ121" s="1845"/>
      <c r="JWK121" s="1538"/>
      <c r="JWL121" s="1845"/>
      <c r="JWM121" s="1538"/>
      <c r="JWN121" s="1845"/>
      <c r="JWO121" s="1538"/>
      <c r="JWP121" s="1845"/>
      <c r="JWQ121" s="1538"/>
      <c r="JWR121" s="1845"/>
      <c r="JWS121" s="1538"/>
      <c r="JWT121" s="1845"/>
      <c r="JWU121" s="1538"/>
      <c r="JWV121" s="1845"/>
      <c r="JWW121" s="1538"/>
      <c r="JWX121" s="1845"/>
      <c r="JWY121" s="1538"/>
      <c r="JWZ121" s="1845"/>
      <c r="JXA121" s="1538"/>
      <c r="JXB121" s="1845"/>
      <c r="JXC121" s="1538"/>
      <c r="JXD121" s="1845"/>
      <c r="JXE121" s="1538"/>
      <c r="JXF121" s="1845"/>
      <c r="JXG121" s="1538"/>
      <c r="JXH121" s="1845"/>
      <c r="JXI121" s="1538"/>
      <c r="JXJ121" s="1845"/>
      <c r="JXK121" s="1538"/>
      <c r="JXL121" s="1845"/>
      <c r="JXM121" s="1538"/>
      <c r="JXN121" s="1845"/>
      <c r="JXO121" s="1538"/>
      <c r="JXP121" s="1845"/>
      <c r="JXQ121" s="1538"/>
      <c r="JXR121" s="1845"/>
      <c r="JXS121" s="1538"/>
      <c r="JXT121" s="1845"/>
      <c r="JXU121" s="1538"/>
      <c r="JXV121" s="1845"/>
      <c r="JXW121" s="1538"/>
      <c r="JXX121" s="1845"/>
      <c r="JXY121" s="1538"/>
      <c r="JXZ121" s="1845"/>
      <c r="JYA121" s="1538"/>
      <c r="JYB121" s="1845"/>
      <c r="JYC121" s="1538"/>
      <c r="JYD121" s="1845"/>
      <c r="JYE121" s="1538"/>
      <c r="JYF121" s="1845"/>
      <c r="JYG121" s="1538"/>
      <c r="JYH121" s="1845"/>
      <c r="JYI121" s="1538"/>
      <c r="JYJ121" s="1845"/>
      <c r="JYK121" s="1538"/>
      <c r="JYL121" s="1845"/>
      <c r="JYM121" s="1538"/>
      <c r="JYN121" s="1845"/>
      <c r="JYO121" s="1538"/>
      <c r="JYP121" s="1845"/>
      <c r="JYQ121" s="1538"/>
      <c r="JYR121" s="1845"/>
      <c r="JYS121" s="1538"/>
      <c r="JYT121" s="1845"/>
      <c r="JYU121" s="1538"/>
      <c r="JYV121" s="1845"/>
      <c r="JYW121" s="1538"/>
      <c r="JYX121" s="1845"/>
      <c r="JYY121" s="1538"/>
      <c r="JYZ121" s="1845"/>
      <c r="JZA121" s="1538"/>
      <c r="JZB121" s="1845"/>
      <c r="JZC121" s="1538"/>
      <c r="JZD121" s="1845"/>
      <c r="JZE121" s="1538"/>
      <c r="JZF121" s="1845"/>
      <c r="JZG121" s="1538"/>
      <c r="JZH121" s="1845"/>
      <c r="JZI121" s="1538"/>
      <c r="JZJ121" s="1845"/>
      <c r="JZK121" s="1538"/>
      <c r="JZL121" s="1845"/>
      <c r="JZM121" s="1538"/>
      <c r="JZN121" s="1845"/>
      <c r="JZO121" s="1538"/>
      <c r="JZP121" s="1845"/>
      <c r="JZQ121" s="1538"/>
      <c r="JZR121" s="1845"/>
      <c r="JZS121" s="1538"/>
      <c r="JZT121" s="1845"/>
      <c r="JZU121" s="1538"/>
      <c r="JZV121" s="1845"/>
      <c r="JZW121" s="1538"/>
      <c r="JZX121" s="1845"/>
      <c r="JZY121" s="1538"/>
      <c r="JZZ121" s="1845"/>
      <c r="KAA121" s="1538"/>
      <c r="KAB121" s="1845"/>
      <c r="KAC121" s="1538"/>
      <c r="KAD121" s="1845"/>
      <c r="KAE121" s="1538"/>
      <c r="KAF121" s="1845"/>
      <c r="KAG121" s="1538"/>
      <c r="KAH121" s="1845"/>
      <c r="KAI121" s="1538"/>
      <c r="KAJ121" s="1845"/>
      <c r="KAK121" s="1538"/>
      <c r="KAL121" s="1845"/>
      <c r="KAM121" s="1538"/>
      <c r="KAN121" s="1845"/>
      <c r="KAO121" s="1538"/>
      <c r="KAP121" s="1845"/>
      <c r="KAQ121" s="1538"/>
      <c r="KAR121" s="1845"/>
      <c r="KAS121" s="1538"/>
      <c r="KAT121" s="1845"/>
      <c r="KAU121" s="1538"/>
      <c r="KAV121" s="1845"/>
      <c r="KAW121" s="1538"/>
      <c r="KAX121" s="1845"/>
      <c r="KAY121" s="1538"/>
      <c r="KAZ121" s="1845"/>
      <c r="KBA121" s="1538"/>
      <c r="KBB121" s="1845"/>
      <c r="KBC121" s="1538"/>
      <c r="KBD121" s="1845"/>
      <c r="KBE121" s="1538"/>
      <c r="KBF121" s="1845"/>
      <c r="KBG121" s="1538"/>
      <c r="KBH121" s="1845"/>
      <c r="KBI121" s="1538"/>
      <c r="KBJ121" s="1845"/>
      <c r="KBK121" s="1538"/>
      <c r="KBL121" s="1845"/>
      <c r="KBM121" s="1538"/>
      <c r="KBN121" s="1845"/>
      <c r="KBO121" s="1538"/>
      <c r="KBP121" s="1845"/>
      <c r="KBQ121" s="1538"/>
      <c r="KBR121" s="1845"/>
      <c r="KBS121" s="1538"/>
      <c r="KBT121" s="1845"/>
      <c r="KBU121" s="1538"/>
      <c r="KBV121" s="1845"/>
      <c r="KBW121" s="1538"/>
      <c r="KBX121" s="1845"/>
      <c r="KBY121" s="1538"/>
      <c r="KBZ121" s="1845"/>
      <c r="KCA121" s="1538"/>
      <c r="KCB121" s="1845"/>
      <c r="KCC121" s="1538"/>
      <c r="KCD121" s="1845"/>
      <c r="KCE121" s="1538"/>
      <c r="KCF121" s="1845"/>
      <c r="KCG121" s="1538"/>
      <c r="KCH121" s="1845"/>
      <c r="KCI121" s="1538"/>
      <c r="KCJ121" s="1845"/>
      <c r="KCK121" s="1538"/>
      <c r="KCL121" s="1845"/>
      <c r="KCM121" s="1538"/>
      <c r="KCN121" s="1845"/>
      <c r="KCO121" s="1538"/>
      <c r="KCP121" s="1845"/>
      <c r="KCQ121" s="1538"/>
      <c r="KCR121" s="1845"/>
      <c r="KCS121" s="1538"/>
      <c r="KCT121" s="1845"/>
      <c r="KCU121" s="1538"/>
      <c r="KCV121" s="1845"/>
      <c r="KCW121" s="1538"/>
      <c r="KCX121" s="1845"/>
      <c r="KCY121" s="1538"/>
      <c r="KCZ121" s="1845"/>
      <c r="KDA121" s="1538"/>
      <c r="KDB121" s="1845"/>
      <c r="KDC121" s="1538"/>
      <c r="KDD121" s="1845"/>
      <c r="KDE121" s="1538"/>
      <c r="KDF121" s="1845"/>
      <c r="KDG121" s="1538"/>
      <c r="KDH121" s="1845"/>
      <c r="KDI121" s="1538"/>
      <c r="KDJ121" s="1845"/>
      <c r="KDK121" s="1538"/>
      <c r="KDL121" s="1845"/>
      <c r="KDM121" s="1538"/>
      <c r="KDN121" s="1845"/>
      <c r="KDO121" s="1538"/>
      <c r="KDP121" s="1845"/>
      <c r="KDQ121" s="1538"/>
      <c r="KDR121" s="1845"/>
      <c r="KDS121" s="1538"/>
      <c r="KDT121" s="1845"/>
      <c r="KDU121" s="1538"/>
      <c r="KDV121" s="1845"/>
      <c r="KDW121" s="1538"/>
      <c r="KDX121" s="1845"/>
      <c r="KDY121" s="1538"/>
      <c r="KDZ121" s="1845"/>
      <c r="KEA121" s="1538"/>
      <c r="KEB121" s="1845"/>
      <c r="KEC121" s="1538"/>
      <c r="KED121" s="1845"/>
      <c r="KEE121" s="1538"/>
      <c r="KEF121" s="1845"/>
      <c r="KEG121" s="1538"/>
      <c r="KEH121" s="1845"/>
      <c r="KEI121" s="1538"/>
      <c r="KEJ121" s="1845"/>
      <c r="KEK121" s="1538"/>
      <c r="KEL121" s="1845"/>
      <c r="KEM121" s="1538"/>
      <c r="KEN121" s="1845"/>
      <c r="KEO121" s="1538"/>
      <c r="KEP121" s="1845"/>
      <c r="KEQ121" s="1538"/>
      <c r="KER121" s="1845"/>
      <c r="KES121" s="1538"/>
      <c r="KET121" s="1845"/>
      <c r="KEU121" s="1538"/>
      <c r="KEV121" s="1845"/>
      <c r="KEW121" s="1538"/>
      <c r="KEX121" s="1845"/>
      <c r="KEY121" s="1538"/>
      <c r="KEZ121" s="1845"/>
      <c r="KFA121" s="1538"/>
      <c r="KFB121" s="1845"/>
      <c r="KFC121" s="1538"/>
      <c r="KFD121" s="1845"/>
      <c r="KFE121" s="1538"/>
      <c r="KFF121" s="1845"/>
      <c r="KFG121" s="1538"/>
      <c r="KFH121" s="1845"/>
      <c r="KFI121" s="1538"/>
      <c r="KFJ121" s="1845"/>
      <c r="KFK121" s="1538"/>
      <c r="KFL121" s="1845"/>
      <c r="KFM121" s="1538"/>
      <c r="KFN121" s="1845"/>
      <c r="KFO121" s="1538"/>
      <c r="KFP121" s="1845"/>
      <c r="KFQ121" s="1538"/>
      <c r="KFR121" s="1845"/>
      <c r="KFS121" s="1538"/>
      <c r="KFT121" s="1845"/>
      <c r="KFU121" s="1538"/>
      <c r="KFV121" s="1845"/>
      <c r="KFW121" s="1538"/>
      <c r="KFX121" s="1845"/>
      <c r="KFY121" s="1538"/>
      <c r="KFZ121" s="1845"/>
      <c r="KGA121" s="1538"/>
      <c r="KGB121" s="1845"/>
      <c r="KGC121" s="1538"/>
      <c r="KGD121" s="1845"/>
      <c r="KGE121" s="1538"/>
      <c r="KGF121" s="1845"/>
      <c r="KGG121" s="1538"/>
      <c r="KGH121" s="1845"/>
      <c r="KGI121" s="1538"/>
      <c r="KGJ121" s="1845"/>
      <c r="KGK121" s="1538"/>
      <c r="KGL121" s="1845"/>
      <c r="KGM121" s="1538"/>
      <c r="KGN121" s="1845"/>
      <c r="KGO121" s="1538"/>
      <c r="KGP121" s="1845"/>
      <c r="KGQ121" s="1538"/>
      <c r="KGR121" s="1845"/>
      <c r="KGS121" s="1538"/>
      <c r="KGT121" s="1845"/>
      <c r="KGU121" s="1538"/>
      <c r="KGV121" s="1845"/>
      <c r="KGW121" s="1538"/>
      <c r="KGX121" s="1845"/>
      <c r="KGY121" s="1538"/>
      <c r="KGZ121" s="1845"/>
      <c r="KHA121" s="1538"/>
      <c r="KHB121" s="1845"/>
      <c r="KHC121" s="1538"/>
      <c r="KHD121" s="1845"/>
      <c r="KHE121" s="1538"/>
      <c r="KHF121" s="1845"/>
      <c r="KHG121" s="1538"/>
      <c r="KHH121" s="1845"/>
      <c r="KHI121" s="1538"/>
      <c r="KHJ121" s="1845"/>
      <c r="KHK121" s="1538"/>
      <c r="KHL121" s="1845"/>
      <c r="KHM121" s="1538"/>
      <c r="KHN121" s="1845"/>
      <c r="KHO121" s="1538"/>
      <c r="KHP121" s="1845"/>
      <c r="KHQ121" s="1538"/>
      <c r="KHR121" s="1845"/>
      <c r="KHS121" s="1538"/>
      <c r="KHT121" s="1845"/>
      <c r="KHU121" s="1538"/>
      <c r="KHV121" s="1845"/>
      <c r="KHW121" s="1538"/>
      <c r="KHX121" s="1845"/>
      <c r="KHY121" s="1538"/>
      <c r="KHZ121" s="1845"/>
      <c r="KIA121" s="1538"/>
      <c r="KIB121" s="1845"/>
      <c r="KIC121" s="1538"/>
      <c r="KID121" s="1845"/>
      <c r="KIE121" s="1538"/>
      <c r="KIF121" s="1845"/>
      <c r="KIG121" s="1538"/>
      <c r="KIH121" s="1845"/>
      <c r="KII121" s="1538"/>
      <c r="KIJ121" s="1845"/>
      <c r="KIK121" s="1538"/>
      <c r="KIL121" s="1845"/>
      <c r="KIM121" s="1538"/>
      <c r="KIN121" s="1845"/>
      <c r="KIO121" s="1538"/>
      <c r="KIP121" s="1845"/>
      <c r="KIQ121" s="1538"/>
      <c r="KIR121" s="1845"/>
      <c r="KIS121" s="1538"/>
      <c r="KIT121" s="1845"/>
      <c r="KIU121" s="1538"/>
      <c r="KIV121" s="1845"/>
      <c r="KIW121" s="1538"/>
      <c r="KIX121" s="1845"/>
      <c r="KIY121" s="1538"/>
      <c r="KIZ121" s="1845"/>
      <c r="KJA121" s="1538"/>
      <c r="KJB121" s="1845"/>
      <c r="KJC121" s="1538"/>
      <c r="KJD121" s="1845"/>
      <c r="KJE121" s="1538"/>
      <c r="KJF121" s="1845"/>
      <c r="KJG121" s="1538"/>
      <c r="KJH121" s="1845"/>
      <c r="KJI121" s="1538"/>
      <c r="KJJ121" s="1845"/>
      <c r="KJK121" s="1538"/>
      <c r="KJL121" s="1845"/>
      <c r="KJM121" s="1538"/>
      <c r="KJN121" s="1845"/>
      <c r="KJO121" s="1538"/>
      <c r="KJP121" s="1845"/>
      <c r="KJQ121" s="1538"/>
      <c r="KJR121" s="1845"/>
      <c r="KJS121" s="1538"/>
      <c r="KJT121" s="1845"/>
      <c r="KJU121" s="1538"/>
      <c r="KJV121" s="1845"/>
      <c r="KJW121" s="1538"/>
      <c r="KJX121" s="1845"/>
      <c r="KJY121" s="1538"/>
      <c r="KJZ121" s="1845"/>
      <c r="KKA121" s="1538"/>
      <c r="KKB121" s="1845"/>
      <c r="KKC121" s="1538"/>
      <c r="KKD121" s="1845"/>
      <c r="KKE121" s="1538"/>
      <c r="KKF121" s="1845"/>
      <c r="KKG121" s="1538"/>
      <c r="KKH121" s="1845"/>
      <c r="KKI121" s="1538"/>
      <c r="KKJ121" s="1845"/>
      <c r="KKK121" s="1538"/>
      <c r="KKL121" s="1845"/>
      <c r="KKM121" s="1538"/>
      <c r="KKN121" s="1845"/>
      <c r="KKO121" s="1538"/>
      <c r="KKP121" s="1845"/>
      <c r="KKQ121" s="1538"/>
      <c r="KKR121" s="1845"/>
      <c r="KKS121" s="1538"/>
      <c r="KKT121" s="1845"/>
      <c r="KKU121" s="1538"/>
      <c r="KKV121" s="1845"/>
      <c r="KKW121" s="1538"/>
      <c r="KKX121" s="1845"/>
      <c r="KKY121" s="1538"/>
      <c r="KKZ121" s="1845"/>
      <c r="KLA121" s="1538"/>
      <c r="KLB121" s="1845"/>
      <c r="KLC121" s="1538"/>
      <c r="KLD121" s="1845"/>
      <c r="KLE121" s="1538"/>
      <c r="KLF121" s="1845"/>
      <c r="KLG121" s="1538"/>
      <c r="KLH121" s="1845"/>
      <c r="KLI121" s="1538"/>
      <c r="KLJ121" s="1845"/>
      <c r="KLK121" s="1538"/>
      <c r="KLL121" s="1845"/>
      <c r="KLM121" s="1538"/>
      <c r="KLN121" s="1845"/>
      <c r="KLO121" s="1538"/>
      <c r="KLP121" s="1845"/>
      <c r="KLQ121" s="1538"/>
      <c r="KLR121" s="1845"/>
      <c r="KLS121" s="1538"/>
      <c r="KLT121" s="1845"/>
      <c r="KLU121" s="1538"/>
      <c r="KLV121" s="1845"/>
      <c r="KLW121" s="1538"/>
      <c r="KLX121" s="1845"/>
      <c r="KLY121" s="1538"/>
      <c r="KLZ121" s="1845"/>
      <c r="KMA121" s="1538"/>
      <c r="KMB121" s="1845"/>
      <c r="KMC121" s="1538"/>
      <c r="KMD121" s="1845"/>
      <c r="KME121" s="1538"/>
      <c r="KMF121" s="1845"/>
      <c r="KMG121" s="1538"/>
      <c r="KMH121" s="1845"/>
      <c r="KMI121" s="1538"/>
      <c r="KMJ121" s="1845"/>
      <c r="KMK121" s="1538"/>
      <c r="KML121" s="1845"/>
      <c r="KMM121" s="1538"/>
      <c r="KMN121" s="1845"/>
      <c r="KMO121" s="1538"/>
      <c r="KMP121" s="1845"/>
      <c r="KMQ121" s="1538"/>
      <c r="KMR121" s="1845"/>
      <c r="KMS121" s="1538"/>
      <c r="KMT121" s="1845"/>
      <c r="KMU121" s="1538"/>
      <c r="KMV121" s="1845"/>
      <c r="KMW121" s="1538"/>
      <c r="KMX121" s="1845"/>
      <c r="KMY121" s="1538"/>
      <c r="KMZ121" s="1845"/>
      <c r="KNA121" s="1538"/>
      <c r="KNB121" s="1845"/>
      <c r="KNC121" s="1538"/>
      <c r="KND121" s="1845"/>
      <c r="KNE121" s="1538"/>
      <c r="KNF121" s="1845"/>
      <c r="KNG121" s="1538"/>
      <c r="KNH121" s="1845"/>
      <c r="KNI121" s="1538"/>
      <c r="KNJ121" s="1845"/>
      <c r="KNK121" s="1538"/>
      <c r="KNL121" s="1845"/>
      <c r="KNM121" s="1538"/>
      <c r="KNN121" s="1845"/>
      <c r="KNO121" s="1538"/>
      <c r="KNP121" s="1845"/>
      <c r="KNQ121" s="1538"/>
      <c r="KNR121" s="1845"/>
      <c r="KNS121" s="1538"/>
      <c r="KNT121" s="1845"/>
      <c r="KNU121" s="1538"/>
      <c r="KNV121" s="1845"/>
      <c r="KNW121" s="1538"/>
      <c r="KNX121" s="1845"/>
      <c r="KNY121" s="1538"/>
      <c r="KNZ121" s="1845"/>
      <c r="KOA121" s="1538"/>
      <c r="KOB121" s="1845"/>
      <c r="KOC121" s="1538"/>
      <c r="KOD121" s="1845"/>
      <c r="KOE121" s="1538"/>
      <c r="KOF121" s="1845"/>
      <c r="KOG121" s="1538"/>
      <c r="KOH121" s="1845"/>
      <c r="KOI121" s="1538"/>
      <c r="KOJ121" s="1845"/>
      <c r="KOK121" s="1538"/>
      <c r="KOL121" s="1845"/>
      <c r="KOM121" s="1538"/>
      <c r="KON121" s="1845"/>
      <c r="KOO121" s="1538"/>
      <c r="KOP121" s="1845"/>
      <c r="KOQ121" s="1538"/>
      <c r="KOR121" s="1845"/>
      <c r="KOS121" s="1538"/>
      <c r="KOT121" s="1845"/>
      <c r="KOU121" s="1538"/>
      <c r="KOV121" s="1845"/>
      <c r="KOW121" s="1538"/>
      <c r="KOX121" s="1845"/>
      <c r="KOY121" s="1538"/>
      <c r="KOZ121" s="1845"/>
      <c r="KPA121" s="1538"/>
      <c r="KPB121" s="1845"/>
      <c r="KPC121" s="1538"/>
      <c r="KPD121" s="1845"/>
      <c r="KPE121" s="1538"/>
      <c r="KPF121" s="1845"/>
      <c r="KPG121" s="1538"/>
      <c r="KPH121" s="1845"/>
      <c r="KPI121" s="1538"/>
      <c r="KPJ121" s="1845"/>
      <c r="KPK121" s="1538"/>
      <c r="KPL121" s="1845"/>
      <c r="KPM121" s="1538"/>
      <c r="KPN121" s="1845"/>
      <c r="KPO121" s="1538"/>
      <c r="KPP121" s="1845"/>
      <c r="KPQ121" s="1538"/>
      <c r="KPR121" s="1845"/>
      <c r="KPS121" s="1538"/>
      <c r="KPT121" s="1845"/>
      <c r="KPU121" s="1538"/>
      <c r="KPV121" s="1845"/>
      <c r="KPW121" s="1538"/>
      <c r="KPX121" s="1845"/>
      <c r="KPY121" s="1538"/>
      <c r="KPZ121" s="1845"/>
      <c r="KQA121" s="1538"/>
      <c r="KQB121" s="1845"/>
      <c r="KQC121" s="1538"/>
      <c r="KQD121" s="1845"/>
      <c r="KQE121" s="1538"/>
      <c r="KQF121" s="1845"/>
      <c r="KQG121" s="1538"/>
      <c r="KQH121" s="1845"/>
      <c r="KQI121" s="1538"/>
      <c r="KQJ121" s="1845"/>
      <c r="KQK121" s="1538"/>
      <c r="KQL121" s="1845"/>
      <c r="KQM121" s="1538"/>
      <c r="KQN121" s="1845"/>
      <c r="KQO121" s="1538"/>
      <c r="KQP121" s="1845"/>
      <c r="KQQ121" s="1538"/>
      <c r="KQR121" s="1845"/>
      <c r="KQS121" s="1538"/>
      <c r="KQT121" s="1845"/>
      <c r="KQU121" s="1538"/>
      <c r="KQV121" s="1845"/>
      <c r="KQW121" s="1538"/>
      <c r="KQX121" s="1845"/>
      <c r="KQY121" s="1538"/>
      <c r="KQZ121" s="1845"/>
      <c r="KRA121" s="1538"/>
      <c r="KRB121" s="1845"/>
      <c r="KRC121" s="1538"/>
      <c r="KRD121" s="1845"/>
      <c r="KRE121" s="1538"/>
      <c r="KRF121" s="1845"/>
      <c r="KRG121" s="1538"/>
      <c r="KRH121" s="1845"/>
      <c r="KRI121" s="1538"/>
      <c r="KRJ121" s="1845"/>
      <c r="KRK121" s="1538"/>
      <c r="KRL121" s="1845"/>
      <c r="KRM121" s="1538"/>
      <c r="KRN121" s="1845"/>
      <c r="KRO121" s="1538"/>
      <c r="KRP121" s="1845"/>
      <c r="KRQ121" s="1538"/>
      <c r="KRR121" s="1845"/>
      <c r="KRS121" s="1538"/>
      <c r="KRT121" s="1845"/>
      <c r="KRU121" s="1538"/>
      <c r="KRV121" s="1845"/>
      <c r="KRW121" s="1538"/>
      <c r="KRX121" s="1845"/>
      <c r="KRY121" s="1538"/>
      <c r="KRZ121" s="1845"/>
      <c r="KSA121" s="1538"/>
      <c r="KSB121" s="1845"/>
      <c r="KSC121" s="1538"/>
      <c r="KSD121" s="1845"/>
      <c r="KSE121" s="1538"/>
      <c r="KSF121" s="1845"/>
      <c r="KSG121" s="1538"/>
      <c r="KSH121" s="1845"/>
      <c r="KSI121" s="1538"/>
      <c r="KSJ121" s="1845"/>
      <c r="KSK121" s="1538"/>
      <c r="KSL121" s="1845"/>
      <c r="KSM121" s="1538"/>
      <c r="KSN121" s="1845"/>
      <c r="KSO121" s="1538"/>
      <c r="KSP121" s="1845"/>
      <c r="KSQ121" s="1538"/>
      <c r="KSR121" s="1845"/>
      <c r="KSS121" s="1538"/>
      <c r="KST121" s="1845"/>
      <c r="KSU121" s="1538"/>
      <c r="KSV121" s="1845"/>
      <c r="KSW121" s="1538"/>
      <c r="KSX121" s="1845"/>
      <c r="KSY121" s="1538"/>
      <c r="KSZ121" s="1845"/>
      <c r="KTA121" s="1538"/>
      <c r="KTB121" s="1845"/>
      <c r="KTC121" s="1538"/>
      <c r="KTD121" s="1845"/>
      <c r="KTE121" s="1538"/>
      <c r="KTF121" s="1845"/>
      <c r="KTG121" s="1538"/>
      <c r="KTH121" s="1845"/>
      <c r="KTI121" s="1538"/>
      <c r="KTJ121" s="1845"/>
      <c r="KTK121" s="1538"/>
      <c r="KTL121" s="1845"/>
      <c r="KTM121" s="1538"/>
      <c r="KTN121" s="1845"/>
      <c r="KTO121" s="1538"/>
      <c r="KTP121" s="1845"/>
      <c r="KTQ121" s="1538"/>
      <c r="KTR121" s="1845"/>
      <c r="KTS121" s="1538"/>
      <c r="KTT121" s="1845"/>
      <c r="KTU121" s="1538"/>
      <c r="KTV121" s="1845"/>
      <c r="KTW121" s="1538"/>
      <c r="KTX121" s="1845"/>
      <c r="KTY121" s="1538"/>
      <c r="KTZ121" s="1845"/>
      <c r="KUA121" s="1538"/>
      <c r="KUB121" s="1845"/>
      <c r="KUC121" s="1538"/>
      <c r="KUD121" s="1845"/>
      <c r="KUE121" s="1538"/>
      <c r="KUF121" s="1845"/>
      <c r="KUG121" s="1538"/>
      <c r="KUH121" s="1845"/>
      <c r="KUI121" s="1538"/>
      <c r="KUJ121" s="1845"/>
      <c r="KUK121" s="1538"/>
      <c r="KUL121" s="1845"/>
      <c r="KUM121" s="1538"/>
      <c r="KUN121" s="1845"/>
      <c r="KUO121" s="1538"/>
      <c r="KUP121" s="1845"/>
      <c r="KUQ121" s="1538"/>
      <c r="KUR121" s="1845"/>
      <c r="KUS121" s="1538"/>
      <c r="KUT121" s="1845"/>
      <c r="KUU121" s="1538"/>
      <c r="KUV121" s="1845"/>
      <c r="KUW121" s="1538"/>
      <c r="KUX121" s="1845"/>
      <c r="KUY121" s="1538"/>
      <c r="KUZ121" s="1845"/>
      <c r="KVA121" s="1538"/>
      <c r="KVB121" s="1845"/>
      <c r="KVC121" s="1538"/>
      <c r="KVD121" s="1845"/>
      <c r="KVE121" s="1538"/>
      <c r="KVF121" s="1845"/>
      <c r="KVG121" s="1538"/>
      <c r="KVH121" s="1845"/>
      <c r="KVI121" s="1538"/>
      <c r="KVJ121" s="1845"/>
      <c r="KVK121" s="1538"/>
      <c r="KVL121" s="1845"/>
      <c r="KVM121" s="1538"/>
      <c r="KVN121" s="1845"/>
      <c r="KVO121" s="1538"/>
      <c r="KVP121" s="1845"/>
      <c r="KVQ121" s="1538"/>
      <c r="KVR121" s="1845"/>
      <c r="KVS121" s="1538"/>
      <c r="KVT121" s="1845"/>
      <c r="KVU121" s="1538"/>
      <c r="KVV121" s="1845"/>
      <c r="KVW121" s="1538"/>
      <c r="KVX121" s="1845"/>
      <c r="KVY121" s="1538"/>
      <c r="KVZ121" s="1845"/>
      <c r="KWA121" s="1538"/>
      <c r="KWB121" s="1845"/>
      <c r="KWC121" s="1538"/>
      <c r="KWD121" s="1845"/>
      <c r="KWE121" s="1538"/>
      <c r="KWF121" s="1845"/>
      <c r="KWG121" s="1538"/>
      <c r="KWH121" s="1845"/>
      <c r="KWI121" s="1538"/>
      <c r="KWJ121" s="1845"/>
      <c r="KWK121" s="1538"/>
      <c r="KWL121" s="1845"/>
      <c r="KWM121" s="1538"/>
      <c r="KWN121" s="1845"/>
      <c r="KWO121" s="1538"/>
      <c r="KWP121" s="1845"/>
      <c r="KWQ121" s="1538"/>
      <c r="KWR121" s="1845"/>
      <c r="KWS121" s="1538"/>
      <c r="KWT121" s="1845"/>
      <c r="KWU121" s="1538"/>
      <c r="KWV121" s="1845"/>
      <c r="KWW121" s="1538"/>
      <c r="KWX121" s="1845"/>
      <c r="KWY121" s="1538"/>
      <c r="KWZ121" s="1845"/>
      <c r="KXA121" s="1538"/>
      <c r="KXB121" s="1845"/>
      <c r="KXC121" s="1538"/>
      <c r="KXD121" s="1845"/>
      <c r="KXE121" s="1538"/>
      <c r="KXF121" s="1845"/>
      <c r="KXG121" s="1538"/>
      <c r="KXH121" s="1845"/>
      <c r="KXI121" s="1538"/>
      <c r="KXJ121" s="1845"/>
      <c r="KXK121" s="1538"/>
      <c r="KXL121" s="1845"/>
      <c r="KXM121" s="1538"/>
      <c r="KXN121" s="1845"/>
      <c r="KXO121" s="1538"/>
      <c r="KXP121" s="1845"/>
      <c r="KXQ121" s="1538"/>
      <c r="KXR121" s="1845"/>
      <c r="KXS121" s="1538"/>
      <c r="KXT121" s="1845"/>
      <c r="KXU121" s="1538"/>
      <c r="KXV121" s="1845"/>
      <c r="KXW121" s="1538"/>
      <c r="KXX121" s="1845"/>
      <c r="KXY121" s="1538"/>
      <c r="KXZ121" s="1845"/>
      <c r="KYA121" s="1538"/>
      <c r="KYB121" s="1845"/>
      <c r="KYC121" s="1538"/>
      <c r="KYD121" s="1845"/>
      <c r="KYE121" s="1538"/>
      <c r="KYF121" s="1845"/>
      <c r="KYG121" s="1538"/>
      <c r="KYH121" s="1845"/>
      <c r="KYI121" s="1538"/>
      <c r="KYJ121" s="1845"/>
      <c r="KYK121" s="1538"/>
      <c r="KYL121" s="1845"/>
      <c r="KYM121" s="1538"/>
      <c r="KYN121" s="1845"/>
      <c r="KYO121" s="1538"/>
      <c r="KYP121" s="1845"/>
      <c r="KYQ121" s="1538"/>
      <c r="KYR121" s="1845"/>
      <c r="KYS121" s="1538"/>
      <c r="KYT121" s="1845"/>
      <c r="KYU121" s="1538"/>
      <c r="KYV121" s="1845"/>
      <c r="KYW121" s="1538"/>
      <c r="KYX121" s="1845"/>
      <c r="KYY121" s="1538"/>
      <c r="KYZ121" s="1845"/>
      <c r="KZA121" s="1538"/>
      <c r="KZB121" s="1845"/>
      <c r="KZC121" s="1538"/>
      <c r="KZD121" s="1845"/>
      <c r="KZE121" s="1538"/>
      <c r="KZF121" s="1845"/>
      <c r="KZG121" s="1538"/>
      <c r="KZH121" s="1845"/>
      <c r="KZI121" s="1538"/>
      <c r="KZJ121" s="1845"/>
      <c r="KZK121" s="1538"/>
      <c r="KZL121" s="1845"/>
      <c r="KZM121" s="1538"/>
      <c r="KZN121" s="1845"/>
      <c r="KZO121" s="1538"/>
      <c r="KZP121" s="1845"/>
      <c r="KZQ121" s="1538"/>
      <c r="KZR121" s="1845"/>
      <c r="KZS121" s="1538"/>
      <c r="KZT121" s="1845"/>
      <c r="KZU121" s="1538"/>
      <c r="KZV121" s="1845"/>
      <c r="KZW121" s="1538"/>
      <c r="KZX121" s="1845"/>
      <c r="KZY121" s="1538"/>
      <c r="KZZ121" s="1845"/>
      <c r="LAA121" s="1538"/>
      <c r="LAB121" s="1845"/>
      <c r="LAC121" s="1538"/>
      <c r="LAD121" s="1845"/>
      <c r="LAE121" s="1538"/>
      <c r="LAF121" s="1845"/>
      <c r="LAG121" s="1538"/>
      <c r="LAH121" s="1845"/>
      <c r="LAI121" s="1538"/>
      <c r="LAJ121" s="1845"/>
      <c r="LAK121" s="1538"/>
      <c r="LAL121" s="1845"/>
      <c r="LAM121" s="1538"/>
      <c r="LAN121" s="1845"/>
      <c r="LAO121" s="1538"/>
      <c r="LAP121" s="1845"/>
      <c r="LAQ121" s="1538"/>
      <c r="LAR121" s="1845"/>
      <c r="LAS121" s="1538"/>
      <c r="LAT121" s="1845"/>
      <c r="LAU121" s="1538"/>
      <c r="LAV121" s="1845"/>
      <c r="LAW121" s="1538"/>
      <c r="LAX121" s="1845"/>
      <c r="LAY121" s="1538"/>
      <c r="LAZ121" s="1845"/>
      <c r="LBA121" s="1538"/>
      <c r="LBB121" s="1845"/>
      <c r="LBC121" s="1538"/>
      <c r="LBD121" s="1845"/>
      <c r="LBE121" s="1538"/>
      <c r="LBF121" s="1845"/>
      <c r="LBG121" s="1538"/>
      <c r="LBH121" s="1845"/>
      <c r="LBI121" s="1538"/>
      <c r="LBJ121" s="1845"/>
      <c r="LBK121" s="1538"/>
      <c r="LBL121" s="1845"/>
      <c r="LBM121" s="1538"/>
      <c r="LBN121" s="1845"/>
      <c r="LBO121" s="1538"/>
      <c r="LBP121" s="1845"/>
      <c r="LBQ121" s="1538"/>
      <c r="LBR121" s="1845"/>
      <c r="LBS121" s="1538"/>
      <c r="LBT121" s="1845"/>
      <c r="LBU121" s="1538"/>
      <c r="LBV121" s="1845"/>
      <c r="LBW121" s="1538"/>
      <c r="LBX121" s="1845"/>
      <c r="LBY121" s="1538"/>
      <c r="LBZ121" s="1845"/>
      <c r="LCA121" s="1538"/>
      <c r="LCB121" s="1845"/>
      <c r="LCC121" s="1538"/>
      <c r="LCD121" s="1845"/>
      <c r="LCE121" s="1538"/>
      <c r="LCF121" s="1845"/>
      <c r="LCG121" s="1538"/>
      <c r="LCH121" s="1845"/>
      <c r="LCI121" s="1538"/>
      <c r="LCJ121" s="1845"/>
      <c r="LCK121" s="1538"/>
      <c r="LCL121" s="1845"/>
      <c r="LCM121" s="1538"/>
      <c r="LCN121" s="1845"/>
      <c r="LCO121" s="1538"/>
      <c r="LCP121" s="1845"/>
      <c r="LCQ121" s="1538"/>
      <c r="LCR121" s="1845"/>
      <c r="LCS121" s="1538"/>
      <c r="LCT121" s="1845"/>
      <c r="LCU121" s="1538"/>
      <c r="LCV121" s="1845"/>
      <c r="LCW121" s="1538"/>
      <c r="LCX121" s="1845"/>
      <c r="LCY121" s="1538"/>
      <c r="LCZ121" s="1845"/>
      <c r="LDA121" s="1538"/>
      <c r="LDB121" s="1845"/>
      <c r="LDC121" s="1538"/>
      <c r="LDD121" s="1845"/>
      <c r="LDE121" s="1538"/>
      <c r="LDF121" s="1845"/>
      <c r="LDG121" s="1538"/>
      <c r="LDH121" s="1845"/>
      <c r="LDI121" s="1538"/>
      <c r="LDJ121" s="1845"/>
      <c r="LDK121" s="1538"/>
      <c r="LDL121" s="1845"/>
      <c r="LDM121" s="1538"/>
      <c r="LDN121" s="1845"/>
      <c r="LDO121" s="1538"/>
      <c r="LDP121" s="1845"/>
      <c r="LDQ121" s="1538"/>
      <c r="LDR121" s="1845"/>
      <c r="LDS121" s="1538"/>
      <c r="LDT121" s="1845"/>
      <c r="LDU121" s="1538"/>
      <c r="LDV121" s="1845"/>
      <c r="LDW121" s="1538"/>
      <c r="LDX121" s="1845"/>
      <c r="LDY121" s="1538"/>
      <c r="LDZ121" s="1845"/>
      <c r="LEA121" s="1538"/>
      <c r="LEB121" s="1845"/>
      <c r="LEC121" s="1538"/>
      <c r="LED121" s="1845"/>
      <c r="LEE121" s="1538"/>
      <c r="LEF121" s="1845"/>
      <c r="LEG121" s="1538"/>
      <c r="LEH121" s="1845"/>
      <c r="LEI121" s="1538"/>
      <c r="LEJ121" s="1845"/>
      <c r="LEK121" s="1538"/>
      <c r="LEL121" s="1845"/>
      <c r="LEM121" s="1538"/>
      <c r="LEN121" s="1845"/>
      <c r="LEO121" s="1538"/>
      <c r="LEP121" s="1845"/>
      <c r="LEQ121" s="1538"/>
      <c r="LER121" s="1845"/>
      <c r="LES121" s="1538"/>
      <c r="LET121" s="1845"/>
      <c r="LEU121" s="1538"/>
      <c r="LEV121" s="1845"/>
      <c r="LEW121" s="1538"/>
      <c r="LEX121" s="1845"/>
      <c r="LEY121" s="1538"/>
      <c r="LEZ121" s="1845"/>
      <c r="LFA121" s="1538"/>
      <c r="LFB121" s="1845"/>
      <c r="LFC121" s="1538"/>
      <c r="LFD121" s="1845"/>
      <c r="LFE121" s="1538"/>
      <c r="LFF121" s="1845"/>
      <c r="LFG121" s="1538"/>
      <c r="LFH121" s="1845"/>
      <c r="LFI121" s="1538"/>
      <c r="LFJ121" s="1845"/>
      <c r="LFK121" s="1538"/>
      <c r="LFL121" s="1845"/>
      <c r="LFM121" s="1538"/>
      <c r="LFN121" s="1845"/>
      <c r="LFO121" s="1538"/>
      <c r="LFP121" s="1845"/>
      <c r="LFQ121" s="1538"/>
      <c r="LFR121" s="1845"/>
      <c r="LFS121" s="1538"/>
      <c r="LFT121" s="1845"/>
      <c r="LFU121" s="1538"/>
      <c r="LFV121" s="1845"/>
      <c r="LFW121" s="1538"/>
      <c r="LFX121" s="1845"/>
      <c r="LFY121" s="1538"/>
      <c r="LFZ121" s="1845"/>
      <c r="LGA121" s="1538"/>
      <c r="LGB121" s="1845"/>
      <c r="LGC121" s="1538"/>
      <c r="LGD121" s="1845"/>
      <c r="LGE121" s="1538"/>
      <c r="LGF121" s="1845"/>
      <c r="LGG121" s="1538"/>
      <c r="LGH121" s="1845"/>
      <c r="LGI121" s="1538"/>
      <c r="LGJ121" s="1845"/>
      <c r="LGK121" s="1538"/>
      <c r="LGL121" s="1845"/>
      <c r="LGM121" s="1538"/>
      <c r="LGN121" s="1845"/>
      <c r="LGO121" s="1538"/>
      <c r="LGP121" s="1845"/>
      <c r="LGQ121" s="1538"/>
      <c r="LGR121" s="1845"/>
      <c r="LGS121" s="1538"/>
      <c r="LGT121" s="1845"/>
      <c r="LGU121" s="1538"/>
      <c r="LGV121" s="1845"/>
      <c r="LGW121" s="1538"/>
      <c r="LGX121" s="1845"/>
      <c r="LGY121" s="1538"/>
      <c r="LGZ121" s="1845"/>
      <c r="LHA121" s="1538"/>
      <c r="LHB121" s="1845"/>
      <c r="LHC121" s="1538"/>
      <c r="LHD121" s="1845"/>
      <c r="LHE121" s="1538"/>
      <c r="LHF121" s="1845"/>
      <c r="LHG121" s="1538"/>
      <c r="LHH121" s="1845"/>
      <c r="LHI121" s="1538"/>
      <c r="LHJ121" s="1845"/>
      <c r="LHK121" s="1538"/>
      <c r="LHL121" s="1845"/>
      <c r="LHM121" s="1538"/>
      <c r="LHN121" s="1845"/>
      <c r="LHO121" s="1538"/>
      <c r="LHP121" s="1845"/>
      <c r="LHQ121" s="1538"/>
      <c r="LHR121" s="1845"/>
      <c r="LHS121" s="1538"/>
      <c r="LHT121" s="1845"/>
      <c r="LHU121" s="1538"/>
      <c r="LHV121" s="1845"/>
      <c r="LHW121" s="1538"/>
      <c r="LHX121" s="1845"/>
      <c r="LHY121" s="1538"/>
      <c r="LHZ121" s="1845"/>
      <c r="LIA121" s="1538"/>
      <c r="LIB121" s="1845"/>
      <c r="LIC121" s="1538"/>
      <c r="LID121" s="1845"/>
      <c r="LIE121" s="1538"/>
      <c r="LIF121" s="1845"/>
      <c r="LIG121" s="1538"/>
      <c r="LIH121" s="1845"/>
      <c r="LII121" s="1538"/>
      <c r="LIJ121" s="1845"/>
      <c r="LIK121" s="1538"/>
      <c r="LIL121" s="1845"/>
      <c r="LIM121" s="1538"/>
      <c r="LIN121" s="1845"/>
      <c r="LIO121" s="1538"/>
      <c r="LIP121" s="1845"/>
      <c r="LIQ121" s="1538"/>
      <c r="LIR121" s="1845"/>
      <c r="LIS121" s="1538"/>
      <c r="LIT121" s="1845"/>
      <c r="LIU121" s="1538"/>
      <c r="LIV121" s="1845"/>
      <c r="LIW121" s="1538"/>
      <c r="LIX121" s="1845"/>
      <c r="LIY121" s="1538"/>
      <c r="LIZ121" s="1845"/>
      <c r="LJA121" s="1538"/>
      <c r="LJB121" s="1845"/>
      <c r="LJC121" s="1538"/>
      <c r="LJD121" s="1845"/>
      <c r="LJE121" s="1538"/>
      <c r="LJF121" s="1845"/>
      <c r="LJG121" s="1538"/>
      <c r="LJH121" s="1845"/>
      <c r="LJI121" s="1538"/>
      <c r="LJJ121" s="1845"/>
      <c r="LJK121" s="1538"/>
      <c r="LJL121" s="1845"/>
      <c r="LJM121" s="1538"/>
      <c r="LJN121" s="1845"/>
      <c r="LJO121" s="1538"/>
      <c r="LJP121" s="1845"/>
      <c r="LJQ121" s="1538"/>
      <c r="LJR121" s="1845"/>
      <c r="LJS121" s="1538"/>
      <c r="LJT121" s="1845"/>
      <c r="LJU121" s="1538"/>
      <c r="LJV121" s="1845"/>
      <c r="LJW121" s="1538"/>
      <c r="LJX121" s="1845"/>
      <c r="LJY121" s="1538"/>
      <c r="LJZ121" s="1845"/>
      <c r="LKA121" s="1538"/>
      <c r="LKB121" s="1845"/>
      <c r="LKC121" s="1538"/>
      <c r="LKD121" s="1845"/>
      <c r="LKE121" s="1538"/>
      <c r="LKF121" s="1845"/>
      <c r="LKG121" s="1538"/>
      <c r="LKH121" s="1845"/>
      <c r="LKI121" s="1538"/>
      <c r="LKJ121" s="1845"/>
      <c r="LKK121" s="1538"/>
      <c r="LKL121" s="1845"/>
      <c r="LKM121" s="1538"/>
      <c r="LKN121" s="1845"/>
      <c r="LKO121" s="1538"/>
      <c r="LKP121" s="1845"/>
      <c r="LKQ121" s="1538"/>
      <c r="LKR121" s="1845"/>
      <c r="LKS121" s="1538"/>
      <c r="LKT121" s="1845"/>
      <c r="LKU121" s="1538"/>
      <c r="LKV121" s="1845"/>
      <c r="LKW121" s="1538"/>
      <c r="LKX121" s="1845"/>
      <c r="LKY121" s="1538"/>
      <c r="LKZ121" s="1845"/>
      <c r="LLA121" s="1538"/>
      <c r="LLB121" s="1845"/>
      <c r="LLC121" s="1538"/>
      <c r="LLD121" s="1845"/>
      <c r="LLE121" s="1538"/>
      <c r="LLF121" s="1845"/>
      <c r="LLG121" s="1538"/>
      <c r="LLH121" s="1845"/>
      <c r="LLI121" s="1538"/>
      <c r="LLJ121" s="1845"/>
      <c r="LLK121" s="1538"/>
      <c r="LLL121" s="1845"/>
      <c r="LLM121" s="1538"/>
      <c r="LLN121" s="1845"/>
      <c r="LLO121" s="1538"/>
      <c r="LLP121" s="1845"/>
      <c r="LLQ121" s="1538"/>
      <c r="LLR121" s="1845"/>
      <c r="LLS121" s="1538"/>
      <c r="LLT121" s="1845"/>
      <c r="LLU121" s="1538"/>
      <c r="LLV121" s="1845"/>
      <c r="LLW121" s="1538"/>
      <c r="LLX121" s="1845"/>
      <c r="LLY121" s="1538"/>
      <c r="LLZ121" s="1845"/>
      <c r="LMA121" s="1538"/>
      <c r="LMB121" s="1845"/>
      <c r="LMC121" s="1538"/>
      <c r="LMD121" s="1845"/>
      <c r="LME121" s="1538"/>
      <c r="LMF121" s="1845"/>
      <c r="LMG121" s="1538"/>
      <c r="LMH121" s="1845"/>
      <c r="LMI121" s="1538"/>
      <c r="LMJ121" s="1845"/>
      <c r="LMK121" s="1538"/>
      <c r="LML121" s="1845"/>
      <c r="LMM121" s="1538"/>
      <c r="LMN121" s="1845"/>
      <c r="LMO121" s="1538"/>
      <c r="LMP121" s="1845"/>
      <c r="LMQ121" s="1538"/>
      <c r="LMR121" s="1845"/>
      <c r="LMS121" s="1538"/>
      <c r="LMT121" s="1845"/>
      <c r="LMU121" s="1538"/>
      <c r="LMV121" s="1845"/>
      <c r="LMW121" s="1538"/>
      <c r="LMX121" s="1845"/>
      <c r="LMY121" s="1538"/>
      <c r="LMZ121" s="1845"/>
      <c r="LNA121" s="1538"/>
      <c r="LNB121" s="1845"/>
      <c r="LNC121" s="1538"/>
      <c r="LND121" s="1845"/>
      <c r="LNE121" s="1538"/>
      <c r="LNF121" s="1845"/>
      <c r="LNG121" s="1538"/>
      <c r="LNH121" s="1845"/>
      <c r="LNI121" s="1538"/>
      <c r="LNJ121" s="1845"/>
      <c r="LNK121" s="1538"/>
      <c r="LNL121" s="1845"/>
      <c r="LNM121" s="1538"/>
      <c r="LNN121" s="1845"/>
      <c r="LNO121" s="1538"/>
      <c r="LNP121" s="1845"/>
      <c r="LNQ121" s="1538"/>
      <c r="LNR121" s="1845"/>
      <c r="LNS121" s="1538"/>
      <c r="LNT121" s="1845"/>
      <c r="LNU121" s="1538"/>
      <c r="LNV121" s="1845"/>
      <c r="LNW121" s="1538"/>
      <c r="LNX121" s="1845"/>
      <c r="LNY121" s="1538"/>
      <c r="LNZ121" s="1845"/>
      <c r="LOA121" s="1538"/>
      <c r="LOB121" s="1845"/>
      <c r="LOC121" s="1538"/>
      <c r="LOD121" s="1845"/>
      <c r="LOE121" s="1538"/>
      <c r="LOF121" s="1845"/>
      <c r="LOG121" s="1538"/>
      <c r="LOH121" s="1845"/>
      <c r="LOI121" s="1538"/>
      <c r="LOJ121" s="1845"/>
      <c r="LOK121" s="1538"/>
      <c r="LOL121" s="1845"/>
      <c r="LOM121" s="1538"/>
      <c r="LON121" s="1845"/>
      <c r="LOO121" s="1538"/>
      <c r="LOP121" s="1845"/>
      <c r="LOQ121" s="1538"/>
      <c r="LOR121" s="1845"/>
      <c r="LOS121" s="1538"/>
      <c r="LOT121" s="1845"/>
      <c r="LOU121" s="1538"/>
      <c r="LOV121" s="1845"/>
      <c r="LOW121" s="1538"/>
      <c r="LOX121" s="1845"/>
      <c r="LOY121" s="1538"/>
      <c r="LOZ121" s="1845"/>
      <c r="LPA121" s="1538"/>
      <c r="LPB121" s="1845"/>
      <c r="LPC121" s="1538"/>
      <c r="LPD121" s="1845"/>
      <c r="LPE121" s="1538"/>
      <c r="LPF121" s="1845"/>
      <c r="LPG121" s="1538"/>
      <c r="LPH121" s="1845"/>
      <c r="LPI121" s="1538"/>
      <c r="LPJ121" s="1845"/>
      <c r="LPK121" s="1538"/>
      <c r="LPL121" s="1845"/>
      <c r="LPM121" s="1538"/>
      <c r="LPN121" s="1845"/>
      <c r="LPO121" s="1538"/>
      <c r="LPP121" s="1845"/>
      <c r="LPQ121" s="1538"/>
      <c r="LPR121" s="1845"/>
      <c r="LPS121" s="1538"/>
      <c r="LPT121" s="1845"/>
      <c r="LPU121" s="1538"/>
      <c r="LPV121" s="1845"/>
      <c r="LPW121" s="1538"/>
      <c r="LPX121" s="1845"/>
      <c r="LPY121" s="1538"/>
      <c r="LPZ121" s="1845"/>
      <c r="LQA121" s="1538"/>
      <c r="LQB121" s="1845"/>
      <c r="LQC121" s="1538"/>
      <c r="LQD121" s="1845"/>
      <c r="LQE121" s="1538"/>
      <c r="LQF121" s="1845"/>
      <c r="LQG121" s="1538"/>
      <c r="LQH121" s="1845"/>
      <c r="LQI121" s="1538"/>
      <c r="LQJ121" s="1845"/>
      <c r="LQK121" s="1538"/>
      <c r="LQL121" s="1845"/>
      <c r="LQM121" s="1538"/>
      <c r="LQN121" s="1845"/>
      <c r="LQO121" s="1538"/>
      <c r="LQP121" s="1845"/>
      <c r="LQQ121" s="1538"/>
      <c r="LQR121" s="1845"/>
      <c r="LQS121" s="1538"/>
      <c r="LQT121" s="1845"/>
      <c r="LQU121" s="1538"/>
      <c r="LQV121" s="1845"/>
      <c r="LQW121" s="1538"/>
      <c r="LQX121" s="1845"/>
      <c r="LQY121" s="1538"/>
      <c r="LQZ121" s="1845"/>
      <c r="LRA121" s="1538"/>
      <c r="LRB121" s="1845"/>
      <c r="LRC121" s="1538"/>
      <c r="LRD121" s="1845"/>
      <c r="LRE121" s="1538"/>
      <c r="LRF121" s="1845"/>
      <c r="LRG121" s="1538"/>
      <c r="LRH121" s="1845"/>
      <c r="LRI121" s="1538"/>
      <c r="LRJ121" s="1845"/>
      <c r="LRK121" s="1538"/>
      <c r="LRL121" s="1845"/>
      <c r="LRM121" s="1538"/>
      <c r="LRN121" s="1845"/>
      <c r="LRO121" s="1538"/>
      <c r="LRP121" s="1845"/>
      <c r="LRQ121" s="1538"/>
      <c r="LRR121" s="1845"/>
      <c r="LRS121" s="1538"/>
      <c r="LRT121" s="1845"/>
      <c r="LRU121" s="1538"/>
      <c r="LRV121" s="1845"/>
      <c r="LRW121" s="1538"/>
      <c r="LRX121" s="1845"/>
      <c r="LRY121" s="1538"/>
      <c r="LRZ121" s="1845"/>
      <c r="LSA121" s="1538"/>
      <c r="LSB121" s="1845"/>
      <c r="LSC121" s="1538"/>
      <c r="LSD121" s="1845"/>
      <c r="LSE121" s="1538"/>
      <c r="LSF121" s="1845"/>
      <c r="LSG121" s="1538"/>
      <c r="LSH121" s="1845"/>
      <c r="LSI121" s="1538"/>
      <c r="LSJ121" s="1845"/>
      <c r="LSK121" s="1538"/>
      <c r="LSL121" s="1845"/>
      <c r="LSM121" s="1538"/>
      <c r="LSN121" s="1845"/>
      <c r="LSO121" s="1538"/>
      <c r="LSP121" s="1845"/>
      <c r="LSQ121" s="1538"/>
      <c r="LSR121" s="1845"/>
      <c r="LSS121" s="1538"/>
      <c r="LST121" s="1845"/>
      <c r="LSU121" s="1538"/>
      <c r="LSV121" s="1845"/>
      <c r="LSW121" s="1538"/>
      <c r="LSX121" s="1845"/>
      <c r="LSY121" s="1538"/>
      <c r="LSZ121" s="1845"/>
      <c r="LTA121" s="1538"/>
      <c r="LTB121" s="1845"/>
      <c r="LTC121" s="1538"/>
      <c r="LTD121" s="1845"/>
      <c r="LTE121" s="1538"/>
      <c r="LTF121" s="1845"/>
      <c r="LTG121" s="1538"/>
      <c r="LTH121" s="1845"/>
      <c r="LTI121" s="1538"/>
      <c r="LTJ121" s="1845"/>
      <c r="LTK121" s="1538"/>
      <c r="LTL121" s="1845"/>
      <c r="LTM121" s="1538"/>
      <c r="LTN121" s="1845"/>
      <c r="LTO121" s="1538"/>
      <c r="LTP121" s="1845"/>
      <c r="LTQ121" s="1538"/>
      <c r="LTR121" s="1845"/>
      <c r="LTS121" s="1538"/>
      <c r="LTT121" s="1845"/>
      <c r="LTU121" s="1538"/>
      <c r="LTV121" s="1845"/>
      <c r="LTW121" s="1538"/>
      <c r="LTX121" s="1845"/>
      <c r="LTY121" s="1538"/>
      <c r="LTZ121" s="1845"/>
      <c r="LUA121" s="1538"/>
      <c r="LUB121" s="1845"/>
      <c r="LUC121" s="1538"/>
      <c r="LUD121" s="1845"/>
      <c r="LUE121" s="1538"/>
      <c r="LUF121" s="1845"/>
      <c r="LUG121" s="1538"/>
      <c r="LUH121" s="1845"/>
      <c r="LUI121" s="1538"/>
      <c r="LUJ121" s="1845"/>
      <c r="LUK121" s="1538"/>
      <c r="LUL121" s="1845"/>
      <c r="LUM121" s="1538"/>
      <c r="LUN121" s="1845"/>
      <c r="LUO121" s="1538"/>
      <c r="LUP121" s="1845"/>
      <c r="LUQ121" s="1538"/>
      <c r="LUR121" s="1845"/>
      <c r="LUS121" s="1538"/>
      <c r="LUT121" s="1845"/>
      <c r="LUU121" s="1538"/>
      <c r="LUV121" s="1845"/>
      <c r="LUW121" s="1538"/>
      <c r="LUX121" s="1845"/>
      <c r="LUY121" s="1538"/>
      <c r="LUZ121" s="1845"/>
      <c r="LVA121" s="1538"/>
      <c r="LVB121" s="1845"/>
      <c r="LVC121" s="1538"/>
      <c r="LVD121" s="1845"/>
      <c r="LVE121" s="1538"/>
      <c r="LVF121" s="1845"/>
      <c r="LVG121" s="1538"/>
      <c r="LVH121" s="1845"/>
      <c r="LVI121" s="1538"/>
      <c r="LVJ121" s="1845"/>
      <c r="LVK121" s="1538"/>
      <c r="LVL121" s="1845"/>
      <c r="LVM121" s="1538"/>
      <c r="LVN121" s="1845"/>
      <c r="LVO121" s="1538"/>
      <c r="LVP121" s="1845"/>
      <c r="LVQ121" s="1538"/>
      <c r="LVR121" s="1845"/>
      <c r="LVS121" s="1538"/>
      <c r="LVT121" s="1845"/>
      <c r="LVU121" s="1538"/>
      <c r="LVV121" s="1845"/>
      <c r="LVW121" s="1538"/>
      <c r="LVX121" s="1845"/>
      <c r="LVY121" s="1538"/>
      <c r="LVZ121" s="1845"/>
      <c r="LWA121" s="1538"/>
      <c r="LWB121" s="1845"/>
      <c r="LWC121" s="1538"/>
      <c r="LWD121" s="1845"/>
      <c r="LWE121" s="1538"/>
      <c r="LWF121" s="1845"/>
      <c r="LWG121" s="1538"/>
      <c r="LWH121" s="1845"/>
      <c r="LWI121" s="1538"/>
      <c r="LWJ121" s="1845"/>
      <c r="LWK121" s="1538"/>
      <c r="LWL121" s="1845"/>
      <c r="LWM121" s="1538"/>
      <c r="LWN121" s="1845"/>
      <c r="LWO121" s="1538"/>
      <c r="LWP121" s="1845"/>
      <c r="LWQ121" s="1538"/>
      <c r="LWR121" s="1845"/>
      <c r="LWS121" s="1538"/>
      <c r="LWT121" s="1845"/>
      <c r="LWU121" s="1538"/>
      <c r="LWV121" s="1845"/>
      <c r="LWW121" s="1538"/>
      <c r="LWX121" s="1845"/>
      <c r="LWY121" s="1538"/>
      <c r="LWZ121" s="1845"/>
      <c r="LXA121" s="1538"/>
      <c r="LXB121" s="1845"/>
      <c r="LXC121" s="1538"/>
      <c r="LXD121" s="1845"/>
      <c r="LXE121" s="1538"/>
      <c r="LXF121" s="1845"/>
      <c r="LXG121" s="1538"/>
      <c r="LXH121" s="1845"/>
      <c r="LXI121" s="1538"/>
      <c r="LXJ121" s="1845"/>
      <c r="LXK121" s="1538"/>
      <c r="LXL121" s="1845"/>
      <c r="LXM121" s="1538"/>
      <c r="LXN121" s="1845"/>
      <c r="LXO121" s="1538"/>
      <c r="LXP121" s="1845"/>
      <c r="LXQ121" s="1538"/>
      <c r="LXR121" s="1845"/>
      <c r="LXS121" s="1538"/>
      <c r="LXT121" s="1845"/>
      <c r="LXU121" s="1538"/>
      <c r="LXV121" s="1845"/>
      <c r="LXW121" s="1538"/>
      <c r="LXX121" s="1845"/>
      <c r="LXY121" s="1538"/>
      <c r="LXZ121" s="1845"/>
      <c r="LYA121" s="1538"/>
      <c r="LYB121" s="1845"/>
      <c r="LYC121" s="1538"/>
      <c r="LYD121" s="1845"/>
      <c r="LYE121" s="1538"/>
      <c r="LYF121" s="1845"/>
      <c r="LYG121" s="1538"/>
      <c r="LYH121" s="1845"/>
      <c r="LYI121" s="1538"/>
      <c r="LYJ121" s="1845"/>
      <c r="LYK121" s="1538"/>
      <c r="LYL121" s="1845"/>
      <c r="LYM121" s="1538"/>
      <c r="LYN121" s="1845"/>
      <c r="LYO121" s="1538"/>
      <c r="LYP121" s="1845"/>
      <c r="LYQ121" s="1538"/>
      <c r="LYR121" s="1845"/>
      <c r="LYS121" s="1538"/>
      <c r="LYT121" s="1845"/>
      <c r="LYU121" s="1538"/>
      <c r="LYV121" s="1845"/>
      <c r="LYW121" s="1538"/>
      <c r="LYX121" s="1845"/>
      <c r="LYY121" s="1538"/>
      <c r="LYZ121" s="1845"/>
      <c r="LZA121" s="1538"/>
      <c r="LZB121" s="1845"/>
      <c r="LZC121" s="1538"/>
      <c r="LZD121" s="1845"/>
      <c r="LZE121" s="1538"/>
      <c r="LZF121" s="1845"/>
      <c r="LZG121" s="1538"/>
      <c r="LZH121" s="1845"/>
      <c r="LZI121" s="1538"/>
      <c r="LZJ121" s="1845"/>
      <c r="LZK121" s="1538"/>
      <c r="LZL121" s="1845"/>
      <c r="LZM121" s="1538"/>
      <c r="LZN121" s="1845"/>
      <c r="LZO121" s="1538"/>
      <c r="LZP121" s="1845"/>
      <c r="LZQ121" s="1538"/>
      <c r="LZR121" s="1845"/>
      <c r="LZS121" s="1538"/>
      <c r="LZT121" s="1845"/>
      <c r="LZU121" s="1538"/>
      <c r="LZV121" s="1845"/>
      <c r="LZW121" s="1538"/>
      <c r="LZX121" s="1845"/>
      <c r="LZY121" s="1538"/>
      <c r="LZZ121" s="1845"/>
      <c r="MAA121" s="1538"/>
      <c r="MAB121" s="1845"/>
      <c r="MAC121" s="1538"/>
      <c r="MAD121" s="1845"/>
      <c r="MAE121" s="1538"/>
      <c r="MAF121" s="1845"/>
      <c r="MAG121" s="1538"/>
      <c r="MAH121" s="1845"/>
      <c r="MAI121" s="1538"/>
      <c r="MAJ121" s="1845"/>
      <c r="MAK121" s="1538"/>
      <c r="MAL121" s="1845"/>
      <c r="MAM121" s="1538"/>
      <c r="MAN121" s="1845"/>
      <c r="MAO121" s="1538"/>
      <c r="MAP121" s="1845"/>
      <c r="MAQ121" s="1538"/>
      <c r="MAR121" s="1845"/>
      <c r="MAS121" s="1538"/>
      <c r="MAT121" s="1845"/>
      <c r="MAU121" s="1538"/>
      <c r="MAV121" s="1845"/>
      <c r="MAW121" s="1538"/>
      <c r="MAX121" s="1845"/>
      <c r="MAY121" s="1538"/>
      <c r="MAZ121" s="1845"/>
      <c r="MBA121" s="1538"/>
      <c r="MBB121" s="1845"/>
      <c r="MBC121" s="1538"/>
      <c r="MBD121" s="1845"/>
      <c r="MBE121" s="1538"/>
      <c r="MBF121" s="1845"/>
      <c r="MBG121" s="1538"/>
      <c r="MBH121" s="1845"/>
      <c r="MBI121" s="1538"/>
      <c r="MBJ121" s="1845"/>
      <c r="MBK121" s="1538"/>
      <c r="MBL121" s="1845"/>
      <c r="MBM121" s="1538"/>
      <c r="MBN121" s="1845"/>
      <c r="MBO121" s="1538"/>
      <c r="MBP121" s="1845"/>
      <c r="MBQ121" s="1538"/>
      <c r="MBR121" s="1845"/>
      <c r="MBS121" s="1538"/>
      <c r="MBT121" s="1845"/>
      <c r="MBU121" s="1538"/>
      <c r="MBV121" s="1845"/>
      <c r="MBW121" s="1538"/>
      <c r="MBX121" s="1845"/>
      <c r="MBY121" s="1538"/>
      <c r="MBZ121" s="1845"/>
      <c r="MCA121" s="1538"/>
      <c r="MCB121" s="1845"/>
      <c r="MCC121" s="1538"/>
      <c r="MCD121" s="1845"/>
      <c r="MCE121" s="1538"/>
      <c r="MCF121" s="1845"/>
      <c r="MCG121" s="1538"/>
      <c r="MCH121" s="1845"/>
      <c r="MCI121" s="1538"/>
      <c r="MCJ121" s="1845"/>
      <c r="MCK121" s="1538"/>
      <c r="MCL121" s="1845"/>
      <c r="MCM121" s="1538"/>
      <c r="MCN121" s="1845"/>
      <c r="MCO121" s="1538"/>
      <c r="MCP121" s="1845"/>
      <c r="MCQ121" s="1538"/>
      <c r="MCR121" s="1845"/>
      <c r="MCS121" s="1538"/>
      <c r="MCT121" s="1845"/>
      <c r="MCU121" s="1538"/>
      <c r="MCV121" s="1845"/>
      <c r="MCW121" s="1538"/>
      <c r="MCX121" s="1845"/>
      <c r="MCY121" s="1538"/>
      <c r="MCZ121" s="1845"/>
      <c r="MDA121" s="1538"/>
      <c r="MDB121" s="1845"/>
      <c r="MDC121" s="1538"/>
      <c r="MDD121" s="1845"/>
      <c r="MDE121" s="1538"/>
      <c r="MDF121" s="1845"/>
      <c r="MDG121" s="1538"/>
      <c r="MDH121" s="1845"/>
      <c r="MDI121" s="1538"/>
      <c r="MDJ121" s="1845"/>
      <c r="MDK121" s="1538"/>
      <c r="MDL121" s="1845"/>
      <c r="MDM121" s="1538"/>
      <c r="MDN121" s="1845"/>
      <c r="MDO121" s="1538"/>
      <c r="MDP121" s="1845"/>
      <c r="MDQ121" s="1538"/>
      <c r="MDR121" s="1845"/>
      <c r="MDS121" s="1538"/>
      <c r="MDT121" s="1845"/>
      <c r="MDU121" s="1538"/>
      <c r="MDV121" s="1845"/>
      <c r="MDW121" s="1538"/>
      <c r="MDX121" s="1845"/>
      <c r="MDY121" s="1538"/>
      <c r="MDZ121" s="1845"/>
      <c r="MEA121" s="1538"/>
      <c r="MEB121" s="1845"/>
      <c r="MEC121" s="1538"/>
      <c r="MED121" s="1845"/>
      <c r="MEE121" s="1538"/>
      <c r="MEF121" s="1845"/>
      <c r="MEG121" s="1538"/>
      <c r="MEH121" s="1845"/>
      <c r="MEI121" s="1538"/>
      <c r="MEJ121" s="1845"/>
      <c r="MEK121" s="1538"/>
      <c r="MEL121" s="1845"/>
      <c r="MEM121" s="1538"/>
      <c r="MEN121" s="1845"/>
      <c r="MEO121" s="1538"/>
      <c r="MEP121" s="1845"/>
      <c r="MEQ121" s="1538"/>
      <c r="MER121" s="1845"/>
      <c r="MES121" s="1538"/>
      <c r="MET121" s="1845"/>
      <c r="MEU121" s="1538"/>
      <c r="MEV121" s="1845"/>
      <c r="MEW121" s="1538"/>
      <c r="MEX121" s="1845"/>
      <c r="MEY121" s="1538"/>
      <c r="MEZ121" s="1845"/>
      <c r="MFA121" s="1538"/>
      <c r="MFB121" s="1845"/>
      <c r="MFC121" s="1538"/>
      <c r="MFD121" s="1845"/>
      <c r="MFE121" s="1538"/>
      <c r="MFF121" s="1845"/>
      <c r="MFG121" s="1538"/>
      <c r="MFH121" s="1845"/>
      <c r="MFI121" s="1538"/>
      <c r="MFJ121" s="1845"/>
      <c r="MFK121" s="1538"/>
      <c r="MFL121" s="1845"/>
      <c r="MFM121" s="1538"/>
      <c r="MFN121" s="1845"/>
      <c r="MFO121" s="1538"/>
      <c r="MFP121" s="1845"/>
      <c r="MFQ121" s="1538"/>
      <c r="MFR121" s="1845"/>
      <c r="MFS121" s="1538"/>
      <c r="MFT121" s="1845"/>
      <c r="MFU121" s="1538"/>
      <c r="MFV121" s="1845"/>
      <c r="MFW121" s="1538"/>
      <c r="MFX121" s="1845"/>
      <c r="MFY121" s="1538"/>
      <c r="MFZ121" s="1845"/>
      <c r="MGA121" s="1538"/>
      <c r="MGB121" s="1845"/>
      <c r="MGC121" s="1538"/>
      <c r="MGD121" s="1845"/>
      <c r="MGE121" s="1538"/>
      <c r="MGF121" s="1845"/>
      <c r="MGG121" s="1538"/>
      <c r="MGH121" s="1845"/>
      <c r="MGI121" s="1538"/>
      <c r="MGJ121" s="1845"/>
      <c r="MGK121" s="1538"/>
      <c r="MGL121" s="1845"/>
      <c r="MGM121" s="1538"/>
      <c r="MGN121" s="1845"/>
      <c r="MGO121" s="1538"/>
      <c r="MGP121" s="1845"/>
      <c r="MGQ121" s="1538"/>
      <c r="MGR121" s="1845"/>
      <c r="MGS121" s="1538"/>
      <c r="MGT121" s="1845"/>
      <c r="MGU121" s="1538"/>
      <c r="MGV121" s="1845"/>
      <c r="MGW121" s="1538"/>
      <c r="MGX121" s="1845"/>
      <c r="MGY121" s="1538"/>
      <c r="MGZ121" s="1845"/>
      <c r="MHA121" s="1538"/>
      <c r="MHB121" s="1845"/>
      <c r="MHC121" s="1538"/>
      <c r="MHD121" s="1845"/>
      <c r="MHE121" s="1538"/>
      <c r="MHF121" s="1845"/>
      <c r="MHG121" s="1538"/>
      <c r="MHH121" s="1845"/>
      <c r="MHI121" s="1538"/>
      <c r="MHJ121" s="1845"/>
      <c r="MHK121" s="1538"/>
      <c r="MHL121" s="1845"/>
      <c r="MHM121" s="1538"/>
      <c r="MHN121" s="1845"/>
      <c r="MHO121" s="1538"/>
      <c r="MHP121" s="1845"/>
      <c r="MHQ121" s="1538"/>
      <c r="MHR121" s="1845"/>
      <c r="MHS121" s="1538"/>
      <c r="MHT121" s="1845"/>
      <c r="MHU121" s="1538"/>
      <c r="MHV121" s="1845"/>
      <c r="MHW121" s="1538"/>
      <c r="MHX121" s="1845"/>
      <c r="MHY121" s="1538"/>
      <c r="MHZ121" s="1845"/>
      <c r="MIA121" s="1538"/>
      <c r="MIB121" s="1845"/>
      <c r="MIC121" s="1538"/>
      <c r="MID121" s="1845"/>
      <c r="MIE121" s="1538"/>
      <c r="MIF121" s="1845"/>
      <c r="MIG121" s="1538"/>
      <c r="MIH121" s="1845"/>
      <c r="MII121" s="1538"/>
      <c r="MIJ121" s="1845"/>
      <c r="MIK121" s="1538"/>
      <c r="MIL121" s="1845"/>
      <c r="MIM121" s="1538"/>
      <c r="MIN121" s="1845"/>
      <c r="MIO121" s="1538"/>
      <c r="MIP121" s="1845"/>
      <c r="MIQ121" s="1538"/>
      <c r="MIR121" s="1845"/>
      <c r="MIS121" s="1538"/>
      <c r="MIT121" s="1845"/>
      <c r="MIU121" s="1538"/>
      <c r="MIV121" s="1845"/>
      <c r="MIW121" s="1538"/>
      <c r="MIX121" s="1845"/>
      <c r="MIY121" s="1538"/>
      <c r="MIZ121" s="1845"/>
      <c r="MJA121" s="1538"/>
      <c r="MJB121" s="1845"/>
      <c r="MJC121" s="1538"/>
      <c r="MJD121" s="1845"/>
      <c r="MJE121" s="1538"/>
      <c r="MJF121" s="1845"/>
      <c r="MJG121" s="1538"/>
      <c r="MJH121" s="1845"/>
      <c r="MJI121" s="1538"/>
      <c r="MJJ121" s="1845"/>
      <c r="MJK121" s="1538"/>
      <c r="MJL121" s="1845"/>
      <c r="MJM121" s="1538"/>
      <c r="MJN121" s="1845"/>
      <c r="MJO121" s="1538"/>
      <c r="MJP121" s="1845"/>
      <c r="MJQ121" s="1538"/>
      <c r="MJR121" s="1845"/>
      <c r="MJS121" s="1538"/>
      <c r="MJT121" s="1845"/>
      <c r="MJU121" s="1538"/>
      <c r="MJV121" s="1845"/>
      <c r="MJW121" s="1538"/>
      <c r="MJX121" s="1845"/>
      <c r="MJY121" s="1538"/>
      <c r="MJZ121" s="1845"/>
      <c r="MKA121" s="1538"/>
      <c r="MKB121" s="1845"/>
      <c r="MKC121" s="1538"/>
      <c r="MKD121" s="1845"/>
      <c r="MKE121" s="1538"/>
      <c r="MKF121" s="1845"/>
      <c r="MKG121" s="1538"/>
      <c r="MKH121" s="1845"/>
      <c r="MKI121" s="1538"/>
      <c r="MKJ121" s="1845"/>
      <c r="MKK121" s="1538"/>
      <c r="MKL121" s="1845"/>
      <c r="MKM121" s="1538"/>
      <c r="MKN121" s="1845"/>
      <c r="MKO121" s="1538"/>
      <c r="MKP121" s="1845"/>
      <c r="MKQ121" s="1538"/>
      <c r="MKR121" s="1845"/>
      <c r="MKS121" s="1538"/>
      <c r="MKT121" s="1845"/>
      <c r="MKU121" s="1538"/>
      <c r="MKV121" s="1845"/>
      <c r="MKW121" s="1538"/>
      <c r="MKX121" s="1845"/>
      <c r="MKY121" s="1538"/>
      <c r="MKZ121" s="1845"/>
      <c r="MLA121" s="1538"/>
      <c r="MLB121" s="1845"/>
      <c r="MLC121" s="1538"/>
      <c r="MLD121" s="1845"/>
      <c r="MLE121" s="1538"/>
      <c r="MLF121" s="1845"/>
      <c r="MLG121" s="1538"/>
      <c r="MLH121" s="1845"/>
      <c r="MLI121" s="1538"/>
      <c r="MLJ121" s="1845"/>
      <c r="MLK121" s="1538"/>
      <c r="MLL121" s="1845"/>
      <c r="MLM121" s="1538"/>
      <c r="MLN121" s="1845"/>
      <c r="MLO121" s="1538"/>
      <c r="MLP121" s="1845"/>
      <c r="MLQ121" s="1538"/>
      <c r="MLR121" s="1845"/>
      <c r="MLS121" s="1538"/>
      <c r="MLT121" s="1845"/>
      <c r="MLU121" s="1538"/>
      <c r="MLV121" s="1845"/>
      <c r="MLW121" s="1538"/>
      <c r="MLX121" s="1845"/>
      <c r="MLY121" s="1538"/>
      <c r="MLZ121" s="1845"/>
      <c r="MMA121" s="1538"/>
      <c r="MMB121" s="1845"/>
      <c r="MMC121" s="1538"/>
      <c r="MMD121" s="1845"/>
      <c r="MME121" s="1538"/>
      <c r="MMF121" s="1845"/>
      <c r="MMG121" s="1538"/>
      <c r="MMH121" s="1845"/>
      <c r="MMI121" s="1538"/>
      <c r="MMJ121" s="1845"/>
      <c r="MMK121" s="1538"/>
      <c r="MML121" s="1845"/>
      <c r="MMM121" s="1538"/>
      <c r="MMN121" s="1845"/>
      <c r="MMO121" s="1538"/>
      <c r="MMP121" s="1845"/>
      <c r="MMQ121" s="1538"/>
      <c r="MMR121" s="1845"/>
      <c r="MMS121" s="1538"/>
      <c r="MMT121" s="1845"/>
      <c r="MMU121" s="1538"/>
      <c r="MMV121" s="1845"/>
      <c r="MMW121" s="1538"/>
      <c r="MMX121" s="1845"/>
      <c r="MMY121" s="1538"/>
      <c r="MMZ121" s="1845"/>
      <c r="MNA121" s="1538"/>
      <c r="MNB121" s="1845"/>
      <c r="MNC121" s="1538"/>
      <c r="MND121" s="1845"/>
      <c r="MNE121" s="1538"/>
      <c r="MNF121" s="1845"/>
      <c r="MNG121" s="1538"/>
      <c r="MNH121" s="1845"/>
      <c r="MNI121" s="1538"/>
      <c r="MNJ121" s="1845"/>
      <c r="MNK121" s="1538"/>
      <c r="MNL121" s="1845"/>
      <c r="MNM121" s="1538"/>
      <c r="MNN121" s="1845"/>
      <c r="MNO121" s="1538"/>
      <c r="MNP121" s="1845"/>
      <c r="MNQ121" s="1538"/>
      <c r="MNR121" s="1845"/>
      <c r="MNS121" s="1538"/>
      <c r="MNT121" s="1845"/>
      <c r="MNU121" s="1538"/>
      <c r="MNV121" s="1845"/>
      <c r="MNW121" s="1538"/>
      <c r="MNX121" s="1845"/>
      <c r="MNY121" s="1538"/>
      <c r="MNZ121" s="1845"/>
      <c r="MOA121" s="1538"/>
      <c r="MOB121" s="1845"/>
      <c r="MOC121" s="1538"/>
      <c r="MOD121" s="1845"/>
      <c r="MOE121" s="1538"/>
      <c r="MOF121" s="1845"/>
      <c r="MOG121" s="1538"/>
      <c r="MOH121" s="1845"/>
      <c r="MOI121" s="1538"/>
      <c r="MOJ121" s="1845"/>
      <c r="MOK121" s="1538"/>
      <c r="MOL121" s="1845"/>
      <c r="MOM121" s="1538"/>
      <c r="MON121" s="1845"/>
      <c r="MOO121" s="1538"/>
      <c r="MOP121" s="1845"/>
      <c r="MOQ121" s="1538"/>
      <c r="MOR121" s="1845"/>
      <c r="MOS121" s="1538"/>
      <c r="MOT121" s="1845"/>
      <c r="MOU121" s="1538"/>
      <c r="MOV121" s="1845"/>
      <c r="MOW121" s="1538"/>
      <c r="MOX121" s="1845"/>
      <c r="MOY121" s="1538"/>
      <c r="MOZ121" s="1845"/>
      <c r="MPA121" s="1538"/>
      <c r="MPB121" s="1845"/>
      <c r="MPC121" s="1538"/>
      <c r="MPD121" s="1845"/>
      <c r="MPE121" s="1538"/>
      <c r="MPF121" s="1845"/>
      <c r="MPG121" s="1538"/>
      <c r="MPH121" s="1845"/>
      <c r="MPI121" s="1538"/>
      <c r="MPJ121" s="1845"/>
      <c r="MPK121" s="1538"/>
      <c r="MPL121" s="1845"/>
      <c r="MPM121" s="1538"/>
      <c r="MPN121" s="1845"/>
      <c r="MPO121" s="1538"/>
      <c r="MPP121" s="1845"/>
      <c r="MPQ121" s="1538"/>
      <c r="MPR121" s="1845"/>
      <c r="MPS121" s="1538"/>
      <c r="MPT121" s="1845"/>
      <c r="MPU121" s="1538"/>
      <c r="MPV121" s="1845"/>
      <c r="MPW121" s="1538"/>
      <c r="MPX121" s="1845"/>
      <c r="MPY121" s="1538"/>
      <c r="MPZ121" s="1845"/>
      <c r="MQA121" s="1538"/>
      <c r="MQB121" s="1845"/>
      <c r="MQC121" s="1538"/>
      <c r="MQD121" s="1845"/>
      <c r="MQE121" s="1538"/>
      <c r="MQF121" s="1845"/>
      <c r="MQG121" s="1538"/>
      <c r="MQH121" s="1845"/>
      <c r="MQI121" s="1538"/>
      <c r="MQJ121" s="1845"/>
      <c r="MQK121" s="1538"/>
      <c r="MQL121" s="1845"/>
      <c r="MQM121" s="1538"/>
      <c r="MQN121" s="1845"/>
      <c r="MQO121" s="1538"/>
      <c r="MQP121" s="1845"/>
      <c r="MQQ121" s="1538"/>
      <c r="MQR121" s="1845"/>
      <c r="MQS121" s="1538"/>
      <c r="MQT121" s="1845"/>
      <c r="MQU121" s="1538"/>
      <c r="MQV121" s="1845"/>
      <c r="MQW121" s="1538"/>
      <c r="MQX121" s="1845"/>
      <c r="MQY121" s="1538"/>
      <c r="MQZ121" s="1845"/>
      <c r="MRA121" s="1538"/>
      <c r="MRB121" s="1845"/>
      <c r="MRC121" s="1538"/>
      <c r="MRD121" s="1845"/>
      <c r="MRE121" s="1538"/>
      <c r="MRF121" s="1845"/>
      <c r="MRG121" s="1538"/>
      <c r="MRH121" s="1845"/>
      <c r="MRI121" s="1538"/>
      <c r="MRJ121" s="1845"/>
      <c r="MRK121" s="1538"/>
      <c r="MRL121" s="1845"/>
      <c r="MRM121" s="1538"/>
      <c r="MRN121" s="1845"/>
      <c r="MRO121" s="1538"/>
      <c r="MRP121" s="1845"/>
      <c r="MRQ121" s="1538"/>
      <c r="MRR121" s="1845"/>
      <c r="MRS121" s="1538"/>
      <c r="MRT121" s="1845"/>
      <c r="MRU121" s="1538"/>
      <c r="MRV121" s="1845"/>
      <c r="MRW121" s="1538"/>
      <c r="MRX121" s="1845"/>
      <c r="MRY121" s="1538"/>
      <c r="MRZ121" s="1845"/>
      <c r="MSA121" s="1538"/>
      <c r="MSB121" s="1845"/>
      <c r="MSC121" s="1538"/>
      <c r="MSD121" s="1845"/>
      <c r="MSE121" s="1538"/>
      <c r="MSF121" s="1845"/>
      <c r="MSG121" s="1538"/>
      <c r="MSH121" s="1845"/>
      <c r="MSI121" s="1538"/>
      <c r="MSJ121" s="1845"/>
      <c r="MSK121" s="1538"/>
      <c r="MSL121" s="1845"/>
      <c r="MSM121" s="1538"/>
      <c r="MSN121" s="1845"/>
      <c r="MSO121" s="1538"/>
      <c r="MSP121" s="1845"/>
      <c r="MSQ121" s="1538"/>
      <c r="MSR121" s="1845"/>
      <c r="MSS121" s="1538"/>
      <c r="MST121" s="1845"/>
      <c r="MSU121" s="1538"/>
      <c r="MSV121" s="1845"/>
      <c r="MSW121" s="1538"/>
      <c r="MSX121" s="1845"/>
      <c r="MSY121" s="1538"/>
      <c r="MSZ121" s="1845"/>
      <c r="MTA121" s="1538"/>
      <c r="MTB121" s="1845"/>
      <c r="MTC121" s="1538"/>
      <c r="MTD121" s="1845"/>
      <c r="MTE121" s="1538"/>
      <c r="MTF121" s="1845"/>
      <c r="MTG121" s="1538"/>
      <c r="MTH121" s="1845"/>
      <c r="MTI121" s="1538"/>
      <c r="MTJ121" s="1845"/>
      <c r="MTK121" s="1538"/>
      <c r="MTL121" s="1845"/>
      <c r="MTM121" s="1538"/>
      <c r="MTN121" s="1845"/>
      <c r="MTO121" s="1538"/>
      <c r="MTP121" s="1845"/>
      <c r="MTQ121" s="1538"/>
      <c r="MTR121" s="1845"/>
      <c r="MTS121" s="1538"/>
      <c r="MTT121" s="1845"/>
      <c r="MTU121" s="1538"/>
      <c r="MTV121" s="1845"/>
      <c r="MTW121" s="1538"/>
      <c r="MTX121" s="1845"/>
      <c r="MTY121" s="1538"/>
      <c r="MTZ121" s="1845"/>
      <c r="MUA121" s="1538"/>
      <c r="MUB121" s="1845"/>
      <c r="MUC121" s="1538"/>
      <c r="MUD121" s="1845"/>
      <c r="MUE121" s="1538"/>
      <c r="MUF121" s="1845"/>
      <c r="MUG121" s="1538"/>
      <c r="MUH121" s="1845"/>
      <c r="MUI121" s="1538"/>
      <c r="MUJ121" s="1845"/>
      <c r="MUK121" s="1538"/>
      <c r="MUL121" s="1845"/>
      <c r="MUM121" s="1538"/>
      <c r="MUN121" s="1845"/>
      <c r="MUO121" s="1538"/>
      <c r="MUP121" s="1845"/>
      <c r="MUQ121" s="1538"/>
      <c r="MUR121" s="1845"/>
      <c r="MUS121" s="1538"/>
      <c r="MUT121" s="1845"/>
      <c r="MUU121" s="1538"/>
      <c r="MUV121" s="1845"/>
      <c r="MUW121" s="1538"/>
      <c r="MUX121" s="1845"/>
      <c r="MUY121" s="1538"/>
      <c r="MUZ121" s="1845"/>
      <c r="MVA121" s="1538"/>
      <c r="MVB121" s="1845"/>
      <c r="MVC121" s="1538"/>
      <c r="MVD121" s="1845"/>
      <c r="MVE121" s="1538"/>
      <c r="MVF121" s="1845"/>
      <c r="MVG121" s="1538"/>
      <c r="MVH121" s="1845"/>
      <c r="MVI121" s="1538"/>
      <c r="MVJ121" s="1845"/>
      <c r="MVK121" s="1538"/>
      <c r="MVL121" s="1845"/>
      <c r="MVM121" s="1538"/>
      <c r="MVN121" s="1845"/>
      <c r="MVO121" s="1538"/>
      <c r="MVP121" s="1845"/>
      <c r="MVQ121" s="1538"/>
      <c r="MVR121" s="1845"/>
      <c r="MVS121" s="1538"/>
      <c r="MVT121" s="1845"/>
      <c r="MVU121" s="1538"/>
      <c r="MVV121" s="1845"/>
      <c r="MVW121" s="1538"/>
      <c r="MVX121" s="1845"/>
      <c r="MVY121" s="1538"/>
      <c r="MVZ121" s="1845"/>
      <c r="MWA121" s="1538"/>
      <c r="MWB121" s="1845"/>
      <c r="MWC121" s="1538"/>
      <c r="MWD121" s="1845"/>
      <c r="MWE121" s="1538"/>
      <c r="MWF121" s="1845"/>
      <c r="MWG121" s="1538"/>
      <c r="MWH121" s="1845"/>
      <c r="MWI121" s="1538"/>
      <c r="MWJ121" s="1845"/>
      <c r="MWK121" s="1538"/>
      <c r="MWL121" s="1845"/>
      <c r="MWM121" s="1538"/>
      <c r="MWN121" s="1845"/>
      <c r="MWO121" s="1538"/>
      <c r="MWP121" s="1845"/>
      <c r="MWQ121" s="1538"/>
      <c r="MWR121" s="1845"/>
      <c r="MWS121" s="1538"/>
      <c r="MWT121" s="1845"/>
      <c r="MWU121" s="1538"/>
      <c r="MWV121" s="1845"/>
      <c r="MWW121" s="1538"/>
      <c r="MWX121" s="1845"/>
      <c r="MWY121" s="1538"/>
      <c r="MWZ121" s="1845"/>
      <c r="MXA121" s="1538"/>
      <c r="MXB121" s="1845"/>
      <c r="MXC121" s="1538"/>
      <c r="MXD121" s="1845"/>
      <c r="MXE121" s="1538"/>
      <c r="MXF121" s="1845"/>
      <c r="MXG121" s="1538"/>
      <c r="MXH121" s="1845"/>
      <c r="MXI121" s="1538"/>
      <c r="MXJ121" s="1845"/>
      <c r="MXK121" s="1538"/>
      <c r="MXL121" s="1845"/>
      <c r="MXM121" s="1538"/>
      <c r="MXN121" s="1845"/>
      <c r="MXO121" s="1538"/>
      <c r="MXP121" s="1845"/>
      <c r="MXQ121" s="1538"/>
      <c r="MXR121" s="1845"/>
      <c r="MXS121" s="1538"/>
      <c r="MXT121" s="1845"/>
      <c r="MXU121" s="1538"/>
      <c r="MXV121" s="1845"/>
      <c r="MXW121" s="1538"/>
      <c r="MXX121" s="1845"/>
      <c r="MXY121" s="1538"/>
      <c r="MXZ121" s="1845"/>
      <c r="MYA121" s="1538"/>
      <c r="MYB121" s="1845"/>
      <c r="MYC121" s="1538"/>
      <c r="MYD121" s="1845"/>
      <c r="MYE121" s="1538"/>
      <c r="MYF121" s="1845"/>
      <c r="MYG121" s="1538"/>
      <c r="MYH121" s="1845"/>
      <c r="MYI121" s="1538"/>
      <c r="MYJ121" s="1845"/>
      <c r="MYK121" s="1538"/>
      <c r="MYL121" s="1845"/>
      <c r="MYM121" s="1538"/>
      <c r="MYN121" s="1845"/>
      <c r="MYO121" s="1538"/>
      <c r="MYP121" s="1845"/>
      <c r="MYQ121" s="1538"/>
      <c r="MYR121" s="1845"/>
      <c r="MYS121" s="1538"/>
      <c r="MYT121" s="1845"/>
      <c r="MYU121" s="1538"/>
      <c r="MYV121" s="1845"/>
      <c r="MYW121" s="1538"/>
      <c r="MYX121" s="1845"/>
      <c r="MYY121" s="1538"/>
      <c r="MYZ121" s="1845"/>
      <c r="MZA121" s="1538"/>
      <c r="MZB121" s="1845"/>
      <c r="MZC121" s="1538"/>
      <c r="MZD121" s="1845"/>
      <c r="MZE121" s="1538"/>
      <c r="MZF121" s="1845"/>
      <c r="MZG121" s="1538"/>
      <c r="MZH121" s="1845"/>
      <c r="MZI121" s="1538"/>
      <c r="MZJ121" s="1845"/>
      <c r="MZK121" s="1538"/>
      <c r="MZL121" s="1845"/>
      <c r="MZM121" s="1538"/>
      <c r="MZN121" s="1845"/>
      <c r="MZO121" s="1538"/>
      <c r="MZP121" s="1845"/>
      <c r="MZQ121" s="1538"/>
      <c r="MZR121" s="1845"/>
      <c r="MZS121" s="1538"/>
      <c r="MZT121" s="1845"/>
      <c r="MZU121" s="1538"/>
      <c r="MZV121" s="1845"/>
      <c r="MZW121" s="1538"/>
      <c r="MZX121" s="1845"/>
      <c r="MZY121" s="1538"/>
      <c r="MZZ121" s="1845"/>
      <c r="NAA121" s="1538"/>
      <c r="NAB121" s="1845"/>
      <c r="NAC121" s="1538"/>
      <c r="NAD121" s="1845"/>
      <c r="NAE121" s="1538"/>
      <c r="NAF121" s="1845"/>
      <c r="NAG121" s="1538"/>
      <c r="NAH121" s="1845"/>
      <c r="NAI121" s="1538"/>
      <c r="NAJ121" s="1845"/>
      <c r="NAK121" s="1538"/>
      <c r="NAL121" s="1845"/>
      <c r="NAM121" s="1538"/>
      <c r="NAN121" s="1845"/>
      <c r="NAO121" s="1538"/>
      <c r="NAP121" s="1845"/>
      <c r="NAQ121" s="1538"/>
      <c r="NAR121" s="1845"/>
      <c r="NAS121" s="1538"/>
      <c r="NAT121" s="1845"/>
      <c r="NAU121" s="1538"/>
      <c r="NAV121" s="1845"/>
      <c r="NAW121" s="1538"/>
      <c r="NAX121" s="1845"/>
      <c r="NAY121" s="1538"/>
      <c r="NAZ121" s="1845"/>
      <c r="NBA121" s="1538"/>
      <c r="NBB121" s="1845"/>
      <c r="NBC121" s="1538"/>
      <c r="NBD121" s="1845"/>
      <c r="NBE121" s="1538"/>
      <c r="NBF121" s="1845"/>
      <c r="NBG121" s="1538"/>
      <c r="NBH121" s="1845"/>
      <c r="NBI121" s="1538"/>
      <c r="NBJ121" s="1845"/>
      <c r="NBK121" s="1538"/>
      <c r="NBL121" s="1845"/>
      <c r="NBM121" s="1538"/>
      <c r="NBN121" s="1845"/>
      <c r="NBO121" s="1538"/>
      <c r="NBP121" s="1845"/>
      <c r="NBQ121" s="1538"/>
      <c r="NBR121" s="1845"/>
      <c r="NBS121" s="1538"/>
      <c r="NBT121" s="1845"/>
      <c r="NBU121" s="1538"/>
      <c r="NBV121" s="1845"/>
      <c r="NBW121" s="1538"/>
      <c r="NBX121" s="1845"/>
      <c r="NBY121" s="1538"/>
      <c r="NBZ121" s="1845"/>
      <c r="NCA121" s="1538"/>
      <c r="NCB121" s="1845"/>
      <c r="NCC121" s="1538"/>
      <c r="NCD121" s="1845"/>
      <c r="NCE121" s="1538"/>
      <c r="NCF121" s="1845"/>
      <c r="NCG121" s="1538"/>
      <c r="NCH121" s="1845"/>
      <c r="NCI121" s="1538"/>
      <c r="NCJ121" s="1845"/>
      <c r="NCK121" s="1538"/>
      <c r="NCL121" s="1845"/>
      <c r="NCM121" s="1538"/>
      <c r="NCN121" s="1845"/>
      <c r="NCO121" s="1538"/>
      <c r="NCP121" s="1845"/>
      <c r="NCQ121" s="1538"/>
      <c r="NCR121" s="1845"/>
      <c r="NCS121" s="1538"/>
      <c r="NCT121" s="1845"/>
      <c r="NCU121" s="1538"/>
      <c r="NCV121" s="1845"/>
      <c r="NCW121" s="1538"/>
      <c r="NCX121" s="1845"/>
      <c r="NCY121" s="1538"/>
      <c r="NCZ121" s="1845"/>
      <c r="NDA121" s="1538"/>
      <c r="NDB121" s="1845"/>
      <c r="NDC121" s="1538"/>
      <c r="NDD121" s="1845"/>
      <c r="NDE121" s="1538"/>
      <c r="NDF121" s="1845"/>
      <c r="NDG121" s="1538"/>
      <c r="NDH121" s="1845"/>
      <c r="NDI121" s="1538"/>
      <c r="NDJ121" s="1845"/>
      <c r="NDK121" s="1538"/>
      <c r="NDL121" s="1845"/>
      <c r="NDM121" s="1538"/>
      <c r="NDN121" s="1845"/>
      <c r="NDO121" s="1538"/>
      <c r="NDP121" s="1845"/>
      <c r="NDQ121" s="1538"/>
      <c r="NDR121" s="1845"/>
      <c r="NDS121" s="1538"/>
      <c r="NDT121" s="1845"/>
      <c r="NDU121" s="1538"/>
      <c r="NDV121" s="1845"/>
      <c r="NDW121" s="1538"/>
      <c r="NDX121" s="1845"/>
      <c r="NDY121" s="1538"/>
      <c r="NDZ121" s="1845"/>
      <c r="NEA121" s="1538"/>
      <c r="NEB121" s="1845"/>
      <c r="NEC121" s="1538"/>
      <c r="NED121" s="1845"/>
      <c r="NEE121" s="1538"/>
      <c r="NEF121" s="1845"/>
      <c r="NEG121" s="1538"/>
      <c r="NEH121" s="1845"/>
      <c r="NEI121" s="1538"/>
      <c r="NEJ121" s="1845"/>
      <c r="NEK121" s="1538"/>
      <c r="NEL121" s="1845"/>
      <c r="NEM121" s="1538"/>
      <c r="NEN121" s="1845"/>
      <c r="NEO121" s="1538"/>
      <c r="NEP121" s="1845"/>
      <c r="NEQ121" s="1538"/>
      <c r="NER121" s="1845"/>
      <c r="NES121" s="1538"/>
      <c r="NET121" s="1845"/>
      <c r="NEU121" s="1538"/>
      <c r="NEV121" s="1845"/>
      <c r="NEW121" s="1538"/>
      <c r="NEX121" s="1845"/>
      <c r="NEY121" s="1538"/>
      <c r="NEZ121" s="1845"/>
      <c r="NFA121" s="1538"/>
      <c r="NFB121" s="1845"/>
      <c r="NFC121" s="1538"/>
      <c r="NFD121" s="1845"/>
      <c r="NFE121" s="1538"/>
      <c r="NFF121" s="1845"/>
      <c r="NFG121" s="1538"/>
      <c r="NFH121" s="1845"/>
      <c r="NFI121" s="1538"/>
      <c r="NFJ121" s="1845"/>
      <c r="NFK121" s="1538"/>
      <c r="NFL121" s="1845"/>
      <c r="NFM121" s="1538"/>
      <c r="NFN121" s="1845"/>
      <c r="NFO121" s="1538"/>
      <c r="NFP121" s="1845"/>
      <c r="NFQ121" s="1538"/>
      <c r="NFR121" s="1845"/>
      <c r="NFS121" s="1538"/>
      <c r="NFT121" s="1845"/>
      <c r="NFU121" s="1538"/>
      <c r="NFV121" s="1845"/>
      <c r="NFW121" s="1538"/>
      <c r="NFX121" s="1845"/>
      <c r="NFY121" s="1538"/>
      <c r="NFZ121" s="1845"/>
      <c r="NGA121" s="1538"/>
      <c r="NGB121" s="1845"/>
      <c r="NGC121" s="1538"/>
      <c r="NGD121" s="1845"/>
      <c r="NGE121" s="1538"/>
      <c r="NGF121" s="1845"/>
      <c r="NGG121" s="1538"/>
      <c r="NGH121" s="1845"/>
      <c r="NGI121" s="1538"/>
      <c r="NGJ121" s="1845"/>
      <c r="NGK121" s="1538"/>
      <c r="NGL121" s="1845"/>
      <c r="NGM121" s="1538"/>
      <c r="NGN121" s="1845"/>
      <c r="NGO121" s="1538"/>
      <c r="NGP121" s="1845"/>
      <c r="NGQ121" s="1538"/>
      <c r="NGR121" s="1845"/>
      <c r="NGS121" s="1538"/>
      <c r="NGT121" s="1845"/>
      <c r="NGU121" s="1538"/>
      <c r="NGV121" s="1845"/>
      <c r="NGW121" s="1538"/>
      <c r="NGX121" s="1845"/>
      <c r="NGY121" s="1538"/>
      <c r="NGZ121" s="1845"/>
      <c r="NHA121" s="1538"/>
      <c r="NHB121" s="1845"/>
      <c r="NHC121" s="1538"/>
      <c r="NHD121" s="1845"/>
      <c r="NHE121" s="1538"/>
      <c r="NHF121" s="1845"/>
      <c r="NHG121" s="1538"/>
      <c r="NHH121" s="1845"/>
      <c r="NHI121" s="1538"/>
      <c r="NHJ121" s="1845"/>
      <c r="NHK121" s="1538"/>
      <c r="NHL121" s="1845"/>
      <c r="NHM121" s="1538"/>
      <c r="NHN121" s="1845"/>
      <c r="NHO121" s="1538"/>
      <c r="NHP121" s="1845"/>
      <c r="NHQ121" s="1538"/>
      <c r="NHR121" s="1845"/>
      <c r="NHS121" s="1538"/>
      <c r="NHT121" s="1845"/>
      <c r="NHU121" s="1538"/>
      <c r="NHV121" s="1845"/>
      <c r="NHW121" s="1538"/>
      <c r="NHX121" s="1845"/>
      <c r="NHY121" s="1538"/>
      <c r="NHZ121" s="1845"/>
      <c r="NIA121" s="1538"/>
      <c r="NIB121" s="1845"/>
      <c r="NIC121" s="1538"/>
      <c r="NID121" s="1845"/>
      <c r="NIE121" s="1538"/>
      <c r="NIF121" s="1845"/>
      <c r="NIG121" s="1538"/>
      <c r="NIH121" s="1845"/>
      <c r="NII121" s="1538"/>
      <c r="NIJ121" s="1845"/>
      <c r="NIK121" s="1538"/>
      <c r="NIL121" s="1845"/>
      <c r="NIM121" s="1538"/>
      <c r="NIN121" s="1845"/>
      <c r="NIO121" s="1538"/>
      <c r="NIP121" s="1845"/>
      <c r="NIQ121" s="1538"/>
      <c r="NIR121" s="1845"/>
      <c r="NIS121" s="1538"/>
      <c r="NIT121" s="1845"/>
      <c r="NIU121" s="1538"/>
      <c r="NIV121" s="1845"/>
      <c r="NIW121" s="1538"/>
      <c r="NIX121" s="1845"/>
      <c r="NIY121" s="1538"/>
      <c r="NIZ121" s="1845"/>
      <c r="NJA121" s="1538"/>
      <c r="NJB121" s="1845"/>
      <c r="NJC121" s="1538"/>
      <c r="NJD121" s="1845"/>
      <c r="NJE121" s="1538"/>
      <c r="NJF121" s="1845"/>
      <c r="NJG121" s="1538"/>
      <c r="NJH121" s="1845"/>
      <c r="NJI121" s="1538"/>
      <c r="NJJ121" s="1845"/>
      <c r="NJK121" s="1538"/>
      <c r="NJL121" s="1845"/>
      <c r="NJM121" s="1538"/>
      <c r="NJN121" s="1845"/>
      <c r="NJO121" s="1538"/>
      <c r="NJP121" s="1845"/>
      <c r="NJQ121" s="1538"/>
      <c r="NJR121" s="1845"/>
      <c r="NJS121" s="1538"/>
      <c r="NJT121" s="1845"/>
      <c r="NJU121" s="1538"/>
      <c r="NJV121" s="1845"/>
      <c r="NJW121" s="1538"/>
      <c r="NJX121" s="1845"/>
      <c r="NJY121" s="1538"/>
      <c r="NJZ121" s="1845"/>
      <c r="NKA121" s="1538"/>
      <c r="NKB121" s="1845"/>
      <c r="NKC121" s="1538"/>
      <c r="NKD121" s="1845"/>
      <c r="NKE121" s="1538"/>
      <c r="NKF121" s="1845"/>
      <c r="NKG121" s="1538"/>
      <c r="NKH121" s="1845"/>
      <c r="NKI121" s="1538"/>
      <c r="NKJ121" s="1845"/>
      <c r="NKK121" s="1538"/>
      <c r="NKL121" s="1845"/>
      <c r="NKM121" s="1538"/>
      <c r="NKN121" s="1845"/>
      <c r="NKO121" s="1538"/>
      <c r="NKP121" s="1845"/>
      <c r="NKQ121" s="1538"/>
      <c r="NKR121" s="1845"/>
      <c r="NKS121" s="1538"/>
      <c r="NKT121" s="1845"/>
      <c r="NKU121" s="1538"/>
      <c r="NKV121" s="1845"/>
      <c r="NKW121" s="1538"/>
      <c r="NKX121" s="1845"/>
      <c r="NKY121" s="1538"/>
      <c r="NKZ121" s="1845"/>
      <c r="NLA121" s="1538"/>
      <c r="NLB121" s="1845"/>
      <c r="NLC121" s="1538"/>
      <c r="NLD121" s="1845"/>
      <c r="NLE121" s="1538"/>
      <c r="NLF121" s="1845"/>
      <c r="NLG121" s="1538"/>
      <c r="NLH121" s="1845"/>
      <c r="NLI121" s="1538"/>
      <c r="NLJ121" s="1845"/>
      <c r="NLK121" s="1538"/>
      <c r="NLL121" s="1845"/>
      <c r="NLM121" s="1538"/>
      <c r="NLN121" s="1845"/>
      <c r="NLO121" s="1538"/>
      <c r="NLP121" s="1845"/>
      <c r="NLQ121" s="1538"/>
      <c r="NLR121" s="1845"/>
      <c r="NLS121" s="1538"/>
      <c r="NLT121" s="1845"/>
      <c r="NLU121" s="1538"/>
      <c r="NLV121" s="1845"/>
      <c r="NLW121" s="1538"/>
      <c r="NLX121" s="1845"/>
      <c r="NLY121" s="1538"/>
      <c r="NLZ121" s="1845"/>
      <c r="NMA121" s="1538"/>
      <c r="NMB121" s="1845"/>
      <c r="NMC121" s="1538"/>
      <c r="NMD121" s="1845"/>
      <c r="NME121" s="1538"/>
      <c r="NMF121" s="1845"/>
      <c r="NMG121" s="1538"/>
      <c r="NMH121" s="1845"/>
      <c r="NMI121" s="1538"/>
      <c r="NMJ121" s="1845"/>
      <c r="NMK121" s="1538"/>
      <c r="NML121" s="1845"/>
      <c r="NMM121" s="1538"/>
      <c r="NMN121" s="1845"/>
      <c r="NMO121" s="1538"/>
      <c r="NMP121" s="1845"/>
      <c r="NMQ121" s="1538"/>
      <c r="NMR121" s="1845"/>
      <c r="NMS121" s="1538"/>
      <c r="NMT121" s="1845"/>
      <c r="NMU121" s="1538"/>
      <c r="NMV121" s="1845"/>
      <c r="NMW121" s="1538"/>
      <c r="NMX121" s="1845"/>
      <c r="NMY121" s="1538"/>
      <c r="NMZ121" s="1845"/>
      <c r="NNA121" s="1538"/>
      <c r="NNB121" s="1845"/>
      <c r="NNC121" s="1538"/>
      <c r="NND121" s="1845"/>
      <c r="NNE121" s="1538"/>
      <c r="NNF121" s="1845"/>
      <c r="NNG121" s="1538"/>
      <c r="NNH121" s="1845"/>
      <c r="NNI121" s="1538"/>
      <c r="NNJ121" s="1845"/>
      <c r="NNK121" s="1538"/>
      <c r="NNL121" s="1845"/>
      <c r="NNM121" s="1538"/>
      <c r="NNN121" s="1845"/>
      <c r="NNO121" s="1538"/>
      <c r="NNP121" s="1845"/>
      <c r="NNQ121" s="1538"/>
      <c r="NNR121" s="1845"/>
      <c r="NNS121" s="1538"/>
      <c r="NNT121" s="1845"/>
      <c r="NNU121" s="1538"/>
      <c r="NNV121" s="1845"/>
      <c r="NNW121" s="1538"/>
      <c r="NNX121" s="1845"/>
      <c r="NNY121" s="1538"/>
      <c r="NNZ121" s="1845"/>
      <c r="NOA121" s="1538"/>
      <c r="NOB121" s="1845"/>
      <c r="NOC121" s="1538"/>
      <c r="NOD121" s="1845"/>
      <c r="NOE121" s="1538"/>
      <c r="NOF121" s="1845"/>
      <c r="NOG121" s="1538"/>
      <c r="NOH121" s="1845"/>
      <c r="NOI121" s="1538"/>
      <c r="NOJ121" s="1845"/>
      <c r="NOK121" s="1538"/>
      <c r="NOL121" s="1845"/>
      <c r="NOM121" s="1538"/>
      <c r="NON121" s="1845"/>
      <c r="NOO121" s="1538"/>
      <c r="NOP121" s="1845"/>
      <c r="NOQ121" s="1538"/>
      <c r="NOR121" s="1845"/>
      <c r="NOS121" s="1538"/>
      <c r="NOT121" s="1845"/>
      <c r="NOU121" s="1538"/>
      <c r="NOV121" s="1845"/>
      <c r="NOW121" s="1538"/>
      <c r="NOX121" s="1845"/>
      <c r="NOY121" s="1538"/>
      <c r="NOZ121" s="1845"/>
      <c r="NPA121" s="1538"/>
      <c r="NPB121" s="1845"/>
      <c r="NPC121" s="1538"/>
      <c r="NPD121" s="1845"/>
      <c r="NPE121" s="1538"/>
      <c r="NPF121" s="1845"/>
      <c r="NPG121" s="1538"/>
      <c r="NPH121" s="1845"/>
      <c r="NPI121" s="1538"/>
      <c r="NPJ121" s="1845"/>
      <c r="NPK121" s="1538"/>
      <c r="NPL121" s="1845"/>
      <c r="NPM121" s="1538"/>
      <c r="NPN121" s="1845"/>
      <c r="NPO121" s="1538"/>
      <c r="NPP121" s="1845"/>
      <c r="NPQ121" s="1538"/>
      <c r="NPR121" s="1845"/>
      <c r="NPS121" s="1538"/>
      <c r="NPT121" s="1845"/>
      <c r="NPU121" s="1538"/>
      <c r="NPV121" s="1845"/>
      <c r="NPW121" s="1538"/>
      <c r="NPX121" s="1845"/>
      <c r="NPY121" s="1538"/>
      <c r="NPZ121" s="1845"/>
      <c r="NQA121" s="1538"/>
      <c r="NQB121" s="1845"/>
      <c r="NQC121" s="1538"/>
      <c r="NQD121" s="1845"/>
      <c r="NQE121" s="1538"/>
      <c r="NQF121" s="1845"/>
      <c r="NQG121" s="1538"/>
      <c r="NQH121" s="1845"/>
      <c r="NQI121" s="1538"/>
      <c r="NQJ121" s="1845"/>
      <c r="NQK121" s="1538"/>
      <c r="NQL121" s="1845"/>
      <c r="NQM121" s="1538"/>
      <c r="NQN121" s="1845"/>
      <c r="NQO121" s="1538"/>
      <c r="NQP121" s="1845"/>
      <c r="NQQ121" s="1538"/>
      <c r="NQR121" s="1845"/>
      <c r="NQS121" s="1538"/>
      <c r="NQT121" s="1845"/>
      <c r="NQU121" s="1538"/>
      <c r="NQV121" s="1845"/>
      <c r="NQW121" s="1538"/>
      <c r="NQX121" s="1845"/>
      <c r="NQY121" s="1538"/>
      <c r="NQZ121" s="1845"/>
      <c r="NRA121" s="1538"/>
      <c r="NRB121" s="1845"/>
      <c r="NRC121" s="1538"/>
      <c r="NRD121" s="1845"/>
      <c r="NRE121" s="1538"/>
      <c r="NRF121" s="1845"/>
      <c r="NRG121" s="1538"/>
      <c r="NRH121" s="1845"/>
      <c r="NRI121" s="1538"/>
      <c r="NRJ121" s="1845"/>
      <c r="NRK121" s="1538"/>
      <c r="NRL121" s="1845"/>
      <c r="NRM121" s="1538"/>
      <c r="NRN121" s="1845"/>
      <c r="NRO121" s="1538"/>
      <c r="NRP121" s="1845"/>
      <c r="NRQ121" s="1538"/>
      <c r="NRR121" s="1845"/>
      <c r="NRS121" s="1538"/>
      <c r="NRT121" s="1845"/>
      <c r="NRU121" s="1538"/>
      <c r="NRV121" s="1845"/>
      <c r="NRW121" s="1538"/>
      <c r="NRX121" s="1845"/>
      <c r="NRY121" s="1538"/>
      <c r="NRZ121" s="1845"/>
      <c r="NSA121" s="1538"/>
      <c r="NSB121" s="1845"/>
      <c r="NSC121" s="1538"/>
      <c r="NSD121" s="1845"/>
      <c r="NSE121" s="1538"/>
      <c r="NSF121" s="1845"/>
      <c r="NSG121" s="1538"/>
      <c r="NSH121" s="1845"/>
      <c r="NSI121" s="1538"/>
      <c r="NSJ121" s="1845"/>
      <c r="NSK121" s="1538"/>
      <c r="NSL121" s="1845"/>
      <c r="NSM121" s="1538"/>
      <c r="NSN121" s="1845"/>
      <c r="NSO121" s="1538"/>
      <c r="NSP121" s="1845"/>
      <c r="NSQ121" s="1538"/>
      <c r="NSR121" s="1845"/>
      <c r="NSS121" s="1538"/>
      <c r="NST121" s="1845"/>
      <c r="NSU121" s="1538"/>
      <c r="NSV121" s="1845"/>
      <c r="NSW121" s="1538"/>
      <c r="NSX121" s="1845"/>
      <c r="NSY121" s="1538"/>
      <c r="NSZ121" s="1845"/>
      <c r="NTA121" s="1538"/>
      <c r="NTB121" s="1845"/>
      <c r="NTC121" s="1538"/>
      <c r="NTD121" s="1845"/>
      <c r="NTE121" s="1538"/>
      <c r="NTF121" s="1845"/>
      <c r="NTG121" s="1538"/>
      <c r="NTH121" s="1845"/>
      <c r="NTI121" s="1538"/>
      <c r="NTJ121" s="1845"/>
      <c r="NTK121" s="1538"/>
      <c r="NTL121" s="1845"/>
      <c r="NTM121" s="1538"/>
      <c r="NTN121" s="1845"/>
      <c r="NTO121" s="1538"/>
      <c r="NTP121" s="1845"/>
      <c r="NTQ121" s="1538"/>
      <c r="NTR121" s="1845"/>
      <c r="NTS121" s="1538"/>
      <c r="NTT121" s="1845"/>
      <c r="NTU121" s="1538"/>
      <c r="NTV121" s="1845"/>
      <c r="NTW121" s="1538"/>
      <c r="NTX121" s="1845"/>
      <c r="NTY121" s="1538"/>
      <c r="NTZ121" s="1845"/>
      <c r="NUA121" s="1538"/>
      <c r="NUB121" s="1845"/>
      <c r="NUC121" s="1538"/>
      <c r="NUD121" s="1845"/>
      <c r="NUE121" s="1538"/>
      <c r="NUF121" s="1845"/>
      <c r="NUG121" s="1538"/>
      <c r="NUH121" s="1845"/>
      <c r="NUI121" s="1538"/>
      <c r="NUJ121" s="1845"/>
      <c r="NUK121" s="1538"/>
      <c r="NUL121" s="1845"/>
      <c r="NUM121" s="1538"/>
      <c r="NUN121" s="1845"/>
      <c r="NUO121" s="1538"/>
      <c r="NUP121" s="1845"/>
      <c r="NUQ121" s="1538"/>
      <c r="NUR121" s="1845"/>
      <c r="NUS121" s="1538"/>
      <c r="NUT121" s="1845"/>
      <c r="NUU121" s="1538"/>
      <c r="NUV121" s="1845"/>
      <c r="NUW121" s="1538"/>
      <c r="NUX121" s="1845"/>
      <c r="NUY121" s="1538"/>
      <c r="NUZ121" s="1845"/>
      <c r="NVA121" s="1538"/>
      <c r="NVB121" s="1845"/>
      <c r="NVC121" s="1538"/>
      <c r="NVD121" s="1845"/>
      <c r="NVE121" s="1538"/>
      <c r="NVF121" s="1845"/>
      <c r="NVG121" s="1538"/>
      <c r="NVH121" s="1845"/>
      <c r="NVI121" s="1538"/>
      <c r="NVJ121" s="1845"/>
      <c r="NVK121" s="1538"/>
      <c r="NVL121" s="1845"/>
      <c r="NVM121" s="1538"/>
      <c r="NVN121" s="1845"/>
      <c r="NVO121" s="1538"/>
      <c r="NVP121" s="1845"/>
      <c r="NVQ121" s="1538"/>
      <c r="NVR121" s="1845"/>
      <c r="NVS121" s="1538"/>
      <c r="NVT121" s="1845"/>
      <c r="NVU121" s="1538"/>
      <c r="NVV121" s="1845"/>
      <c r="NVW121" s="1538"/>
      <c r="NVX121" s="1845"/>
      <c r="NVY121" s="1538"/>
      <c r="NVZ121" s="1845"/>
      <c r="NWA121" s="1538"/>
      <c r="NWB121" s="1845"/>
      <c r="NWC121" s="1538"/>
      <c r="NWD121" s="1845"/>
      <c r="NWE121" s="1538"/>
      <c r="NWF121" s="1845"/>
      <c r="NWG121" s="1538"/>
      <c r="NWH121" s="1845"/>
      <c r="NWI121" s="1538"/>
      <c r="NWJ121" s="1845"/>
      <c r="NWK121" s="1538"/>
      <c r="NWL121" s="1845"/>
      <c r="NWM121" s="1538"/>
      <c r="NWN121" s="1845"/>
      <c r="NWO121" s="1538"/>
      <c r="NWP121" s="1845"/>
      <c r="NWQ121" s="1538"/>
      <c r="NWR121" s="1845"/>
      <c r="NWS121" s="1538"/>
      <c r="NWT121" s="1845"/>
      <c r="NWU121" s="1538"/>
      <c r="NWV121" s="1845"/>
      <c r="NWW121" s="1538"/>
      <c r="NWX121" s="1845"/>
      <c r="NWY121" s="1538"/>
      <c r="NWZ121" s="1845"/>
      <c r="NXA121" s="1538"/>
      <c r="NXB121" s="1845"/>
      <c r="NXC121" s="1538"/>
      <c r="NXD121" s="1845"/>
      <c r="NXE121" s="1538"/>
      <c r="NXF121" s="1845"/>
      <c r="NXG121" s="1538"/>
      <c r="NXH121" s="1845"/>
      <c r="NXI121" s="1538"/>
      <c r="NXJ121" s="1845"/>
      <c r="NXK121" s="1538"/>
      <c r="NXL121" s="1845"/>
      <c r="NXM121" s="1538"/>
      <c r="NXN121" s="1845"/>
      <c r="NXO121" s="1538"/>
      <c r="NXP121" s="1845"/>
      <c r="NXQ121" s="1538"/>
      <c r="NXR121" s="1845"/>
      <c r="NXS121" s="1538"/>
      <c r="NXT121" s="1845"/>
      <c r="NXU121" s="1538"/>
      <c r="NXV121" s="1845"/>
      <c r="NXW121" s="1538"/>
      <c r="NXX121" s="1845"/>
      <c r="NXY121" s="1538"/>
      <c r="NXZ121" s="1845"/>
      <c r="NYA121" s="1538"/>
      <c r="NYB121" s="1845"/>
      <c r="NYC121" s="1538"/>
      <c r="NYD121" s="1845"/>
      <c r="NYE121" s="1538"/>
      <c r="NYF121" s="1845"/>
      <c r="NYG121" s="1538"/>
      <c r="NYH121" s="1845"/>
      <c r="NYI121" s="1538"/>
      <c r="NYJ121" s="1845"/>
      <c r="NYK121" s="1538"/>
      <c r="NYL121" s="1845"/>
      <c r="NYM121" s="1538"/>
      <c r="NYN121" s="1845"/>
      <c r="NYO121" s="1538"/>
      <c r="NYP121" s="1845"/>
      <c r="NYQ121" s="1538"/>
      <c r="NYR121" s="1845"/>
      <c r="NYS121" s="1538"/>
      <c r="NYT121" s="1845"/>
      <c r="NYU121" s="1538"/>
      <c r="NYV121" s="1845"/>
      <c r="NYW121" s="1538"/>
      <c r="NYX121" s="1845"/>
      <c r="NYY121" s="1538"/>
      <c r="NYZ121" s="1845"/>
      <c r="NZA121" s="1538"/>
      <c r="NZB121" s="1845"/>
      <c r="NZC121" s="1538"/>
      <c r="NZD121" s="1845"/>
      <c r="NZE121" s="1538"/>
      <c r="NZF121" s="1845"/>
      <c r="NZG121" s="1538"/>
      <c r="NZH121" s="1845"/>
      <c r="NZI121" s="1538"/>
      <c r="NZJ121" s="1845"/>
      <c r="NZK121" s="1538"/>
      <c r="NZL121" s="1845"/>
      <c r="NZM121" s="1538"/>
      <c r="NZN121" s="1845"/>
      <c r="NZO121" s="1538"/>
      <c r="NZP121" s="1845"/>
      <c r="NZQ121" s="1538"/>
      <c r="NZR121" s="1845"/>
      <c r="NZS121" s="1538"/>
      <c r="NZT121" s="1845"/>
      <c r="NZU121" s="1538"/>
      <c r="NZV121" s="1845"/>
      <c r="NZW121" s="1538"/>
      <c r="NZX121" s="1845"/>
      <c r="NZY121" s="1538"/>
      <c r="NZZ121" s="1845"/>
      <c r="OAA121" s="1538"/>
      <c r="OAB121" s="1845"/>
      <c r="OAC121" s="1538"/>
      <c r="OAD121" s="1845"/>
      <c r="OAE121" s="1538"/>
      <c r="OAF121" s="1845"/>
      <c r="OAG121" s="1538"/>
      <c r="OAH121" s="1845"/>
      <c r="OAI121" s="1538"/>
      <c r="OAJ121" s="1845"/>
      <c r="OAK121" s="1538"/>
      <c r="OAL121" s="1845"/>
      <c r="OAM121" s="1538"/>
      <c r="OAN121" s="1845"/>
      <c r="OAO121" s="1538"/>
      <c r="OAP121" s="1845"/>
      <c r="OAQ121" s="1538"/>
      <c r="OAR121" s="1845"/>
      <c r="OAS121" s="1538"/>
      <c r="OAT121" s="1845"/>
      <c r="OAU121" s="1538"/>
      <c r="OAV121" s="1845"/>
      <c r="OAW121" s="1538"/>
      <c r="OAX121" s="1845"/>
      <c r="OAY121" s="1538"/>
      <c r="OAZ121" s="1845"/>
      <c r="OBA121" s="1538"/>
      <c r="OBB121" s="1845"/>
      <c r="OBC121" s="1538"/>
      <c r="OBD121" s="1845"/>
      <c r="OBE121" s="1538"/>
      <c r="OBF121" s="1845"/>
      <c r="OBG121" s="1538"/>
      <c r="OBH121" s="1845"/>
      <c r="OBI121" s="1538"/>
      <c r="OBJ121" s="1845"/>
      <c r="OBK121" s="1538"/>
      <c r="OBL121" s="1845"/>
      <c r="OBM121" s="1538"/>
      <c r="OBN121" s="1845"/>
      <c r="OBO121" s="1538"/>
      <c r="OBP121" s="1845"/>
      <c r="OBQ121" s="1538"/>
      <c r="OBR121" s="1845"/>
      <c r="OBS121" s="1538"/>
      <c r="OBT121" s="1845"/>
      <c r="OBU121" s="1538"/>
      <c r="OBV121" s="1845"/>
      <c r="OBW121" s="1538"/>
      <c r="OBX121" s="1845"/>
      <c r="OBY121" s="1538"/>
      <c r="OBZ121" s="1845"/>
      <c r="OCA121" s="1538"/>
      <c r="OCB121" s="1845"/>
      <c r="OCC121" s="1538"/>
      <c r="OCD121" s="1845"/>
      <c r="OCE121" s="1538"/>
      <c r="OCF121" s="1845"/>
      <c r="OCG121" s="1538"/>
      <c r="OCH121" s="1845"/>
      <c r="OCI121" s="1538"/>
      <c r="OCJ121" s="1845"/>
      <c r="OCK121" s="1538"/>
      <c r="OCL121" s="1845"/>
      <c r="OCM121" s="1538"/>
      <c r="OCN121" s="1845"/>
      <c r="OCO121" s="1538"/>
      <c r="OCP121" s="1845"/>
      <c r="OCQ121" s="1538"/>
      <c r="OCR121" s="1845"/>
      <c r="OCS121" s="1538"/>
      <c r="OCT121" s="1845"/>
      <c r="OCU121" s="1538"/>
      <c r="OCV121" s="1845"/>
      <c r="OCW121" s="1538"/>
      <c r="OCX121" s="1845"/>
      <c r="OCY121" s="1538"/>
      <c r="OCZ121" s="1845"/>
      <c r="ODA121" s="1538"/>
      <c r="ODB121" s="1845"/>
      <c r="ODC121" s="1538"/>
      <c r="ODD121" s="1845"/>
      <c r="ODE121" s="1538"/>
      <c r="ODF121" s="1845"/>
      <c r="ODG121" s="1538"/>
      <c r="ODH121" s="1845"/>
      <c r="ODI121" s="1538"/>
      <c r="ODJ121" s="1845"/>
      <c r="ODK121" s="1538"/>
      <c r="ODL121" s="1845"/>
      <c r="ODM121" s="1538"/>
      <c r="ODN121" s="1845"/>
      <c r="ODO121" s="1538"/>
      <c r="ODP121" s="1845"/>
      <c r="ODQ121" s="1538"/>
      <c r="ODR121" s="1845"/>
      <c r="ODS121" s="1538"/>
      <c r="ODT121" s="1845"/>
      <c r="ODU121" s="1538"/>
      <c r="ODV121" s="1845"/>
      <c r="ODW121" s="1538"/>
      <c r="ODX121" s="1845"/>
      <c r="ODY121" s="1538"/>
      <c r="ODZ121" s="1845"/>
      <c r="OEA121" s="1538"/>
      <c r="OEB121" s="1845"/>
      <c r="OEC121" s="1538"/>
      <c r="OED121" s="1845"/>
      <c r="OEE121" s="1538"/>
      <c r="OEF121" s="1845"/>
      <c r="OEG121" s="1538"/>
      <c r="OEH121" s="1845"/>
      <c r="OEI121" s="1538"/>
      <c r="OEJ121" s="1845"/>
      <c r="OEK121" s="1538"/>
      <c r="OEL121" s="1845"/>
      <c r="OEM121" s="1538"/>
      <c r="OEN121" s="1845"/>
      <c r="OEO121" s="1538"/>
      <c r="OEP121" s="1845"/>
      <c r="OEQ121" s="1538"/>
      <c r="OER121" s="1845"/>
      <c r="OES121" s="1538"/>
      <c r="OET121" s="1845"/>
      <c r="OEU121" s="1538"/>
      <c r="OEV121" s="1845"/>
      <c r="OEW121" s="1538"/>
      <c r="OEX121" s="1845"/>
      <c r="OEY121" s="1538"/>
      <c r="OEZ121" s="1845"/>
      <c r="OFA121" s="1538"/>
      <c r="OFB121" s="1845"/>
      <c r="OFC121" s="1538"/>
      <c r="OFD121" s="1845"/>
      <c r="OFE121" s="1538"/>
      <c r="OFF121" s="1845"/>
      <c r="OFG121" s="1538"/>
      <c r="OFH121" s="1845"/>
      <c r="OFI121" s="1538"/>
      <c r="OFJ121" s="1845"/>
      <c r="OFK121" s="1538"/>
      <c r="OFL121" s="1845"/>
      <c r="OFM121" s="1538"/>
      <c r="OFN121" s="1845"/>
      <c r="OFO121" s="1538"/>
      <c r="OFP121" s="1845"/>
      <c r="OFQ121" s="1538"/>
      <c r="OFR121" s="1845"/>
      <c r="OFS121" s="1538"/>
      <c r="OFT121" s="1845"/>
      <c r="OFU121" s="1538"/>
      <c r="OFV121" s="1845"/>
      <c r="OFW121" s="1538"/>
      <c r="OFX121" s="1845"/>
      <c r="OFY121" s="1538"/>
      <c r="OFZ121" s="1845"/>
      <c r="OGA121" s="1538"/>
      <c r="OGB121" s="1845"/>
      <c r="OGC121" s="1538"/>
      <c r="OGD121" s="1845"/>
      <c r="OGE121" s="1538"/>
      <c r="OGF121" s="1845"/>
      <c r="OGG121" s="1538"/>
      <c r="OGH121" s="1845"/>
      <c r="OGI121" s="1538"/>
      <c r="OGJ121" s="1845"/>
      <c r="OGK121" s="1538"/>
      <c r="OGL121" s="1845"/>
      <c r="OGM121" s="1538"/>
      <c r="OGN121" s="1845"/>
      <c r="OGO121" s="1538"/>
      <c r="OGP121" s="1845"/>
      <c r="OGQ121" s="1538"/>
      <c r="OGR121" s="1845"/>
      <c r="OGS121" s="1538"/>
      <c r="OGT121" s="1845"/>
      <c r="OGU121" s="1538"/>
      <c r="OGV121" s="1845"/>
      <c r="OGW121" s="1538"/>
      <c r="OGX121" s="1845"/>
      <c r="OGY121" s="1538"/>
      <c r="OGZ121" s="1845"/>
      <c r="OHA121" s="1538"/>
      <c r="OHB121" s="1845"/>
      <c r="OHC121" s="1538"/>
      <c r="OHD121" s="1845"/>
      <c r="OHE121" s="1538"/>
      <c r="OHF121" s="1845"/>
      <c r="OHG121" s="1538"/>
      <c r="OHH121" s="1845"/>
      <c r="OHI121" s="1538"/>
      <c r="OHJ121" s="1845"/>
      <c r="OHK121" s="1538"/>
      <c r="OHL121" s="1845"/>
      <c r="OHM121" s="1538"/>
      <c r="OHN121" s="1845"/>
      <c r="OHO121" s="1538"/>
      <c r="OHP121" s="1845"/>
      <c r="OHQ121" s="1538"/>
      <c r="OHR121" s="1845"/>
      <c r="OHS121" s="1538"/>
      <c r="OHT121" s="1845"/>
      <c r="OHU121" s="1538"/>
      <c r="OHV121" s="1845"/>
      <c r="OHW121" s="1538"/>
      <c r="OHX121" s="1845"/>
      <c r="OHY121" s="1538"/>
      <c r="OHZ121" s="1845"/>
      <c r="OIA121" s="1538"/>
      <c r="OIB121" s="1845"/>
      <c r="OIC121" s="1538"/>
      <c r="OID121" s="1845"/>
      <c r="OIE121" s="1538"/>
      <c r="OIF121" s="1845"/>
      <c r="OIG121" s="1538"/>
      <c r="OIH121" s="1845"/>
      <c r="OII121" s="1538"/>
      <c r="OIJ121" s="1845"/>
      <c r="OIK121" s="1538"/>
      <c r="OIL121" s="1845"/>
      <c r="OIM121" s="1538"/>
      <c r="OIN121" s="1845"/>
      <c r="OIO121" s="1538"/>
      <c r="OIP121" s="1845"/>
      <c r="OIQ121" s="1538"/>
      <c r="OIR121" s="1845"/>
      <c r="OIS121" s="1538"/>
      <c r="OIT121" s="1845"/>
      <c r="OIU121" s="1538"/>
      <c r="OIV121" s="1845"/>
      <c r="OIW121" s="1538"/>
      <c r="OIX121" s="1845"/>
      <c r="OIY121" s="1538"/>
      <c r="OIZ121" s="1845"/>
      <c r="OJA121" s="1538"/>
      <c r="OJB121" s="1845"/>
      <c r="OJC121" s="1538"/>
      <c r="OJD121" s="1845"/>
      <c r="OJE121" s="1538"/>
      <c r="OJF121" s="1845"/>
      <c r="OJG121" s="1538"/>
      <c r="OJH121" s="1845"/>
      <c r="OJI121" s="1538"/>
      <c r="OJJ121" s="1845"/>
      <c r="OJK121" s="1538"/>
      <c r="OJL121" s="1845"/>
      <c r="OJM121" s="1538"/>
      <c r="OJN121" s="1845"/>
      <c r="OJO121" s="1538"/>
      <c r="OJP121" s="1845"/>
      <c r="OJQ121" s="1538"/>
      <c r="OJR121" s="1845"/>
      <c r="OJS121" s="1538"/>
      <c r="OJT121" s="1845"/>
      <c r="OJU121" s="1538"/>
      <c r="OJV121" s="1845"/>
      <c r="OJW121" s="1538"/>
      <c r="OJX121" s="1845"/>
      <c r="OJY121" s="1538"/>
      <c r="OJZ121" s="1845"/>
      <c r="OKA121" s="1538"/>
      <c r="OKB121" s="1845"/>
      <c r="OKC121" s="1538"/>
      <c r="OKD121" s="1845"/>
      <c r="OKE121" s="1538"/>
      <c r="OKF121" s="1845"/>
      <c r="OKG121" s="1538"/>
      <c r="OKH121" s="1845"/>
      <c r="OKI121" s="1538"/>
      <c r="OKJ121" s="1845"/>
      <c r="OKK121" s="1538"/>
      <c r="OKL121" s="1845"/>
      <c r="OKM121" s="1538"/>
      <c r="OKN121" s="1845"/>
      <c r="OKO121" s="1538"/>
      <c r="OKP121" s="1845"/>
      <c r="OKQ121" s="1538"/>
      <c r="OKR121" s="1845"/>
      <c r="OKS121" s="1538"/>
      <c r="OKT121" s="1845"/>
      <c r="OKU121" s="1538"/>
      <c r="OKV121" s="1845"/>
      <c r="OKW121" s="1538"/>
      <c r="OKX121" s="1845"/>
      <c r="OKY121" s="1538"/>
      <c r="OKZ121" s="1845"/>
      <c r="OLA121" s="1538"/>
      <c r="OLB121" s="1845"/>
      <c r="OLC121" s="1538"/>
      <c r="OLD121" s="1845"/>
      <c r="OLE121" s="1538"/>
      <c r="OLF121" s="1845"/>
      <c r="OLG121" s="1538"/>
      <c r="OLH121" s="1845"/>
      <c r="OLI121" s="1538"/>
      <c r="OLJ121" s="1845"/>
      <c r="OLK121" s="1538"/>
      <c r="OLL121" s="1845"/>
      <c r="OLM121" s="1538"/>
      <c r="OLN121" s="1845"/>
      <c r="OLO121" s="1538"/>
      <c r="OLP121" s="1845"/>
      <c r="OLQ121" s="1538"/>
      <c r="OLR121" s="1845"/>
      <c r="OLS121" s="1538"/>
      <c r="OLT121" s="1845"/>
      <c r="OLU121" s="1538"/>
      <c r="OLV121" s="1845"/>
      <c r="OLW121" s="1538"/>
      <c r="OLX121" s="1845"/>
      <c r="OLY121" s="1538"/>
      <c r="OLZ121" s="1845"/>
      <c r="OMA121" s="1538"/>
      <c r="OMB121" s="1845"/>
      <c r="OMC121" s="1538"/>
      <c r="OMD121" s="1845"/>
      <c r="OME121" s="1538"/>
      <c r="OMF121" s="1845"/>
      <c r="OMG121" s="1538"/>
      <c r="OMH121" s="1845"/>
      <c r="OMI121" s="1538"/>
      <c r="OMJ121" s="1845"/>
      <c r="OMK121" s="1538"/>
      <c r="OML121" s="1845"/>
      <c r="OMM121" s="1538"/>
      <c r="OMN121" s="1845"/>
      <c r="OMO121" s="1538"/>
      <c r="OMP121" s="1845"/>
      <c r="OMQ121" s="1538"/>
      <c r="OMR121" s="1845"/>
      <c r="OMS121" s="1538"/>
      <c r="OMT121" s="1845"/>
      <c r="OMU121" s="1538"/>
      <c r="OMV121" s="1845"/>
      <c r="OMW121" s="1538"/>
      <c r="OMX121" s="1845"/>
      <c r="OMY121" s="1538"/>
      <c r="OMZ121" s="1845"/>
      <c r="ONA121" s="1538"/>
      <c r="ONB121" s="1845"/>
      <c r="ONC121" s="1538"/>
      <c r="OND121" s="1845"/>
      <c r="ONE121" s="1538"/>
      <c r="ONF121" s="1845"/>
      <c r="ONG121" s="1538"/>
      <c r="ONH121" s="1845"/>
      <c r="ONI121" s="1538"/>
      <c r="ONJ121" s="1845"/>
      <c r="ONK121" s="1538"/>
      <c r="ONL121" s="1845"/>
      <c r="ONM121" s="1538"/>
      <c r="ONN121" s="1845"/>
      <c r="ONO121" s="1538"/>
      <c r="ONP121" s="1845"/>
      <c r="ONQ121" s="1538"/>
      <c r="ONR121" s="1845"/>
      <c r="ONS121" s="1538"/>
      <c r="ONT121" s="1845"/>
      <c r="ONU121" s="1538"/>
      <c r="ONV121" s="1845"/>
      <c r="ONW121" s="1538"/>
      <c r="ONX121" s="1845"/>
      <c r="ONY121" s="1538"/>
      <c r="ONZ121" s="1845"/>
      <c r="OOA121" s="1538"/>
      <c r="OOB121" s="1845"/>
      <c r="OOC121" s="1538"/>
      <c r="OOD121" s="1845"/>
      <c r="OOE121" s="1538"/>
      <c r="OOF121" s="1845"/>
      <c r="OOG121" s="1538"/>
      <c r="OOH121" s="1845"/>
      <c r="OOI121" s="1538"/>
      <c r="OOJ121" s="1845"/>
      <c r="OOK121" s="1538"/>
      <c r="OOL121" s="1845"/>
      <c r="OOM121" s="1538"/>
      <c r="OON121" s="1845"/>
      <c r="OOO121" s="1538"/>
      <c r="OOP121" s="1845"/>
      <c r="OOQ121" s="1538"/>
      <c r="OOR121" s="1845"/>
      <c r="OOS121" s="1538"/>
      <c r="OOT121" s="1845"/>
      <c r="OOU121" s="1538"/>
      <c r="OOV121" s="1845"/>
      <c r="OOW121" s="1538"/>
      <c r="OOX121" s="1845"/>
      <c r="OOY121" s="1538"/>
      <c r="OOZ121" s="1845"/>
      <c r="OPA121" s="1538"/>
      <c r="OPB121" s="1845"/>
      <c r="OPC121" s="1538"/>
      <c r="OPD121" s="1845"/>
      <c r="OPE121" s="1538"/>
      <c r="OPF121" s="1845"/>
      <c r="OPG121" s="1538"/>
      <c r="OPH121" s="1845"/>
      <c r="OPI121" s="1538"/>
      <c r="OPJ121" s="1845"/>
      <c r="OPK121" s="1538"/>
      <c r="OPL121" s="1845"/>
      <c r="OPM121" s="1538"/>
      <c r="OPN121" s="1845"/>
      <c r="OPO121" s="1538"/>
      <c r="OPP121" s="1845"/>
      <c r="OPQ121" s="1538"/>
      <c r="OPR121" s="1845"/>
      <c r="OPS121" s="1538"/>
      <c r="OPT121" s="1845"/>
      <c r="OPU121" s="1538"/>
      <c r="OPV121" s="1845"/>
      <c r="OPW121" s="1538"/>
      <c r="OPX121" s="1845"/>
      <c r="OPY121" s="1538"/>
      <c r="OPZ121" s="1845"/>
      <c r="OQA121" s="1538"/>
      <c r="OQB121" s="1845"/>
      <c r="OQC121" s="1538"/>
      <c r="OQD121" s="1845"/>
      <c r="OQE121" s="1538"/>
      <c r="OQF121" s="1845"/>
      <c r="OQG121" s="1538"/>
      <c r="OQH121" s="1845"/>
      <c r="OQI121" s="1538"/>
      <c r="OQJ121" s="1845"/>
      <c r="OQK121" s="1538"/>
      <c r="OQL121" s="1845"/>
      <c r="OQM121" s="1538"/>
      <c r="OQN121" s="1845"/>
      <c r="OQO121" s="1538"/>
      <c r="OQP121" s="1845"/>
      <c r="OQQ121" s="1538"/>
      <c r="OQR121" s="1845"/>
      <c r="OQS121" s="1538"/>
      <c r="OQT121" s="1845"/>
      <c r="OQU121" s="1538"/>
      <c r="OQV121" s="1845"/>
      <c r="OQW121" s="1538"/>
      <c r="OQX121" s="1845"/>
      <c r="OQY121" s="1538"/>
      <c r="OQZ121" s="1845"/>
      <c r="ORA121" s="1538"/>
      <c r="ORB121" s="1845"/>
      <c r="ORC121" s="1538"/>
      <c r="ORD121" s="1845"/>
      <c r="ORE121" s="1538"/>
      <c r="ORF121" s="1845"/>
      <c r="ORG121" s="1538"/>
      <c r="ORH121" s="1845"/>
      <c r="ORI121" s="1538"/>
      <c r="ORJ121" s="1845"/>
      <c r="ORK121" s="1538"/>
      <c r="ORL121" s="1845"/>
      <c r="ORM121" s="1538"/>
      <c r="ORN121" s="1845"/>
      <c r="ORO121" s="1538"/>
      <c r="ORP121" s="1845"/>
      <c r="ORQ121" s="1538"/>
      <c r="ORR121" s="1845"/>
      <c r="ORS121" s="1538"/>
      <c r="ORT121" s="1845"/>
      <c r="ORU121" s="1538"/>
      <c r="ORV121" s="1845"/>
      <c r="ORW121" s="1538"/>
      <c r="ORX121" s="1845"/>
      <c r="ORY121" s="1538"/>
      <c r="ORZ121" s="1845"/>
      <c r="OSA121" s="1538"/>
      <c r="OSB121" s="1845"/>
      <c r="OSC121" s="1538"/>
      <c r="OSD121" s="1845"/>
      <c r="OSE121" s="1538"/>
      <c r="OSF121" s="1845"/>
      <c r="OSG121" s="1538"/>
      <c r="OSH121" s="1845"/>
      <c r="OSI121" s="1538"/>
      <c r="OSJ121" s="1845"/>
      <c r="OSK121" s="1538"/>
      <c r="OSL121" s="1845"/>
      <c r="OSM121" s="1538"/>
      <c r="OSN121" s="1845"/>
      <c r="OSO121" s="1538"/>
      <c r="OSP121" s="1845"/>
      <c r="OSQ121" s="1538"/>
      <c r="OSR121" s="1845"/>
      <c r="OSS121" s="1538"/>
      <c r="OST121" s="1845"/>
      <c r="OSU121" s="1538"/>
      <c r="OSV121" s="1845"/>
      <c r="OSW121" s="1538"/>
      <c r="OSX121" s="1845"/>
      <c r="OSY121" s="1538"/>
      <c r="OSZ121" s="1845"/>
      <c r="OTA121" s="1538"/>
      <c r="OTB121" s="1845"/>
      <c r="OTC121" s="1538"/>
      <c r="OTD121" s="1845"/>
      <c r="OTE121" s="1538"/>
      <c r="OTF121" s="1845"/>
      <c r="OTG121" s="1538"/>
      <c r="OTH121" s="1845"/>
      <c r="OTI121" s="1538"/>
      <c r="OTJ121" s="1845"/>
      <c r="OTK121" s="1538"/>
      <c r="OTL121" s="1845"/>
      <c r="OTM121" s="1538"/>
      <c r="OTN121" s="1845"/>
      <c r="OTO121" s="1538"/>
      <c r="OTP121" s="1845"/>
      <c r="OTQ121" s="1538"/>
      <c r="OTR121" s="1845"/>
      <c r="OTS121" s="1538"/>
      <c r="OTT121" s="1845"/>
      <c r="OTU121" s="1538"/>
      <c r="OTV121" s="1845"/>
      <c r="OTW121" s="1538"/>
      <c r="OTX121" s="1845"/>
      <c r="OTY121" s="1538"/>
      <c r="OTZ121" s="1845"/>
      <c r="OUA121" s="1538"/>
      <c r="OUB121" s="1845"/>
      <c r="OUC121" s="1538"/>
      <c r="OUD121" s="1845"/>
      <c r="OUE121" s="1538"/>
      <c r="OUF121" s="1845"/>
      <c r="OUG121" s="1538"/>
      <c r="OUH121" s="1845"/>
      <c r="OUI121" s="1538"/>
      <c r="OUJ121" s="1845"/>
      <c r="OUK121" s="1538"/>
      <c r="OUL121" s="1845"/>
      <c r="OUM121" s="1538"/>
      <c r="OUN121" s="1845"/>
      <c r="OUO121" s="1538"/>
      <c r="OUP121" s="1845"/>
      <c r="OUQ121" s="1538"/>
      <c r="OUR121" s="1845"/>
      <c r="OUS121" s="1538"/>
      <c r="OUT121" s="1845"/>
      <c r="OUU121" s="1538"/>
      <c r="OUV121" s="1845"/>
      <c r="OUW121" s="1538"/>
      <c r="OUX121" s="1845"/>
      <c r="OUY121" s="1538"/>
      <c r="OUZ121" s="1845"/>
      <c r="OVA121" s="1538"/>
      <c r="OVB121" s="1845"/>
      <c r="OVC121" s="1538"/>
      <c r="OVD121" s="1845"/>
      <c r="OVE121" s="1538"/>
      <c r="OVF121" s="1845"/>
      <c r="OVG121" s="1538"/>
      <c r="OVH121" s="1845"/>
      <c r="OVI121" s="1538"/>
      <c r="OVJ121" s="1845"/>
      <c r="OVK121" s="1538"/>
      <c r="OVL121" s="1845"/>
      <c r="OVM121" s="1538"/>
      <c r="OVN121" s="1845"/>
      <c r="OVO121" s="1538"/>
      <c r="OVP121" s="1845"/>
      <c r="OVQ121" s="1538"/>
      <c r="OVR121" s="1845"/>
      <c r="OVS121" s="1538"/>
      <c r="OVT121" s="1845"/>
      <c r="OVU121" s="1538"/>
      <c r="OVV121" s="1845"/>
      <c r="OVW121" s="1538"/>
      <c r="OVX121" s="1845"/>
      <c r="OVY121" s="1538"/>
      <c r="OVZ121" s="1845"/>
      <c r="OWA121" s="1538"/>
      <c r="OWB121" s="1845"/>
      <c r="OWC121" s="1538"/>
      <c r="OWD121" s="1845"/>
      <c r="OWE121" s="1538"/>
      <c r="OWF121" s="1845"/>
      <c r="OWG121" s="1538"/>
      <c r="OWH121" s="1845"/>
      <c r="OWI121" s="1538"/>
      <c r="OWJ121" s="1845"/>
      <c r="OWK121" s="1538"/>
      <c r="OWL121" s="1845"/>
      <c r="OWM121" s="1538"/>
      <c r="OWN121" s="1845"/>
      <c r="OWO121" s="1538"/>
      <c r="OWP121" s="1845"/>
      <c r="OWQ121" s="1538"/>
      <c r="OWR121" s="1845"/>
      <c r="OWS121" s="1538"/>
      <c r="OWT121" s="1845"/>
      <c r="OWU121" s="1538"/>
      <c r="OWV121" s="1845"/>
      <c r="OWW121" s="1538"/>
      <c r="OWX121" s="1845"/>
      <c r="OWY121" s="1538"/>
      <c r="OWZ121" s="1845"/>
      <c r="OXA121" s="1538"/>
      <c r="OXB121" s="1845"/>
      <c r="OXC121" s="1538"/>
      <c r="OXD121" s="1845"/>
      <c r="OXE121" s="1538"/>
      <c r="OXF121" s="1845"/>
      <c r="OXG121" s="1538"/>
      <c r="OXH121" s="1845"/>
      <c r="OXI121" s="1538"/>
      <c r="OXJ121" s="1845"/>
      <c r="OXK121" s="1538"/>
      <c r="OXL121" s="1845"/>
      <c r="OXM121" s="1538"/>
      <c r="OXN121" s="1845"/>
      <c r="OXO121" s="1538"/>
      <c r="OXP121" s="1845"/>
      <c r="OXQ121" s="1538"/>
      <c r="OXR121" s="1845"/>
      <c r="OXS121" s="1538"/>
      <c r="OXT121" s="1845"/>
      <c r="OXU121" s="1538"/>
      <c r="OXV121" s="1845"/>
      <c r="OXW121" s="1538"/>
      <c r="OXX121" s="1845"/>
      <c r="OXY121" s="1538"/>
      <c r="OXZ121" s="1845"/>
      <c r="OYA121" s="1538"/>
      <c r="OYB121" s="1845"/>
      <c r="OYC121" s="1538"/>
      <c r="OYD121" s="1845"/>
      <c r="OYE121" s="1538"/>
      <c r="OYF121" s="1845"/>
      <c r="OYG121" s="1538"/>
      <c r="OYH121" s="1845"/>
      <c r="OYI121" s="1538"/>
      <c r="OYJ121" s="1845"/>
      <c r="OYK121" s="1538"/>
      <c r="OYL121" s="1845"/>
      <c r="OYM121" s="1538"/>
      <c r="OYN121" s="1845"/>
      <c r="OYO121" s="1538"/>
      <c r="OYP121" s="1845"/>
      <c r="OYQ121" s="1538"/>
      <c r="OYR121" s="1845"/>
      <c r="OYS121" s="1538"/>
      <c r="OYT121" s="1845"/>
      <c r="OYU121" s="1538"/>
      <c r="OYV121" s="1845"/>
      <c r="OYW121" s="1538"/>
      <c r="OYX121" s="1845"/>
      <c r="OYY121" s="1538"/>
      <c r="OYZ121" s="1845"/>
      <c r="OZA121" s="1538"/>
      <c r="OZB121" s="1845"/>
      <c r="OZC121" s="1538"/>
      <c r="OZD121" s="1845"/>
      <c r="OZE121" s="1538"/>
      <c r="OZF121" s="1845"/>
      <c r="OZG121" s="1538"/>
      <c r="OZH121" s="1845"/>
      <c r="OZI121" s="1538"/>
      <c r="OZJ121" s="1845"/>
      <c r="OZK121" s="1538"/>
      <c r="OZL121" s="1845"/>
      <c r="OZM121" s="1538"/>
      <c r="OZN121" s="1845"/>
      <c r="OZO121" s="1538"/>
      <c r="OZP121" s="1845"/>
      <c r="OZQ121" s="1538"/>
      <c r="OZR121" s="1845"/>
      <c r="OZS121" s="1538"/>
      <c r="OZT121" s="1845"/>
      <c r="OZU121" s="1538"/>
      <c r="OZV121" s="1845"/>
      <c r="OZW121" s="1538"/>
      <c r="OZX121" s="1845"/>
      <c r="OZY121" s="1538"/>
      <c r="OZZ121" s="1845"/>
      <c r="PAA121" s="1538"/>
      <c r="PAB121" s="1845"/>
      <c r="PAC121" s="1538"/>
      <c r="PAD121" s="1845"/>
      <c r="PAE121" s="1538"/>
      <c r="PAF121" s="1845"/>
      <c r="PAG121" s="1538"/>
      <c r="PAH121" s="1845"/>
      <c r="PAI121" s="1538"/>
      <c r="PAJ121" s="1845"/>
      <c r="PAK121" s="1538"/>
      <c r="PAL121" s="1845"/>
      <c r="PAM121" s="1538"/>
      <c r="PAN121" s="1845"/>
      <c r="PAO121" s="1538"/>
      <c r="PAP121" s="1845"/>
      <c r="PAQ121" s="1538"/>
      <c r="PAR121" s="1845"/>
      <c r="PAS121" s="1538"/>
      <c r="PAT121" s="1845"/>
      <c r="PAU121" s="1538"/>
      <c r="PAV121" s="1845"/>
      <c r="PAW121" s="1538"/>
      <c r="PAX121" s="1845"/>
      <c r="PAY121" s="1538"/>
      <c r="PAZ121" s="1845"/>
      <c r="PBA121" s="1538"/>
      <c r="PBB121" s="1845"/>
      <c r="PBC121" s="1538"/>
      <c r="PBD121" s="1845"/>
      <c r="PBE121" s="1538"/>
      <c r="PBF121" s="1845"/>
      <c r="PBG121" s="1538"/>
      <c r="PBH121" s="1845"/>
      <c r="PBI121" s="1538"/>
      <c r="PBJ121" s="1845"/>
      <c r="PBK121" s="1538"/>
      <c r="PBL121" s="1845"/>
      <c r="PBM121" s="1538"/>
      <c r="PBN121" s="1845"/>
      <c r="PBO121" s="1538"/>
      <c r="PBP121" s="1845"/>
      <c r="PBQ121" s="1538"/>
      <c r="PBR121" s="1845"/>
      <c r="PBS121" s="1538"/>
      <c r="PBT121" s="1845"/>
      <c r="PBU121" s="1538"/>
      <c r="PBV121" s="1845"/>
      <c r="PBW121" s="1538"/>
      <c r="PBX121" s="1845"/>
      <c r="PBY121" s="1538"/>
      <c r="PBZ121" s="1845"/>
      <c r="PCA121" s="1538"/>
      <c r="PCB121" s="1845"/>
      <c r="PCC121" s="1538"/>
      <c r="PCD121" s="1845"/>
      <c r="PCE121" s="1538"/>
      <c r="PCF121" s="1845"/>
      <c r="PCG121" s="1538"/>
      <c r="PCH121" s="1845"/>
      <c r="PCI121" s="1538"/>
      <c r="PCJ121" s="1845"/>
      <c r="PCK121" s="1538"/>
      <c r="PCL121" s="1845"/>
      <c r="PCM121" s="1538"/>
      <c r="PCN121" s="1845"/>
      <c r="PCO121" s="1538"/>
      <c r="PCP121" s="1845"/>
      <c r="PCQ121" s="1538"/>
      <c r="PCR121" s="1845"/>
      <c r="PCS121" s="1538"/>
      <c r="PCT121" s="1845"/>
      <c r="PCU121" s="1538"/>
      <c r="PCV121" s="1845"/>
      <c r="PCW121" s="1538"/>
      <c r="PCX121" s="1845"/>
      <c r="PCY121" s="1538"/>
      <c r="PCZ121" s="1845"/>
      <c r="PDA121" s="1538"/>
      <c r="PDB121" s="1845"/>
      <c r="PDC121" s="1538"/>
      <c r="PDD121" s="1845"/>
      <c r="PDE121" s="1538"/>
      <c r="PDF121" s="1845"/>
      <c r="PDG121" s="1538"/>
      <c r="PDH121" s="1845"/>
      <c r="PDI121" s="1538"/>
      <c r="PDJ121" s="1845"/>
      <c r="PDK121" s="1538"/>
      <c r="PDL121" s="1845"/>
      <c r="PDM121" s="1538"/>
      <c r="PDN121" s="1845"/>
      <c r="PDO121" s="1538"/>
      <c r="PDP121" s="1845"/>
      <c r="PDQ121" s="1538"/>
      <c r="PDR121" s="1845"/>
      <c r="PDS121" s="1538"/>
      <c r="PDT121" s="1845"/>
      <c r="PDU121" s="1538"/>
      <c r="PDV121" s="1845"/>
      <c r="PDW121" s="1538"/>
      <c r="PDX121" s="1845"/>
      <c r="PDY121" s="1538"/>
      <c r="PDZ121" s="1845"/>
      <c r="PEA121" s="1538"/>
      <c r="PEB121" s="1845"/>
      <c r="PEC121" s="1538"/>
      <c r="PED121" s="1845"/>
      <c r="PEE121" s="1538"/>
      <c r="PEF121" s="1845"/>
      <c r="PEG121" s="1538"/>
      <c r="PEH121" s="1845"/>
      <c r="PEI121" s="1538"/>
      <c r="PEJ121" s="1845"/>
      <c r="PEK121" s="1538"/>
      <c r="PEL121" s="1845"/>
      <c r="PEM121" s="1538"/>
      <c r="PEN121" s="1845"/>
      <c r="PEO121" s="1538"/>
      <c r="PEP121" s="1845"/>
      <c r="PEQ121" s="1538"/>
      <c r="PER121" s="1845"/>
      <c r="PES121" s="1538"/>
      <c r="PET121" s="1845"/>
      <c r="PEU121" s="1538"/>
      <c r="PEV121" s="1845"/>
      <c r="PEW121" s="1538"/>
      <c r="PEX121" s="1845"/>
      <c r="PEY121" s="1538"/>
      <c r="PEZ121" s="1845"/>
      <c r="PFA121" s="1538"/>
      <c r="PFB121" s="1845"/>
      <c r="PFC121" s="1538"/>
      <c r="PFD121" s="1845"/>
      <c r="PFE121" s="1538"/>
      <c r="PFF121" s="1845"/>
      <c r="PFG121" s="1538"/>
      <c r="PFH121" s="1845"/>
      <c r="PFI121" s="1538"/>
      <c r="PFJ121" s="1845"/>
      <c r="PFK121" s="1538"/>
      <c r="PFL121" s="1845"/>
      <c r="PFM121" s="1538"/>
      <c r="PFN121" s="1845"/>
      <c r="PFO121" s="1538"/>
      <c r="PFP121" s="1845"/>
      <c r="PFQ121" s="1538"/>
      <c r="PFR121" s="1845"/>
      <c r="PFS121" s="1538"/>
      <c r="PFT121" s="1845"/>
      <c r="PFU121" s="1538"/>
      <c r="PFV121" s="1845"/>
      <c r="PFW121" s="1538"/>
      <c r="PFX121" s="1845"/>
      <c r="PFY121" s="1538"/>
      <c r="PFZ121" s="1845"/>
      <c r="PGA121" s="1538"/>
      <c r="PGB121" s="1845"/>
      <c r="PGC121" s="1538"/>
      <c r="PGD121" s="1845"/>
      <c r="PGE121" s="1538"/>
      <c r="PGF121" s="1845"/>
      <c r="PGG121" s="1538"/>
      <c r="PGH121" s="1845"/>
      <c r="PGI121" s="1538"/>
      <c r="PGJ121" s="1845"/>
      <c r="PGK121" s="1538"/>
      <c r="PGL121" s="1845"/>
      <c r="PGM121" s="1538"/>
      <c r="PGN121" s="1845"/>
      <c r="PGO121" s="1538"/>
      <c r="PGP121" s="1845"/>
      <c r="PGQ121" s="1538"/>
      <c r="PGR121" s="1845"/>
      <c r="PGS121" s="1538"/>
      <c r="PGT121" s="1845"/>
      <c r="PGU121" s="1538"/>
      <c r="PGV121" s="1845"/>
      <c r="PGW121" s="1538"/>
      <c r="PGX121" s="1845"/>
      <c r="PGY121" s="1538"/>
      <c r="PGZ121" s="1845"/>
      <c r="PHA121" s="1538"/>
      <c r="PHB121" s="1845"/>
      <c r="PHC121" s="1538"/>
      <c r="PHD121" s="1845"/>
      <c r="PHE121" s="1538"/>
      <c r="PHF121" s="1845"/>
      <c r="PHG121" s="1538"/>
      <c r="PHH121" s="1845"/>
      <c r="PHI121" s="1538"/>
      <c r="PHJ121" s="1845"/>
      <c r="PHK121" s="1538"/>
      <c r="PHL121" s="1845"/>
      <c r="PHM121" s="1538"/>
      <c r="PHN121" s="1845"/>
      <c r="PHO121" s="1538"/>
      <c r="PHP121" s="1845"/>
      <c r="PHQ121" s="1538"/>
      <c r="PHR121" s="1845"/>
      <c r="PHS121" s="1538"/>
      <c r="PHT121" s="1845"/>
      <c r="PHU121" s="1538"/>
      <c r="PHV121" s="1845"/>
      <c r="PHW121" s="1538"/>
      <c r="PHX121" s="1845"/>
      <c r="PHY121" s="1538"/>
      <c r="PHZ121" s="1845"/>
      <c r="PIA121" s="1538"/>
      <c r="PIB121" s="1845"/>
      <c r="PIC121" s="1538"/>
      <c r="PID121" s="1845"/>
      <c r="PIE121" s="1538"/>
      <c r="PIF121" s="1845"/>
      <c r="PIG121" s="1538"/>
      <c r="PIH121" s="1845"/>
      <c r="PII121" s="1538"/>
      <c r="PIJ121" s="1845"/>
      <c r="PIK121" s="1538"/>
      <c r="PIL121" s="1845"/>
      <c r="PIM121" s="1538"/>
      <c r="PIN121" s="1845"/>
      <c r="PIO121" s="1538"/>
      <c r="PIP121" s="1845"/>
      <c r="PIQ121" s="1538"/>
      <c r="PIR121" s="1845"/>
      <c r="PIS121" s="1538"/>
      <c r="PIT121" s="1845"/>
      <c r="PIU121" s="1538"/>
      <c r="PIV121" s="1845"/>
      <c r="PIW121" s="1538"/>
      <c r="PIX121" s="1845"/>
      <c r="PIY121" s="1538"/>
      <c r="PIZ121" s="1845"/>
      <c r="PJA121" s="1538"/>
      <c r="PJB121" s="1845"/>
      <c r="PJC121" s="1538"/>
      <c r="PJD121" s="1845"/>
      <c r="PJE121" s="1538"/>
      <c r="PJF121" s="1845"/>
      <c r="PJG121" s="1538"/>
      <c r="PJH121" s="1845"/>
      <c r="PJI121" s="1538"/>
      <c r="PJJ121" s="1845"/>
      <c r="PJK121" s="1538"/>
      <c r="PJL121" s="1845"/>
      <c r="PJM121" s="1538"/>
      <c r="PJN121" s="1845"/>
      <c r="PJO121" s="1538"/>
      <c r="PJP121" s="1845"/>
      <c r="PJQ121" s="1538"/>
      <c r="PJR121" s="1845"/>
      <c r="PJS121" s="1538"/>
      <c r="PJT121" s="1845"/>
      <c r="PJU121" s="1538"/>
      <c r="PJV121" s="1845"/>
      <c r="PJW121" s="1538"/>
      <c r="PJX121" s="1845"/>
      <c r="PJY121" s="1538"/>
      <c r="PJZ121" s="1845"/>
      <c r="PKA121" s="1538"/>
      <c r="PKB121" s="1845"/>
      <c r="PKC121" s="1538"/>
      <c r="PKD121" s="1845"/>
      <c r="PKE121" s="1538"/>
      <c r="PKF121" s="1845"/>
      <c r="PKG121" s="1538"/>
      <c r="PKH121" s="1845"/>
      <c r="PKI121" s="1538"/>
      <c r="PKJ121" s="1845"/>
      <c r="PKK121" s="1538"/>
      <c r="PKL121" s="1845"/>
      <c r="PKM121" s="1538"/>
      <c r="PKN121" s="1845"/>
      <c r="PKO121" s="1538"/>
      <c r="PKP121" s="1845"/>
      <c r="PKQ121" s="1538"/>
      <c r="PKR121" s="1845"/>
      <c r="PKS121" s="1538"/>
      <c r="PKT121" s="1845"/>
      <c r="PKU121" s="1538"/>
      <c r="PKV121" s="1845"/>
      <c r="PKW121" s="1538"/>
      <c r="PKX121" s="1845"/>
      <c r="PKY121" s="1538"/>
      <c r="PKZ121" s="1845"/>
      <c r="PLA121" s="1538"/>
      <c r="PLB121" s="1845"/>
      <c r="PLC121" s="1538"/>
      <c r="PLD121" s="1845"/>
      <c r="PLE121" s="1538"/>
      <c r="PLF121" s="1845"/>
      <c r="PLG121" s="1538"/>
      <c r="PLH121" s="1845"/>
      <c r="PLI121" s="1538"/>
      <c r="PLJ121" s="1845"/>
      <c r="PLK121" s="1538"/>
      <c r="PLL121" s="1845"/>
      <c r="PLM121" s="1538"/>
      <c r="PLN121" s="1845"/>
      <c r="PLO121" s="1538"/>
      <c r="PLP121" s="1845"/>
      <c r="PLQ121" s="1538"/>
      <c r="PLR121" s="1845"/>
      <c r="PLS121" s="1538"/>
      <c r="PLT121" s="1845"/>
      <c r="PLU121" s="1538"/>
      <c r="PLV121" s="1845"/>
      <c r="PLW121" s="1538"/>
      <c r="PLX121" s="1845"/>
      <c r="PLY121" s="1538"/>
      <c r="PLZ121" s="1845"/>
      <c r="PMA121" s="1538"/>
      <c r="PMB121" s="1845"/>
      <c r="PMC121" s="1538"/>
      <c r="PMD121" s="1845"/>
      <c r="PME121" s="1538"/>
      <c r="PMF121" s="1845"/>
      <c r="PMG121" s="1538"/>
      <c r="PMH121" s="1845"/>
      <c r="PMI121" s="1538"/>
      <c r="PMJ121" s="1845"/>
      <c r="PMK121" s="1538"/>
      <c r="PML121" s="1845"/>
      <c r="PMM121" s="1538"/>
      <c r="PMN121" s="1845"/>
      <c r="PMO121" s="1538"/>
      <c r="PMP121" s="1845"/>
      <c r="PMQ121" s="1538"/>
      <c r="PMR121" s="1845"/>
      <c r="PMS121" s="1538"/>
      <c r="PMT121" s="1845"/>
      <c r="PMU121" s="1538"/>
      <c r="PMV121" s="1845"/>
      <c r="PMW121" s="1538"/>
      <c r="PMX121" s="1845"/>
      <c r="PMY121" s="1538"/>
      <c r="PMZ121" s="1845"/>
      <c r="PNA121" s="1538"/>
      <c r="PNB121" s="1845"/>
      <c r="PNC121" s="1538"/>
      <c r="PND121" s="1845"/>
      <c r="PNE121" s="1538"/>
      <c r="PNF121" s="1845"/>
      <c r="PNG121" s="1538"/>
      <c r="PNH121" s="1845"/>
      <c r="PNI121" s="1538"/>
      <c r="PNJ121" s="1845"/>
      <c r="PNK121" s="1538"/>
      <c r="PNL121" s="1845"/>
      <c r="PNM121" s="1538"/>
      <c r="PNN121" s="1845"/>
      <c r="PNO121" s="1538"/>
      <c r="PNP121" s="1845"/>
      <c r="PNQ121" s="1538"/>
      <c r="PNR121" s="1845"/>
      <c r="PNS121" s="1538"/>
      <c r="PNT121" s="1845"/>
      <c r="PNU121" s="1538"/>
      <c r="PNV121" s="1845"/>
      <c r="PNW121" s="1538"/>
      <c r="PNX121" s="1845"/>
      <c r="PNY121" s="1538"/>
      <c r="PNZ121" s="1845"/>
      <c r="POA121" s="1538"/>
      <c r="POB121" s="1845"/>
      <c r="POC121" s="1538"/>
      <c r="POD121" s="1845"/>
      <c r="POE121" s="1538"/>
      <c r="POF121" s="1845"/>
      <c r="POG121" s="1538"/>
      <c r="POH121" s="1845"/>
      <c r="POI121" s="1538"/>
      <c r="POJ121" s="1845"/>
      <c r="POK121" s="1538"/>
      <c r="POL121" s="1845"/>
      <c r="POM121" s="1538"/>
      <c r="PON121" s="1845"/>
      <c r="POO121" s="1538"/>
      <c r="POP121" s="1845"/>
      <c r="POQ121" s="1538"/>
      <c r="POR121" s="1845"/>
      <c r="POS121" s="1538"/>
      <c r="POT121" s="1845"/>
      <c r="POU121" s="1538"/>
      <c r="POV121" s="1845"/>
      <c r="POW121" s="1538"/>
      <c r="POX121" s="1845"/>
      <c r="POY121" s="1538"/>
      <c r="POZ121" s="1845"/>
      <c r="PPA121" s="1538"/>
      <c r="PPB121" s="1845"/>
      <c r="PPC121" s="1538"/>
      <c r="PPD121" s="1845"/>
      <c r="PPE121" s="1538"/>
      <c r="PPF121" s="1845"/>
      <c r="PPG121" s="1538"/>
      <c r="PPH121" s="1845"/>
      <c r="PPI121" s="1538"/>
      <c r="PPJ121" s="1845"/>
      <c r="PPK121" s="1538"/>
      <c r="PPL121" s="1845"/>
      <c r="PPM121" s="1538"/>
      <c r="PPN121" s="1845"/>
      <c r="PPO121" s="1538"/>
      <c r="PPP121" s="1845"/>
      <c r="PPQ121" s="1538"/>
      <c r="PPR121" s="1845"/>
      <c r="PPS121" s="1538"/>
      <c r="PPT121" s="1845"/>
      <c r="PPU121" s="1538"/>
      <c r="PPV121" s="1845"/>
      <c r="PPW121" s="1538"/>
      <c r="PPX121" s="1845"/>
      <c r="PPY121" s="1538"/>
      <c r="PPZ121" s="1845"/>
      <c r="PQA121" s="1538"/>
      <c r="PQB121" s="1845"/>
      <c r="PQC121" s="1538"/>
      <c r="PQD121" s="1845"/>
      <c r="PQE121" s="1538"/>
      <c r="PQF121" s="1845"/>
      <c r="PQG121" s="1538"/>
      <c r="PQH121" s="1845"/>
      <c r="PQI121" s="1538"/>
      <c r="PQJ121" s="1845"/>
      <c r="PQK121" s="1538"/>
      <c r="PQL121" s="1845"/>
      <c r="PQM121" s="1538"/>
      <c r="PQN121" s="1845"/>
      <c r="PQO121" s="1538"/>
      <c r="PQP121" s="1845"/>
      <c r="PQQ121" s="1538"/>
      <c r="PQR121" s="1845"/>
      <c r="PQS121" s="1538"/>
      <c r="PQT121" s="1845"/>
      <c r="PQU121" s="1538"/>
      <c r="PQV121" s="1845"/>
      <c r="PQW121" s="1538"/>
      <c r="PQX121" s="1845"/>
      <c r="PQY121" s="1538"/>
      <c r="PQZ121" s="1845"/>
      <c r="PRA121" s="1538"/>
      <c r="PRB121" s="1845"/>
      <c r="PRC121" s="1538"/>
      <c r="PRD121" s="1845"/>
      <c r="PRE121" s="1538"/>
      <c r="PRF121" s="1845"/>
      <c r="PRG121" s="1538"/>
      <c r="PRH121" s="1845"/>
      <c r="PRI121" s="1538"/>
      <c r="PRJ121" s="1845"/>
      <c r="PRK121" s="1538"/>
      <c r="PRL121" s="1845"/>
      <c r="PRM121" s="1538"/>
      <c r="PRN121" s="1845"/>
      <c r="PRO121" s="1538"/>
      <c r="PRP121" s="1845"/>
      <c r="PRQ121" s="1538"/>
      <c r="PRR121" s="1845"/>
      <c r="PRS121" s="1538"/>
      <c r="PRT121" s="1845"/>
      <c r="PRU121" s="1538"/>
      <c r="PRV121" s="1845"/>
      <c r="PRW121" s="1538"/>
      <c r="PRX121" s="1845"/>
      <c r="PRY121" s="1538"/>
      <c r="PRZ121" s="1845"/>
      <c r="PSA121" s="1538"/>
      <c r="PSB121" s="1845"/>
      <c r="PSC121" s="1538"/>
      <c r="PSD121" s="1845"/>
      <c r="PSE121" s="1538"/>
      <c r="PSF121" s="1845"/>
      <c r="PSG121" s="1538"/>
      <c r="PSH121" s="1845"/>
      <c r="PSI121" s="1538"/>
      <c r="PSJ121" s="1845"/>
      <c r="PSK121" s="1538"/>
      <c r="PSL121" s="1845"/>
      <c r="PSM121" s="1538"/>
      <c r="PSN121" s="1845"/>
      <c r="PSO121" s="1538"/>
      <c r="PSP121" s="1845"/>
      <c r="PSQ121" s="1538"/>
      <c r="PSR121" s="1845"/>
      <c r="PSS121" s="1538"/>
      <c r="PST121" s="1845"/>
      <c r="PSU121" s="1538"/>
      <c r="PSV121" s="1845"/>
      <c r="PSW121" s="1538"/>
      <c r="PSX121" s="1845"/>
      <c r="PSY121" s="1538"/>
      <c r="PSZ121" s="1845"/>
      <c r="PTA121" s="1538"/>
      <c r="PTB121" s="1845"/>
      <c r="PTC121" s="1538"/>
      <c r="PTD121" s="1845"/>
      <c r="PTE121" s="1538"/>
      <c r="PTF121" s="1845"/>
      <c r="PTG121" s="1538"/>
      <c r="PTH121" s="1845"/>
      <c r="PTI121" s="1538"/>
      <c r="PTJ121" s="1845"/>
      <c r="PTK121" s="1538"/>
      <c r="PTL121" s="1845"/>
      <c r="PTM121" s="1538"/>
      <c r="PTN121" s="1845"/>
      <c r="PTO121" s="1538"/>
      <c r="PTP121" s="1845"/>
      <c r="PTQ121" s="1538"/>
      <c r="PTR121" s="1845"/>
      <c r="PTS121" s="1538"/>
      <c r="PTT121" s="1845"/>
      <c r="PTU121" s="1538"/>
      <c r="PTV121" s="1845"/>
      <c r="PTW121" s="1538"/>
      <c r="PTX121" s="1845"/>
      <c r="PTY121" s="1538"/>
      <c r="PTZ121" s="1845"/>
      <c r="PUA121" s="1538"/>
      <c r="PUB121" s="1845"/>
      <c r="PUC121" s="1538"/>
      <c r="PUD121" s="1845"/>
      <c r="PUE121" s="1538"/>
      <c r="PUF121" s="1845"/>
      <c r="PUG121" s="1538"/>
      <c r="PUH121" s="1845"/>
      <c r="PUI121" s="1538"/>
      <c r="PUJ121" s="1845"/>
      <c r="PUK121" s="1538"/>
      <c r="PUL121" s="1845"/>
      <c r="PUM121" s="1538"/>
      <c r="PUN121" s="1845"/>
      <c r="PUO121" s="1538"/>
      <c r="PUP121" s="1845"/>
      <c r="PUQ121" s="1538"/>
      <c r="PUR121" s="1845"/>
      <c r="PUS121" s="1538"/>
      <c r="PUT121" s="1845"/>
      <c r="PUU121" s="1538"/>
      <c r="PUV121" s="1845"/>
      <c r="PUW121" s="1538"/>
      <c r="PUX121" s="1845"/>
      <c r="PUY121" s="1538"/>
      <c r="PUZ121" s="1845"/>
      <c r="PVA121" s="1538"/>
      <c r="PVB121" s="1845"/>
      <c r="PVC121" s="1538"/>
      <c r="PVD121" s="1845"/>
      <c r="PVE121" s="1538"/>
      <c r="PVF121" s="1845"/>
      <c r="PVG121" s="1538"/>
      <c r="PVH121" s="1845"/>
      <c r="PVI121" s="1538"/>
      <c r="PVJ121" s="1845"/>
      <c r="PVK121" s="1538"/>
      <c r="PVL121" s="1845"/>
      <c r="PVM121" s="1538"/>
      <c r="PVN121" s="1845"/>
      <c r="PVO121" s="1538"/>
      <c r="PVP121" s="1845"/>
      <c r="PVQ121" s="1538"/>
      <c r="PVR121" s="1845"/>
      <c r="PVS121" s="1538"/>
      <c r="PVT121" s="1845"/>
      <c r="PVU121" s="1538"/>
      <c r="PVV121" s="1845"/>
      <c r="PVW121" s="1538"/>
      <c r="PVX121" s="1845"/>
      <c r="PVY121" s="1538"/>
      <c r="PVZ121" s="1845"/>
      <c r="PWA121" s="1538"/>
      <c r="PWB121" s="1845"/>
      <c r="PWC121" s="1538"/>
      <c r="PWD121" s="1845"/>
      <c r="PWE121" s="1538"/>
      <c r="PWF121" s="1845"/>
      <c r="PWG121" s="1538"/>
      <c r="PWH121" s="1845"/>
      <c r="PWI121" s="1538"/>
      <c r="PWJ121" s="1845"/>
      <c r="PWK121" s="1538"/>
      <c r="PWL121" s="1845"/>
      <c r="PWM121" s="1538"/>
      <c r="PWN121" s="1845"/>
      <c r="PWO121" s="1538"/>
      <c r="PWP121" s="1845"/>
      <c r="PWQ121" s="1538"/>
      <c r="PWR121" s="1845"/>
      <c r="PWS121" s="1538"/>
      <c r="PWT121" s="1845"/>
      <c r="PWU121" s="1538"/>
      <c r="PWV121" s="1845"/>
      <c r="PWW121" s="1538"/>
      <c r="PWX121" s="1845"/>
      <c r="PWY121" s="1538"/>
      <c r="PWZ121" s="1845"/>
      <c r="PXA121" s="1538"/>
      <c r="PXB121" s="1845"/>
      <c r="PXC121" s="1538"/>
      <c r="PXD121" s="1845"/>
      <c r="PXE121" s="1538"/>
      <c r="PXF121" s="1845"/>
      <c r="PXG121" s="1538"/>
      <c r="PXH121" s="1845"/>
      <c r="PXI121" s="1538"/>
      <c r="PXJ121" s="1845"/>
      <c r="PXK121" s="1538"/>
      <c r="PXL121" s="1845"/>
      <c r="PXM121" s="1538"/>
      <c r="PXN121" s="1845"/>
      <c r="PXO121" s="1538"/>
      <c r="PXP121" s="1845"/>
      <c r="PXQ121" s="1538"/>
      <c r="PXR121" s="1845"/>
      <c r="PXS121" s="1538"/>
      <c r="PXT121" s="1845"/>
      <c r="PXU121" s="1538"/>
      <c r="PXV121" s="1845"/>
      <c r="PXW121" s="1538"/>
      <c r="PXX121" s="1845"/>
      <c r="PXY121" s="1538"/>
      <c r="PXZ121" s="1845"/>
      <c r="PYA121" s="1538"/>
      <c r="PYB121" s="1845"/>
      <c r="PYC121" s="1538"/>
      <c r="PYD121" s="1845"/>
      <c r="PYE121" s="1538"/>
      <c r="PYF121" s="1845"/>
      <c r="PYG121" s="1538"/>
      <c r="PYH121" s="1845"/>
      <c r="PYI121" s="1538"/>
      <c r="PYJ121" s="1845"/>
      <c r="PYK121" s="1538"/>
      <c r="PYL121" s="1845"/>
      <c r="PYM121" s="1538"/>
      <c r="PYN121" s="1845"/>
      <c r="PYO121" s="1538"/>
      <c r="PYP121" s="1845"/>
      <c r="PYQ121" s="1538"/>
      <c r="PYR121" s="1845"/>
      <c r="PYS121" s="1538"/>
      <c r="PYT121" s="1845"/>
      <c r="PYU121" s="1538"/>
      <c r="PYV121" s="1845"/>
      <c r="PYW121" s="1538"/>
      <c r="PYX121" s="1845"/>
      <c r="PYY121" s="1538"/>
      <c r="PYZ121" s="1845"/>
      <c r="PZA121" s="1538"/>
      <c r="PZB121" s="1845"/>
      <c r="PZC121" s="1538"/>
      <c r="PZD121" s="1845"/>
      <c r="PZE121" s="1538"/>
      <c r="PZF121" s="1845"/>
      <c r="PZG121" s="1538"/>
      <c r="PZH121" s="1845"/>
      <c r="PZI121" s="1538"/>
      <c r="PZJ121" s="1845"/>
      <c r="PZK121" s="1538"/>
      <c r="PZL121" s="1845"/>
      <c r="PZM121" s="1538"/>
      <c r="PZN121" s="1845"/>
      <c r="PZO121" s="1538"/>
      <c r="PZP121" s="1845"/>
      <c r="PZQ121" s="1538"/>
      <c r="PZR121" s="1845"/>
      <c r="PZS121" s="1538"/>
      <c r="PZT121" s="1845"/>
      <c r="PZU121" s="1538"/>
      <c r="PZV121" s="1845"/>
      <c r="PZW121" s="1538"/>
      <c r="PZX121" s="1845"/>
      <c r="PZY121" s="1538"/>
      <c r="PZZ121" s="1845"/>
      <c r="QAA121" s="1538"/>
      <c r="QAB121" s="1845"/>
      <c r="QAC121" s="1538"/>
      <c r="QAD121" s="1845"/>
      <c r="QAE121" s="1538"/>
      <c r="QAF121" s="1845"/>
      <c r="QAG121" s="1538"/>
      <c r="QAH121" s="1845"/>
      <c r="QAI121" s="1538"/>
      <c r="QAJ121" s="1845"/>
      <c r="QAK121" s="1538"/>
      <c r="QAL121" s="1845"/>
      <c r="QAM121" s="1538"/>
      <c r="QAN121" s="1845"/>
      <c r="QAO121" s="1538"/>
      <c r="QAP121" s="1845"/>
      <c r="QAQ121" s="1538"/>
      <c r="QAR121" s="1845"/>
      <c r="QAS121" s="1538"/>
      <c r="QAT121" s="1845"/>
      <c r="QAU121" s="1538"/>
      <c r="QAV121" s="1845"/>
      <c r="QAW121" s="1538"/>
      <c r="QAX121" s="1845"/>
      <c r="QAY121" s="1538"/>
      <c r="QAZ121" s="1845"/>
      <c r="QBA121" s="1538"/>
      <c r="QBB121" s="1845"/>
      <c r="QBC121" s="1538"/>
      <c r="QBD121" s="1845"/>
      <c r="QBE121" s="1538"/>
      <c r="QBF121" s="1845"/>
      <c r="QBG121" s="1538"/>
      <c r="QBH121" s="1845"/>
      <c r="QBI121" s="1538"/>
      <c r="QBJ121" s="1845"/>
      <c r="QBK121" s="1538"/>
      <c r="QBL121" s="1845"/>
      <c r="QBM121" s="1538"/>
      <c r="QBN121" s="1845"/>
      <c r="QBO121" s="1538"/>
      <c r="QBP121" s="1845"/>
      <c r="QBQ121" s="1538"/>
      <c r="QBR121" s="1845"/>
      <c r="QBS121" s="1538"/>
      <c r="QBT121" s="1845"/>
      <c r="QBU121" s="1538"/>
      <c r="QBV121" s="1845"/>
      <c r="QBW121" s="1538"/>
      <c r="QBX121" s="1845"/>
      <c r="QBY121" s="1538"/>
      <c r="QBZ121" s="1845"/>
      <c r="QCA121" s="1538"/>
      <c r="QCB121" s="1845"/>
      <c r="QCC121" s="1538"/>
      <c r="QCD121" s="1845"/>
      <c r="QCE121" s="1538"/>
      <c r="QCF121" s="1845"/>
      <c r="QCG121" s="1538"/>
      <c r="QCH121" s="1845"/>
      <c r="QCI121" s="1538"/>
      <c r="QCJ121" s="1845"/>
      <c r="QCK121" s="1538"/>
      <c r="QCL121" s="1845"/>
      <c r="QCM121" s="1538"/>
      <c r="QCN121" s="1845"/>
      <c r="QCO121" s="1538"/>
      <c r="QCP121" s="1845"/>
      <c r="QCQ121" s="1538"/>
      <c r="QCR121" s="1845"/>
      <c r="QCS121" s="1538"/>
      <c r="QCT121" s="1845"/>
      <c r="QCU121" s="1538"/>
      <c r="QCV121" s="1845"/>
      <c r="QCW121" s="1538"/>
      <c r="QCX121" s="1845"/>
      <c r="QCY121" s="1538"/>
      <c r="QCZ121" s="1845"/>
      <c r="QDA121" s="1538"/>
      <c r="QDB121" s="1845"/>
      <c r="QDC121" s="1538"/>
      <c r="QDD121" s="1845"/>
      <c r="QDE121" s="1538"/>
      <c r="QDF121" s="1845"/>
      <c r="QDG121" s="1538"/>
      <c r="QDH121" s="1845"/>
      <c r="QDI121" s="1538"/>
      <c r="QDJ121" s="1845"/>
      <c r="QDK121" s="1538"/>
      <c r="QDL121" s="1845"/>
      <c r="QDM121" s="1538"/>
      <c r="QDN121" s="1845"/>
      <c r="QDO121" s="1538"/>
      <c r="QDP121" s="1845"/>
      <c r="QDQ121" s="1538"/>
      <c r="QDR121" s="1845"/>
      <c r="QDS121" s="1538"/>
      <c r="QDT121" s="1845"/>
      <c r="QDU121" s="1538"/>
      <c r="QDV121" s="1845"/>
      <c r="QDW121" s="1538"/>
      <c r="QDX121" s="1845"/>
      <c r="QDY121" s="1538"/>
      <c r="QDZ121" s="1845"/>
      <c r="QEA121" s="1538"/>
      <c r="QEB121" s="1845"/>
      <c r="QEC121" s="1538"/>
      <c r="QED121" s="1845"/>
      <c r="QEE121" s="1538"/>
      <c r="QEF121" s="1845"/>
      <c r="QEG121" s="1538"/>
      <c r="QEH121" s="1845"/>
      <c r="QEI121" s="1538"/>
      <c r="QEJ121" s="1845"/>
      <c r="QEK121" s="1538"/>
      <c r="QEL121" s="1845"/>
      <c r="QEM121" s="1538"/>
      <c r="QEN121" s="1845"/>
      <c r="QEO121" s="1538"/>
      <c r="QEP121" s="1845"/>
      <c r="QEQ121" s="1538"/>
      <c r="QER121" s="1845"/>
      <c r="QES121" s="1538"/>
      <c r="QET121" s="1845"/>
      <c r="QEU121" s="1538"/>
      <c r="QEV121" s="1845"/>
      <c r="QEW121" s="1538"/>
      <c r="QEX121" s="1845"/>
      <c r="QEY121" s="1538"/>
      <c r="QEZ121" s="1845"/>
      <c r="QFA121" s="1538"/>
      <c r="QFB121" s="1845"/>
      <c r="QFC121" s="1538"/>
      <c r="QFD121" s="1845"/>
      <c r="QFE121" s="1538"/>
      <c r="QFF121" s="1845"/>
      <c r="QFG121" s="1538"/>
      <c r="QFH121" s="1845"/>
      <c r="QFI121" s="1538"/>
      <c r="QFJ121" s="1845"/>
      <c r="QFK121" s="1538"/>
      <c r="QFL121" s="1845"/>
      <c r="QFM121" s="1538"/>
      <c r="QFN121" s="1845"/>
      <c r="QFO121" s="1538"/>
      <c r="QFP121" s="1845"/>
      <c r="QFQ121" s="1538"/>
      <c r="QFR121" s="1845"/>
      <c r="QFS121" s="1538"/>
      <c r="QFT121" s="1845"/>
      <c r="QFU121" s="1538"/>
      <c r="QFV121" s="1845"/>
      <c r="QFW121" s="1538"/>
      <c r="QFX121" s="1845"/>
      <c r="QFY121" s="1538"/>
      <c r="QFZ121" s="1845"/>
      <c r="QGA121" s="1538"/>
      <c r="QGB121" s="1845"/>
      <c r="QGC121" s="1538"/>
      <c r="QGD121" s="1845"/>
      <c r="QGE121" s="1538"/>
      <c r="QGF121" s="1845"/>
      <c r="QGG121" s="1538"/>
      <c r="QGH121" s="1845"/>
      <c r="QGI121" s="1538"/>
      <c r="QGJ121" s="1845"/>
      <c r="QGK121" s="1538"/>
      <c r="QGL121" s="1845"/>
      <c r="QGM121" s="1538"/>
      <c r="QGN121" s="1845"/>
      <c r="QGO121" s="1538"/>
      <c r="QGP121" s="1845"/>
      <c r="QGQ121" s="1538"/>
      <c r="QGR121" s="1845"/>
      <c r="QGS121" s="1538"/>
      <c r="QGT121" s="1845"/>
      <c r="QGU121" s="1538"/>
      <c r="QGV121" s="1845"/>
      <c r="QGW121" s="1538"/>
      <c r="QGX121" s="1845"/>
      <c r="QGY121" s="1538"/>
      <c r="QGZ121" s="1845"/>
      <c r="QHA121" s="1538"/>
      <c r="QHB121" s="1845"/>
      <c r="QHC121" s="1538"/>
      <c r="QHD121" s="1845"/>
      <c r="QHE121" s="1538"/>
      <c r="QHF121" s="1845"/>
      <c r="QHG121" s="1538"/>
      <c r="QHH121" s="1845"/>
      <c r="QHI121" s="1538"/>
      <c r="QHJ121" s="1845"/>
      <c r="QHK121" s="1538"/>
      <c r="QHL121" s="1845"/>
      <c r="QHM121" s="1538"/>
      <c r="QHN121" s="1845"/>
      <c r="QHO121" s="1538"/>
      <c r="QHP121" s="1845"/>
      <c r="QHQ121" s="1538"/>
      <c r="QHR121" s="1845"/>
      <c r="QHS121" s="1538"/>
      <c r="QHT121" s="1845"/>
      <c r="QHU121" s="1538"/>
      <c r="QHV121" s="1845"/>
      <c r="QHW121" s="1538"/>
      <c r="QHX121" s="1845"/>
      <c r="QHY121" s="1538"/>
      <c r="QHZ121" s="1845"/>
      <c r="QIA121" s="1538"/>
      <c r="QIB121" s="1845"/>
      <c r="QIC121" s="1538"/>
      <c r="QID121" s="1845"/>
      <c r="QIE121" s="1538"/>
      <c r="QIF121" s="1845"/>
      <c r="QIG121" s="1538"/>
      <c r="QIH121" s="1845"/>
      <c r="QII121" s="1538"/>
      <c r="QIJ121" s="1845"/>
      <c r="QIK121" s="1538"/>
      <c r="QIL121" s="1845"/>
      <c r="QIM121" s="1538"/>
      <c r="QIN121" s="1845"/>
      <c r="QIO121" s="1538"/>
      <c r="QIP121" s="1845"/>
      <c r="QIQ121" s="1538"/>
      <c r="QIR121" s="1845"/>
      <c r="QIS121" s="1538"/>
      <c r="QIT121" s="1845"/>
      <c r="QIU121" s="1538"/>
      <c r="QIV121" s="1845"/>
      <c r="QIW121" s="1538"/>
      <c r="QIX121" s="1845"/>
      <c r="QIY121" s="1538"/>
      <c r="QIZ121" s="1845"/>
      <c r="QJA121" s="1538"/>
      <c r="QJB121" s="1845"/>
      <c r="QJC121" s="1538"/>
      <c r="QJD121" s="1845"/>
      <c r="QJE121" s="1538"/>
      <c r="QJF121" s="1845"/>
      <c r="QJG121" s="1538"/>
      <c r="QJH121" s="1845"/>
      <c r="QJI121" s="1538"/>
      <c r="QJJ121" s="1845"/>
      <c r="QJK121" s="1538"/>
      <c r="QJL121" s="1845"/>
      <c r="QJM121" s="1538"/>
      <c r="QJN121" s="1845"/>
      <c r="QJO121" s="1538"/>
      <c r="QJP121" s="1845"/>
      <c r="QJQ121" s="1538"/>
      <c r="QJR121" s="1845"/>
      <c r="QJS121" s="1538"/>
      <c r="QJT121" s="1845"/>
      <c r="QJU121" s="1538"/>
      <c r="QJV121" s="1845"/>
      <c r="QJW121" s="1538"/>
      <c r="QJX121" s="1845"/>
      <c r="QJY121" s="1538"/>
      <c r="QJZ121" s="1845"/>
      <c r="QKA121" s="1538"/>
      <c r="QKB121" s="1845"/>
      <c r="QKC121" s="1538"/>
      <c r="QKD121" s="1845"/>
      <c r="QKE121" s="1538"/>
      <c r="QKF121" s="1845"/>
      <c r="QKG121" s="1538"/>
      <c r="QKH121" s="1845"/>
      <c r="QKI121" s="1538"/>
      <c r="QKJ121" s="1845"/>
      <c r="QKK121" s="1538"/>
      <c r="QKL121" s="1845"/>
      <c r="QKM121" s="1538"/>
      <c r="QKN121" s="1845"/>
      <c r="QKO121" s="1538"/>
      <c r="QKP121" s="1845"/>
      <c r="QKQ121" s="1538"/>
      <c r="QKR121" s="1845"/>
      <c r="QKS121" s="1538"/>
      <c r="QKT121" s="1845"/>
      <c r="QKU121" s="1538"/>
      <c r="QKV121" s="1845"/>
      <c r="QKW121" s="1538"/>
      <c r="QKX121" s="1845"/>
      <c r="QKY121" s="1538"/>
      <c r="QKZ121" s="1845"/>
      <c r="QLA121" s="1538"/>
      <c r="QLB121" s="1845"/>
      <c r="QLC121" s="1538"/>
      <c r="QLD121" s="1845"/>
      <c r="QLE121" s="1538"/>
      <c r="QLF121" s="1845"/>
      <c r="QLG121" s="1538"/>
      <c r="QLH121" s="1845"/>
      <c r="QLI121" s="1538"/>
      <c r="QLJ121" s="1845"/>
      <c r="QLK121" s="1538"/>
      <c r="QLL121" s="1845"/>
      <c r="QLM121" s="1538"/>
      <c r="QLN121" s="1845"/>
      <c r="QLO121" s="1538"/>
      <c r="QLP121" s="1845"/>
      <c r="QLQ121" s="1538"/>
      <c r="QLR121" s="1845"/>
      <c r="QLS121" s="1538"/>
      <c r="QLT121" s="1845"/>
      <c r="QLU121" s="1538"/>
      <c r="QLV121" s="1845"/>
      <c r="QLW121" s="1538"/>
      <c r="QLX121" s="1845"/>
      <c r="QLY121" s="1538"/>
      <c r="QLZ121" s="1845"/>
      <c r="QMA121" s="1538"/>
      <c r="QMB121" s="1845"/>
      <c r="QMC121" s="1538"/>
      <c r="QMD121" s="1845"/>
      <c r="QME121" s="1538"/>
      <c r="QMF121" s="1845"/>
      <c r="QMG121" s="1538"/>
      <c r="QMH121" s="1845"/>
      <c r="QMI121" s="1538"/>
      <c r="QMJ121" s="1845"/>
      <c r="QMK121" s="1538"/>
      <c r="QML121" s="1845"/>
      <c r="QMM121" s="1538"/>
      <c r="QMN121" s="1845"/>
      <c r="QMO121" s="1538"/>
      <c r="QMP121" s="1845"/>
      <c r="QMQ121" s="1538"/>
      <c r="QMR121" s="1845"/>
      <c r="QMS121" s="1538"/>
      <c r="QMT121" s="1845"/>
      <c r="QMU121" s="1538"/>
      <c r="QMV121" s="1845"/>
      <c r="QMW121" s="1538"/>
      <c r="QMX121" s="1845"/>
      <c r="QMY121" s="1538"/>
      <c r="QMZ121" s="1845"/>
      <c r="QNA121" s="1538"/>
      <c r="QNB121" s="1845"/>
      <c r="QNC121" s="1538"/>
      <c r="QND121" s="1845"/>
      <c r="QNE121" s="1538"/>
      <c r="QNF121" s="1845"/>
      <c r="QNG121" s="1538"/>
      <c r="QNH121" s="1845"/>
      <c r="QNI121" s="1538"/>
      <c r="QNJ121" s="1845"/>
      <c r="QNK121" s="1538"/>
      <c r="QNL121" s="1845"/>
      <c r="QNM121" s="1538"/>
      <c r="QNN121" s="1845"/>
      <c r="QNO121" s="1538"/>
      <c r="QNP121" s="1845"/>
      <c r="QNQ121" s="1538"/>
      <c r="QNR121" s="1845"/>
      <c r="QNS121" s="1538"/>
      <c r="QNT121" s="1845"/>
      <c r="QNU121" s="1538"/>
      <c r="QNV121" s="1845"/>
      <c r="QNW121" s="1538"/>
      <c r="QNX121" s="1845"/>
      <c r="QNY121" s="1538"/>
      <c r="QNZ121" s="1845"/>
      <c r="QOA121" s="1538"/>
      <c r="QOB121" s="1845"/>
      <c r="QOC121" s="1538"/>
      <c r="QOD121" s="1845"/>
      <c r="QOE121" s="1538"/>
      <c r="QOF121" s="1845"/>
      <c r="QOG121" s="1538"/>
      <c r="QOH121" s="1845"/>
      <c r="QOI121" s="1538"/>
      <c r="QOJ121" s="1845"/>
      <c r="QOK121" s="1538"/>
      <c r="QOL121" s="1845"/>
      <c r="QOM121" s="1538"/>
      <c r="QON121" s="1845"/>
      <c r="QOO121" s="1538"/>
      <c r="QOP121" s="1845"/>
      <c r="QOQ121" s="1538"/>
      <c r="QOR121" s="1845"/>
      <c r="QOS121" s="1538"/>
      <c r="QOT121" s="1845"/>
      <c r="QOU121" s="1538"/>
      <c r="QOV121" s="1845"/>
      <c r="QOW121" s="1538"/>
      <c r="QOX121" s="1845"/>
      <c r="QOY121" s="1538"/>
      <c r="QOZ121" s="1845"/>
      <c r="QPA121" s="1538"/>
      <c r="QPB121" s="1845"/>
      <c r="QPC121" s="1538"/>
      <c r="QPD121" s="1845"/>
      <c r="QPE121" s="1538"/>
      <c r="QPF121" s="1845"/>
      <c r="QPG121" s="1538"/>
      <c r="QPH121" s="1845"/>
      <c r="QPI121" s="1538"/>
      <c r="QPJ121" s="1845"/>
      <c r="QPK121" s="1538"/>
      <c r="QPL121" s="1845"/>
      <c r="QPM121" s="1538"/>
      <c r="QPN121" s="1845"/>
      <c r="QPO121" s="1538"/>
      <c r="QPP121" s="1845"/>
      <c r="QPQ121" s="1538"/>
      <c r="QPR121" s="1845"/>
      <c r="QPS121" s="1538"/>
      <c r="QPT121" s="1845"/>
      <c r="QPU121" s="1538"/>
      <c r="QPV121" s="1845"/>
      <c r="QPW121" s="1538"/>
      <c r="QPX121" s="1845"/>
      <c r="QPY121" s="1538"/>
      <c r="QPZ121" s="1845"/>
      <c r="QQA121" s="1538"/>
      <c r="QQB121" s="1845"/>
      <c r="QQC121" s="1538"/>
      <c r="QQD121" s="1845"/>
      <c r="QQE121" s="1538"/>
      <c r="QQF121" s="1845"/>
      <c r="QQG121" s="1538"/>
      <c r="QQH121" s="1845"/>
      <c r="QQI121" s="1538"/>
      <c r="QQJ121" s="1845"/>
      <c r="QQK121" s="1538"/>
      <c r="QQL121" s="1845"/>
      <c r="QQM121" s="1538"/>
      <c r="QQN121" s="1845"/>
      <c r="QQO121" s="1538"/>
      <c r="QQP121" s="1845"/>
      <c r="QQQ121" s="1538"/>
      <c r="QQR121" s="1845"/>
      <c r="QQS121" s="1538"/>
      <c r="QQT121" s="1845"/>
      <c r="QQU121" s="1538"/>
      <c r="QQV121" s="1845"/>
      <c r="QQW121" s="1538"/>
      <c r="QQX121" s="1845"/>
      <c r="QQY121" s="1538"/>
      <c r="QQZ121" s="1845"/>
      <c r="QRA121" s="1538"/>
      <c r="QRB121" s="1845"/>
      <c r="QRC121" s="1538"/>
      <c r="QRD121" s="1845"/>
      <c r="QRE121" s="1538"/>
      <c r="QRF121" s="1845"/>
      <c r="QRG121" s="1538"/>
      <c r="QRH121" s="1845"/>
      <c r="QRI121" s="1538"/>
      <c r="QRJ121" s="1845"/>
      <c r="QRK121" s="1538"/>
      <c r="QRL121" s="1845"/>
      <c r="QRM121" s="1538"/>
      <c r="QRN121" s="1845"/>
      <c r="QRO121" s="1538"/>
      <c r="QRP121" s="1845"/>
      <c r="QRQ121" s="1538"/>
      <c r="QRR121" s="1845"/>
      <c r="QRS121" s="1538"/>
      <c r="QRT121" s="1845"/>
      <c r="QRU121" s="1538"/>
      <c r="QRV121" s="1845"/>
      <c r="QRW121" s="1538"/>
      <c r="QRX121" s="1845"/>
      <c r="QRY121" s="1538"/>
      <c r="QRZ121" s="1845"/>
      <c r="QSA121" s="1538"/>
      <c r="QSB121" s="1845"/>
      <c r="QSC121" s="1538"/>
      <c r="QSD121" s="1845"/>
      <c r="QSE121" s="1538"/>
      <c r="QSF121" s="1845"/>
      <c r="QSG121" s="1538"/>
      <c r="QSH121" s="1845"/>
      <c r="QSI121" s="1538"/>
      <c r="QSJ121" s="1845"/>
      <c r="QSK121" s="1538"/>
      <c r="QSL121" s="1845"/>
      <c r="QSM121" s="1538"/>
      <c r="QSN121" s="1845"/>
      <c r="QSO121" s="1538"/>
      <c r="QSP121" s="1845"/>
      <c r="QSQ121" s="1538"/>
      <c r="QSR121" s="1845"/>
      <c r="QSS121" s="1538"/>
      <c r="QST121" s="1845"/>
      <c r="QSU121" s="1538"/>
      <c r="QSV121" s="1845"/>
      <c r="QSW121" s="1538"/>
      <c r="QSX121" s="1845"/>
      <c r="QSY121" s="1538"/>
      <c r="QSZ121" s="1845"/>
      <c r="QTA121" s="1538"/>
      <c r="QTB121" s="1845"/>
      <c r="QTC121" s="1538"/>
      <c r="QTD121" s="1845"/>
      <c r="QTE121" s="1538"/>
      <c r="QTF121" s="1845"/>
      <c r="QTG121" s="1538"/>
      <c r="QTH121" s="1845"/>
      <c r="QTI121" s="1538"/>
      <c r="QTJ121" s="1845"/>
      <c r="QTK121" s="1538"/>
      <c r="QTL121" s="1845"/>
      <c r="QTM121" s="1538"/>
      <c r="QTN121" s="1845"/>
      <c r="QTO121" s="1538"/>
      <c r="QTP121" s="1845"/>
      <c r="QTQ121" s="1538"/>
      <c r="QTR121" s="1845"/>
      <c r="QTS121" s="1538"/>
      <c r="QTT121" s="1845"/>
      <c r="QTU121" s="1538"/>
      <c r="QTV121" s="1845"/>
      <c r="QTW121" s="1538"/>
      <c r="QTX121" s="1845"/>
      <c r="QTY121" s="1538"/>
      <c r="QTZ121" s="1845"/>
      <c r="QUA121" s="1538"/>
      <c r="QUB121" s="1845"/>
      <c r="QUC121" s="1538"/>
      <c r="QUD121" s="1845"/>
      <c r="QUE121" s="1538"/>
      <c r="QUF121" s="1845"/>
      <c r="QUG121" s="1538"/>
      <c r="QUH121" s="1845"/>
      <c r="QUI121" s="1538"/>
      <c r="QUJ121" s="1845"/>
      <c r="QUK121" s="1538"/>
      <c r="QUL121" s="1845"/>
      <c r="QUM121" s="1538"/>
      <c r="QUN121" s="1845"/>
      <c r="QUO121" s="1538"/>
      <c r="QUP121" s="1845"/>
      <c r="QUQ121" s="1538"/>
      <c r="QUR121" s="1845"/>
      <c r="QUS121" s="1538"/>
      <c r="QUT121" s="1845"/>
      <c r="QUU121" s="1538"/>
      <c r="QUV121" s="1845"/>
      <c r="QUW121" s="1538"/>
      <c r="QUX121" s="1845"/>
      <c r="QUY121" s="1538"/>
      <c r="QUZ121" s="1845"/>
      <c r="QVA121" s="1538"/>
      <c r="QVB121" s="1845"/>
      <c r="QVC121" s="1538"/>
      <c r="QVD121" s="1845"/>
      <c r="QVE121" s="1538"/>
      <c r="QVF121" s="1845"/>
      <c r="QVG121" s="1538"/>
      <c r="QVH121" s="1845"/>
      <c r="QVI121" s="1538"/>
      <c r="QVJ121" s="1845"/>
      <c r="QVK121" s="1538"/>
      <c r="QVL121" s="1845"/>
      <c r="QVM121" s="1538"/>
      <c r="QVN121" s="1845"/>
      <c r="QVO121" s="1538"/>
      <c r="QVP121" s="1845"/>
      <c r="QVQ121" s="1538"/>
      <c r="QVR121" s="1845"/>
      <c r="QVS121" s="1538"/>
      <c r="QVT121" s="1845"/>
      <c r="QVU121" s="1538"/>
      <c r="QVV121" s="1845"/>
      <c r="QVW121" s="1538"/>
      <c r="QVX121" s="1845"/>
      <c r="QVY121" s="1538"/>
      <c r="QVZ121" s="1845"/>
      <c r="QWA121" s="1538"/>
      <c r="QWB121" s="1845"/>
      <c r="QWC121" s="1538"/>
      <c r="QWD121" s="1845"/>
      <c r="QWE121" s="1538"/>
      <c r="QWF121" s="1845"/>
      <c r="QWG121" s="1538"/>
      <c r="QWH121" s="1845"/>
      <c r="QWI121" s="1538"/>
      <c r="QWJ121" s="1845"/>
      <c r="QWK121" s="1538"/>
      <c r="QWL121" s="1845"/>
      <c r="QWM121" s="1538"/>
      <c r="QWN121" s="1845"/>
      <c r="QWO121" s="1538"/>
      <c r="QWP121" s="1845"/>
      <c r="QWQ121" s="1538"/>
      <c r="QWR121" s="1845"/>
      <c r="QWS121" s="1538"/>
      <c r="QWT121" s="1845"/>
      <c r="QWU121" s="1538"/>
      <c r="QWV121" s="1845"/>
      <c r="QWW121" s="1538"/>
      <c r="QWX121" s="1845"/>
      <c r="QWY121" s="1538"/>
      <c r="QWZ121" s="1845"/>
      <c r="QXA121" s="1538"/>
      <c r="QXB121" s="1845"/>
      <c r="QXC121" s="1538"/>
      <c r="QXD121" s="1845"/>
      <c r="QXE121" s="1538"/>
      <c r="QXF121" s="1845"/>
      <c r="QXG121" s="1538"/>
      <c r="QXH121" s="1845"/>
      <c r="QXI121" s="1538"/>
      <c r="QXJ121" s="1845"/>
      <c r="QXK121" s="1538"/>
      <c r="QXL121" s="1845"/>
      <c r="QXM121" s="1538"/>
      <c r="QXN121" s="1845"/>
      <c r="QXO121" s="1538"/>
      <c r="QXP121" s="1845"/>
      <c r="QXQ121" s="1538"/>
      <c r="QXR121" s="1845"/>
      <c r="QXS121" s="1538"/>
      <c r="QXT121" s="1845"/>
      <c r="QXU121" s="1538"/>
      <c r="QXV121" s="1845"/>
      <c r="QXW121" s="1538"/>
      <c r="QXX121" s="1845"/>
      <c r="QXY121" s="1538"/>
      <c r="QXZ121" s="1845"/>
      <c r="QYA121" s="1538"/>
      <c r="QYB121" s="1845"/>
      <c r="QYC121" s="1538"/>
      <c r="QYD121" s="1845"/>
      <c r="QYE121" s="1538"/>
      <c r="QYF121" s="1845"/>
      <c r="QYG121" s="1538"/>
      <c r="QYH121" s="1845"/>
      <c r="QYI121" s="1538"/>
      <c r="QYJ121" s="1845"/>
      <c r="QYK121" s="1538"/>
      <c r="QYL121" s="1845"/>
      <c r="QYM121" s="1538"/>
      <c r="QYN121" s="1845"/>
      <c r="QYO121" s="1538"/>
      <c r="QYP121" s="1845"/>
      <c r="QYQ121" s="1538"/>
      <c r="QYR121" s="1845"/>
      <c r="QYS121" s="1538"/>
      <c r="QYT121" s="1845"/>
      <c r="QYU121" s="1538"/>
      <c r="QYV121" s="1845"/>
      <c r="QYW121" s="1538"/>
      <c r="QYX121" s="1845"/>
      <c r="QYY121" s="1538"/>
      <c r="QYZ121" s="1845"/>
      <c r="QZA121" s="1538"/>
      <c r="QZB121" s="1845"/>
      <c r="QZC121" s="1538"/>
      <c r="QZD121" s="1845"/>
      <c r="QZE121" s="1538"/>
      <c r="QZF121" s="1845"/>
      <c r="QZG121" s="1538"/>
      <c r="QZH121" s="1845"/>
      <c r="QZI121" s="1538"/>
      <c r="QZJ121" s="1845"/>
      <c r="QZK121" s="1538"/>
      <c r="QZL121" s="1845"/>
      <c r="QZM121" s="1538"/>
      <c r="QZN121" s="1845"/>
      <c r="QZO121" s="1538"/>
      <c r="QZP121" s="1845"/>
      <c r="QZQ121" s="1538"/>
      <c r="QZR121" s="1845"/>
      <c r="QZS121" s="1538"/>
      <c r="QZT121" s="1845"/>
      <c r="QZU121" s="1538"/>
      <c r="QZV121" s="1845"/>
      <c r="QZW121" s="1538"/>
      <c r="QZX121" s="1845"/>
      <c r="QZY121" s="1538"/>
      <c r="QZZ121" s="1845"/>
      <c r="RAA121" s="1538"/>
      <c r="RAB121" s="1845"/>
      <c r="RAC121" s="1538"/>
      <c r="RAD121" s="1845"/>
      <c r="RAE121" s="1538"/>
      <c r="RAF121" s="1845"/>
      <c r="RAG121" s="1538"/>
      <c r="RAH121" s="1845"/>
      <c r="RAI121" s="1538"/>
      <c r="RAJ121" s="1845"/>
      <c r="RAK121" s="1538"/>
      <c r="RAL121" s="1845"/>
      <c r="RAM121" s="1538"/>
      <c r="RAN121" s="1845"/>
      <c r="RAO121" s="1538"/>
      <c r="RAP121" s="1845"/>
      <c r="RAQ121" s="1538"/>
      <c r="RAR121" s="1845"/>
      <c r="RAS121" s="1538"/>
      <c r="RAT121" s="1845"/>
      <c r="RAU121" s="1538"/>
      <c r="RAV121" s="1845"/>
      <c r="RAW121" s="1538"/>
      <c r="RAX121" s="1845"/>
      <c r="RAY121" s="1538"/>
      <c r="RAZ121" s="1845"/>
      <c r="RBA121" s="1538"/>
      <c r="RBB121" s="1845"/>
      <c r="RBC121" s="1538"/>
      <c r="RBD121" s="1845"/>
      <c r="RBE121" s="1538"/>
      <c r="RBF121" s="1845"/>
      <c r="RBG121" s="1538"/>
      <c r="RBH121" s="1845"/>
      <c r="RBI121" s="1538"/>
      <c r="RBJ121" s="1845"/>
      <c r="RBK121" s="1538"/>
      <c r="RBL121" s="1845"/>
      <c r="RBM121" s="1538"/>
      <c r="RBN121" s="1845"/>
      <c r="RBO121" s="1538"/>
      <c r="RBP121" s="1845"/>
      <c r="RBQ121" s="1538"/>
      <c r="RBR121" s="1845"/>
      <c r="RBS121" s="1538"/>
      <c r="RBT121" s="1845"/>
      <c r="RBU121" s="1538"/>
      <c r="RBV121" s="1845"/>
      <c r="RBW121" s="1538"/>
      <c r="RBX121" s="1845"/>
      <c r="RBY121" s="1538"/>
      <c r="RBZ121" s="1845"/>
      <c r="RCA121" s="1538"/>
      <c r="RCB121" s="1845"/>
      <c r="RCC121" s="1538"/>
      <c r="RCD121" s="1845"/>
      <c r="RCE121" s="1538"/>
      <c r="RCF121" s="1845"/>
      <c r="RCG121" s="1538"/>
      <c r="RCH121" s="1845"/>
      <c r="RCI121" s="1538"/>
      <c r="RCJ121" s="1845"/>
      <c r="RCK121" s="1538"/>
      <c r="RCL121" s="1845"/>
      <c r="RCM121" s="1538"/>
      <c r="RCN121" s="1845"/>
      <c r="RCO121" s="1538"/>
      <c r="RCP121" s="1845"/>
      <c r="RCQ121" s="1538"/>
      <c r="RCR121" s="1845"/>
      <c r="RCS121" s="1538"/>
      <c r="RCT121" s="1845"/>
      <c r="RCU121" s="1538"/>
      <c r="RCV121" s="1845"/>
      <c r="RCW121" s="1538"/>
      <c r="RCX121" s="1845"/>
      <c r="RCY121" s="1538"/>
      <c r="RCZ121" s="1845"/>
      <c r="RDA121" s="1538"/>
      <c r="RDB121" s="1845"/>
      <c r="RDC121" s="1538"/>
      <c r="RDD121" s="1845"/>
      <c r="RDE121" s="1538"/>
      <c r="RDF121" s="1845"/>
      <c r="RDG121" s="1538"/>
      <c r="RDH121" s="1845"/>
      <c r="RDI121" s="1538"/>
      <c r="RDJ121" s="1845"/>
      <c r="RDK121" s="1538"/>
      <c r="RDL121" s="1845"/>
      <c r="RDM121" s="1538"/>
      <c r="RDN121" s="1845"/>
      <c r="RDO121" s="1538"/>
      <c r="RDP121" s="1845"/>
      <c r="RDQ121" s="1538"/>
      <c r="RDR121" s="1845"/>
      <c r="RDS121" s="1538"/>
      <c r="RDT121" s="1845"/>
      <c r="RDU121" s="1538"/>
      <c r="RDV121" s="1845"/>
      <c r="RDW121" s="1538"/>
      <c r="RDX121" s="1845"/>
      <c r="RDY121" s="1538"/>
      <c r="RDZ121" s="1845"/>
      <c r="REA121" s="1538"/>
      <c r="REB121" s="1845"/>
      <c r="REC121" s="1538"/>
      <c r="RED121" s="1845"/>
      <c r="REE121" s="1538"/>
      <c r="REF121" s="1845"/>
      <c r="REG121" s="1538"/>
      <c r="REH121" s="1845"/>
      <c r="REI121" s="1538"/>
      <c r="REJ121" s="1845"/>
      <c r="REK121" s="1538"/>
      <c r="REL121" s="1845"/>
      <c r="REM121" s="1538"/>
      <c r="REN121" s="1845"/>
      <c r="REO121" s="1538"/>
      <c r="REP121" s="1845"/>
      <c r="REQ121" s="1538"/>
      <c r="RER121" s="1845"/>
      <c r="RES121" s="1538"/>
      <c r="RET121" s="1845"/>
      <c r="REU121" s="1538"/>
      <c r="REV121" s="1845"/>
      <c r="REW121" s="1538"/>
      <c r="REX121" s="1845"/>
      <c r="REY121" s="1538"/>
      <c r="REZ121" s="1845"/>
      <c r="RFA121" s="1538"/>
      <c r="RFB121" s="1845"/>
      <c r="RFC121" s="1538"/>
      <c r="RFD121" s="1845"/>
      <c r="RFE121" s="1538"/>
      <c r="RFF121" s="1845"/>
      <c r="RFG121" s="1538"/>
      <c r="RFH121" s="1845"/>
      <c r="RFI121" s="1538"/>
      <c r="RFJ121" s="1845"/>
      <c r="RFK121" s="1538"/>
      <c r="RFL121" s="1845"/>
      <c r="RFM121" s="1538"/>
      <c r="RFN121" s="1845"/>
      <c r="RFO121" s="1538"/>
      <c r="RFP121" s="1845"/>
      <c r="RFQ121" s="1538"/>
      <c r="RFR121" s="1845"/>
      <c r="RFS121" s="1538"/>
      <c r="RFT121" s="1845"/>
      <c r="RFU121" s="1538"/>
      <c r="RFV121" s="1845"/>
      <c r="RFW121" s="1538"/>
      <c r="RFX121" s="1845"/>
      <c r="RFY121" s="1538"/>
      <c r="RFZ121" s="1845"/>
      <c r="RGA121" s="1538"/>
      <c r="RGB121" s="1845"/>
      <c r="RGC121" s="1538"/>
      <c r="RGD121" s="1845"/>
      <c r="RGE121" s="1538"/>
      <c r="RGF121" s="1845"/>
      <c r="RGG121" s="1538"/>
      <c r="RGH121" s="1845"/>
      <c r="RGI121" s="1538"/>
      <c r="RGJ121" s="1845"/>
      <c r="RGK121" s="1538"/>
      <c r="RGL121" s="1845"/>
      <c r="RGM121" s="1538"/>
      <c r="RGN121" s="1845"/>
      <c r="RGO121" s="1538"/>
      <c r="RGP121" s="1845"/>
      <c r="RGQ121" s="1538"/>
      <c r="RGR121" s="1845"/>
      <c r="RGS121" s="1538"/>
      <c r="RGT121" s="1845"/>
      <c r="RGU121" s="1538"/>
      <c r="RGV121" s="1845"/>
      <c r="RGW121" s="1538"/>
      <c r="RGX121" s="1845"/>
      <c r="RGY121" s="1538"/>
      <c r="RGZ121" s="1845"/>
      <c r="RHA121" s="1538"/>
      <c r="RHB121" s="1845"/>
      <c r="RHC121" s="1538"/>
      <c r="RHD121" s="1845"/>
      <c r="RHE121" s="1538"/>
      <c r="RHF121" s="1845"/>
      <c r="RHG121" s="1538"/>
      <c r="RHH121" s="1845"/>
      <c r="RHI121" s="1538"/>
      <c r="RHJ121" s="1845"/>
      <c r="RHK121" s="1538"/>
      <c r="RHL121" s="1845"/>
      <c r="RHM121" s="1538"/>
      <c r="RHN121" s="1845"/>
      <c r="RHO121" s="1538"/>
      <c r="RHP121" s="1845"/>
      <c r="RHQ121" s="1538"/>
      <c r="RHR121" s="1845"/>
      <c r="RHS121" s="1538"/>
      <c r="RHT121" s="1845"/>
      <c r="RHU121" s="1538"/>
      <c r="RHV121" s="1845"/>
      <c r="RHW121" s="1538"/>
      <c r="RHX121" s="1845"/>
      <c r="RHY121" s="1538"/>
      <c r="RHZ121" s="1845"/>
      <c r="RIA121" s="1538"/>
      <c r="RIB121" s="1845"/>
      <c r="RIC121" s="1538"/>
      <c r="RID121" s="1845"/>
      <c r="RIE121" s="1538"/>
      <c r="RIF121" s="1845"/>
      <c r="RIG121" s="1538"/>
      <c r="RIH121" s="1845"/>
      <c r="RII121" s="1538"/>
      <c r="RIJ121" s="1845"/>
      <c r="RIK121" s="1538"/>
      <c r="RIL121" s="1845"/>
      <c r="RIM121" s="1538"/>
      <c r="RIN121" s="1845"/>
      <c r="RIO121" s="1538"/>
      <c r="RIP121" s="1845"/>
      <c r="RIQ121" s="1538"/>
      <c r="RIR121" s="1845"/>
      <c r="RIS121" s="1538"/>
      <c r="RIT121" s="1845"/>
      <c r="RIU121" s="1538"/>
      <c r="RIV121" s="1845"/>
      <c r="RIW121" s="1538"/>
      <c r="RIX121" s="1845"/>
      <c r="RIY121" s="1538"/>
      <c r="RIZ121" s="1845"/>
      <c r="RJA121" s="1538"/>
      <c r="RJB121" s="1845"/>
      <c r="RJC121" s="1538"/>
      <c r="RJD121" s="1845"/>
      <c r="RJE121" s="1538"/>
      <c r="RJF121" s="1845"/>
      <c r="RJG121" s="1538"/>
      <c r="RJH121" s="1845"/>
      <c r="RJI121" s="1538"/>
      <c r="RJJ121" s="1845"/>
      <c r="RJK121" s="1538"/>
      <c r="RJL121" s="1845"/>
      <c r="RJM121" s="1538"/>
      <c r="RJN121" s="1845"/>
      <c r="RJO121" s="1538"/>
      <c r="RJP121" s="1845"/>
      <c r="RJQ121" s="1538"/>
      <c r="RJR121" s="1845"/>
      <c r="RJS121" s="1538"/>
      <c r="RJT121" s="1845"/>
      <c r="RJU121" s="1538"/>
      <c r="RJV121" s="1845"/>
      <c r="RJW121" s="1538"/>
      <c r="RJX121" s="1845"/>
      <c r="RJY121" s="1538"/>
      <c r="RJZ121" s="1845"/>
      <c r="RKA121" s="1538"/>
      <c r="RKB121" s="1845"/>
      <c r="RKC121" s="1538"/>
      <c r="RKD121" s="1845"/>
      <c r="RKE121" s="1538"/>
      <c r="RKF121" s="1845"/>
      <c r="RKG121" s="1538"/>
      <c r="RKH121" s="1845"/>
      <c r="RKI121" s="1538"/>
      <c r="RKJ121" s="1845"/>
      <c r="RKK121" s="1538"/>
      <c r="RKL121" s="1845"/>
      <c r="RKM121" s="1538"/>
      <c r="RKN121" s="1845"/>
      <c r="RKO121" s="1538"/>
      <c r="RKP121" s="1845"/>
      <c r="RKQ121" s="1538"/>
      <c r="RKR121" s="1845"/>
      <c r="RKS121" s="1538"/>
      <c r="RKT121" s="1845"/>
      <c r="RKU121" s="1538"/>
      <c r="RKV121" s="1845"/>
      <c r="RKW121" s="1538"/>
      <c r="RKX121" s="1845"/>
      <c r="RKY121" s="1538"/>
      <c r="RKZ121" s="1845"/>
      <c r="RLA121" s="1538"/>
      <c r="RLB121" s="1845"/>
      <c r="RLC121" s="1538"/>
      <c r="RLD121" s="1845"/>
      <c r="RLE121" s="1538"/>
      <c r="RLF121" s="1845"/>
      <c r="RLG121" s="1538"/>
      <c r="RLH121" s="1845"/>
      <c r="RLI121" s="1538"/>
      <c r="RLJ121" s="1845"/>
      <c r="RLK121" s="1538"/>
      <c r="RLL121" s="1845"/>
      <c r="RLM121" s="1538"/>
      <c r="RLN121" s="1845"/>
      <c r="RLO121" s="1538"/>
      <c r="RLP121" s="1845"/>
      <c r="RLQ121" s="1538"/>
      <c r="RLR121" s="1845"/>
      <c r="RLS121" s="1538"/>
      <c r="RLT121" s="1845"/>
      <c r="RLU121" s="1538"/>
      <c r="RLV121" s="1845"/>
      <c r="RLW121" s="1538"/>
      <c r="RLX121" s="1845"/>
      <c r="RLY121" s="1538"/>
      <c r="RLZ121" s="1845"/>
      <c r="RMA121" s="1538"/>
      <c r="RMB121" s="1845"/>
      <c r="RMC121" s="1538"/>
      <c r="RMD121" s="1845"/>
      <c r="RME121" s="1538"/>
      <c r="RMF121" s="1845"/>
      <c r="RMG121" s="1538"/>
      <c r="RMH121" s="1845"/>
      <c r="RMI121" s="1538"/>
      <c r="RMJ121" s="1845"/>
      <c r="RMK121" s="1538"/>
      <c r="RML121" s="1845"/>
      <c r="RMM121" s="1538"/>
      <c r="RMN121" s="1845"/>
      <c r="RMO121" s="1538"/>
      <c r="RMP121" s="1845"/>
      <c r="RMQ121" s="1538"/>
      <c r="RMR121" s="1845"/>
      <c r="RMS121" s="1538"/>
      <c r="RMT121" s="1845"/>
      <c r="RMU121" s="1538"/>
      <c r="RMV121" s="1845"/>
      <c r="RMW121" s="1538"/>
      <c r="RMX121" s="1845"/>
      <c r="RMY121" s="1538"/>
      <c r="RMZ121" s="1845"/>
      <c r="RNA121" s="1538"/>
      <c r="RNB121" s="1845"/>
      <c r="RNC121" s="1538"/>
      <c r="RND121" s="1845"/>
      <c r="RNE121" s="1538"/>
      <c r="RNF121" s="1845"/>
      <c r="RNG121" s="1538"/>
      <c r="RNH121" s="1845"/>
      <c r="RNI121" s="1538"/>
      <c r="RNJ121" s="1845"/>
      <c r="RNK121" s="1538"/>
      <c r="RNL121" s="1845"/>
      <c r="RNM121" s="1538"/>
      <c r="RNN121" s="1845"/>
      <c r="RNO121" s="1538"/>
      <c r="RNP121" s="1845"/>
      <c r="RNQ121" s="1538"/>
      <c r="RNR121" s="1845"/>
      <c r="RNS121" s="1538"/>
      <c r="RNT121" s="1845"/>
      <c r="RNU121" s="1538"/>
      <c r="RNV121" s="1845"/>
      <c r="RNW121" s="1538"/>
      <c r="RNX121" s="1845"/>
      <c r="RNY121" s="1538"/>
      <c r="RNZ121" s="1845"/>
      <c r="ROA121" s="1538"/>
      <c r="ROB121" s="1845"/>
      <c r="ROC121" s="1538"/>
      <c r="ROD121" s="1845"/>
      <c r="ROE121" s="1538"/>
      <c r="ROF121" s="1845"/>
      <c r="ROG121" s="1538"/>
      <c r="ROH121" s="1845"/>
      <c r="ROI121" s="1538"/>
      <c r="ROJ121" s="1845"/>
      <c r="ROK121" s="1538"/>
      <c r="ROL121" s="1845"/>
      <c r="ROM121" s="1538"/>
      <c r="RON121" s="1845"/>
      <c r="ROO121" s="1538"/>
      <c r="ROP121" s="1845"/>
      <c r="ROQ121" s="1538"/>
      <c r="ROR121" s="1845"/>
      <c r="ROS121" s="1538"/>
      <c r="ROT121" s="1845"/>
      <c r="ROU121" s="1538"/>
      <c r="ROV121" s="1845"/>
      <c r="ROW121" s="1538"/>
      <c r="ROX121" s="1845"/>
      <c r="ROY121" s="1538"/>
      <c r="ROZ121" s="1845"/>
      <c r="RPA121" s="1538"/>
      <c r="RPB121" s="1845"/>
      <c r="RPC121" s="1538"/>
      <c r="RPD121" s="1845"/>
      <c r="RPE121" s="1538"/>
      <c r="RPF121" s="1845"/>
      <c r="RPG121" s="1538"/>
      <c r="RPH121" s="1845"/>
      <c r="RPI121" s="1538"/>
      <c r="RPJ121" s="1845"/>
      <c r="RPK121" s="1538"/>
      <c r="RPL121" s="1845"/>
      <c r="RPM121" s="1538"/>
      <c r="RPN121" s="1845"/>
      <c r="RPO121" s="1538"/>
      <c r="RPP121" s="1845"/>
      <c r="RPQ121" s="1538"/>
      <c r="RPR121" s="1845"/>
      <c r="RPS121" s="1538"/>
      <c r="RPT121" s="1845"/>
      <c r="RPU121" s="1538"/>
      <c r="RPV121" s="1845"/>
      <c r="RPW121" s="1538"/>
      <c r="RPX121" s="1845"/>
      <c r="RPY121" s="1538"/>
      <c r="RPZ121" s="1845"/>
      <c r="RQA121" s="1538"/>
      <c r="RQB121" s="1845"/>
      <c r="RQC121" s="1538"/>
      <c r="RQD121" s="1845"/>
      <c r="RQE121" s="1538"/>
      <c r="RQF121" s="1845"/>
      <c r="RQG121" s="1538"/>
      <c r="RQH121" s="1845"/>
      <c r="RQI121" s="1538"/>
      <c r="RQJ121" s="1845"/>
      <c r="RQK121" s="1538"/>
      <c r="RQL121" s="1845"/>
      <c r="RQM121" s="1538"/>
      <c r="RQN121" s="1845"/>
      <c r="RQO121" s="1538"/>
      <c r="RQP121" s="1845"/>
      <c r="RQQ121" s="1538"/>
      <c r="RQR121" s="1845"/>
      <c r="RQS121" s="1538"/>
      <c r="RQT121" s="1845"/>
      <c r="RQU121" s="1538"/>
      <c r="RQV121" s="1845"/>
      <c r="RQW121" s="1538"/>
      <c r="RQX121" s="1845"/>
      <c r="RQY121" s="1538"/>
      <c r="RQZ121" s="1845"/>
      <c r="RRA121" s="1538"/>
      <c r="RRB121" s="1845"/>
      <c r="RRC121" s="1538"/>
      <c r="RRD121" s="1845"/>
      <c r="RRE121" s="1538"/>
      <c r="RRF121" s="1845"/>
      <c r="RRG121" s="1538"/>
      <c r="RRH121" s="1845"/>
      <c r="RRI121" s="1538"/>
      <c r="RRJ121" s="1845"/>
      <c r="RRK121" s="1538"/>
      <c r="RRL121" s="1845"/>
      <c r="RRM121" s="1538"/>
      <c r="RRN121" s="1845"/>
      <c r="RRO121" s="1538"/>
      <c r="RRP121" s="1845"/>
      <c r="RRQ121" s="1538"/>
      <c r="RRR121" s="1845"/>
      <c r="RRS121" s="1538"/>
      <c r="RRT121" s="1845"/>
      <c r="RRU121" s="1538"/>
      <c r="RRV121" s="1845"/>
      <c r="RRW121" s="1538"/>
      <c r="RRX121" s="1845"/>
      <c r="RRY121" s="1538"/>
      <c r="RRZ121" s="1845"/>
      <c r="RSA121" s="1538"/>
      <c r="RSB121" s="1845"/>
      <c r="RSC121" s="1538"/>
      <c r="RSD121" s="1845"/>
      <c r="RSE121" s="1538"/>
      <c r="RSF121" s="1845"/>
      <c r="RSG121" s="1538"/>
      <c r="RSH121" s="1845"/>
      <c r="RSI121" s="1538"/>
      <c r="RSJ121" s="1845"/>
      <c r="RSK121" s="1538"/>
      <c r="RSL121" s="1845"/>
      <c r="RSM121" s="1538"/>
      <c r="RSN121" s="1845"/>
      <c r="RSO121" s="1538"/>
      <c r="RSP121" s="1845"/>
      <c r="RSQ121" s="1538"/>
      <c r="RSR121" s="1845"/>
      <c r="RSS121" s="1538"/>
      <c r="RST121" s="1845"/>
      <c r="RSU121" s="1538"/>
      <c r="RSV121" s="1845"/>
      <c r="RSW121" s="1538"/>
      <c r="RSX121" s="1845"/>
      <c r="RSY121" s="1538"/>
      <c r="RSZ121" s="1845"/>
      <c r="RTA121" s="1538"/>
      <c r="RTB121" s="1845"/>
      <c r="RTC121" s="1538"/>
      <c r="RTD121" s="1845"/>
      <c r="RTE121" s="1538"/>
      <c r="RTF121" s="1845"/>
      <c r="RTG121" s="1538"/>
      <c r="RTH121" s="1845"/>
      <c r="RTI121" s="1538"/>
      <c r="RTJ121" s="1845"/>
      <c r="RTK121" s="1538"/>
      <c r="RTL121" s="1845"/>
      <c r="RTM121" s="1538"/>
      <c r="RTN121" s="1845"/>
      <c r="RTO121" s="1538"/>
      <c r="RTP121" s="1845"/>
      <c r="RTQ121" s="1538"/>
      <c r="RTR121" s="1845"/>
      <c r="RTS121" s="1538"/>
      <c r="RTT121" s="1845"/>
      <c r="RTU121" s="1538"/>
      <c r="RTV121" s="1845"/>
      <c r="RTW121" s="1538"/>
      <c r="RTX121" s="1845"/>
      <c r="RTY121" s="1538"/>
      <c r="RTZ121" s="1845"/>
      <c r="RUA121" s="1538"/>
      <c r="RUB121" s="1845"/>
      <c r="RUC121" s="1538"/>
      <c r="RUD121" s="1845"/>
      <c r="RUE121" s="1538"/>
      <c r="RUF121" s="1845"/>
      <c r="RUG121" s="1538"/>
      <c r="RUH121" s="1845"/>
      <c r="RUI121" s="1538"/>
      <c r="RUJ121" s="1845"/>
      <c r="RUK121" s="1538"/>
      <c r="RUL121" s="1845"/>
      <c r="RUM121" s="1538"/>
      <c r="RUN121" s="1845"/>
      <c r="RUO121" s="1538"/>
      <c r="RUP121" s="1845"/>
      <c r="RUQ121" s="1538"/>
      <c r="RUR121" s="1845"/>
      <c r="RUS121" s="1538"/>
      <c r="RUT121" s="1845"/>
      <c r="RUU121" s="1538"/>
      <c r="RUV121" s="1845"/>
      <c r="RUW121" s="1538"/>
      <c r="RUX121" s="1845"/>
      <c r="RUY121" s="1538"/>
      <c r="RUZ121" s="1845"/>
      <c r="RVA121" s="1538"/>
      <c r="RVB121" s="1845"/>
      <c r="RVC121" s="1538"/>
      <c r="RVD121" s="1845"/>
      <c r="RVE121" s="1538"/>
      <c r="RVF121" s="1845"/>
      <c r="RVG121" s="1538"/>
      <c r="RVH121" s="1845"/>
      <c r="RVI121" s="1538"/>
      <c r="RVJ121" s="1845"/>
      <c r="RVK121" s="1538"/>
      <c r="RVL121" s="1845"/>
      <c r="RVM121" s="1538"/>
      <c r="RVN121" s="1845"/>
      <c r="RVO121" s="1538"/>
      <c r="RVP121" s="1845"/>
      <c r="RVQ121" s="1538"/>
      <c r="RVR121" s="1845"/>
      <c r="RVS121" s="1538"/>
      <c r="RVT121" s="1845"/>
      <c r="RVU121" s="1538"/>
      <c r="RVV121" s="1845"/>
      <c r="RVW121" s="1538"/>
      <c r="RVX121" s="1845"/>
      <c r="RVY121" s="1538"/>
      <c r="RVZ121" s="1845"/>
      <c r="RWA121" s="1538"/>
      <c r="RWB121" s="1845"/>
      <c r="RWC121" s="1538"/>
      <c r="RWD121" s="1845"/>
      <c r="RWE121" s="1538"/>
      <c r="RWF121" s="1845"/>
      <c r="RWG121" s="1538"/>
      <c r="RWH121" s="1845"/>
      <c r="RWI121" s="1538"/>
      <c r="RWJ121" s="1845"/>
      <c r="RWK121" s="1538"/>
      <c r="RWL121" s="1845"/>
      <c r="RWM121" s="1538"/>
      <c r="RWN121" s="1845"/>
      <c r="RWO121" s="1538"/>
      <c r="RWP121" s="1845"/>
      <c r="RWQ121" s="1538"/>
      <c r="RWR121" s="1845"/>
      <c r="RWS121" s="1538"/>
      <c r="RWT121" s="1845"/>
      <c r="RWU121" s="1538"/>
      <c r="RWV121" s="1845"/>
      <c r="RWW121" s="1538"/>
      <c r="RWX121" s="1845"/>
      <c r="RWY121" s="1538"/>
      <c r="RWZ121" s="1845"/>
      <c r="RXA121" s="1538"/>
      <c r="RXB121" s="1845"/>
      <c r="RXC121" s="1538"/>
      <c r="RXD121" s="1845"/>
      <c r="RXE121" s="1538"/>
      <c r="RXF121" s="1845"/>
      <c r="RXG121" s="1538"/>
      <c r="RXH121" s="1845"/>
      <c r="RXI121" s="1538"/>
      <c r="RXJ121" s="1845"/>
      <c r="RXK121" s="1538"/>
      <c r="RXL121" s="1845"/>
      <c r="RXM121" s="1538"/>
      <c r="RXN121" s="1845"/>
      <c r="RXO121" s="1538"/>
      <c r="RXP121" s="1845"/>
      <c r="RXQ121" s="1538"/>
      <c r="RXR121" s="1845"/>
      <c r="RXS121" s="1538"/>
      <c r="RXT121" s="1845"/>
      <c r="RXU121" s="1538"/>
      <c r="RXV121" s="1845"/>
      <c r="RXW121" s="1538"/>
      <c r="RXX121" s="1845"/>
      <c r="RXY121" s="1538"/>
      <c r="RXZ121" s="1845"/>
      <c r="RYA121" s="1538"/>
      <c r="RYB121" s="1845"/>
      <c r="RYC121" s="1538"/>
      <c r="RYD121" s="1845"/>
      <c r="RYE121" s="1538"/>
      <c r="RYF121" s="1845"/>
      <c r="RYG121" s="1538"/>
      <c r="RYH121" s="1845"/>
      <c r="RYI121" s="1538"/>
      <c r="RYJ121" s="1845"/>
      <c r="RYK121" s="1538"/>
      <c r="RYL121" s="1845"/>
      <c r="RYM121" s="1538"/>
      <c r="RYN121" s="1845"/>
      <c r="RYO121" s="1538"/>
      <c r="RYP121" s="1845"/>
      <c r="RYQ121" s="1538"/>
      <c r="RYR121" s="1845"/>
      <c r="RYS121" s="1538"/>
      <c r="RYT121" s="1845"/>
      <c r="RYU121" s="1538"/>
      <c r="RYV121" s="1845"/>
      <c r="RYW121" s="1538"/>
      <c r="RYX121" s="1845"/>
      <c r="RYY121" s="1538"/>
      <c r="RYZ121" s="1845"/>
      <c r="RZA121" s="1538"/>
      <c r="RZB121" s="1845"/>
      <c r="RZC121" s="1538"/>
      <c r="RZD121" s="1845"/>
      <c r="RZE121" s="1538"/>
      <c r="RZF121" s="1845"/>
      <c r="RZG121" s="1538"/>
      <c r="RZH121" s="1845"/>
      <c r="RZI121" s="1538"/>
      <c r="RZJ121" s="1845"/>
      <c r="RZK121" s="1538"/>
      <c r="RZL121" s="1845"/>
      <c r="RZM121" s="1538"/>
      <c r="RZN121" s="1845"/>
      <c r="RZO121" s="1538"/>
      <c r="RZP121" s="1845"/>
      <c r="RZQ121" s="1538"/>
      <c r="RZR121" s="1845"/>
      <c r="RZS121" s="1538"/>
      <c r="RZT121" s="1845"/>
      <c r="RZU121" s="1538"/>
      <c r="RZV121" s="1845"/>
      <c r="RZW121" s="1538"/>
      <c r="RZX121" s="1845"/>
      <c r="RZY121" s="1538"/>
      <c r="RZZ121" s="1845"/>
      <c r="SAA121" s="1538"/>
      <c r="SAB121" s="1845"/>
      <c r="SAC121" s="1538"/>
      <c r="SAD121" s="1845"/>
      <c r="SAE121" s="1538"/>
      <c r="SAF121" s="1845"/>
      <c r="SAG121" s="1538"/>
      <c r="SAH121" s="1845"/>
      <c r="SAI121" s="1538"/>
      <c r="SAJ121" s="1845"/>
      <c r="SAK121" s="1538"/>
      <c r="SAL121" s="1845"/>
      <c r="SAM121" s="1538"/>
      <c r="SAN121" s="1845"/>
      <c r="SAO121" s="1538"/>
      <c r="SAP121" s="1845"/>
      <c r="SAQ121" s="1538"/>
      <c r="SAR121" s="1845"/>
      <c r="SAS121" s="1538"/>
      <c r="SAT121" s="1845"/>
      <c r="SAU121" s="1538"/>
      <c r="SAV121" s="1845"/>
      <c r="SAW121" s="1538"/>
      <c r="SAX121" s="1845"/>
      <c r="SAY121" s="1538"/>
      <c r="SAZ121" s="1845"/>
      <c r="SBA121" s="1538"/>
      <c r="SBB121" s="1845"/>
      <c r="SBC121" s="1538"/>
      <c r="SBD121" s="1845"/>
      <c r="SBE121" s="1538"/>
      <c r="SBF121" s="1845"/>
      <c r="SBG121" s="1538"/>
      <c r="SBH121" s="1845"/>
      <c r="SBI121" s="1538"/>
      <c r="SBJ121" s="1845"/>
      <c r="SBK121" s="1538"/>
      <c r="SBL121" s="1845"/>
      <c r="SBM121" s="1538"/>
      <c r="SBN121" s="1845"/>
      <c r="SBO121" s="1538"/>
      <c r="SBP121" s="1845"/>
      <c r="SBQ121" s="1538"/>
      <c r="SBR121" s="1845"/>
      <c r="SBS121" s="1538"/>
      <c r="SBT121" s="1845"/>
      <c r="SBU121" s="1538"/>
      <c r="SBV121" s="1845"/>
      <c r="SBW121" s="1538"/>
      <c r="SBX121" s="1845"/>
      <c r="SBY121" s="1538"/>
      <c r="SBZ121" s="1845"/>
      <c r="SCA121" s="1538"/>
      <c r="SCB121" s="1845"/>
      <c r="SCC121" s="1538"/>
      <c r="SCD121" s="1845"/>
      <c r="SCE121" s="1538"/>
      <c r="SCF121" s="1845"/>
      <c r="SCG121" s="1538"/>
      <c r="SCH121" s="1845"/>
      <c r="SCI121" s="1538"/>
      <c r="SCJ121" s="1845"/>
      <c r="SCK121" s="1538"/>
      <c r="SCL121" s="1845"/>
      <c r="SCM121" s="1538"/>
      <c r="SCN121" s="1845"/>
      <c r="SCO121" s="1538"/>
      <c r="SCP121" s="1845"/>
      <c r="SCQ121" s="1538"/>
      <c r="SCR121" s="1845"/>
      <c r="SCS121" s="1538"/>
      <c r="SCT121" s="1845"/>
      <c r="SCU121" s="1538"/>
      <c r="SCV121" s="1845"/>
      <c r="SCW121" s="1538"/>
      <c r="SCX121" s="1845"/>
      <c r="SCY121" s="1538"/>
      <c r="SCZ121" s="1845"/>
      <c r="SDA121" s="1538"/>
      <c r="SDB121" s="1845"/>
      <c r="SDC121" s="1538"/>
      <c r="SDD121" s="1845"/>
      <c r="SDE121" s="1538"/>
      <c r="SDF121" s="1845"/>
      <c r="SDG121" s="1538"/>
      <c r="SDH121" s="1845"/>
      <c r="SDI121" s="1538"/>
      <c r="SDJ121" s="1845"/>
      <c r="SDK121" s="1538"/>
      <c r="SDL121" s="1845"/>
      <c r="SDM121" s="1538"/>
      <c r="SDN121" s="1845"/>
      <c r="SDO121" s="1538"/>
      <c r="SDP121" s="1845"/>
      <c r="SDQ121" s="1538"/>
      <c r="SDR121" s="1845"/>
      <c r="SDS121" s="1538"/>
      <c r="SDT121" s="1845"/>
      <c r="SDU121" s="1538"/>
      <c r="SDV121" s="1845"/>
      <c r="SDW121" s="1538"/>
      <c r="SDX121" s="1845"/>
      <c r="SDY121" s="1538"/>
      <c r="SDZ121" s="1845"/>
      <c r="SEA121" s="1538"/>
      <c r="SEB121" s="1845"/>
      <c r="SEC121" s="1538"/>
      <c r="SED121" s="1845"/>
      <c r="SEE121" s="1538"/>
      <c r="SEF121" s="1845"/>
      <c r="SEG121" s="1538"/>
      <c r="SEH121" s="1845"/>
      <c r="SEI121" s="1538"/>
      <c r="SEJ121" s="1845"/>
      <c r="SEK121" s="1538"/>
      <c r="SEL121" s="1845"/>
      <c r="SEM121" s="1538"/>
      <c r="SEN121" s="1845"/>
      <c r="SEO121" s="1538"/>
      <c r="SEP121" s="1845"/>
      <c r="SEQ121" s="1538"/>
      <c r="SER121" s="1845"/>
      <c r="SES121" s="1538"/>
      <c r="SET121" s="1845"/>
      <c r="SEU121" s="1538"/>
      <c r="SEV121" s="1845"/>
      <c r="SEW121" s="1538"/>
      <c r="SEX121" s="1845"/>
      <c r="SEY121" s="1538"/>
      <c r="SEZ121" s="1845"/>
      <c r="SFA121" s="1538"/>
      <c r="SFB121" s="1845"/>
      <c r="SFC121" s="1538"/>
      <c r="SFD121" s="1845"/>
      <c r="SFE121" s="1538"/>
      <c r="SFF121" s="1845"/>
      <c r="SFG121" s="1538"/>
      <c r="SFH121" s="1845"/>
      <c r="SFI121" s="1538"/>
      <c r="SFJ121" s="1845"/>
      <c r="SFK121" s="1538"/>
      <c r="SFL121" s="1845"/>
      <c r="SFM121" s="1538"/>
      <c r="SFN121" s="1845"/>
      <c r="SFO121" s="1538"/>
      <c r="SFP121" s="1845"/>
      <c r="SFQ121" s="1538"/>
      <c r="SFR121" s="1845"/>
      <c r="SFS121" s="1538"/>
      <c r="SFT121" s="1845"/>
      <c r="SFU121" s="1538"/>
      <c r="SFV121" s="1845"/>
      <c r="SFW121" s="1538"/>
      <c r="SFX121" s="1845"/>
      <c r="SFY121" s="1538"/>
      <c r="SFZ121" s="1845"/>
      <c r="SGA121" s="1538"/>
      <c r="SGB121" s="1845"/>
      <c r="SGC121" s="1538"/>
      <c r="SGD121" s="1845"/>
      <c r="SGE121" s="1538"/>
      <c r="SGF121" s="1845"/>
      <c r="SGG121" s="1538"/>
      <c r="SGH121" s="1845"/>
      <c r="SGI121" s="1538"/>
      <c r="SGJ121" s="1845"/>
      <c r="SGK121" s="1538"/>
      <c r="SGL121" s="1845"/>
      <c r="SGM121" s="1538"/>
      <c r="SGN121" s="1845"/>
      <c r="SGO121" s="1538"/>
      <c r="SGP121" s="1845"/>
      <c r="SGQ121" s="1538"/>
      <c r="SGR121" s="1845"/>
      <c r="SGS121" s="1538"/>
      <c r="SGT121" s="1845"/>
      <c r="SGU121" s="1538"/>
      <c r="SGV121" s="1845"/>
      <c r="SGW121" s="1538"/>
      <c r="SGX121" s="1845"/>
      <c r="SGY121" s="1538"/>
      <c r="SGZ121" s="1845"/>
      <c r="SHA121" s="1538"/>
      <c r="SHB121" s="1845"/>
      <c r="SHC121" s="1538"/>
      <c r="SHD121" s="1845"/>
      <c r="SHE121" s="1538"/>
      <c r="SHF121" s="1845"/>
      <c r="SHG121" s="1538"/>
      <c r="SHH121" s="1845"/>
      <c r="SHI121" s="1538"/>
      <c r="SHJ121" s="1845"/>
      <c r="SHK121" s="1538"/>
      <c r="SHL121" s="1845"/>
      <c r="SHM121" s="1538"/>
      <c r="SHN121" s="1845"/>
      <c r="SHO121" s="1538"/>
      <c r="SHP121" s="1845"/>
      <c r="SHQ121" s="1538"/>
      <c r="SHR121" s="1845"/>
      <c r="SHS121" s="1538"/>
      <c r="SHT121" s="1845"/>
      <c r="SHU121" s="1538"/>
      <c r="SHV121" s="1845"/>
      <c r="SHW121" s="1538"/>
      <c r="SHX121" s="1845"/>
      <c r="SHY121" s="1538"/>
      <c r="SHZ121" s="1845"/>
      <c r="SIA121" s="1538"/>
      <c r="SIB121" s="1845"/>
      <c r="SIC121" s="1538"/>
      <c r="SID121" s="1845"/>
      <c r="SIE121" s="1538"/>
      <c r="SIF121" s="1845"/>
      <c r="SIG121" s="1538"/>
      <c r="SIH121" s="1845"/>
      <c r="SII121" s="1538"/>
      <c r="SIJ121" s="1845"/>
      <c r="SIK121" s="1538"/>
      <c r="SIL121" s="1845"/>
      <c r="SIM121" s="1538"/>
      <c r="SIN121" s="1845"/>
      <c r="SIO121" s="1538"/>
      <c r="SIP121" s="1845"/>
      <c r="SIQ121" s="1538"/>
      <c r="SIR121" s="1845"/>
      <c r="SIS121" s="1538"/>
      <c r="SIT121" s="1845"/>
      <c r="SIU121" s="1538"/>
      <c r="SIV121" s="1845"/>
      <c r="SIW121" s="1538"/>
      <c r="SIX121" s="1845"/>
      <c r="SIY121" s="1538"/>
      <c r="SIZ121" s="1845"/>
      <c r="SJA121" s="1538"/>
      <c r="SJB121" s="1845"/>
      <c r="SJC121" s="1538"/>
      <c r="SJD121" s="1845"/>
      <c r="SJE121" s="1538"/>
      <c r="SJF121" s="1845"/>
      <c r="SJG121" s="1538"/>
      <c r="SJH121" s="1845"/>
      <c r="SJI121" s="1538"/>
      <c r="SJJ121" s="1845"/>
      <c r="SJK121" s="1538"/>
      <c r="SJL121" s="1845"/>
      <c r="SJM121" s="1538"/>
      <c r="SJN121" s="1845"/>
      <c r="SJO121" s="1538"/>
      <c r="SJP121" s="1845"/>
      <c r="SJQ121" s="1538"/>
      <c r="SJR121" s="1845"/>
      <c r="SJS121" s="1538"/>
      <c r="SJT121" s="1845"/>
      <c r="SJU121" s="1538"/>
      <c r="SJV121" s="1845"/>
      <c r="SJW121" s="1538"/>
      <c r="SJX121" s="1845"/>
      <c r="SJY121" s="1538"/>
      <c r="SJZ121" s="1845"/>
      <c r="SKA121" s="1538"/>
      <c r="SKB121" s="1845"/>
      <c r="SKC121" s="1538"/>
      <c r="SKD121" s="1845"/>
      <c r="SKE121" s="1538"/>
      <c r="SKF121" s="1845"/>
      <c r="SKG121" s="1538"/>
      <c r="SKH121" s="1845"/>
      <c r="SKI121" s="1538"/>
      <c r="SKJ121" s="1845"/>
      <c r="SKK121" s="1538"/>
      <c r="SKL121" s="1845"/>
      <c r="SKM121" s="1538"/>
      <c r="SKN121" s="1845"/>
      <c r="SKO121" s="1538"/>
      <c r="SKP121" s="1845"/>
      <c r="SKQ121" s="1538"/>
      <c r="SKR121" s="1845"/>
      <c r="SKS121" s="1538"/>
      <c r="SKT121" s="1845"/>
      <c r="SKU121" s="1538"/>
      <c r="SKV121" s="1845"/>
      <c r="SKW121" s="1538"/>
      <c r="SKX121" s="1845"/>
      <c r="SKY121" s="1538"/>
      <c r="SKZ121" s="1845"/>
      <c r="SLA121" s="1538"/>
      <c r="SLB121" s="1845"/>
      <c r="SLC121" s="1538"/>
      <c r="SLD121" s="1845"/>
      <c r="SLE121" s="1538"/>
      <c r="SLF121" s="1845"/>
      <c r="SLG121" s="1538"/>
      <c r="SLH121" s="1845"/>
      <c r="SLI121" s="1538"/>
      <c r="SLJ121" s="1845"/>
      <c r="SLK121" s="1538"/>
      <c r="SLL121" s="1845"/>
      <c r="SLM121" s="1538"/>
      <c r="SLN121" s="1845"/>
      <c r="SLO121" s="1538"/>
      <c r="SLP121" s="1845"/>
      <c r="SLQ121" s="1538"/>
      <c r="SLR121" s="1845"/>
      <c r="SLS121" s="1538"/>
      <c r="SLT121" s="1845"/>
      <c r="SLU121" s="1538"/>
      <c r="SLV121" s="1845"/>
      <c r="SLW121" s="1538"/>
      <c r="SLX121" s="1845"/>
      <c r="SLY121" s="1538"/>
      <c r="SLZ121" s="1845"/>
      <c r="SMA121" s="1538"/>
      <c r="SMB121" s="1845"/>
      <c r="SMC121" s="1538"/>
      <c r="SMD121" s="1845"/>
      <c r="SME121" s="1538"/>
      <c r="SMF121" s="1845"/>
      <c r="SMG121" s="1538"/>
      <c r="SMH121" s="1845"/>
      <c r="SMI121" s="1538"/>
      <c r="SMJ121" s="1845"/>
      <c r="SMK121" s="1538"/>
      <c r="SML121" s="1845"/>
      <c r="SMM121" s="1538"/>
      <c r="SMN121" s="1845"/>
      <c r="SMO121" s="1538"/>
      <c r="SMP121" s="1845"/>
      <c r="SMQ121" s="1538"/>
      <c r="SMR121" s="1845"/>
      <c r="SMS121" s="1538"/>
      <c r="SMT121" s="1845"/>
      <c r="SMU121" s="1538"/>
      <c r="SMV121" s="1845"/>
      <c r="SMW121" s="1538"/>
      <c r="SMX121" s="1845"/>
      <c r="SMY121" s="1538"/>
      <c r="SMZ121" s="1845"/>
      <c r="SNA121" s="1538"/>
      <c r="SNB121" s="1845"/>
      <c r="SNC121" s="1538"/>
      <c r="SND121" s="1845"/>
      <c r="SNE121" s="1538"/>
      <c r="SNF121" s="1845"/>
      <c r="SNG121" s="1538"/>
      <c r="SNH121" s="1845"/>
      <c r="SNI121" s="1538"/>
      <c r="SNJ121" s="1845"/>
      <c r="SNK121" s="1538"/>
      <c r="SNL121" s="1845"/>
      <c r="SNM121" s="1538"/>
      <c r="SNN121" s="1845"/>
      <c r="SNO121" s="1538"/>
      <c r="SNP121" s="1845"/>
      <c r="SNQ121" s="1538"/>
      <c r="SNR121" s="1845"/>
      <c r="SNS121" s="1538"/>
      <c r="SNT121" s="1845"/>
      <c r="SNU121" s="1538"/>
      <c r="SNV121" s="1845"/>
      <c r="SNW121" s="1538"/>
      <c r="SNX121" s="1845"/>
      <c r="SNY121" s="1538"/>
      <c r="SNZ121" s="1845"/>
      <c r="SOA121" s="1538"/>
      <c r="SOB121" s="1845"/>
      <c r="SOC121" s="1538"/>
      <c r="SOD121" s="1845"/>
      <c r="SOE121" s="1538"/>
      <c r="SOF121" s="1845"/>
      <c r="SOG121" s="1538"/>
      <c r="SOH121" s="1845"/>
      <c r="SOI121" s="1538"/>
      <c r="SOJ121" s="1845"/>
      <c r="SOK121" s="1538"/>
      <c r="SOL121" s="1845"/>
      <c r="SOM121" s="1538"/>
      <c r="SON121" s="1845"/>
      <c r="SOO121" s="1538"/>
      <c r="SOP121" s="1845"/>
      <c r="SOQ121" s="1538"/>
      <c r="SOR121" s="1845"/>
      <c r="SOS121" s="1538"/>
      <c r="SOT121" s="1845"/>
      <c r="SOU121" s="1538"/>
      <c r="SOV121" s="1845"/>
      <c r="SOW121" s="1538"/>
      <c r="SOX121" s="1845"/>
      <c r="SOY121" s="1538"/>
      <c r="SOZ121" s="1845"/>
      <c r="SPA121" s="1538"/>
      <c r="SPB121" s="1845"/>
      <c r="SPC121" s="1538"/>
      <c r="SPD121" s="1845"/>
      <c r="SPE121" s="1538"/>
      <c r="SPF121" s="1845"/>
      <c r="SPG121" s="1538"/>
      <c r="SPH121" s="1845"/>
      <c r="SPI121" s="1538"/>
      <c r="SPJ121" s="1845"/>
      <c r="SPK121" s="1538"/>
      <c r="SPL121" s="1845"/>
      <c r="SPM121" s="1538"/>
      <c r="SPN121" s="1845"/>
      <c r="SPO121" s="1538"/>
      <c r="SPP121" s="1845"/>
      <c r="SPQ121" s="1538"/>
      <c r="SPR121" s="1845"/>
      <c r="SPS121" s="1538"/>
      <c r="SPT121" s="1845"/>
      <c r="SPU121" s="1538"/>
      <c r="SPV121" s="1845"/>
      <c r="SPW121" s="1538"/>
      <c r="SPX121" s="1845"/>
      <c r="SPY121" s="1538"/>
      <c r="SPZ121" s="1845"/>
      <c r="SQA121" s="1538"/>
      <c r="SQB121" s="1845"/>
      <c r="SQC121" s="1538"/>
      <c r="SQD121" s="1845"/>
      <c r="SQE121" s="1538"/>
      <c r="SQF121" s="1845"/>
      <c r="SQG121" s="1538"/>
      <c r="SQH121" s="1845"/>
      <c r="SQI121" s="1538"/>
      <c r="SQJ121" s="1845"/>
      <c r="SQK121" s="1538"/>
      <c r="SQL121" s="1845"/>
      <c r="SQM121" s="1538"/>
      <c r="SQN121" s="1845"/>
      <c r="SQO121" s="1538"/>
      <c r="SQP121" s="1845"/>
      <c r="SQQ121" s="1538"/>
      <c r="SQR121" s="1845"/>
      <c r="SQS121" s="1538"/>
      <c r="SQT121" s="1845"/>
      <c r="SQU121" s="1538"/>
      <c r="SQV121" s="1845"/>
      <c r="SQW121" s="1538"/>
      <c r="SQX121" s="1845"/>
      <c r="SQY121" s="1538"/>
      <c r="SQZ121" s="1845"/>
      <c r="SRA121" s="1538"/>
      <c r="SRB121" s="1845"/>
      <c r="SRC121" s="1538"/>
      <c r="SRD121" s="1845"/>
      <c r="SRE121" s="1538"/>
      <c r="SRF121" s="1845"/>
      <c r="SRG121" s="1538"/>
      <c r="SRH121" s="1845"/>
      <c r="SRI121" s="1538"/>
      <c r="SRJ121" s="1845"/>
      <c r="SRK121" s="1538"/>
      <c r="SRL121" s="1845"/>
      <c r="SRM121" s="1538"/>
      <c r="SRN121" s="1845"/>
      <c r="SRO121" s="1538"/>
      <c r="SRP121" s="1845"/>
      <c r="SRQ121" s="1538"/>
      <c r="SRR121" s="1845"/>
      <c r="SRS121" s="1538"/>
      <c r="SRT121" s="1845"/>
      <c r="SRU121" s="1538"/>
      <c r="SRV121" s="1845"/>
      <c r="SRW121" s="1538"/>
      <c r="SRX121" s="1845"/>
      <c r="SRY121" s="1538"/>
      <c r="SRZ121" s="1845"/>
      <c r="SSA121" s="1538"/>
      <c r="SSB121" s="1845"/>
      <c r="SSC121" s="1538"/>
      <c r="SSD121" s="1845"/>
      <c r="SSE121" s="1538"/>
      <c r="SSF121" s="1845"/>
      <c r="SSG121" s="1538"/>
      <c r="SSH121" s="1845"/>
      <c r="SSI121" s="1538"/>
      <c r="SSJ121" s="1845"/>
      <c r="SSK121" s="1538"/>
      <c r="SSL121" s="1845"/>
      <c r="SSM121" s="1538"/>
      <c r="SSN121" s="1845"/>
      <c r="SSO121" s="1538"/>
      <c r="SSP121" s="1845"/>
      <c r="SSQ121" s="1538"/>
      <c r="SSR121" s="1845"/>
      <c r="SSS121" s="1538"/>
      <c r="SST121" s="1845"/>
      <c r="SSU121" s="1538"/>
      <c r="SSV121" s="1845"/>
      <c r="SSW121" s="1538"/>
      <c r="SSX121" s="1845"/>
      <c r="SSY121" s="1538"/>
      <c r="SSZ121" s="1845"/>
      <c r="STA121" s="1538"/>
      <c r="STB121" s="1845"/>
      <c r="STC121" s="1538"/>
      <c r="STD121" s="1845"/>
      <c r="STE121" s="1538"/>
      <c r="STF121" s="1845"/>
      <c r="STG121" s="1538"/>
      <c r="STH121" s="1845"/>
      <c r="STI121" s="1538"/>
      <c r="STJ121" s="1845"/>
      <c r="STK121" s="1538"/>
      <c r="STL121" s="1845"/>
      <c r="STM121" s="1538"/>
      <c r="STN121" s="1845"/>
      <c r="STO121" s="1538"/>
      <c r="STP121" s="1845"/>
      <c r="STQ121" s="1538"/>
      <c r="STR121" s="1845"/>
      <c r="STS121" s="1538"/>
      <c r="STT121" s="1845"/>
      <c r="STU121" s="1538"/>
      <c r="STV121" s="1845"/>
      <c r="STW121" s="1538"/>
      <c r="STX121" s="1845"/>
      <c r="STY121" s="1538"/>
      <c r="STZ121" s="1845"/>
      <c r="SUA121" s="1538"/>
      <c r="SUB121" s="1845"/>
      <c r="SUC121" s="1538"/>
      <c r="SUD121" s="1845"/>
      <c r="SUE121" s="1538"/>
      <c r="SUF121" s="1845"/>
      <c r="SUG121" s="1538"/>
      <c r="SUH121" s="1845"/>
      <c r="SUI121" s="1538"/>
      <c r="SUJ121" s="1845"/>
      <c r="SUK121" s="1538"/>
      <c r="SUL121" s="1845"/>
      <c r="SUM121" s="1538"/>
      <c r="SUN121" s="1845"/>
      <c r="SUO121" s="1538"/>
      <c r="SUP121" s="1845"/>
      <c r="SUQ121" s="1538"/>
      <c r="SUR121" s="1845"/>
      <c r="SUS121" s="1538"/>
      <c r="SUT121" s="1845"/>
      <c r="SUU121" s="1538"/>
      <c r="SUV121" s="1845"/>
      <c r="SUW121" s="1538"/>
      <c r="SUX121" s="1845"/>
      <c r="SUY121" s="1538"/>
      <c r="SUZ121" s="1845"/>
      <c r="SVA121" s="1538"/>
      <c r="SVB121" s="1845"/>
      <c r="SVC121" s="1538"/>
      <c r="SVD121" s="1845"/>
      <c r="SVE121" s="1538"/>
      <c r="SVF121" s="1845"/>
      <c r="SVG121" s="1538"/>
      <c r="SVH121" s="1845"/>
      <c r="SVI121" s="1538"/>
      <c r="SVJ121" s="1845"/>
      <c r="SVK121" s="1538"/>
      <c r="SVL121" s="1845"/>
      <c r="SVM121" s="1538"/>
      <c r="SVN121" s="1845"/>
      <c r="SVO121" s="1538"/>
      <c r="SVP121" s="1845"/>
      <c r="SVQ121" s="1538"/>
      <c r="SVR121" s="1845"/>
      <c r="SVS121" s="1538"/>
      <c r="SVT121" s="1845"/>
      <c r="SVU121" s="1538"/>
      <c r="SVV121" s="1845"/>
      <c r="SVW121" s="1538"/>
      <c r="SVX121" s="1845"/>
      <c r="SVY121" s="1538"/>
      <c r="SVZ121" s="1845"/>
      <c r="SWA121" s="1538"/>
      <c r="SWB121" s="1845"/>
      <c r="SWC121" s="1538"/>
      <c r="SWD121" s="1845"/>
      <c r="SWE121" s="1538"/>
      <c r="SWF121" s="1845"/>
      <c r="SWG121" s="1538"/>
      <c r="SWH121" s="1845"/>
      <c r="SWI121" s="1538"/>
      <c r="SWJ121" s="1845"/>
      <c r="SWK121" s="1538"/>
      <c r="SWL121" s="1845"/>
      <c r="SWM121" s="1538"/>
      <c r="SWN121" s="1845"/>
      <c r="SWO121" s="1538"/>
      <c r="SWP121" s="1845"/>
      <c r="SWQ121" s="1538"/>
      <c r="SWR121" s="1845"/>
      <c r="SWS121" s="1538"/>
      <c r="SWT121" s="1845"/>
      <c r="SWU121" s="1538"/>
      <c r="SWV121" s="1845"/>
      <c r="SWW121" s="1538"/>
      <c r="SWX121" s="1845"/>
      <c r="SWY121" s="1538"/>
      <c r="SWZ121" s="1845"/>
      <c r="SXA121" s="1538"/>
      <c r="SXB121" s="1845"/>
      <c r="SXC121" s="1538"/>
      <c r="SXD121" s="1845"/>
      <c r="SXE121" s="1538"/>
      <c r="SXF121" s="1845"/>
      <c r="SXG121" s="1538"/>
      <c r="SXH121" s="1845"/>
      <c r="SXI121" s="1538"/>
      <c r="SXJ121" s="1845"/>
      <c r="SXK121" s="1538"/>
      <c r="SXL121" s="1845"/>
      <c r="SXM121" s="1538"/>
      <c r="SXN121" s="1845"/>
      <c r="SXO121" s="1538"/>
      <c r="SXP121" s="1845"/>
      <c r="SXQ121" s="1538"/>
      <c r="SXR121" s="1845"/>
      <c r="SXS121" s="1538"/>
      <c r="SXT121" s="1845"/>
      <c r="SXU121" s="1538"/>
      <c r="SXV121" s="1845"/>
      <c r="SXW121" s="1538"/>
      <c r="SXX121" s="1845"/>
      <c r="SXY121" s="1538"/>
      <c r="SXZ121" s="1845"/>
      <c r="SYA121" s="1538"/>
      <c r="SYB121" s="1845"/>
      <c r="SYC121" s="1538"/>
      <c r="SYD121" s="1845"/>
      <c r="SYE121" s="1538"/>
      <c r="SYF121" s="1845"/>
      <c r="SYG121" s="1538"/>
      <c r="SYH121" s="1845"/>
      <c r="SYI121" s="1538"/>
      <c r="SYJ121" s="1845"/>
      <c r="SYK121" s="1538"/>
      <c r="SYL121" s="1845"/>
      <c r="SYM121" s="1538"/>
      <c r="SYN121" s="1845"/>
      <c r="SYO121" s="1538"/>
      <c r="SYP121" s="1845"/>
      <c r="SYQ121" s="1538"/>
      <c r="SYR121" s="1845"/>
      <c r="SYS121" s="1538"/>
      <c r="SYT121" s="1845"/>
      <c r="SYU121" s="1538"/>
      <c r="SYV121" s="1845"/>
      <c r="SYW121" s="1538"/>
      <c r="SYX121" s="1845"/>
      <c r="SYY121" s="1538"/>
      <c r="SYZ121" s="1845"/>
      <c r="SZA121" s="1538"/>
      <c r="SZB121" s="1845"/>
      <c r="SZC121" s="1538"/>
      <c r="SZD121" s="1845"/>
      <c r="SZE121" s="1538"/>
      <c r="SZF121" s="1845"/>
      <c r="SZG121" s="1538"/>
      <c r="SZH121" s="1845"/>
      <c r="SZI121" s="1538"/>
      <c r="SZJ121" s="1845"/>
      <c r="SZK121" s="1538"/>
      <c r="SZL121" s="1845"/>
      <c r="SZM121" s="1538"/>
      <c r="SZN121" s="1845"/>
      <c r="SZO121" s="1538"/>
      <c r="SZP121" s="1845"/>
      <c r="SZQ121" s="1538"/>
      <c r="SZR121" s="1845"/>
      <c r="SZS121" s="1538"/>
      <c r="SZT121" s="1845"/>
      <c r="SZU121" s="1538"/>
      <c r="SZV121" s="1845"/>
      <c r="SZW121" s="1538"/>
      <c r="SZX121" s="1845"/>
      <c r="SZY121" s="1538"/>
      <c r="SZZ121" s="1845"/>
      <c r="TAA121" s="1538"/>
      <c r="TAB121" s="1845"/>
      <c r="TAC121" s="1538"/>
      <c r="TAD121" s="1845"/>
      <c r="TAE121" s="1538"/>
      <c r="TAF121" s="1845"/>
      <c r="TAG121" s="1538"/>
      <c r="TAH121" s="1845"/>
      <c r="TAI121" s="1538"/>
      <c r="TAJ121" s="1845"/>
      <c r="TAK121" s="1538"/>
      <c r="TAL121" s="1845"/>
      <c r="TAM121" s="1538"/>
      <c r="TAN121" s="1845"/>
      <c r="TAO121" s="1538"/>
      <c r="TAP121" s="1845"/>
      <c r="TAQ121" s="1538"/>
      <c r="TAR121" s="1845"/>
      <c r="TAS121" s="1538"/>
      <c r="TAT121" s="1845"/>
      <c r="TAU121" s="1538"/>
      <c r="TAV121" s="1845"/>
      <c r="TAW121" s="1538"/>
      <c r="TAX121" s="1845"/>
      <c r="TAY121" s="1538"/>
      <c r="TAZ121" s="1845"/>
      <c r="TBA121" s="1538"/>
      <c r="TBB121" s="1845"/>
      <c r="TBC121" s="1538"/>
      <c r="TBD121" s="1845"/>
      <c r="TBE121" s="1538"/>
      <c r="TBF121" s="1845"/>
      <c r="TBG121" s="1538"/>
      <c r="TBH121" s="1845"/>
      <c r="TBI121" s="1538"/>
      <c r="TBJ121" s="1845"/>
      <c r="TBK121" s="1538"/>
      <c r="TBL121" s="1845"/>
      <c r="TBM121" s="1538"/>
      <c r="TBN121" s="1845"/>
      <c r="TBO121" s="1538"/>
      <c r="TBP121" s="1845"/>
      <c r="TBQ121" s="1538"/>
      <c r="TBR121" s="1845"/>
      <c r="TBS121" s="1538"/>
      <c r="TBT121" s="1845"/>
      <c r="TBU121" s="1538"/>
      <c r="TBV121" s="1845"/>
      <c r="TBW121" s="1538"/>
      <c r="TBX121" s="1845"/>
      <c r="TBY121" s="1538"/>
      <c r="TBZ121" s="1845"/>
      <c r="TCA121" s="1538"/>
      <c r="TCB121" s="1845"/>
      <c r="TCC121" s="1538"/>
      <c r="TCD121" s="1845"/>
      <c r="TCE121" s="1538"/>
      <c r="TCF121" s="1845"/>
      <c r="TCG121" s="1538"/>
      <c r="TCH121" s="1845"/>
      <c r="TCI121" s="1538"/>
      <c r="TCJ121" s="1845"/>
      <c r="TCK121" s="1538"/>
      <c r="TCL121" s="1845"/>
      <c r="TCM121" s="1538"/>
      <c r="TCN121" s="1845"/>
      <c r="TCO121" s="1538"/>
      <c r="TCP121" s="1845"/>
      <c r="TCQ121" s="1538"/>
      <c r="TCR121" s="1845"/>
      <c r="TCS121" s="1538"/>
      <c r="TCT121" s="1845"/>
      <c r="TCU121" s="1538"/>
      <c r="TCV121" s="1845"/>
      <c r="TCW121" s="1538"/>
      <c r="TCX121" s="1845"/>
      <c r="TCY121" s="1538"/>
      <c r="TCZ121" s="1845"/>
      <c r="TDA121" s="1538"/>
      <c r="TDB121" s="1845"/>
      <c r="TDC121" s="1538"/>
      <c r="TDD121" s="1845"/>
      <c r="TDE121" s="1538"/>
      <c r="TDF121" s="1845"/>
      <c r="TDG121" s="1538"/>
      <c r="TDH121" s="1845"/>
      <c r="TDI121" s="1538"/>
      <c r="TDJ121" s="1845"/>
      <c r="TDK121" s="1538"/>
      <c r="TDL121" s="1845"/>
      <c r="TDM121" s="1538"/>
      <c r="TDN121" s="1845"/>
      <c r="TDO121" s="1538"/>
      <c r="TDP121" s="1845"/>
      <c r="TDQ121" s="1538"/>
      <c r="TDR121" s="1845"/>
      <c r="TDS121" s="1538"/>
      <c r="TDT121" s="1845"/>
      <c r="TDU121" s="1538"/>
      <c r="TDV121" s="1845"/>
      <c r="TDW121" s="1538"/>
      <c r="TDX121" s="1845"/>
      <c r="TDY121" s="1538"/>
      <c r="TDZ121" s="1845"/>
      <c r="TEA121" s="1538"/>
      <c r="TEB121" s="1845"/>
      <c r="TEC121" s="1538"/>
      <c r="TED121" s="1845"/>
      <c r="TEE121" s="1538"/>
      <c r="TEF121" s="1845"/>
      <c r="TEG121" s="1538"/>
      <c r="TEH121" s="1845"/>
      <c r="TEI121" s="1538"/>
      <c r="TEJ121" s="1845"/>
      <c r="TEK121" s="1538"/>
      <c r="TEL121" s="1845"/>
      <c r="TEM121" s="1538"/>
      <c r="TEN121" s="1845"/>
      <c r="TEO121" s="1538"/>
      <c r="TEP121" s="1845"/>
      <c r="TEQ121" s="1538"/>
      <c r="TER121" s="1845"/>
      <c r="TES121" s="1538"/>
      <c r="TET121" s="1845"/>
      <c r="TEU121" s="1538"/>
      <c r="TEV121" s="1845"/>
      <c r="TEW121" s="1538"/>
      <c r="TEX121" s="1845"/>
      <c r="TEY121" s="1538"/>
      <c r="TEZ121" s="1845"/>
      <c r="TFA121" s="1538"/>
      <c r="TFB121" s="1845"/>
      <c r="TFC121" s="1538"/>
      <c r="TFD121" s="1845"/>
      <c r="TFE121" s="1538"/>
      <c r="TFF121" s="1845"/>
      <c r="TFG121" s="1538"/>
      <c r="TFH121" s="1845"/>
      <c r="TFI121" s="1538"/>
      <c r="TFJ121" s="1845"/>
      <c r="TFK121" s="1538"/>
      <c r="TFL121" s="1845"/>
      <c r="TFM121" s="1538"/>
      <c r="TFN121" s="1845"/>
      <c r="TFO121" s="1538"/>
      <c r="TFP121" s="1845"/>
      <c r="TFQ121" s="1538"/>
      <c r="TFR121" s="1845"/>
      <c r="TFS121" s="1538"/>
      <c r="TFT121" s="1845"/>
      <c r="TFU121" s="1538"/>
      <c r="TFV121" s="1845"/>
      <c r="TFW121" s="1538"/>
      <c r="TFX121" s="1845"/>
      <c r="TFY121" s="1538"/>
      <c r="TFZ121" s="1845"/>
      <c r="TGA121" s="1538"/>
      <c r="TGB121" s="1845"/>
      <c r="TGC121" s="1538"/>
      <c r="TGD121" s="1845"/>
      <c r="TGE121" s="1538"/>
      <c r="TGF121" s="1845"/>
      <c r="TGG121" s="1538"/>
      <c r="TGH121" s="1845"/>
      <c r="TGI121" s="1538"/>
      <c r="TGJ121" s="1845"/>
      <c r="TGK121" s="1538"/>
      <c r="TGL121" s="1845"/>
      <c r="TGM121" s="1538"/>
      <c r="TGN121" s="1845"/>
      <c r="TGO121" s="1538"/>
      <c r="TGP121" s="1845"/>
      <c r="TGQ121" s="1538"/>
      <c r="TGR121" s="1845"/>
      <c r="TGS121" s="1538"/>
      <c r="TGT121" s="1845"/>
      <c r="TGU121" s="1538"/>
      <c r="TGV121" s="1845"/>
      <c r="TGW121" s="1538"/>
      <c r="TGX121" s="1845"/>
      <c r="TGY121" s="1538"/>
      <c r="TGZ121" s="1845"/>
      <c r="THA121" s="1538"/>
      <c r="THB121" s="1845"/>
      <c r="THC121" s="1538"/>
      <c r="THD121" s="1845"/>
      <c r="THE121" s="1538"/>
      <c r="THF121" s="1845"/>
      <c r="THG121" s="1538"/>
      <c r="THH121" s="1845"/>
      <c r="THI121" s="1538"/>
      <c r="THJ121" s="1845"/>
      <c r="THK121" s="1538"/>
      <c r="THL121" s="1845"/>
      <c r="THM121" s="1538"/>
      <c r="THN121" s="1845"/>
      <c r="THO121" s="1538"/>
      <c r="THP121" s="1845"/>
      <c r="THQ121" s="1538"/>
      <c r="THR121" s="1845"/>
      <c r="THS121" s="1538"/>
      <c r="THT121" s="1845"/>
      <c r="THU121" s="1538"/>
      <c r="THV121" s="1845"/>
      <c r="THW121" s="1538"/>
      <c r="THX121" s="1845"/>
      <c r="THY121" s="1538"/>
      <c r="THZ121" s="1845"/>
      <c r="TIA121" s="1538"/>
      <c r="TIB121" s="1845"/>
      <c r="TIC121" s="1538"/>
      <c r="TID121" s="1845"/>
      <c r="TIE121" s="1538"/>
      <c r="TIF121" s="1845"/>
      <c r="TIG121" s="1538"/>
      <c r="TIH121" s="1845"/>
      <c r="TII121" s="1538"/>
      <c r="TIJ121" s="1845"/>
      <c r="TIK121" s="1538"/>
      <c r="TIL121" s="1845"/>
      <c r="TIM121" s="1538"/>
      <c r="TIN121" s="1845"/>
      <c r="TIO121" s="1538"/>
      <c r="TIP121" s="1845"/>
      <c r="TIQ121" s="1538"/>
      <c r="TIR121" s="1845"/>
      <c r="TIS121" s="1538"/>
      <c r="TIT121" s="1845"/>
      <c r="TIU121" s="1538"/>
      <c r="TIV121" s="1845"/>
      <c r="TIW121" s="1538"/>
      <c r="TIX121" s="1845"/>
      <c r="TIY121" s="1538"/>
      <c r="TIZ121" s="1845"/>
      <c r="TJA121" s="1538"/>
      <c r="TJB121" s="1845"/>
      <c r="TJC121" s="1538"/>
      <c r="TJD121" s="1845"/>
      <c r="TJE121" s="1538"/>
      <c r="TJF121" s="1845"/>
      <c r="TJG121" s="1538"/>
      <c r="TJH121" s="1845"/>
      <c r="TJI121" s="1538"/>
      <c r="TJJ121" s="1845"/>
      <c r="TJK121" s="1538"/>
      <c r="TJL121" s="1845"/>
      <c r="TJM121" s="1538"/>
      <c r="TJN121" s="1845"/>
      <c r="TJO121" s="1538"/>
      <c r="TJP121" s="1845"/>
      <c r="TJQ121" s="1538"/>
      <c r="TJR121" s="1845"/>
      <c r="TJS121" s="1538"/>
      <c r="TJT121" s="1845"/>
      <c r="TJU121" s="1538"/>
      <c r="TJV121" s="1845"/>
      <c r="TJW121" s="1538"/>
      <c r="TJX121" s="1845"/>
      <c r="TJY121" s="1538"/>
      <c r="TJZ121" s="1845"/>
      <c r="TKA121" s="1538"/>
      <c r="TKB121" s="1845"/>
      <c r="TKC121" s="1538"/>
      <c r="TKD121" s="1845"/>
      <c r="TKE121" s="1538"/>
      <c r="TKF121" s="1845"/>
      <c r="TKG121" s="1538"/>
      <c r="TKH121" s="1845"/>
      <c r="TKI121" s="1538"/>
      <c r="TKJ121" s="1845"/>
      <c r="TKK121" s="1538"/>
      <c r="TKL121" s="1845"/>
      <c r="TKM121" s="1538"/>
      <c r="TKN121" s="1845"/>
      <c r="TKO121" s="1538"/>
      <c r="TKP121" s="1845"/>
      <c r="TKQ121" s="1538"/>
      <c r="TKR121" s="1845"/>
      <c r="TKS121" s="1538"/>
      <c r="TKT121" s="1845"/>
      <c r="TKU121" s="1538"/>
      <c r="TKV121" s="1845"/>
      <c r="TKW121" s="1538"/>
      <c r="TKX121" s="1845"/>
      <c r="TKY121" s="1538"/>
      <c r="TKZ121" s="1845"/>
      <c r="TLA121" s="1538"/>
      <c r="TLB121" s="1845"/>
      <c r="TLC121" s="1538"/>
      <c r="TLD121" s="1845"/>
      <c r="TLE121" s="1538"/>
      <c r="TLF121" s="1845"/>
      <c r="TLG121" s="1538"/>
      <c r="TLH121" s="1845"/>
      <c r="TLI121" s="1538"/>
      <c r="TLJ121" s="1845"/>
      <c r="TLK121" s="1538"/>
      <c r="TLL121" s="1845"/>
      <c r="TLM121" s="1538"/>
      <c r="TLN121" s="1845"/>
      <c r="TLO121" s="1538"/>
      <c r="TLP121" s="1845"/>
      <c r="TLQ121" s="1538"/>
      <c r="TLR121" s="1845"/>
      <c r="TLS121" s="1538"/>
      <c r="TLT121" s="1845"/>
      <c r="TLU121" s="1538"/>
      <c r="TLV121" s="1845"/>
      <c r="TLW121" s="1538"/>
      <c r="TLX121" s="1845"/>
      <c r="TLY121" s="1538"/>
      <c r="TLZ121" s="1845"/>
      <c r="TMA121" s="1538"/>
      <c r="TMB121" s="1845"/>
      <c r="TMC121" s="1538"/>
      <c r="TMD121" s="1845"/>
      <c r="TME121" s="1538"/>
      <c r="TMF121" s="1845"/>
      <c r="TMG121" s="1538"/>
      <c r="TMH121" s="1845"/>
      <c r="TMI121" s="1538"/>
      <c r="TMJ121" s="1845"/>
      <c r="TMK121" s="1538"/>
      <c r="TML121" s="1845"/>
      <c r="TMM121" s="1538"/>
      <c r="TMN121" s="1845"/>
      <c r="TMO121" s="1538"/>
      <c r="TMP121" s="1845"/>
      <c r="TMQ121" s="1538"/>
      <c r="TMR121" s="1845"/>
      <c r="TMS121" s="1538"/>
      <c r="TMT121" s="1845"/>
      <c r="TMU121" s="1538"/>
      <c r="TMV121" s="1845"/>
      <c r="TMW121" s="1538"/>
      <c r="TMX121" s="1845"/>
      <c r="TMY121" s="1538"/>
      <c r="TMZ121" s="1845"/>
      <c r="TNA121" s="1538"/>
      <c r="TNB121" s="1845"/>
      <c r="TNC121" s="1538"/>
      <c r="TND121" s="1845"/>
      <c r="TNE121" s="1538"/>
      <c r="TNF121" s="1845"/>
      <c r="TNG121" s="1538"/>
      <c r="TNH121" s="1845"/>
      <c r="TNI121" s="1538"/>
      <c r="TNJ121" s="1845"/>
      <c r="TNK121" s="1538"/>
      <c r="TNL121" s="1845"/>
      <c r="TNM121" s="1538"/>
      <c r="TNN121" s="1845"/>
      <c r="TNO121" s="1538"/>
      <c r="TNP121" s="1845"/>
      <c r="TNQ121" s="1538"/>
      <c r="TNR121" s="1845"/>
      <c r="TNS121" s="1538"/>
      <c r="TNT121" s="1845"/>
      <c r="TNU121" s="1538"/>
      <c r="TNV121" s="1845"/>
      <c r="TNW121" s="1538"/>
      <c r="TNX121" s="1845"/>
      <c r="TNY121" s="1538"/>
      <c r="TNZ121" s="1845"/>
      <c r="TOA121" s="1538"/>
      <c r="TOB121" s="1845"/>
      <c r="TOC121" s="1538"/>
      <c r="TOD121" s="1845"/>
      <c r="TOE121" s="1538"/>
      <c r="TOF121" s="1845"/>
      <c r="TOG121" s="1538"/>
      <c r="TOH121" s="1845"/>
      <c r="TOI121" s="1538"/>
      <c r="TOJ121" s="1845"/>
      <c r="TOK121" s="1538"/>
      <c r="TOL121" s="1845"/>
      <c r="TOM121" s="1538"/>
      <c r="TON121" s="1845"/>
      <c r="TOO121" s="1538"/>
      <c r="TOP121" s="1845"/>
      <c r="TOQ121" s="1538"/>
      <c r="TOR121" s="1845"/>
      <c r="TOS121" s="1538"/>
      <c r="TOT121" s="1845"/>
      <c r="TOU121" s="1538"/>
      <c r="TOV121" s="1845"/>
      <c r="TOW121" s="1538"/>
      <c r="TOX121" s="1845"/>
      <c r="TOY121" s="1538"/>
      <c r="TOZ121" s="1845"/>
      <c r="TPA121" s="1538"/>
      <c r="TPB121" s="1845"/>
      <c r="TPC121" s="1538"/>
      <c r="TPD121" s="1845"/>
      <c r="TPE121" s="1538"/>
      <c r="TPF121" s="1845"/>
      <c r="TPG121" s="1538"/>
      <c r="TPH121" s="1845"/>
      <c r="TPI121" s="1538"/>
      <c r="TPJ121" s="1845"/>
      <c r="TPK121" s="1538"/>
      <c r="TPL121" s="1845"/>
      <c r="TPM121" s="1538"/>
      <c r="TPN121" s="1845"/>
      <c r="TPO121" s="1538"/>
      <c r="TPP121" s="1845"/>
      <c r="TPQ121" s="1538"/>
      <c r="TPR121" s="1845"/>
      <c r="TPS121" s="1538"/>
      <c r="TPT121" s="1845"/>
      <c r="TPU121" s="1538"/>
      <c r="TPV121" s="1845"/>
      <c r="TPW121" s="1538"/>
      <c r="TPX121" s="1845"/>
      <c r="TPY121" s="1538"/>
      <c r="TPZ121" s="1845"/>
      <c r="TQA121" s="1538"/>
      <c r="TQB121" s="1845"/>
      <c r="TQC121" s="1538"/>
      <c r="TQD121" s="1845"/>
      <c r="TQE121" s="1538"/>
      <c r="TQF121" s="1845"/>
      <c r="TQG121" s="1538"/>
      <c r="TQH121" s="1845"/>
      <c r="TQI121" s="1538"/>
      <c r="TQJ121" s="1845"/>
      <c r="TQK121" s="1538"/>
      <c r="TQL121" s="1845"/>
      <c r="TQM121" s="1538"/>
      <c r="TQN121" s="1845"/>
      <c r="TQO121" s="1538"/>
      <c r="TQP121" s="1845"/>
      <c r="TQQ121" s="1538"/>
      <c r="TQR121" s="1845"/>
      <c r="TQS121" s="1538"/>
      <c r="TQT121" s="1845"/>
      <c r="TQU121" s="1538"/>
      <c r="TQV121" s="1845"/>
      <c r="TQW121" s="1538"/>
      <c r="TQX121" s="1845"/>
      <c r="TQY121" s="1538"/>
      <c r="TQZ121" s="1845"/>
      <c r="TRA121" s="1538"/>
      <c r="TRB121" s="1845"/>
      <c r="TRC121" s="1538"/>
      <c r="TRD121" s="1845"/>
      <c r="TRE121" s="1538"/>
      <c r="TRF121" s="1845"/>
      <c r="TRG121" s="1538"/>
      <c r="TRH121" s="1845"/>
      <c r="TRI121" s="1538"/>
      <c r="TRJ121" s="1845"/>
      <c r="TRK121" s="1538"/>
      <c r="TRL121" s="1845"/>
      <c r="TRM121" s="1538"/>
      <c r="TRN121" s="1845"/>
      <c r="TRO121" s="1538"/>
      <c r="TRP121" s="1845"/>
      <c r="TRQ121" s="1538"/>
      <c r="TRR121" s="1845"/>
      <c r="TRS121" s="1538"/>
      <c r="TRT121" s="1845"/>
      <c r="TRU121" s="1538"/>
      <c r="TRV121" s="1845"/>
      <c r="TRW121" s="1538"/>
      <c r="TRX121" s="1845"/>
      <c r="TRY121" s="1538"/>
      <c r="TRZ121" s="1845"/>
      <c r="TSA121" s="1538"/>
      <c r="TSB121" s="1845"/>
      <c r="TSC121" s="1538"/>
      <c r="TSD121" s="1845"/>
      <c r="TSE121" s="1538"/>
      <c r="TSF121" s="1845"/>
      <c r="TSG121" s="1538"/>
      <c r="TSH121" s="1845"/>
      <c r="TSI121" s="1538"/>
      <c r="TSJ121" s="1845"/>
      <c r="TSK121" s="1538"/>
      <c r="TSL121" s="1845"/>
      <c r="TSM121" s="1538"/>
      <c r="TSN121" s="1845"/>
      <c r="TSO121" s="1538"/>
      <c r="TSP121" s="1845"/>
      <c r="TSQ121" s="1538"/>
      <c r="TSR121" s="1845"/>
      <c r="TSS121" s="1538"/>
      <c r="TST121" s="1845"/>
      <c r="TSU121" s="1538"/>
      <c r="TSV121" s="1845"/>
      <c r="TSW121" s="1538"/>
      <c r="TSX121" s="1845"/>
      <c r="TSY121" s="1538"/>
      <c r="TSZ121" s="1845"/>
      <c r="TTA121" s="1538"/>
      <c r="TTB121" s="1845"/>
      <c r="TTC121" s="1538"/>
      <c r="TTD121" s="1845"/>
      <c r="TTE121" s="1538"/>
      <c r="TTF121" s="1845"/>
      <c r="TTG121" s="1538"/>
      <c r="TTH121" s="1845"/>
      <c r="TTI121" s="1538"/>
      <c r="TTJ121" s="1845"/>
      <c r="TTK121" s="1538"/>
      <c r="TTL121" s="1845"/>
      <c r="TTM121" s="1538"/>
      <c r="TTN121" s="1845"/>
      <c r="TTO121" s="1538"/>
      <c r="TTP121" s="1845"/>
      <c r="TTQ121" s="1538"/>
      <c r="TTR121" s="1845"/>
      <c r="TTS121" s="1538"/>
      <c r="TTT121" s="1845"/>
      <c r="TTU121" s="1538"/>
      <c r="TTV121" s="1845"/>
      <c r="TTW121" s="1538"/>
      <c r="TTX121" s="1845"/>
      <c r="TTY121" s="1538"/>
      <c r="TTZ121" s="1845"/>
      <c r="TUA121" s="1538"/>
      <c r="TUB121" s="1845"/>
      <c r="TUC121" s="1538"/>
      <c r="TUD121" s="1845"/>
      <c r="TUE121" s="1538"/>
      <c r="TUF121" s="1845"/>
      <c r="TUG121" s="1538"/>
      <c r="TUH121" s="1845"/>
      <c r="TUI121" s="1538"/>
      <c r="TUJ121" s="1845"/>
      <c r="TUK121" s="1538"/>
      <c r="TUL121" s="1845"/>
      <c r="TUM121" s="1538"/>
      <c r="TUN121" s="1845"/>
      <c r="TUO121" s="1538"/>
      <c r="TUP121" s="1845"/>
      <c r="TUQ121" s="1538"/>
      <c r="TUR121" s="1845"/>
      <c r="TUS121" s="1538"/>
      <c r="TUT121" s="1845"/>
      <c r="TUU121" s="1538"/>
      <c r="TUV121" s="1845"/>
      <c r="TUW121" s="1538"/>
      <c r="TUX121" s="1845"/>
      <c r="TUY121" s="1538"/>
      <c r="TUZ121" s="1845"/>
      <c r="TVA121" s="1538"/>
      <c r="TVB121" s="1845"/>
      <c r="TVC121" s="1538"/>
      <c r="TVD121" s="1845"/>
      <c r="TVE121" s="1538"/>
      <c r="TVF121" s="1845"/>
      <c r="TVG121" s="1538"/>
      <c r="TVH121" s="1845"/>
      <c r="TVI121" s="1538"/>
      <c r="TVJ121" s="1845"/>
      <c r="TVK121" s="1538"/>
      <c r="TVL121" s="1845"/>
      <c r="TVM121" s="1538"/>
      <c r="TVN121" s="1845"/>
      <c r="TVO121" s="1538"/>
      <c r="TVP121" s="1845"/>
      <c r="TVQ121" s="1538"/>
      <c r="TVR121" s="1845"/>
      <c r="TVS121" s="1538"/>
      <c r="TVT121" s="1845"/>
      <c r="TVU121" s="1538"/>
      <c r="TVV121" s="1845"/>
      <c r="TVW121" s="1538"/>
      <c r="TVX121" s="1845"/>
      <c r="TVY121" s="1538"/>
      <c r="TVZ121" s="1845"/>
      <c r="TWA121" s="1538"/>
      <c r="TWB121" s="1845"/>
      <c r="TWC121" s="1538"/>
      <c r="TWD121" s="1845"/>
      <c r="TWE121" s="1538"/>
      <c r="TWF121" s="1845"/>
      <c r="TWG121" s="1538"/>
      <c r="TWH121" s="1845"/>
      <c r="TWI121" s="1538"/>
      <c r="TWJ121" s="1845"/>
      <c r="TWK121" s="1538"/>
      <c r="TWL121" s="1845"/>
      <c r="TWM121" s="1538"/>
      <c r="TWN121" s="1845"/>
      <c r="TWO121" s="1538"/>
      <c r="TWP121" s="1845"/>
      <c r="TWQ121" s="1538"/>
      <c r="TWR121" s="1845"/>
      <c r="TWS121" s="1538"/>
      <c r="TWT121" s="1845"/>
      <c r="TWU121" s="1538"/>
      <c r="TWV121" s="1845"/>
      <c r="TWW121" s="1538"/>
      <c r="TWX121" s="1845"/>
      <c r="TWY121" s="1538"/>
      <c r="TWZ121" s="1845"/>
      <c r="TXA121" s="1538"/>
      <c r="TXB121" s="1845"/>
      <c r="TXC121" s="1538"/>
      <c r="TXD121" s="1845"/>
      <c r="TXE121" s="1538"/>
      <c r="TXF121" s="1845"/>
      <c r="TXG121" s="1538"/>
      <c r="TXH121" s="1845"/>
      <c r="TXI121" s="1538"/>
      <c r="TXJ121" s="1845"/>
      <c r="TXK121" s="1538"/>
      <c r="TXL121" s="1845"/>
      <c r="TXM121" s="1538"/>
      <c r="TXN121" s="1845"/>
      <c r="TXO121" s="1538"/>
      <c r="TXP121" s="1845"/>
      <c r="TXQ121" s="1538"/>
      <c r="TXR121" s="1845"/>
      <c r="TXS121" s="1538"/>
      <c r="TXT121" s="1845"/>
      <c r="TXU121" s="1538"/>
      <c r="TXV121" s="1845"/>
      <c r="TXW121" s="1538"/>
      <c r="TXX121" s="1845"/>
      <c r="TXY121" s="1538"/>
      <c r="TXZ121" s="1845"/>
      <c r="TYA121" s="1538"/>
      <c r="TYB121" s="1845"/>
      <c r="TYC121" s="1538"/>
      <c r="TYD121" s="1845"/>
      <c r="TYE121" s="1538"/>
      <c r="TYF121" s="1845"/>
      <c r="TYG121" s="1538"/>
      <c r="TYH121" s="1845"/>
      <c r="TYI121" s="1538"/>
      <c r="TYJ121" s="1845"/>
      <c r="TYK121" s="1538"/>
      <c r="TYL121" s="1845"/>
      <c r="TYM121" s="1538"/>
      <c r="TYN121" s="1845"/>
      <c r="TYO121" s="1538"/>
      <c r="TYP121" s="1845"/>
      <c r="TYQ121" s="1538"/>
      <c r="TYR121" s="1845"/>
      <c r="TYS121" s="1538"/>
      <c r="TYT121" s="1845"/>
      <c r="TYU121" s="1538"/>
      <c r="TYV121" s="1845"/>
      <c r="TYW121" s="1538"/>
      <c r="TYX121" s="1845"/>
      <c r="TYY121" s="1538"/>
      <c r="TYZ121" s="1845"/>
      <c r="TZA121" s="1538"/>
      <c r="TZB121" s="1845"/>
      <c r="TZC121" s="1538"/>
      <c r="TZD121" s="1845"/>
      <c r="TZE121" s="1538"/>
      <c r="TZF121" s="1845"/>
      <c r="TZG121" s="1538"/>
      <c r="TZH121" s="1845"/>
      <c r="TZI121" s="1538"/>
      <c r="TZJ121" s="1845"/>
      <c r="TZK121" s="1538"/>
      <c r="TZL121" s="1845"/>
      <c r="TZM121" s="1538"/>
      <c r="TZN121" s="1845"/>
      <c r="TZO121" s="1538"/>
      <c r="TZP121" s="1845"/>
      <c r="TZQ121" s="1538"/>
      <c r="TZR121" s="1845"/>
      <c r="TZS121" s="1538"/>
      <c r="TZT121" s="1845"/>
      <c r="TZU121" s="1538"/>
      <c r="TZV121" s="1845"/>
      <c r="TZW121" s="1538"/>
      <c r="TZX121" s="1845"/>
      <c r="TZY121" s="1538"/>
      <c r="TZZ121" s="1845"/>
      <c r="UAA121" s="1538"/>
      <c r="UAB121" s="1845"/>
      <c r="UAC121" s="1538"/>
      <c r="UAD121" s="1845"/>
      <c r="UAE121" s="1538"/>
      <c r="UAF121" s="1845"/>
      <c r="UAG121" s="1538"/>
      <c r="UAH121" s="1845"/>
      <c r="UAI121" s="1538"/>
      <c r="UAJ121" s="1845"/>
      <c r="UAK121" s="1538"/>
      <c r="UAL121" s="1845"/>
      <c r="UAM121" s="1538"/>
      <c r="UAN121" s="1845"/>
      <c r="UAO121" s="1538"/>
      <c r="UAP121" s="1845"/>
      <c r="UAQ121" s="1538"/>
      <c r="UAR121" s="1845"/>
      <c r="UAS121" s="1538"/>
      <c r="UAT121" s="1845"/>
      <c r="UAU121" s="1538"/>
      <c r="UAV121" s="1845"/>
      <c r="UAW121" s="1538"/>
      <c r="UAX121" s="1845"/>
      <c r="UAY121" s="1538"/>
      <c r="UAZ121" s="1845"/>
      <c r="UBA121" s="1538"/>
      <c r="UBB121" s="1845"/>
      <c r="UBC121" s="1538"/>
      <c r="UBD121" s="1845"/>
      <c r="UBE121" s="1538"/>
      <c r="UBF121" s="1845"/>
      <c r="UBG121" s="1538"/>
      <c r="UBH121" s="1845"/>
      <c r="UBI121" s="1538"/>
      <c r="UBJ121" s="1845"/>
      <c r="UBK121" s="1538"/>
      <c r="UBL121" s="1845"/>
      <c r="UBM121" s="1538"/>
      <c r="UBN121" s="1845"/>
      <c r="UBO121" s="1538"/>
      <c r="UBP121" s="1845"/>
      <c r="UBQ121" s="1538"/>
      <c r="UBR121" s="1845"/>
      <c r="UBS121" s="1538"/>
      <c r="UBT121" s="1845"/>
      <c r="UBU121" s="1538"/>
      <c r="UBV121" s="1845"/>
      <c r="UBW121" s="1538"/>
      <c r="UBX121" s="1845"/>
      <c r="UBY121" s="1538"/>
      <c r="UBZ121" s="1845"/>
      <c r="UCA121" s="1538"/>
      <c r="UCB121" s="1845"/>
      <c r="UCC121" s="1538"/>
      <c r="UCD121" s="1845"/>
      <c r="UCE121" s="1538"/>
      <c r="UCF121" s="1845"/>
      <c r="UCG121" s="1538"/>
      <c r="UCH121" s="1845"/>
      <c r="UCI121" s="1538"/>
      <c r="UCJ121" s="1845"/>
      <c r="UCK121" s="1538"/>
      <c r="UCL121" s="1845"/>
      <c r="UCM121" s="1538"/>
      <c r="UCN121" s="1845"/>
      <c r="UCO121" s="1538"/>
      <c r="UCP121" s="1845"/>
      <c r="UCQ121" s="1538"/>
      <c r="UCR121" s="1845"/>
      <c r="UCS121" s="1538"/>
      <c r="UCT121" s="1845"/>
      <c r="UCU121" s="1538"/>
      <c r="UCV121" s="1845"/>
      <c r="UCW121" s="1538"/>
      <c r="UCX121" s="1845"/>
      <c r="UCY121" s="1538"/>
      <c r="UCZ121" s="1845"/>
      <c r="UDA121" s="1538"/>
      <c r="UDB121" s="1845"/>
      <c r="UDC121" s="1538"/>
      <c r="UDD121" s="1845"/>
      <c r="UDE121" s="1538"/>
      <c r="UDF121" s="1845"/>
      <c r="UDG121" s="1538"/>
      <c r="UDH121" s="1845"/>
      <c r="UDI121" s="1538"/>
      <c r="UDJ121" s="1845"/>
      <c r="UDK121" s="1538"/>
      <c r="UDL121" s="1845"/>
      <c r="UDM121" s="1538"/>
      <c r="UDN121" s="1845"/>
      <c r="UDO121" s="1538"/>
      <c r="UDP121" s="1845"/>
      <c r="UDQ121" s="1538"/>
      <c r="UDR121" s="1845"/>
      <c r="UDS121" s="1538"/>
      <c r="UDT121" s="1845"/>
      <c r="UDU121" s="1538"/>
      <c r="UDV121" s="1845"/>
      <c r="UDW121" s="1538"/>
      <c r="UDX121" s="1845"/>
      <c r="UDY121" s="1538"/>
      <c r="UDZ121" s="1845"/>
      <c r="UEA121" s="1538"/>
      <c r="UEB121" s="1845"/>
      <c r="UEC121" s="1538"/>
      <c r="UED121" s="1845"/>
      <c r="UEE121" s="1538"/>
      <c r="UEF121" s="1845"/>
      <c r="UEG121" s="1538"/>
      <c r="UEH121" s="1845"/>
      <c r="UEI121" s="1538"/>
      <c r="UEJ121" s="1845"/>
      <c r="UEK121" s="1538"/>
      <c r="UEL121" s="1845"/>
      <c r="UEM121" s="1538"/>
      <c r="UEN121" s="1845"/>
      <c r="UEO121" s="1538"/>
      <c r="UEP121" s="1845"/>
      <c r="UEQ121" s="1538"/>
      <c r="UER121" s="1845"/>
      <c r="UES121" s="1538"/>
      <c r="UET121" s="1845"/>
      <c r="UEU121" s="1538"/>
      <c r="UEV121" s="1845"/>
      <c r="UEW121" s="1538"/>
      <c r="UEX121" s="1845"/>
      <c r="UEY121" s="1538"/>
      <c r="UEZ121" s="1845"/>
      <c r="UFA121" s="1538"/>
      <c r="UFB121" s="1845"/>
      <c r="UFC121" s="1538"/>
      <c r="UFD121" s="1845"/>
      <c r="UFE121" s="1538"/>
      <c r="UFF121" s="1845"/>
      <c r="UFG121" s="1538"/>
      <c r="UFH121" s="1845"/>
      <c r="UFI121" s="1538"/>
      <c r="UFJ121" s="1845"/>
      <c r="UFK121" s="1538"/>
      <c r="UFL121" s="1845"/>
      <c r="UFM121" s="1538"/>
      <c r="UFN121" s="1845"/>
      <c r="UFO121" s="1538"/>
      <c r="UFP121" s="1845"/>
      <c r="UFQ121" s="1538"/>
      <c r="UFR121" s="1845"/>
      <c r="UFS121" s="1538"/>
      <c r="UFT121" s="1845"/>
      <c r="UFU121" s="1538"/>
      <c r="UFV121" s="1845"/>
      <c r="UFW121" s="1538"/>
      <c r="UFX121" s="1845"/>
      <c r="UFY121" s="1538"/>
      <c r="UFZ121" s="1845"/>
      <c r="UGA121" s="1538"/>
      <c r="UGB121" s="1845"/>
      <c r="UGC121" s="1538"/>
      <c r="UGD121" s="1845"/>
      <c r="UGE121" s="1538"/>
      <c r="UGF121" s="1845"/>
      <c r="UGG121" s="1538"/>
      <c r="UGH121" s="1845"/>
      <c r="UGI121" s="1538"/>
      <c r="UGJ121" s="1845"/>
      <c r="UGK121" s="1538"/>
      <c r="UGL121" s="1845"/>
      <c r="UGM121" s="1538"/>
      <c r="UGN121" s="1845"/>
      <c r="UGO121" s="1538"/>
      <c r="UGP121" s="1845"/>
      <c r="UGQ121" s="1538"/>
      <c r="UGR121" s="1845"/>
      <c r="UGS121" s="1538"/>
      <c r="UGT121" s="1845"/>
      <c r="UGU121" s="1538"/>
      <c r="UGV121" s="1845"/>
      <c r="UGW121" s="1538"/>
      <c r="UGX121" s="1845"/>
      <c r="UGY121" s="1538"/>
      <c r="UGZ121" s="1845"/>
      <c r="UHA121" s="1538"/>
      <c r="UHB121" s="1845"/>
      <c r="UHC121" s="1538"/>
      <c r="UHD121" s="1845"/>
      <c r="UHE121" s="1538"/>
      <c r="UHF121" s="1845"/>
      <c r="UHG121" s="1538"/>
      <c r="UHH121" s="1845"/>
      <c r="UHI121" s="1538"/>
      <c r="UHJ121" s="1845"/>
      <c r="UHK121" s="1538"/>
      <c r="UHL121" s="1845"/>
      <c r="UHM121" s="1538"/>
      <c r="UHN121" s="1845"/>
      <c r="UHO121" s="1538"/>
      <c r="UHP121" s="1845"/>
      <c r="UHQ121" s="1538"/>
      <c r="UHR121" s="1845"/>
      <c r="UHS121" s="1538"/>
      <c r="UHT121" s="1845"/>
      <c r="UHU121" s="1538"/>
      <c r="UHV121" s="1845"/>
      <c r="UHW121" s="1538"/>
      <c r="UHX121" s="1845"/>
      <c r="UHY121" s="1538"/>
      <c r="UHZ121" s="1845"/>
      <c r="UIA121" s="1538"/>
      <c r="UIB121" s="1845"/>
      <c r="UIC121" s="1538"/>
      <c r="UID121" s="1845"/>
      <c r="UIE121" s="1538"/>
      <c r="UIF121" s="1845"/>
      <c r="UIG121" s="1538"/>
      <c r="UIH121" s="1845"/>
      <c r="UII121" s="1538"/>
      <c r="UIJ121" s="1845"/>
      <c r="UIK121" s="1538"/>
      <c r="UIL121" s="1845"/>
      <c r="UIM121" s="1538"/>
      <c r="UIN121" s="1845"/>
      <c r="UIO121" s="1538"/>
      <c r="UIP121" s="1845"/>
      <c r="UIQ121" s="1538"/>
      <c r="UIR121" s="1845"/>
      <c r="UIS121" s="1538"/>
      <c r="UIT121" s="1845"/>
      <c r="UIU121" s="1538"/>
      <c r="UIV121" s="1845"/>
      <c r="UIW121" s="1538"/>
      <c r="UIX121" s="1845"/>
      <c r="UIY121" s="1538"/>
      <c r="UIZ121" s="1845"/>
      <c r="UJA121" s="1538"/>
      <c r="UJB121" s="1845"/>
      <c r="UJC121" s="1538"/>
      <c r="UJD121" s="1845"/>
      <c r="UJE121" s="1538"/>
      <c r="UJF121" s="1845"/>
      <c r="UJG121" s="1538"/>
      <c r="UJH121" s="1845"/>
      <c r="UJI121" s="1538"/>
      <c r="UJJ121" s="1845"/>
      <c r="UJK121" s="1538"/>
      <c r="UJL121" s="1845"/>
      <c r="UJM121" s="1538"/>
      <c r="UJN121" s="1845"/>
      <c r="UJO121" s="1538"/>
      <c r="UJP121" s="1845"/>
      <c r="UJQ121" s="1538"/>
      <c r="UJR121" s="1845"/>
      <c r="UJS121" s="1538"/>
      <c r="UJT121" s="1845"/>
      <c r="UJU121" s="1538"/>
      <c r="UJV121" s="1845"/>
      <c r="UJW121" s="1538"/>
      <c r="UJX121" s="1845"/>
      <c r="UJY121" s="1538"/>
      <c r="UJZ121" s="1845"/>
      <c r="UKA121" s="1538"/>
      <c r="UKB121" s="1845"/>
      <c r="UKC121" s="1538"/>
      <c r="UKD121" s="1845"/>
      <c r="UKE121" s="1538"/>
      <c r="UKF121" s="1845"/>
      <c r="UKG121" s="1538"/>
      <c r="UKH121" s="1845"/>
      <c r="UKI121" s="1538"/>
      <c r="UKJ121" s="1845"/>
      <c r="UKK121" s="1538"/>
      <c r="UKL121" s="1845"/>
      <c r="UKM121" s="1538"/>
      <c r="UKN121" s="1845"/>
      <c r="UKO121" s="1538"/>
      <c r="UKP121" s="1845"/>
      <c r="UKQ121" s="1538"/>
      <c r="UKR121" s="1845"/>
      <c r="UKS121" s="1538"/>
      <c r="UKT121" s="1845"/>
      <c r="UKU121" s="1538"/>
      <c r="UKV121" s="1845"/>
      <c r="UKW121" s="1538"/>
      <c r="UKX121" s="1845"/>
      <c r="UKY121" s="1538"/>
      <c r="UKZ121" s="1845"/>
      <c r="ULA121" s="1538"/>
      <c r="ULB121" s="1845"/>
      <c r="ULC121" s="1538"/>
      <c r="ULD121" s="1845"/>
      <c r="ULE121" s="1538"/>
      <c r="ULF121" s="1845"/>
      <c r="ULG121" s="1538"/>
      <c r="ULH121" s="1845"/>
      <c r="ULI121" s="1538"/>
      <c r="ULJ121" s="1845"/>
      <c r="ULK121" s="1538"/>
      <c r="ULL121" s="1845"/>
      <c r="ULM121" s="1538"/>
      <c r="ULN121" s="1845"/>
      <c r="ULO121" s="1538"/>
      <c r="ULP121" s="1845"/>
      <c r="ULQ121" s="1538"/>
      <c r="ULR121" s="1845"/>
      <c r="ULS121" s="1538"/>
      <c r="ULT121" s="1845"/>
      <c r="ULU121" s="1538"/>
      <c r="ULV121" s="1845"/>
      <c r="ULW121" s="1538"/>
      <c r="ULX121" s="1845"/>
      <c r="ULY121" s="1538"/>
      <c r="ULZ121" s="1845"/>
      <c r="UMA121" s="1538"/>
      <c r="UMB121" s="1845"/>
      <c r="UMC121" s="1538"/>
      <c r="UMD121" s="1845"/>
      <c r="UME121" s="1538"/>
      <c r="UMF121" s="1845"/>
      <c r="UMG121" s="1538"/>
      <c r="UMH121" s="1845"/>
      <c r="UMI121" s="1538"/>
      <c r="UMJ121" s="1845"/>
      <c r="UMK121" s="1538"/>
      <c r="UML121" s="1845"/>
      <c r="UMM121" s="1538"/>
      <c r="UMN121" s="1845"/>
      <c r="UMO121" s="1538"/>
      <c r="UMP121" s="1845"/>
      <c r="UMQ121" s="1538"/>
      <c r="UMR121" s="1845"/>
      <c r="UMS121" s="1538"/>
      <c r="UMT121" s="1845"/>
      <c r="UMU121" s="1538"/>
      <c r="UMV121" s="1845"/>
      <c r="UMW121" s="1538"/>
      <c r="UMX121" s="1845"/>
      <c r="UMY121" s="1538"/>
      <c r="UMZ121" s="1845"/>
      <c r="UNA121" s="1538"/>
      <c r="UNB121" s="1845"/>
      <c r="UNC121" s="1538"/>
      <c r="UND121" s="1845"/>
      <c r="UNE121" s="1538"/>
      <c r="UNF121" s="1845"/>
      <c r="UNG121" s="1538"/>
      <c r="UNH121" s="1845"/>
      <c r="UNI121" s="1538"/>
      <c r="UNJ121" s="1845"/>
      <c r="UNK121" s="1538"/>
      <c r="UNL121" s="1845"/>
      <c r="UNM121" s="1538"/>
      <c r="UNN121" s="1845"/>
      <c r="UNO121" s="1538"/>
      <c r="UNP121" s="1845"/>
      <c r="UNQ121" s="1538"/>
      <c r="UNR121" s="1845"/>
      <c r="UNS121" s="1538"/>
      <c r="UNT121" s="1845"/>
      <c r="UNU121" s="1538"/>
      <c r="UNV121" s="1845"/>
      <c r="UNW121" s="1538"/>
      <c r="UNX121" s="1845"/>
      <c r="UNY121" s="1538"/>
      <c r="UNZ121" s="1845"/>
      <c r="UOA121" s="1538"/>
      <c r="UOB121" s="1845"/>
      <c r="UOC121" s="1538"/>
      <c r="UOD121" s="1845"/>
      <c r="UOE121" s="1538"/>
      <c r="UOF121" s="1845"/>
      <c r="UOG121" s="1538"/>
      <c r="UOH121" s="1845"/>
      <c r="UOI121" s="1538"/>
      <c r="UOJ121" s="1845"/>
      <c r="UOK121" s="1538"/>
      <c r="UOL121" s="1845"/>
      <c r="UOM121" s="1538"/>
      <c r="UON121" s="1845"/>
      <c r="UOO121" s="1538"/>
      <c r="UOP121" s="1845"/>
      <c r="UOQ121" s="1538"/>
      <c r="UOR121" s="1845"/>
      <c r="UOS121" s="1538"/>
      <c r="UOT121" s="1845"/>
      <c r="UOU121" s="1538"/>
      <c r="UOV121" s="1845"/>
      <c r="UOW121" s="1538"/>
      <c r="UOX121" s="1845"/>
      <c r="UOY121" s="1538"/>
      <c r="UOZ121" s="1845"/>
      <c r="UPA121" s="1538"/>
      <c r="UPB121" s="1845"/>
      <c r="UPC121" s="1538"/>
      <c r="UPD121" s="1845"/>
      <c r="UPE121" s="1538"/>
      <c r="UPF121" s="1845"/>
      <c r="UPG121" s="1538"/>
      <c r="UPH121" s="1845"/>
      <c r="UPI121" s="1538"/>
      <c r="UPJ121" s="1845"/>
      <c r="UPK121" s="1538"/>
      <c r="UPL121" s="1845"/>
      <c r="UPM121" s="1538"/>
      <c r="UPN121" s="1845"/>
      <c r="UPO121" s="1538"/>
      <c r="UPP121" s="1845"/>
      <c r="UPQ121" s="1538"/>
      <c r="UPR121" s="1845"/>
      <c r="UPS121" s="1538"/>
      <c r="UPT121" s="1845"/>
      <c r="UPU121" s="1538"/>
      <c r="UPV121" s="1845"/>
      <c r="UPW121" s="1538"/>
      <c r="UPX121" s="1845"/>
      <c r="UPY121" s="1538"/>
      <c r="UPZ121" s="1845"/>
      <c r="UQA121" s="1538"/>
      <c r="UQB121" s="1845"/>
      <c r="UQC121" s="1538"/>
      <c r="UQD121" s="1845"/>
      <c r="UQE121" s="1538"/>
      <c r="UQF121" s="1845"/>
      <c r="UQG121" s="1538"/>
      <c r="UQH121" s="1845"/>
      <c r="UQI121" s="1538"/>
      <c r="UQJ121" s="1845"/>
      <c r="UQK121" s="1538"/>
      <c r="UQL121" s="1845"/>
      <c r="UQM121" s="1538"/>
      <c r="UQN121" s="1845"/>
      <c r="UQO121" s="1538"/>
      <c r="UQP121" s="1845"/>
      <c r="UQQ121" s="1538"/>
      <c r="UQR121" s="1845"/>
      <c r="UQS121" s="1538"/>
      <c r="UQT121" s="1845"/>
      <c r="UQU121" s="1538"/>
      <c r="UQV121" s="1845"/>
      <c r="UQW121" s="1538"/>
      <c r="UQX121" s="1845"/>
      <c r="UQY121" s="1538"/>
      <c r="UQZ121" s="1845"/>
      <c r="URA121" s="1538"/>
      <c r="URB121" s="1845"/>
      <c r="URC121" s="1538"/>
      <c r="URD121" s="1845"/>
      <c r="URE121" s="1538"/>
      <c r="URF121" s="1845"/>
      <c r="URG121" s="1538"/>
      <c r="URH121" s="1845"/>
      <c r="URI121" s="1538"/>
      <c r="URJ121" s="1845"/>
      <c r="URK121" s="1538"/>
      <c r="URL121" s="1845"/>
      <c r="URM121" s="1538"/>
      <c r="URN121" s="1845"/>
      <c r="URO121" s="1538"/>
      <c r="URP121" s="1845"/>
      <c r="URQ121" s="1538"/>
      <c r="URR121" s="1845"/>
      <c r="URS121" s="1538"/>
      <c r="URT121" s="1845"/>
      <c r="URU121" s="1538"/>
      <c r="URV121" s="1845"/>
      <c r="URW121" s="1538"/>
      <c r="URX121" s="1845"/>
      <c r="URY121" s="1538"/>
      <c r="URZ121" s="1845"/>
      <c r="USA121" s="1538"/>
      <c r="USB121" s="1845"/>
      <c r="USC121" s="1538"/>
      <c r="USD121" s="1845"/>
      <c r="USE121" s="1538"/>
      <c r="USF121" s="1845"/>
      <c r="USG121" s="1538"/>
      <c r="USH121" s="1845"/>
      <c r="USI121" s="1538"/>
      <c r="USJ121" s="1845"/>
      <c r="USK121" s="1538"/>
      <c r="USL121" s="1845"/>
      <c r="USM121" s="1538"/>
      <c r="USN121" s="1845"/>
      <c r="USO121" s="1538"/>
      <c r="USP121" s="1845"/>
      <c r="USQ121" s="1538"/>
      <c r="USR121" s="1845"/>
      <c r="USS121" s="1538"/>
      <c r="UST121" s="1845"/>
      <c r="USU121" s="1538"/>
      <c r="USV121" s="1845"/>
      <c r="USW121" s="1538"/>
      <c r="USX121" s="1845"/>
      <c r="USY121" s="1538"/>
      <c r="USZ121" s="1845"/>
      <c r="UTA121" s="1538"/>
      <c r="UTB121" s="1845"/>
      <c r="UTC121" s="1538"/>
      <c r="UTD121" s="1845"/>
      <c r="UTE121" s="1538"/>
      <c r="UTF121" s="1845"/>
      <c r="UTG121" s="1538"/>
      <c r="UTH121" s="1845"/>
      <c r="UTI121" s="1538"/>
      <c r="UTJ121" s="1845"/>
      <c r="UTK121" s="1538"/>
      <c r="UTL121" s="1845"/>
      <c r="UTM121" s="1538"/>
      <c r="UTN121" s="1845"/>
      <c r="UTO121" s="1538"/>
      <c r="UTP121" s="1845"/>
      <c r="UTQ121" s="1538"/>
      <c r="UTR121" s="1845"/>
      <c r="UTS121" s="1538"/>
      <c r="UTT121" s="1845"/>
      <c r="UTU121" s="1538"/>
      <c r="UTV121" s="1845"/>
      <c r="UTW121" s="1538"/>
      <c r="UTX121" s="1845"/>
      <c r="UTY121" s="1538"/>
      <c r="UTZ121" s="1845"/>
      <c r="UUA121" s="1538"/>
      <c r="UUB121" s="1845"/>
      <c r="UUC121" s="1538"/>
      <c r="UUD121" s="1845"/>
      <c r="UUE121" s="1538"/>
      <c r="UUF121" s="1845"/>
      <c r="UUG121" s="1538"/>
      <c r="UUH121" s="1845"/>
      <c r="UUI121" s="1538"/>
      <c r="UUJ121" s="1845"/>
      <c r="UUK121" s="1538"/>
      <c r="UUL121" s="1845"/>
      <c r="UUM121" s="1538"/>
      <c r="UUN121" s="1845"/>
      <c r="UUO121" s="1538"/>
      <c r="UUP121" s="1845"/>
      <c r="UUQ121" s="1538"/>
      <c r="UUR121" s="1845"/>
      <c r="UUS121" s="1538"/>
      <c r="UUT121" s="1845"/>
      <c r="UUU121" s="1538"/>
      <c r="UUV121" s="1845"/>
      <c r="UUW121" s="1538"/>
      <c r="UUX121" s="1845"/>
      <c r="UUY121" s="1538"/>
      <c r="UUZ121" s="1845"/>
      <c r="UVA121" s="1538"/>
      <c r="UVB121" s="1845"/>
      <c r="UVC121" s="1538"/>
      <c r="UVD121" s="1845"/>
      <c r="UVE121" s="1538"/>
      <c r="UVF121" s="1845"/>
      <c r="UVG121" s="1538"/>
      <c r="UVH121" s="1845"/>
      <c r="UVI121" s="1538"/>
      <c r="UVJ121" s="1845"/>
      <c r="UVK121" s="1538"/>
      <c r="UVL121" s="1845"/>
      <c r="UVM121" s="1538"/>
      <c r="UVN121" s="1845"/>
      <c r="UVO121" s="1538"/>
      <c r="UVP121" s="1845"/>
      <c r="UVQ121" s="1538"/>
      <c r="UVR121" s="1845"/>
      <c r="UVS121" s="1538"/>
      <c r="UVT121" s="1845"/>
      <c r="UVU121" s="1538"/>
      <c r="UVV121" s="1845"/>
      <c r="UVW121" s="1538"/>
      <c r="UVX121" s="1845"/>
      <c r="UVY121" s="1538"/>
      <c r="UVZ121" s="1845"/>
      <c r="UWA121" s="1538"/>
      <c r="UWB121" s="1845"/>
      <c r="UWC121" s="1538"/>
      <c r="UWD121" s="1845"/>
      <c r="UWE121" s="1538"/>
      <c r="UWF121" s="1845"/>
      <c r="UWG121" s="1538"/>
      <c r="UWH121" s="1845"/>
      <c r="UWI121" s="1538"/>
      <c r="UWJ121" s="1845"/>
      <c r="UWK121" s="1538"/>
      <c r="UWL121" s="1845"/>
      <c r="UWM121" s="1538"/>
      <c r="UWN121" s="1845"/>
      <c r="UWO121" s="1538"/>
      <c r="UWP121" s="1845"/>
      <c r="UWQ121" s="1538"/>
      <c r="UWR121" s="1845"/>
      <c r="UWS121" s="1538"/>
      <c r="UWT121" s="1845"/>
      <c r="UWU121" s="1538"/>
      <c r="UWV121" s="1845"/>
      <c r="UWW121" s="1538"/>
      <c r="UWX121" s="1845"/>
      <c r="UWY121" s="1538"/>
      <c r="UWZ121" s="1845"/>
      <c r="UXA121" s="1538"/>
      <c r="UXB121" s="1845"/>
      <c r="UXC121" s="1538"/>
      <c r="UXD121" s="1845"/>
      <c r="UXE121" s="1538"/>
      <c r="UXF121" s="1845"/>
      <c r="UXG121" s="1538"/>
      <c r="UXH121" s="1845"/>
      <c r="UXI121" s="1538"/>
      <c r="UXJ121" s="1845"/>
      <c r="UXK121" s="1538"/>
      <c r="UXL121" s="1845"/>
      <c r="UXM121" s="1538"/>
      <c r="UXN121" s="1845"/>
      <c r="UXO121" s="1538"/>
      <c r="UXP121" s="1845"/>
      <c r="UXQ121" s="1538"/>
      <c r="UXR121" s="1845"/>
      <c r="UXS121" s="1538"/>
      <c r="UXT121" s="1845"/>
      <c r="UXU121" s="1538"/>
      <c r="UXV121" s="1845"/>
      <c r="UXW121" s="1538"/>
      <c r="UXX121" s="1845"/>
      <c r="UXY121" s="1538"/>
      <c r="UXZ121" s="1845"/>
      <c r="UYA121" s="1538"/>
      <c r="UYB121" s="1845"/>
      <c r="UYC121" s="1538"/>
      <c r="UYD121" s="1845"/>
      <c r="UYE121" s="1538"/>
      <c r="UYF121" s="1845"/>
      <c r="UYG121" s="1538"/>
      <c r="UYH121" s="1845"/>
      <c r="UYI121" s="1538"/>
      <c r="UYJ121" s="1845"/>
      <c r="UYK121" s="1538"/>
      <c r="UYL121" s="1845"/>
      <c r="UYM121" s="1538"/>
      <c r="UYN121" s="1845"/>
      <c r="UYO121" s="1538"/>
      <c r="UYP121" s="1845"/>
      <c r="UYQ121" s="1538"/>
      <c r="UYR121" s="1845"/>
      <c r="UYS121" s="1538"/>
      <c r="UYT121" s="1845"/>
      <c r="UYU121" s="1538"/>
      <c r="UYV121" s="1845"/>
      <c r="UYW121" s="1538"/>
      <c r="UYX121" s="1845"/>
      <c r="UYY121" s="1538"/>
      <c r="UYZ121" s="1845"/>
      <c r="UZA121" s="1538"/>
      <c r="UZB121" s="1845"/>
      <c r="UZC121" s="1538"/>
      <c r="UZD121" s="1845"/>
      <c r="UZE121" s="1538"/>
      <c r="UZF121" s="1845"/>
      <c r="UZG121" s="1538"/>
      <c r="UZH121" s="1845"/>
      <c r="UZI121" s="1538"/>
      <c r="UZJ121" s="1845"/>
      <c r="UZK121" s="1538"/>
      <c r="UZL121" s="1845"/>
      <c r="UZM121" s="1538"/>
      <c r="UZN121" s="1845"/>
      <c r="UZO121" s="1538"/>
      <c r="UZP121" s="1845"/>
      <c r="UZQ121" s="1538"/>
      <c r="UZR121" s="1845"/>
      <c r="UZS121" s="1538"/>
      <c r="UZT121" s="1845"/>
      <c r="UZU121" s="1538"/>
      <c r="UZV121" s="1845"/>
      <c r="UZW121" s="1538"/>
      <c r="UZX121" s="1845"/>
      <c r="UZY121" s="1538"/>
      <c r="UZZ121" s="1845"/>
      <c r="VAA121" s="1538"/>
      <c r="VAB121" s="1845"/>
      <c r="VAC121" s="1538"/>
      <c r="VAD121" s="1845"/>
      <c r="VAE121" s="1538"/>
      <c r="VAF121" s="1845"/>
      <c r="VAG121" s="1538"/>
      <c r="VAH121" s="1845"/>
      <c r="VAI121" s="1538"/>
      <c r="VAJ121" s="1845"/>
      <c r="VAK121" s="1538"/>
      <c r="VAL121" s="1845"/>
      <c r="VAM121" s="1538"/>
      <c r="VAN121" s="1845"/>
      <c r="VAO121" s="1538"/>
      <c r="VAP121" s="1845"/>
      <c r="VAQ121" s="1538"/>
      <c r="VAR121" s="1845"/>
      <c r="VAS121" s="1538"/>
      <c r="VAT121" s="1845"/>
      <c r="VAU121" s="1538"/>
      <c r="VAV121" s="1845"/>
      <c r="VAW121" s="1538"/>
      <c r="VAX121" s="1845"/>
      <c r="VAY121" s="1538"/>
      <c r="VAZ121" s="1845"/>
      <c r="VBA121" s="1538"/>
      <c r="VBB121" s="1845"/>
      <c r="VBC121" s="1538"/>
      <c r="VBD121" s="1845"/>
      <c r="VBE121" s="1538"/>
      <c r="VBF121" s="1845"/>
      <c r="VBG121" s="1538"/>
      <c r="VBH121" s="1845"/>
      <c r="VBI121" s="1538"/>
      <c r="VBJ121" s="1845"/>
      <c r="VBK121" s="1538"/>
      <c r="VBL121" s="1845"/>
      <c r="VBM121" s="1538"/>
      <c r="VBN121" s="1845"/>
      <c r="VBO121" s="1538"/>
      <c r="VBP121" s="1845"/>
      <c r="VBQ121" s="1538"/>
      <c r="VBR121" s="1845"/>
      <c r="VBS121" s="1538"/>
      <c r="VBT121" s="1845"/>
      <c r="VBU121" s="1538"/>
      <c r="VBV121" s="1845"/>
      <c r="VBW121" s="1538"/>
      <c r="VBX121" s="1845"/>
      <c r="VBY121" s="1538"/>
      <c r="VBZ121" s="1845"/>
      <c r="VCA121" s="1538"/>
      <c r="VCB121" s="1845"/>
      <c r="VCC121" s="1538"/>
      <c r="VCD121" s="1845"/>
      <c r="VCE121" s="1538"/>
      <c r="VCF121" s="1845"/>
      <c r="VCG121" s="1538"/>
      <c r="VCH121" s="1845"/>
      <c r="VCI121" s="1538"/>
      <c r="VCJ121" s="1845"/>
      <c r="VCK121" s="1538"/>
      <c r="VCL121" s="1845"/>
      <c r="VCM121" s="1538"/>
      <c r="VCN121" s="1845"/>
      <c r="VCO121" s="1538"/>
      <c r="VCP121" s="1845"/>
      <c r="VCQ121" s="1538"/>
      <c r="VCR121" s="1845"/>
      <c r="VCS121" s="1538"/>
      <c r="VCT121" s="1845"/>
      <c r="VCU121" s="1538"/>
      <c r="VCV121" s="1845"/>
      <c r="VCW121" s="1538"/>
      <c r="VCX121" s="1845"/>
      <c r="VCY121" s="1538"/>
      <c r="VCZ121" s="1845"/>
      <c r="VDA121" s="1538"/>
      <c r="VDB121" s="1845"/>
      <c r="VDC121" s="1538"/>
      <c r="VDD121" s="1845"/>
      <c r="VDE121" s="1538"/>
      <c r="VDF121" s="1845"/>
      <c r="VDG121" s="1538"/>
      <c r="VDH121" s="1845"/>
      <c r="VDI121" s="1538"/>
      <c r="VDJ121" s="1845"/>
      <c r="VDK121" s="1538"/>
      <c r="VDL121" s="1845"/>
      <c r="VDM121" s="1538"/>
      <c r="VDN121" s="1845"/>
      <c r="VDO121" s="1538"/>
      <c r="VDP121" s="1845"/>
      <c r="VDQ121" s="1538"/>
      <c r="VDR121" s="1845"/>
      <c r="VDS121" s="1538"/>
      <c r="VDT121" s="1845"/>
      <c r="VDU121" s="1538"/>
      <c r="VDV121" s="1845"/>
      <c r="VDW121" s="1538"/>
      <c r="VDX121" s="1845"/>
      <c r="VDY121" s="1538"/>
      <c r="VDZ121" s="1845"/>
      <c r="VEA121" s="1538"/>
      <c r="VEB121" s="1845"/>
      <c r="VEC121" s="1538"/>
      <c r="VED121" s="1845"/>
      <c r="VEE121" s="1538"/>
      <c r="VEF121" s="1845"/>
      <c r="VEG121" s="1538"/>
      <c r="VEH121" s="1845"/>
      <c r="VEI121" s="1538"/>
      <c r="VEJ121" s="1845"/>
      <c r="VEK121" s="1538"/>
      <c r="VEL121" s="1845"/>
      <c r="VEM121" s="1538"/>
      <c r="VEN121" s="1845"/>
      <c r="VEO121" s="1538"/>
      <c r="VEP121" s="1845"/>
      <c r="VEQ121" s="1538"/>
      <c r="VER121" s="1845"/>
      <c r="VES121" s="1538"/>
      <c r="VET121" s="1845"/>
      <c r="VEU121" s="1538"/>
      <c r="VEV121" s="1845"/>
      <c r="VEW121" s="1538"/>
      <c r="VEX121" s="1845"/>
      <c r="VEY121" s="1538"/>
      <c r="VEZ121" s="1845"/>
      <c r="VFA121" s="1538"/>
      <c r="VFB121" s="1845"/>
      <c r="VFC121" s="1538"/>
      <c r="VFD121" s="1845"/>
      <c r="VFE121" s="1538"/>
      <c r="VFF121" s="1845"/>
      <c r="VFG121" s="1538"/>
      <c r="VFH121" s="1845"/>
      <c r="VFI121" s="1538"/>
      <c r="VFJ121" s="1845"/>
      <c r="VFK121" s="1538"/>
      <c r="VFL121" s="1845"/>
      <c r="VFM121" s="1538"/>
      <c r="VFN121" s="1845"/>
      <c r="VFO121" s="1538"/>
      <c r="VFP121" s="1845"/>
      <c r="VFQ121" s="1538"/>
      <c r="VFR121" s="1845"/>
      <c r="VFS121" s="1538"/>
      <c r="VFT121" s="1845"/>
      <c r="VFU121" s="1538"/>
      <c r="VFV121" s="1845"/>
      <c r="VFW121" s="1538"/>
      <c r="VFX121" s="1845"/>
      <c r="VFY121" s="1538"/>
      <c r="VFZ121" s="1845"/>
      <c r="VGA121" s="1538"/>
      <c r="VGB121" s="1845"/>
      <c r="VGC121" s="1538"/>
      <c r="VGD121" s="1845"/>
      <c r="VGE121" s="1538"/>
      <c r="VGF121" s="1845"/>
      <c r="VGG121" s="1538"/>
      <c r="VGH121" s="1845"/>
      <c r="VGI121" s="1538"/>
      <c r="VGJ121" s="1845"/>
      <c r="VGK121" s="1538"/>
      <c r="VGL121" s="1845"/>
      <c r="VGM121" s="1538"/>
      <c r="VGN121" s="1845"/>
      <c r="VGO121" s="1538"/>
      <c r="VGP121" s="1845"/>
      <c r="VGQ121" s="1538"/>
      <c r="VGR121" s="1845"/>
      <c r="VGS121" s="1538"/>
      <c r="VGT121" s="1845"/>
      <c r="VGU121" s="1538"/>
      <c r="VGV121" s="1845"/>
      <c r="VGW121" s="1538"/>
      <c r="VGX121" s="1845"/>
      <c r="VGY121" s="1538"/>
      <c r="VGZ121" s="1845"/>
      <c r="VHA121" s="1538"/>
      <c r="VHB121" s="1845"/>
      <c r="VHC121" s="1538"/>
      <c r="VHD121" s="1845"/>
      <c r="VHE121" s="1538"/>
      <c r="VHF121" s="1845"/>
      <c r="VHG121" s="1538"/>
      <c r="VHH121" s="1845"/>
      <c r="VHI121" s="1538"/>
      <c r="VHJ121" s="1845"/>
      <c r="VHK121" s="1538"/>
      <c r="VHL121" s="1845"/>
      <c r="VHM121" s="1538"/>
      <c r="VHN121" s="1845"/>
      <c r="VHO121" s="1538"/>
      <c r="VHP121" s="1845"/>
      <c r="VHQ121" s="1538"/>
      <c r="VHR121" s="1845"/>
      <c r="VHS121" s="1538"/>
      <c r="VHT121" s="1845"/>
      <c r="VHU121" s="1538"/>
      <c r="VHV121" s="1845"/>
      <c r="VHW121" s="1538"/>
      <c r="VHX121" s="1845"/>
      <c r="VHY121" s="1538"/>
      <c r="VHZ121" s="1845"/>
      <c r="VIA121" s="1538"/>
      <c r="VIB121" s="1845"/>
      <c r="VIC121" s="1538"/>
      <c r="VID121" s="1845"/>
      <c r="VIE121" s="1538"/>
      <c r="VIF121" s="1845"/>
      <c r="VIG121" s="1538"/>
      <c r="VIH121" s="1845"/>
      <c r="VII121" s="1538"/>
      <c r="VIJ121" s="1845"/>
      <c r="VIK121" s="1538"/>
      <c r="VIL121" s="1845"/>
      <c r="VIM121" s="1538"/>
      <c r="VIN121" s="1845"/>
      <c r="VIO121" s="1538"/>
      <c r="VIP121" s="1845"/>
      <c r="VIQ121" s="1538"/>
      <c r="VIR121" s="1845"/>
      <c r="VIS121" s="1538"/>
      <c r="VIT121" s="1845"/>
      <c r="VIU121" s="1538"/>
      <c r="VIV121" s="1845"/>
      <c r="VIW121" s="1538"/>
      <c r="VIX121" s="1845"/>
      <c r="VIY121" s="1538"/>
      <c r="VIZ121" s="1845"/>
      <c r="VJA121" s="1538"/>
      <c r="VJB121" s="1845"/>
      <c r="VJC121" s="1538"/>
      <c r="VJD121" s="1845"/>
      <c r="VJE121" s="1538"/>
      <c r="VJF121" s="1845"/>
      <c r="VJG121" s="1538"/>
      <c r="VJH121" s="1845"/>
      <c r="VJI121" s="1538"/>
      <c r="VJJ121" s="1845"/>
      <c r="VJK121" s="1538"/>
      <c r="VJL121" s="1845"/>
      <c r="VJM121" s="1538"/>
      <c r="VJN121" s="1845"/>
      <c r="VJO121" s="1538"/>
      <c r="VJP121" s="1845"/>
      <c r="VJQ121" s="1538"/>
      <c r="VJR121" s="1845"/>
      <c r="VJS121" s="1538"/>
      <c r="VJT121" s="1845"/>
      <c r="VJU121" s="1538"/>
      <c r="VJV121" s="1845"/>
      <c r="VJW121" s="1538"/>
      <c r="VJX121" s="1845"/>
      <c r="VJY121" s="1538"/>
      <c r="VJZ121" s="1845"/>
      <c r="VKA121" s="1538"/>
      <c r="VKB121" s="1845"/>
      <c r="VKC121" s="1538"/>
      <c r="VKD121" s="1845"/>
      <c r="VKE121" s="1538"/>
      <c r="VKF121" s="1845"/>
      <c r="VKG121" s="1538"/>
      <c r="VKH121" s="1845"/>
      <c r="VKI121" s="1538"/>
      <c r="VKJ121" s="1845"/>
      <c r="VKK121" s="1538"/>
      <c r="VKL121" s="1845"/>
      <c r="VKM121" s="1538"/>
      <c r="VKN121" s="1845"/>
      <c r="VKO121" s="1538"/>
      <c r="VKP121" s="1845"/>
      <c r="VKQ121" s="1538"/>
      <c r="VKR121" s="1845"/>
      <c r="VKS121" s="1538"/>
      <c r="VKT121" s="1845"/>
      <c r="VKU121" s="1538"/>
      <c r="VKV121" s="1845"/>
      <c r="VKW121" s="1538"/>
      <c r="VKX121" s="1845"/>
      <c r="VKY121" s="1538"/>
      <c r="VKZ121" s="1845"/>
      <c r="VLA121" s="1538"/>
      <c r="VLB121" s="1845"/>
      <c r="VLC121" s="1538"/>
      <c r="VLD121" s="1845"/>
      <c r="VLE121" s="1538"/>
      <c r="VLF121" s="1845"/>
      <c r="VLG121" s="1538"/>
      <c r="VLH121" s="1845"/>
      <c r="VLI121" s="1538"/>
      <c r="VLJ121" s="1845"/>
      <c r="VLK121" s="1538"/>
      <c r="VLL121" s="1845"/>
      <c r="VLM121" s="1538"/>
      <c r="VLN121" s="1845"/>
      <c r="VLO121" s="1538"/>
      <c r="VLP121" s="1845"/>
      <c r="VLQ121" s="1538"/>
      <c r="VLR121" s="1845"/>
      <c r="VLS121" s="1538"/>
      <c r="VLT121" s="1845"/>
      <c r="VLU121" s="1538"/>
      <c r="VLV121" s="1845"/>
      <c r="VLW121" s="1538"/>
      <c r="VLX121" s="1845"/>
      <c r="VLY121" s="1538"/>
      <c r="VLZ121" s="1845"/>
      <c r="VMA121" s="1538"/>
      <c r="VMB121" s="1845"/>
      <c r="VMC121" s="1538"/>
      <c r="VMD121" s="1845"/>
      <c r="VME121" s="1538"/>
      <c r="VMF121" s="1845"/>
      <c r="VMG121" s="1538"/>
      <c r="VMH121" s="1845"/>
      <c r="VMI121" s="1538"/>
      <c r="VMJ121" s="1845"/>
      <c r="VMK121" s="1538"/>
      <c r="VML121" s="1845"/>
      <c r="VMM121" s="1538"/>
      <c r="VMN121" s="1845"/>
      <c r="VMO121" s="1538"/>
      <c r="VMP121" s="1845"/>
      <c r="VMQ121" s="1538"/>
      <c r="VMR121" s="1845"/>
      <c r="VMS121" s="1538"/>
      <c r="VMT121" s="1845"/>
      <c r="VMU121" s="1538"/>
      <c r="VMV121" s="1845"/>
      <c r="VMW121" s="1538"/>
      <c r="VMX121" s="1845"/>
      <c r="VMY121" s="1538"/>
      <c r="VMZ121" s="1845"/>
      <c r="VNA121" s="1538"/>
      <c r="VNB121" s="1845"/>
      <c r="VNC121" s="1538"/>
      <c r="VND121" s="1845"/>
      <c r="VNE121" s="1538"/>
      <c r="VNF121" s="1845"/>
      <c r="VNG121" s="1538"/>
      <c r="VNH121" s="1845"/>
      <c r="VNI121" s="1538"/>
      <c r="VNJ121" s="1845"/>
      <c r="VNK121" s="1538"/>
      <c r="VNL121" s="1845"/>
      <c r="VNM121" s="1538"/>
      <c r="VNN121" s="1845"/>
      <c r="VNO121" s="1538"/>
      <c r="VNP121" s="1845"/>
      <c r="VNQ121" s="1538"/>
      <c r="VNR121" s="1845"/>
      <c r="VNS121" s="1538"/>
      <c r="VNT121" s="1845"/>
      <c r="VNU121" s="1538"/>
      <c r="VNV121" s="1845"/>
      <c r="VNW121" s="1538"/>
      <c r="VNX121" s="1845"/>
      <c r="VNY121" s="1538"/>
      <c r="VNZ121" s="1845"/>
      <c r="VOA121" s="1538"/>
      <c r="VOB121" s="1845"/>
      <c r="VOC121" s="1538"/>
      <c r="VOD121" s="1845"/>
      <c r="VOE121" s="1538"/>
      <c r="VOF121" s="1845"/>
      <c r="VOG121" s="1538"/>
      <c r="VOH121" s="1845"/>
      <c r="VOI121" s="1538"/>
      <c r="VOJ121" s="1845"/>
      <c r="VOK121" s="1538"/>
      <c r="VOL121" s="1845"/>
      <c r="VOM121" s="1538"/>
      <c r="VON121" s="1845"/>
      <c r="VOO121" s="1538"/>
      <c r="VOP121" s="1845"/>
      <c r="VOQ121" s="1538"/>
      <c r="VOR121" s="1845"/>
      <c r="VOS121" s="1538"/>
      <c r="VOT121" s="1845"/>
      <c r="VOU121" s="1538"/>
      <c r="VOV121" s="1845"/>
      <c r="VOW121" s="1538"/>
      <c r="VOX121" s="1845"/>
      <c r="VOY121" s="1538"/>
      <c r="VOZ121" s="1845"/>
      <c r="VPA121" s="1538"/>
      <c r="VPB121" s="1845"/>
      <c r="VPC121" s="1538"/>
      <c r="VPD121" s="1845"/>
      <c r="VPE121" s="1538"/>
      <c r="VPF121" s="1845"/>
      <c r="VPG121" s="1538"/>
      <c r="VPH121" s="1845"/>
      <c r="VPI121" s="1538"/>
      <c r="VPJ121" s="1845"/>
      <c r="VPK121" s="1538"/>
      <c r="VPL121" s="1845"/>
      <c r="VPM121" s="1538"/>
      <c r="VPN121" s="1845"/>
      <c r="VPO121" s="1538"/>
      <c r="VPP121" s="1845"/>
      <c r="VPQ121" s="1538"/>
      <c r="VPR121" s="1845"/>
      <c r="VPS121" s="1538"/>
      <c r="VPT121" s="1845"/>
      <c r="VPU121" s="1538"/>
      <c r="VPV121" s="1845"/>
      <c r="VPW121" s="1538"/>
      <c r="VPX121" s="1845"/>
      <c r="VPY121" s="1538"/>
      <c r="VPZ121" s="1845"/>
      <c r="VQA121" s="1538"/>
      <c r="VQB121" s="1845"/>
      <c r="VQC121" s="1538"/>
      <c r="VQD121" s="1845"/>
      <c r="VQE121" s="1538"/>
      <c r="VQF121" s="1845"/>
      <c r="VQG121" s="1538"/>
      <c r="VQH121" s="1845"/>
      <c r="VQI121" s="1538"/>
      <c r="VQJ121" s="1845"/>
      <c r="VQK121" s="1538"/>
      <c r="VQL121" s="1845"/>
      <c r="VQM121" s="1538"/>
      <c r="VQN121" s="1845"/>
      <c r="VQO121" s="1538"/>
      <c r="VQP121" s="1845"/>
      <c r="VQQ121" s="1538"/>
      <c r="VQR121" s="1845"/>
      <c r="VQS121" s="1538"/>
      <c r="VQT121" s="1845"/>
      <c r="VQU121" s="1538"/>
      <c r="VQV121" s="1845"/>
      <c r="VQW121" s="1538"/>
      <c r="VQX121" s="1845"/>
      <c r="VQY121" s="1538"/>
      <c r="VQZ121" s="1845"/>
      <c r="VRA121" s="1538"/>
      <c r="VRB121" s="1845"/>
      <c r="VRC121" s="1538"/>
      <c r="VRD121" s="1845"/>
      <c r="VRE121" s="1538"/>
      <c r="VRF121" s="1845"/>
      <c r="VRG121" s="1538"/>
      <c r="VRH121" s="1845"/>
      <c r="VRI121" s="1538"/>
      <c r="VRJ121" s="1845"/>
      <c r="VRK121" s="1538"/>
      <c r="VRL121" s="1845"/>
      <c r="VRM121" s="1538"/>
      <c r="VRN121" s="1845"/>
      <c r="VRO121" s="1538"/>
      <c r="VRP121" s="1845"/>
      <c r="VRQ121" s="1538"/>
      <c r="VRR121" s="1845"/>
      <c r="VRS121" s="1538"/>
      <c r="VRT121" s="1845"/>
      <c r="VRU121" s="1538"/>
      <c r="VRV121" s="1845"/>
      <c r="VRW121" s="1538"/>
      <c r="VRX121" s="1845"/>
      <c r="VRY121" s="1538"/>
      <c r="VRZ121" s="1845"/>
      <c r="VSA121" s="1538"/>
      <c r="VSB121" s="1845"/>
      <c r="VSC121" s="1538"/>
      <c r="VSD121" s="1845"/>
      <c r="VSE121" s="1538"/>
      <c r="VSF121" s="1845"/>
      <c r="VSG121" s="1538"/>
      <c r="VSH121" s="1845"/>
      <c r="VSI121" s="1538"/>
      <c r="VSJ121" s="1845"/>
      <c r="VSK121" s="1538"/>
      <c r="VSL121" s="1845"/>
      <c r="VSM121" s="1538"/>
      <c r="VSN121" s="1845"/>
      <c r="VSO121" s="1538"/>
      <c r="VSP121" s="1845"/>
      <c r="VSQ121" s="1538"/>
      <c r="VSR121" s="1845"/>
      <c r="VSS121" s="1538"/>
      <c r="VST121" s="1845"/>
      <c r="VSU121" s="1538"/>
      <c r="VSV121" s="1845"/>
      <c r="VSW121" s="1538"/>
      <c r="VSX121" s="1845"/>
      <c r="VSY121" s="1538"/>
      <c r="VSZ121" s="1845"/>
      <c r="VTA121" s="1538"/>
      <c r="VTB121" s="1845"/>
      <c r="VTC121" s="1538"/>
      <c r="VTD121" s="1845"/>
      <c r="VTE121" s="1538"/>
      <c r="VTF121" s="1845"/>
      <c r="VTG121" s="1538"/>
      <c r="VTH121" s="1845"/>
      <c r="VTI121" s="1538"/>
      <c r="VTJ121" s="1845"/>
      <c r="VTK121" s="1538"/>
      <c r="VTL121" s="1845"/>
      <c r="VTM121" s="1538"/>
      <c r="VTN121" s="1845"/>
      <c r="VTO121" s="1538"/>
      <c r="VTP121" s="1845"/>
      <c r="VTQ121" s="1538"/>
      <c r="VTR121" s="1845"/>
      <c r="VTS121" s="1538"/>
      <c r="VTT121" s="1845"/>
      <c r="VTU121" s="1538"/>
      <c r="VTV121" s="1845"/>
      <c r="VTW121" s="1538"/>
      <c r="VTX121" s="1845"/>
      <c r="VTY121" s="1538"/>
      <c r="VTZ121" s="1845"/>
      <c r="VUA121" s="1538"/>
      <c r="VUB121" s="1845"/>
      <c r="VUC121" s="1538"/>
      <c r="VUD121" s="1845"/>
      <c r="VUE121" s="1538"/>
      <c r="VUF121" s="1845"/>
      <c r="VUG121" s="1538"/>
      <c r="VUH121" s="1845"/>
      <c r="VUI121" s="1538"/>
      <c r="VUJ121" s="1845"/>
      <c r="VUK121" s="1538"/>
      <c r="VUL121" s="1845"/>
      <c r="VUM121" s="1538"/>
      <c r="VUN121" s="1845"/>
      <c r="VUO121" s="1538"/>
      <c r="VUP121" s="1845"/>
      <c r="VUQ121" s="1538"/>
      <c r="VUR121" s="1845"/>
      <c r="VUS121" s="1538"/>
      <c r="VUT121" s="1845"/>
      <c r="VUU121" s="1538"/>
      <c r="VUV121" s="1845"/>
      <c r="VUW121" s="1538"/>
      <c r="VUX121" s="1845"/>
      <c r="VUY121" s="1538"/>
      <c r="VUZ121" s="1845"/>
      <c r="VVA121" s="1538"/>
      <c r="VVB121" s="1845"/>
      <c r="VVC121" s="1538"/>
      <c r="VVD121" s="1845"/>
      <c r="VVE121" s="1538"/>
      <c r="VVF121" s="1845"/>
      <c r="VVG121" s="1538"/>
      <c r="VVH121" s="1845"/>
      <c r="VVI121" s="1538"/>
      <c r="VVJ121" s="1845"/>
      <c r="VVK121" s="1538"/>
      <c r="VVL121" s="1845"/>
      <c r="VVM121" s="1538"/>
      <c r="VVN121" s="1845"/>
      <c r="VVO121" s="1538"/>
      <c r="VVP121" s="1845"/>
      <c r="VVQ121" s="1538"/>
      <c r="VVR121" s="1845"/>
      <c r="VVS121" s="1538"/>
      <c r="VVT121" s="1845"/>
      <c r="VVU121" s="1538"/>
      <c r="VVV121" s="1845"/>
      <c r="VVW121" s="1538"/>
      <c r="VVX121" s="1845"/>
      <c r="VVY121" s="1538"/>
      <c r="VVZ121" s="1845"/>
      <c r="VWA121" s="1538"/>
      <c r="VWB121" s="1845"/>
      <c r="VWC121" s="1538"/>
      <c r="VWD121" s="1845"/>
      <c r="VWE121" s="1538"/>
      <c r="VWF121" s="1845"/>
      <c r="VWG121" s="1538"/>
      <c r="VWH121" s="1845"/>
      <c r="VWI121" s="1538"/>
      <c r="VWJ121" s="1845"/>
      <c r="VWK121" s="1538"/>
      <c r="VWL121" s="1845"/>
      <c r="VWM121" s="1538"/>
      <c r="VWN121" s="1845"/>
      <c r="VWO121" s="1538"/>
      <c r="VWP121" s="1845"/>
      <c r="VWQ121" s="1538"/>
      <c r="VWR121" s="1845"/>
      <c r="VWS121" s="1538"/>
      <c r="VWT121" s="1845"/>
      <c r="VWU121" s="1538"/>
      <c r="VWV121" s="1845"/>
      <c r="VWW121" s="1538"/>
      <c r="VWX121" s="1845"/>
      <c r="VWY121" s="1538"/>
      <c r="VWZ121" s="1845"/>
      <c r="VXA121" s="1538"/>
      <c r="VXB121" s="1845"/>
      <c r="VXC121" s="1538"/>
      <c r="VXD121" s="1845"/>
      <c r="VXE121" s="1538"/>
      <c r="VXF121" s="1845"/>
      <c r="VXG121" s="1538"/>
      <c r="VXH121" s="1845"/>
      <c r="VXI121" s="1538"/>
      <c r="VXJ121" s="1845"/>
      <c r="VXK121" s="1538"/>
      <c r="VXL121" s="1845"/>
      <c r="VXM121" s="1538"/>
      <c r="VXN121" s="1845"/>
      <c r="VXO121" s="1538"/>
      <c r="VXP121" s="1845"/>
      <c r="VXQ121" s="1538"/>
      <c r="VXR121" s="1845"/>
      <c r="VXS121" s="1538"/>
      <c r="VXT121" s="1845"/>
      <c r="VXU121" s="1538"/>
      <c r="VXV121" s="1845"/>
      <c r="VXW121" s="1538"/>
      <c r="VXX121" s="1845"/>
      <c r="VXY121" s="1538"/>
      <c r="VXZ121" s="1845"/>
      <c r="VYA121" s="1538"/>
      <c r="VYB121" s="1845"/>
      <c r="VYC121" s="1538"/>
      <c r="VYD121" s="1845"/>
      <c r="VYE121" s="1538"/>
      <c r="VYF121" s="1845"/>
      <c r="VYG121" s="1538"/>
      <c r="VYH121" s="1845"/>
      <c r="VYI121" s="1538"/>
      <c r="VYJ121" s="1845"/>
      <c r="VYK121" s="1538"/>
      <c r="VYL121" s="1845"/>
      <c r="VYM121" s="1538"/>
      <c r="VYN121" s="1845"/>
      <c r="VYO121" s="1538"/>
      <c r="VYP121" s="1845"/>
      <c r="VYQ121" s="1538"/>
      <c r="VYR121" s="1845"/>
      <c r="VYS121" s="1538"/>
      <c r="VYT121" s="1845"/>
      <c r="VYU121" s="1538"/>
      <c r="VYV121" s="1845"/>
      <c r="VYW121" s="1538"/>
      <c r="VYX121" s="1845"/>
      <c r="VYY121" s="1538"/>
      <c r="VYZ121" s="1845"/>
      <c r="VZA121" s="1538"/>
      <c r="VZB121" s="1845"/>
      <c r="VZC121" s="1538"/>
      <c r="VZD121" s="1845"/>
      <c r="VZE121" s="1538"/>
      <c r="VZF121" s="1845"/>
      <c r="VZG121" s="1538"/>
      <c r="VZH121" s="1845"/>
      <c r="VZI121" s="1538"/>
      <c r="VZJ121" s="1845"/>
      <c r="VZK121" s="1538"/>
      <c r="VZL121" s="1845"/>
      <c r="VZM121" s="1538"/>
      <c r="VZN121" s="1845"/>
      <c r="VZO121" s="1538"/>
      <c r="VZP121" s="1845"/>
      <c r="VZQ121" s="1538"/>
      <c r="VZR121" s="1845"/>
      <c r="VZS121" s="1538"/>
      <c r="VZT121" s="1845"/>
      <c r="VZU121" s="1538"/>
      <c r="VZV121" s="1845"/>
      <c r="VZW121" s="1538"/>
      <c r="VZX121" s="1845"/>
      <c r="VZY121" s="1538"/>
      <c r="VZZ121" s="1845"/>
      <c r="WAA121" s="1538"/>
      <c r="WAB121" s="1845"/>
      <c r="WAC121" s="1538"/>
      <c r="WAD121" s="1845"/>
      <c r="WAE121" s="1538"/>
      <c r="WAF121" s="1845"/>
      <c r="WAG121" s="1538"/>
      <c r="WAH121" s="1845"/>
      <c r="WAI121" s="1538"/>
      <c r="WAJ121" s="1845"/>
      <c r="WAK121" s="1538"/>
      <c r="WAL121" s="1845"/>
      <c r="WAM121" s="1538"/>
      <c r="WAN121" s="1845"/>
      <c r="WAO121" s="1538"/>
      <c r="WAP121" s="1845"/>
      <c r="WAQ121" s="1538"/>
      <c r="WAR121" s="1845"/>
      <c r="WAS121" s="1538"/>
      <c r="WAT121" s="1845"/>
      <c r="WAU121" s="1538"/>
      <c r="WAV121" s="1845"/>
      <c r="WAW121" s="1538"/>
      <c r="WAX121" s="1845"/>
      <c r="WAY121" s="1538"/>
      <c r="WAZ121" s="1845"/>
      <c r="WBA121" s="1538"/>
      <c r="WBB121" s="1845"/>
      <c r="WBC121" s="1538"/>
      <c r="WBD121" s="1845"/>
      <c r="WBE121" s="1538"/>
      <c r="WBF121" s="1845"/>
      <c r="WBG121" s="1538"/>
      <c r="WBH121" s="1845"/>
      <c r="WBI121" s="1538"/>
      <c r="WBJ121" s="1845"/>
      <c r="WBK121" s="1538"/>
      <c r="WBL121" s="1845"/>
      <c r="WBM121" s="1538"/>
      <c r="WBN121" s="1845"/>
      <c r="WBO121" s="1538"/>
      <c r="WBP121" s="1845"/>
      <c r="WBQ121" s="1538"/>
      <c r="WBR121" s="1845"/>
      <c r="WBS121" s="1538"/>
      <c r="WBT121" s="1845"/>
      <c r="WBU121" s="1538"/>
      <c r="WBV121" s="1845"/>
      <c r="WBW121" s="1538"/>
      <c r="WBX121" s="1845"/>
      <c r="WBY121" s="1538"/>
      <c r="WBZ121" s="1845"/>
      <c r="WCA121" s="1538"/>
      <c r="WCB121" s="1845"/>
      <c r="WCC121" s="1538"/>
      <c r="WCD121" s="1845"/>
      <c r="WCE121" s="1538"/>
      <c r="WCF121" s="1845"/>
      <c r="WCG121" s="1538"/>
      <c r="WCH121" s="1845"/>
      <c r="WCI121" s="1538"/>
      <c r="WCJ121" s="1845"/>
      <c r="WCK121" s="1538"/>
      <c r="WCL121" s="1845"/>
      <c r="WCM121" s="1538"/>
      <c r="WCN121" s="1845"/>
      <c r="WCO121" s="1538"/>
      <c r="WCP121" s="1845"/>
      <c r="WCQ121" s="1538"/>
      <c r="WCR121" s="1845"/>
      <c r="WCS121" s="1538"/>
      <c r="WCT121" s="1845"/>
      <c r="WCU121" s="1538"/>
      <c r="WCV121" s="1845"/>
      <c r="WCW121" s="1538"/>
      <c r="WCX121" s="1845"/>
      <c r="WCY121" s="1538"/>
      <c r="WCZ121" s="1845"/>
      <c r="WDA121" s="1538"/>
      <c r="WDB121" s="1845"/>
      <c r="WDC121" s="1538"/>
      <c r="WDD121" s="1845"/>
      <c r="WDE121" s="1538"/>
      <c r="WDF121" s="1845"/>
      <c r="WDG121" s="1538"/>
      <c r="WDH121" s="1845"/>
      <c r="WDI121" s="1538"/>
      <c r="WDJ121" s="1845"/>
      <c r="WDK121" s="1538"/>
      <c r="WDL121" s="1845"/>
      <c r="WDM121" s="1538"/>
      <c r="WDN121" s="1845"/>
      <c r="WDO121" s="1538"/>
      <c r="WDP121" s="1845"/>
      <c r="WDQ121" s="1538"/>
      <c r="WDR121" s="1845"/>
      <c r="WDS121" s="1538"/>
      <c r="WDT121" s="1845"/>
      <c r="WDU121" s="1538"/>
      <c r="WDV121" s="1845"/>
      <c r="WDW121" s="1538"/>
      <c r="WDX121" s="1845"/>
      <c r="WDY121" s="1538"/>
      <c r="WDZ121" s="1845"/>
      <c r="WEA121" s="1538"/>
      <c r="WEB121" s="1845"/>
      <c r="WEC121" s="1538"/>
      <c r="WED121" s="1845"/>
      <c r="WEE121" s="1538"/>
      <c r="WEF121" s="1845"/>
      <c r="WEG121" s="1538"/>
      <c r="WEH121" s="1845"/>
      <c r="WEI121" s="1538"/>
      <c r="WEJ121" s="1845"/>
      <c r="WEK121" s="1538"/>
      <c r="WEL121" s="1845"/>
      <c r="WEM121" s="1538"/>
      <c r="WEN121" s="1845"/>
      <c r="WEO121" s="1538"/>
      <c r="WEP121" s="1845"/>
      <c r="WEQ121" s="1538"/>
      <c r="WER121" s="1845"/>
      <c r="WES121" s="1538"/>
      <c r="WET121" s="1845"/>
      <c r="WEU121" s="1538"/>
      <c r="WEV121" s="1845"/>
      <c r="WEW121" s="1538"/>
      <c r="WEX121" s="1845"/>
      <c r="WEY121" s="1538"/>
      <c r="WEZ121" s="1845"/>
      <c r="WFA121" s="1538"/>
      <c r="WFB121" s="1845"/>
      <c r="WFC121" s="1538"/>
      <c r="WFD121" s="1845"/>
      <c r="WFE121" s="1538"/>
      <c r="WFF121" s="1845"/>
      <c r="WFG121" s="1538"/>
      <c r="WFH121" s="1845"/>
      <c r="WFI121" s="1538"/>
      <c r="WFJ121" s="1845"/>
      <c r="WFK121" s="1538"/>
      <c r="WFL121" s="1845"/>
      <c r="WFM121" s="1538"/>
      <c r="WFN121" s="1845"/>
      <c r="WFO121" s="1538"/>
      <c r="WFP121" s="1845"/>
      <c r="WFQ121" s="1538"/>
      <c r="WFR121" s="1845"/>
      <c r="WFS121" s="1538"/>
      <c r="WFT121" s="1845"/>
      <c r="WFU121" s="1538"/>
      <c r="WFV121" s="1845"/>
      <c r="WFW121" s="1538"/>
      <c r="WFX121" s="1845"/>
      <c r="WFY121" s="1538"/>
      <c r="WFZ121" s="1845"/>
      <c r="WGA121" s="1538"/>
      <c r="WGB121" s="1845"/>
      <c r="WGC121" s="1538"/>
      <c r="WGD121" s="1845"/>
      <c r="WGE121" s="1538"/>
      <c r="WGF121" s="1845"/>
      <c r="WGG121" s="1538"/>
      <c r="WGH121" s="1845"/>
      <c r="WGI121" s="1538"/>
      <c r="WGJ121" s="1845"/>
      <c r="WGK121" s="1538"/>
      <c r="WGL121" s="1845"/>
      <c r="WGM121" s="1538"/>
      <c r="WGN121" s="1845"/>
      <c r="WGO121" s="1538"/>
      <c r="WGP121" s="1845"/>
      <c r="WGQ121" s="1538"/>
      <c r="WGR121" s="1845"/>
      <c r="WGS121" s="1538"/>
      <c r="WGT121" s="1845"/>
      <c r="WGU121" s="1538"/>
      <c r="WGV121" s="1845"/>
      <c r="WGW121" s="1538"/>
      <c r="WGX121" s="1845"/>
      <c r="WGY121" s="1538"/>
      <c r="WGZ121" s="1845"/>
      <c r="WHA121" s="1538"/>
      <c r="WHB121" s="1845"/>
      <c r="WHC121" s="1538"/>
      <c r="WHD121" s="1845"/>
      <c r="WHE121" s="1538"/>
      <c r="WHF121" s="1845"/>
      <c r="WHG121" s="1538"/>
      <c r="WHH121" s="1845"/>
      <c r="WHI121" s="1538"/>
      <c r="WHJ121" s="1845"/>
      <c r="WHK121" s="1538"/>
      <c r="WHL121" s="1845"/>
      <c r="WHM121" s="1538"/>
      <c r="WHN121" s="1845"/>
      <c r="WHO121" s="1538"/>
      <c r="WHP121" s="1845"/>
      <c r="WHQ121" s="1538"/>
      <c r="WHR121" s="1845"/>
      <c r="WHS121" s="1538"/>
      <c r="WHT121" s="1845"/>
      <c r="WHU121" s="1538"/>
      <c r="WHV121" s="1845"/>
      <c r="WHW121" s="1538"/>
      <c r="WHX121" s="1845"/>
      <c r="WHY121" s="1538"/>
      <c r="WHZ121" s="1845"/>
      <c r="WIA121" s="1538"/>
      <c r="WIB121" s="1845"/>
      <c r="WIC121" s="1538"/>
      <c r="WID121" s="1845"/>
      <c r="WIE121" s="1538"/>
      <c r="WIF121" s="1845"/>
      <c r="WIG121" s="1538"/>
      <c r="WIH121" s="1845"/>
      <c r="WII121" s="1538"/>
      <c r="WIJ121" s="1845"/>
      <c r="WIK121" s="1538"/>
      <c r="WIL121" s="1845"/>
      <c r="WIM121" s="1538"/>
      <c r="WIN121" s="1845"/>
      <c r="WIO121" s="1538"/>
      <c r="WIP121" s="1845"/>
      <c r="WIQ121" s="1538"/>
      <c r="WIR121" s="1845"/>
      <c r="WIS121" s="1538"/>
      <c r="WIT121" s="1845"/>
      <c r="WIU121" s="1538"/>
      <c r="WIV121" s="1845"/>
      <c r="WIW121" s="1538"/>
      <c r="WIX121" s="1845"/>
      <c r="WIY121" s="1538"/>
      <c r="WIZ121" s="1845"/>
      <c r="WJA121" s="1538"/>
      <c r="WJB121" s="1845"/>
      <c r="WJC121" s="1538"/>
      <c r="WJD121" s="1845"/>
      <c r="WJE121" s="1538"/>
      <c r="WJF121" s="1845"/>
      <c r="WJG121" s="1538"/>
      <c r="WJH121" s="1845"/>
      <c r="WJI121" s="1538"/>
      <c r="WJJ121" s="1845"/>
      <c r="WJK121" s="1538"/>
      <c r="WJL121" s="1845"/>
      <c r="WJM121" s="1538"/>
      <c r="WJN121" s="1845"/>
      <c r="WJO121" s="1538"/>
      <c r="WJP121" s="1845"/>
      <c r="WJQ121" s="1538"/>
      <c r="WJR121" s="1845"/>
      <c r="WJS121" s="1538"/>
      <c r="WJT121" s="1845"/>
      <c r="WJU121" s="1538"/>
      <c r="WJV121" s="1845"/>
      <c r="WJW121" s="1538"/>
      <c r="WJX121" s="1845"/>
      <c r="WJY121" s="1538"/>
      <c r="WJZ121" s="1845"/>
      <c r="WKA121" s="1538"/>
      <c r="WKB121" s="1845"/>
      <c r="WKC121" s="1538"/>
      <c r="WKD121" s="1845"/>
      <c r="WKE121" s="1538"/>
      <c r="WKF121" s="1845"/>
      <c r="WKG121" s="1538"/>
      <c r="WKH121" s="1845"/>
      <c r="WKI121" s="1538"/>
      <c r="WKJ121" s="1845"/>
      <c r="WKK121" s="1538"/>
      <c r="WKL121" s="1845"/>
      <c r="WKM121" s="1538"/>
      <c r="WKN121" s="1845"/>
      <c r="WKO121" s="1538"/>
      <c r="WKP121" s="1845"/>
      <c r="WKQ121" s="1538"/>
      <c r="WKR121" s="1845"/>
      <c r="WKS121" s="1538"/>
      <c r="WKT121" s="1845"/>
      <c r="WKU121" s="1538"/>
      <c r="WKV121" s="1845"/>
      <c r="WKW121" s="1538"/>
      <c r="WKX121" s="1845"/>
      <c r="WKY121" s="1538"/>
      <c r="WKZ121" s="1845"/>
      <c r="WLA121" s="1538"/>
      <c r="WLB121" s="1845"/>
      <c r="WLC121" s="1538"/>
      <c r="WLD121" s="1845"/>
      <c r="WLE121" s="1538"/>
      <c r="WLF121" s="1845"/>
      <c r="WLG121" s="1538"/>
      <c r="WLH121" s="1845"/>
      <c r="WLI121" s="1538"/>
      <c r="WLJ121" s="1845"/>
      <c r="WLK121" s="1538"/>
      <c r="WLL121" s="1845"/>
      <c r="WLM121" s="1538"/>
      <c r="WLN121" s="1845"/>
      <c r="WLO121" s="1538"/>
      <c r="WLP121" s="1845"/>
      <c r="WLQ121" s="1538"/>
      <c r="WLR121" s="1845"/>
      <c r="WLS121" s="1538"/>
      <c r="WLT121" s="1845"/>
      <c r="WLU121" s="1538"/>
      <c r="WLV121" s="1845"/>
      <c r="WLW121" s="1538"/>
      <c r="WLX121" s="1845"/>
      <c r="WLY121" s="1538"/>
      <c r="WLZ121" s="1845"/>
      <c r="WMA121" s="1538"/>
      <c r="WMB121" s="1845"/>
      <c r="WMC121" s="1538"/>
      <c r="WMD121" s="1845"/>
      <c r="WME121" s="1538"/>
      <c r="WMF121" s="1845"/>
      <c r="WMG121" s="1538"/>
      <c r="WMH121" s="1845"/>
      <c r="WMI121" s="1538"/>
      <c r="WMJ121" s="1845"/>
      <c r="WMK121" s="1538"/>
      <c r="WML121" s="1845"/>
      <c r="WMM121" s="1538"/>
      <c r="WMN121" s="1845"/>
      <c r="WMO121" s="1538"/>
      <c r="WMP121" s="1845"/>
      <c r="WMQ121" s="1538"/>
      <c r="WMR121" s="1845"/>
      <c r="WMS121" s="1538"/>
      <c r="WMT121" s="1845"/>
      <c r="WMU121" s="1538"/>
      <c r="WMV121" s="1845"/>
      <c r="WMW121" s="1538"/>
      <c r="WMX121" s="1845"/>
      <c r="WMY121" s="1538"/>
      <c r="WMZ121" s="1845"/>
      <c r="WNA121" s="1538"/>
      <c r="WNB121" s="1845"/>
      <c r="WNC121" s="1538"/>
      <c r="WND121" s="1845"/>
      <c r="WNE121" s="1538"/>
      <c r="WNF121" s="1845"/>
      <c r="WNG121" s="1538"/>
      <c r="WNH121" s="1845"/>
      <c r="WNI121" s="1538"/>
      <c r="WNJ121" s="1845"/>
      <c r="WNK121" s="1538"/>
      <c r="WNL121" s="1845"/>
      <c r="WNM121" s="1538"/>
      <c r="WNN121" s="1845"/>
      <c r="WNO121" s="1538"/>
      <c r="WNP121" s="1845"/>
      <c r="WNQ121" s="1538"/>
      <c r="WNR121" s="1845"/>
      <c r="WNS121" s="1538"/>
      <c r="WNT121" s="1845"/>
      <c r="WNU121" s="1538"/>
      <c r="WNV121" s="1845"/>
      <c r="WNW121" s="1538"/>
      <c r="WNX121" s="1845"/>
      <c r="WNY121" s="1538"/>
      <c r="WNZ121" s="1845"/>
      <c r="WOA121" s="1538"/>
      <c r="WOB121" s="1845"/>
      <c r="WOC121" s="1538"/>
      <c r="WOD121" s="1845"/>
      <c r="WOE121" s="1538"/>
      <c r="WOF121" s="1845"/>
      <c r="WOG121" s="1538"/>
      <c r="WOH121" s="1845"/>
      <c r="WOI121" s="1538"/>
      <c r="WOJ121" s="1845"/>
      <c r="WOK121" s="1538"/>
      <c r="WOL121" s="1845"/>
      <c r="WOM121" s="1538"/>
      <c r="WON121" s="1845"/>
      <c r="WOO121" s="1538"/>
      <c r="WOP121" s="1845"/>
      <c r="WOQ121" s="1538"/>
      <c r="WOR121" s="1845"/>
      <c r="WOS121" s="1538"/>
      <c r="WOT121" s="1845"/>
      <c r="WOU121" s="1538"/>
      <c r="WOV121" s="1845"/>
      <c r="WOW121" s="1538"/>
      <c r="WOX121" s="1845"/>
      <c r="WOY121" s="1538"/>
      <c r="WOZ121" s="1845"/>
      <c r="WPA121" s="1538"/>
      <c r="WPB121" s="1845"/>
      <c r="WPC121" s="1538"/>
      <c r="WPD121" s="1845"/>
      <c r="WPE121" s="1538"/>
      <c r="WPF121" s="1845"/>
      <c r="WPG121" s="1538"/>
      <c r="WPH121" s="1845"/>
      <c r="WPI121" s="1538"/>
      <c r="WPJ121" s="1845"/>
      <c r="WPK121" s="1538"/>
      <c r="WPL121" s="1845"/>
      <c r="WPM121" s="1538"/>
      <c r="WPN121" s="1845"/>
      <c r="WPO121" s="1538"/>
      <c r="WPP121" s="1845"/>
      <c r="WPQ121" s="1538"/>
      <c r="WPR121" s="1845"/>
      <c r="WPS121" s="1538"/>
      <c r="WPT121" s="1845"/>
      <c r="WPU121" s="1538"/>
      <c r="WPV121" s="1845"/>
      <c r="WPW121" s="1538"/>
      <c r="WPX121" s="1845"/>
      <c r="WPY121" s="1538"/>
      <c r="WPZ121" s="1845"/>
      <c r="WQA121" s="1538"/>
      <c r="WQB121" s="1845"/>
      <c r="WQC121" s="1538"/>
      <c r="WQD121" s="1845"/>
      <c r="WQE121" s="1538"/>
      <c r="WQF121" s="1845"/>
      <c r="WQG121" s="1538"/>
      <c r="WQH121" s="1845"/>
      <c r="WQI121" s="1538"/>
      <c r="WQJ121" s="1845"/>
      <c r="WQK121" s="1538"/>
      <c r="WQL121" s="1845"/>
      <c r="WQM121" s="1538"/>
      <c r="WQN121" s="1845"/>
      <c r="WQO121" s="1538"/>
      <c r="WQP121" s="1845"/>
      <c r="WQQ121" s="1538"/>
      <c r="WQR121" s="1845"/>
      <c r="WQS121" s="1538"/>
      <c r="WQT121" s="1845"/>
      <c r="WQU121" s="1538"/>
      <c r="WQV121" s="1845"/>
      <c r="WQW121" s="1538"/>
      <c r="WQX121" s="1845"/>
      <c r="WQY121" s="1538"/>
      <c r="WQZ121" s="1845"/>
      <c r="WRA121" s="1538"/>
      <c r="WRB121" s="1845"/>
      <c r="WRC121" s="1538"/>
      <c r="WRD121" s="1845"/>
      <c r="WRE121" s="1538"/>
      <c r="WRF121" s="1845"/>
      <c r="WRG121" s="1538"/>
      <c r="WRH121" s="1845"/>
      <c r="WRI121" s="1538"/>
      <c r="WRJ121" s="1845"/>
      <c r="WRK121" s="1538"/>
      <c r="WRL121" s="1845"/>
      <c r="WRM121" s="1538"/>
      <c r="WRN121" s="1845"/>
      <c r="WRO121" s="1538"/>
      <c r="WRP121" s="1845"/>
      <c r="WRQ121" s="1538"/>
      <c r="WRR121" s="1845"/>
      <c r="WRS121" s="1538"/>
      <c r="WRT121" s="1845"/>
      <c r="WRU121" s="1538"/>
      <c r="WRV121" s="1845"/>
      <c r="WRW121" s="1538"/>
      <c r="WRX121" s="1845"/>
      <c r="WRY121" s="1538"/>
      <c r="WRZ121" s="1845"/>
      <c r="WSA121" s="1538"/>
      <c r="WSB121" s="1845"/>
      <c r="WSC121" s="1538"/>
      <c r="WSD121" s="1845"/>
      <c r="WSE121" s="1538"/>
      <c r="WSF121" s="1845"/>
      <c r="WSG121" s="1538"/>
      <c r="WSH121" s="1845"/>
      <c r="WSI121" s="1538"/>
      <c r="WSJ121" s="1845"/>
      <c r="WSK121" s="1538"/>
      <c r="WSL121" s="1845"/>
      <c r="WSM121" s="1538"/>
      <c r="WSN121" s="1845"/>
      <c r="WSO121" s="1538"/>
      <c r="WSP121" s="1845"/>
      <c r="WSQ121" s="1538"/>
      <c r="WSR121" s="1845"/>
      <c r="WSS121" s="1538"/>
      <c r="WST121" s="1845"/>
      <c r="WSU121" s="1538"/>
      <c r="WSV121" s="1845"/>
      <c r="WSW121" s="1538"/>
      <c r="WSX121" s="1845"/>
      <c r="WSY121" s="1538"/>
      <c r="WSZ121" s="1845"/>
      <c r="WTA121" s="1538"/>
      <c r="WTB121" s="1845"/>
      <c r="WTC121" s="1538"/>
      <c r="WTD121" s="1845"/>
      <c r="WTE121" s="1538"/>
      <c r="WTF121" s="1845"/>
      <c r="WTG121" s="1538"/>
      <c r="WTH121" s="1845"/>
      <c r="WTI121" s="1538"/>
      <c r="WTJ121" s="1845"/>
      <c r="WTK121" s="1538"/>
      <c r="WTL121" s="1845"/>
      <c r="WTM121" s="1538"/>
      <c r="WTN121" s="1845"/>
      <c r="WTO121" s="1538"/>
      <c r="WTP121" s="1845"/>
      <c r="WTQ121" s="1538"/>
      <c r="WTR121" s="1845"/>
      <c r="WTS121" s="1538"/>
      <c r="WTT121" s="1845"/>
      <c r="WTU121" s="1538"/>
      <c r="WTV121" s="1845"/>
      <c r="WTW121" s="1538"/>
      <c r="WTX121" s="1845"/>
      <c r="WTY121" s="1538"/>
      <c r="WTZ121" s="1845"/>
      <c r="WUA121" s="1538"/>
      <c r="WUB121" s="1845"/>
      <c r="WUC121" s="1538"/>
      <c r="WUD121" s="1845"/>
      <c r="WUE121" s="1538"/>
      <c r="WUF121" s="1845"/>
      <c r="WUG121" s="1538"/>
      <c r="WUH121" s="1845"/>
      <c r="WUI121" s="1538"/>
      <c r="WUJ121" s="1845"/>
      <c r="WUK121" s="1538"/>
      <c r="WUL121" s="1845"/>
      <c r="WUM121" s="1538"/>
      <c r="WUN121" s="1845"/>
      <c r="WUO121" s="1538"/>
      <c r="WUP121" s="1845"/>
      <c r="WUQ121" s="1538"/>
      <c r="WUR121" s="1845"/>
      <c r="WUS121" s="1538"/>
      <c r="WUT121" s="1845"/>
      <c r="WUU121" s="1538"/>
      <c r="WUV121" s="1845"/>
      <c r="WUW121" s="1538"/>
      <c r="WUX121" s="1845"/>
      <c r="WUY121" s="1538"/>
      <c r="WUZ121" s="1845"/>
      <c r="WVA121" s="1538"/>
      <c r="WVB121" s="1845"/>
      <c r="WVC121" s="1538"/>
      <c r="WVD121" s="1845"/>
      <c r="WVE121" s="1538"/>
      <c r="WVF121" s="1845"/>
      <c r="WVG121" s="1538"/>
      <c r="WVH121" s="1845"/>
      <c r="WVI121" s="1538"/>
      <c r="WVJ121" s="1845"/>
      <c r="WVK121" s="1538"/>
      <c r="WVL121" s="1845"/>
      <c r="WVM121" s="1538"/>
      <c r="WVN121" s="1845"/>
      <c r="WVO121" s="1538"/>
      <c r="WVP121" s="1845"/>
      <c r="WVQ121" s="1538"/>
      <c r="WVR121" s="1845"/>
      <c r="WVS121" s="1538"/>
      <c r="WVT121" s="1845"/>
      <c r="WVU121" s="1538"/>
      <c r="WVV121" s="1845"/>
      <c r="WVW121" s="1538"/>
      <c r="WVX121" s="1845"/>
      <c r="WVY121" s="1538"/>
      <c r="WVZ121" s="1845"/>
      <c r="WWA121" s="1538"/>
      <c r="WWB121" s="1845"/>
      <c r="WWC121" s="1538"/>
      <c r="WWD121" s="1845"/>
      <c r="WWE121" s="1538"/>
      <c r="WWF121" s="1845"/>
      <c r="WWG121" s="1538"/>
      <c r="WWH121" s="1845"/>
      <c r="WWI121" s="1538"/>
      <c r="WWJ121" s="1845"/>
      <c r="WWK121" s="1538"/>
      <c r="WWL121" s="1845"/>
      <c r="WWM121" s="1538"/>
      <c r="WWN121" s="1845"/>
      <c r="WWO121" s="1538"/>
      <c r="WWP121" s="1845"/>
      <c r="WWQ121" s="1538"/>
      <c r="WWR121" s="1845"/>
      <c r="WWS121" s="1538"/>
      <c r="WWT121" s="1845"/>
      <c r="WWU121" s="1538"/>
      <c r="WWV121" s="1845"/>
      <c r="WWW121" s="1538"/>
      <c r="WWX121" s="1845"/>
      <c r="WWY121" s="1538"/>
      <c r="WWZ121" s="1845"/>
      <c r="WXA121" s="1538"/>
      <c r="WXB121" s="1845"/>
      <c r="WXC121" s="1538"/>
      <c r="WXD121" s="1845"/>
      <c r="WXE121" s="1538"/>
      <c r="WXF121" s="1845"/>
      <c r="WXG121" s="1538"/>
      <c r="WXH121" s="1845"/>
      <c r="WXI121" s="1538"/>
      <c r="WXJ121" s="1845"/>
      <c r="WXK121" s="1538"/>
      <c r="WXL121" s="1845"/>
      <c r="WXM121" s="1538"/>
      <c r="WXN121" s="1845"/>
      <c r="WXO121" s="1538"/>
      <c r="WXP121" s="1845"/>
      <c r="WXQ121" s="1538"/>
      <c r="WXR121" s="1845"/>
      <c r="WXS121" s="1538"/>
      <c r="WXT121" s="1845"/>
      <c r="WXU121" s="1538"/>
      <c r="WXV121" s="1845"/>
      <c r="WXW121" s="1538"/>
      <c r="WXX121" s="1845"/>
      <c r="WXY121" s="1538"/>
      <c r="WXZ121" s="1845"/>
      <c r="WYA121" s="1538"/>
      <c r="WYB121" s="1845"/>
      <c r="WYC121" s="1538"/>
      <c r="WYD121" s="1845"/>
      <c r="WYE121" s="1538"/>
      <c r="WYF121" s="1845"/>
      <c r="WYG121" s="1538"/>
      <c r="WYH121" s="1845"/>
      <c r="WYI121" s="1538"/>
      <c r="WYJ121" s="1845"/>
      <c r="WYK121" s="1538"/>
      <c r="WYL121" s="1845"/>
      <c r="WYM121" s="1538"/>
      <c r="WYN121" s="1845"/>
      <c r="WYO121" s="1538"/>
      <c r="WYP121" s="1845"/>
      <c r="WYQ121" s="1538"/>
      <c r="WYR121" s="1845"/>
      <c r="WYS121" s="1538"/>
      <c r="WYT121" s="1845"/>
      <c r="WYU121" s="1538"/>
      <c r="WYV121" s="1845"/>
      <c r="WYW121" s="1538"/>
      <c r="WYX121" s="1845"/>
      <c r="WYY121" s="1538"/>
      <c r="WYZ121" s="1845"/>
      <c r="WZA121" s="1538"/>
      <c r="WZB121" s="1845"/>
      <c r="WZC121" s="1538"/>
      <c r="WZD121" s="1845"/>
      <c r="WZE121" s="1538"/>
      <c r="WZF121" s="1845"/>
      <c r="WZG121" s="1538"/>
      <c r="WZH121" s="1845"/>
      <c r="WZI121" s="1538"/>
      <c r="WZJ121" s="1845"/>
      <c r="WZK121" s="1538"/>
      <c r="WZL121" s="1845"/>
      <c r="WZM121" s="1538"/>
      <c r="WZN121" s="1845"/>
      <c r="WZO121" s="1538"/>
      <c r="WZP121" s="1845"/>
      <c r="WZQ121" s="1538"/>
      <c r="WZR121" s="1845"/>
      <c r="WZS121" s="1538"/>
      <c r="WZT121" s="1845"/>
      <c r="WZU121" s="1538"/>
      <c r="WZV121" s="1845"/>
      <c r="WZW121" s="1538"/>
      <c r="WZX121" s="1845"/>
      <c r="WZY121" s="1538"/>
      <c r="WZZ121" s="1845"/>
      <c r="XAA121" s="1538"/>
      <c r="XAB121" s="1845"/>
      <c r="XAC121" s="1538"/>
      <c r="XAD121" s="1845"/>
      <c r="XAE121" s="1538"/>
      <c r="XAF121" s="1845"/>
      <c r="XAG121" s="1538"/>
      <c r="XAH121" s="1845"/>
      <c r="XAI121" s="1538"/>
      <c r="XAJ121" s="1845"/>
      <c r="XAK121" s="1538"/>
      <c r="XAL121" s="1845"/>
      <c r="XAM121" s="1538"/>
      <c r="XAN121" s="1845"/>
      <c r="XAO121" s="1538"/>
      <c r="XAP121" s="1845"/>
      <c r="XAQ121" s="1538"/>
      <c r="XAR121" s="1845"/>
      <c r="XAS121" s="1538"/>
      <c r="XAT121" s="1845"/>
      <c r="XAU121" s="1538"/>
      <c r="XAV121" s="1845"/>
      <c r="XAW121" s="1538"/>
      <c r="XAX121" s="1845"/>
      <c r="XAY121" s="1538"/>
      <c r="XAZ121" s="1845"/>
      <c r="XBA121" s="1538"/>
      <c r="XBB121" s="1845"/>
      <c r="XBC121" s="1538"/>
      <c r="XBD121" s="1845"/>
      <c r="XBE121" s="1538"/>
      <c r="XBF121" s="1845"/>
      <c r="XBG121" s="1538"/>
      <c r="XBH121" s="1845"/>
      <c r="XBI121" s="1538"/>
      <c r="XBJ121" s="1845"/>
      <c r="XBK121" s="1538"/>
      <c r="XBL121" s="1845"/>
      <c r="XBM121" s="1538"/>
      <c r="XBN121" s="1845"/>
      <c r="XBO121" s="1538"/>
      <c r="XBP121" s="1845"/>
      <c r="XBQ121" s="1538"/>
      <c r="XBR121" s="1845"/>
      <c r="XBS121" s="1538"/>
      <c r="XBT121" s="1845"/>
      <c r="XBU121" s="1538"/>
      <c r="XBV121" s="1845"/>
      <c r="XBW121" s="1538"/>
      <c r="XBX121" s="1845"/>
      <c r="XBY121" s="1538"/>
      <c r="XBZ121" s="1845"/>
      <c r="XCA121" s="1538"/>
      <c r="XCB121" s="1845"/>
      <c r="XCC121" s="1538"/>
      <c r="XCD121" s="1845"/>
      <c r="XCE121" s="1538"/>
      <c r="XCF121" s="1845"/>
      <c r="XCG121" s="1538"/>
      <c r="XCH121" s="1845"/>
      <c r="XCI121" s="1538"/>
      <c r="XCJ121" s="1845"/>
      <c r="XCK121" s="1538"/>
      <c r="XCL121" s="1845"/>
      <c r="XCM121" s="1538"/>
      <c r="XCN121" s="1845"/>
      <c r="XCO121" s="1538"/>
      <c r="XCP121" s="1845"/>
      <c r="XCQ121" s="1538"/>
      <c r="XCR121" s="1845"/>
      <c r="XCS121" s="1538"/>
      <c r="XCT121" s="1845"/>
      <c r="XCU121" s="1538"/>
      <c r="XCV121" s="1845"/>
      <c r="XCW121" s="1538"/>
      <c r="XCX121" s="1845"/>
      <c r="XCY121" s="1538"/>
      <c r="XCZ121" s="1845"/>
      <c r="XDA121" s="1538"/>
      <c r="XDB121" s="1845"/>
      <c r="XDC121" s="1538"/>
      <c r="XDD121" s="1845"/>
      <c r="XDE121" s="1538"/>
      <c r="XDF121" s="1845"/>
      <c r="XDG121" s="1538"/>
      <c r="XDH121" s="1845"/>
      <c r="XDI121" s="1538"/>
      <c r="XDJ121" s="1845"/>
      <c r="XDK121" s="1538"/>
      <c r="XDL121" s="1845"/>
      <c r="XDM121" s="1538"/>
      <c r="XDN121" s="1845"/>
      <c r="XDO121" s="1538"/>
      <c r="XDP121" s="1845"/>
      <c r="XDQ121" s="1538"/>
      <c r="XDR121" s="1845"/>
      <c r="XDS121" s="1538"/>
      <c r="XDT121" s="1845"/>
      <c r="XDU121" s="1538"/>
      <c r="XDV121" s="1845"/>
      <c r="XDW121" s="1538"/>
      <c r="XDX121" s="1845"/>
      <c r="XDY121" s="1538"/>
      <c r="XDZ121" s="1845"/>
      <c r="XEA121" s="1538"/>
      <c r="XEB121" s="1845"/>
      <c r="XEC121" s="1538"/>
      <c r="XED121" s="1845"/>
      <c r="XEE121" s="1538"/>
      <c r="XEF121" s="1845"/>
      <c r="XEG121" s="1538"/>
      <c r="XEH121" s="1845"/>
      <c r="XEI121" s="1538"/>
      <c r="XEJ121" s="1845"/>
      <c r="XEK121" s="1538"/>
      <c r="XEL121" s="1845"/>
      <c r="XEM121" s="1538"/>
      <c r="XEN121" s="1845"/>
      <c r="XEO121" s="1538"/>
      <c r="XEP121" s="1845"/>
      <c r="XEQ121" s="1538"/>
      <c r="XER121" s="1845"/>
      <c r="XES121" s="1538"/>
      <c r="XET121" s="1845"/>
      <c r="XEU121" s="1538"/>
      <c r="XEV121" s="1845"/>
      <c r="XEW121" s="1538"/>
      <c r="XEX121" s="1845"/>
      <c r="XEY121" s="1538"/>
      <c r="XEZ121" s="1845"/>
      <c r="XFA121" s="1538"/>
      <c r="XFB121" s="1845"/>
      <c r="XFC121" s="1538"/>
      <c r="XFD121" s="1845"/>
    </row>
    <row r="122" spans="1:16384" ht="12.75">
      <c r="A122" s="1538"/>
      <c r="B122" s="1571" t="s">
        <v>1653</v>
      </c>
      <c r="C122" s="1544" t="str">
        <f>C564</f>
        <v>COMPRA DE AIRE ACONDICIONADO PARA LA IGLESIA DE COMADRE, DISTRITO CAHUITA, 2018</v>
      </c>
      <c r="D122" s="1544">
        <f>D564</f>
        <v>0</v>
      </c>
      <c r="E122" s="1844" t="e">
        <f t="shared" si="5"/>
        <v>#DIV/0!</v>
      </c>
      <c r="F122" s="1845"/>
      <c r="G122" s="1538"/>
      <c r="H122" s="1845"/>
      <c r="I122" s="1538"/>
      <c r="J122" s="1845"/>
      <c r="K122" s="1538"/>
      <c r="L122" s="1845"/>
      <c r="M122" s="1538"/>
      <c r="N122" s="1845"/>
      <c r="O122" s="1538"/>
      <c r="P122" s="1845"/>
      <c r="Q122" s="1538"/>
      <c r="R122" s="1845"/>
      <c r="S122" s="1538"/>
      <c r="T122" s="1845"/>
      <c r="U122" s="1538"/>
      <c r="V122" s="1845"/>
      <c r="W122" s="1538"/>
      <c r="X122" s="1845"/>
      <c r="Y122" s="1538"/>
      <c r="Z122" s="1845"/>
      <c r="AA122" s="1538"/>
      <c r="AB122" s="1845"/>
      <c r="AC122" s="1538"/>
      <c r="AD122" s="1845"/>
      <c r="AE122" s="1538"/>
      <c r="AF122" s="1845"/>
      <c r="AG122" s="1538"/>
      <c r="AH122" s="1845"/>
      <c r="AI122" s="1538"/>
      <c r="AJ122" s="1845"/>
      <c r="AK122" s="1538"/>
      <c r="AL122" s="1845"/>
      <c r="AM122" s="1538"/>
      <c r="AN122" s="1845"/>
      <c r="AO122" s="1538"/>
      <c r="AP122" s="1845"/>
      <c r="AQ122" s="1538"/>
      <c r="AR122" s="1845"/>
      <c r="AS122" s="1538"/>
      <c r="AT122" s="1845"/>
      <c r="AU122" s="1538"/>
      <c r="AV122" s="1845"/>
      <c r="AW122" s="1538"/>
      <c r="AX122" s="1845"/>
      <c r="AY122" s="1538"/>
      <c r="AZ122" s="1845"/>
      <c r="BA122" s="1538"/>
      <c r="BB122" s="1845"/>
      <c r="BC122" s="1538"/>
      <c r="BD122" s="1845"/>
      <c r="BE122" s="1538"/>
      <c r="BF122" s="1845"/>
      <c r="BG122" s="1538"/>
      <c r="BH122" s="1845"/>
      <c r="BI122" s="1538"/>
      <c r="BJ122" s="1845"/>
      <c r="BK122" s="1538"/>
      <c r="BL122" s="1845"/>
      <c r="BM122" s="1538"/>
      <c r="BN122" s="1845"/>
      <c r="BO122" s="1538"/>
      <c r="BP122" s="1845"/>
      <c r="BQ122" s="1538"/>
      <c r="BR122" s="1845"/>
      <c r="BS122" s="1538"/>
      <c r="BT122" s="1845"/>
      <c r="BU122" s="1538"/>
      <c r="BV122" s="1845"/>
      <c r="BW122" s="1538"/>
      <c r="BX122" s="1845"/>
      <c r="BY122" s="1538"/>
      <c r="BZ122" s="1845"/>
      <c r="CA122" s="1538"/>
      <c r="CB122" s="1845"/>
      <c r="CC122" s="1538"/>
      <c r="CD122" s="1845"/>
      <c r="CE122" s="1538"/>
      <c r="CF122" s="1845"/>
      <c r="CG122" s="1538"/>
      <c r="CH122" s="1845"/>
      <c r="CI122" s="1538"/>
      <c r="CJ122" s="1845"/>
      <c r="CK122" s="1538"/>
      <c r="CL122" s="1845"/>
      <c r="CM122" s="1538"/>
      <c r="CN122" s="1845"/>
      <c r="CO122" s="1538"/>
      <c r="CP122" s="1845"/>
      <c r="CQ122" s="1538"/>
      <c r="CR122" s="1845"/>
      <c r="CS122" s="1538"/>
      <c r="CT122" s="1845"/>
      <c r="CU122" s="1538"/>
      <c r="CV122" s="1845"/>
      <c r="CW122" s="1538"/>
      <c r="CX122" s="1845"/>
      <c r="CY122" s="1538"/>
      <c r="CZ122" s="1845"/>
      <c r="DA122" s="1538"/>
      <c r="DB122" s="1845"/>
      <c r="DC122" s="1538"/>
      <c r="DD122" s="1845"/>
      <c r="DE122" s="1538"/>
      <c r="DF122" s="1845"/>
      <c r="DG122" s="1538"/>
      <c r="DH122" s="1845"/>
      <c r="DI122" s="1538"/>
      <c r="DJ122" s="1845"/>
      <c r="DK122" s="1538"/>
      <c r="DL122" s="1845"/>
      <c r="DM122" s="1538"/>
      <c r="DN122" s="1845"/>
      <c r="DO122" s="1538"/>
      <c r="DP122" s="1845"/>
      <c r="DQ122" s="1538"/>
      <c r="DR122" s="1845"/>
      <c r="DS122" s="1538"/>
      <c r="DT122" s="1845"/>
      <c r="DU122" s="1538"/>
      <c r="DV122" s="1845"/>
      <c r="DW122" s="1538"/>
      <c r="DX122" s="1845"/>
      <c r="DY122" s="1538"/>
      <c r="DZ122" s="1845"/>
      <c r="EA122" s="1538"/>
      <c r="EB122" s="1845"/>
      <c r="EC122" s="1538"/>
      <c r="ED122" s="1845"/>
      <c r="EE122" s="1538"/>
      <c r="EF122" s="1845"/>
      <c r="EG122" s="1538"/>
      <c r="EH122" s="1845"/>
      <c r="EI122" s="1538"/>
      <c r="EJ122" s="1845"/>
      <c r="EK122" s="1538"/>
      <c r="EL122" s="1845"/>
      <c r="EM122" s="1538"/>
      <c r="EN122" s="1845"/>
      <c r="EO122" s="1538"/>
      <c r="EP122" s="1845"/>
      <c r="EQ122" s="1538"/>
      <c r="ER122" s="1845"/>
      <c r="ES122" s="1538"/>
      <c r="ET122" s="1845"/>
      <c r="EU122" s="1538"/>
      <c r="EV122" s="1845"/>
      <c r="EW122" s="1538"/>
      <c r="EX122" s="1845"/>
      <c r="EY122" s="1538"/>
      <c r="EZ122" s="1845"/>
      <c r="FA122" s="1538"/>
      <c r="FB122" s="1845"/>
      <c r="FC122" s="1538"/>
      <c r="FD122" s="1845"/>
      <c r="FE122" s="1538"/>
      <c r="FF122" s="1845"/>
      <c r="FG122" s="1538"/>
      <c r="FH122" s="1845"/>
      <c r="FI122" s="1538"/>
      <c r="FJ122" s="1845"/>
      <c r="FK122" s="1538"/>
      <c r="FL122" s="1845"/>
      <c r="FM122" s="1538"/>
      <c r="FN122" s="1845"/>
      <c r="FO122" s="1538"/>
      <c r="FP122" s="1845"/>
      <c r="FQ122" s="1538"/>
      <c r="FR122" s="1845"/>
      <c r="FS122" s="1538"/>
      <c r="FT122" s="1845"/>
      <c r="FU122" s="1538"/>
      <c r="FV122" s="1845"/>
      <c r="FW122" s="1538"/>
      <c r="FX122" s="1845"/>
      <c r="FY122" s="1538"/>
      <c r="FZ122" s="1845"/>
      <c r="GA122" s="1538"/>
      <c r="GB122" s="1845"/>
      <c r="GC122" s="1538"/>
      <c r="GD122" s="1845"/>
      <c r="GE122" s="1538"/>
      <c r="GF122" s="1845"/>
      <c r="GG122" s="1538"/>
      <c r="GH122" s="1845"/>
      <c r="GI122" s="1538"/>
      <c r="GJ122" s="1845"/>
      <c r="GK122" s="1538"/>
      <c r="GL122" s="1845"/>
      <c r="GM122" s="1538"/>
      <c r="GN122" s="1845"/>
      <c r="GO122" s="1538"/>
      <c r="GP122" s="1845"/>
      <c r="GQ122" s="1538"/>
      <c r="GR122" s="1845"/>
      <c r="GS122" s="1538"/>
      <c r="GT122" s="1845"/>
      <c r="GU122" s="1538"/>
      <c r="GV122" s="1845"/>
      <c r="GW122" s="1538"/>
      <c r="GX122" s="1845"/>
      <c r="GY122" s="1538"/>
      <c r="GZ122" s="1845"/>
      <c r="HA122" s="1538"/>
      <c r="HB122" s="1845"/>
      <c r="HC122" s="1538"/>
      <c r="HD122" s="1845"/>
      <c r="HE122" s="1538"/>
      <c r="HF122" s="1845"/>
      <c r="HG122" s="1538"/>
      <c r="HH122" s="1845"/>
      <c r="HI122" s="1538"/>
      <c r="HJ122" s="1845"/>
      <c r="HK122" s="1538"/>
      <c r="HL122" s="1845"/>
      <c r="HM122" s="1538"/>
      <c r="HN122" s="1845"/>
      <c r="HO122" s="1538"/>
      <c r="HP122" s="1845"/>
      <c r="HQ122" s="1538"/>
      <c r="HR122" s="1845"/>
      <c r="HS122" s="1538"/>
      <c r="HT122" s="1845"/>
      <c r="HU122" s="1538"/>
      <c r="HV122" s="1845"/>
      <c r="HW122" s="1538"/>
      <c r="HX122" s="1845"/>
      <c r="HY122" s="1538"/>
      <c r="HZ122" s="1845"/>
      <c r="IA122" s="1538"/>
      <c r="IB122" s="1845"/>
      <c r="IC122" s="1538"/>
      <c r="ID122" s="1845"/>
      <c r="IE122" s="1538"/>
      <c r="IF122" s="1845"/>
      <c r="IG122" s="1538"/>
      <c r="IH122" s="1845"/>
      <c r="II122" s="1538"/>
      <c r="IJ122" s="1845"/>
      <c r="IK122" s="1538"/>
      <c r="IL122" s="1845"/>
      <c r="IM122" s="1538"/>
      <c r="IN122" s="1845"/>
      <c r="IO122" s="1538"/>
      <c r="IP122" s="1845"/>
      <c r="IQ122" s="1538"/>
      <c r="IR122" s="1845"/>
      <c r="IS122" s="1538"/>
      <c r="IT122" s="1845"/>
      <c r="IU122" s="1538"/>
      <c r="IV122" s="1845"/>
      <c r="IW122" s="1538"/>
      <c r="IX122" s="1845"/>
      <c r="IY122" s="1538"/>
      <c r="IZ122" s="1845"/>
      <c r="JA122" s="1538"/>
      <c r="JB122" s="1845"/>
      <c r="JC122" s="1538"/>
      <c r="JD122" s="1845"/>
      <c r="JE122" s="1538"/>
      <c r="JF122" s="1845"/>
      <c r="JG122" s="1538"/>
      <c r="JH122" s="1845"/>
      <c r="JI122" s="1538"/>
      <c r="JJ122" s="1845"/>
      <c r="JK122" s="1538"/>
      <c r="JL122" s="1845"/>
      <c r="JM122" s="1538"/>
      <c r="JN122" s="1845"/>
      <c r="JO122" s="1538"/>
      <c r="JP122" s="1845"/>
      <c r="JQ122" s="1538"/>
      <c r="JR122" s="1845"/>
      <c r="JS122" s="1538"/>
      <c r="JT122" s="1845"/>
      <c r="JU122" s="1538"/>
      <c r="JV122" s="1845"/>
      <c r="JW122" s="1538"/>
      <c r="JX122" s="1845"/>
      <c r="JY122" s="1538"/>
      <c r="JZ122" s="1845"/>
      <c r="KA122" s="1538"/>
      <c r="KB122" s="1845"/>
      <c r="KC122" s="1538"/>
      <c r="KD122" s="1845"/>
      <c r="KE122" s="1538"/>
      <c r="KF122" s="1845"/>
      <c r="KG122" s="1538"/>
      <c r="KH122" s="1845"/>
      <c r="KI122" s="1538"/>
      <c r="KJ122" s="1845"/>
      <c r="KK122" s="1538"/>
      <c r="KL122" s="1845"/>
      <c r="KM122" s="1538"/>
      <c r="KN122" s="1845"/>
      <c r="KO122" s="1538"/>
      <c r="KP122" s="1845"/>
      <c r="KQ122" s="1538"/>
      <c r="KR122" s="1845"/>
      <c r="KS122" s="1538"/>
      <c r="KT122" s="1845"/>
      <c r="KU122" s="1538"/>
      <c r="KV122" s="1845"/>
      <c r="KW122" s="1538"/>
      <c r="KX122" s="1845"/>
      <c r="KY122" s="1538"/>
      <c r="KZ122" s="1845"/>
      <c r="LA122" s="1538"/>
      <c r="LB122" s="1845"/>
      <c r="LC122" s="1538"/>
      <c r="LD122" s="1845"/>
      <c r="LE122" s="1538"/>
      <c r="LF122" s="1845"/>
      <c r="LG122" s="1538"/>
      <c r="LH122" s="1845"/>
      <c r="LI122" s="1538"/>
      <c r="LJ122" s="1845"/>
      <c r="LK122" s="1538"/>
      <c r="LL122" s="1845"/>
      <c r="LM122" s="1538"/>
      <c r="LN122" s="1845"/>
      <c r="LO122" s="1538"/>
      <c r="LP122" s="1845"/>
      <c r="LQ122" s="1538"/>
      <c r="LR122" s="1845"/>
      <c r="LS122" s="1538"/>
      <c r="LT122" s="1845"/>
      <c r="LU122" s="1538"/>
      <c r="LV122" s="1845"/>
      <c r="LW122" s="1538"/>
      <c r="LX122" s="1845"/>
      <c r="LY122" s="1538"/>
      <c r="LZ122" s="1845"/>
      <c r="MA122" s="1538"/>
      <c r="MB122" s="1845"/>
      <c r="MC122" s="1538"/>
      <c r="MD122" s="1845"/>
      <c r="ME122" s="1538"/>
      <c r="MF122" s="1845"/>
      <c r="MG122" s="1538"/>
      <c r="MH122" s="1845"/>
      <c r="MI122" s="1538"/>
      <c r="MJ122" s="1845"/>
      <c r="MK122" s="1538"/>
      <c r="ML122" s="1845"/>
      <c r="MM122" s="1538"/>
      <c r="MN122" s="1845"/>
      <c r="MO122" s="1538"/>
      <c r="MP122" s="1845"/>
      <c r="MQ122" s="1538"/>
      <c r="MR122" s="1845"/>
      <c r="MS122" s="1538"/>
      <c r="MT122" s="1845"/>
      <c r="MU122" s="1538"/>
      <c r="MV122" s="1845"/>
      <c r="MW122" s="1538"/>
      <c r="MX122" s="1845"/>
      <c r="MY122" s="1538"/>
      <c r="MZ122" s="1845"/>
      <c r="NA122" s="1538"/>
      <c r="NB122" s="1845"/>
      <c r="NC122" s="1538"/>
      <c r="ND122" s="1845"/>
      <c r="NE122" s="1538"/>
      <c r="NF122" s="1845"/>
      <c r="NG122" s="1538"/>
      <c r="NH122" s="1845"/>
      <c r="NI122" s="1538"/>
      <c r="NJ122" s="1845"/>
      <c r="NK122" s="1538"/>
      <c r="NL122" s="1845"/>
      <c r="NM122" s="1538"/>
      <c r="NN122" s="1845"/>
      <c r="NO122" s="1538"/>
      <c r="NP122" s="1845"/>
      <c r="NQ122" s="1538"/>
      <c r="NR122" s="1845"/>
      <c r="NS122" s="1538"/>
      <c r="NT122" s="1845"/>
      <c r="NU122" s="1538"/>
      <c r="NV122" s="1845"/>
      <c r="NW122" s="1538"/>
      <c r="NX122" s="1845"/>
      <c r="NY122" s="1538"/>
      <c r="NZ122" s="1845"/>
      <c r="OA122" s="1538"/>
      <c r="OB122" s="1845"/>
      <c r="OC122" s="1538"/>
      <c r="OD122" s="1845"/>
      <c r="OE122" s="1538"/>
      <c r="OF122" s="1845"/>
      <c r="OG122" s="1538"/>
      <c r="OH122" s="1845"/>
      <c r="OI122" s="1538"/>
      <c r="OJ122" s="1845"/>
      <c r="OK122" s="1538"/>
      <c r="OL122" s="1845"/>
      <c r="OM122" s="1538"/>
      <c r="ON122" s="1845"/>
      <c r="OO122" s="1538"/>
      <c r="OP122" s="1845"/>
      <c r="OQ122" s="1538"/>
      <c r="OR122" s="1845"/>
      <c r="OS122" s="1538"/>
      <c r="OT122" s="1845"/>
      <c r="OU122" s="1538"/>
      <c r="OV122" s="1845"/>
      <c r="OW122" s="1538"/>
      <c r="OX122" s="1845"/>
      <c r="OY122" s="1538"/>
      <c r="OZ122" s="1845"/>
      <c r="PA122" s="1538"/>
      <c r="PB122" s="1845"/>
      <c r="PC122" s="1538"/>
      <c r="PD122" s="1845"/>
      <c r="PE122" s="1538"/>
      <c r="PF122" s="1845"/>
      <c r="PG122" s="1538"/>
      <c r="PH122" s="1845"/>
      <c r="PI122" s="1538"/>
      <c r="PJ122" s="1845"/>
      <c r="PK122" s="1538"/>
      <c r="PL122" s="1845"/>
      <c r="PM122" s="1538"/>
      <c r="PN122" s="1845"/>
      <c r="PO122" s="1538"/>
      <c r="PP122" s="1845"/>
      <c r="PQ122" s="1538"/>
      <c r="PR122" s="1845"/>
      <c r="PS122" s="1538"/>
      <c r="PT122" s="1845"/>
      <c r="PU122" s="1538"/>
      <c r="PV122" s="1845"/>
      <c r="PW122" s="1538"/>
      <c r="PX122" s="1845"/>
      <c r="PY122" s="1538"/>
      <c r="PZ122" s="1845"/>
      <c r="QA122" s="1538"/>
      <c r="QB122" s="1845"/>
      <c r="QC122" s="1538"/>
      <c r="QD122" s="1845"/>
      <c r="QE122" s="1538"/>
      <c r="QF122" s="1845"/>
      <c r="QG122" s="1538"/>
      <c r="QH122" s="1845"/>
      <c r="QI122" s="1538"/>
      <c r="QJ122" s="1845"/>
      <c r="QK122" s="1538"/>
      <c r="QL122" s="1845"/>
      <c r="QM122" s="1538"/>
      <c r="QN122" s="1845"/>
      <c r="QO122" s="1538"/>
      <c r="QP122" s="1845"/>
      <c r="QQ122" s="1538"/>
      <c r="QR122" s="1845"/>
      <c r="QS122" s="1538"/>
      <c r="QT122" s="1845"/>
      <c r="QU122" s="1538"/>
      <c r="QV122" s="1845"/>
      <c r="QW122" s="1538"/>
      <c r="QX122" s="1845"/>
      <c r="QY122" s="1538"/>
      <c r="QZ122" s="1845"/>
      <c r="RA122" s="1538"/>
      <c r="RB122" s="1845"/>
      <c r="RC122" s="1538"/>
      <c r="RD122" s="1845"/>
      <c r="RE122" s="1538"/>
      <c r="RF122" s="1845"/>
      <c r="RG122" s="1538"/>
      <c r="RH122" s="1845"/>
      <c r="RI122" s="1538"/>
      <c r="RJ122" s="1845"/>
      <c r="RK122" s="1538"/>
      <c r="RL122" s="1845"/>
      <c r="RM122" s="1538"/>
      <c r="RN122" s="1845"/>
      <c r="RO122" s="1538"/>
      <c r="RP122" s="1845"/>
      <c r="RQ122" s="1538"/>
      <c r="RR122" s="1845"/>
      <c r="RS122" s="1538"/>
      <c r="RT122" s="1845"/>
      <c r="RU122" s="1538"/>
      <c r="RV122" s="1845"/>
      <c r="RW122" s="1538"/>
      <c r="RX122" s="1845"/>
      <c r="RY122" s="1538"/>
      <c r="RZ122" s="1845"/>
      <c r="SA122" s="1538"/>
      <c r="SB122" s="1845"/>
      <c r="SC122" s="1538"/>
      <c r="SD122" s="1845"/>
      <c r="SE122" s="1538"/>
      <c r="SF122" s="1845"/>
      <c r="SG122" s="1538"/>
      <c r="SH122" s="1845"/>
      <c r="SI122" s="1538"/>
      <c r="SJ122" s="1845"/>
      <c r="SK122" s="1538"/>
      <c r="SL122" s="1845"/>
      <c r="SM122" s="1538"/>
      <c r="SN122" s="1845"/>
      <c r="SO122" s="1538"/>
      <c r="SP122" s="1845"/>
      <c r="SQ122" s="1538"/>
      <c r="SR122" s="1845"/>
      <c r="SS122" s="1538"/>
      <c r="ST122" s="1845"/>
      <c r="SU122" s="1538"/>
      <c r="SV122" s="1845"/>
      <c r="SW122" s="1538"/>
      <c r="SX122" s="1845"/>
      <c r="SY122" s="1538"/>
      <c r="SZ122" s="1845"/>
      <c r="TA122" s="1538"/>
      <c r="TB122" s="1845"/>
      <c r="TC122" s="1538"/>
      <c r="TD122" s="1845"/>
      <c r="TE122" s="1538"/>
      <c r="TF122" s="1845"/>
      <c r="TG122" s="1538"/>
      <c r="TH122" s="1845"/>
      <c r="TI122" s="1538"/>
      <c r="TJ122" s="1845"/>
      <c r="TK122" s="1538"/>
      <c r="TL122" s="1845"/>
      <c r="TM122" s="1538"/>
      <c r="TN122" s="1845"/>
      <c r="TO122" s="1538"/>
      <c r="TP122" s="1845"/>
      <c r="TQ122" s="1538"/>
      <c r="TR122" s="1845"/>
      <c r="TS122" s="1538"/>
      <c r="TT122" s="1845"/>
      <c r="TU122" s="1538"/>
      <c r="TV122" s="1845"/>
      <c r="TW122" s="1538"/>
      <c r="TX122" s="1845"/>
      <c r="TY122" s="1538"/>
      <c r="TZ122" s="1845"/>
      <c r="UA122" s="1538"/>
      <c r="UB122" s="1845"/>
      <c r="UC122" s="1538"/>
      <c r="UD122" s="1845"/>
      <c r="UE122" s="1538"/>
      <c r="UF122" s="1845"/>
      <c r="UG122" s="1538"/>
      <c r="UH122" s="1845"/>
      <c r="UI122" s="1538"/>
      <c r="UJ122" s="1845"/>
      <c r="UK122" s="1538"/>
      <c r="UL122" s="1845"/>
      <c r="UM122" s="1538"/>
      <c r="UN122" s="1845"/>
      <c r="UO122" s="1538"/>
      <c r="UP122" s="1845"/>
      <c r="UQ122" s="1538"/>
      <c r="UR122" s="1845"/>
      <c r="US122" s="1538"/>
      <c r="UT122" s="1845"/>
      <c r="UU122" s="1538"/>
      <c r="UV122" s="1845"/>
      <c r="UW122" s="1538"/>
      <c r="UX122" s="1845"/>
      <c r="UY122" s="1538"/>
      <c r="UZ122" s="1845"/>
      <c r="VA122" s="1538"/>
      <c r="VB122" s="1845"/>
      <c r="VC122" s="1538"/>
      <c r="VD122" s="1845"/>
      <c r="VE122" s="1538"/>
      <c r="VF122" s="1845"/>
      <c r="VG122" s="1538"/>
      <c r="VH122" s="1845"/>
      <c r="VI122" s="1538"/>
      <c r="VJ122" s="1845"/>
      <c r="VK122" s="1538"/>
      <c r="VL122" s="1845"/>
      <c r="VM122" s="1538"/>
      <c r="VN122" s="1845"/>
      <c r="VO122" s="1538"/>
      <c r="VP122" s="1845"/>
      <c r="VQ122" s="1538"/>
      <c r="VR122" s="1845"/>
      <c r="VS122" s="1538"/>
      <c r="VT122" s="1845"/>
      <c r="VU122" s="1538"/>
      <c r="VV122" s="1845"/>
      <c r="VW122" s="1538"/>
      <c r="VX122" s="1845"/>
      <c r="VY122" s="1538"/>
      <c r="VZ122" s="1845"/>
      <c r="WA122" s="1538"/>
      <c r="WB122" s="1845"/>
      <c r="WC122" s="1538"/>
      <c r="WD122" s="1845"/>
      <c r="WE122" s="1538"/>
      <c r="WF122" s="1845"/>
      <c r="WG122" s="1538"/>
      <c r="WH122" s="1845"/>
      <c r="WI122" s="1538"/>
      <c r="WJ122" s="1845"/>
      <c r="WK122" s="1538"/>
      <c r="WL122" s="1845"/>
      <c r="WM122" s="1538"/>
      <c r="WN122" s="1845"/>
      <c r="WO122" s="1538"/>
      <c r="WP122" s="1845"/>
      <c r="WQ122" s="1538"/>
      <c r="WR122" s="1845"/>
      <c r="WS122" s="1538"/>
      <c r="WT122" s="1845"/>
      <c r="WU122" s="1538"/>
      <c r="WV122" s="1845"/>
      <c r="WW122" s="1538"/>
      <c r="WX122" s="1845"/>
      <c r="WY122" s="1538"/>
      <c r="WZ122" s="1845"/>
      <c r="XA122" s="1538"/>
      <c r="XB122" s="1845"/>
      <c r="XC122" s="1538"/>
      <c r="XD122" s="1845"/>
      <c r="XE122" s="1538"/>
      <c r="XF122" s="1845"/>
      <c r="XG122" s="1538"/>
      <c r="XH122" s="1845"/>
      <c r="XI122" s="1538"/>
      <c r="XJ122" s="1845"/>
      <c r="XK122" s="1538"/>
      <c r="XL122" s="1845"/>
      <c r="XM122" s="1538"/>
      <c r="XN122" s="1845"/>
      <c r="XO122" s="1538"/>
      <c r="XP122" s="1845"/>
      <c r="XQ122" s="1538"/>
      <c r="XR122" s="1845"/>
      <c r="XS122" s="1538"/>
      <c r="XT122" s="1845"/>
      <c r="XU122" s="1538"/>
      <c r="XV122" s="1845"/>
      <c r="XW122" s="1538"/>
      <c r="XX122" s="1845"/>
      <c r="XY122" s="1538"/>
      <c r="XZ122" s="1845"/>
      <c r="YA122" s="1538"/>
      <c r="YB122" s="1845"/>
      <c r="YC122" s="1538"/>
      <c r="YD122" s="1845"/>
      <c r="YE122" s="1538"/>
      <c r="YF122" s="1845"/>
      <c r="YG122" s="1538"/>
      <c r="YH122" s="1845"/>
      <c r="YI122" s="1538"/>
      <c r="YJ122" s="1845"/>
      <c r="YK122" s="1538"/>
      <c r="YL122" s="1845"/>
      <c r="YM122" s="1538"/>
      <c r="YN122" s="1845"/>
      <c r="YO122" s="1538"/>
      <c r="YP122" s="1845"/>
      <c r="YQ122" s="1538"/>
      <c r="YR122" s="1845"/>
      <c r="YS122" s="1538"/>
      <c r="YT122" s="1845"/>
      <c r="YU122" s="1538"/>
      <c r="YV122" s="1845"/>
      <c r="YW122" s="1538"/>
      <c r="YX122" s="1845"/>
      <c r="YY122" s="1538"/>
      <c r="YZ122" s="1845"/>
      <c r="ZA122" s="1538"/>
      <c r="ZB122" s="1845"/>
      <c r="ZC122" s="1538"/>
      <c r="ZD122" s="1845"/>
      <c r="ZE122" s="1538"/>
      <c r="ZF122" s="1845"/>
      <c r="ZG122" s="1538"/>
      <c r="ZH122" s="1845"/>
      <c r="ZI122" s="1538"/>
      <c r="ZJ122" s="1845"/>
      <c r="ZK122" s="1538"/>
      <c r="ZL122" s="1845"/>
      <c r="ZM122" s="1538"/>
      <c r="ZN122" s="1845"/>
      <c r="ZO122" s="1538"/>
      <c r="ZP122" s="1845"/>
      <c r="ZQ122" s="1538"/>
      <c r="ZR122" s="1845"/>
      <c r="ZS122" s="1538"/>
      <c r="ZT122" s="1845"/>
      <c r="ZU122" s="1538"/>
      <c r="ZV122" s="1845"/>
      <c r="ZW122" s="1538"/>
      <c r="ZX122" s="1845"/>
      <c r="ZY122" s="1538"/>
      <c r="ZZ122" s="1845"/>
      <c r="AAA122" s="1538"/>
      <c r="AAB122" s="1845"/>
      <c r="AAC122" s="1538"/>
      <c r="AAD122" s="1845"/>
      <c r="AAE122" s="1538"/>
      <c r="AAF122" s="1845"/>
      <c r="AAG122" s="1538"/>
      <c r="AAH122" s="1845"/>
      <c r="AAI122" s="1538"/>
      <c r="AAJ122" s="1845"/>
      <c r="AAK122" s="1538"/>
      <c r="AAL122" s="1845"/>
      <c r="AAM122" s="1538"/>
      <c r="AAN122" s="1845"/>
      <c r="AAO122" s="1538"/>
      <c r="AAP122" s="1845"/>
      <c r="AAQ122" s="1538"/>
      <c r="AAR122" s="1845"/>
      <c r="AAS122" s="1538"/>
      <c r="AAT122" s="1845"/>
      <c r="AAU122" s="1538"/>
      <c r="AAV122" s="1845"/>
      <c r="AAW122" s="1538"/>
      <c r="AAX122" s="1845"/>
      <c r="AAY122" s="1538"/>
      <c r="AAZ122" s="1845"/>
      <c r="ABA122" s="1538"/>
      <c r="ABB122" s="1845"/>
      <c r="ABC122" s="1538"/>
      <c r="ABD122" s="1845"/>
      <c r="ABE122" s="1538"/>
      <c r="ABF122" s="1845"/>
      <c r="ABG122" s="1538"/>
      <c r="ABH122" s="1845"/>
      <c r="ABI122" s="1538"/>
      <c r="ABJ122" s="1845"/>
      <c r="ABK122" s="1538"/>
      <c r="ABL122" s="1845"/>
      <c r="ABM122" s="1538"/>
      <c r="ABN122" s="1845"/>
      <c r="ABO122" s="1538"/>
      <c r="ABP122" s="1845"/>
      <c r="ABQ122" s="1538"/>
      <c r="ABR122" s="1845"/>
      <c r="ABS122" s="1538"/>
      <c r="ABT122" s="1845"/>
      <c r="ABU122" s="1538"/>
      <c r="ABV122" s="1845"/>
      <c r="ABW122" s="1538"/>
      <c r="ABX122" s="1845"/>
      <c r="ABY122" s="1538"/>
      <c r="ABZ122" s="1845"/>
      <c r="ACA122" s="1538"/>
      <c r="ACB122" s="1845"/>
      <c r="ACC122" s="1538"/>
      <c r="ACD122" s="1845"/>
      <c r="ACE122" s="1538"/>
      <c r="ACF122" s="1845"/>
      <c r="ACG122" s="1538"/>
      <c r="ACH122" s="1845"/>
      <c r="ACI122" s="1538"/>
      <c r="ACJ122" s="1845"/>
      <c r="ACK122" s="1538"/>
      <c r="ACL122" s="1845"/>
      <c r="ACM122" s="1538"/>
      <c r="ACN122" s="1845"/>
      <c r="ACO122" s="1538"/>
      <c r="ACP122" s="1845"/>
      <c r="ACQ122" s="1538"/>
      <c r="ACR122" s="1845"/>
      <c r="ACS122" s="1538"/>
      <c r="ACT122" s="1845"/>
      <c r="ACU122" s="1538"/>
      <c r="ACV122" s="1845"/>
      <c r="ACW122" s="1538"/>
      <c r="ACX122" s="1845"/>
      <c r="ACY122" s="1538"/>
      <c r="ACZ122" s="1845"/>
      <c r="ADA122" s="1538"/>
      <c r="ADB122" s="1845"/>
      <c r="ADC122" s="1538"/>
      <c r="ADD122" s="1845"/>
      <c r="ADE122" s="1538"/>
      <c r="ADF122" s="1845"/>
      <c r="ADG122" s="1538"/>
      <c r="ADH122" s="1845"/>
      <c r="ADI122" s="1538"/>
      <c r="ADJ122" s="1845"/>
      <c r="ADK122" s="1538"/>
      <c r="ADL122" s="1845"/>
      <c r="ADM122" s="1538"/>
      <c r="ADN122" s="1845"/>
      <c r="ADO122" s="1538"/>
      <c r="ADP122" s="1845"/>
      <c r="ADQ122" s="1538"/>
      <c r="ADR122" s="1845"/>
      <c r="ADS122" s="1538"/>
      <c r="ADT122" s="1845"/>
      <c r="ADU122" s="1538"/>
      <c r="ADV122" s="1845"/>
      <c r="ADW122" s="1538"/>
      <c r="ADX122" s="1845"/>
      <c r="ADY122" s="1538"/>
      <c r="ADZ122" s="1845"/>
      <c r="AEA122" s="1538"/>
      <c r="AEB122" s="1845"/>
      <c r="AEC122" s="1538"/>
      <c r="AED122" s="1845"/>
      <c r="AEE122" s="1538"/>
      <c r="AEF122" s="1845"/>
      <c r="AEG122" s="1538"/>
      <c r="AEH122" s="1845"/>
      <c r="AEI122" s="1538"/>
      <c r="AEJ122" s="1845"/>
      <c r="AEK122" s="1538"/>
      <c r="AEL122" s="1845"/>
      <c r="AEM122" s="1538"/>
      <c r="AEN122" s="1845"/>
      <c r="AEO122" s="1538"/>
      <c r="AEP122" s="1845"/>
      <c r="AEQ122" s="1538"/>
      <c r="AER122" s="1845"/>
      <c r="AES122" s="1538"/>
      <c r="AET122" s="1845"/>
      <c r="AEU122" s="1538"/>
      <c r="AEV122" s="1845"/>
      <c r="AEW122" s="1538"/>
      <c r="AEX122" s="1845"/>
      <c r="AEY122" s="1538"/>
      <c r="AEZ122" s="1845"/>
      <c r="AFA122" s="1538"/>
      <c r="AFB122" s="1845"/>
      <c r="AFC122" s="1538"/>
      <c r="AFD122" s="1845"/>
      <c r="AFE122" s="1538"/>
      <c r="AFF122" s="1845"/>
      <c r="AFG122" s="1538"/>
      <c r="AFH122" s="1845"/>
      <c r="AFI122" s="1538"/>
      <c r="AFJ122" s="1845"/>
      <c r="AFK122" s="1538"/>
      <c r="AFL122" s="1845"/>
      <c r="AFM122" s="1538"/>
      <c r="AFN122" s="1845"/>
      <c r="AFO122" s="1538"/>
      <c r="AFP122" s="1845"/>
      <c r="AFQ122" s="1538"/>
      <c r="AFR122" s="1845"/>
      <c r="AFS122" s="1538"/>
      <c r="AFT122" s="1845"/>
      <c r="AFU122" s="1538"/>
      <c r="AFV122" s="1845"/>
      <c r="AFW122" s="1538"/>
      <c r="AFX122" s="1845"/>
      <c r="AFY122" s="1538"/>
      <c r="AFZ122" s="1845"/>
      <c r="AGA122" s="1538"/>
      <c r="AGB122" s="1845"/>
      <c r="AGC122" s="1538"/>
      <c r="AGD122" s="1845"/>
      <c r="AGE122" s="1538"/>
      <c r="AGF122" s="1845"/>
      <c r="AGG122" s="1538"/>
      <c r="AGH122" s="1845"/>
      <c r="AGI122" s="1538"/>
      <c r="AGJ122" s="1845"/>
      <c r="AGK122" s="1538"/>
      <c r="AGL122" s="1845"/>
      <c r="AGM122" s="1538"/>
      <c r="AGN122" s="1845"/>
      <c r="AGO122" s="1538"/>
      <c r="AGP122" s="1845"/>
      <c r="AGQ122" s="1538"/>
      <c r="AGR122" s="1845"/>
      <c r="AGS122" s="1538"/>
      <c r="AGT122" s="1845"/>
      <c r="AGU122" s="1538"/>
      <c r="AGV122" s="1845"/>
      <c r="AGW122" s="1538"/>
      <c r="AGX122" s="1845"/>
      <c r="AGY122" s="1538"/>
      <c r="AGZ122" s="1845"/>
      <c r="AHA122" s="1538"/>
      <c r="AHB122" s="1845"/>
      <c r="AHC122" s="1538"/>
      <c r="AHD122" s="1845"/>
      <c r="AHE122" s="1538"/>
      <c r="AHF122" s="1845"/>
      <c r="AHG122" s="1538"/>
      <c r="AHH122" s="1845"/>
      <c r="AHI122" s="1538"/>
      <c r="AHJ122" s="1845"/>
      <c r="AHK122" s="1538"/>
      <c r="AHL122" s="1845"/>
      <c r="AHM122" s="1538"/>
      <c r="AHN122" s="1845"/>
      <c r="AHO122" s="1538"/>
      <c r="AHP122" s="1845"/>
      <c r="AHQ122" s="1538"/>
      <c r="AHR122" s="1845"/>
      <c r="AHS122" s="1538"/>
      <c r="AHT122" s="1845"/>
      <c r="AHU122" s="1538"/>
      <c r="AHV122" s="1845"/>
      <c r="AHW122" s="1538"/>
      <c r="AHX122" s="1845"/>
      <c r="AHY122" s="1538"/>
      <c r="AHZ122" s="1845"/>
      <c r="AIA122" s="1538"/>
      <c r="AIB122" s="1845"/>
      <c r="AIC122" s="1538"/>
      <c r="AID122" s="1845"/>
      <c r="AIE122" s="1538"/>
      <c r="AIF122" s="1845"/>
      <c r="AIG122" s="1538"/>
      <c r="AIH122" s="1845"/>
      <c r="AII122" s="1538"/>
      <c r="AIJ122" s="1845"/>
      <c r="AIK122" s="1538"/>
      <c r="AIL122" s="1845"/>
      <c r="AIM122" s="1538"/>
      <c r="AIN122" s="1845"/>
      <c r="AIO122" s="1538"/>
      <c r="AIP122" s="1845"/>
      <c r="AIQ122" s="1538"/>
      <c r="AIR122" s="1845"/>
      <c r="AIS122" s="1538"/>
      <c r="AIT122" s="1845"/>
      <c r="AIU122" s="1538"/>
      <c r="AIV122" s="1845"/>
      <c r="AIW122" s="1538"/>
      <c r="AIX122" s="1845"/>
      <c r="AIY122" s="1538"/>
      <c r="AIZ122" s="1845"/>
      <c r="AJA122" s="1538"/>
      <c r="AJB122" s="1845"/>
      <c r="AJC122" s="1538"/>
      <c r="AJD122" s="1845"/>
      <c r="AJE122" s="1538"/>
      <c r="AJF122" s="1845"/>
      <c r="AJG122" s="1538"/>
      <c r="AJH122" s="1845"/>
      <c r="AJI122" s="1538"/>
      <c r="AJJ122" s="1845"/>
      <c r="AJK122" s="1538"/>
      <c r="AJL122" s="1845"/>
      <c r="AJM122" s="1538"/>
      <c r="AJN122" s="1845"/>
      <c r="AJO122" s="1538"/>
      <c r="AJP122" s="1845"/>
      <c r="AJQ122" s="1538"/>
      <c r="AJR122" s="1845"/>
      <c r="AJS122" s="1538"/>
      <c r="AJT122" s="1845"/>
      <c r="AJU122" s="1538"/>
      <c r="AJV122" s="1845"/>
      <c r="AJW122" s="1538"/>
      <c r="AJX122" s="1845"/>
      <c r="AJY122" s="1538"/>
      <c r="AJZ122" s="1845"/>
      <c r="AKA122" s="1538"/>
      <c r="AKB122" s="1845"/>
      <c r="AKC122" s="1538"/>
      <c r="AKD122" s="1845"/>
      <c r="AKE122" s="1538"/>
      <c r="AKF122" s="1845"/>
      <c r="AKG122" s="1538"/>
      <c r="AKH122" s="1845"/>
      <c r="AKI122" s="1538"/>
      <c r="AKJ122" s="1845"/>
      <c r="AKK122" s="1538"/>
      <c r="AKL122" s="1845"/>
      <c r="AKM122" s="1538"/>
      <c r="AKN122" s="1845"/>
      <c r="AKO122" s="1538"/>
      <c r="AKP122" s="1845"/>
      <c r="AKQ122" s="1538"/>
      <c r="AKR122" s="1845"/>
      <c r="AKS122" s="1538"/>
      <c r="AKT122" s="1845"/>
      <c r="AKU122" s="1538"/>
      <c r="AKV122" s="1845"/>
      <c r="AKW122" s="1538"/>
      <c r="AKX122" s="1845"/>
      <c r="AKY122" s="1538"/>
      <c r="AKZ122" s="1845"/>
      <c r="ALA122" s="1538"/>
      <c r="ALB122" s="1845"/>
      <c r="ALC122" s="1538"/>
      <c r="ALD122" s="1845"/>
      <c r="ALE122" s="1538"/>
      <c r="ALF122" s="1845"/>
      <c r="ALG122" s="1538"/>
      <c r="ALH122" s="1845"/>
      <c r="ALI122" s="1538"/>
      <c r="ALJ122" s="1845"/>
      <c r="ALK122" s="1538"/>
      <c r="ALL122" s="1845"/>
      <c r="ALM122" s="1538"/>
      <c r="ALN122" s="1845"/>
      <c r="ALO122" s="1538"/>
      <c r="ALP122" s="1845"/>
      <c r="ALQ122" s="1538"/>
      <c r="ALR122" s="1845"/>
      <c r="ALS122" s="1538"/>
      <c r="ALT122" s="1845"/>
      <c r="ALU122" s="1538"/>
      <c r="ALV122" s="1845"/>
      <c r="ALW122" s="1538"/>
      <c r="ALX122" s="1845"/>
      <c r="ALY122" s="1538"/>
      <c r="ALZ122" s="1845"/>
      <c r="AMA122" s="1538"/>
      <c r="AMB122" s="1845"/>
      <c r="AMC122" s="1538"/>
      <c r="AMD122" s="1845"/>
      <c r="AME122" s="1538"/>
      <c r="AMF122" s="1845"/>
      <c r="AMG122" s="1538"/>
      <c r="AMH122" s="1845"/>
      <c r="AMI122" s="1538"/>
      <c r="AMJ122" s="1845"/>
      <c r="AMK122" s="1538"/>
      <c r="AML122" s="1845"/>
      <c r="AMM122" s="1538"/>
      <c r="AMN122" s="1845"/>
      <c r="AMO122" s="1538"/>
      <c r="AMP122" s="1845"/>
      <c r="AMQ122" s="1538"/>
      <c r="AMR122" s="1845"/>
      <c r="AMS122" s="1538"/>
      <c r="AMT122" s="1845"/>
      <c r="AMU122" s="1538"/>
      <c r="AMV122" s="1845"/>
      <c r="AMW122" s="1538"/>
      <c r="AMX122" s="1845"/>
      <c r="AMY122" s="1538"/>
      <c r="AMZ122" s="1845"/>
      <c r="ANA122" s="1538"/>
      <c r="ANB122" s="1845"/>
      <c r="ANC122" s="1538"/>
      <c r="AND122" s="1845"/>
      <c r="ANE122" s="1538"/>
      <c r="ANF122" s="1845"/>
      <c r="ANG122" s="1538"/>
      <c r="ANH122" s="1845"/>
      <c r="ANI122" s="1538"/>
      <c r="ANJ122" s="1845"/>
      <c r="ANK122" s="1538"/>
      <c r="ANL122" s="1845"/>
      <c r="ANM122" s="1538"/>
      <c r="ANN122" s="1845"/>
      <c r="ANO122" s="1538"/>
      <c r="ANP122" s="1845"/>
      <c r="ANQ122" s="1538"/>
      <c r="ANR122" s="1845"/>
      <c r="ANS122" s="1538"/>
      <c r="ANT122" s="1845"/>
      <c r="ANU122" s="1538"/>
      <c r="ANV122" s="1845"/>
      <c r="ANW122" s="1538"/>
      <c r="ANX122" s="1845"/>
      <c r="ANY122" s="1538"/>
      <c r="ANZ122" s="1845"/>
      <c r="AOA122" s="1538"/>
      <c r="AOB122" s="1845"/>
      <c r="AOC122" s="1538"/>
      <c r="AOD122" s="1845"/>
      <c r="AOE122" s="1538"/>
      <c r="AOF122" s="1845"/>
      <c r="AOG122" s="1538"/>
      <c r="AOH122" s="1845"/>
      <c r="AOI122" s="1538"/>
      <c r="AOJ122" s="1845"/>
      <c r="AOK122" s="1538"/>
      <c r="AOL122" s="1845"/>
      <c r="AOM122" s="1538"/>
      <c r="AON122" s="1845"/>
      <c r="AOO122" s="1538"/>
      <c r="AOP122" s="1845"/>
      <c r="AOQ122" s="1538"/>
      <c r="AOR122" s="1845"/>
      <c r="AOS122" s="1538"/>
      <c r="AOT122" s="1845"/>
      <c r="AOU122" s="1538"/>
      <c r="AOV122" s="1845"/>
      <c r="AOW122" s="1538"/>
      <c r="AOX122" s="1845"/>
      <c r="AOY122" s="1538"/>
      <c r="AOZ122" s="1845"/>
      <c r="APA122" s="1538"/>
      <c r="APB122" s="1845"/>
      <c r="APC122" s="1538"/>
      <c r="APD122" s="1845"/>
      <c r="APE122" s="1538"/>
      <c r="APF122" s="1845"/>
      <c r="APG122" s="1538"/>
      <c r="APH122" s="1845"/>
      <c r="API122" s="1538"/>
      <c r="APJ122" s="1845"/>
      <c r="APK122" s="1538"/>
      <c r="APL122" s="1845"/>
      <c r="APM122" s="1538"/>
      <c r="APN122" s="1845"/>
      <c r="APO122" s="1538"/>
      <c r="APP122" s="1845"/>
      <c r="APQ122" s="1538"/>
      <c r="APR122" s="1845"/>
      <c r="APS122" s="1538"/>
      <c r="APT122" s="1845"/>
      <c r="APU122" s="1538"/>
      <c r="APV122" s="1845"/>
      <c r="APW122" s="1538"/>
      <c r="APX122" s="1845"/>
      <c r="APY122" s="1538"/>
      <c r="APZ122" s="1845"/>
      <c r="AQA122" s="1538"/>
      <c r="AQB122" s="1845"/>
      <c r="AQC122" s="1538"/>
      <c r="AQD122" s="1845"/>
      <c r="AQE122" s="1538"/>
      <c r="AQF122" s="1845"/>
      <c r="AQG122" s="1538"/>
      <c r="AQH122" s="1845"/>
      <c r="AQI122" s="1538"/>
      <c r="AQJ122" s="1845"/>
      <c r="AQK122" s="1538"/>
      <c r="AQL122" s="1845"/>
      <c r="AQM122" s="1538"/>
      <c r="AQN122" s="1845"/>
      <c r="AQO122" s="1538"/>
      <c r="AQP122" s="1845"/>
      <c r="AQQ122" s="1538"/>
      <c r="AQR122" s="1845"/>
      <c r="AQS122" s="1538"/>
      <c r="AQT122" s="1845"/>
      <c r="AQU122" s="1538"/>
      <c r="AQV122" s="1845"/>
      <c r="AQW122" s="1538"/>
      <c r="AQX122" s="1845"/>
      <c r="AQY122" s="1538"/>
      <c r="AQZ122" s="1845"/>
      <c r="ARA122" s="1538"/>
      <c r="ARB122" s="1845"/>
      <c r="ARC122" s="1538"/>
      <c r="ARD122" s="1845"/>
      <c r="ARE122" s="1538"/>
      <c r="ARF122" s="1845"/>
      <c r="ARG122" s="1538"/>
      <c r="ARH122" s="1845"/>
      <c r="ARI122" s="1538"/>
      <c r="ARJ122" s="1845"/>
      <c r="ARK122" s="1538"/>
      <c r="ARL122" s="1845"/>
      <c r="ARM122" s="1538"/>
      <c r="ARN122" s="1845"/>
      <c r="ARO122" s="1538"/>
      <c r="ARP122" s="1845"/>
      <c r="ARQ122" s="1538"/>
      <c r="ARR122" s="1845"/>
      <c r="ARS122" s="1538"/>
      <c r="ART122" s="1845"/>
      <c r="ARU122" s="1538"/>
      <c r="ARV122" s="1845"/>
      <c r="ARW122" s="1538"/>
      <c r="ARX122" s="1845"/>
      <c r="ARY122" s="1538"/>
      <c r="ARZ122" s="1845"/>
      <c r="ASA122" s="1538"/>
      <c r="ASB122" s="1845"/>
      <c r="ASC122" s="1538"/>
      <c r="ASD122" s="1845"/>
      <c r="ASE122" s="1538"/>
      <c r="ASF122" s="1845"/>
      <c r="ASG122" s="1538"/>
      <c r="ASH122" s="1845"/>
      <c r="ASI122" s="1538"/>
      <c r="ASJ122" s="1845"/>
      <c r="ASK122" s="1538"/>
      <c r="ASL122" s="1845"/>
      <c r="ASM122" s="1538"/>
      <c r="ASN122" s="1845"/>
      <c r="ASO122" s="1538"/>
      <c r="ASP122" s="1845"/>
      <c r="ASQ122" s="1538"/>
      <c r="ASR122" s="1845"/>
      <c r="ASS122" s="1538"/>
      <c r="AST122" s="1845"/>
      <c r="ASU122" s="1538"/>
      <c r="ASV122" s="1845"/>
      <c r="ASW122" s="1538"/>
      <c r="ASX122" s="1845"/>
      <c r="ASY122" s="1538"/>
      <c r="ASZ122" s="1845"/>
      <c r="ATA122" s="1538"/>
      <c r="ATB122" s="1845"/>
      <c r="ATC122" s="1538"/>
      <c r="ATD122" s="1845"/>
      <c r="ATE122" s="1538"/>
      <c r="ATF122" s="1845"/>
      <c r="ATG122" s="1538"/>
      <c r="ATH122" s="1845"/>
      <c r="ATI122" s="1538"/>
      <c r="ATJ122" s="1845"/>
      <c r="ATK122" s="1538"/>
      <c r="ATL122" s="1845"/>
      <c r="ATM122" s="1538"/>
      <c r="ATN122" s="1845"/>
      <c r="ATO122" s="1538"/>
      <c r="ATP122" s="1845"/>
      <c r="ATQ122" s="1538"/>
      <c r="ATR122" s="1845"/>
      <c r="ATS122" s="1538"/>
      <c r="ATT122" s="1845"/>
      <c r="ATU122" s="1538"/>
      <c r="ATV122" s="1845"/>
      <c r="ATW122" s="1538"/>
      <c r="ATX122" s="1845"/>
      <c r="ATY122" s="1538"/>
      <c r="ATZ122" s="1845"/>
      <c r="AUA122" s="1538"/>
      <c r="AUB122" s="1845"/>
      <c r="AUC122" s="1538"/>
      <c r="AUD122" s="1845"/>
      <c r="AUE122" s="1538"/>
      <c r="AUF122" s="1845"/>
      <c r="AUG122" s="1538"/>
      <c r="AUH122" s="1845"/>
      <c r="AUI122" s="1538"/>
      <c r="AUJ122" s="1845"/>
      <c r="AUK122" s="1538"/>
      <c r="AUL122" s="1845"/>
      <c r="AUM122" s="1538"/>
      <c r="AUN122" s="1845"/>
      <c r="AUO122" s="1538"/>
      <c r="AUP122" s="1845"/>
      <c r="AUQ122" s="1538"/>
      <c r="AUR122" s="1845"/>
      <c r="AUS122" s="1538"/>
      <c r="AUT122" s="1845"/>
      <c r="AUU122" s="1538"/>
      <c r="AUV122" s="1845"/>
      <c r="AUW122" s="1538"/>
      <c r="AUX122" s="1845"/>
      <c r="AUY122" s="1538"/>
      <c r="AUZ122" s="1845"/>
      <c r="AVA122" s="1538"/>
      <c r="AVB122" s="1845"/>
      <c r="AVC122" s="1538"/>
      <c r="AVD122" s="1845"/>
      <c r="AVE122" s="1538"/>
      <c r="AVF122" s="1845"/>
      <c r="AVG122" s="1538"/>
      <c r="AVH122" s="1845"/>
      <c r="AVI122" s="1538"/>
      <c r="AVJ122" s="1845"/>
      <c r="AVK122" s="1538"/>
      <c r="AVL122" s="1845"/>
      <c r="AVM122" s="1538"/>
      <c r="AVN122" s="1845"/>
      <c r="AVO122" s="1538"/>
      <c r="AVP122" s="1845"/>
      <c r="AVQ122" s="1538"/>
      <c r="AVR122" s="1845"/>
      <c r="AVS122" s="1538"/>
      <c r="AVT122" s="1845"/>
      <c r="AVU122" s="1538"/>
      <c r="AVV122" s="1845"/>
      <c r="AVW122" s="1538"/>
      <c r="AVX122" s="1845"/>
      <c r="AVY122" s="1538"/>
      <c r="AVZ122" s="1845"/>
      <c r="AWA122" s="1538"/>
      <c r="AWB122" s="1845"/>
      <c r="AWC122" s="1538"/>
      <c r="AWD122" s="1845"/>
      <c r="AWE122" s="1538"/>
      <c r="AWF122" s="1845"/>
      <c r="AWG122" s="1538"/>
      <c r="AWH122" s="1845"/>
      <c r="AWI122" s="1538"/>
      <c r="AWJ122" s="1845"/>
      <c r="AWK122" s="1538"/>
      <c r="AWL122" s="1845"/>
      <c r="AWM122" s="1538"/>
      <c r="AWN122" s="1845"/>
      <c r="AWO122" s="1538"/>
      <c r="AWP122" s="1845"/>
      <c r="AWQ122" s="1538"/>
      <c r="AWR122" s="1845"/>
      <c r="AWS122" s="1538"/>
      <c r="AWT122" s="1845"/>
      <c r="AWU122" s="1538"/>
      <c r="AWV122" s="1845"/>
      <c r="AWW122" s="1538"/>
      <c r="AWX122" s="1845"/>
      <c r="AWY122" s="1538"/>
      <c r="AWZ122" s="1845"/>
      <c r="AXA122" s="1538"/>
      <c r="AXB122" s="1845"/>
      <c r="AXC122" s="1538"/>
      <c r="AXD122" s="1845"/>
      <c r="AXE122" s="1538"/>
      <c r="AXF122" s="1845"/>
      <c r="AXG122" s="1538"/>
      <c r="AXH122" s="1845"/>
      <c r="AXI122" s="1538"/>
      <c r="AXJ122" s="1845"/>
      <c r="AXK122" s="1538"/>
      <c r="AXL122" s="1845"/>
      <c r="AXM122" s="1538"/>
      <c r="AXN122" s="1845"/>
      <c r="AXO122" s="1538"/>
      <c r="AXP122" s="1845"/>
      <c r="AXQ122" s="1538"/>
      <c r="AXR122" s="1845"/>
      <c r="AXS122" s="1538"/>
      <c r="AXT122" s="1845"/>
      <c r="AXU122" s="1538"/>
      <c r="AXV122" s="1845"/>
      <c r="AXW122" s="1538"/>
      <c r="AXX122" s="1845"/>
      <c r="AXY122" s="1538"/>
      <c r="AXZ122" s="1845"/>
      <c r="AYA122" s="1538"/>
      <c r="AYB122" s="1845"/>
      <c r="AYC122" s="1538"/>
      <c r="AYD122" s="1845"/>
      <c r="AYE122" s="1538"/>
      <c r="AYF122" s="1845"/>
      <c r="AYG122" s="1538"/>
      <c r="AYH122" s="1845"/>
      <c r="AYI122" s="1538"/>
      <c r="AYJ122" s="1845"/>
      <c r="AYK122" s="1538"/>
      <c r="AYL122" s="1845"/>
      <c r="AYM122" s="1538"/>
      <c r="AYN122" s="1845"/>
      <c r="AYO122" s="1538"/>
      <c r="AYP122" s="1845"/>
      <c r="AYQ122" s="1538"/>
      <c r="AYR122" s="1845"/>
      <c r="AYS122" s="1538"/>
      <c r="AYT122" s="1845"/>
      <c r="AYU122" s="1538"/>
      <c r="AYV122" s="1845"/>
      <c r="AYW122" s="1538"/>
      <c r="AYX122" s="1845"/>
      <c r="AYY122" s="1538"/>
      <c r="AYZ122" s="1845"/>
      <c r="AZA122" s="1538"/>
      <c r="AZB122" s="1845"/>
      <c r="AZC122" s="1538"/>
      <c r="AZD122" s="1845"/>
      <c r="AZE122" s="1538"/>
      <c r="AZF122" s="1845"/>
      <c r="AZG122" s="1538"/>
      <c r="AZH122" s="1845"/>
      <c r="AZI122" s="1538"/>
      <c r="AZJ122" s="1845"/>
      <c r="AZK122" s="1538"/>
      <c r="AZL122" s="1845"/>
      <c r="AZM122" s="1538"/>
      <c r="AZN122" s="1845"/>
      <c r="AZO122" s="1538"/>
      <c r="AZP122" s="1845"/>
      <c r="AZQ122" s="1538"/>
      <c r="AZR122" s="1845"/>
      <c r="AZS122" s="1538"/>
      <c r="AZT122" s="1845"/>
      <c r="AZU122" s="1538"/>
      <c r="AZV122" s="1845"/>
      <c r="AZW122" s="1538"/>
      <c r="AZX122" s="1845"/>
      <c r="AZY122" s="1538"/>
      <c r="AZZ122" s="1845"/>
      <c r="BAA122" s="1538"/>
      <c r="BAB122" s="1845"/>
      <c r="BAC122" s="1538"/>
      <c r="BAD122" s="1845"/>
      <c r="BAE122" s="1538"/>
      <c r="BAF122" s="1845"/>
      <c r="BAG122" s="1538"/>
      <c r="BAH122" s="1845"/>
      <c r="BAI122" s="1538"/>
      <c r="BAJ122" s="1845"/>
      <c r="BAK122" s="1538"/>
      <c r="BAL122" s="1845"/>
      <c r="BAM122" s="1538"/>
      <c r="BAN122" s="1845"/>
      <c r="BAO122" s="1538"/>
      <c r="BAP122" s="1845"/>
      <c r="BAQ122" s="1538"/>
      <c r="BAR122" s="1845"/>
      <c r="BAS122" s="1538"/>
      <c r="BAT122" s="1845"/>
      <c r="BAU122" s="1538"/>
      <c r="BAV122" s="1845"/>
      <c r="BAW122" s="1538"/>
      <c r="BAX122" s="1845"/>
      <c r="BAY122" s="1538"/>
      <c r="BAZ122" s="1845"/>
      <c r="BBA122" s="1538"/>
      <c r="BBB122" s="1845"/>
      <c r="BBC122" s="1538"/>
      <c r="BBD122" s="1845"/>
      <c r="BBE122" s="1538"/>
      <c r="BBF122" s="1845"/>
      <c r="BBG122" s="1538"/>
      <c r="BBH122" s="1845"/>
      <c r="BBI122" s="1538"/>
      <c r="BBJ122" s="1845"/>
      <c r="BBK122" s="1538"/>
      <c r="BBL122" s="1845"/>
      <c r="BBM122" s="1538"/>
      <c r="BBN122" s="1845"/>
      <c r="BBO122" s="1538"/>
      <c r="BBP122" s="1845"/>
      <c r="BBQ122" s="1538"/>
      <c r="BBR122" s="1845"/>
      <c r="BBS122" s="1538"/>
      <c r="BBT122" s="1845"/>
      <c r="BBU122" s="1538"/>
      <c r="BBV122" s="1845"/>
      <c r="BBW122" s="1538"/>
      <c r="BBX122" s="1845"/>
      <c r="BBY122" s="1538"/>
      <c r="BBZ122" s="1845"/>
      <c r="BCA122" s="1538"/>
      <c r="BCB122" s="1845"/>
      <c r="BCC122" s="1538"/>
      <c r="BCD122" s="1845"/>
      <c r="BCE122" s="1538"/>
      <c r="BCF122" s="1845"/>
      <c r="BCG122" s="1538"/>
      <c r="BCH122" s="1845"/>
      <c r="BCI122" s="1538"/>
      <c r="BCJ122" s="1845"/>
      <c r="BCK122" s="1538"/>
      <c r="BCL122" s="1845"/>
      <c r="BCM122" s="1538"/>
      <c r="BCN122" s="1845"/>
      <c r="BCO122" s="1538"/>
      <c r="BCP122" s="1845"/>
      <c r="BCQ122" s="1538"/>
      <c r="BCR122" s="1845"/>
      <c r="BCS122" s="1538"/>
      <c r="BCT122" s="1845"/>
      <c r="BCU122" s="1538"/>
      <c r="BCV122" s="1845"/>
      <c r="BCW122" s="1538"/>
      <c r="BCX122" s="1845"/>
      <c r="BCY122" s="1538"/>
      <c r="BCZ122" s="1845"/>
      <c r="BDA122" s="1538"/>
      <c r="BDB122" s="1845"/>
      <c r="BDC122" s="1538"/>
      <c r="BDD122" s="1845"/>
      <c r="BDE122" s="1538"/>
      <c r="BDF122" s="1845"/>
      <c r="BDG122" s="1538"/>
      <c r="BDH122" s="1845"/>
      <c r="BDI122" s="1538"/>
      <c r="BDJ122" s="1845"/>
      <c r="BDK122" s="1538"/>
      <c r="BDL122" s="1845"/>
      <c r="BDM122" s="1538"/>
      <c r="BDN122" s="1845"/>
      <c r="BDO122" s="1538"/>
      <c r="BDP122" s="1845"/>
      <c r="BDQ122" s="1538"/>
      <c r="BDR122" s="1845"/>
      <c r="BDS122" s="1538"/>
      <c r="BDT122" s="1845"/>
      <c r="BDU122" s="1538"/>
      <c r="BDV122" s="1845"/>
      <c r="BDW122" s="1538"/>
      <c r="BDX122" s="1845"/>
      <c r="BDY122" s="1538"/>
      <c r="BDZ122" s="1845"/>
      <c r="BEA122" s="1538"/>
      <c r="BEB122" s="1845"/>
      <c r="BEC122" s="1538"/>
      <c r="BED122" s="1845"/>
      <c r="BEE122" s="1538"/>
      <c r="BEF122" s="1845"/>
      <c r="BEG122" s="1538"/>
      <c r="BEH122" s="1845"/>
      <c r="BEI122" s="1538"/>
      <c r="BEJ122" s="1845"/>
      <c r="BEK122" s="1538"/>
      <c r="BEL122" s="1845"/>
      <c r="BEM122" s="1538"/>
      <c r="BEN122" s="1845"/>
      <c r="BEO122" s="1538"/>
      <c r="BEP122" s="1845"/>
      <c r="BEQ122" s="1538"/>
      <c r="BER122" s="1845"/>
      <c r="BES122" s="1538"/>
      <c r="BET122" s="1845"/>
      <c r="BEU122" s="1538"/>
      <c r="BEV122" s="1845"/>
      <c r="BEW122" s="1538"/>
      <c r="BEX122" s="1845"/>
      <c r="BEY122" s="1538"/>
      <c r="BEZ122" s="1845"/>
      <c r="BFA122" s="1538"/>
      <c r="BFB122" s="1845"/>
      <c r="BFC122" s="1538"/>
      <c r="BFD122" s="1845"/>
      <c r="BFE122" s="1538"/>
      <c r="BFF122" s="1845"/>
      <c r="BFG122" s="1538"/>
      <c r="BFH122" s="1845"/>
      <c r="BFI122" s="1538"/>
      <c r="BFJ122" s="1845"/>
      <c r="BFK122" s="1538"/>
      <c r="BFL122" s="1845"/>
      <c r="BFM122" s="1538"/>
      <c r="BFN122" s="1845"/>
      <c r="BFO122" s="1538"/>
      <c r="BFP122" s="1845"/>
      <c r="BFQ122" s="1538"/>
      <c r="BFR122" s="1845"/>
      <c r="BFS122" s="1538"/>
      <c r="BFT122" s="1845"/>
      <c r="BFU122" s="1538"/>
      <c r="BFV122" s="1845"/>
      <c r="BFW122" s="1538"/>
      <c r="BFX122" s="1845"/>
      <c r="BFY122" s="1538"/>
      <c r="BFZ122" s="1845"/>
      <c r="BGA122" s="1538"/>
      <c r="BGB122" s="1845"/>
      <c r="BGC122" s="1538"/>
      <c r="BGD122" s="1845"/>
      <c r="BGE122" s="1538"/>
      <c r="BGF122" s="1845"/>
      <c r="BGG122" s="1538"/>
      <c r="BGH122" s="1845"/>
      <c r="BGI122" s="1538"/>
      <c r="BGJ122" s="1845"/>
      <c r="BGK122" s="1538"/>
      <c r="BGL122" s="1845"/>
      <c r="BGM122" s="1538"/>
      <c r="BGN122" s="1845"/>
      <c r="BGO122" s="1538"/>
      <c r="BGP122" s="1845"/>
      <c r="BGQ122" s="1538"/>
      <c r="BGR122" s="1845"/>
      <c r="BGS122" s="1538"/>
      <c r="BGT122" s="1845"/>
      <c r="BGU122" s="1538"/>
      <c r="BGV122" s="1845"/>
      <c r="BGW122" s="1538"/>
      <c r="BGX122" s="1845"/>
      <c r="BGY122" s="1538"/>
      <c r="BGZ122" s="1845"/>
      <c r="BHA122" s="1538"/>
      <c r="BHB122" s="1845"/>
      <c r="BHC122" s="1538"/>
      <c r="BHD122" s="1845"/>
      <c r="BHE122" s="1538"/>
      <c r="BHF122" s="1845"/>
      <c r="BHG122" s="1538"/>
      <c r="BHH122" s="1845"/>
      <c r="BHI122" s="1538"/>
      <c r="BHJ122" s="1845"/>
      <c r="BHK122" s="1538"/>
      <c r="BHL122" s="1845"/>
      <c r="BHM122" s="1538"/>
      <c r="BHN122" s="1845"/>
      <c r="BHO122" s="1538"/>
      <c r="BHP122" s="1845"/>
      <c r="BHQ122" s="1538"/>
      <c r="BHR122" s="1845"/>
      <c r="BHS122" s="1538"/>
      <c r="BHT122" s="1845"/>
      <c r="BHU122" s="1538"/>
      <c r="BHV122" s="1845"/>
      <c r="BHW122" s="1538"/>
      <c r="BHX122" s="1845"/>
      <c r="BHY122" s="1538"/>
      <c r="BHZ122" s="1845"/>
      <c r="BIA122" s="1538"/>
      <c r="BIB122" s="1845"/>
      <c r="BIC122" s="1538"/>
      <c r="BID122" s="1845"/>
      <c r="BIE122" s="1538"/>
      <c r="BIF122" s="1845"/>
      <c r="BIG122" s="1538"/>
      <c r="BIH122" s="1845"/>
      <c r="BII122" s="1538"/>
      <c r="BIJ122" s="1845"/>
      <c r="BIK122" s="1538"/>
      <c r="BIL122" s="1845"/>
      <c r="BIM122" s="1538"/>
      <c r="BIN122" s="1845"/>
      <c r="BIO122" s="1538"/>
      <c r="BIP122" s="1845"/>
      <c r="BIQ122" s="1538"/>
      <c r="BIR122" s="1845"/>
      <c r="BIS122" s="1538"/>
      <c r="BIT122" s="1845"/>
      <c r="BIU122" s="1538"/>
      <c r="BIV122" s="1845"/>
      <c r="BIW122" s="1538"/>
      <c r="BIX122" s="1845"/>
      <c r="BIY122" s="1538"/>
      <c r="BIZ122" s="1845"/>
      <c r="BJA122" s="1538"/>
      <c r="BJB122" s="1845"/>
      <c r="BJC122" s="1538"/>
      <c r="BJD122" s="1845"/>
      <c r="BJE122" s="1538"/>
      <c r="BJF122" s="1845"/>
      <c r="BJG122" s="1538"/>
      <c r="BJH122" s="1845"/>
      <c r="BJI122" s="1538"/>
      <c r="BJJ122" s="1845"/>
      <c r="BJK122" s="1538"/>
      <c r="BJL122" s="1845"/>
      <c r="BJM122" s="1538"/>
      <c r="BJN122" s="1845"/>
      <c r="BJO122" s="1538"/>
      <c r="BJP122" s="1845"/>
      <c r="BJQ122" s="1538"/>
      <c r="BJR122" s="1845"/>
      <c r="BJS122" s="1538"/>
      <c r="BJT122" s="1845"/>
      <c r="BJU122" s="1538"/>
      <c r="BJV122" s="1845"/>
      <c r="BJW122" s="1538"/>
      <c r="BJX122" s="1845"/>
      <c r="BJY122" s="1538"/>
      <c r="BJZ122" s="1845"/>
      <c r="BKA122" s="1538"/>
      <c r="BKB122" s="1845"/>
      <c r="BKC122" s="1538"/>
      <c r="BKD122" s="1845"/>
      <c r="BKE122" s="1538"/>
      <c r="BKF122" s="1845"/>
      <c r="BKG122" s="1538"/>
      <c r="BKH122" s="1845"/>
      <c r="BKI122" s="1538"/>
      <c r="BKJ122" s="1845"/>
      <c r="BKK122" s="1538"/>
      <c r="BKL122" s="1845"/>
      <c r="BKM122" s="1538"/>
      <c r="BKN122" s="1845"/>
      <c r="BKO122" s="1538"/>
      <c r="BKP122" s="1845"/>
      <c r="BKQ122" s="1538"/>
      <c r="BKR122" s="1845"/>
      <c r="BKS122" s="1538"/>
      <c r="BKT122" s="1845"/>
      <c r="BKU122" s="1538"/>
      <c r="BKV122" s="1845"/>
      <c r="BKW122" s="1538"/>
      <c r="BKX122" s="1845"/>
      <c r="BKY122" s="1538"/>
      <c r="BKZ122" s="1845"/>
      <c r="BLA122" s="1538"/>
      <c r="BLB122" s="1845"/>
      <c r="BLC122" s="1538"/>
      <c r="BLD122" s="1845"/>
      <c r="BLE122" s="1538"/>
      <c r="BLF122" s="1845"/>
      <c r="BLG122" s="1538"/>
      <c r="BLH122" s="1845"/>
      <c r="BLI122" s="1538"/>
      <c r="BLJ122" s="1845"/>
      <c r="BLK122" s="1538"/>
      <c r="BLL122" s="1845"/>
      <c r="BLM122" s="1538"/>
      <c r="BLN122" s="1845"/>
      <c r="BLO122" s="1538"/>
      <c r="BLP122" s="1845"/>
      <c r="BLQ122" s="1538"/>
      <c r="BLR122" s="1845"/>
      <c r="BLS122" s="1538"/>
      <c r="BLT122" s="1845"/>
      <c r="BLU122" s="1538"/>
      <c r="BLV122" s="1845"/>
      <c r="BLW122" s="1538"/>
      <c r="BLX122" s="1845"/>
      <c r="BLY122" s="1538"/>
      <c r="BLZ122" s="1845"/>
      <c r="BMA122" s="1538"/>
      <c r="BMB122" s="1845"/>
      <c r="BMC122" s="1538"/>
      <c r="BMD122" s="1845"/>
      <c r="BME122" s="1538"/>
      <c r="BMF122" s="1845"/>
      <c r="BMG122" s="1538"/>
      <c r="BMH122" s="1845"/>
      <c r="BMI122" s="1538"/>
      <c r="BMJ122" s="1845"/>
      <c r="BMK122" s="1538"/>
      <c r="BML122" s="1845"/>
      <c r="BMM122" s="1538"/>
      <c r="BMN122" s="1845"/>
      <c r="BMO122" s="1538"/>
      <c r="BMP122" s="1845"/>
      <c r="BMQ122" s="1538"/>
      <c r="BMR122" s="1845"/>
      <c r="BMS122" s="1538"/>
      <c r="BMT122" s="1845"/>
      <c r="BMU122" s="1538"/>
      <c r="BMV122" s="1845"/>
      <c r="BMW122" s="1538"/>
      <c r="BMX122" s="1845"/>
      <c r="BMY122" s="1538"/>
      <c r="BMZ122" s="1845"/>
      <c r="BNA122" s="1538"/>
      <c r="BNB122" s="1845"/>
      <c r="BNC122" s="1538"/>
      <c r="BND122" s="1845"/>
      <c r="BNE122" s="1538"/>
      <c r="BNF122" s="1845"/>
      <c r="BNG122" s="1538"/>
      <c r="BNH122" s="1845"/>
      <c r="BNI122" s="1538"/>
      <c r="BNJ122" s="1845"/>
      <c r="BNK122" s="1538"/>
      <c r="BNL122" s="1845"/>
      <c r="BNM122" s="1538"/>
      <c r="BNN122" s="1845"/>
      <c r="BNO122" s="1538"/>
      <c r="BNP122" s="1845"/>
      <c r="BNQ122" s="1538"/>
      <c r="BNR122" s="1845"/>
      <c r="BNS122" s="1538"/>
      <c r="BNT122" s="1845"/>
      <c r="BNU122" s="1538"/>
      <c r="BNV122" s="1845"/>
      <c r="BNW122" s="1538"/>
      <c r="BNX122" s="1845"/>
      <c r="BNY122" s="1538"/>
      <c r="BNZ122" s="1845"/>
      <c r="BOA122" s="1538"/>
      <c r="BOB122" s="1845"/>
      <c r="BOC122" s="1538"/>
      <c r="BOD122" s="1845"/>
      <c r="BOE122" s="1538"/>
      <c r="BOF122" s="1845"/>
      <c r="BOG122" s="1538"/>
      <c r="BOH122" s="1845"/>
      <c r="BOI122" s="1538"/>
      <c r="BOJ122" s="1845"/>
      <c r="BOK122" s="1538"/>
      <c r="BOL122" s="1845"/>
      <c r="BOM122" s="1538"/>
      <c r="BON122" s="1845"/>
      <c r="BOO122" s="1538"/>
      <c r="BOP122" s="1845"/>
      <c r="BOQ122" s="1538"/>
      <c r="BOR122" s="1845"/>
      <c r="BOS122" s="1538"/>
      <c r="BOT122" s="1845"/>
      <c r="BOU122" s="1538"/>
      <c r="BOV122" s="1845"/>
      <c r="BOW122" s="1538"/>
      <c r="BOX122" s="1845"/>
      <c r="BOY122" s="1538"/>
      <c r="BOZ122" s="1845"/>
      <c r="BPA122" s="1538"/>
      <c r="BPB122" s="1845"/>
      <c r="BPC122" s="1538"/>
      <c r="BPD122" s="1845"/>
      <c r="BPE122" s="1538"/>
      <c r="BPF122" s="1845"/>
      <c r="BPG122" s="1538"/>
      <c r="BPH122" s="1845"/>
      <c r="BPI122" s="1538"/>
      <c r="BPJ122" s="1845"/>
      <c r="BPK122" s="1538"/>
      <c r="BPL122" s="1845"/>
      <c r="BPM122" s="1538"/>
      <c r="BPN122" s="1845"/>
      <c r="BPO122" s="1538"/>
      <c r="BPP122" s="1845"/>
      <c r="BPQ122" s="1538"/>
      <c r="BPR122" s="1845"/>
      <c r="BPS122" s="1538"/>
      <c r="BPT122" s="1845"/>
      <c r="BPU122" s="1538"/>
      <c r="BPV122" s="1845"/>
      <c r="BPW122" s="1538"/>
      <c r="BPX122" s="1845"/>
      <c r="BPY122" s="1538"/>
      <c r="BPZ122" s="1845"/>
      <c r="BQA122" s="1538"/>
      <c r="BQB122" s="1845"/>
      <c r="BQC122" s="1538"/>
      <c r="BQD122" s="1845"/>
      <c r="BQE122" s="1538"/>
      <c r="BQF122" s="1845"/>
      <c r="BQG122" s="1538"/>
      <c r="BQH122" s="1845"/>
      <c r="BQI122" s="1538"/>
      <c r="BQJ122" s="1845"/>
      <c r="BQK122" s="1538"/>
      <c r="BQL122" s="1845"/>
      <c r="BQM122" s="1538"/>
      <c r="BQN122" s="1845"/>
      <c r="BQO122" s="1538"/>
      <c r="BQP122" s="1845"/>
      <c r="BQQ122" s="1538"/>
      <c r="BQR122" s="1845"/>
      <c r="BQS122" s="1538"/>
      <c r="BQT122" s="1845"/>
      <c r="BQU122" s="1538"/>
      <c r="BQV122" s="1845"/>
      <c r="BQW122" s="1538"/>
      <c r="BQX122" s="1845"/>
      <c r="BQY122" s="1538"/>
      <c r="BQZ122" s="1845"/>
      <c r="BRA122" s="1538"/>
      <c r="BRB122" s="1845"/>
      <c r="BRC122" s="1538"/>
      <c r="BRD122" s="1845"/>
      <c r="BRE122" s="1538"/>
      <c r="BRF122" s="1845"/>
      <c r="BRG122" s="1538"/>
      <c r="BRH122" s="1845"/>
      <c r="BRI122" s="1538"/>
      <c r="BRJ122" s="1845"/>
      <c r="BRK122" s="1538"/>
      <c r="BRL122" s="1845"/>
      <c r="BRM122" s="1538"/>
      <c r="BRN122" s="1845"/>
      <c r="BRO122" s="1538"/>
      <c r="BRP122" s="1845"/>
      <c r="BRQ122" s="1538"/>
      <c r="BRR122" s="1845"/>
      <c r="BRS122" s="1538"/>
      <c r="BRT122" s="1845"/>
      <c r="BRU122" s="1538"/>
      <c r="BRV122" s="1845"/>
      <c r="BRW122" s="1538"/>
      <c r="BRX122" s="1845"/>
      <c r="BRY122" s="1538"/>
      <c r="BRZ122" s="1845"/>
      <c r="BSA122" s="1538"/>
      <c r="BSB122" s="1845"/>
      <c r="BSC122" s="1538"/>
      <c r="BSD122" s="1845"/>
      <c r="BSE122" s="1538"/>
      <c r="BSF122" s="1845"/>
      <c r="BSG122" s="1538"/>
      <c r="BSH122" s="1845"/>
      <c r="BSI122" s="1538"/>
      <c r="BSJ122" s="1845"/>
      <c r="BSK122" s="1538"/>
      <c r="BSL122" s="1845"/>
      <c r="BSM122" s="1538"/>
      <c r="BSN122" s="1845"/>
      <c r="BSO122" s="1538"/>
      <c r="BSP122" s="1845"/>
      <c r="BSQ122" s="1538"/>
      <c r="BSR122" s="1845"/>
      <c r="BSS122" s="1538"/>
      <c r="BST122" s="1845"/>
      <c r="BSU122" s="1538"/>
      <c r="BSV122" s="1845"/>
      <c r="BSW122" s="1538"/>
      <c r="BSX122" s="1845"/>
      <c r="BSY122" s="1538"/>
      <c r="BSZ122" s="1845"/>
      <c r="BTA122" s="1538"/>
      <c r="BTB122" s="1845"/>
      <c r="BTC122" s="1538"/>
      <c r="BTD122" s="1845"/>
      <c r="BTE122" s="1538"/>
      <c r="BTF122" s="1845"/>
      <c r="BTG122" s="1538"/>
      <c r="BTH122" s="1845"/>
      <c r="BTI122" s="1538"/>
      <c r="BTJ122" s="1845"/>
      <c r="BTK122" s="1538"/>
      <c r="BTL122" s="1845"/>
      <c r="BTM122" s="1538"/>
      <c r="BTN122" s="1845"/>
      <c r="BTO122" s="1538"/>
      <c r="BTP122" s="1845"/>
      <c r="BTQ122" s="1538"/>
      <c r="BTR122" s="1845"/>
      <c r="BTS122" s="1538"/>
      <c r="BTT122" s="1845"/>
      <c r="BTU122" s="1538"/>
      <c r="BTV122" s="1845"/>
      <c r="BTW122" s="1538"/>
      <c r="BTX122" s="1845"/>
      <c r="BTY122" s="1538"/>
      <c r="BTZ122" s="1845"/>
      <c r="BUA122" s="1538"/>
      <c r="BUB122" s="1845"/>
      <c r="BUC122" s="1538"/>
      <c r="BUD122" s="1845"/>
      <c r="BUE122" s="1538"/>
      <c r="BUF122" s="1845"/>
      <c r="BUG122" s="1538"/>
      <c r="BUH122" s="1845"/>
      <c r="BUI122" s="1538"/>
      <c r="BUJ122" s="1845"/>
      <c r="BUK122" s="1538"/>
      <c r="BUL122" s="1845"/>
      <c r="BUM122" s="1538"/>
      <c r="BUN122" s="1845"/>
      <c r="BUO122" s="1538"/>
      <c r="BUP122" s="1845"/>
      <c r="BUQ122" s="1538"/>
      <c r="BUR122" s="1845"/>
      <c r="BUS122" s="1538"/>
      <c r="BUT122" s="1845"/>
      <c r="BUU122" s="1538"/>
      <c r="BUV122" s="1845"/>
      <c r="BUW122" s="1538"/>
      <c r="BUX122" s="1845"/>
      <c r="BUY122" s="1538"/>
      <c r="BUZ122" s="1845"/>
      <c r="BVA122" s="1538"/>
      <c r="BVB122" s="1845"/>
      <c r="BVC122" s="1538"/>
      <c r="BVD122" s="1845"/>
      <c r="BVE122" s="1538"/>
      <c r="BVF122" s="1845"/>
      <c r="BVG122" s="1538"/>
      <c r="BVH122" s="1845"/>
      <c r="BVI122" s="1538"/>
      <c r="BVJ122" s="1845"/>
      <c r="BVK122" s="1538"/>
      <c r="BVL122" s="1845"/>
      <c r="BVM122" s="1538"/>
      <c r="BVN122" s="1845"/>
      <c r="BVO122" s="1538"/>
      <c r="BVP122" s="1845"/>
      <c r="BVQ122" s="1538"/>
      <c r="BVR122" s="1845"/>
      <c r="BVS122" s="1538"/>
      <c r="BVT122" s="1845"/>
      <c r="BVU122" s="1538"/>
      <c r="BVV122" s="1845"/>
      <c r="BVW122" s="1538"/>
      <c r="BVX122" s="1845"/>
      <c r="BVY122" s="1538"/>
      <c r="BVZ122" s="1845"/>
      <c r="BWA122" s="1538"/>
      <c r="BWB122" s="1845"/>
      <c r="BWC122" s="1538"/>
      <c r="BWD122" s="1845"/>
      <c r="BWE122" s="1538"/>
      <c r="BWF122" s="1845"/>
      <c r="BWG122" s="1538"/>
      <c r="BWH122" s="1845"/>
      <c r="BWI122" s="1538"/>
      <c r="BWJ122" s="1845"/>
      <c r="BWK122" s="1538"/>
      <c r="BWL122" s="1845"/>
      <c r="BWM122" s="1538"/>
      <c r="BWN122" s="1845"/>
      <c r="BWO122" s="1538"/>
      <c r="BWP122" s="1845"/>
      <c r="BWQ122" s="1538"/>
      <c r="BWR122" s="1845"/>
      <c r="BWS122" s="1538"/>
      <c r="BWT122" s="1845"/>
      <c r="BWU122" s="1538"/>
      <c r="BWV122" s="1845"/>
      <c r="BWW122" s="1538"/>
      <c r="BWX122" s="1845"/>
      <c r="BWY122" s="1538"/>
      <c r="BWZ122" s="1845"/>
      <c r="BXA122" s="1538"/>
      <c r="BXB122" s="1845"/>
      <c r="BXC122" s="1538"/>
      <c r="BXD122" s="1845"/>
      <c r="BXE122" s="1538"/>
      <c r="BXF122" s="1845"/>
      <c r="BXG122" s="1538"/>
      <c r="BXH122" s="1845"/>
      <c r="BXI122" s="1538"/>
      <c r="BXJ122" s="1845"/>
      <c r="BXK122" s="1538"/>
      <c r="BXL122" s="1845"/>
      <c r="BXM122" s="1538"/>
      <c r="BXN122" s="1845"/>
      <c r="BXO122" s="1538"/>
      <c r="BXP122" s="1845"/>
      <c r="BXQ122" s="1538"/>
      <c r="BXR122" s="1845"/>
      <c r="BXS122" s="1538"/>
      <c r="BXT122" s="1845"/>
      <c r="BXU122" s="1538"/>
      <c r="BXV122" s="1845"/>
      <c r="BXW122" s="1538"/>
      <c r="BXX122" s="1845"/>
      <c r="BXY122" s="1538"/>
      <c r="BXZ122" s="1845"/>
      <c r="BYA122" s="1538"/>
      <c r="BYB122" s="1845"/>
      <c r="BYC122" s="1538"/>
      <c r="BYD122" s="1845"/>
      <c r="BYE122" s="1538"/>
      <c r="BYF122" s="1845"/>
      <c r="BYG122" s="1538"/>
      <c r="BYH122" s="1845"/>
      <c r="BYI122" s="1538"/>
      <c r="BYJ122" s="1845"/>
      <c r="BYK122" s="1538"/>
      <c r="BYL122" s="1845"/>
      <c r="BYM122" s="1538"/>
      <c r="BYN122" s="1845"/>
      <c r="BYO122" s="1538"/>
      <c r="BYP122" s="1845"/>
      <c r="BYQ122" s="1538"/>
      <c r="BYR122" s="1845"/>
      <c r="BYS122" s="1538"/>
      <c r="BYT122" s="1845"/>
      <c r="BYU122" s="1538"/>
      <c r="BYV122" s="1845"/>
      <c r="BYW122" s="1538"/>
      <c r="BYX122" s="1845"/>
      <c r="BYY122" s="1538"/>
      <c r="BYZ122" s="1845"/>
      <c r="BZA122" s="1538"/>
      <c r="BZB122" s="1845"/>
      <c r="BZC122" s="1538"/>
      <c r="BZD122" s="1845"/>
      <c r="BZE122" s="1538"/>
      <c r="BZF122" s="1845"/>
      <c r="BZG122" s="1538"/>
      <c r="BZH122" s="1845"/>
      <c r="BZI122" s="1538"/>
      <c r="BZJ122" s="1845"/>
      <c r="BZK122" s="1538"/>
      <c r="BZL122" s="1845"/>
      <c r="BZM122" s="1538"/>
      <c r="BZN122" s="1845"/>
      <c r="BZO122" s="1538"/>
      <c r="BZP122" s="1845"/>
      <c r="BZQ122" s="1538"/>
      <c r="BZR122" s="1845"/>
      <c r="BZS122" s="1538"/>
      <c r="BZT122" s="1845"/>
      <c r="BZU122" s="1538"/>
      <c r="BZV122" s="1845"/>
      <c r="BZW122" s="1538"/>
      <c r="BZX122" s="1845"/>
      <c r="BZY122" s="1538"/>
      <c r="BZZ122" s="1845"/>
      <c r="CAA122" s="1538"/>
      <c r="CAB122" s="1845"/>
      <c r="CAC122" s="1538"/>
      <c r="CAD122" s="1845"/>
      <c r="CAE122" s="1538"/>
      <c r="CAF122" s="1845"/>
      <c r="CAG122" s="1538"/>
      <c r="CAH122" s="1845"/>
      <c r="CAI122" s="1538"/>
      <c r="CAJ122" s="1845"/>
      <c r="CAK122" s="1538"/>
      <c r="CAL122" s="1845"/>
      <c r="CAM122" s="1538"/>
      <c r="CAN122" s="1845"/>
      <c r="CAO122" s="1538"/>
      <c r="CAP122" s="1845"/>
      <c r="CAQ122" s="1538"/>
      <c r="CAR122" s="1845"/>
      <c r="CAS122" s="1538"/>
      <c r="CAT122" s="1845"/>
      <c r="CAU122" s="1538"/>
      <c r="CAV122" s="1845"/>
      <c r="CAW122" s="1538"/>
      <c r="CAX122" s="1845"/>
      <c r="CAY122" s="1538"/>
      <c r="CAZ122" s="1845"/>
      <c r="CBA122" s="1538"/>
      <c r="CBB122" s="1845"/>
      <c r="CBC122" s="1538"/>
      <c r="CBD122" s="1845"/>
      <c r="CBE122" s="1538"/>
      <c r="CBF122" s="1845"/>
      <c r="CBG122" s="1538"/>
      <c r="CBH122" s="1845"/>
      <c r="CBI122" s="1538"/>
      <c r="CBJ122" s="1845"/>
      <c r="CBK122" s="1538"/>
      <c r="CBL122" s="1845"/>
      <c r="CBM122" s="1538"/>
      <c r="CBN122" s="1845"/>
      <c r="CBO122" s="1538"/>
      <c r="CBP122" s="1845"/>
      <c r="CBQ122" s="1538"/>
      <c r="CBR122" s="1845"/>
      <c r="CBS122" s="1538"/>
      <c r="CBT122" s="1845"/>
      <c r="CBU122" s="1538"/>
      <c r="CBV122" s="1845"/>
      <c r="CBW122" s="1538"/>
      <c r="CBX122" s="1845"/>
      <c r="CBY122" s="1538"/>
      <c r="CBZ122" s="1845"/>
      <c r="CCA122" s="1538"/>
      <c r="CCB122" s="1845"/>
      <c r="CCC122" s="1538"/>
      <c r="CCD122" s="1845"/>
      <c r="CCE122" s="1538"/>
      <c r="CCF122" s="1845"/>
      <c r="CCG122" s="1538"/>
      <c r="CCH122" s="1845"/>
      <c r="CCI122" s="1538"/>
      <c r="CCJ122" s="1845"/>
      <c r="CCK122" s="1538"/>
      <c r="CCL122" s="1845"/>
      <c r="CCM122" s="1538"/>
      <c r="CCN122" s="1845"/>
      <c r="CCO122" s="1538"/>
      <c r="CCP122" s="1845"/>
      <c r="CCQ122" s="1538"/>
      <c r="CCR122" s="1845"/>
      <c r="CCS122" s="1538"/>
      <c r="CCT122" s="1845"/>
      <c r="CCU122" s="1538"/>
      <c r="CCV122" s="1845"/>
      <c r="CCW122" s="1538"/>
      <c r="CCX122" s="1845"/>
      <c r="CCY122" s="1538"/>
      <c r="CCZ122" s="1845"/>
      <c r="CDA122" s="1538"/>
      <c r="CDB122" s="1845"/>
      <c r="CDC122" s="1538"/>
      <c r="CDD122" s="1845"/>
      <c r="CDE122" s="1538"/>
      <c r="CDF122" s="1845"/>
      <c r="CDG122" s="1538"/>
      <c r="CDH122" s="1845"/>
      <c r="CDI122" s="1538"/>
      <c r="CDJ122" s="1845"/>
      <c r="CDK122" s="1538"/>
      <c r="CDL122" s="1845"/>
      <c r="CDM122" s="1538"/>
      <c r="CDN122" s="1845"/>
      <c r="CDO122" s="1538"/>
      <c r="CDP122" s="1845"/>
      <c r="CDQ122" s="1538"/>
      <c r="CDR122" s="1845"/>
      <c r="CDS122" s="1538"/>
      <c r="CDT122" s="1845"/>
      <c r="CDU122" s="1538"/>
      <c r="CDV122" s="1845"/>
      <c r="CDW122" s="1538"/>
      <c r="CDX122" s="1845"/>
      <c r="CDY122" s="1538"/>
      <c r="CDZ122" s="1845"/>
      <c r="CEA122" s="1538"/>
      <c r="CEB122" s="1845"/>
      <c r="CEC122" s="1538"/>
      <c r="CED122" s="1845"/>
      <c r="CEE122" s="1538"/>
      <c r="CEF122" s="1845"/>
      <c r="CEG122" s="1538"/>
      <c r="CEH122" s="1845"/>
      <c r="CEI122" s="1538"/>
      <c r="CEJ122" s="1845"/>
      <c r="CEK122" s="1538"/>
      <c r="CEL122" s="1845"/>
      <c r="CEM122" s="1538"/>
      <c r="CEN122" s="1845"/>
      <c r="CEO122" s="1538"/>
      <c r="CEP122" s="1845"/>
      <c r="CEQ122" s="1538"/>
      <c r="CER122" s="1845"/>
      <c r="CES122" s="1538"/>
      <c r="CET122" s="1845"/>
      <c r="CEU122" s="1538"/>
      <c r="CEV122" s="1845"/>
      <c r="CEW122" s="1538"/>
      <c r="CEX122" s="1845"/>
      <c r="CEY122" s="1538"/>
      <c r="CEZ122" s="1845"/>
      <c r="CFA122" s="1538"/>
      <c r="CFB122" s="1845"/>
      <c r="CFC122" s="1538"/>
      <c r="CFD122" s="1845"/>
      <c r="CFE122" s="1538"/>
      <c r="CFF122" s="1845"/>
      <c r="CFG122" s="1538"/>
      <c r="CFH122" s="1845"/>
      <c r="CFI122" s="1538"/>
      <c r="CFJ122" s="1845"/>
      <c r="CFK122" s="1538"/>
      <c r="CFL122" s="1845"/>
      <c r="CFM122" s="1538"/>
      <c r="CFN122" s="1845"/>
      <c r="CFO122" s="1538"/>
      <c r="CFP122" s="1845"/>
      <c r="CFQ122" s="1538"/>
      <c r="CFR122" s="1845"/>
      <c r="CFS122" s="1538"/>
      <c r="CFT122" s="1845"/>
      <c r="CFU122" s="1538"/>
      <c r="CFV122" s="1845"/>
      <c r="CFW122" s="1538"/>
      <c r="CFX122" s="1845"/>
      <c r="CFY122" s="1538"/>
      <c r="CFZ122" s="1845"/>
      <c r="CGA122" s="1538"/>
      <c r="CGB122" s="1845"/>
      <c r="CGC122" s="1538"/>
      <c r="CGD122" s="1845"/>
      <c r="CGE122" s="1538"/>
      <c r="CGF122" s="1845"/>
      <c r="CGG122" s="1538"/>
      <c r="CGH122" s="1845"/>
      <c r="CGI122" s="1538"/>
      <c r="CGJ122" s="1845"/>
      <c r="CGK122" s="1538"/>
      <c r="CGL122" s="1845"/>
      <c r="CGM122" s="1538"/>
      <c r="CGN122" s="1845"/>
      <c r="CGO122" s="1538"/>
      <c r="CGP122" s="1845"/>
      <c r="CGQ122" s="1538"/>
      <c r="CGR122" s="1845"/>
      <c r="CGS122" s="1538"/>
      <c r="CGT122" s="1845"/>
      <c r="CGU122" s="1538"/>
      <c r="CGV122" s="1845"/>
      <c r="CGW122" s="1538"/>
      <c r="CGX122" s="1845"/>
      <c r="CGY122" s="1538"/>
      <c r="CGZ122" s="1845"/>
      <c r="CHA122" s="1538"/>
      <c r="CHB122" s="1845"/>
      <c r="CHC122" s="1538"/>
      <c r="CHD122" s="1845"/>
      <c r="CHE122" s="1538"/>
      <c r="CHF122" s="1845"/>
      <c r="CHG122" s="1538"/>
      <c r="CHH122" s="1845"/>
      <c r="CHI122" s="1538"/>
      <c r="CHJ122" s="1845"/>
      <c r="CHK122" s="1538"/>
      <c r="CHL122" s="1845"/>
      <c r="CHM122" s="1538"/>
      <c r="CHN122" s="1845"/>
      <c r="CHO122" s="1538"/>
      <c r="CHP122" s="1845"/>
      <c r="CHQ122" s="1538"/>
      <c r="CHR122" s="1845"/>
      <c r="CHS122" s="1538"/>
      <c r="CHT122" s="1845"/>
      <c r="CHU122" s="1538"/>
      <c r="CHV122" s="1845"/>
      <c r="CHW122" s="1538"/>
      <c r="CHX122" s="1845"/>
      <c r="CHY122" s="1538"/>
      <c r="CHZ122" s="1845"/>
      <c r="CIA122" s="1538"/>
      <c r="CIB122" s="1845"/>
      <c r="CIC122" s="1538"/>
      <c r="CID122" s="1845"/>
      <c r="CIE122" s="1538"/>
      <c r="CIF122" s="1845"/>
      <c r="CIG122" s="1538"/>
      <c r="CIH122" s="1845"/>
      <c r="CII122" s="1538"/>
      <c r="CIJ122" s="1845"/>
      <c r="CIK122" s="1538"/>
      <c r="CIL122" s="1845"/>
      <c r="CIM122" s="1538"/>
      <c r="CIN122" s="1845"/>
      <c r="CIO122" s="1538"/>
      <c r="CIP122" s="1845"/>
      <c r="CIQ122" s="1538"/>
      <c r="CIR122" s="1845"/>
      <c r="CIS122" s="1538"/>
      <c r="CIT122" s="1845"/>
      <c r="CIU122" s="1538"/>
      <c r="CIV122" s="1845"/>
      <c r="CIW122" s="1538"/>
      <c r="CIX122" s="1845"/>
      <c r="CIY122" s="1538"/>
      <c r="CIZ122" s="1845"/>
      <c r="CJA122" s="1538"/>
      <c r="CJB122" s="1845"/>
      <c r="CJC122" s="1538"/>
      <c r="CJD122" s="1845"/>
      <c r="CJE122" s="1538"/>
      <c r="CJF122" s="1845"/>
      <c r="CJG122" s="1538"/>
      <c r="CJH122" s="1845"/>
      <c r="CJI122" s="1538"/>
      <c r="CJJ122" s="1845"/>
      <c r="CJK122" s="1538"/>
      <c r="CJL122" s="1845"/>
      <c r="CJM122" s="1538"/>
      <c r="CJN122" s="1845"/>
      <c r="CJO122" s="1538"/>
      <c r="CJP122" s="1845"/>
      <c r="CJQ122" s="1538"/>
      <c r="CJR122" s="1845"/>
      <c r="CJS122" s="1538"/>
      <c r="CJT122" s="1845"/>
      <c r="CJU122" s="1538"/>
      <c r="CJV122" s="1845"/>
      <c r="CJW122" s="1538"/>
      <c r="CJX122" s="1845"/>
      <c r="CJY122" s="1538"/>
      <c r="CJZ122" s="1845"/>
      <c r="CKA122" s="1538"/>
      <c r="CKB122" s="1845"/>
      <c r="CKC122" s="1538"/>
      <c r="CKD122" s="1845"/>
      <c r="CKE122" s="1538"/>
      <c r="CKF122" s="1845"/>
      <c r="CKG122" s="1538"/>
      <c r="CKH122" s="1845"/>
      <c r="CKI122" s="1538"/>
      <c r="CKJ122" s="1845"/>
      <c r="CKK122" s="1538"/>
      <c r="CKL122" s="1845"/>
      <c r="CKM122" s="1538"/>
      <c r="CKN122" s="1845"/>
      <c r="CKO122" s="1538"/>
      <c r="CKP122" s="1845"/>
      <c r="CKQ122" s="1538"/>
      <c r="CKR122" s="1845"/>
      <c r="CKS122" s="1538"/>
      <c r="CKT122" s="1845"/>
      <c r="CKU122" s="1538"/>
      <c r="CKV122" s="1845"/>
      <c r="CKW122" s="1538"/>
      <c r="CKX122" s="1845"/>
      <c r="CKY122" s="1538"/>
      <c r="CKZ122" s="1845"/>
      <c r="CLA122" s="1538"/>
      <c r="CLB122" s="1845"/>
      <c r="CLC122" s="1538"/>
      <c r="CLD122" s="1845"/>
      <c r="CLE122" s="1538"/>
      <c r="CLF122" s="1845"/>
      <c r="CLG122" s="1538"/>
      <c r="CLH122" s="1845"/>
      <c r="CLI122" s="1538"/>
      <c r="CLJ122" s="1845"/>
      <c r="CLK122" s="1538"/>
      <c r="CLL122" s="1845"/>
      <c r="CLM122" s="1538"/>
      <c r="CLN122" s="1845"/>
      <c r="CLO122" s="1538"/>
      <c r="CLP122" s="1845"/>
      <c r="CLQ122" s="1538"/>
      <c r="CLR122" s="1845"/>
      <c r="CLS122" s="1538"/>
      <c r="CLT122" s="1845"/>
      <c r="CLU122" s="1538"/>
      <c r="CLV122" s="1845"/>
      <c r="CLW122" s="1538"/>
      <c r="CLX122" s="1845"/>
      <c r="CLY122" s="1538"/>
      <c r="CLZ122" s="1845"/>
      <c r="CMA122" s="1538"/>
      <c r="CMB122" s="1845"/>
      <c r="CMC122" s="1538"/>
      <c r="CMD122" s="1845"/>
      <c r="CME122" s="1538"/>
      <c r="CMF122" s="1845"/>
      <c r="CMG122" s="1538"/>
      <c r="CMH122" s="1845"/>
      <c r="CMI122" s="1538"/>
      <c r="CMJ122" s="1845"/>
      <c r="CMK122" s="1538"/>
      <c r="CML122" s="1845"/>
      <c r="CMM122" s="1538"/>
      <c r="CMN122" s="1845"/>
      <c r="CMO122" s="1538"/>
      <c r="CMP122" s="1845"/>
      <c r="CMQ122" s="1538"/>
      <c r="CMR122" s="1845"/>
      <c r="CMS122" s="1538"/>
      <c r="CMT122" s="1845"/>
      <c r="CMU122" s="1538"/>
      <c r="CMV122" s="1845"/>
      <c r="CMW122" s="1538"/>
      <c r="CMX122" s="1845"/>
      <c r="CMY122" s="1538"/>
      <c r="CMZ122" s="1845"/>
      <c r="CNA122" s="1538"/>
      <c r="CNB122" s="1845"/>
      <c r="CNC122" s="1538"/>
      <c r="CND122" s="1845"/>
      <c r="CNE122" s="1538"/>
      <c r="CNF122" s="1845"/>
      <c r="CNG122" s="1538"/>
      <c r="CNH122" s="1845"/>
      <c r="CNI122" s="1538"/>
      <c r="CNJ122" s="1845"/>
      <c r="CNK122" s="1538"/>
      <c r="CNL122" s="1845"/>
      <c r="CNM122" s="1538"/>
      <c r="CNN122" s="1845"/>
      <c r="CNO122" s="1538"/>
      <c r="CNP122" s="1845"/>
      <c r="CNQ122" s="1538"/>
      <c r="CNR122" s="1845"/>
      <c r="CNS122" s="1538"/>
      <c r="CNT122" s="1845"/>
      <c r="CNU122" s="1538"/>
      <c r="CNV122" s="1845"/>
      <c r="CNW122" s="1538"/>
      <c r="CNX122" s="1845"/>
      <c r="CNY122" s="1538"/>
      <c r="CNZ122" s="1845"/>
      <c r="COA122" s="1538"/>
      <c r="COB122" s="1845"/>
      <c r="COC122" s="1538"/>
      <c r="COD122" s="1845"/>
      <c r="COE122" s="1538"/>
      <c r="COF122" s="1845"/>
      <c r="COG122" s="1538"/>
      <c r="COH122" s="1845"/>
      <c r="COI122" s="1538"/>
      <c r="COJ122" s="1845"/>
      <c r="COK122" s="1538"/>
      <c r="COL122" s="1845"/>
      <c r="COM122" s="1538"/>
      <c r="CON122" s="1845"/>
      <c r="COO122" s="1538"/>
      <c r="COP122" s="1845"/>
      <c r="COQ122" s="1538"/>
      <c r="COR122" s="1845"/>
      <c r="COS122" s="1538"/>
      <c r="COT122" s="1845"/>
      <c r="COU122" s="1538"/>
      <c r="COV122" s="1845"/>
      <c r="COW122" s="1538"/>
      <c r="COX122" s="1845"/>
      <c r="COY122" s="1538"/>
      <c r="COZ122" s="1845"/>
      <c r="CPA122" s="1538"/>
      <c r="CPB122" s="1845"/>
      <c r="CPC122" s="1538"/>
      <c r="CPD122" s="1845"/>
      <c r="CPE122" s="1538"/>
      <c r="CPF122" s="1845"/>
      <c r="CPG122" s="1538"/>
      <c r="CPH122" s="1845"/>
      <c r="CPI122" s="1538"/>
      <c r="CPJ122" s="1845"/>
      <c r="CPK122" s="1538"/>
      <c r="CPL122" s="1845"/>
      <c r="CPM122" s="1538"/>
      <c r="CPN122" s="1845"/>
      <c r="CPO122" s="1538"/>
      <c r="CPP122" s="1845"/>
      <c r="CPQ122" s="1538"/>
      <c r="CPR122" s="1845"/>
      <c r="CPS122" s="1538"/>
      <c r="CPT122" s="1845"/>
      <c r="CPU122" s="1538"/>
      <c r="CPV122" s="1845"/>
      <c r="CPW122" s="1538"/>
      <c r="CPX122" s="1845"/>
      <c r="CPY122" s="1538"/>
      <c r="CPZ122" s="1845"/>
      <c r="CQA122" s="1538"/>
      <c r="CQB122" s="1845"/>
      <c r="CQC122" s="1538"/>
      <c r="CQD122" s="1845"/>
      <c r="CQE122" s="1538"/>
      <c r="CQF122" s="1845"/>
      <c r="CQG122" s="1538"/>
      <c r="CQH122" s="1845"/>
      <c r="CQI122" s="1538"/>
      <c r="CQJ122" s="1845"/>
      <c r="CQK122" s="1538"/>
      <c r="CQL122" s="1845"/>
      <c r="CQM122" s="1538"/>
      <c r="CQN122" s="1845"/>
      <c r="CQO122" s="1538"/>
      <c r="CQP122" s="1845"/>
      <c r="CQQ122" s="1538"/>
      <c r="CQR122" s="1845"/>
      <c r="CQS122" s="1538"/>
      <c r="CQT122" s="1845"/>
      <c r="CQU122" s="1538"/>
      <c r="CQV122" s="1845"/>
      <c r="CQW122" s="1538"/>
      <c r="CQX122" s="1845"/>
      <c r="CQY122" s="1538"/>
      <c r="CQZ122" s="1845"/>
      <c r="CRA122" s="1538"/>
      <c r="CRB122" s="1845"/>
      <c r="CRC122" s="1538"/>
      <c r="CRD122" s="1845"/>
      <c r="CRE122" s="1538"/>
      <c r="CRF122" s="1845"/>
      <c r="CRG122" s="1538"/>
      <c r="CRH122" s="1845"/>
      <c r="CRI122" s="1538"/>
      <c r="CRJ122" s="1845"/>
      <c r="CRK122" s="1538"/>
      <c r="CRL122" s="1845"/>
      <c r="CRM122" s="1538"/>
      <c r="CRN122" s="1845"/>
      <c r="CRO122" s="1538"/>
      <c r="CRP122" s="1845"/>
      <c r="CRQ122" s="1538"/>
      <c r="CRR122" s="1845"/>
      <c r="CRS122" s="1538"/>
      <c r="CRT122" s="1845"/>
      <c r="CRU122" s="1538"/>
      <c r="CRV122" s="1845"/>
      <c r="CRW122" s="1538"/>
      <c r="CRX122" s="1845"/>
      <c r="CRY122" s="1538"/>
      <c r="CRZ122" s="1845"/>
      <c r="CSA122" s="1538"/>
      <c r="CSB122" s="1845"/>
      <c r="CSC122" s="1538"/>
      <c r="CSD122" s="1845"/>
      <c r="CSE122" s="1538"/>
      <c r="CSF122" s="1845"/>
      <c r="CSG122" s="1538"/>
      <c r="CSH122" s="1845"/>
      <c r="CSI122" s="1538"/>
      <c r="CSJ122" s="1845"/>
      <c r="CSK122" s="1538"/>
      <c r="CSL122" s="1845"/>
      <c r="CSM122" s="1538"/>
      <c r="CSN122" s="1845"/>
      <c r="CSO122" s="1538"/>
      <c r="CSP122" s="1845"/>
      <c r="CSQ122" s="1538"/>
      <c r="CSR122" s="1845"/>
      <c r="CSS122" s="1538"/>
      <c r="CST122" s="1845"/>
      <c r="CSU122" s="1538"/>
      <c r="CSV122" s="1845"/>
      <c r="CSW122" s="1538"/>
      <c r="CSX122" s="1845"/>
      <c r="CSY122" s="1538"/>
      <c r="CSZ122" s="1845"/>
      <c r="CTA122" s="1538"/>
      <c r="CTB122" s="1845"/>
      <c r="CTC122" s="1538"/>
      <c r="CTD122" s="1845"/>
      <c r="CTE122" s="1538"/>
      <c r="CTF122" s="1845"/>
      <c r="CTG122" s="1538"/>
      <c r="CTH122" s="1845"/>
      <c r="CTI122" s="1538"/>
      <c r="CTJ122" s="1845"/>
      <c r="CTK122" s="1538"/>
      <c r="CTL122" s="1845"/>
      <c r="CTM122" s="1538"/>
      <c r="CTN122" s="1845"/>
      <c r="CTO122" s="1538"/>
      <c r="CTP122" s="1845"/>
      <c r="CTQ122" s="1538"/>
      <c r="CTR122" s="1845"/>
      <c r="CTS122" s="1538"/>
      <c r="CTT122" s="1845"/>
      <c r="CTU122" s="1538"/>
      <c r="CTV122" s="1845"/>
      <c r="CTW122" s="1538"/>
      <c r="CTX122" s="1845"/>
      <c r="CTY122" s="1538"/>
      <c r="CTZ122" s="1845"/>
      <c r="CUA122" s="1538"/>
      <c r="CUB122" s="1845"/>
      <c r="CUC122" s="1538"/>
      <c r="CUD122" s="1845"/>
      <c r="CUE122" s="1538"/>
      <c r="CUF122" s="1845"/>
      <c r="CUG122" s="1538"/>
      <c r="CUH122" s="1845"/>
      <c r="CUI122" s="1538"/>
      <c r="CUJ122" s="1845"/>
      <c r="CUK122" s="1538"/>
      <c r="CUL122" s="1845"/>
      <c r="CUM122" s="1538"/>
      <c r="CUN122" s="1845"/>
      <c r="CUO122" s="1538"/>
      <c r="CUP122" s="1845"/>
      <c r="CUQ122" s="1538"/>
      <c r="CUR122" s="1845"/>
      <c r="CUS122" s="1538"/>
      <c r="CUT122" s="1845"/>
      <c r="CUU122" s="1538"/>
      <c r="CUV122" s="1845"/>
      <c r="CUW122" s="1538"/>
      <c r="CUX122" s="1845"/>
      <c r="CUY122" s="1538"/>
      <c r="CUZ122" s="1845"/>
      <c r="CVA122" s="1538"/>
      <c r="CVB122" s="1845"/>
      <c r="CVC122" s="1538"/>
      <c r="CVD122" s="1845"/>
      <c r="CVE122" s="1538"/>
      <c r="CVF122" s="1845"/>
      <c r="CVG122" s="1538"/>
      <c r="CVH122" s="1845"/>
      <c r="CVI122" s="1538"/>
      <c r="CVJ122" s="1845"/>
      <c r="CVK122" s="1538"/>
      <c r="CVL122" s="1845"/>
      <c r="CVM122" s="1538"/>
      <c r="CVN122" s="1845"/>
      <c r="CVO122" s="1538"/>
      <c r="CVP122" s="1845"/>
      <c r="CVQ122" s="1538"/>
      <c r="CVR122" s="1845"/>
      <c r="CVS122" s="1538"/>
      <c r="CVT122" s="1845"/>
      <c r="CVU122" s="1538"/>
      <c r="CVV122" s="1845"/>
      <c r="CVW122" s="1538"/>
      <c r="CVX122" s="1845"/>
      <c r="CVY122" s="1538"/>
      <c r="CVZ122" s="1845"/>
      <c r="CWA122" s="1538"/>
      <c r="CWB122" s="1845"/>
      <c r="CWC122" s="1538"/>
      <c r="CWD122" s="1845"/>
      <c r="CWE122" s="1538"/>
      <c r="CWF122" s="1845"/>
      <c r="CWG122" s="1538"/>
      <c r="CWH122" s="1845"/>
      <c r="CWI122" s="1538"/>
      <c r="CWJ122" s="1845"/>
      <c r="CWK122" s="1538"/>
      <c r="CWL122" s="1845"/>
      <c r="CWM122" s="1538"/>
      <c r="CWN122" s="1845"/>
      <c r="CWO122" s="1538"/>
      <c r="CWP122" s="1845"/>
      <c r="CWQ122" s="1538"/>
      <c r="CWR122" s="1845"/>
      <c r="CWS122" s="1538"/>
      <c r="CWT122" s="1845"/>
      <c r="CWU122" s="1538"/>
      <c r="CWV122" s="1845"/>
      <c r="CWW122" s="1538"/>
      <c r="CWX122" s="1845"/>
      <c r="CWY122" s="1538"/>
      <c r="CWZ122" s="1845"/>
      <c r="CXA122" s="1538"/>
      <c r="CXB122" s="1845"/>
      <c r="CXC122" s="1538"/>
      <c r="CXD122" s="1845"/>
      <c r="CXE122" s="1538"/>
      <c r="CXF122" s="1845"/>
      <c r="CXG122" s="1538"/>
      <c r="CXH122" s="1845"/>
      <c r="CXI122" s="1538"/>
      <c r="CXJ122" s="1845"/>
      <c r="CXK122" s="1538"/>
      <c r="CXL122" s="1845"/>
      <c r="CXM122" s="1538"/>
      <c r="CXN122" s="1845"/>
      <c r="CXO122" s="1538"/>
      <c r="CXP122" s="1845"/>
      <c r="CXQ122" s="1538"/>
      <c r="CXR122" s="1845"/>
      <c r="CXS122" s="1538"/>
      <c r="CXT122" s="1845"/>
      <c r="CXU122" s="1538"/>
      <c r="CXV122" s="1845"/>
      <c r="CXW122" s="1538"/>
      <c r="CXX122" s="1845"/>
      <c r="CXY122" s="1538"/>
      <c r="CXZ122" s="1845"/>
      <c r="CYA122" s="1538"/>
      <c r="CYB122" s="1845"/>
      <c r="CYC122" s="1538"/>
      <c r="CYD122" s="1845"/>
      <c r="CYE122" s="1538"/>
      <c r="CYF122" s="1845"/>
      <c r="CYG122" s="1538"/>
      <c r="CYH122" s="1845"/>
      <c r="CYI122" s="1538"/>
      <c r="CYJ122" s="1845"/>
      <c r="CYK122" s="1538"/>
      <c r="CYL122" s="1845"/>
      <c r="CYM122" s="1538"/>
      <c r="CYN122" s="1845"/>
      <c r="CYO122" s="1538"/>
      <c r="CYP122" s="1845"/>
      <c r="CYQ122" s="1538"/>
      <c r="CYR122" s="1845"/>
      <c r="CYS122" s="1538"/>
      <c r="CYT122" s="1845"/>
      <c r="CYU122" s="1538"/>
      <c r="CYV122" s="1845"/>
      <c r="CYW122" s="1538"/>
      <c r="CYX122" s="1845"/>
      <c r="CYY122" s="1538"/>
      <c r="CYZ122" s="1845"/>
      <c r="CZA122" s="1538"/>
      <c r="CZB122" s="1845"/>
      <c r="CZC122" s="1538"/>
      <c r="CZD122" s="1845"/>
      <c r="CZE122" s="1538"/>
      <c r="CZF122" s="1845"/>
      <c r="CZG122" s="1538"/>
      <c r="CZH122" s="1845"/>
      <c r="CZI122" s="1538"/>
      <c r="CZJ122" s="1845"/>
      <c r="CZK122" s="1538"/>
      <c r="CZL122" s="1845"/>
      <c r="CZM122" s="1538"/>
      <c r="CZN122" s="1845"/>
      <c r="CZO122" s="1538"/>
      <c r="CZP122" s="1845"/>
      <c r="CZQ122" s="1538"/>
      <c r="CZR122" s="1845"/>
      <c r="CZS122" s="1538"/>
      <c r="CZT122" s="1845"/>
      <c r="CZU122" s="1538"/>
      <c r="CZV122" s="1845"/>
      <c r="CZW122" s="1538"/>
      <c r="CZX122" s="1845"/>
      <c r="CZY122" s="1538"/>
      <c r="CZZ122" s="1845"/>
      <c r="DAA122" s="1538"/>
      <c r="DAB122" s="1845"/>
      <c r="DAC122" s="1538"/>
      <c r="DAD122" s="1845"/>
      <c r="DAE122" s="1538"/>
      <c r="DAF122" s="1845"/>
      <c r="DAG122" s="1538"/>
      <c r="DAH122" s="1845"/>
      <c r="DAI122" s="1538"/>
      <c r="DAJ122" s="1845"/>
      <c r="DAK122" s="1538"/>
      <c r="DAL122" s="1845"/>
      <c r="DAM122" s="1538"/>
      <c r="DAN122" s="1845"/>
      <c r="DAO122" s="1538"/>
      <c r="DAP122" s="1845"/>
      <c r="DAQ122" s="1538"/>
      <c r="DAR122" s="1845"/>
      <c r="DAS122" s="1538"/>
      <c r="DAT122" s="1845"/>
      <c r="DAU122" s="1538"/>
      <c r="DAV122" s="1845"/>
      <c r="DAW122" s="1538"/>
      <c r="DAX122" s="1845"/>
      <c r="DAY122" s="1538"/>
      <c r="DAZ122" s="1845"/>
      <c r="DBA122" s="1538"/>
      <c r="DBB122" s="1845"/>
      <c r="DBC122" s="1538"/>
      <c r="DBD122" s="1845"/>
      <c r="DBE122" s="1538"/>
      <c r="DBF122" s="1845"/>
      <c r="DBG122" s="1538"/>
      <c r="DBH122" s="1845"/>
      <c r="DBI122" s="1538"/>
      <c r="DBJ122" s="1845"/>
      <c r="DBK122" s="1538"/>
      <c r="DBL122" s="1845"/>
      <c r="DBM122" s="1538"/>
      <c r="DBN122" s="1845"/>
      <c r="DBO122" s="1538"/>
      <c r="DBP122" s="1845"/>
      <c r="DBQ122" s="1538"/>
      <c r="DBR122" s="1845"/>
      <c r="DBS122" s="1538"/>
      <c r="DBT122" s="1845"/>
      <c r="DBU122" s="1538"/>
      <c r="DBV122" s="1845"/>
      <c r="DBW122" s="1538"/>
      <c r="DBX122" s="1845"/>
      <c r="DBY122" s="1538"/>
      <c r="DBZ122" s="1845"/>
      <c r="DCA122" s="1538"/>
      <c r="DCB122" s="1845"/>
      <c r="DCC122" s="1538"/>
      <c r="DCD122" s="1845"/>
      <c r="DCE122" s="1538"/>
      <c r="DCF122" s="1845"/>
      <c r="DCG122" s="1538"/>
      <c r="DCH122" s="1845"/>
      <c r="DCI122" s="1538"/>
      <c r="DCJ122" s="1845"/>
      <c r="DCK122" s="1538"/>
      <c r="DCL122" s="1845"/>
      <c r="DCM122" s="1538"/>
      <c r="DCN122" s="1845"/>
      <c r="DCO122" s="1538"/>
      <c r="DCP122" s="1845"/>
      <c r="DCQ122" s="1538"/>
      <c r="DCR122" s="1845"/>
      <c r="DCS122" s="1538"/>
      <c r="DCT122" s="1845"/>
      <c r="DCU122" s="1538"/>
      <c r="DCV122" s="1845"/>
      <c r="DCW122" s="1538"/>
      <c r="DCX122" s="1845"/>
      <c r="DCY122" s="1538"/>
      <c r="DCZ122" s="1845"/>
      <c r="DDA122" s="1538"/>
      <c r="DDB122" s="1845"/>
      <c r="DDC122" s="1538"/>
      <c r="DDD122" s="1845"/>
      <c r="DDE122" s="1538"/>
      <c r="DDF122" s="1845"/>
      <c r="DDG122" s="1538"/>
      <c r="DDH122" s="1845"/>
      <c r="DDI122" s="1538"/>
      <c r="DDJ122" s="1845"/>
      <c r="DDK122" s="1538"/>
      <c r="DDL122" s="1845"/>
      <c r="DDM122" s="1538"/>
      <c r="DDN122" s="1845"/>
      <c r="DDO122" s="1538"/>
      <c r="DDP122" s="1845"/>
      <c r="DDQ122" s="1538"/>
      <c r="DDR122" s="1845"/>
      <c r="DDS122" s="1538"/>
      <c r="DDT122" s="1845"/>
      <c r="DDU122" s="1538"/>
      <c r="DDV122" s="1845"/>
      <c r="DDW122" s="1538"/>
      <c r="DDX122" s="1845"/>
      <c r="DDY122" s="1538"/>
      <c r="DDZ122" s="1845"/>
      <c r="DEA122" s="1538"/>
      <c r="DEB122" s="1845"/>
      <c r="DEC122" s="1538"/>
      <c r="DED122" s="1845"/>
      <c r="DEE122" s="1538"/>
      <c r="DEF122" s="1845"/>
      <c r="DEG122" s="1538"/>
      <c r="DEH122" s="1845"/>
      <c r="DEI122" s="1538"/>
      <c r="DEJ122" s="1845"/>
      <c r="DEK122" s="1538"/>
      <c r="DEL122" s="1845"/>
      <c r="DEM122" s="1538"/>
      <c r="DEN122" s="1845"/>
      <c r="DEO122" s="1538"/>
      <c r="DEP122" s="1845"/>
      <c r="DEQ122" s="1538"/>
      <c r="DER122" s="1845"/>
      <c r="DES122" s="1538"/>
      <c r="DET122" s="1845"/>
      <c r="DEU122" s="1538"/>
      <c r="DEV122" s="1845"/>
      <c r="DEW122" s="1538"/>
      <c r="DEX122" s="1845"/>
      <c r="DEY122" s="1538"/>
      <c r="DEZ122" s="1845"/>
      <c r="DFA122" s="1538"/>
      <c r="DFB122" s="1845"/>
      <c r="DFC122" s="1538"/>
      <c r="DFD122" s="1845"/>
      <c r="DFE122" s="1538"/>
      <c r="DFF122" s="1845"/>
      <c r="DFG122" s="1538"/>
      <c r="DFH122" s="1845"/>
      <c r="DFI122" s="1538"/>
      <c r="DFJ122" s="1845"/>
      <c r="DFK122" s="1538"/>
      <c r="DFL122" s="1845"/>
      <c r="DFM122" s="1538"/>
      <c r="DFN122" s="1845"/>
      <c r="DFO122" s="1538"/>
      <c r="DFP122" s="1845"/>
      <c r="DFQ122" s="1538"/>
      <c r="DFR122" s="1845"/>
      <c r="DFS122" s="1538"/>
      <c r="DFT122" s="1845"/>
      <c r="DFU122" s="1538"/>
      <c r="DFV122" s="1845"/>
      <c r="DFW122" s="1538"/>
      <c r="DFX122" s="1845"/>
      <c r="DFY122" s="1538"/>
      <c r="DFZ122" s="1845"/>
      <c r="DGA122" s="1538"/>
      <c r="DGB122" s="1845"/>
      <c r="DGC122" s="1538"/>
      <c r="DGD122" s="1845"/>
      <c r="DGE122" s="1538"/>
      <c r="DGF122" s="1845"/>
      <c r="DGG122" s="1538"/>
      <c r="DGH122" s="1845"/>
      <c r="DGI122" s="1538"/>
      <c r="DGJ122" s="1845"/>
      <c r="DGK122" s="1538"/>
      <c r="DGL122" s="1845"/>
      <c r="DGM122" s="1538"/>
      <c r="DGN122" s="1845"/>
      <c r="DGO122" s="1538"/>
      <c r="DGP122" s="1845"/>
      <c r="DGQ122" s="1538"/>
      <c r="DGR122" s="1845"/>
      <c r="DGS122" s="1538"/>
      <c r="DGT122" s="1845"/>
      <c r="DGU122" s="1538"/>
      <c r="DGV122" s="1845"/>
      <c r="DGW122" s="1538"/>
      <c r="DGX122" s="1845"/>
      <c r="DGY122" s="1538"/>
      <c r="DGZ122" s="1845"/>
      <c r="DHA122" s="1538"/>
      <c r="DHB122" s="1845"/>
      <c r="DHC122" s="1538"/>
      <c r="DHD122" s="1845"/>
      <c r="DHE122" s="1538"/>
      <c r="DHF122" s="1845"/>
      <c r="DHG122" s="1538"/>
      <c r="DHH122" s="1845"/>
      <c r="DHI122" s="1538"/>
      <c r="DHJ122" s="1845"/>
      <c r="DHK122" s="1538"/>
      <c r="DHL122" s="1845"/>
      <c r="DHM122" s="1538"/>
      <c r="DHN122" s="1845"/>
      <c r="DHO122" s="1538"/>
      <c r="DHP122" s="1845"/>
      <c r="DHQ122" s="1538"/>
      <c r="DHR122" s="1845"/>
      <c r="DHS122" s="1538"/>
      <c r="DHT122" s="1845"/>
      <c r="DHU122" s="1538"/>
      <c r="DHV122" s="1845"/>
      <c r="DHW122" s="1538"/>
      <c r="DHX122" s="1845"/>
      <c r="DHY122" s="1538"/>
      <c r="DHZ122" s="1845"/>
      <c r="DIA122" s="1538"/>
      <c r="DIB122" s="1845"/>
      <c r="DIC122" s="1538"/>
      <c r="DID122" s="1845"/>
      <c r="DIE122" s="1538"/>
      <c r="DIF122" s="1845"/>
      <c r="DIG122" s="1538"/>
      <c r="DIH122" s="1845"/>
      <c r="DII122" s="1538"/>
      <c r="DIJ122" s="1845"/>
      <c r="DIK122" s="1538"/>
      <c r="DIL122" s="1845"/>
      <c r="DIM122" s="1538"/>
      <c r="DIN122" s="1845"/>
      <c r="DIO122" s="1538"/>
      <c r="DIP122" s="1845"/>
      <c r="DIQ122" s="1538"/>
      <c r="DIR122" s="1845"/>
      <c r="DIS122" s="1538"/>
      <c r="DIT122" s="1845"/>
      <c r="DIU122" s="1538"/>
      <c r="DIV122" s="1845"/>
      <c r="DIW122" s="1538"/>
      <c r="DIX122" s="1845"/>
      <c r="DIY122" s="1538"/>
      <c r="DIZ122" s="1845"/>
      <c r="DJA122" s="1538"/>
      <c r="DJB122" s="1845"/>
      <c r="DJC122" s="1538"/>
      <c r="DJD122" s="1845"/>
      <c r="DJE122" s="1538"/>
      <c r="DJF122" s="1845"/>
      <c r="DJG122" s="1538"/>
      <c r="DJH122" s="1845"/>
      <c r="DJI122" s="1538"/>
      <c r="DJJ122" s="1845"/>
      <c r="DJK122" s="1538"/>
      <c r="DJL122" s="1845"/>
      <c r="DJM122" s="1538"/>
      <c r="DJN122" s="1845"/>
      <c r="DJO122" s="1538"/>
      <c r="DJP122" s="1845"/>
      <c r="DJQ122" s="1538"/>
      <c r="DJR122" s="1845"/>
      <c r="DJS122" s="1538"/>
      <c r="DJT122" s="1845"/>
      <c r="DJU122" s="1538"/>
      <c r="DJV122" s="1845"/>
      <c r="DJW122" s="1538"/>
      <c r="DJX122" s="1845"/>
      <c r="DJY122" s="1538"/>
      <c r="DJZ122" s="1845"/>
      <c r="DKA122" s="1538"/>
      <c r="DKB122" s="1845"/>
      <c r="DKC122" s="1538"/>
      <c r="DKD122" s="1845"/>
      <c r="DKE122" s="1538"/>
      <c r="DKF122" s="1845"/>
      <c r="DKG122" s="1538"/>
      <c r="DKH122" s="1845"/>
      <c r="DKI122" s="1538"/>
      <c r="DKJ122" s="1845"/>
      <c r="DKK122" s="1538"/>
      <c r="DKL122" s="1845"/>
      <c r="DKM122" s="1538"/>
      <c r="DKN122" s="1845"/>
      <c r="DKO122" s="1538"/>
      <c r="DKP122" s="1845"/>
      <c r="DKQ122" s="1538"/>
      <c r="DKR122" s="1845"/>
      <c r="DKS122" s="1538"/>
      <c r="DKT122" s="1845"/>
      <c r="DKU122" s="1538"/>
      <c r="DKV122" s="1845"/>
      <c r="DKW122" s="1538"/>
      <c r="DKX122" s="1845"/>
      <c r="DKY122" s="1538"/>
      <c r="DKZ122" s="1845"/>
      <c r="DLA122" s="1538"/>
      <c r="DLB122" s="1845"/>
      <c r="DLC122" s="1538"/>
      <c r="DLD122" s="1845"/>
      <c r="DLE122" s="1538"/>
      <c r="DLF122" s="1845"/>
      <c r="DLG122" s="1538"/>
      <c r="DLH122" s="1845"/>
      <c r="DLI122" s="1538"/>
      <c r="DLJ122" s="1845"/>
      <c r="DLK122" s="1538"/>
      <c r="DLL122" s="1845"/>
      <c r="DLM122" s="1538"/>
      <c r="DLN122" s="1845"/>
      <c r="DLO122" s="1538"/>
      <c r="DLP122" s="1845"/>
      <c r="DLQ122" s="1538"/>
      <c r="DLR122" s="1845"/>
      <c r="DLS122" s="1538"/>
      <c r="DLT122" s="1845"/>
      <c r="DLU122" s="1538"/>
      <c r="DLV122" s="1845"/>
      <c r="DLW122" s="1538"/>
      <c r="DLX122" s="1845"/>
      <c r="DLY122" s="1538"/>
      <c r="DLZ122" s="1845"/>
      <c r="DMA122" s="1538"/>
      <c r="DMB122" s="1845"/>
      <c r="DMC122" s="1538"/>
      <c r="DMD122" s="1845"/>
      <c r="DME122" s="1538"/>
      <c r="DMF122" s="1845"/>
      <c r="DMG122" s="1538"/>
      <c r="DMH122" s="1845"/>
      <c r="DMI122" s="1538"/>
      <c r="DMJ122" s="1845"/>
      <c r="DMK122" s="1538"/>
      <c r="DML122" s="1845"/>
      <c r="DMM122" s="1538"/>
      <c r="DMN122" s="1845"/>
      <c r="DMO122" s="1538"/>
      <c r="DMP122" s="1845"/>
      <c r="DMQ122" s="1538"/>
      <c r="DMR122" s="1845"/>
      <c r="DMS122" s="1538"/>
      <c r="DMT122" s="1845"/>
      <c r="DMU122" s="1538"/>
      <c r="DMV122" s="1845"/>
      <c r="DMW122" s="1538"/>
      <c r="DMX122" s="1845"/>
      <c r="DMY122" s="1538"/>
      <c r="DMZ122" s="1845"/>
      <c r="DNA122" s="1538"/>
      <c r="DNB122" s="1845"/>
      <c r="DNC122" s="1538"/>
      <c r="DND122" s="1845"/>
      <c r="DNE122" s="1538"/>
      <c r="DNF122" s="1845"/>
      <c r="DNG122" s="1538"/>
      <c r="DNH122" s="1845"/>
      <c r="DNI122" s="1538"/>
      <c r="DNJ122" s="1845"/>
      <c r="DNK122" s="1538"/>
      <c r="DNL122" s="1845"/>
      <c r="DNM122" s="1538"/>
      <c r="DNN122" s="1845"/>
      <c r="DNO122" s="1538"/>
      <c r="DNP122" s="1845"/>
      <c r="DNQ122" s="1538"/>
      <c r="DNR122" s="1845"/>
      <c r="DNS122" s="1538"/>
      <c r="DNT122" s="1845"/>
      <c r="DNU122" s="1538"/>
      <c r="DNV122" s="1845"/>
      <c r="DNW122" s="1538"/>
      <c r="DNX122" s="1845"/>
      <c r="DNY122" s="1538"/>
      <c r="DNZ122" s="1845"/>
      <c r="DOA122" s="1538"/>
      <c r="DOB122" s="1845"/>
      <c r="DOC122" s="1538"/>
      <c r="DOD122" s="1845"/>
      <c r="DOE122" s="1538"/>
      <c r="DOF122" s="1845"/>
      <c r="DOG122" s="1538"/>
      <c r="DOH122" s="1845"/>
      <c r="DOI122" s="1538"/>
      <c r="DOJ122" s="1845"/>
      <c r="DOK122" s="1538"/>
      <c r="DOL122" s="1845"/>
      <c r="DOM122" s="1538"/>
      <c r="DON122" s="1845"/>
      <c r="DOO122" s="1538"/>
      <c r="DOP122" s="1845"/>
      <c r="DOQ122" s="1538"/>
      <c r="DOR122" s="1845"/>
      <c r="DOS122" s="1538"/>
      <c r="DOT122" s="1845"/>
      <c r="DOU122" s="1538"/>
      <c r="DOV122" s="1845"/>
      <c r="DOW122" s="1538"/>
      <c r="DOX122" s="1845"/>
      <c r="DOY122" s="1538"/>
      <c r="DOZ122" s="1845"/>
      <c r="DPA122" s="1538"/>
      <c r="DPB122" s="1845"/>
      <c r="DPC122" s="1538"/>
      <c r="DPD122" s="1845"/>
      <c r="DPE122" s="1538"/>
      <c r="DPF122" s="1845"/>
      <c r="DPG122" s="1538"/>
      <c r="DPH122" s="1845"/>
      <c r="DPI122" s="1538"/>
      <c r="DPJ122" s="1845"/>
      <c r="DPK122" s="1538"/>
      <c r="DPL122" s="1845"/>
      <c r="DPM122" s="1538"/>
      <c r="DPN122" s="1845"/>
      <c r="DPO122" s="1538"/>
      <c r="DPP122" s="1845"/>
      <c r="DPQ122" s="1538"/>
      <c r="DPR122" s="1845"/>
      <c r="DPS122" s="1538"/>
      <c r="DPT122" s="1845"/>
      <c r="DPU122" s="1538"/>
      <c r="DPV122" s="1845"/>
      <c r="DPW122" s="1538"/>
      <c r="DPX122" s="1845"/>
      <c r="DPY122" s="1538"/>
      <c r="DPZ122" s="1845"/>
      <c r="DQA122" s="1538"/>
      <c r="DQB122" s="1845"/>
      <c r="DQC122" s="1538"/>
      <c r="DQD122" s="1845"/>
      <c r="DQE122" s="1538"/>
      <c r="DQF122" s="1845"/>
      <c r="DQG122" s="1538"/>
      <c r="DQH122" s="1845"/>
      <c r="DQI122" s="1538"/>
      <c r="DQJ122" s="1845"/>
      <c r="DQK122" s="1538"/>
      <c r="DQL122" s="1845"/>
      <c r="DQM122" s="1538"/>
      <c r="DQN122" s="1845"/>
      <c r="DQO122" s="1538"/>
      <c r="DQP122" s="1845"/>
      <c r="DQQ122" s="1538"/>
      <c r="DQR122" s="1845"/>
      <c r="DQS122" s="1538"/>
      <c r="DQT122" s="1845"/>
      <c r="DQU122" s="1538"/>
      <c r="DQV122" s="1845"/>
      <c r="DQW122" s="1538"/>
      <c r="DQX122" s="1845"/>
      <c r="DQY122" s="1538"/>
      <c r="DQZ122" s="1845"/>
      <c r="DRA122" s="1538"/>
      <c r="DRB122" s="1845"/>
      <c r="DRC122" s="1538"/>
      <c r="DRD122" s="1845"/>
      <c r="DRE122" s="1538"/>
      <c r="DRF122" s="1845"/>
      <c r="DRG122" s="1538"/>
      <c r="DRH122" s="1845"/>
      <c r="DRI122" s="1538"/>
      <c r="DRJ122" s="1845"/>
      <c r="DRK122" s="1538"/>
      <c r="DRL122" s="1845"/>
      <c r="DRM122" s="1538"/>
      <c r="DRN122" s="1845"/>
      <c r="DRO122" s="1538"/>
      <c r="DRP122" s="1845"/>
      <c r="DRQ122" s="1538"/>
      <c r="DRR122" s="1845"/>
      <c r="DRS122" s="1538"/>
      <c r="DRT122" s="1845"/>
      <c r="DRU122" s="1538"/>
      <c r="DRV122" s="1845"/>
      <c r="DRW122" s="1538"/>
      <c r="DRX122" s="1845"/>
      <c r="DRY122" s="1538"/>
      <c r="DRZ122" s="1845"/>
      <c r="DSA122" s="1538"/>
      <c r="DSB122" s="1845"/>
      <c r="DSC122" s="1538"/>
      <c r="DSD122" s="1845"/>
      <c r="DSE122" s="1538"/>
      <c r="DSF122" s="1845"/>
      <c r="DSG122" s="1538"/>
      <c r="DSH122" s="1845"/>
      <c r="DSI122" s="1538"/>
      <c r="DSJ122" s="1845"/>
      <c r="DSK122" s="1538"/>
      <c r="DSL122" s="1845"/>
      <c r="DSM122" s="1538"/>
      <c r="DSN122" s="1845"/>
      <c r="DSO122" s="1538"/>
      <c r="DSP122" s="1845"/>
      <c r="DSQ122" s="1538"/>
      <c r="DSR122" s="1845"/>
      <c r="DSS122" s="1538"/>
      <c r="DST122" s="1845"/>
      <c r="DSU122" s="1538"/>
      <c r="DSV122" s="1845"/>
      <c r="DSW122" s="1538"/>
      <c r="DSX122" s="1845"/>
      <c r="DSY122" s="1538"/>
      <c r="DSZ122" s="1845"/>
      <c r="DTA122" s="1538"/>
      <c r="DTB122" s="1845"/>
      <c r="DTC122" s="1538"/>
      <c r="DTD122" s="1845"/>
      <c r="DTE122" s="1538"/>
      <c r="DTF122" s="1845"/>
      <c r="DTG122" s="1538"/>
      <c r="DTH122" s="1845"/>
      <c r="DTI122" s="1538"/>
      <c r="DTJ122" s="1845"/>
      <c r="DTK122" s="1538"/>
      <c r="DTL122" s="1845"/>
      <c r="DTM122" s="1538"/>
      <c r="DTN122" s="1845"/>
      <c r="DTO122" s="1538"/>
      <c r="DTP122" s="1845"/>
      <c r="DTQ122" s="1538"/>
      <c r="DTR122" s="1845"/>
      <c r="DTS122" s="1538"/>
      <c r="DTT122" s="1845"/>
      <c r="DTU122" s="1538"/>
      <c r="DTV122" s="1845"/>
      <c r="DTW122" s="1538"/>
      <c r="DTX122" s="1845"/>
      <c r="DTY122" s="1538"/>
      <c r="DTZ122" s="1845"/>
      <c r="DUA122" s="1538"/>
      <c r="DUB122" s="1845"/>
      <c r="DUC122" s="1538"/>
      <c r="DUD122" s="1845"/>
      <c r="DUE122" s="1538"/>
      <c r="DUF122" s="1845"/>
      <c r="DUG122" s="1538"/>
      <c r="DUH122" s="1845"/>
      <c r="DUI122" s="1538"/>
      <c r="DUJ122" s="1845"/>
      <c r="DUK122" s="1538"/>
      <c r="DUL122" s="1845"/>
      <c r="DUM122" s="1538"/>
      <c r="DUN122" s="1845"/>
      <c r="DUO122" s="1538"/>
      <c r="DUP122" s="1845"/>
      <c r="DUQ122" s="1538"/>
      <c r="DUR122" s="1845"/>
      <c r="DUS122" s="1538"/>
      <c r="DUT122" s="1845"/>
      <c r="DUU122" s="1538"/>
      <c r="DUV122" s="1845"/>
      <c r="DUW122" s="1538"/>
      <c r="DUX122" s="1845"/>
      <c r="DUY122" s="1538"/>
      <c r="DUZ122" s="1845"/>
      <c r="DVA122" s="1538"/>
      <c r="DVB122" s="1845"/>
      <c r="DVC122" s="1538"/>
      <c r="DVD122" s="1845"/>
      <c r="DVE122" s="1538"/>
      <c r="DVF122" s="1845"/>
      <c r="DVG122" s="1538"/>
      <c r="DVH122" s="1845"/>
      <c r="DVI122" s="1538"/>
      <c r="DVJ122" s="1845"/>
      <c r="DVK122" s="1538"/>
      <c r="DVL122" s="1845"/>
      <c r="DVM122" s="1538"/>
      <c r="DVN122" s="1845"/>
      <c r="DVO122" s="1538"/>
      <c r="DVP122" s="1845"/>
      <c r="DVQ122" s="1538"/>
      <c r="DVR122" s="1845"/>
      <c r="DVS122" s="1538"/>
      <c r="DVT122" s="1845"/>
      <c r="DVU122" s="1538"/>
      <c r="DVV122" s="1845"/>
      <c r="DVW122" s="1538"/>
      <c r="DVX122" s="1845"/>
      <c r="DVY122" s="1538"/>
      <c r="DVZ122" s="1845"/>
      <c r="DWA122" s="1538"/>
      <c r="DWB122" s="1845"/>
      <c r="DWC122" s="1538"/>
      <c r="DWD122" s="1845"/>
      <c r="DWE122" s="1538"/>
      <c r="DWF122" s="1845"/>
      <c r="DWG122" s="1538"/>
      <c r="DWH122" s="1845"/>
      <c r="DWI122" s="1538"/>
      <c r="DWJ122" s="1845"/>
      <c r="DWK122" s="1538"/>
      <c r="DWL122" s="1845"/>
      <c r="DWM122" s="1538"/>
      <c r="DWN122" s="1845"/>
      <c r="DWO122" s="1538"/>
      <c r="DWP122" s="1845"/>
      <c r="DWQ122" s="1538"/>
      <c r="DWR122" s="1845"/>
      <c r="DWS122" s="1538"/>
      <c r="DWT122" s="1845"/>
      <c r="DWU122" s="1538"/>
      <c r="DWV122" s="1845"/>
      <c r="DWW122" s="1538"/>
      <c r="DWX122" s="1845"/>
      <c r="DWY122" s="1538"/>
      <c r="DWZ122" s="1845"/>
      <c r="DXA122" s="1538"/>
      <c r="DXB122" s="1845"/>
      <c r="DXC122" s="1538"/>
      <c r="DXD122" s="1845"/>
      <c r="DXE122" s="1538"/>
      <c r="DXF122" s="1845"/>
      <c r="DXG122" s="1538"/>
      <c r="DXH122" s="1845"/>
      <c r="DXI122" s="1538"/>
      <c r="DXJ122" s="1845"/>
      <c r="DXK122" s="1538"/>
      <c r="DXL122" s="1845"/>
      <c r="DXM122" s="1538"/>
      <c r="DXN122" s="1845"/>
      <c r="DXO122" s="1538"/>
      <c r="DXP122" s="1845"/>
      <c r="DXQ122" s="1538"/>
      <c r="DXR122" s="1845"/>
      <c r="DXS122" s="1538"/>
      <c r="DXT122" s="1845"/>
      <c r="DXU122" s="1538"/>
      <c r="DXV122" s="1845"/>
      <c r="DXW122" s="1538"/>
      <c r="DXX122" s="1845"/>
      <c r="DXY122" s="1538"/>
      <c r="DXZ122" s="1845"/>
      <c r="DYA122" s="1538"/>
      <c r="DYB122" s="1845"/>
      <c r="DYC122" s="1538"/>
      <c r="DYD122" s="1845"/>
      <c r="DYE122" s="1538"/>
      <c r="DYF122" s="1845"/>
      <c r="DYG122" s="1538"/>
      <c r="DYH122" s="1845"/>
      <c r="DYI122" s="1538"/>
      <c r="DYJ122" s="1845"/>
      <c r="DYK122" s="1538"/>
      <c r="DYL122" s="1845"/>
      <c r="DYM122" s="1538"/>
      <c r="DYN122" s="1845"/>
      <c r="DYO122" s="1538"/>
      <c r="DYP122" s="1845"/>
      <c r="DYQ122" s="1538"/>
      <c r="DYR122" s="1845"/>
      <c r="DYS122" s="1538"/>
      <c r="DYT122" s="1845"/>
      <c r="DYU122" s="1538"/>
      <c r="DYV122" s="1845"/>
      <c r="DYW122" s="1538"/>
      <c r="DYX122" s="1845"/>
      <c r="DYY122" s="1538"/>
      <c r="DYZ122" s="1845"/>
      <c r="DZA122" s="1538"/>
      <c r="DZB122" s="1845"/>
      <c r="DZC122" s="1538"/>
      <c r="DZD122" s="1845"/>
      <c r="DZE122" s="1538"/>
      <c r="DZF122" s="1845"/>
      <c r="DZG122" s="1538"/>
      <c r="DZH122" s="1845"/>
      <c r="DZI122" s="1538"/>
      <c r="DZJ122" s="1845"/>
      <c r="DZK122" s="1538"/>
      <c r="DZL122" s="1845"/>
      <c r="DZM122" s="1538"/>
      <c r="DZN122" s="1845"/>
      <c r="DZO122" s="1538"/>
      <c r="DZP122" s="1845"/>
      <c r="DZQ122" s="1538"/>
      <c r="DZR122" s="1845"/>
      <c r="DZS122" s="1538"/>
      <c r="DZT122" s="1845"/>
      <c r="DZU122" s="1538"/>
      <c r="DZV122" s="1845"/>
      <c r="DZW122" s="1538"/>
      <c r="DZX122" s="1845"/>
      <c r="DZY122" s="1538"/>
      <c r="DZZ122" s="1845"/>
      <c r="EAA122" s="1538"/>
      <c r="EAB122" s="1845"/>
      <c r="EAC122" s="1538"/>
      <c r="EAD122" s="1845"/>
      <c r="EAE122" s="1538"/>
      <c r="EAF122" s="1845"/>
      <c r="EAG122" s="1538"/>
      <c r="EAH122" s="1845"/>
      <c r="EAI122" s="1538"/>
      <c r="EAJ122" s="1845"/>
      <c r="EAK122" s="1538"/>
      <c r="EAL122" s="1845"/>
      <c r="EAM122" s="1538"/>
      <c r="EAN122" s="1845"/>
      <c r="EAO122" s="1538"/>
      <c r="EAP122" s="1845"/>
      <c r="EAQ122" s="1538"/>
      <c r="EAR122" s="1845"/>
      <c r="EAS122" s="1538"/>
      <c r="EAT122" s="1845"/>
      <c r="EAU122" s="1538"/>
      <c r="EAV122" s="1845"/>
      <c r="EAW122" s="1538"/>
      <c r="EAX122" s="1845"/>
      <c r="EAY122" s="1538"/>
      <c r="EAZ122" s="1845"/>
      <c r="EBA122" s="1538"/>
      <c r="EBB122" s="1845"/>
      <c r="EBC122" s="1538"/>
      <c r="EBD122" s="1845"/>
      <c r="EBE122" s="1538"/>
      <c r="EBF122" s="1845"/>
      <c r="EBG122" s="1538"/>
      <c r="EBH122" s="1845"/>
      <c r="EBI122" s="1538"/>
      <c r="EBJ122" s="1845"/>
      <c r="EBK122" s="1538"/>
      <c r="EBL122" s="1845"/>
      <c r="EBM122" s="1538"/>
      <c r="EBN122" s="1845"/>
      <c r="EBO122" s="1538"/>
      <c r="EBP122" s="1845"/>
      <c r="EBQ122" s="1538"/>
      <c r="EBR122" s="1845"/>
      <c r="EBS122" s="1538"/>
      <c r="EBT122" s="1845"/>
      <c r="EBU122" s="1538"/>
      <c r="EBV122" s="1845"/>
      <c r="EBW122" s="1538"/>
      <c r="EBX122" s="1845"/>
      <c r="EBY122" s="1538"/>
      <c r="EBZ122" s="1845"/>
      <c r="ECA122" s="1538"/>
      <c r="ECB122" s="1845"/>
      <c r="ECC122" s="1538"/>
      <c r="ECD122" s="1845"/>
      <c r="ECE122" s="1538"/>
      <c r="ECF122" s="1845"/>
      <c r="ECG122" s="1538"/>
      <c r="ECH122" s="1845"/>
      <c r="ECI122" s="1538"/>
      <c r="ECJ122" s="1845"/>
      <c r="ECK122" s="1538"/>
      <c r="ECL122" s="1845"/>
      <c r="ECM122" s="1538"/>
      <c r="ECN122" s="1845"/>
      <c r="ECO122" s="1538"/>
      <c r="ECP122" s="1845"/>
      <c r="ECQ122" s="1538"/>
      <c r="ECR122" s="1845"/>
      <c r="ECS122" s="1538"/>
      <c r="ECT122" s="1845"/>
      <c r="ECU122" s="1538"/>
      <c r="ECV122" s="1845"/>
      <c r="ECW122" s="1538"/>
      <c r="ECX122" s="1845"/>
      <c r="ECY122" s="1538"/>
      <c r="ECZ122" s="1845"/>
      <c r="EDA122" s="1538"/>
      <c r="EDB122" s="1845"/>
      <c r="EDC122" s="1538"/>
      <c r="EDD122" s="1845"/>
      <c r="EDE122" s="1538"/>
      <c r="EDF122" s="1845"/>
      <c r="EDG122" s="1538"/>
      <c r="EDH122" s="1845"/>
      <c r="EDI122" s="1538"/>
      <c r="EDJ122" s="1845"/>
      <c r="EDK122" s="1538"/>
      <c r="EDL122" s="1845"/>
      <c r="EDM122" s="1538"/>
      <c r="EDN122" s="1845"/>
      <c r="EDO122" s="1538"/>
      <c r="EDP122" s="1845"/>
      <c r="EDQ122" s="1538"/>
      <c r="EDR122" s="1845"/>
      <c r="EDS122" s="1538"/>
      <c r="EDT122" s="1845"/>
      <c r="EDU122" s="1538"/>
      <c r="EDV122" s="1845"/>
      <c r="EDW122" s="1538"/>
      <c r="EDX122" s="1845"/>
      <c r="EDY122" s="1538"/>
      <c r="EDZ122" s="1845"/>
      <c r="EEA122" s="1538"/>
      <c r="EEB122" s="1845"/>
      <c r="EEC122" s="1538"/>
      <c r="EED122" s="1845"/>
      <c r="EEE122" s="1538"/>
      <c r="EEF122" s="1845"/>
      <c r="EEG122" s="1538"/>
      <c r="EEH122" s="1845"/>
      <c r="EEI122" s="1538"/>
      <c r="EEJ122" s="1845"/>
      <c r="EEK122" s="1538"/>
      <c r="EEL122" s="1845"/>
      <c r="EEM122" s="1538"/>
      <c r="EEN122" s="1845"/>
      <c r="EEO122" s="1538"/>
      <c r="EEP122" s="1845"/>
      <c r="EEQ122" s="1538"/>
      <c r="EER122" s="1845"/>
      <c r="EES122" s="1538"/>
      <c r="EET122" s="1845"/>
      <c r="EEU122" s="1538"/>
      <c r="EEV122" s="1845"/>
      <c r="EEW122" s="1538"/>
      <c r="EEX122" s="1845"/>
      <c r="EEY122" s="1538"/>
      <c r="EEZ122" s="1845"/>
      <c r="EFA122" s="1538"/>
      <c r="EFB122" s="1845"/>
      <c r="EFC122" s="1538"/>
      <c r="EFD122" s="1845"/>
      <c r="EFE122" s="1538"/>
      <c r="EFF122" s="1845"/>
      <c r="EFG122" s="1538"/>
      <c r="EFH122" s="1845"/>
      <c r="EFI122" s="1538"/>
      <c r="EFJ122" s="1845"/>
      <c r="EFK122" s="1538"/>
      <c r="EFL122" s="1845"/>
      <c r="EFM122" s="1538"/>
      <c r="EFN122" s="1845"/>
      <c r="EFO122" s="1538"/>
      <c r="EFP122" s="1845"/>
      <c r="EFQ122" s="1538"/>
      <c r="EFR122" s="1845"/>
      <c r="EFS122" s="1538"/>
      <c r="EFT122" s="1845"/>
      <c r="EFU122" s="1538"/>
      <c r="EFV122" s="1845"/>
      <c r="EFW122" s="1538"/>
      <c r="EFX122" s="1845"/>
      <c r="EFY122" s="1538"/>
      <c r="EFZ122" s="1845"/>
      <c r="EGA122" s="1538"/>
      <c r="EGB122" s="1845"/>
      <c r="EGC122" s="1538"/>
      <c r="EGD122" s="1845"/>
      <c r="EGE122" s="1538"/>
      <c r="EGF122" s="1845"/>
      <c r="EGG122" s="1538"/>
      <c r="EGH122" s="1845"/>
      <c r="EGI122" s="1538"/>
      <c r="EGJ122" s="1845"/>
      <c r="EGK122" s="1538"/>
      <c r="EGL122" s="1845"/>
      <c r="EGM122" s="1538"/>
      <c r="EGN122" s="1845"/>
      <c r="EGO122" s="1538"/>
      <c r="EGP122" s="1845"/>
      <c r="EGQ122" s="1538"/>
      <c r="EGR122" s="1845"/>
      <c r="EGS122" s="1538"/>
      <c r="EGT122" s="1845"/>
      <c r="EGU122" s="1538"/>
      <c r="EGV122" s="1845"/>
      <c r="EGW122" s="1538"/>
      <c r="EGX122" s="1845"/>
      <c r="EGY122" s="1538"/>
      <c r="EGZ122" s="1845"/>
      <c r="EHA122" s="1538"/>
      <c r="EHB122" s="1845"/>
      <c r="EHC122" s="1538"/>
      <c r="EHD122" s="1845"/>
      <c r="EHE122" s="1538"/>
      <c r="EHF122" s="1845"/>
      <c r="EHG122" s="1538"/>
      <c r="EHH122" s="1845"/>
      <c r="EHI122" s="1538"/>
      <c r="EHJ122" s="1845"/>
      <c r="EHK122" s="1538"/>
      <c r="EHL122" s="1845"/>
      <c r="EHM122" s="1538"/>
      <c r="EHN122" s="1845"/>
      <c r="EHO122" s="1538"/>
      <c r="EHP122" s="1845"/>
      <c r="EHQ122" s="1538"/>
      <c r="EHR122" s="1845"/>
      <c r="EHS122" s="1538"/>
      <c r="EHT122" s="1845"/>
      <c r="EHU122" s="1538"/>
      <c r="EHV122" s="1845"/>
      <c r="EHW122" s="1538"/>
      <c r="EHX122" s="1845"/>
      <c r="EHY122" s="1538"/>
      <c r="EHZ122" s="1845"/>
      <c r="EIA122" s="1538"/>
      <c r="EIB122" s="1845"/>
      <c r="EIC122" s="1538"/>
      <c r="EID122" s="1845"/>
      <c r="EIE122" s="1538"/>
      <c r="EIF122" s="1845"/>
      <c r="EIG122" s="1538"/>
      <c r="EIH122" s="1845"/>
      <c r="EII122" s="1538"/>
      <c r="EIJ122" s="1845"/>
      <c r="EIK122" s="1538"/>
      <c r="EIL122" s="1845"/>
      <c r="EIM122" s="1538"/>
      <c r="EIN122" s="1845"/>
      <c r="EIO122" s="1538"/>
      <c r="EIP122" s="1845"/>
      <c r="EIQ122" s="1538"/>
      <c r="EIR122" s="1845"/>
      <c r="EIS122" s="1538"/>
      <c r="EIT122" s="1845"/>
      <c r="EIU122" s="1538"/>
      <c r="EIV122" s="1845"/>
      <c r="EIW122" s="1538"/>
      <c r="EIX122" s="1845"/>
      <c r="EIY122" s="1538"/>
      <c r="EIZ122" s="1845"/>
      <c r="EJA122" s="1538"/>
      <c r="EJB122" s="1845"/>
      <c r="EJC122" s="1538"/>
      <c r="EJD122" s="1845"/>
      <c r="EJE122" s="1538"/>
      <c r="EJF122" s="1845"/>
      <c r="EJG122" s="1538"/>
      <c r="EJH122" s="1845"/>
      <c r="EJI122" s="1538"/>
      <c r="EJJ122" s="1845"/>
      <c r="EJK122" s="1538"/>
      <c r="EJL122" s="1845"/>
      <c r="EJM122" s="1538"/>
      <c r="EJN122" s="1845"/>
      <c r="EJO122" s="1538"/>
      <c r="EJP122" s="1845"/>
      <c r="EJQ122" s="1538"/>
      <c r="EJR122" s="1845"/>
      <c r="EJS122" s="1538"/>
      <c r="EJT122" s="1845"/>
      <c r="EJU122" s="1538"/>
      <c r="EJV122" s="1845"/>
      <c r="EJW122" s="1538"/>
      <c r="EJX122" s="1845"/>
      <c r="EJY122" s="1538"/>
      <c r="EJZ122" s="1845"/>
      <c r="EKA122" s="1538"/>
      <c r="EKB122" s="1845"/>
      <c r="EKC122" s="1538"/>
      <c r="EKD122" s="1845"/>
      <c r="EKE122" s="1538"/>
      <c r="EKF122" s="1845"/>
      <c r="EKG122" s="1538"/>
      <c r="EKH122" s="1845"/>
      <c r="EKI122" s="1538"/>
      <c r="EKJ122" s="1845"/>
      <c r="EKK122" s="1538"/>
      <c r="EKL122" s="1845"/>
      <c r="EKM122" s="1538"/>
      <c r="EKN122" s="1845"/>
      <c r="EKO122" s="1538"/>
      <c r="EKP122" s="1845"/>
      <c r="EKQ122" s="1538"/>
      <c r="EKR122" s="1845"/>
      <c r="EKS122" s="1538"/>
      <c r="EKT122" s="1845"/>
      <c r="EKU122" s="1538"/>
      <c r="EKV122" s="1845"/>
      <c r="EKW122" s="1538"/>
      <c r="EKX122" s="1845"/>
      <c r="EKY122" s="1538"/>
      <c r="EKZ122" s="1845"/>
      <c r="ELA122" s="1538"/>
      <c r="ELB122" s="1845"/>
      <c r="ELC122" s="1538"/>
      <c r="ELD122" s="1845"/>
      <c r="ELE122" s="1538"/>
      <c r="ELF122" s="1845"/>
      <c r="ELG122" s="1538"/>
      <c r="ELH122" s="1845"/>
      <c r="ELI122" s="1538"/>
      <c r="ELJ122" s="1845"/>
      <c r="ELK122" s="1538"/>
      <c r="ELL122" s="1845"/>
      <c r="ELM122" s="1538"/>
      <c r="ELN122" s="1845"/>
      <c r="ELO122" s="1538"/>
      <c r="ELP122" s="1845"/>
      <c r="ELQ122" s="1538"/>
      <c r="ELR122" s="1845"/>
      <c r="ELS122" s="1538"/>
      <c r="ELT122" s="1845"/>
      <c r="ELU122" s="1538"/>
      <c r="ELV122" s="1845"/>
      <c r="ELW122" s="1538"/>
      <c r="ELX122" s="1845"/>
      <c r="ELY122" s="1538"/>
      <c r="ELZ122" s="1845"/>
      <c r="EMA122" s="1538"/>
      <c r="EMB122" s="1845"/>
      <c r="EMC122" s="1538"/>
      <c r="EMD122" s="1845"/>
      <c r="EME122" s="1538"/>
      <c r="EMF122" s="1845"/>
      <c r="EMG122" s="1538"/>
      <c r="EMH122" s="1845"/>
      <c r="EMI122" s="1538"/>
      <c r="EMJ122" s="1845"/>
      <c r="EMK122" s="1538"/>
      <c r="EML122" s="1845"/>
      <c r="EMM122" s="1538"/>
      <c r="EMN122" s="1845"/>
      <c r="EMO122" s="1538"/>
      <c r="EMP122" s="1845"/>
      <c r="EMQ122" s="1538"/>
      <c r="EMR122" s="1845"/>
      <c r="EMS122" s="1538"/>
      <c r="EMT122" s="1845"/>
      <c r="EMU122" s="1538"/>
      <c r="EMV122" s="1845"/>
      <c r="EMW122" s="1538"/>
      <c r="EMX122" s="1845"/>
      <c r="EMY122" s="1538"/>
      <c r="EMZ122" s="1845"/>
      <c r="ENA122" s="1538"/>
      <c r="ENB122" s="1845"/>
      <c r="ENC122" s="1538"/>
      <c r="END122" s="1845"/>
      <c r="ENE122" s="1538"/>
      <c r="ENF122" s="1845"/>
      <c r="ENG122" s="1538"/>
      <c r="ENH122" s="1845"/>
      <c r="ENI122" s="1538"/>
      <c r="ENJ122" s="1845"/>
      <c r="ENK122" s="1538"/>
      <c r="ENL122" s="1845"/>
      <c r="ENM122" s="1538"/>
      <c r="ENN122" s="1845"/>
      <c r="ENO122" s="1538"/>
      <c r="ENP122" s="1845"/>
      <c r="ENQ122" s="1538"/>
      <c r="ENR122" s="1845"/>
      <c r="ENS122" s="1538"/>
      <c r="ENT122" s="1845"/>
      <c r="ENU122" s="1538"/>
      <c r="ENV122" s="1845"/>
      <c r="ENW122" s="1538"/>
      <c r="ENX122" s="1845"/>
      <c r="ENY122" s="1538"/>
      <c r="ENZ122" s="1845"/>
      <c r="EOA122" s="1538"/>
      <c r="EOB122" s="1845"/>
      <c r="EOC122" s="1538"/>
      <c r="EOD122" s="1845"/>
      <c r="EOE122" s="1538"/>
      <c r="EOF122" s="1845"/>
      <c r="EOG122" s="1538"/>
      <c r="EOH122" s="1845"/>
      <c r="EOI122" s="1538"/>
      <c r="EOJ122" s="1845"/>
      <c r="EOK122" s="1538"/>
      <c r="EOL122" s="1845"/>
      <c r="EOM122" s="1538"/>
      <c r="EON122" s="1845"/>
      <c r="EOO122" s="1538"/>
      <c r="EOP122" s="1845"/>
      <c r="EOQ122" s="1538"/>
      <c r="EOR122" s="1845"/>
      <c r="EOS122" s="1538"/>
      <c r="EOT122" s="1845"/>
      <c r="EOU122" s="1538"/>
      <c r="EOV122" s="1845"/>
      <c r="EOW122" s="1538"/>
      <c r="EOX122" s="1845"/>
      <c r="EOY122" s="1538"/>
      <c r="EOZ122" s="1845"/>
      <c r="EPA122" s="1538"/>
      <c r="EPB122" s="1845"/>
      <c r="EPC122" s="1538"/>
      <c r="EPD122" s="1845"/>
      <c r="EPE122" s="1538"/>
      <c r="EPF122" s="1845"/>
      <c r="EPG122" s="1538"/>
      <c r="EPH122" s="1845"/>
      <c r="EPI122" s="1538"/>
      <c r="EPJ122" s="1845"/>
      <c r="EPK122" s="1538"/>
      <c r="EPL122" s="1845"/>
      <c r="EPM122" s="1538"/>
      <c r="EPN122" s="1845"/>
      <c r="EPO122" s="1538"/>
      <c r="EPP122" s="1845"/>
      <c r="EPQ122" s="1538"/>
      <c r="EPR122" s="1845"/>
      <c r="EPS122" s="1538"/>
      <c r="EPT122" s="1845"/>
      <c r="EPU122" s="1538"/>
      <c r="EPV122" s="1845"/>
      <c r="EPW122" s="1538"/>
      <c r="EPX122" s="1845"/>
      <c r="EPY122" s="1538"/>
      <c r="EPZ122" s="1845"/>
      <c r="EQA122" s="1538"/>
      <c r="EQB122" s="1845"/>
      <c r="EQC122" s="1538"/>
      <c r="EQD122" s="1845"/>
      <c r="EQE122" s="1538"/>
      <c r="EQF122" s="1845"/>
      <c r="EQG122" s="1538"/>
      <c r="EQH122" s="1845"/>
      <c r="EQI122" s="1538"/>
      <c r="EQJ122" s="1845"/>
      <c r="EQK122" s="1538"/>
      <c r="EQL122" s="1845"/>
      <c r="EQM122" s="1538"/>
      <c r="EQN122" s="1845"/>
      <c r="EQO122" s="1538"/>
      <c r="EQP122" s="1845"/>
      <c r="EQQ122" s="1538"/>
      <c r="EQR122" s="1845"/>
      <c r="EQS122" s="1538"/>
      <c r="EQT122" s="1845"/>
      <c r="EQU122" s="1538"/>
      <c r="EQV122" s="1845"/>
      <c r="EQW122" s="1538"/>
      <c r="EQX122" s="1845"/>
      <c r="EQY122" s="1538"/>
      <c r="EQZ122" s="1845"/>
      <c r="ERA122" s="1538"/>
      <c r="ERB122" s="1845"/>
      <c r="ERC122" s="1538"/>
      <c r="ERD122" s="1845"/>
      <c r="ERE122" s="1538"/>
      <c r="ERF122" s="1845"/>
      <c r="ERG122" s="1538"/>
      <c r="ERH122" s="1845"/>
      <c r="ERI122" s="1538"/>
      <c r="ERJ122" s="1845"/>
      <c r="ERK122" s="1538"/>
      <c r="ERL122" s="1845"/>
      <c r="ERM122" s="1538"/>
      <c r="ERN122" s="1845"/>
      <c r="ERO122" s="1538"/>
      <c r="ERP122" s="1845"/>
      <c r="ERQ122" s="1538"/>
      <c r="ERR122" s="1845"/>
      <c r="ERS122" s="1538"/>
      <c r="ERT122" s="1845"/>
      <c r="ERU122" s="1538"/>
      <c r="ERV122" s="1845"/>
      <c r="ERW122" s="1538"/>
      <c r="ERX122" s="1845"/>
      <c r="ERY122" s="1538"/>
      <c r="ERZ122" s="1845"/>
      <c r="ESA122" s="1538"/>
      <c r="ESB122" s="1845"/>
      <c r="ESC122" s="1538"/>
      <c r="ESD122" s="1845"/>
      <c r="ESE122" s="1538"/>
      <c r="ESF122" s="1845"/>
      <c r="ESG122" s="1538"/>
      <c r="ESH122" s="1845"/>
      <c r="ESI122" s="1538"/>
      <c r="ESJ122" s="1845"/>
      <c r="ESK122" s="1538"/>
      <c r="ESL122" s="1845"/>
      <c r="ESM122" s="1538"/>
      <c r="ESN122" s="1845"/>
      <c r="ESO122" s="1538"/>
      <c r="ESP122" s="1845"/>
      <c r="ESQ122" s="1538"/>
      <c r="ESR122" s="1845"/>
      <c r="ESS122" s="1538"/>
      <c r="EST122" s="1845"/>
      <c r="ESU122" s="1538"/>
      <c r="ESV122" s="1845"/>
      <c r="ESW122" s="1538"/>
      <c r="ESX122" s="1845"/>
      <c r="ESY122" s="1538"/>
      <c r="ESZ122" s="1845"/>
      <c r="ETA122" s="1538"/>
      <c r="ETB122" s="1845"/>
      <c r="ETC122" s="1538"/>
      <c r="ETD122" s="1845"/>
      <c r="ETE122" s="1538"/>
      <c r="ETF122" s="1845"/>
      <c r="ETG122" s="1538"/>
      <c r="ETH122" s="1845"/>
      <c r="ETI122" s="1538"/>
      <c r="ETJ122" s="1845"/>
      <c r="ETK122" s="1538"/>
      <c r="ETL122" s="1845"/>
      <c r="ETM122" s="1538"/>
      <c r="ETN122" s="1845"/>
      <c r="ETO122" s="1538"/>
      <c r="ETP122" s="1845"/>
      <c r="ETQ122" s="1538"/>
      <c r="ETR122" s="1845"/>
      <c r="ETS122" s="1538"/>
      <c r="ETT122" s="1845"/>
      <c r="ETU122" s="1538"/>
      <c r="ETV122" s="1845"/>
      <c r="ETW122" s="1538"/>
      <c r="ETX122" s="1845"/>
      <c r="ETY122" s="1538"/>
      <c r="ETZ122" s="1845"/>
      <c r="EUA122" s="1538"/>
      <c r="EUB122" s="1845"/>
      <c r="EUC122" s="1538"/>
      <c r="EUD122" s="1845"/>
      <c r="EUE122" s="1538"/>
      <c r="EUF122" s="1845"/>
      <c r="EUG122" s="1538"/>
      <c r="EUH122" s="1845"/>
      <c r="EUI122" s="1538"/>
      <c r="EUJ122" s="1845"/>
      <c r="EUK122" s="1538"/>
      <c r="EUL122" s="1845"/>
      <c r="EUM122" s="1538"/>
      <c r="EUN122" s="1845"/>
      <c r="EUO122" s="1538"/>
      <c r="EUP122" s="1845"/>
      <c r="EUQ122" s="1538"/>
      <c r="EUR122" s="1845"/>
      <c r="EUS122" s="1538"/>
      <c r="EUT122" s="1845"/>
      <c r="EUU122" s="1538"/>
      <c r="EUV122" s="1845"/>
      <c r="EUW122" s="1538"/>
      <c r="EUX122" s="1845"/>
      <c r="EUY122" s="1538"/>
      <c r="EUZ122" s="1845"/>
      <c r="EVA122" s="1538"/>
      <c r="EVB122" s="1845"/>
      <c r="EVC122" s="1538"/>
      <c r="EVD122" s="1845"/>
      <c r="EVE122" s="1538"/>
      <c r="EVF122" s="1845"/>
      <c r="EVG122" s="1538"/>
      <c r="EVH122" s="1845"/>
      <c r="EVI122" s="1538"/>
      <c r="EVJ122" s="1845"/>
      <c r="EVK122" s="1538"/>
      <c r="EVL122" s="1845"/>
      <c r="EVM122" s="1538"/>
      <c r="EVN122" s="1845"/>
      <c r="EVO122" s="1538"/>
      <c r="EVP122" s="1845"/>
      <c r="EVQ122" s="1538"/>
      <c r="EVR122" s="1845"/>
      <c r="EVS122" s="1538"/>
      <c r="EVT122" s="1845"/>
      <c r="EVU122" s="1538"/>
      <c r="EVV122" s="1845"/>
      <c r="EVW122" s="1538"/>
      <c r="EVX122" s="1845"/>
      <c r="EVY122" s="1538"/>
      <c r="EVZ122" s="1845"/>
      <c r="EWA122" s="1538"/>
      <c r="EWB122" s="1845"/>
      <c r="EWC122" s="1538"/>
      <c r="EWD122" s="1845"/>
      <c r="EWE122" s="1538"/>
      <c r="EWF122" s="1845"/>
      <c r="EWG122" s="1538"/>
      <c r="EWH122" s="1845"/>
      <c r="EWI122" s="1538"/>
      <c r="EWJ122" s="1845"/>
      <c r="EWK122" s="1538"/>
      <c r="EWL122" s="1845"/>
      <c r="EWM122" s="1538"/>
      <c r="EWN122" s="1845"/>
      <c r="EWO122" s="1538"/>
      <c r="EWP122" s="1845"/>
      <c r="EWQ122" s="1538"/>
      <c r="EWR122" s="1845"/>
      <c r="EWS122" s="1538"/>
      <c r="EWT122" s="1845"/>
      <c r="EWU122" s="1538"/>
      <c r="EWV122" s="1845"/>
      <c r="EWW122" s="1538"/>
      <c r="EWX122" s="1845"/>
      <c r="EWY122" s="1538"/>
      <c r="EWZ122" s="1845"/>
      <c r="EXA122" s="1538"/>
      <c r="EXB122" s="1845"/>
      <c r="EXC122" s="1538"/>
      <c r="EXD122" s="1845"/>
      <c r="EXE122" s="1538"/>
      <c r="EXF122" s="1845"/>
      <c r="EXG122" s="1538"/>
      <c r="EXH122" s="1845"/>
      <c r="EXI122" s="1538"/>
      <c r="EXJ122" s="1845"/>
      <c r="EXK122" s="1538"/>
      <c r="EXL122" s="1845"/>
      <c r="EXM122" s="1538"/>
      <c r="EXN122" s="1845"/>
      <c r="EXO122" s="1538"/>
      <c r="EXP122" s="1845"/>
      <c r="EXQ122" s="1538"/>
      <c r="EXR122" s="1845"/>
      <c r="EXS122" s="1538"/>
      <c r="EXT122" s="1845"/>
      <c r="EXU122" s="1538"/>
      <c r="EXV122" s="1845"/>
      <c r="EXW122" s="1538"/>
      <c r="EXX122" s="1845"/>
      <c r="EXY122" s="1538"/>
      <c r="EXZ122" s="1845"/>
      <c r="EYA122" s="1538"/>
      <c r="EYB122" s="1845"/>
      <c r="EYC122" s="1538"/>
      <c r="EYD122" s="1845"/>
      <c r="EYE122" s="1538"/>
      <c r="EYF122" s="1845"/>
      <c r="EYG122" s="1538"/>
      <c r="EYH122" s="1845"/>
      <c r="EYI122" s="1538"/>
      <c r="EYJ122" s="1845"/>
      <c r="EYK122" s="1538"/>
      <c r="EYL122" s="1845"/>
      <c r="EYM122" s="1538"/>
      <c r="EYN122" s="1845"/>
      <c r="EYO122" s="1538"/>
      <c r="EYP122" s="1845"/>
      <c r="EYQ122" s="1538"/>
      <c r="EYR122" s="1845"/>
      <c r="EYS122" s="1538"/>
      <c r="EYT122" s="1845"/>
      <c r="EYU122" s="1538"/>
      <c r="EYV122" s="1845"/>
      <c r="EYW122" s="1538"/>
      <c r="EYX122" s="1845"/>
      <c r="EYY122" s="1538"/>
      <c r="EYZ122" s="1845"/>
      <c r="EZA122" s="1538"/>
      <c r="EZB122" s="1845"/>
      <c r="EZC122" s="1538"/>
      <c r="EZD122" s="1845"/>
      <c r="EZE122" s="1538"/>
      <c r="EZF122" s="1845"/>
      <c r="EZG122" s="1538"/>
      <c r="EZH122" s="1845"/>
      <c r="EZI122" s="1538"/>
      <c r="EZJ122" s="1845"/>
      <c r="EZK122" s="1538"/>
      <c r="EZL122" s="1845"/>
      <c r="EZM122" s="1538"/>
      <c r="EZN122" s="1845"/>
      <c r="EZO122" s="1538"/>
      <c r="EZP122" s="1845"/>
      <c r="EZQ122" s="1538"/>
      <c r="EZR122" s="1845"/>
      <c r="EZS122" s="1538"/>
      <c r="EZT122" s="1845"/>
      <c r="EZU122" s="1538"/>
      <c r="EZV122" s="1845"/>
      <c r="EZW122" s="1538"/>
      <c r="EZX122" s="1845"/>
      <c r="EZY122" s="1538"/>
      <c r="EZZ122" s="1845"/>
      <c r="FAA122" s="1538"/>
      <c r="FAB122" s="1845"/>
      <c r="FAC122" s="1538"/>
      <c r="FAD122" s="1845"/>
      <c r="FAE122" s="1538"/>
      <c r="FAF122" s="1845"/>
      <c r="FAG122" s="1538"/>
      <c r="FAH122" s="1845"/>
      <c r="FAI122" s="1538"/>
      <c r="FAJ122" s="1845"/>
      <c r="FAK122" s="1538"/>
      <c r="FAL122" s="1845"/>
      <c r="FAM122" s="1538"/>
      <c r="FAN122" s="1845"/>
      <c r="FAO122" s="1538"/>
      <c r="FAP122" s="1845"/>
      <c r="FAQ122" s="1538"/>
      <c r="FAR122" s="1845"/>
      <c r="FAS122" s="1538"/>
      <c r="FAT122" s="1845"/>
      <c r="FAU122" s="1538"/>
      <c r="FAV122" s="1845"/>
      <c r="FAW122" s="1538"/>
      <c r="FAX122" s="1845"/>
      <c r="FAY122" s="1538"/>
      <c r="FAZ122" s="1845"/>
      <c r="FBA122" s="1538"/>
      <c r="FBB122" s="1845"/>
      <c r="FBC122" s="1538"/>
      <c r="FBD122" s="1845"/>
      <c r="FBE122" s="1538"/>
      <c r="FBF122" s="1845"/>
      <c r="FBG122" s="1538"/>
      <c r="FBH122" s="1845"/>
      <c r="FBI122" s="1538"/>
      <c r="FBJ122" s="1845"/>
      <c r="FBK122" s="1538"/>
      <c r="FBL122" s="1845"/>
      <c r="FBM122" s="1538"/>
      <c r="FBN122" s="1845"/>
      <c r="FBO122" s="1538"/>
      <c r="FBP122" s="1845"/>
      <c r="FBQ122" s="1538"/>
      <c r="FBR122" s="1845"/>
      <c r="FBS122" s="1538"/>
      <c r="FBT122" s="1845"/>
      <c r="FBU122" s="1538"/>
      <c r="FBV122" s="1845"/>
      <c r="FBW122" s="1538"/>
      <c r="FBX122" s="1845"/>
      <c r="FBY122" s="1538"/>
      <c r="FBZ122" s="1845"/>
      <c r="FCA122" s="1538"/>
      <c r="FCB122" s="1845"/>
      <c r="FCC122" s="1538"/>
      <c r="FCD122" s="1845"/>
      <c r="FCE122" s="1538"/>
      <c r="FCF122" s="1845"/>
      <c r="FCG122" s="1538"/>
      <c r="FCH122" s="1845"/>
      <c r="FCI122" s="1538"/>
      <c r="FCJ122" s="1845"/>
      <c r="FCK122" s="1538"/>
      <c r="FCL122" s="1845"/>
      <c r="FCM122" s="1538"/>
      <c r="FCN122" s="1845"/>
      <c r="FCO122" s="1538"/>
      <c r="FCP122" s="1845"/>
      <c r="FCQ122" s="1538"/>
      <c r="FCR122" s="1845"/>
      <c r="FCS122" s="1538"/>
      <c r="FCT122" s="1845"/>
      <c r="FCU122" s="1538"/>
      <c r="FCV122" s="1845"/>
      <c r="FCW122" s="1538"/>
      <c r="FCX122" s="1845"/>
      <c r="FCY122" s="1538"/>
      <c r="FCZ122" s="1845"/>
      <c r="FDA122" s="1538"/>
      <c r="FDB122" s="1845"/>
      <c r="FDC122" s="1538"/>
      <c r="FDD122" s="1845"/>
      <c r="FDE122" s="1538"/>
      <c r="FDF122" s="1845"/>
      <c r="FDG122" s="1538"/>
      <c r="FDH122" s="1845"/>
      <c r="FDI122" s="1538"/>
      <c r="FDJ122" s="1845"/>
      <c r="FDK122" s="1538"/>
      <c r="FDL122" s="1845"/>
      <c r="FDM122" s="1538"/>
      <c r="FDN122" s="1845"/>
      <c r="FDO122" s="1538"/>
      <c r="FDP122" s="1845"/>
      <c r="FDQ122" s="1538"/>
      <c r="FDR122" s="1845"/>
      <c r="FDS122" s="1538"/>
      <c r="FDT122" s="1845"/>
      <c r="FDU122" s="1538"/>
      <c r="FDV122" s="1845"/>
      <c r="FDW122" s="1538"/>
      <c r="FDX122" s="1845"/>
      <c r="FDY122" s="1538"/>
      <c r="FDZ122" s="1845"/>
      <c r="FEA122" s="1538"/>
      <c r="FEB122" s="1845"/>
      <c r="FEC122" s="1538"/>
      <c r="FED122" s="1845"/>
      <c r="FEE122" s="1538"/>
      <c r="FEF122" s="1845"/>
      <c r="FEG122" s="1538"/>
      <c r="FEH122" s="1845"/>
      <c r="FEI122" s="1538"/>
      <c r="FEJ122" s="1845"/>
      <c r="FEK122" s="1538"/>
      <c r="FEL122" s="1845"/>
      <c r="FEM122" s="1538"/>
      <c r="FEN122" s="1845"/>
      <c r="FEO122" s="1538"/>
      <c r="FEP122" s="1845"/>
      <c r="FEQ122" s="1538"/>
      <c r="FER122" s="1845"/>
      <c r="FES122" s="1538"/>
      <c r="FET122" s="1845"/>
      <c r="FEU122" s="1538"/>
      <c r="FEV122" s="1845"/>
      <c r="FEW122" s="1538"/>
      <c r="FEX122" s="1845"/>
      <c r="FEY122" s="1538"/>
      <c r="FEZ122" s="1845"/>
      <c r="FFA122" s="1538"/>
      <c r="FFB122" s="1845"/>
      <c r="FFC122" s="1538"/>
      <c r="FFD122" s="1845"/>
      <c r="FFE122" s="1538"/>
      <c r="FFF122" s="1845"/>
      <c r="FFG122" s="1538"/>
      <c r="FFH122" s="1845"/>
      <c r="FFI122" s="1538"/>
      <c r="FFJ122" s="1845"/>
      <c r="FFK122" s="1538"/>
      <c r="FFL122" s="1845"/>
      <c r="FFM122" s="1538"/>
      <c r="FFN122" s="1845"/>
      <c r="FFO122" s="1538"/>
      <c r="FFP122" s="1845"/>
      <c r="FFQ122" s="1538"/>
      <c r="FFR122" s="1845"/>
      <c r="FFS122" s="1538"/>
      <c r="FFT122" s="1845"/>
      <c r="FFU122" s="1538"/>
      <c r="FFV122" s="1845"/>
      <c r="FFW122" s="1538"/>
      <c r="FFX122" s="1845"/>
      <c r="FFY122" s="1538"/>
      <c r="FFZ122" s="1845"/>
      <c r="FGA122" s="1538"/>
      <c r="FGB122" s="1845"/>
      <c r="FGC122" s="1538"/>
      <c r="FGD122" s="1845"/>
      <c r="FGE122" s="1538"/>
      <c r="FGF122" s="1845"/>
      <c r="FGG122" s="1538"/>
      <c r="FGH122" s="1845"/>
      <c r="FGI122" s="1538"/>
      <c r="FGJ122" s="1845"/>
      <c r="FGK122" s="1538"/>
      <c r="FGL122" s="1845"/>
      <c r="FGM122" s="1538"/>
      <c r="FGN122" s="1845"/>
      <c r="FGO122" s="1538"/>
      <c r="FGP122" s="1845"/>
      <c r="FGQ122" s="1538"/>
      <c r="FGR122" s="1845"/>
      <c r="FGS122" s="1538"/>
      <c r="FGT122" s="1845"/>
      <c r="FGU122" s="1538"/>
      <c r="FGV122" s="1845"/>
      <c r="FGW122" s="1538"/>
      <c r="FGX122" s="1845"/>
      <c r="FGY122" s="1538"/>
      <c r="FGZ122" s="1845"/>
      <c r="FHA122" s="1538"/>
      <c r="FHB122" s="1845"/>
      <c r="FHC122" s="1538"/>
      <c r="FHD122" s="1845"/>
      <c r="FHE122" s="1538"/>
      <c r="FHF122" s="1845"/>
      <c r="FHG122" s="1538"/>
      <c r="FHH122" s="1845"/>
      <c r="FHI122" s="1538"/>
      <c r="FHJ122" s="1845"/>
      <c r="FHK122" s="1538"/>
      <c r="FHL122" s="1845"/>
      <c r="FHM122" s="1538"/>
      <c r="FHN122" s="1845"/>
      <c r="FHO122" s="1538"/>
      <c r="FHP122" s="1845"/>
      <c r="FHQ122" s="1538"/>
      <c r="FHR122" s="1845"/>
      <c r="FHS122" s="1538"/>
      <c r="FHT122" s="1845"/>
      <c r="FHU122" s="1538"/>
      <c r="FHV122" s="1845"/>
      <c r="FHW122" s="1538"/>
      <c r="FHX122" s="1845"/>
      <c r="FHY122" s="1538"/>
      <c r="FHZ122" s="1845"/>
      <c r="FIA122" s="1538"/>
      <c r="FIB122" s="1845"/>
      <c r="FIC122" s="1538"/>
      <c r="FID122" s="1845"/>
      <c r="FIE122" s="1538"/>
      <c r="FIF122" s="1845"/>
      <c r="FIG122" s="1538"/>
      <c r="FIH122" s="1845"/>
      <c r="FII122" s="1538"/>
      <c r="FIJ122" s="1845"/>
      <c r="FIK122" s="1538"/>
      <c r="FIL122" s="1845"/>
      <c r="FIM122" s="1538"/>
      <c r="FIN122" s="1845"/>
      <c r="FIO122" s="1538"/>
      <c r="FIP122" s="1845"/>
      <c r="FIQ122" s="1538"/>
      <c r="FIR122" s="1845"/>
      <c r="FIS122" s="1538"/>
      <c r="FIT122" s="1845"/>
      <c r="FIU122" s="1538"/>
      <c r="FIV122" s="1845"/>
      <c r="FIW122" s="1538"/>
      <c r="FIX122" s="1845"/>
      <c r="FIY122" s="1538"/>
      <c r="FIZ122" s="1845"/>
      <c r="FJA122" s="1538"/>
      <c r="FJB122" s="1845"/>
      <c r="FJC122" s="1538"/>
      <c r="FJD122" s="1845"/>
      <c r="FJE122" s="1538"/>
      <c r="FJF122" s="1845"/>
      <c r="FJG122" s="1538"/>
      <c r="FJH122" s="1845"/>
      <c r="FJI122" s="1538"/>
      <c r="FJJ122" s="1845"/>
      <c r="FJK122" s="1538"/>
      <c r="FJL122" s="1845"/>
      <c r="FJM122" s="1538"/>
      <c r="FJN122" s="1845"/>
      <c r="FJO122" s="1538"/>
      <c r="FJP122" s="1845"/>
      <c r="FJQ122" s="1538"/>
      <c r="FJR122" s="1845"/>
      <c r="FJS122" s="1538"/>
      <c r="FJT122" s="1845"/>
      <c r="FJU122" s="1538"/>
      <c r="FJV122" s="1845"/>
      <c r="FJW122" s="1538"/>
      <c r="FJX122" s="1845"/>
      <c r="FJY122" s="1538"/>
      <c r="FJZ122" s="1845"/>
      <c r="FKA122" s="1538"/>
      <c r="FKB122" s="1845"/>
      <c r="FKC122" s="1538"/>
      <c r="FKD122" s="1845"/>
      <c r="FKE122" s="1538"/>
      <c r="FKF122" s="1845"/>
      <c r="FKG122" s="1538"/>
      <c r="FKH122" s="1845"/>
      <c r="FKI122" s="1538"/>
      <c r="FKJ122" s="1845"/>
      <c r="FKK122" s="1538"/>
      <c r="FKL122" s="1845"/>
      <c r="FKM122" s="1538"/>
      <c r="FKN122" s="1845"/>
      <c r="FKO122" s="1538"/>
      <c r="FKP122" s="1845"/>
      <c r="FKQ122" s="1538"/>
      <c r="FKR122" s="1845"/>
      <c r="FKS122" s="1538"/>
      <c r="FKT122" s="1845"/>
      <c r="FKU122" s="1538"/>
      <c r="FKV122" s="1845"/>
      <c r="FKW122" s="1538"/>
      <c r="FKX122" s="1845"/>
      <c r="FKY122" s="1538"/>
      <c r="FKZ122" s="1845"/>
      <c r="FLA122" s="1538"/>
      <c r="FLB122" s="1845"/>
      <c r="FLC122" s="1538"/>
      <c r="FLD122" s="1845"/>
      <c r="FLE122" s="1538"/>
      <c r="FLF122" s="1845"/>
      <c r="FLG122" s="1538"/>
      <c r="FLH122" s="1845"/>
      <c r="FLI122" s="1538"/>
      <c r="FLJ122" s="1845"/>
      <c r="FLK122" s="1538"/>
      <c r="FLL122" s="1845"/>
      <c r="FLM122" s="1538"/>
      <c r="FLN122" s="1845"/>
      <c r="FLO122" s="1538"/>
      <c r="FLP122" s="1845"/>
      <c r="FLQ122" s="1538"/>
      <c r="FLR122" s="1845"/>
      <c r="FLS122" s="1538"/>
      <c r="FLT122" s="1845"/>
      <c r="FLU122" s="1538"/>
      <c r="FLV122" s="1845"/>
      <c r="FLW122" s="1538"/>
      <c r="FLX122" s="1845"/>
      <c r="FLY122" s="1538"/>
      <c r="FLZ122" s="1845"/>
      <c r="FMA122" s="1538"/>
      <c r="FMB122" s="1845"/>
      <c r="FMC122" s="1538"/>
      <c r="FMD122" s="1845"/>
      <c r="FME122" s="1538"/>
      <c r="FMF122" s="1845"/>
      <c r="FMG122" s="1538"/>
      <c r="FMH122" s="1845"/>
      <c r="FMI122" s="1538"/>
      <c r="FMJ122" s="1845"/>
      <c r="FMK122" s="1538"/>
      <c r="FML122" s="1845"/>
      <c r="FMM122" s="1538"/>
      <c r="FMN122" s="1845"/>
      <c r="FMO122" s="1538"/>
      <c r="FMP122" s="1845"/>
      <c r="FMQ122" s="1538"/>
      <c r="FMR122" s="1845"/>
      <c r="FMS122" s="1538"/>
      <c r="FMT122" s="1845"/>
      <c r="FMU122" s="1538"/>
      <c r="FMV122" s="1845"/>
      <c r="FMW122" s="1538"/>
      <c r="FMX122" s="1845"/>
      <c r="FMY122" s="1538"/>
      <c r="FMZ122" s="1845"/>
      <c r="FNA122" s="1538"/>
      <c r="FNB122" s="1845"/>
      <c r="FNC122" s="1538"/>
      <c r="FND122" s="1845"/>
      <c r="FNE122" s="1538"/>
      <c r="FNF122" s="1845"/>
      <c r="FNG122" s="1538"/>
      <c r="FNH122" s="1845"/>
      <c r="FNI122" s="1538"/>
      <c r="FNJ122" s="1845"/>
      <c r="FNK122" s="1538"/>
      <c r="FNL122" s="1845"/>
      <c r="FNM122" s="1538"/>
      <c r="FNN122" s="1845"/>
      <c r="FNO122" s="1538"/>
      <c r="FNP122" s="1845"/>
      <c r="FNQ122" s="1538"/>
      <c r="FNR122" s="1845"/>
      <c r="FNS122" s="1538"/>
      <c r="FNT122" s="1845"/>
      <c r="FNU122" s="1538"/>
      <c r="FNV122" s="1845"/>
      <c r="FNW122" s="1538"/>
      <c r="FNX122" s="1845"/>
      <c r="FNY122" s="1538"/>
      <c r="FNZ122" s="1845"/>
      <c r="FOA122" s="1538"/>
      <c r="FOB122" s="1845"/>
      <c r="FOC122" s="1538"/>
      <c r="FOD122" s="1845"/>
      <c r="FOE122" s="1538"/>
      <c r="FOF122" s="1845"/>
      <c r="FOG122" s="1538"/>
      <c r="FOH122" s="1845"/>
      <c r="FOI122" s="1538"/>
      <c r="FOJ122" s="1845"/>
      <c r="FOK122" s="1538"/>
      <c r="FOL122" s="1845"/>
      <c r="FOM122" s="1538"/>
      <c r="FON122" s="1845"/>
      <c r="FOO122" s="1538"/>
      <c r="FOP122" s="1845"/>
      <c r="FOQ122" s="1538"/>
      <c r="FOR122" s="1845"/>
      <c r="FOS122" s="1538"/>
      <c r="FOT122" s="1845"/>
      <c r="FOU122" s="1538"/>
      <c r="FOV122" s="1845"/>
      <c r="FOW122" s="1538"/>
      <c r="FOX122" s="1845"/>
      <c r="FOY122" s="1538"/>
      <c r="FOZ122" s="1845"/>
      <c r="FPA122" s="1538"/>
      <c r="FPB122" s="1845"/>
      <c r="FPC122" s="1538"/>
      <c r="FPD122" s="1845"/>
      <c r="FPE122" s="1538"/>
      <c r="FPF122" s="1845"/>
      <c r="FPG122" s="1538"/>
      <c r="FPH122" s="1845"/>
      <c r="FPI122" s="1538"/>
      <c r="FPJ122" s="1845"/>
      <c r="FPK122" s="1538"/>
      <c r="FPL122" s="1845"/>
      <c r="FPM122" s="1538"/>
      <c r="FPN122" s="1845"/>
      <c r="FPO122" s="1538"/>
      <c r="FPP122" s="1845"/>
      <c r="FPQ122" s="1538"/>
      <c r="FPR122" s="1845"/>
      <c r="FPS122" s="1538"/>
      <c r="FPT122" s="1845"/>
      <c r="FPU122" s="1538"/>
      <c r="FPV122" s="1845"/>
      <c r="FPW122" s="1538"/>
      <c r="FPX122" s="1845"/>
      <c r="FPY122" s="1538"/>
      <c r="FPZ122" s="1845"/>
      <c r="FQA122" s="1538"/>
      <c r="FQB122" s="1845"/>
      <c r="FQC122" s="1538"/>
      <c r="FQD122" s="1845"/>
      <c r="FQE122" s="1538"/>
      <c r="FQF122" s="1845"/>
      <c r="FQG122" s="1538"/>
      <c r="FQH122" s="1845"/>
      <c r="FQI122" s="1538"/>
      <c r="FQJ122" s="1845"/>
      <c r="FQK122" s="1538"/>
      <c r="FQL122" s="1845"/>
      <c r="FQM122" s="1538"/>
      <c r="FQN122" s="1845"/>
      <c r="FQO122" s="1538"/>
      <c r="FQP122" s="1845"/>
      <c r="FQQ122" s="1538"/>
      <c r="FQR122" s="1845"/>
      <c r="FQS122" s="1538"/>
      <c r="FQT122" s="1845"/>
      <c r="FQU122" s="1538"/>
      <c r="FQV122" s="1845"/>
      <c r="FQW122" s="1538"/>
      <c r="FQX122" s="1845"/>
      <c r="FQY122" s="1538"/>
      <c r="FQZ122" s="1845"/>
      <c r="FRA122" s="1538"/>
      <c r="FRB122" s="1845"/>
      <c r="FRC122" s="1538"/>
      <c r="FRD122" s="1845"/>
      <c r="FRE122" s="1538"/>
      <c r="FRF122" s="1845"/>
      <c r="FRG122" s="1538"/>
      <c r="FRH122" s="1845"/>
      <c r="FRI122" s="1538"/>
      <c r="FRJ122" s="1845"/>
      <c r="FRK122" s="1538"/>
      <c r="FRL122" s="1845"/>
      <c r="FRM122" s="1538"/>
      <c r="FRN122" s="1845"/>
      <c r="FRO122" s="1538"/>
      <c r="FRP122" s="1845"/>
      <c r="FRQ122" s="1538"/>
      <c r="FRR122" s="1845"/>
      <c r="FRS122" s="1538"/>
      <c r="FRT122" s="1845"/>
      <c r="FRU122" s="1538"/>
      <c r="FRV122" s="1845"/>
      <c r="FRW122" s="1538"/>
      <c r="FRX122" s="1845"/>
      <c r="FRY122" s="1538"/>
      <c r="FRZ122" s="1845"/>
      <c r="FSA122" s="1538"/>
      <c r="FSB122" s="1845"/>
      <c r="FSC122" s="1538"/>
      <c r="FSD122" s="1845"/>
      <c r="FSE122" s="1538"/>
      <c r="FSF122" s="1845"/>
      <c r="FSG122" s="1538"/>
      <c r="FSH122" s="1845"/>
      <c r="FSI122" s="1538"/>
      <c r="FSJ122" s="1845"/>
      <c r="FSK122" s="1538"/>
      <c r="FSL122" s="1845"/>
      <c r="FSM122" s="1538"/>
      <c r="FSN122" s="1845"/>
      <c r="FSO122" s="1538"/>
      <c r="FSP122" s="1845"/>
      <c r="FSQ122" s="1538"/>
      <c r="FSR122" s="1845"/>
      <c r="FSS122" s="1538"/>
      <c r="FST122" s="1845"/>
      <c r="FSU122" s="1538"/>
      <c r="FSV122" s="1845"/>
      <c r="FSW122" s="1538"/>
      <c r="FSX122" s="1845"/>
      <c r="FSY122" s="1538"/>
      <c r="FSZ122" s="1845"/>
      <c r="FTA122" s="1538"/>
      <c r="FTB122" s="1845"/>
      <c r="FTC122" s="1538"/>
      <c r="FTD122" s="1845"/>
      <c r="FTE122" s="1538"/>
      <c r="FTF122" s="1845"/>
      <c r="FTG122" s="1538"/>
      <c r="FTH122" s="1845"/>
      <c r="FTI122" s="1538"/>
      <c r="FTJ122" s="1845"/>
      <c r="FTK122" s="1538"/>
      <c r="FTL122" s="1845"/>
      <c r="FTM122" s="1538"/>
      <c r="FTN122" s="1845"/>
      <c r="FTO122" s="1538"/>
      <c r="FTP122" s="1845"/>
      <c r="FTQ122" s="1538"/>
      <c r="FTR122" s="1845"/>
      <c r="FTS122" s="1538"/>
      <c r="FTT122" s="1845"/>
      <c r="FTU122" s="1538"/>
      <c r="FTV122" s="1845"/>
      <c r="FTW122" s="1538"/>
      <c r="FTX122" s="1845"/>
      <c r="FTY122" s="1538"/>
      <c r="FTZ122" s="1845"/>
      <c r="FUA122" s="1538"/>
      <c r="FUB122" s="1845"/>
      <c r="FUC122" s="1538"/>
      <c r="FUD122" s="1845"/>
      <c r="FUE122" s="1538"/>
      <c r="FUF122" s="1845"/>
      <c r="FUG122" s="1538"/>
      <c r="FUH122" s="1845"/>
      <c r="FUI122" s="1538"/>
      <c r="FUJ122" s="1845"/>
      <c r="FUK122" s="1538"/>
      <c r="FUL122" s="1845"/>
      <c r="FUM122" s="1538"/>
      <c r="FUN122" s="1845"/>
      <c r="FUO122" s="1538"/>
      <c r="FUP122" s="1845"/>
      <c r="FUQ122" s="1538"/>
      <c r="FUR122" s="1845"/>
      <c r="FUS122" s="1538"/>
      <c r="FUT122" s="1845"/>
      <c r="FUU122" s="1538"/>
      <c r="FUV122" s="1845"/>
      <c r="FUW122" s="1538"/>
      <c r="FUX122" s="1845"/>
      <c r="FUY122" s="1538"/>
      <c r="FUZ122" s="1845"/>
      <c r="FVA122" s="1538"/>
      <c r="FVB122" s="1845"/>
      <c r="FVC122" s="1538"/>
      <c r="FVD122" s="1845"/>
      <c r="FVE122" s="1538"/>
      <c r="FVF122" s="1845"/>
      <c r="FVG122" s="1538"/>
      <c r="FVH122" s="1845"/>
      <c r="FVI122" s="1538"/>
      <c r="FVJ122" s="1845"/>
      <c r="FVK122" s="1538"/>
      <c r="FVL122" s="1845"/>
      <c r="FVM122" s="1538"/>
      <c r="FVN122" s="1845"/>
      <c r="FVO122" s="1538"/>
      <c r="FVP122" s="1845"/>
      <c r="FVQ122" s="1538"/>
      <c r="FVR122" s="1845"/>
      <c r="FVS122" s="1538"/>
      <c r="FVT122" s="1845"/>
      <c r="FVU122" s="1538"/>
      <c r="FVV122" s="1845"/>
      <c r="FVW122" s="1538"/>
      <c r="FVX122" s="1845"/>
      <c r="FVY122" s="1538"/>
      <c r="FVZ122" s="1845"/>
      <c r="FWA122" s="1538"/>
      <c r="FWB122" s="1845"/>
      <c r="FWC122" s="1538"/>
      <c r="FWD122" s="1845"/>
      <c r="FWE122" s="1538"/>
      <c r="FWF122" s="1845"/>
      <c r="FWG122" s="1538"/>
      <c r="FWH122" s="1845"/>
      <c r="FWI122" s="1538"/>
      <c r="FWJ122" s="1845"/>
      <c r="FWK122" s="1538"/>
      <c r="FWL122" s="1845"/>
      <c r="FWM122" s="1538"/>
      <c r="FWN122" s="1845"/>
      <c r="FWO122" s="1538"/>
      <c r="FWP122" s="1845"/>
      <c r="FWQ122" s="1538"/>
      <c r="FWR122" s="1845"/>
      <c r="FWS122" s="1538"/>
      <c r="FWT122" s="1845"/>
      <c r="FWU122" s="1538"/>
      <c r="FWV122" s="1845"/>
      <c r="FWW122" s="1538"/>
      <c r="FWX122" s="1845"/>
      <c r="FWY122" s="1538"/>
      <c r="FWZ122" s="1845"/>
      <c r="FXA122" s="1538"/>
      <c r="FXB122" s="1845"/>
      <c r="FXC122" s="1538"/>
      <c r="FXD122" s="1845"/>
      <c r="FXE122" s="1538"/>
      <c r="FXF122" s="1845"/>
      <c r="FXG122" s="1538"/>
      <c r="FXH122" s="1845"/>
      <c r="FXI122" s="1538"/>
      <c r="FXJ122" s="1845"/>
      <c r="FXK122" s="1538"/>
      <c r="FXL122" s="1845"/>
      <c r="FXM122" s="1538"/>
      <c r="FXN122" s="1845"/>
      <c r="FXO122" s="1538"/>
      <c r="FXP122" s="1845"/>
      <c r="FXQ122" s="1538"/>
      <c r="FXR122" s="1845"/>
      <c r="FXS122" s="1538"/>
      <c r="FXT122" s="1845"/>
      <c r="FXU122" s="1538"/>
      <c r="FXV122" s="1845"/>
      <c r="FXW122" s="1538"/>
      <c r="FXX122" s="1845"/>
      <c r="FXY122" s="1538"/>
      <c r="FXZ122" s="1845"/>
      <c r="FYA122" s="1538"/>
      <c r="FYB122" s="1845"/>
      <c r="FYC122" s="1538"/>
      <c r="FYD122" s="1845"/>
      <c r="FYE122" s="1538"/>
      <c r="FYF122" s="1845"/>
      <c r="FYG122" s="1538"/>
      <c r="FYH122" s="1845"/>
      <c r="FYI122" s="1538"/>
      <c r="FYJ122" s="1845"/>
      <c r="FYK122" s="1538"/>
      <c r="FYL122" s="1845"/>
      <c r="FYM122" s="1538"/>
      <c r="FYN122" s="1845"/>
      <c r="FYO122" s="1538"/>
      <c r="FYP122" s="1845"/>
      <c r="FYQ122" s="1538"/>
      <c r="FYR122" s="1845"/>
      <c r="FYS122" s="1538"/>
      <c r="FYT122" s="1845"/>
      <c r="FYU122" s="1538"/>
      <c r="FYV122" s="1845"/>
      <c r="FYW122" s="1538"/>
      <c r="FYX122" s="1845"/>
      <c r="FYY122" s="1538"/>
      <c r="FYZ122" s="1845"/>
      <c r="FZA122" s="1538"/>
      <c r="FZB122" s="1845"/>
      <c r="FZC122" s="1538"/>
      <c r="FZD122" s="1845"/>
      <c r="FZE122" s="1538"/>
      <c r="FZF122" s="1845"/>
      <c r="FZG122" s="1538"/>
      <c r="FZH122" s="1845"/>
      <c r="FZI122" s="1538"/>
      <c r="FZJ122" s="1845"/>
      <c r="FZK122" s="1538"/>
      <c r="FZL122" s="1845"/>
      <c r="FZM122" s="1538"/>
      <c r="FZN122" s="1845"/>
      <c r="FZO122" s="1538"/>
      <c r="FZP122" s="1845"/>
      <c r="FZQ122" s="1538"/>
      <c r="FZR122" s="1845"/>
      <c r="FZS122" s="1538"/>
      <c r="FZT122" s="1845"/>
      <c r="FZU122" s="1538"/>
      <c r="FZV122" s="1845"/>
      <c r="FZW122" s="1538"/>
      <c r="FZX122" s="1845"/>
      <c r="FZY122" s="1538"/>
      <c r="FZZ122" s="1845"/>
      <c r="GAA122" s="1538"/>
      <c r="GAB122" s="1845"/>
      <c r="GAC122" s="1538"/>
      <c r="GAD122" s="1845"/>
      <c r="GAE122" s="1538"/>
      <c r="GAF122" s="1845"/>
      <c r="GAG122" s="1538"/>
      <c r="GAH122" s="1845"/>
      <c r="GAI122" s="1538"/>
      <c r="GAJ122" s="1845"/>
      <c r="GAK122" s="1538"/>
      <c r="GAL122" s="1845"/>
      <c r="GAM122" s="1538"/>
      <c r="GAN122" s="1845"/>
      <c r="GAO122" s="1538"/>
      <c r="GAP122" s="1845"/>
      <c r="GAQ122" s="1538"/>
      <c r="GAR122" s="1845"/>
      <c r="GAS122" s="1538"/>
      <c r="GAT122" s="1845"/>
      <c r="GAU122" s="1538"/>
      <c r="GAV122" s="1845"/>
      <c r="GAW122" s="1538"/>
      <c r="GAX122" s="1845"/>
      <c r="GAY122" s="1538"/>
      <c r="GAZ122" s="1845"/>
      <c r="GBA122" s="1538"/>
      <c r="GBB122" s="1845"/>
      <c r="GBC122" s="1538"/>
      <c r="GBD122" s="1845"/>
      <c r="GBE122" s="1538"/>
      <c r="GBF122" s="1845"/>
      <c r="GBG122" s="1538"/>
      <c r="GBH122" s="1845"/>
      <c r="GBI122" s="1538"/>
      <c r="GBJ122" s="1845"/>
      <c r="GBK122" s="1538"/>
      <c r="GBL122" s="1845"/>
      <c r="GBM122" s="1538"/>
      <c r="GBN122" s="1845"/>
      <c r="GBO122" s="1538"/>
      <c r="GBP122" s="1845"/>
      <c r="GBQ122" s="1538"/>
      <c r="GBR122" s="1845"/>
      <c r="GBS122" s="1538"/>
      <c r="GBT122" s="1845"/>
      <c r="GBU122" s="1538"/>
      <c r="GBV122" s="1845"/>
      <c r="GBW122" s="1538"/>
      <c r="GBX122" s="1845"/>
      <c r="GBY122" s="1538"/>
      <c r="GBZ122" s="1845"/>
      <c r="GCA122" s="1538"/>
      <c r="GCB122" s="1845"/>
      <c r="GCC122" s="1538"/>
      <c r="GCD122" s="1845"/>
      <c r="GCE122" s="1538"/>
      <c r="GCF122" s="1845"/>
      <c r="GCG122" s="1538"/>
      <c r="GCH122" s="1845"/>
      <c r="GCI122" s="1538"/>
      <c r="GCJ122" s="1845"/>
      <c r="GCK122" s="1538"/>
      <c r="GCL122" s="1845"/>
      <c r="GCM122" s="1538"/>
      <c r="GCN122" s="1845"/>
      <c r="GCO122" s="1538"/>
      <c r="GCP122" s="1845"/>
      <c r="GCQ122" s="1538"/>
      <c r="GCR122" s="1845"/>
      <c r="GCS122" s="1538"/>
      <c r="GCT122" s="1845"/>
      <c r="GCU122" s="1538"/>
      <c r="GCV122" s="1845"/>
      <c r="GCW122" s="1538"/>
      <c r="GCX122" s="1845"/>
      <c r="GCY122" s="1538"/>
      <c r="GCZ122" s="1845"/>
      <c r="GDA122" s="1538"/>
      <c r="GDB122" s="1845"/>
      <c r="GDC122" s="1538"/>
      <c r="GDD122" s="1845"/>
      <c r="GDE122" s="1538"/>
      <c r="GDF122" s="1845"/>
      <c r="GDG122" s="1538"/>
      <c r="GDH122" s="1845"/>
      <c r="GDI122" s="1538"/>
      <c r="GDJ122" s="1845"/>
      <c r="GDK122" s="1538"/>
      <c r="GDL122" s="1845"/>
      <c r="GDM122" s="1538"/>
      <c r="GDN122" s="1845"/>
      <c r="GDO122" s="1538"/>
      <c r="GDP122" s="1845"/>
      <c r="GDQ122" s="1538"/>
      <c r="GDR122" s="1845"/>
      <c r="GDS122" s="1538"/>
      <c r="GDT122" s="1845"/>
      <c r="GDU122" s="1538"/>
      <c r="GDV122" s="1845"/>
      <c r="GDW122" s="1538"/>
      <c r="GDX122" s="1845"/>
      <c r="GDY122" s="1538"/>
      <c r="GDZ122" s="1845"/>
      <c r="GEA122" s="1538"/>
      <c r="GEB122" s="1845"/>
      <c r="GEC122" s="1538"/>
      <c r="GED122" s="1845"/>
      <c r="GEE122" s="1538"/>
      <c r="GEF122" s="1845"/>
      <c r="GEG122" s="1538"/>
      <c r="GEH122" s="1845"/>
      <c r="GEI122" s="1538"/>
      <c r="GEJ122" s="1845"/>
      <c r="GEK122" s="1538"/>
      <c r="GEL122" s="1845"/>
      <c r="GEM122" s="1538"/>
      <c r="GEN122" s="1845"/>
      <c r="GEO122" s="1538"/>
      <c r="GEP122" s="1845"/>
      <c r="GEQ122" s="1538"/>
      <c r="GER122" s="1845"/>
      <c r="GES122" s="1538"/>
      <c r="GET122" s="1845"/>
      <c r="GEU122" s="1538"/>
      <c r="GEV122" s="1845"/>
      <c r="GEW122" s="1538"/>
      <c r="GEX122" s="1845"/>
      <c r="GEY122" s="1538"/>
      <c r="GEZ122" s="1845"/>
      <c r="GFA122" s="1538"/>
      <c r="GFB122" s="1845"/>
      <c r="GFC122" s="1538"/>
      <c r="GFD122" s="1845"/>
      <c r="GFE122" s="1538"/>
      <c r="GFF122" s="1845"/>
      <c r="GFG122" s="1538"/>
      <c r="GFH122" s="1845"/>
      <c r="GFI122" s="1538"/>
      <c r="GFJ122" s="1845"/>
      <c r="GFK122" s="1538"/>
      <c r="GFL122" s="1845"/>
      <c r="GFM122" s="1538"/>
      <c r="GFN122" s="1845"/>
      <c r="GFO122" s="1538"/>
      <c r="GFP122" s="1845"/>
      <c r="GFQ122" s="1538"/>
      <c r="GFR122" s="1845"/>
      <c r="GFS122" s="1538"/>
      <c r="GFT122" s="1845"/>
      <c r="GFU122" s="1538"/>
      <c r="GFV122" s="1845"/>
      <c r="GFW122" s="1538"/>
      <c r="GFX122" s="1845"/>
      <c r="GFY122" s="1538"/>
      <c r="GFZ122" s="1845"/>
      <c r="GGA122" s="1538"/>
      <c r="GGB122" s="1845"/>
      <c r="GGC122" s="1538"/>
      <c r="GGD122" s="1845"/>
      <c r="GGE122" s="1538"/>
      <c r="GGF122" s="1845"/>
      <c r="GGG122" s="1538"/>
      <c r="GGH122" s="1845"/>
      <c r="GGI122" s="1538"/>
      <c r="GGJ122" s="1845"/>
      <c r="GGK122" s="1538"/>
      <c r="GGL122" s="1845"/>
      <c r="GGM122" s="1538"/>
      <c r="GGN122" s="1845"/>
      <c r="GGO122" s="1538"/>
      <c r="GGP122" s="1845"/>
      <c r="GGQ122" s="1538"/>
      <c r="GGR122" s="1845"/>
      <c r="GGS122" s="1538"/>
      <c r="GGT122" s="1845"/>
      <c r="GGU122" s="1538"/>
      <c r="GGV122" s="1845"/>
      <c r="GGW122" s="1538"/>
      <c r="GGX122" s="1845"/>
      <c r="GGY122" s="1538"/>
      <c r="GGZ122" s="1845"/>
      <c r="GHA122" s="1538"/>
      <c r="GHB122" s="1845"/>
      <c r="GHC122" s="1538"/>
      <c r="GHD122" s="1845"/>
      <c r="GHE122" s="1538"/>
      <c r="GHF122" s="1845"/>
      <c r="GHG122" s="1538"/>
      <c r="GHH122" s="1845"/>
      <c r="GHI122" s="1538"/>
      <c r="GHJ122" s="1845"/>
      <c r="GHK122" s="1538"/>
      <c r="GHL122" s="1845"/>
      <c r="GHM122" s="1538"/>
      <c r="GHN122" s="1845"/>
      <c r="GHO122" s="1538"/>
      <c r="GHP122" s="1845"/>
      <c r="GHQ122" s="1538"/>
      <c r="GHR122" s="1845"/>
      <c r="GHS122" s="1538"/>
      <c r="GHT122" s="1845"/>
      <c r="GHU122" s="1538"/>
      <c r="GHV122" s="1845"/>
      <c r="GHW122" s="1538"/>
      <c r="GHX122" s="1845"/>
      <c r="GHY122" s="1538"/>
      <c r="GHZ122" s="1845"/>
      <c r="GIA122" s="1538"/>
      <c r="GIB122" s="1845"/>
      <c r="GIC122" s="1538"/>
      <c r="GID122" s="1845"/>
      <c r="GIE122" s="1538"/>
      <c r="GIF122" s="1845"/>
      <c r="GIG122" s="1538"/>
      <c r="GIH122" s="1845"/>
      <c r="GII122" s="1538"/>
      <c r="GIJ122" s="1845"/>
      <c r="GIK122" s="1538"/>
      <c r="GIL122" s="1845"/>
      <c r="GIM122" s="1538"/>
      <c r="GIN122" s="1845"/>
      <c r="GIO122" s="1538"/>
      <c r="GIP122" s="1845"/>
      <c r="GIQ122" s="1538"/>
      <c r="GIR122" s="1845"/>
      <c r="GIS122" s="1538"/>
      <c r="GIT122" s="1845"/>
      <c r="GIU122" s="1538"/>
      <c r="GIV122" s="1845"/>
      <c r="GIW122" s="1538"/>
      <c r="GIX122" s="1845"/>
      <c r="GIY122" s="1538"/>
      <c r="GIZ122" s="1845"/>
      <c r="GJA122" s="1538"/>
      <c r="GJB122" s="1845"/>
      <c r="GJC122" s="1538"/>
      <c r="GJD122" s="1845"/>
      <c r="GJE122" s="1538"/>
      <c r="GJF122" s="1845"/>
      <c r="GJG122" s="1538"/>
      <c r="GJH122" s="1845"/>
      <c r="GJI122" s="1538"/>
      <c r="GJJ122" s="1845"/>
      <c r="GJK122" s="1538"/>
      <c r="GJL122" s="1845"/>
      <c r="GJM122" s="1538"/>
      <c r="GJN122" s="1845"/>
      <c r="GJO122" s="1538"/>
      <c r="GJP122" s="1845"/>
      <c r="GJQ122" s="1538"/>
      <c r="GJR122" s="1845"/>
      <c r="GJS122" s="1538"/>
      <c r="GJT122" s="1845"/>
      <c r="GJU122" s="1538"/>
      <c r="GJV122" s="1845"/>
      <c r="GJW122" s="1538"/>
      <c r="GJX122" s="1845"/>
      <c r="GJY122" s="1538"/>
      <c r="GJZ122" s="1845"/>
      <c r="GKA122" s="1538"/>
      <c r="GKB122" s="1845"/>
      <c r="GKC122" s="1538"/>
      <c r="GKD122" s="1845"/>
      <c r="GKE122" s="1538"/>
      <c r="GKF122" s="1845"/>
      <c r="GKG122" s="1538"/>
      <c r="GKH122" s="1845"/>
      <c r="GKI122" s="1538"/>
      <c r="GKJ122" s="1845"/>
      <c r="GKK122" s="1538"/>
      <c r="GKL122" s="1845"/>
      <c r="GKM122" s="1538"/>
      <c r="GKN122" s="1845"/>
      <c r="GKO122" s="1538"/>
      <c r="GKP122" s="1845"/>
      <c r="GKQ122" s="1538"/>
      <c r="GKR122" s="1845"/>
      <c r="GKS122" s="1538"/>
      <c r="GKT122" s="1845"/>
      <c r="GKU122" s="1538"/>
      <c r="GKV122" s="1845"/>
      <c r="GKW122" s="1538"/>
      <c r="GKX122" s="1845"/>
      <c r="GKY122" s="1538"/>
      <c r="GKZ122" s="1845"/>
      <c r="GLA122" s="1538"/>
      <c r="GLB122" s="1845"/>
      <c r="GLC122" s="1538"/>
      <c r="GLD122" s="1845"/>
      <c r="GLE122" s="1538"/>
      <c r="GLF122" s="1845"/>
      <c r="GLG122" s="1538"/>
      <c r="GLH122" s="1845"/>
      <c r="GLI122" s="1538"/>
      <c r="GLJ122" s="1845"/>
      <c r="GLK122" s="1538"/>
      <c r="GLL122" s="1845"/>
      <c r="GLM122" s="1538"/>
      <c r="GLN122" s="1845"/>
      <c r="GLO122" s="1538"/>
      <c r="GLP122" s="1845"/>
      <c r="GLQ122" s="1538"/>
      <c r="GLR122" s="1845"/>
      <c r="GLS122" s="1538"/>
      <c r="GLT122" s="1845"/>
      <c r="GLU122" s="1538"/>
      <c r="GLV122" s="1845"/>
      <c r="GLW122" s="1538"/>
      <c r="GLX122" s="1845"/>
      <c r="GLY122" s="1538"/>
      <c r="GLZ122" s="1845"/>
      <c r="GMA122" s="1538"/>
      <c r="GMB122" s="1845"/>
      <c r="GMC122" s="1538"/>
      <c r="GMD122" s="1845"/>
      <c r="GME122" s="1538"/>
      <c r="GMF122" s="1845"/>
      <c r="GMG122" s="1538"/>
      <c r="GMH122" s="1845"/>
      <c r="GMI122" s="1538"/>
      <c r="GMJ122" s="1845"/>
      <c r="GMK122" s="1538"/>
      <c r="GML122" s="1845"/>
      <c r="GMM122" s="1538"/>
      <c r="GMN122" s="1845"/>
      <c r="GMO122" s="1538"/>
      <c r="GMP122" s="1845"/>
      <c r="GMQ122" s="1538"/>
      <c r="GMR122" s="1845"/>
      <c r="GMS122" s="1538"/>
      <c r="GMT122" s="1845"/>
      <c r="GMU122" s="1538"/>
      <c r="GMV122" s="1845"/>
      <c r="GMW122" s="1538"/>
      <c r="GMX122" s="1845"/>
      <c r="GMY122" s="1538"/>
      <c r="GMZ122" s="1845"/>
      <c r="GNA122" s="1538"/>
      <c r="GNB122" s="1845"/>
      <c r="GNC122" s="1538"/>
      <c r="GND122" s="1845"/>
      <c r="GNE122" s="1538"/>
      <c r="GNF122" s="1845"/>
      <c r="GNG122" s="1538"/>
      <c r="GNH122" s="1845"/>
      <c r="GNI122" s="1538"/>
      <c r="GNJ122" s="1845"/>
      <c r="GNK122" s="1538"/>
      <c r="GNL122" s="1845"/>
      <c r="GNM122" s="1538"/>
      <c r="GNN122" s="1845"/>
      <c r="GNO122" s="1538"/>
      <c r="GNP122" s="1845"/>
      <c r="GNQ122" s="1538"/>
      <c r="GNR122" s="1845"/>
      <c r="GNS122" s="1538"/>
      <c r="GNT122" s="1845"/>
      <c r="GNU122" s="1538"/>
      <c r="GNV122" s="1845"/>
      <c r="GNW122" s="1538"/>
      <c r="GNX122" s="1845"/>
      <c r="GNY122" s="1538"/>
      <c r="GNZ122" s="1845"/>
      <c r="GOA122" s="1538"/>
      <c r="GOB122" s="1845"/>
      <c r="GOC122" s="1538"/>
      <c r="GOD122" s="1845"/>
      <c r="GOE122" s="1538"/>
      <c r="GOF122" s="1845"/>
      <c r="GOG122" s="1538"/>
      <c r="GOH122" s="1845"/>
      <c r="GOI122" s="1538"/>
      <c r="GOJ122" s="1845"/>
      <c r="GOK122" s="1538"/>
      <c r="GOL122" s="1845"/>
      <c r="GOM122" s="1538"/>
      <c r="GON122" s="1845"/>
      <c r="GOO122" s="1538"/>
      <c r="GOP122" s="1845"/>
      <c r="GOQ122" s="1538"/>
      <c r="GOR122" s="1845"/>
      <c r="GOS122" s="1538"/>
      <c r="GOT122" s="1845"/>
      <c r="GOU122" s="1538"/>
      <c r="GOV122" s="1845"/>
      <c r="GOW122" s="1538"/>
      <c r="GOX122" s="1845"/>
      <c r="GOY122" s="1538"/>
      <c r="GOZ122" s="1845"/>
      <c r="GPA122" s="1538"/>
      <c r="GPB122" s="1845"/>
      <c r="GPC122" s="1538"/>
      <c r="GPD122" s="1845"/>
      <c r="GPE122" s="1538"/>
      <c r="GPF122" s="1845"/>
      <c r="GPG122" s="1538"/>
      <c r="GPH122" s="1845"/>
      <c r="GPI122" s="1538"/>
      <c r="GPJ122" s="1845"/>
      <c r="GPK122" s="1538"/>
      <c r="GPL122" s="1845"/>
      <c r="GPM122" s="1538"/>
      <c r="GPN122" s="1845"/>
      <c r="GPO122" s="1538"/>
      <c r="GPP122" s="1845"/>
      <c r="GPQ122" s="1538"/>
      <c r="GPR122" s="1845"/>
      <c r="GPS122" s="1538"/>
      <c r="GPT122" s="1845"/>
      <c r="GPU122" s="1538"/>
      <c r="GPV122" s="1845"/>
      <c r="GPW122" s="1538"/>
      <c r="GPX122" s="1845"/>
      <c r="GPY122" s="1538"/>
      <c r="GPZ122" s="1845"/>
      <c r="GQA122" s="1538"/>
      <c r="GQB122" s="1845"/>
      <c r="GQC122" s="1538"/>
      <c r="GQD122" s="1845"/>
      <c r="GQE122" s="1538"/>
      <c r="GQF122" s="1845"/>
      <c r="GQG122" s="1538"/>
      <c r="GQH122" s="1845"/>
      <c r="GQI122" s="1538"/>
      <c r="GQJ122" s="1845"/>
      <c r="GQK122" s="1538"/>
      <c r="GQL122" s="1845"/>
      <c r="GQM122" s="1538"/>
      <c r="GQN122" s="1845"/>
      <c r="GQO122" s="1538"/>
      <c r="GQP122" s="1845"/>
      <c r="GQQ122" s="1538"/>
      <c r="GQR122" s="1845"/>
      <c r="GQS122" s="1538"/>
      <c r="GQT122" s="1845"/>
      <c r="GQU122" s="1538"/>
      <c r="GQV122" s="1845"/>
      <c r="GQW122" s="1538"/>
      <c r="GQX122" s="1845"/>
      <c r="GQY122" s="1538"/>
      <c r="GQZ122" s="1845"/>
      <c r="GRA122" s="1538"/>
      <c r="GRB122" s="1845"/>
      <c r="GRC122" s="1538"/>
      <c r="GRD122" s="1845"/>
      <c r="GRE122" s="1538"/>
      <c r="GRF122" s="1845"/>
      <c r="GRG122" s="1538"/>
      <c r="GRH122" s="1845"/>
      <c r="GRI122" s="1538"/>
      <c r="GRJ122" s="1845"/>
      <c r="GRK122" s="1538"/>
      <c r="GRL122" s="1845"/>
      <c r="GRM122" s="1538"/>
      <c r="GRN122" s="1845"/>
      <c r="GRO122" s="1538"/>
      <c r="GRP122" s="1845"/>
      <c r="GRQ122" s="1538"/>
      <c r="GRR122" s="1845"/>
      <c r="GRS122" s="1538"/>
      <c r="GRT122" s="1845"/>
      <c r="GRU122" s="1538"/>
      <c r="GRV122" s="1845"/>
      <c r="GRW122" s="1538"/>
      <c r="GRX122" s="1845"/>
      <c r="GRY122" s="1538"/>
      <c r="GRZ122" s="1845"/>
      <c r="GSA122" s="1538"/>
      <c r="GSB122" s="1845"/>
      <c r="GSC122" s="1538"/>
      <c r="GSD122" s="1845"/>
      <c r="GSE122" s="1538"/>
      <c r="GSF122" s="1845"/>
      <c r="GSG122" s="1538"/>
      <c r="GSH122" s="1845"/>
      <c r="GSI122" s="1538"/>
      <c r="GSJ122" s="1845"/>
      <c r="GSK122" s="1538"/>
      <c r="GSL122" s="1845"/>
      <c r="GSM122" s="1538"/>
      <c r="GSN122" s="1845"/>
      <c r="GSO122" s="1538"/>
      <c r="GSP122" s="1845"/>
      <c r="GSQ122" s="1538"/>
      <c r="GSR122" s="1845"/>
      <c r="GSS122" s="1538"/>
      <c r="GST122" s="1845"/>
      <c r="GSU122" s="1538"/>
      <c r="GSV122" s="1845"/>
      <c r="GSW122" s="1538"/>
      <c r="GSX122" s="1845"/>
      <c r="GSY122" s="1538"/>
      <c r="GSZ122" s="1845"/>
      <c r="GTA122" s="1538"/>
      <c r="GTB122" s="1845"/>
      <c r="GTC122" s="1538"/>
      <c r="GTD122" s="1845"/>
      <c r="GTE122" s="1538"/>
      <c r="GTF122" s="1845"/>
      <c r="GTG122" s="1538"/>
      <c r="GTH122" s="1845"/>
      <c r="GTI122" s="1538"/>
      <c r="GTJ122" s="1845"/>
      <c r="GTK122" s="1538"/>
      <c r="GTL122" s="1845"/>
      <c r="GTM122" s="1538"/>
      <c r="GTN122" s="1845"/>
      <c r="GTO122" s="1538"/>
      <c r="GTP122" s="1845"/>
      <c r="GTQ122" s="1538"/>
      <c r="GTR122" s="1845"/>
      <c r="GTS122" s="1538"/>
      <c r="GTT122" s="1845"/>
      <c r="GTU122" s="1538"/>
      <c r="GTV122" s="1845"/>
      <c r="GTW122" s="1538"/>
      <c r="GTX122" s="1845"/>
      <c r="GTY122" s="1538"/>
      <c r="GTZ122" s="1845"/>
      <c r="GUA122" s="1538"/>
      <c r="GUB122" s="1845"/>
      <c r="GUC122" s="1538"/>
      <c r="GUD122" s="1845"/>
      <c r="GUE122" s="1538"/>
      <c r="GUF122" s="1845"/>
      <c r="GUG122" s="1538"/>
      <c r="GUH122" s="1845"/>
      <c r="GUI122" s="1538"/>
      <c r="GUJ122" s="1845"/>
      <c r="GUK122" s="1538"/>
      <c r="GUL122" s="1845"/>
      <c r="GUM122" s="1538"/>
      <c r="GUN122" s="1845"/>
      <c r="GUO122" s="1538"/>
      <c r="GUP122" s="1845"/>
      <c r="GUQ122" s="1538"/>
      <c r="GUR122" s="1845"/>
      <c r="GUS122" s="1538"/>
      <c r="GUT122" s="1845"/>
      <c r="GUU122" s="1538"/>
      <c r="GUV122" s="1845"/>
      <c r="GUW122" s="1538"/>
      <c r="GUX122" s="1845"/>
      <c r="GUY122" s="1538"/>
      <c r="GUZ122" s="1845"/>
      <c r="GVA122" s="1538"/>
      <c r="GVB122" s="1845"/>
      <c r="GVC122" s="1538"/>
      <c r="GVD122" s="1845"/>
      <c r="GVE122" s="1538"/>
      <c r="GVF122" s="1845"/>
      <c r="GVG122" s="1538"/>
      <c r="GVH122" s="1845"/>
      <c r="GVI122" s="1538"/>
      <c r="GVJ122" s="1845"/>
      <c r="GVK122" s="1538"/>
      <c r="GVL122" s="1845"/>
      <c r="GVM122" s="1538"/>
      <c r="GVN122" s="1845"/>
      <c r="GVO122" s="1538"/>
      <c r="GVP122" s="1845"/>
      <c r="GVQ122" s="1538"/>
      <c r="GVR122" s="1845"/>
      <c r="GVS122" s="1538"/>
      <c r="GVT122" s="1845"/>
      <c r="GVU122" s="1538"/>
      <c r="GVV122" s="1845"/>
      <c r="GVW122" s="1538"/>
      <c r="GVX122" s="1845"/>
      <c r="GVY122" s="1538"/>
      <c r="GVZ122" s="1845"/>
      <c r="GWA122" s="1538"/>
      <c r="GWB122" s="1845"/>
      <c r="GWC122" s="1538"/>
      <c r="GWD122" s="1845"/>
      <c r="GWE122" s="1538"/>
      <c r="GWF122" s="1845"/>
      <c r="GWG122" s="1538"/>
      <c r="GWH122" s="1845"/>
      <c r="GWI122" s="1538"/>
      <c r="GWJ122" s="1845"/>
      <c r="GWK122" s="1538"/>
      <c r="GWL122" s="1845"/>
      <c r="GWM122" s="1538"/>
      <c r="GWN122" s="1845"/>
      <c r="GWO122" s="1538"/>
      <c r="GWP122" s="1845"/>
      <c r="GWQ122" s="1538"/>
      <c r="GWR122" s="1845"/>
      <c r="GWS122" s="1538"/>
      <c r="GWT122" s="1845"/>
      <c r="GWU122" s="1538"/>
      <c r="GWV122" s="1845"/>
      <c r="GWW122" s="1538"/>
      <c r="GWX122" s="1845"/>
      <c r="GWY122" s="1538"/>
      <c r="GWZ122" s="1845"/>
      <c r="GXA122" s="1538"/>
      <c r="GXB122" s="1845"/>
      <c r="GXC122" s="1538"/>
      <c r="GXD122" s="1845"/>
      <c r="GXE122" s="1538"/>
      <c r="GXF122" s="1845"/>
      <c r="GXG122" s="1538"/>
      <c r="GXH122" s="1845"/>
      <c r="GXI122" s="1538"/>
      <c r="GXJ122" s="1845"/>
      <c r="GXK122" s="1538"/>
      <c r="GXL122" s="1845"/>
      <c r="GXM122" s="1538"/>
      <c r="GXN122" s="1845"/>
      <c r="GXO122" s="1538"/>
      <c r="GXP122" s="1845"/>
      <c r="GXQ122" s="1538"/>
      <c r="GXR122" s="1845"/>
      <c r="GXS122" s="1538"/>
      <c r="GXT122" s="1845"/>
      <c r="GXU122" s="1538"/>
      <c r="GXV122" s="1845"/>
      <c r="GXW122" s="1538"/>
      <c r="GXX122" s="1845"/>
      <c r="GXY122" s="1538"/>
      <c r="GXZ122" s="1845"/>
      <c r="GYA122" s="1538"/>
      <c r="GYB122" s="1845"/>
      <c r="GYC122" s="1538"/>
      <c r="GYD122" s="1845"/>
      <c r="GYE122" s="1538"/>
      <c r="GYF122" s="1845"/>
      <c r="GYG122" s="1538"/>
      <c r="GYH122" s="1845"/>
      <c r="GYI122" s="1538"/>
      <c r="GYJ122" s="1845"/>
      <c r="GYK122" s="1538"/>
      <c r="GYL122" s="1845"/>
      <c r="GYM122" s="1538"/>
      <c r="GYN122" s="1845"/>
      <c r="GYO122" s="1538"/>
      <c r="GYP122" s="1845"/>
      <c r="GYQ122" s="1538"/>
      <c r="GYR122" s="1845"/>
      <c r="GYS122" s="1538"/>
      <c r="GYT122" s="1845"/>
      <c r="GYU122" s="1538"/>
      <c r="GYV122" s="1845"/>
      <c r="GYW122" s="1538"/>
      <c r="GYX122" s="1845"/>
      <c r="GYY122" s="1538"/>
      <c r="GYZ122" s="1845"/>
      <c r="GZA122" s="1538"/>
      <c r="GZB122" s="1845"/>
      <c r="GZC122" s="1538"/>
      <c r="GZD122" s="1845"/>
      <c r="GZE122" s="1538"/>
      <c r="GZF122" s="1845"/>
      <c r="GZG122" s="1538"/>
      <c r="GZH122" s="1845"/>
      <c r="GZI122" s="1538"/>
      <c r="GZJ122" s="1845"/>
      <c r="GZK122" s="1538"/>
      <c r="GZL122" s="1845"/>
      <c r="GZM122" s="1538"/>
      <c r="GZN122" s="1845"/>
      <c r="GZO122" s="1538"/>
      <c r="GZP122" s="1845"/>
      <c r="GZQ122" s="1538"/>
      <c r="GZR122" s="1845"/>
      <c r="GZS122" s="1538"/>
      <c r="GZT122" s="1845"/>
      <c r="GZU122" s="1538"/>
      <c r="GZV122" s="1845"/>
      <c r="GZW122" s="1538"/>
      <c r="GZX122" s="1845"/>
      <c r="GZY122" s="1538"/>
      <c r="GZZ122" s="1845"/>
      <c r="HAA122" s="1538"/>
      <c r="HAB122" s="1845"/>
      <c r="HAC122" s="1538"/>
      <c r="HAD122" s="1845"/>
      <c r="HAE122" s="1538"/>
      <c r="HAF122" s="1845"/>
      <c r="HAG122" s="1538"/>
      <c r="HAH122" s="1845"/>
      <c r="HAI122" s="1538"/>
      <c r="HAJ122" s="1845"/>
      <c r="HAK122" s="1538"/>
      <c r="HAL122" s="1845"/>
      <c r="HAM122" s="1538"/>
      <c r="HAN122" s="1845"/>
      <c r="HAO122" s="1538"/>
      <c r="HAP122" s="1845"/>
      <c r="HAQ122" s="1538"/>
      <c r="HAR122" s="1845"/>
      <c r="HAS122" s="1538"/>
      <c r="HAT122" s="1845"/>
      <c r="HAU122" s="1538"/>
      <c r="HAV122" s="1845"/>
      <c r="HAW122" s="1538"/>
      <c r="HAX122" s="1845"/>
      <c r="HAY122" s="1538"/>
      <c r="HAZ122" s="1845"/>
      <c r="HBA122" s="1538"/>
      <c r="HBB122" s="1845"/>
      <c r="HBC122" s="1538"/>
      <c r="HBD122" s="1845"/>
      <c r="HBE122" s="1538"/>
      <c r="HBF122" s="1845"/>
      <c r="HBG122" s="1538"/>
      <c r="HBH122" s="1845"/>
      <c r="HBI122" s="1538"/>
      <c r="HBJ122" s="1845"/>
      <c r="HBK122" s="1538"/>
      <c r="HBL122" s="1845"/>
      <c r="HBM122" s="1538"/>
      <c r="HBN122" s="1845"/>
      <c r="HBO122" s="1538"/>
      <c r="HBP122" s="1845"/>
      <c r="HBQ122" s="1538"/>
      <c r="HBR122" s="1845"/>
      <c r="HBS122" s="1538"/>
      <c r="HBT122" s="1845"/>
      <c r="HBU122" s="1538"/>
      <c r="HBV122" s="1845"/>
      <c r="HBW122" s="1538"/>
      <c r="HBX122" s="1845"/>
      <c r="HBY122" s="1538"/>
      <c r="HBZ122" s="1845"/>
      <c r="HCA122" s="1538"/>
      <c r="HCB122" s="1845"/>
      <c r="HCC122" s="1538"/>
      <c r="HCD122" s="1845"/>
      <c r="HCE122" s="1538"/>
      <c r="HCF122" s="1845"/>
      <c r="HCG122" s="1538"/>
      <c r="HCH122" s="1845"/>
      <c r="HCI122" s="1538"/>
      <c r="HCJ122" s="1845"/>
      <c r="HCK122" s="1538"/>
      <c r="HCL122" s="1845"/>
      <c r="HCM122" s="1538"/>
      <c r="HCN122" s="1845"/>
      <c r="HCO122" s="1538"/>
      <c r="HCP122" s="1845"/>
      <c r="HCQ122" s="1538"/>
      <c r="HCR122" s="1845"/>
      <c r="HCS122" s="1538"/>
      <c r="HCT122" s="1845"/>
      <c r="HCU122" s="1538"/>
      <c r="HCV122" s="1845"/>
      <c r="HCW122" s="1538"/>
      <c r="HCX122" s="1845"/>
      <c r="HCY122" s="1538"/>
      <c r="HCZ122" s="1845"/>
      <c r="HDA122" s="1538"/>
      <c r="HDB122" s="1845"/>
      <c r="HDC122" s="1538"/>
      <c r="HDD122" s="1845"/>
      <c r="HDE122" s="1538"/>
      <c r="HDF122" s="1845"/>
      <c r="HDG122" s="1538"/>
      <c r="HDH122" s="1845"/>
      <c r="HDI122" s="1538"/>
      <c r="HDJ122" s="1845"/>
      <c r="HDK122" s="1538"/>
      <c r="HDL122" s="1845"/>
      <c r="HDM122" s="1538"/>
      <c r="HDN122" s="1845"/>
      <c r="HDO122" s="1538"/>
      <c r="HDP122" s="1845"/>
      <c r="HDQ122" s="1538"/>
      <c r="HDR122" s="1845"/>
      <c r="HDS122" s="1538"/>
      <c r="HDT122" s="1845"/>
      <c r="HDU122" s="1538"/>
      <c r="HDV122" s="1845"/>
      <c r="HDW122" s="1538"/>
      <c r="HDX122" s="1845"/>
      <c r="HDY122" s="1538"/>
      <c r="HDZ122" s="1845"/>
      <c r="HEA122" s="1538"/>
      <c r="HEB122" s="1845"/>
      <c r="HEC122" s="1538"/>
      <c r="HED122" s="1845"/>
      <c r="HEE122" s="1538"/>
      <c r="HEF122" s="1845"/>
      <c r="HEG122" s="1538"/>
      <c r="HEH122" s="1845"/>
      <c r="HEI122" s="1538"/>
      <c r="HEJ122" s="1845"/>
      <c r="HEK122" s="1538"/>
      <c r="HEL122" s="1845"/>
      <c r="HEM122" s="1538"/>
      <c r="HEN122" s="1845"/>
      <c r="HEO122" s="1538"/>
      <c r="HEP122" s="1845"/>
      <c r="HEQ122" s="1538"/>
      <c r="HER122" s="1845"/>
      <c r="HES122" s="1538"/>
      <c r="HET122" s="1845"/>
      <c r="HEU122" s="1538"/>
      <c r="HEV122" s="1845"/>
      <c r="HEW122" s="1538"/>
      <c r="HEX122" s="1845"/>
      <c r="HEY122" s="1538"/>
      <c r="HEZ122" s="1845"/>
      <c r="HFA122" s="1538"/>
      <c r="HFB122" s="1845"/>
      <c r="HFC122" s="1538"/>
      <c r="HFD122" s="1845"/>
      <c r="HFE122" s="1538"/>
      <c r="HFF122" s="1845"/>
      <c r="HFG122" s="1538"/>
      <c r="HFH122" s="1845"/>
      <c r="HFI122" s="1538"/>
      <c r="HFJ122" s="1845"/>
      <c r="HFK122" s="1538"/>
      <c r="HFL122" s="1845"/>
      <c r="HFM122" s="1538"/>
      <c r="HFN122" s="1845"/>
      <c r="HFO122" s="1538"/>
      <c r="HFP122" s="1845"/>
      <c r="HFQ122" s="1538"/>
      <c r="HFR122" s="1845"/>
      <c r="HFS122" s="1538"/>
      <c r="HFT122" s="1845"/>
      <c r="HFU122" s="1538"/>
      <c r="HFV122" s="1845"/>
      <c r="HFW122" s="1538"/>
      <c r="HFX122" s="1845"/>
      <c r="HFY122" s="1538"/>
      <c r="HFZ122" s="1845"/>
      <c r="HGA122" s="1538"/>
      <c r="HGB122" s="1845"/>
      <c r="HGC122" s="1538"/>
      <c r="HGD122" s="1845"/>
      <c r="HGE122" s="1538"/>
      <c r="HGF122" s="1845"/>
      <c r="HGG122" s="1538"/>
      <c r="HGH122" s="1845"/>
      <c r="HGI122" s="1538"/>
      <c r="HGJ122" s="1845"/>
      <c r="HGK122" s="1538"/>
      <c r="HGL122" s="1845"/>
      <c r="HGM122" s="1538"/>
      <c r="HGN122" s="1845"/>
      <c r="HGO122" s="1538"/>
      <c r="HGP122" s="1845"/>
      <c r="HGQ122" s="1538"/>
      <c r="HGR122" s="1845"/>
      <c r="HGS122" s="1538"/>
      <c r="HGT122" s="1845"/>
      <c r="HGU122" s="1538"/>
      <c r="HGV122" s="1845"/>
      <c r="HGW122" s="1538"/>
      <c r="HGX122" s="1845"/>
      <c r="HGY122" s="1538"/>
      <c r="HGZ122" s="1845"/>
      <c r="HHA122" s="1538"/>
      <c r="HHB122" s="1845"/>
      <c r="HHC122" s="1538"/>
      <c r="HHD122" s="1845"/>
      <c r="HHE122" s="1538"/>
      <c r="HHF122" s="1845"/>
      <c r="HHG122" s="1538"/>
      <c r="HHH122" s="1845"/>
      <c r="HHI122" s="1538"/>
      <c r="HHJ122" s="1845"/>
      <c r="HHK122" s="1538"/>
      <c r="HHL122" s="1845"/>
      <c r="HHM122" s="1538"/>
      <c r="HHN122" s="1845"/>
      <c r="HHO122" s="1538"/>
      <c r="HHP122" s="1845"/>
      <c r="HHQ122" s="1538"/>
      <c r="HHR122" s="1845"/>
      <c r="HHS122" s="1538"/>
      <c r="HHT122" s="1845"/>
      <c r="HHU122" s="1538"/>
      <c r="HHV122" s="1845"/>
      <c r="HHW122" s="1538"/>
      <c r="HHX122" s="1845"/>
      <c r="HHY122" s="1538"/>
      <c r="HHZ122" s="1845"/>
      <c r="HIA122" s="1538"/>
      <c r="HIB122" s="1845"/>
      <c r="HIC122" s="1538"/>
      <c r="HID122" s="1845"/>
      <c r="HIE122" s="1538"/>
      <c r="HIF122" s="1845"/>
      <c r="HIG122" s="1538"/>
      <c r="HIH122" s="1845"/>
      <c r="HII122" s="1538"/>
      <c r="HIJ122" s="1845"/>
      <c r="HIK122" s="1538"/>
      <c r="HIL122" s="1845"/>
      <c r="HIM122" s="1538"/>
      <c r="HIN122" s="1845"/>
      <c r="HIO122" s="1538"/>
      <c r="HIP122" s="1845"/>
      <c r="HIQ122" s="1538"/>
      <c r="HIR122" s="1845"/>
      <c r="HIS122" s="1538"/>
      <c r="HIT122" s="1845"/>
      <c r="HIU122" s="1538"/>
      <c r="HIV122" s="1845"/>
      <c r="HIW122" s="1538"/>
      <c r="HIX122" s="1845"/>
      <c r="HIY122" s="1538"/>
      <c r="HIZ122" s="1845"/>
      <c r="HJA122" s="1538"/>
      <c r="HJB122" s="1845"/>
      <c r="HJC122" s="1538"/>
      <c r="HJD122" s="1845"/>
      <c r="HJE122" s="1538"/>
      <c r="HJF122" s="1845"/>
      <c r="HJG122" s="1538"/>
      <c r="HJH122" s="1845"/>
      <c r="HJI122" s="1538"/>
      <c r="HJJ122" s="1845"/>
      <c r="HJK122" s="1538"/>
      <c r="HJL122" s="1845"/>
      <c r="HJM122" s="1538"/>
      <c r="HJN122" s="1845"/>
      <c r="HJO122" s="1538"/>
      <c r="HJP122" s="1845"/>
      <c r="HJQ122" s="1538"/>
      <c r="HJR122" s="1845"/>
      <c r="HJS122" s="1538"/>
      <c r="HJT122" s="1845"/>
      <c r="HJU122" s="1538"/>
      <c r="HJV122" s="1845"/>
      <c r="HJW122" s="1538"/>
      <c r="HJX122" s="1845"/>
      <c r="HJY122" s="1538"/>
      <c r="HJZ122" s="1845"/>
      <c r="HKA122" s="1538"/>
      <c r="HKB122" s="1845"/>
      <c r="HKC122" s="1538"/>
      <c r="HKD122" s="1845"/>
      <c r="HKE122" s="1538"/>
      <c r="HKF122" s="1845"/>
      <c r="HKG122" s="1538"/>
      <c r="HKH122" s="1845"/>
      <c r="HKI122" s="1538"/>
      <c r="HKJ122" s="1845"/>
      <c r="HKK122" s="1538"/>
      <c r="HKL122" s="1845"/>
      <c r="HKM122" s="1538"/>
      <c r="HKN122" s="1845"/>
      <c r="HKO122" s="1538"/>
      <c r="HKP122" s="1845"/>
      <c r="HKQ122" s="1538"/>
      <c r="HKR122" s="1845"/>
      <c r="HKS122" s="1538"/>
      <c r="HKT122" s="1845"/>
      <c r="HKU122" s="1538"/>
      <c r="HKV122" s="1845"/>
      <c r="HKW122" s="1538"/>
      <c r="HKX122" s="1845"/>
      <c r="HKY122" s="1538"/>
      <c r="HKZ122" s="1845"/>
      <c r="HLA122" s="1538"/>
      <c r="HLB122" s="1845"/>
      <c r="HLC122" s="1538"/>
      <c r="HLD122" s="1845"/>
      <c r="HLE122" s="1538"/>
      <c r="HLF122" s="1845"/>
      <c r="HLG122" s="1538"/>
      <c r="HLH122" s="1845"/>
      <c r="HLI122" s="1538"/>
      <c r="HLJ122" s="1845"/>
      <c r="HLK122" s="1538"/>
      <c r="HLL122" s="1845"/>
      <c r="HLM122" s="1538"/>
      <c r="HLN122" s="1845"/>
      <c r="HLO122" s="1538"/>
      <c r="HLP122" s="1845"/>
      <c r="HLQ122" s="1538"/>
      <c r="HLR122" s="1845"/>
      <c r="HLS122" s="1538"/>
      <c r="HLT122" s="1845"/>
      <c r="HLU122" s="1538"/>
      <c r="HLV122" s="1845"/>
      <c r="HLW122" s="1538"/>
      <c r="HLX122" s="1845"/>
      <c r="HLY122" s="1538"/>
      <c r="HLZ122" s="1845"/>
      <c r="HMA122" s="1538"/>
      <c r="HMB122" s="1845"/>
      <c r="HMC122" s="1538"/>
      <c r="HMD122" s="1845"/>
      <c r="HME122" s="1538"/>
      <c r="HMF122" s="1845"/>
      <c r="HMG122" s="1538"/>
      <c r="HMH122" s="1845"/>
      <c r="HMI122" s="1538"/>
      <c r="HMJ122" s="1845"/>
      <c r="HMK122" s="1538"/>
      <c r="HML122" s="1845"/>
      <c r="HMM122" s="1538"/>
      <c r="HMN122" s="1845"/>
      <c r="HMO122" s="1538"/>
      <c r="HMP122" s="1845"/>
      <c r="HMQ122" s="1538"/>
      <c r="HMR122" s="1845"/>
      <c r="HMS122" s="1538"/>
      <c r="HMT122" s="1845"/>
      <c r="HMU122" s="1538"/>
      <c r="HMV122" s="1845"/>
      <c r="HMW122" s="1538"/>
      <c r="HMX122" s="1845"/>
      <c r="HMY122" s="1538"/>
      <c r="HMZ122" s="1845"/>
      <c r="HNA122" s="1538"/>
      <c r="HNB122" s="1845"/>
      <c r="HNC122" s="1538"/>
      <c r="HND122" s="1845"/>
      <c r="HNE122" s="1538"/>
      <c r="HNF122" s="1845"/>
      <c r="HNG122" s="1538"/>
      <c r="HNH122" s="1845"/>
      <c r="HNI122" s="1538"/>
      <c r="HNJ122" s="1845"/>
      <c r="HNK122" s="1538"/>
      <c r="HNL122" s="1845"/>
      <c r="HNM122" s="1538"/>
      <c r="HNN122" s="1845"/>
      <c r="HNO122" s="1538"/>
      <c r="HNP122" s="1845"/>
      <c r="HNQ122" s="1538"/>
      <c r="HNR122" s="1845"/>
      <c r="HNS122" s="1538"/>
      <c r="HNT122" s="1845"/>
      <c r="HNU122" s="1538"/>
      <c r="HNV122" s="1845"/>
      <c r="HNW122" s="1538"/>
      <c r="HNX122" s="1845"/>
      <c r="HNY122" s="1538"/>
      <c r="HNZ122" s="1845"/>
      <c r="HOA122" s="1538"/>
      <c r="HOB122" s="1845"/>
      <c r="HOC122" s="1538"/>
      <c r="HOD122" s="1845"/>
      <c r="HOE122" s="1538"/>
      <c r="HOF122" s="1845"/>
      <c r="HOG122" s="1538"/>
      <c r="HOH122" s="1845"/>
      <c r="HOI122" s="1538"/>
      <c r="HOJ122" s="1845"/>
      <c r="HOK122" s="1538"/>
      <c r="HOL122" s="1845"/>
      <c r="HOM122" s="1538"/>
      <c r="HON122" s="1845"/>
      <c r="HOO122" s="1538"/>
      <c r="HOP122" s="1845"/>
      <c r="HOQ122" s="1538"/>
      <c r="HOR122" s="1845"/>
      <c r="HOS122" s="1538"/>
      <c r="HOT122" s="1845"/>
      <c r="HOU122" s="1538"/>
      <c r="HOV122" s="1845"/>
      <c r="HOW122" s="1538"/>
      <c r="HOX122" s="1845"/>
      <c r="HOY122" s="1538"/>
      <c r="HOZ122" s="1845"/>
      <c r="HPA122" s="1538"/>
      <c r="HPB122" s="1845"/>
      <c r="HPC122" s="1538"/>
      <c r="HPD122" s="1845"/>
      <c r="HPE122" s="1538"/>
      <c r="HPF122" s="1845"/>
      <c r="HPG122" s="1538"/>
      <c r="HPH122" s="1845"/>
      <c r="HPI122" s="1538"/>
      <c r="HPJ122" s="1845"/>
      <c r="HPK122" s="1538"/>
      <c r="HPL122" s="1845"/>
      <c r="HPM122" s="1538"/>
      <c r="HPN122" s="1845"/>
      <c r="HPO122" s="1538"/>
      <c r="HPP122" s="1845"/>
      <c r="HPQ122" s="1538"/>
      <c r="HPR122" s="1845"/>
      <c r="HPS122" s="1538"/>
      <c r="HPT122" s="1845"/>
      <c r="HPU122" s="1538"/>
      <c r="HPV122" s="1845"/>
      <c r="HPW122" s="1538"/>
      <c r="HPX122" s="1845"/>
      <c r="HPY122" s="1538"/>
      <c r="HPZ122" s="1845"/>
      <c r="HQA122" s="1538"/>
      <c r="HQB122" s="1845"/>
      <c r="HQC122" s="1538"/>
      <c r="HQD122" s="1845"/>
      <c r="HQE122" s="1538"/>
      <c r="HQF122" s="1845"/>
      <c r="HQG122" s="1538"/>
      <c r="HQH122" s="1845"/>
      <c r="HQI122" s="1538"/>
      <c r="HQJ122" s="1845"/>
      <c r="HQK122" s="1538"/>
      <c r="HQL122" s="1845"/>
      <c r="HQM122" s="1538"/>
      <c r="HQN122" s="1845"/>
      <c r="HQO122" s="1538"/>
      <c r="HQP122" s="1845"/>
      <c r="HQQ122" s="1538"/>
      <c r="HQR122" s="1845"/>
      <c r="HQS122" s="1538"/>
      <c r="HQT122" s="1845"/>
      <c r="HQU122" s="1538"/>
      <c r="HQV122" s="1845"/>
      <c r="HQW122" s="1538"/>
      <c r="HQX122" s="1845"/>
      <c r="HQY122" s="1538"/>
      <c r="HQZ122" s="1845"/>
      <c r="HRA122" s="1538"/>
      <c r="HRB122" s="1845"/>
      <c r="HRC122" s="1538"/>
      <c r="HRD122" s="1845"/>
      <c r="HRE122" s="1538"/>
      <c r="HRF122" s="1845"/>
      <c r="HRG122" s="1538"/>
      <c r="HRH122" s="1845"/>
      <c r="HRI122" s="1538"/>
      <c r="HRJ122" s="1845"/>
      <c r="HRK122" s="1538"/>
      <c r="HRL122" s="1845"/>
      <c r="HRM122" s="1538"/>
      <c r="HRN122" s="1845"/>
      <c r="HRO122" s="1538"/>
      <c r="HRP122" s="1845"/>
      <c r="HRQ122" s="1538"/>
      <c r="HRR122" s="1845"/>
      <c r="HRS122" s="1538"/>
      <c r="HRT122" s="1845"/>
      <c r="HRU122" s="1538"/>
      <c r="HRV122" s="1845"/>
      <c r="HRW122" s="1538"/>
      <c r="HRX122" s="1845"/>
      <c r="HRY122" s="1538"/>
      <c r="HRZ122" s="1845"/>
      <c r="HSA122" s="1538"/>
      <c r="HSB122" s="1845"/>
      <c r="HSC122" s="1538"/>
      <c r="HSD122" s="1845"/>
      <c r="HSE122" s="1538"/>
      <c r="HSF122" s="1845"/>
      <c r="HSG122" s="1538"/>
      <c r="HSH122" s="1845"/>
      <c r="HSI122" s="1538"/>
      <c r="HSJ122" s="1845"/>
      <c r="HSK122" s="1538"/>
      <c r="HSL122" s="1845"/>
      <c r="HSM122" s="1538"/>
      <c r="HSN122" s="1845"/>
      <c r="HSO122" s="1538"/>
      <c r="HSP122" s="1845"/>
      <c r="HSQ122" s="1538"/>
      <c r="HSR122" s="1845"/>
      <c r="HSS122" s="1538"/>
      <c r="HST122" s="1845"/>
      <c r="HSU122" s="1538"/>
      <c r="HSV122" s="1845"/>
      <c r="HSW122" s="1538"/>
      <c r="HSX122" s="1845"/>
      <c r="HSY122" s="1538"/>
      <c r="HSZ122" s="1845"/>
      <c r="HTA122" s="1538"/>
      <c r="HTB122" s="1845"/>
      <c r="HTC122" s="1538"/>
      <c r="HTD122" s="1845"/>
      <c r="HTE122" s="1538"/>
      <c r="HTF122" s="1845"/>
      <c r="HTG122" s="1538"/>
      <c r="HTH122" s="1845"/>
      <c r="HTI122" s="1538"/>
      <c r="HTJ122" s="1845"/>
      <c r="HTK122" s="1538"/>
      <c r="HTL122" s="1845"/>
      <c r="HTM122" s="1538"/>
      <c r="HTN122" s="1845"/>
      <c r="HTO122" s="1538"/>
      <c r="HTP122" s="1845"/>
      <c r="HTQ122" s="1538"/>
      <c r="HTR122" s="1845"/>
      <c r="HTS122" s="1538"/>
      <c r="HTT122" s="1845"/>
      <c r="HTU122" s="1538"/>
      <c r="HTV122" s="1845"/>
      <c r="HTW122" s="1538"/>
      <c r="HTX122" s="1845"/>
      <c r="HTY122" s="1538"/>
      <c r="HTZ122" s="1845"/>
      <c r="HUA122" s="1538"/>
      <c r="HUB122" s="1845"/>
      <c r="HUC122" s="1538"/>
      <c r="HUD122" s="1845"/>
      <c r="HUE122" s="1538"/>
      <c r="HUF122" s="1845"/>
      <c r="HUG122" s="1538"/>
      <c r="HUH122" s="1845"/>
      <c r="HUI122" s="1538"/>
      <c r="HUJ122" s="1845"/>
      <c r="HUK122" s="1538"/>
      <c r="HUL122" s="1845"/>
      <c r="HUM122" s="1538"/>
      <c r="HUN122" s="1845"/>
      <c r="HUO122" s="1538"/>
      <c r="HUP122" s="1845"/>
      <c r="HUQ122" s="1538"/>
      <c r="HUR122" s="1845"/>
      <c r="HUS122" s="1538"/>
      <c r="HUT122" s="1845"/>
      <c r="HUU122" s="1538"/>
      <c r="HUV122" s="1845"/>
      <c r="HUW122" s="1538"/>
      <c r="HUX122" s="1845"/>
      <c r="HUY122" s="1538"/>
      <c r="HUZ122" s="1845"/>
      <c r="HVA122" s="1538"/>
      <c r="HVB122" s="1845"/>
      <c r="HVC122" s="1538"/>
      <c r="HVD122" s="1845"/>
      <c r="HVE122" s="1538"/>
      <c r="HVF122" s="1845"/>
      <c r="HVG122" s="1538"/>
      <c r="HVH122" s="1845"/>
      <c r="HVI122" s="1538"/>
      <c r="HVJ122" s="1845"/>
      <c r="HVK122" s="1538"/>
      <c r="HVL122" s="1845"/>
      <c r="HVM122" s="1538"/>
      <c r="HVN122" s="1845"/>
      <c r="HVO122" s="1538"/>
      <c r="HVP122" s="1845"/>
      <c r="HVQ122" s="1538"/>
      <c r="HVR122" s="1845"/>
      <c r="HVS122" s="1538"/>
      <c r="HVT122" s="1845"/>
      <c r="HVU122" s="1538"/>
      <c r="HVV122" s="1845"/>
      <c r="HVW122" s="1538"/>
      <c r="HVX122" s="1845"/>
      <c r="HVY122" s="1538"/>
      <c r="HVZ122" s="1845"/>
      <c r="HWA122" s="1538"/>
      <c r="HWB122" s="1845"/>
      <c r="HWC122" s="1538"/>
      <c r="HWD122" s="1845"/>
      <c r="HWE122" s="1538"/>
      <c r="HWF122" s="1845"/>
      <c r="HWG122" s="1538"/>
      <c r="HWH122" s="1845"/>
      <c r="HWI122" s="1538"/>
      <c r="HWJ122" s="1845"/>
      <c r="HWK122" s="1538"/>
      <c r="HWL122" s="1845"/>
      <c r="HWM122" s="1538"/>
      <c r="HWN122" s="1845"/>
      <c r="HWO122" s="1538"/>
      <c r="HWP122" s="1845"/>
      <c r="HWQ122" s="1538"/>
      <c r="HWR122" s="1845"/>
      <c r="HWS122" s="1538"/>
      <c r="HWT122" s="1845"/>
      <c r="HWU122" s="1538"/>
      <c r="HWV122" s="1845"/>
      <c r="HWW122" s="1538"/>
      <c r="HWX122" s="1845"/>
      <c r="HWY122" s="1538"/>
      <c r="HWZ122" s="1845"/>
      <c r="HXA122" s="1538"/>
      <c r="HXB122" s="1845"/>
      <c r="HXC122" s="1538"/>
      <c r="HXD122" s="1845"/>
      <c r="HXE122" s="1538"/>
      <c r="HXF122" s="1845"/>
      <c r="HXG122" s="1538"/>
      <c r="HXH122" s="1845"/>
      <c r="HXI122" s="1538"/>
      <c r="HXJ122" s="1845"/>
      <c r="HXK122" s="1538"/>
      <c r="HXL122" s="1845"/>
      <c r="HXM122" s="1538"/>
      <c r="HXN122" s="1845"/>
      <c r="HXO122" s="1538"/>
      <c r="HXP122" s="1845"/>
      <c r="HXQ122" s="1538"/>
      <c r="HXR122" s="1845"/>
      <c r="HXS122" s="1538"/>
      <c r="HXT122" s="1845"/>
      <c r="HXU122" s="1538"/>
      <c r="HXV122" s="1845"/>
      <c r="HXW122" s="1538"/>
      <c r="HXX122" s="1845"/>
      <c r="HXY122" s="1538"/>
      <c r="HXZ122" s="1845"/>
      <c r="HYA122" s="1538"/>
      <c r="HYB122" s="1845"/>
      <c r="HYC122" s="1538"/>
      <c r="HYD122" s="1845"/>
      <c r="HYE122" s="1538"/>
      <c r="HYF122" s="1845"/>
      <c r="HYG122" s="1538"/>
      <c r="HYH122" s="1845"/>
      <c r="HYI122" s="1538"/>
      <c r="HYJ122" s="1845"/>
      <c r="HYK122" s="1538"/>
      <c r="HYL122" s="1845"/>
      <c r="HYM122" s="1538"/>
      <c r="HYN122" s="1845"/>
      <c r="HYO122" s="1538"/>
      <c r="HYP122" s="1845"/>
      <c r="HYQ122" s="1538"/>
      <c r="HYR122" s="1845"/>
      <c r="HYS122" s="1538"/>
      <c r="HYT122" s="1845"/>
      <c r="HYU122" s="1538"/>
      <c r="HYV122" s="1845"/>
      <c r="HYW122" s="1538"/>
      <c r="HYX122" s="1845"/>
      <c r="HYY122" s="1538"/>
      <c r="HYZ122" s="1845"/>
      <c r="HZA122" s="1538"/>
      <c r="HZB122" s="1845"/>
      <c r="HZC122" s="1538"/>
      <c r="HZD122" s="1845"/>
      <c r="HZE122" s="1538"/>
      <c r="HZF122" s="1845"/>
      <c r="HZG122" s="1538"/>
      <c r="HZH122" s="1845"/>
      <c r="HZI122" s="1538"/>
      <c r="HZJ122" s="1845"/>
      <c r="HZK122" s="1538"/>
      <c r="HZL122" s="1845"/>
      <c r="HZM122" s="1538"/>
      <c r="HZN122" s="1845"/>
      <c r="HZO122" s="1538"/>
      <c r="HZP122" s="1845"/>
      <c r="HZQ122" s="1538"/>
      <c r="HZR122" s="1845"/>
      <c r="HZS122" s="1538"/>
      <c r="HZT122" s="1845"/>
      <c r="HZU122" s="1538"/>
      <c r="HZV122" s="1845"/>
      <c r="HZW122" s="1538"/>
      <c r="HZX122" s="1845"/>
      <c r="HZY122" s="1538"/>
      <c r="HZZ122" s="1845"/>
      <c r="IAA122" s="1538"/>
      <c r="IAB122" s="1845"/>
      <c r="IAC122" s="1538"/>
      <c r="IAD122" s="1845"/>
      <c r="IAE122" s="1538"/>
      <c r="IAF122" s="1845"/>
      <c r="IAG122" s="1538"/>
      <c r="IAH122" s="1845"/>
      <c r="IAI122" s="1538"/>
      <c r="IAJ122" s="1845"/>
      <c r="IAK122" s="1538"/>
      <c r="IAL122" s="1845"/>
      <c r="IAM122" s="1538"/>
      <c r="IAN122" s="1845"/>
      <c r="IAO122" s="1538"/>
      <c r="IAP122" s="1845"/>
      <c r="IAQ122" s="1538"/>
      <c r="IAR122" s="1845"/>
      <c r="IAS122" s="1538"/>
      <c r="IAT122" s="1845"/>
      <c r="IAU122" s="1538"/>
      <c r="IAV122" s="1845"/>
      <c r="IAW122" s="1538"/>
      <c r="IAX122" s="1845"/>
      <c r="IAY122" s="1538"/>
      <c r="IAZ122" s="1845"/>
      <c r="IBA122" s="1538"/>
      <c r="IBB122" s="1845"/>
      <c r="IBC122" s="1538"/>
      <c r="IBD122" s="1845"/>
      <c r="IBE122" s="1538"/>
      <c r="IBF122" s="1845"/>
      <c r="IBG122" s="1538"/>
      <c r="IBH122" s="1845"/>
      <c r="IBI122" s="1538"/>
      <c r="IBJ122" s="1845"/>
      <c r="IBK122" s="1538"/>
      <c r="IBL122" s="1845"/>
      <c r="IBM122" s="1538"/>
      <c r="IBN122" s="1845"/>
      <c r="IBO122" s="1538"/>
      <c r="IBP122" s="1845"/>
      <c r="IBQ122" s="1538"/>
      <c r="IBR122" s="1845"/>
      <c r="IBS122" s="1538"/>
      <c r="IBT122" s="1845"/>
      <c r="IBU122" s="1538"/>
      <c r="IBV122" s="1845"/>
      <c r="IBW122" s="1538"/>
      <c r="IBX122" s="1845"/>
      <c r="IBY122" s="1538"/>
      <c r="IBZ122" s="1845"/>
      <c r="ICA122" s="1538"/>
      <c r="ICB122" s="1845"/>
      <c r="ICC122" s="1538"/>
      <c r="ICD122" s="1845"/>
      <c r="ICE122" s="1538"/>
      <c r="ICF122" s="1845"/>
      <c r="ICG122" s="1538"/>
      <c r="ICH122" s="1845"/>
      <c r="ICI122" s="1538"/>
      <c r="ICJ122" s="1845"/>
      <c r="ICK122" s="1538"/>
      <c r="ICL122" s="1845"/>
      <c r="ICM122" s="1538"/>
      <c r="ICN122" s="1845"/>
      <c r="ICO122" s="1538"/>
      <c r="ICP122" s="1845"/>
      <c r="ICQ122" s="1538"/>
      <c r="ICR122" s="1845"/>
      <c r="ICS122" s="1538"/>
      <c r="ICT122" s="1845"/>
      <c r="ICU122" s="1538"/>
      <c r="ICV122" s="1845"/>
      <c r="ICW122" s="1538"/>
      <c r="ICX122" s="1845"/>
      <c r="ICY122" s="1538"/>
      <c r="ICZ122" s="1845"/>
      <c r="IDA122" s="1538"/>
      <c r="IDB122" s="1845"/>
      <c r="IDC122" s="1538"/>
      <c r="IDD122" s="1845"/>
      <c r="IDE122" s="1538"/>
      <c r="IDF122" s="1845"/>
      <c r="IDG122" s="1538"/>
      <c r="IDH122" s="1845"/>
      <c r="IDI122" s="1538"/>
      <c r="IDJ122" s="1845"/>
      <c r="IDK122" s="1538"/>
      <c r="IDL122" s="1845"/>
      <c r="IDM122" s="1538"/>
      <c r="IDN122" s="1845"/>
      <c r="IDO122" s="1538"/>
      <c r="IDP122" s="1845"/>
      <c r="IDQ122" s="1538"/>
      <c r="IDR122" s="1845"/>
      <c r="IDS122" s="1538"/>
      <c r="IDT122" s="1845"/>
      <c r="IDU122" s="1538"/>
      <c r="IDV122" s="1845"/>
      <c r="IDW122" s="1538"/>
      <c r="IDX122" s="1845"/>
      <c r="IDY122" s="1538"/>
      <c r="IDZ122" s="1845"/>
      <c r="IEA122" s="1538"/>
      <c r="IEB122" s="1845"/>
      <c r="IEC122" s="1538"/>
      <c r="IED122" s="1845"/>
      <c r="IEE122" s="1538"/>
      <c r="IEF122" s="1845"/>
      <c r="IEG122" s="1538"/>
      <c r="IEH122" s="1845"/>
      <c r="IEI122" s="1538"/>
      <c r="IEJ122" s="1845"/>
      <c r="IEK122" s="1538"/>
      <c r="IEL122" s="1845"/>
      <c r="IEM122" s="1538"/>
      <c r="IEN122" s="1845"/>
      <c r="IEO122" s="1538"/>
      <c r="IEP122" s="1845"/>
      <c r="IEQ122" s="1538"/>
      <c r="IER122" s="1845"/>
      <c r="IES122" s="1538"/>
      <c r="IET122" s="1845"/>
      <c r="IEU122" s="1538"/>
      <c r="IEV122" s="1845"/>
      <c r="IEW122" s="1538"/>
      <c r="IEX122" s="1845"/>
      <c r="IEY122" s="1538"/>
      <c r="IEZ122" s="1845"/>
      <c r="IFA122" s="1538"/>
      <c r="IFB122" s="1845"/>
      <c r="IFC122" s="1538"/>
      <c r="IFD122" s="1845"/>
      <c r="IFE122" s="1538"/>
      <c r="IFF122" s="1845"/>
      <c r="IFG122" s="1538"/>
      <c r="IFH122" s="1845"/>
      <c r="IFI122" s="1538"/>
      <c r="IFJ122" s="1845"/>
      <c r="IFK122" s="1538"/>
      <c r="IFL122" s="1845"/>
      <c r="IFM122" s="1538"/>
      <c r="IFN122" s="1845"/>
      <c r="IFO122" s="1538"/>
      <c r="IFP122" s="1845"/>
      <c r="IFQ122" s="1538"/>
      <c r="IFR122" s="1845"/>
      <c r="IFS122" s="1538"/>
      <c r="IFT122" s="1845"/>
      <c r="IFU122" s="1538"/>
      <c r="IFV122" s="1845"/>
      <c r="IFW122" s="1538"/>
      <c r="IFX122" s="1845"/>
      <c r="IFY122" s="1538"/>
      <c r="IFZ122" s="1845"/>
      <c r="IGA122" s="1538"/>
      <c r="IGB122" s="1845"/>
      <c r="IGC122" s="1538"/>
      <c r="IGD122" s="1845"/>
      <c r="IGE122" s="1538"/>
      <c r="IGF122" s="1845"/>
      <c r="IGG122" s="1538"/>
      <c r="IGH122" s="1845"/>
      <c r="IGI122" s="1538"/>
      <c r="IGJ122" s="1845"/>
      <c r="IGK122" s="1538"/>
      <c r="IGL122" s="1845"/>
      <c r="IGM122" s="1538"/>
      <c r="IGN122" s="1845"/>
      <c r="IGO122" s="1538"/>
      <c r="IGP122" s="1845"/>
      <c r="IGQ122" s="1538"/>
      <c r="IGR122" s="1845"/>
      <c r="IGS122" s="1538"/>
      <c r="IGT122" s="1845"/>
      <c r="IGU122" s="1538"/>
      <c r="IGV122" s="1845"/>
      <c r="IGW122" s="1538"/>
      <c r="IGX122" s="1845"/>
      <c r="IGY122" s="1538"/>
      <c r="IGZ122" s="1845"/>
      <c r="IHA122" s="1538"/>
      <c r="IHB122" s="1845"/>
      <c r="IHC122" s="1538"/>
      <c r="IHD122" s="1845"/>
      <c r="IHE122" s="1538"/>
      <c r="IHF122" s="1845"/>
      <c r="IHG122" s="1538"/>
      <c r="IHH122" s="1845"/>
      <c r="IHI122" s="1538"/>
      <c r="IHJ122" s="1845"/>
      <c r="IHK122" s="1538"/>
      <c r="IHL122" s="1845"/>
      <c r="IHM122" s="1538"/>
      <c r="IHN122" s="1845"/>
      <c r="IHO122" s="1538"/>
      <c r="IHP122" s="1845"/>
      <c r="IHQ122" s="1538"/>
      <c r="IHR122" s="1845"/>
      <c r="IHS122" s="1538"/>
      <c r="IHT122" s="1845"/>
      <c r="IHU122" s="1538"/>
      <c r="IHV122" s="1845"/>
      <c r="IHW122" s="1538"/>
      <c r="IHX122" s="1845"/>
      <c r="IHY122" s="1538"/>
      <c r="IHZ122" s="1845"/>
      <c r="IIA122" s="1538"/>
      <c r="IIB122" s="1845"/>
      <c r="IIC122" s="1538"/>
      <c r="IID122" s="1845"/>
      <c r="IIE122" s="1538"/>
      <c r="IIF122" s="1845"/>
      <c r="IIG122" s="1538"/>
      <c r="IIH122" s="1845"/>
      <c r="III122" s="1538"/>
      <c r="IIJ122" s="1845"/>
      <c r="IIK122" s="1538"/>
      <c r="IIL122" s="1845"/>
      <c r="IIM122" s="1538"/>
      <c r="IIN122" s="1845"/>
      <c r="IIO122" s="1538"/>
      <c r="IIP122" s="1845"/>
      <c r="IIQ122" s="1538"/>
      <c r="IIR122" s="1845"/>
      <c r="IIS122" s="1538"/>
      <c r="IIT122" s="1845"/>
      <c r="IIU122" s="1538"/>
      <c r="IIV122" s="1845"/>
      <c r="IIW122" s="1538"/>
      <c r="IIX122" s="1845"/>
      <c r="IIY122" s="1538"/>
      <c r="IIZ122" s="1845"/>
      <c r="IJA122" s="1538"/>
      <c r="IJB122" s="1845"/>
      <c r="IJC122" s="1538"/>
      <c r="IJD122" s="1845"/>
      <c r="IJE122" s="1538"/>
      <c r="IJF122" s="1845"/>
      <c r="IJG122" s="1538"/>
      <c r="IJH122" s="1845"/>
      <c r="IJI122" s="1538"/>
      <c r="IJJ122" s="1845"/>
      <c r="IJK122" s="1538"/>
      <c r="IJL122" s="1845"/>
      <c r="IJM122" s="1538"/>
      <c r="IJN122" s="1845"/>
      <c r="IJO122" s="1538"/>
      <c r="IJP122" s="1845"/>
      <c r="IJQ122" s="1538"/>
      <c r="IJR122" s="1845"/>
      <c r="IJS122" s="1538"/>
      <c r="IJT122" s="1845"/>
      <c r="IJU122" s="1538"/>
      <c r="IJV122" s="1845"/>
      <c r="IJW122" s="1538"/>
      <c r="IJX122" s="1845"/>
      <c r="IJY122" s="1538"/>
      <c r="IJZ122" s="1845"/>
      <c r="IKA122" s="1538"/>
      <c r="IKB122" s="1845"/>
      <c r="IKC122" s="1538"/>
      <c r="IKD122" s="1845"/>
      <c r="IKE122" s="1538"/>
      <c r="IKF122" s="1845"/>
      <c r="IKG122" s="1538"/>
      <c r="IKH122" s="1845"/>
      <c r="IKI122" s="1538"/>
      <c r="IKJ122" s="1845"/>
      <c r="IKK122" s="1538"/>
      <c r="IKL122" s="1845"/>
      <c r="IKM122" s="1538"/>
      <c r="IKN122" s="1845"/>
      <c r="IKO122" s="1538"/>
      <c r="IKP122" s="1845"/>
      <c r="IKQ122" s="1538"/>
      <c r="IKR122" s="1845"/>
      <c r="IKS122" s="1538"/>
      <c r="IKT122" s="1845"/>
      <c r="IKU122" s="1538"/>
      <c r="IKV122" s="1845"/>
      <c r="IKW122" s="1538"/>
      <c r="IKX122" s="1845"/>
      <c r="IKY122" s="1538"/>
      <c r="IKZ122" s="1845"/>
      <c r="ILA122" s="1538"/>
      <c r="ILB122" s="1845"/>
      <c r="ILC122" s="1538"/>
      <c r="ILD122" s="1845"/>
      <c r="ILE122" s="1538"/>
      <c r="ILF122" s="1845"/>
      <c r="ILG122" s="1538"/>
      <c r="ILH122" s="1845"/>
      <c r="ILI122" s="1538"/>
      <c r="ILJ122" s="1845"/>
      <c r="ILK122" s="1538"/>
      <c r="ILL122" s="1845"/>
      <c r="ILM122" s="1538"/>
      <c r="ILN122" s="1845"/>
      <c r="ILO122" s="1538"/>
      <c r="ILP122" s="1845"/>
      <c r="ILQ122" s="1538"/>
      <c r="ILR122" s="1845"/>
      <c r="ILS122" s="1538"/>
      <c r="ILT122" s="1845"/>
      <c r="ILU122" s="1538"/>
      <c r="ILV122" s="1845"/>
      <c r="ILW122" s="1538"/>
      <c r="ILX122" s="1845"/>
      <c r="ILY122" s="1538"/>
      <c r="ILZ122" s="1845"/>
      <c r="IMA122" s="1538"/>
      <c r="IMB122" s="1845"/>
      <c r="IMC122" s="1538"/>
      <c r="IMD122" s="1845"/>
      <c r="IME122" s="1538"/>
      <c r="IMF122" s="1845"/>
      <c r="IMG122" s="1538"/>
      <c r="IMH122" s="1845"/>
      <c r="IMI122" s="1538"/>
      <c r="IMJ122" s="1845"/>
      <c r="IMK122" s="1538"/>
      <c r="IML122" s="1845"/>
      <c r="IMM122" s="1538"/>
      <c r="IMN122" s="1845"/>
      <c r="IMO122" s="1538"/>
      <c r="IMP122" s="1845"/>
      <c r="IMQ122" s="1538"/>
      <c r="IMR122" s="1845"/>
      <c r="IMS122" s="1538"/>
      <c r="IMT122" s="1845"/>
      <c r="IMU122" s="1538"/>
      <c r="IMV122" s="1845"/>
      <c r="IMW122" s="1538"/>
      <c r="IMX122" s="1845"/>
      <c r="IMY122" s="1538"/>
      <c r="IMZ122" s="1845"/>
      <c r="INA122" s="1538"/>
      <c r="INB122" s="1845"/>
      <c r="INC122" s="1538"/>
      <c r="IND122" s="1845"/>
      <c r="INE122" s="1538"/>
      <c r="INF122" s="1845"/>
      <c r="ING122" s="1538"/>
      <c r="INH122" s="1845"/>
      <c r="INI122" s="1538"/>
      <c r="INJ122" s="1845"/>
      <c r="INK122" s="1538"/>
      <c r="INL122" s="1845"/>
      <c r="INM122" s="1538"/>
      <c r="INN122" s="1845"/>
      <c r="INO122" s="1538"/>
      <c r="INP122" s="1845"/>
      <c r="INQ122" s="1538"/>
      <c r="INR122" s="1845"/>
      <c r="INS122" s="1538"/>
      <c r="INT122" s="1845"/>
      <c r="INU122" s="1538"/>
      <c r="INV122" s="1845"/>
      <c r="INW122" s="1538"/>
      <c r="INX122" s="1845"/>
      <c r="INY122" s="1538"/>
      <c r="INZ122" s="1845"/>
      <c r="IOA122" s="1538"/>
      <c r="IOB122" s="1845"/>
      <c r="IOC122" s="1538"/>
      <c r="IOD122" s="1845"/>
      <c r="IOE122" s="1538"/>
      <c r="IOF122" s="1845"/>
      <c r="IOG122" s="1538"/>
      <c r="IOH122" s="1845"/>
      <c r="IOI122" s="1538"/>
      <c r="IOJ122" s="1845"/>
      <c r="IOK122" s="1538"/>
      <c r="IOL122" s="1845"/>
      <c r="IOM122" s="1538"/>
      <c r="ION122" s="1845"/>
      <c r="IOO122" s="1538"/>
      <c r="IOP122" s="1845"/>
      <c r="IOQ122" s="1538"/>
      <c r="IOR122" s="1845"/>
      <c r="IOS122" s="1538"/>
      <c r="IOT122" s="1845"/>
      <c r="IOU122" s="1538"/>
      <c r="IOV122" s="1845"/>
      <c r="IOW122" s="1538"/>
      <c r="IOX122" s="1845"/>
      <c r="IOY122" s="1538"/>
      <c r="IOZ122" s="1845"/>
      <c r="IPA122" s="1538"/>
      <c r="IPB122" s="1845"/>
      <c r="IPC122" s="1538"/>
      <c r="IPD122" s="1845"/>
      <c r="IPE122" s="1538"/>
      <c r="IPF122" s="1845"/>
      <c r="IPG122" s="1538"/>
      <c r="IPH122" s="1845"/>
      <c r="IPI122" s="1538"/>
      <c r="IPJ122" s="1845"/>
      <c r="IPK122" s="1538"/>
      <c r="IPL122" s="1845"/>
      <c r="IPM122" s="1538"/>
      <c r="IPN122" s="1845"/>
      <c r="IPO122" s="1538"/>
      <c r="IPP122" s="1845"/>
      <c r="IPQ122" s="1538"/>
      <c r="IPR122" s="1845"/>
      <c r="IPS122" s="1538"/>
      <c r="IPT122" s="1845"/>
      <c r="IPU122" s="1538"/>
      <c r="IPV122" s="1845"/>
      <c r="IPW122" s="1538"/>
      <c r="IPX122" s="1845"/>
      <c r="IPY122" s="1538"/>
      <c r="IPZ122" s="1845"/>
      <c r="IQA122" s="1538"/>
      <c r="IQB122" s="1845"/>
      <c r="IQC122" s="1538"/>
      <c r="IQD122" s="1845"/>
      <c r="IQE122" s="1538"/>
      <c r="IQF122" s="1845"/>
      <c r="IQG122" s="1538"/>
      <c r="IQH122" s="1845"/>
      <c r="IQI122" s="1538"/>
      <c r="IQJ122" s="1845"/>
      <c r="IQK122" s="1538"/>
      <c r="IQL122" s="1845"/>
      <c r="IQM122" s="1538"/>
      <c r="IQN122" s="1845"/>
      <c r="IQO122" s="1538"/>
      <c r="IQP122" s="1845"/>
      <c r="IQQ122" s="1538"/>
      <c r="IQR122" s="1845"/>
      <c r="IQS122" s="1538"/>
      <c r="IQT122" s="1845"/>
      <c r="IQU122" s="1538"/>
      <c r="IQV122" s="1845"/>
      <c r="IQW122" s="1538"/>
      <c r="IQX122" s="1845"/>
      <c r="IQY122" s="1538"/>
      <c r="IQZ122" s="1845"/>
      <c r="IRA122" s="1538"/>
      <c r="IRB122" s="1845"/>
      <c r="IRC122" s="1538"/>
      <c r="IRD122" s="1845"/>
      <c r="IRE122" s="1538"/>
      <c r="IRF122" s="1845"/>
      <c r="IRG122" s="1538"/>
      <c r="IRH122" s="1845"/>
      <c r="IRI122" s="1538"/>
      <c r="IRJ122" s="1845"/>
      <c r="IRK122" s="1538"/>
      <c r="IRL122" s="1845"/>
      <c r="IRM122" s="1538"/>
      <c r="IRN122" s="1845"/>
      <c r="IRO122" s="1538"/>
      <c r="IRP122" s="1845"/>
      <c r="IRQ122" s="1538"/>
      <c r="IRR122" s="1845"/>
      <c r="IRS122" s="1538"/>
      <c r="IRT122" s="1845"/>
      <c r="IRU122" s="1538"/>
      <c r="IRV122" s="1845"/>
      <c r="IRW122" s="1538"/>
      <c r="IRX122" s="1845"/>
      <c r="IRY122" s="1538"/>
      <c r="IRZ122" s="1845"/>
      <c r="ISA122" s="1538"/>
      <c r="ISB122" s="1845"/>
      <c r="ISC122" s="1538"/>
      <c r="ISD122" s="1845"/>
      <c r="ISE122" s="1538"/>
      <c r="ISF122" s="1845"/>
      <c r="ISG122" s="1538"/>
      <c r="ISH122" s="1845"/>
      <c r="ISI122" s="1538"/>
      <c r="ISJ122" s="1845"/>
      <c r="ISK122" s="1538"/>
      <c r="ISL122" s="1845"/>
      <c r="ISM122" s="1538"/>
      <c r="ISN122" s="1845"/>
      <c r="ISO122" s="1538"/>
      <c r="ISP122" s="1845"/>
      <c r="ISQ122" s="1538"/>
      <c r="ISR122" s="1845"/>
      <c r="ISS122" s="1538"/>
      <c r="IST122" s="1845"/>
      <c r="ISU122" s="1538"/>
      <c r="ISV122" s="1845"/>
      <c r="ISW122" s="1538"/>
      <c r="ISX122" s="1845"/>
      <c r="ISY122" s="1538"/>
      <c r="ISZ122" s="1845"/>
      <c r="ITA122" s="1538"/>
      <c r="ITB122" s="1845"/>
      <c r="ITC122" s="1538"/>
      <c r="ITD122" s="1845"/>
      <c r="ITE122" s="1538"/>
      <c r="ITF122" s="1845"/>
      <c r="ITG122" s="1538"/>
      <c r="ITH122" s="1845"/>
      <c r="ITI122" s="1538"/>
      <c r="ITJ122" s="1845"/>
      <c r="ITK122" s="1538"/>
      <c r="ITL122" s="1845"/>
      <c r="ITM122" s="1538"/>
      <c r="ITN122" s="1845"/>
      <c r="ITO122" s="1538"/>
      <c r="ITP122" s="1845"/>
      <c r="ITQ122" s="1538"/>
      <c r="ITR122" s="1845"/>
      <c r="ITS122" s="1538"/>
      <c r="ITT122" s="1845"/>
      <c r="ITU122" s="1538"/>
      <c r="ITV122" s="1845"/>
      <c r="ITW122" s="1538"/>
      <c r="ITX122" s="1845"/>
      <c r="ITY122" s="1538"/>
      <c r="ITZ122" s="1845"/>
      <c r="IUA122" s="1538"/>
      <c r="IUB122" s="1845"/>
      <c r="IUC122" s="1538"/>
      <c r="IUD122" s="1845"/>
      <c r="IUE122" s="1538"/>
      <c r="IUF122" s="1845"/>
      <c r="IUG122" s="1538"/>
      <c r="IUH122" s="1845"/>
      <c r="IUI122" s="1538"/>
      <c r="IUJ122" s="1845"/>
      <c r="IUK122" s="1538"/>
      <c r="IUL122" s="1845"/>
      <c r="IUM122" s="1538"/>
      <c r="IUN122" s="1845"/>
      <c r="IUO122" s="1538"/>
      <c r="IUP122" s="1845"/>
      <c r="IUQ122" s="1538"/>
      <c r="IUR122" s="1845"/>
      <c r="IUS122" s="1538"/>
      <c r="IUT122" s="1845"/>
      <c r="IUU122" s="1538"/>
      <c r="IUV122" s="1845"/>
      <c r="IUW122" s="1538"/>
      <c r="IUX122" s="1845"/>
      <c r="IUY122" s="1538"/>
      <c r="IUZ122" s="1845"/>
      <c r="IVA122" s="1538"/>
      <c r="IVB122" s="1845"/>
      <c r="IVC122" s="1538"/>
      <c r="IVD122" s="1845"/>
      <c r="IVE122" s="1538"/>
      <c r="IVF122" s="1845"/>
      <c r="IVG122" s="1538"/>
      <c r="IVH122" s="1845"/>
      <c r="IVI122" s="1538"/>
      <c r="IVJ122" s="1845"/>
      <c r="IVK122" s="1538"/>
      <c r="IVL122" s="1845"/>
      <c r="IVM122" s="1538"/>
      <c r="IVN122" s="1845"/>
      <c r="IVO122" s="1538"/>
      <c r="IVP122" s="1845"/>
      <c r="IVQ122" s="1538"/>
      <c r="IVR122" s="1845"/>
      <c r="IVS122" s="1538"/>
      <c r="IVT122" s="1845"/>
      <c r="IVU122" s="1538"/>
      <c r="IVV122" s="1845"/>
      <c r="IVW122" s="1538"/>
      <c r="IVX122" s="1845"/>
      <c r="IVY122" s="1538"/>
      <c r="IVZ122" s="1845"/>
      <c r="IWA122" s="1538"/>
      <c r="IWB122" s="1845"/>
      <c r="IWC122" s="1538"/>
      <c r="IWD122" s="1845"/>
      <c r="IWE122" s="1538"/>
      <c r="IWF122" s="1845"/>
      <c r="IWG122" s="1538"/>
      <c r="IWH122" s="1845"/>
      <c r="IWI122" s="1538"/>
      <c r="IWJ122" s="1845"/>
      <c r="IWK122" s="1538"/>
      <c r="IWL122" s="1845"/>
      <c r="IWM122" s="1538"/>
      <c r="IWN122" s="1845"/>
      <c r="IWO122" s="1538"/>
      <c r="IWP122" s="1845"/>
      <c r="IWQ122" s="1538"/>
      <c r="IWR122" s="1845"/>
      <c r="IWS122" s="1538"/>
      <c r="IWT122" s="1845"/>
      <c r="IWU122" s="1538"/>
      <c r="IWV122" s="1845"/>
      <c r="IWW122" s="1538"/>
      <c r="IWX122" s="1845"/>
      <c r="IWY122" s="1538"/>
      <c r="IWZ122" s="1845"/>
      <c r="IXA122" s="1538"/>
      <c r="IXB122" s="1845"/>
      <c r="IXC122" s="1538"/>
      <c r="IXD122" s="1845"/>
      <c r="IXE122" s="1538"/>
      <c r="IXF122" s="1845"/>
      <c r="IXG122" s="1538"/>
      <c r="IXH122" s="1845"/>
      <c r="IXI122" s="1538"/>
      <c r="IXJ122" s="1845"/>
      <c r="IXK122" s="1538"/>
      <c r="IXL122" s="1845"/>
      <c r="IXM122" s="1538"/>
      <c r="IXN122" s="1845"/>
      <c r="IXO122" s="1538"/>
      <c r="IXP122" s="1845"/>
      <c r="IXQ122" s="1538"/>
      <c r="IXR122" s="1845"/>
      <c r="IXS122" s="1538"/>
      <c r="IXT122" s="1845"/>
      <c r="IXU122" s="1538"/>
      <c r="IXV122" s="1845"/>
      <c r="IXW122" s="1538"/>
      <c r="IXX122" s="1845"/>
      <c r="IXY122" s="1538"/>
      <c r="IXZ122" s="1845"/>
      <c r="IYA122" s="1538"/>
      <c r="IYB122" s="1845"/>
      <c r="IYC122" s="1538"/>
      <c r="IYD122" s="1845"/>
      <c r="IYE122" s="1538"/>
      <c r="IYF122" s="1845"/>
      <c r="IYG122" s="1538"/>
      <c r="IYH122" s="1845"/>
      <c r="IYI122" s="1538"/>
      <c r="IYJ122" s="1845"/>
      <c r="IYK122" s="1538"/>
      <c r="IYL122" s="1845"/>
      <c r="IYM122" s="1538"/>
      <c r="IYN122" s="1845"/>
      <c r="IYO122" s="1538"/>
      <c r="IYP122" s="1845"/>
      <c r="IYQ122" s="1538"/>
      <c r="IYR122" s="1845"/>
      <c r="IYS122" s="1538"/>
      <c r="IYT122" s="1845"/>
      <c r="IYU122" s="1538"/>
      <c r="IYV122" s="1845"/>
      <c r="IYW122" s="1538"/>
      <c r="IYX122" s="1845"/>
      <c r="IYY122" s="1538"/>
      <c r="IYZ122" s="1845"/>
      <c r="IZA122" s="1538"/>
      <c r="IZB122" s="1845"/>
      <c r="IZC122" s="1538"/>
      <c r="IZD122" s="1845"/>
      <c r="IZE122" s="1538"/>
      <c r="IZF122" s="1845"/>
      <c r="IZG122" s="1538"/>
      <c r="IZH122" s="1845"/>
      <c r="IZI122" s="1538"/>
      <c r="IZJ122" s="1845"/>
      <c r="IZK122" s="1538"/>
      <c r="IZL122" s="1845"/>
      <c r="IZM122" s="1538"/>
      <c r="IZN122" s="1845"/>
      <c r="IZO122" s="1538"/>
      <c r="IZP122" s="1845"/>
      <c r="IZQ122" s="1538"/>
      <c r="IZR122" s="1845"/>
      <c r="IZS122" s="1538"/>
      <c r="IZT122" s="1845"/>
      <c r="IZU122" s="1538"/>
      <c r="IZV122" s="1845"/>
      <c r="IZW122" s="1538"/>
      <c r="IZX122" s="1845"/>
      <c r="IZY122" s="1538"/>
      <c r="IZZ122" s="1845"/>
      <c r="JAA122" s="1538"/>
      <c r="JAB122" s="1845"/>
      <c r="JAC122" s="1538"/>
      <c r="JAD122" s="1845"/>
      <c r="JAE122" s="1538"/>
      <c r="JAF122" s="1845"/>
      <c r="JAG122" s="1538"/>
      <c r="JAH122" s="1845"/>
      <c r="JAI122" s="1538"/>
      <c r="JAJ122" s="1845"/>
      <c r="JAK122" s="1538"/>
      <c r="JAL122" s="1845"/>
      <c r="JAM122" s="1538"/>
      <c r="JAN122" s="1845"/>
      <c r="JAO122" s="1538"/>
      <c r="JAP122" s="1845"/>
      <c r="JAQ122" s="1538"/>
      <c r="JAR122" s="1845"/>
      <c r="JAS122" s="1538"/>
      <c r="JAT122" s="1845"/>
      <c r="JAU122" s="1538"/>
      <c r="JAV122" s="1845"/>
      <c r="JAW122" s="1538"/>
      <c r="JAX122" s="1845"/>
      <c r="JAY122" s="1538"/>
      <c r="JAZ122" s="1845"/>
      <c r="JBA122" s="1538"/>
      <c r="JBB122" s="1845"/>
      <c r="JBC122" s="1538"/>
      <c r="JBD122" s="1845"/>
      <c r="JBE122" s="1538"/>
      <c r="JBF122" s="1845"/>
      <c r="JBG122" s="1538"/>
      <c r="JBH122" s="1845"/>
      <c r="JBI122" s="1538"/>
      <c r="JBJ122" s="1845"/>
      <c r="JBK122" s="1538"/>
      <c r="JBL122" s="1845"/>
      <c r="JBM122" s="1538"/>
      <c r="JBN122" s="1845"/>
      <c r="JBO122" s="1538"/>
      <c r="JBP122" s="1845"/>
      <c r="JBQ122" s="1538"/>
      <c r="JBR122" s="1845"/>
      <c r="JBS122" s="1538"/>
      <c r="JBT122" s="1845"/>
      <c r="JBU122" s="1538"/>
      <c r="JBV122" s="1845"/>
      <c r="JBW122" s="1538"/>
      <c r="JBX122" s="1845"/>
      <c r="JBY122" s="1538"/>
      <c r="JBZ122" s="1845"/>
      <c r="JCA122" s="1538"/>
      <c r="JCB122" s="1845"/>
      <c r="JCC122" s="1538"/>
      <c r="JCD122" s="1845"/>
      <c r="JCE122" s="1538"/>
      <c r="JCF122" s="1845"/>
      <c r="JCG122" s="1538"/>
      <c r="JCH122" s="1845"/>
      <c r="JCI122" s="1538"/>
      <c r="JCJ122" s="1845"/>
      <c r="JCK122" s="1538"/>
      <c r="JCL122" s="1845"/>
      <c r="JCM122" s="1538"/>
      <c r="JCN122" s="1845"/>
      <c r="JCO122" s="1538"/>
      <c r="JCP122" s="1845"/>
      <c r="JCQ122" s="1538"/>
      <c r="JCR122" s="1845"/>
      <c r="JCS122" s="1538"/>
      <c r="JCT122" s="1845"/>
      <c r="JCU122" s="1538"/>
      <c r="JCV122" s="1845"/>
      <c r="JCW122" s="1538"/>
      <c r="JCX122" s="1845"/>
      <c r="JCY122" s="1538"/>
      <c r="JCZ122" s="1845"/>
      <c r="JDA122" s="1538"/>
      <c r="JDB122" s="1845"/>
      <c r="JDC122" s="1538"/>
      <c r="JDD122" s="1845"/>
      <c r="JDE122" s="1538"/>
      <c r="JDF122" s="1845"/>
      <c r="JDG122" s="1538"/>
      <c r="JDH122" s="1845"/>
      <c r="JDI122" s="1538"/>
      <c r="JDJ122" s="1845"/>
      <c r="JDK122" s="1538"/>
      <c r="JDL122" s="1845"/>
      <c r="JDM122" s="1538"/>
      <c r="JDN122" s="1845"/>
      <c r="JDO122" s="1538"/>
      <c r="JDP122" s="1845"/>
      <c r="JDQ122" s="1538"/>
      <c r="JDR122" s="1845"/>
      <c r="JDS122" s="1538"/>
      <c r="JDT122" s="1845"/>
      <c r="JDU122" s="1538"/>
      <c r="JDV122" s="1845"/>
      <c r="JDW122" s="1538"/>
      <c r="JDX122" s="1845"/>
      <c r="JDY122" s="1538"/>
      <c r="JDZ122" s="1845"/>
      <c r="JEA122" s="1538"/>
      <c r="JEB122" s="1845"/>
      <c r="JEC122" s="1538"/>
      <c r="JED122" s="1845"/>
      <c r="JEE122" s="1538"/>
      <c r="JEF122" s="1845"/>
      <c r="JEG122" s="1538"/>
      <c r="JEH122" s="1845"/>
      <c r="JEI122" s="1538"/>
      <c r="JEJ122" s="1845"/>
      <c r="JEK122" s="1538"/>
      <c r="JEL122" s="1845"/>
      <c r="JEM122" s="1538"/>
      <c r="JEN122" s="1845"/>
      <c r="JEO122" s="1538"/>
      <c r="JEP122" s="1845"/>
      <c r="JEQ122" s="1538"/>
      <c r="JER122" s="1845"/>
      <c r="JES122" s="1538"/>
      <c r="JET122" s="1845"/>
      <c r="JEU122" s="1538"/>
      <c r="JEV122" s="1845"/>
      <c r="JEW122" s="1538"/>
      <c r="JEX122" s="1845"/>
      <c r="JEY122" s="1538"/>
      <c r="JEZ122" s="1845"/>
      <c r="JFA122" s="1538"/>
      <c r="JFB122" s="1845"/>
      <c r="JFC122" s="1538"/>
      <c r="JFD122" s="1845"/>
      <c r="JFE122" s="1538"/>
      <c r="JFF122" s="1845"/>
      <c r="JFG122" s="1538"/>
      <c r="JFH122" s="1845"/>
      <c r="JFI122" s="1538"/>
      <c r="JFJ122" s="1845"/>
      <c r="JFK122" s="1538"/>
      <c r="JFL122" s="1845"/>
      <c r="JFM122" s="1538"/>
      <c r="JFN122" s="1845"/>
      <c r="JFO122" s="1538"/>
      <c r="JFP122" s="1845"/>
      <c r="JFQ122" s="1538"/>
      <c r="JFR122" s="1845"/>
      <c r="JFS122" s="1538"/>
      <c r="JFT122" s="1845"/>
      <c r="JFU122" s="1538"/>
      <c r="JFV122" s="1845"/>
      <c r="JFW122" s="1538"/>
      <c r="JFX122" s="1845"/>
      <c r="JFY122" s="1538"/>
      <c r="JFZ122" s="1845"/>
      <c r="JGA122" s="1538"/>
      <c r="JGB122" s="1845"/>
      <c r="JGC122" s="1538"/>
      <c r="JGD122" s="1845"/>
      <c r="JGE122" s="1538"/>
      <c r="JGF122" s="1845"/>
      <c r="JGG122" s="1538"/>
      <c r="JGH122" s="1845"/>
      <c r="JGI122" s="1538"/>
      <c r="JGJ122" s="1845"/>
      <c r="JGK122" s="1538"/>
      <c r="JGL122" s="1845"/>
      <c r="JGM122" s="1538"/>
      <c r="JGN122" s="1845"/>
      <c r="JGO122" s="1538"/>
      <c r="JGP122" s="1845"/>
      <c r="JGQ122" s="1538"/>
      <c r="JGR122" s="1845"/>
      <c r="JGS122" s="1538"/>
      <c r="JGT122" s="1845"/>
      <c r="JGU122" s="1538"/>
      <c r="JGV122" s="1845"/>
      <c r="JGW122" s="1538"/>
      <c r="JGX122" s="1845"/>
      <c r="JGY122" s="1538"/>
      <c r="JGZ122" s="1845"/>
      <c r="JHA122" s="1538"/>
      <c r="JHB122" s="1845"/>
      <c r="JHC122" s="1538"/>
      <c r="JHD122" s="1845"/>
      <c r="JHE122" s="1538"/>
      <c r="JHF122" s="1845"/>
      <c r="JHG122" s="1538"/>
      <c r="JHH122" s="1845"/>
      <c r="JHI122" s="1538"/>
      <c r="JHJ122" s="1845"/>
      <c r="JHK122" s="1538"/>
      <c r="JHL122" s="1845"/>
      <c r="JHM122" s="1538"/>
      <c r="JHN122" s="1845"/>
      <c r="JHO122" s="1538"/>
      <c r="JHP122" s="1845"/>
      <c r="JHQ122" s="1538"/>
      <c r="JHR122" s="1845"/>
      <c r="JHS122" s="1538"/>
      <c r="JHT122" s="1845"/>
      <c r="JHU122" s="1538"/>
      <c r="JHV122" s="1845"/>
      <c r="JHW122" s="1538"/>
      <c r="JHX122" s="1845"/>
      <c r="JHY122" s="1538"/>
      <c r="JHZ122" s="1845"/>
      <c r="JIA122" s="1538"/>
      <c r="JIB122" s="1845"/>
      <c r="JIC122" s="1538"/>
      <c r="JID122" s="1845"/>
      <c r="JIE122" s="1538"/>
      <c r="JIF122" s="1845"/>
      <c r="JIG122" s="1538"/>
      <c r="JIH122" s="1845"/>
      <c r="JII122" s="1538"/>
      <c r="JIJ122" s="1845"/>
      <c r="JIK122" s="1538"/>
      <c r="JIL122" s="1845"/>
      <c r="JIM122" s="1538"/>
      <c r="JIN122" s="1845"/>
      <c r="JIO122" s="1538"/>
      <c r="JIP122" s="1845"/>
      <c r="JIQ122" s="1538"/>
      <c r="JIR122" s="1845"/>
      <c r="JIS122" s="1538"/>
      <c r="JIT122" s="1845"/>
      <c r="JIU122" s="1538"/>
      <c r="JIV122" s="1845"/>
      <c r="JIW122" s="1538"/>
      <c r="JIX122" s="1845"/>
      <c r="JIY122" s="1538"/>
      <c r="JIZ122" s="1845"/>
      <c r="JJA122" s="1538"/>
      <c r="JJB122" s="1845"/>
      <c r="JJC122" s="1538"/>
      <c r="JJD122" s="1845"/>
      <c r="JJE122" s="1538"/>
      <c r="JJF122" s="1845"/>
      <c r="JJG122" s="1538"/>
      <c r="JJH122" s="1845"/>
      <c r="JJI122" s="1538"/>
      <c r="JJJ122" s="1845"/>
      <c r="JJK122" s="1538"/>
      <c r="JJL122" s="1845"/>
      <c r="JJM122" s="1538"/>
      <c r="JJN122" s="1845"/>
      <c r="JJO122" s="1538"/>
      <c r="JJP122" s="1845"/>
      <c r="JJQ122" s="1538"/>
      <c r="JJR122" s="1845"/>
      <c r="JJS122" s="1538"/>
      <c r="JJT122" s="1845"/>
      <c r="JJU122" s="1538"/>
      <c r="JJV122" s="1845"/>
      <c r="JJW122" s="1538"/>
      <c r="JJX122" s="1845"/>
      <c r="JJY122" s="1538"/>
      <c r="JJZ122" s="1845"/>
      <c r="JKA122" s="1538"/>
      <c r="JKB122" s="1845"/>
      <c r="JKC122" s="1538"/>
      <c r="JKD122" s="1845"/>
      <c r="JKE122" s="1538"/>
      <c r="JKF122" s="1845"/>
      <c r="JKG122" s="1538"/>
      <c r="JKH122" s="1845"/>
      <c r="JKI122" s="1538"/>
      <c r="JKJ122" s="1845"/>
      <c r="JKK122" s="1538"/>
      <c r="JKL122" s="1845"/>
      <c r="JKM122" s="1538"/>
      <c r="JKN122" s="1845"/>
      <c r="JKO122" s="1538"/>
      <c r="JKP122" s="1845"/>
      <c r="JKQ122" s="1538"/>
      <c r="JKR122" s="1845"/>
      <c r="JKS122" s="1538"/>
      <c r="JKT122" s="1845"/>
      <c r="JKU122" s="1538"/>
      <c r="JKV122" s="1845"/>
      <c r="JKW122" s="1538"/>
      <c r="JKX122" s="1845"/>
      <c r="JKY122" s="1538"/>
      <c r="JKZ122" s="1845"/>
      <c r="JLA122" s="1538"/>
      <c r="JLB122" s="1845"/>
      <c r="JLC122" s="1538"/>
      <c r="JLD122" s="1845"/>
      <c r="JLE122" s="1538"/>
      <c r="JLF122" s="1845"/>
      <c r="JLG122" s="1538"/>
      <c r="JLH122" s="1845"/>
      <c r="JLI122" s="1538"/>
      <c r="JLJ122" s="1845"/>
      <c r="JLK122" s="1538"/>
      <c r="JLL122" s="1845"/>
      <c r="JLM122" s="1538"/>
      <c r="JLN122" s="1845"/>
      <c r="JLO122" s="1538"/>
      <c r="JLP122" s="1845"/>
      <c r="JLQ122" s="1538"/>
      <c r="JLR122" s="1845"/>
      <c r="JLS122" s="1538"/>
      <c r="JLT122" s="1845"/>
      <c r="JLU122" s="1538"/>
      <c r="JLV122" s="1845"/>
      <c r="JLW122" s="1538"/>
      <c r="JLX122" s="1845"/>
      <c r="JLY122" s="1538"/>
      <c r="JLZ122" s="1845"/>
      <c r="JMA122" s="1538"/>
      <c r="JMB122" s="1845"/>
      <c r="JMC122" s="1538"/>
      <c r="JMD122" s="1845"/>
      <c r="JME122" s="1538"/>
      <c r="JMF122" s="1845"/>
      <c r="JMG122" s="1538"/>
      <c r="JMH122" s="1845"/>
      <c r="JMI122" s="1538"/>
      <c r="JMJ122" s="1845"/>
      <c r="JMK122" s="1538"/>
      <c r="JML122" s="1845"/>
      <c r="JMM122" s="1538"/>
      <c r="JMN122" s="1845"/>
      <c r="JMO122" s="1538"/>
      <c r="JMP122" s="1845"/>
      <c r="JMQ122" s="1538"/>
      <c r="JMR122" s="1845"/>
      <c r="JMS122" s="1538"/>
      <c r="JMT122" s="1845"/>
      <c r="JMU122" s="1538"/>
      <c r="JMV122" s="1845"/>
      <c r="JMW122" s="1538"/>
      <c r="JMX122" s="1845"/>
      <c r="JMY122" s="1538"/>
      <c r="JMZ122" s="1845"/>
      <c r="JNA122" s="1538"/>
      <c r="JNB122" s="1845"/>
      <c r="JNC122" s="1538"/>
      <c r="JND122" s="1845"/>
      <c r="JNE122" s="1538"/>
      <c r="JNF122" s="1845"/>
      <c r="JNG122" s="1538"/>
      <c r="JNH122" s="1845"/>
      <c r="JNI122" s="1538"/>
      <c r="JNJ122" s="1845"/>
      <c r="JNK122" s="1538"/>
      <c r="JNL122" s="1845"/>
      <c r="JNM122" s="1538"/>
      <c r="JNN122" s="1845"/>
      <c r="JNO122" s="1538"/>
      <c r="JNP122" s="1845"/>
      <c r="JNQ122" s="1538"/>
      <c r="JNR122" s="1845"/>
      <c r="JNS122" s="1538"/>
      <c r="JNT122" s="1845"/>
      <c r="JNU122" s="1538"/>
      <c r="JNV122" s="1845"/>
      <c r="JNW122" s="1538"/>
      <c r="JNX122" s="1845"/>
      <c r="JNY122" s="1538"/>
      <c r="JNZ122" s="1845"/>
      <c r="JOA122" s="1538"/>
      <c r="JOB122" s="1845"/>
      <c r="JOC122" s="1538"/>
      <c r="JOD122" s="1845"/>
      <c r="JOE122" s="1538"/>
      <c r="JOF122" s="1845"/>
      <c r="JOG122" s="1538"/>
      <c r="JOH122" s="1845"/>
      <c r="JOI122" s="1538"/>
      <c r="JOJ122" s="1845"/>
      <c r="JOK122" s="1538"/>
      <c r="JOL122" s="1845"/>
      <c r="JOM122" s="1538"/>
      <c r="JON122" s="1845"/>
      <c r="JOO122" s="1538"/>
      <c r="JOP122" s="1845"/>
      <c r="JOQ122" s="1538"/>
      <c r="JOR122" s="1845"/>
      <c r="JOS122" s="1538"/>
      <c r="JOT122" s="1845"/>
      <c r="JOU122" s="1538"/>
      <c r="JOV122" s="1845"/>
      <c r="JOW122" s="1538"/>
      <c r="JOX122" s="1845"/>
      <c r="JOY122" s="1538"/>
      <c r="JOZ122" s="1845"/>
      <c r="JPA122" s="1538"/>
      <c r="JPB122" s="1845"/>
      <c r="JPC122" s="1538"/>
      <c r="JPD122" s="1845"/>
      <c r="JPE122" s="1538"/>
      <c r="JPF122" s="1845"/>
      <c r="JPG122" s="1538"/>
      <c r="JPH122" s="1845"/>
      <c r="JPI122" s="1538"/>
      <c r="JPJ122" s="1845"/>
      <c r="JPK122" s="1538"/>
      <c r="JPL122" s="1845"/>
      <c r="JPM122" s="1538"/>
      <c r="JPN122" s="1845"/>
      <c r="JPO122" s="1538"/>
      <c r="JPP122" s="1845"/>
      <c r="JPQ122" s="1538"/>
      <c r="JPR122" s="1845"/>
      <c r="JPS122" s="1538"/>
      <c r="JPT122" s="1845"/>
      <c r="JPU122" s="1538"/>
      <c r="JPV122" s="1845"/>
      <c r="JPW122" s="1538"/>
      <c r="JPX122" s="1845"/>
      <c r="JPY122" s="1538"/>
      <c r="JPZ122" s="1845"/>
      <c r="JQA122" s="1538"/>
      <c r="JQB122" s="1845"/>
      <c r="JQC122" s="1538"/>
      <c r="JQD122" s="1845"/>
      <c r="JQE122" s="1538"/>
      <c r="JQF122" s="1845"/>
      <c r="JQG122" s="1538"/>
      <c r="JQH122" s="1845"/>
      <c r="JQI122" s="1538"/>
      <c r="JQJ122" s="1845"/>
      <c r="JQK122" s="1538"/>
      <c r="JQL122" s="1845"/>
      <c r="JQM122" s="1538"/>
      <c r="JQN122" s="1845"/>
      <c r="JQO122" s="1538"/>
      <c r="JQP122" s="1845"/>
      <c r="JQQ122" s="1538"/>
      <c r="JQR122" s="1845"/>
      <c r="JQS122" s="1538"/>
      <c r="JQT122" s="1845"/>
      <c r="JQU122" s="1538"/>
      <c r="JQV122" s="1845"/>
      <c r="JQW122" s="1538"/>
      <c r="JQX122" s="1845"/>
      <c r="JQY122" s="1538"/>
      <c r="JQZ122" s="1845"/>
      <c r="JRA122" s="1538"/>
      <c r="JRB122" s="1845"/>
      <c r="JRC122" s="1538"/>
      <c r="JRD122" s="1845"/>
      <c r="JRE122" s="1538"/>
      <c r="JRF122" s="1845"/>
      <c r="JRG122" s="1538"/>
      <c r="JRH122" s="1845"/>
      <c r="JRI122" s="1538"/>
      <c r="JRJ122" s="1845"/>
      <c r="JRK122" s="1538"/>
      <c r="JRL122" s="1845"/>
      <c r="JRM122" s="1538"/>
      <c r="JRN122" s="1845"/>
      <c r="JRO122" s="1538"/>
      <c r="JRP122" s="1845"/>
      <c r="JRQ122" s="1538"/>
      <c r="JRR122" s="1845"/>
      <c r="JRS122" s="1538"/>
      <c r="JRT122" s="1845"/>
      <c r="JRU122" s="1538"/>
      <c r="JRV122" s="1845"/>
      <c r="JRW122" s="1538"/>
      <c r="JRX122" s="1845"/>
      <c r="JRY122" s="1538"/>
      <c r="JRZ122" s="1845"/>
      <c r="JSA122" s="1538"/>
      <c r="JSB122" s="1845"/>
      <c r="JSC122" s="1538"/>
      <c r="JSD122" s="1845"/>
      <c r="JSE122" s="1538"/>
      <c r="JSF122" s="1845"/>
      <c r="JSG122" s="1538"/>
      <c r="JSH122" s="1845"/>
      <c r="JSI122" s="1538"/>
      <c r="JSJ122" s="1845"/>
      <c r="JSK122" s="1538"/>
      <c r="JSL122" s="1845"/>
      <c r="JSM122" s="1538"/>
      <c r="JSN122" s="1845"/>
      <c r="JSO122" s="1538"/>
      <c r="JSP122" s="1845"/>
      <c r="JSQ122" s="1538"/>
      <c r="JSR122" s="1845"/>
      <c r="JSS122" s="1538"/>
      <c r="JST122" s="1845"/>
      <c r="JSU122" s="1538"/>
      <c r="JSV122" s="1845"/>
      <c r="JSW122" s="1538"/>
      <c r="JSX122" s="1845"/>
      <c r="JSY122" s="1538"/>
      <c r="JSZ122" s="1845"/>
      <c r="JTA122" s="1538"/>
      <c r="JTB122" s="1845"/>
      <c r="JTC122" s="1538"/>
      <c r="JTD122" s="1845"/>
      <c r="JTE122" s="1538"/>
      <c r="JTF122" s="1845"/>
      <c r="JTG122" s="1538"/>
      <c r="JTH122" s="1845"/>
      <c r="JTI122" s="1538"/>
      <c r="JTJ122" s="1845"/>
      <c r="JTK122" s="1538"/>
      <c r="JTL122" s="1845"/>
      <c r="JTM122" s="1538"/>
      <c r="JTN122" s="1845"/>
      <c r="JTO122" s="1538"/>
      <c r="JTP122" s="1845"/>
      <c r="JTQ122" s="1538"/>
      <c r="JTR122" s="1845"/>
      <c r="JTS122" s="1538"/>
      <c r="JTT122" s="1845"/>
      <c r="JTU122" s="1538"/>
      <c r="JTV122" s="1845"/>
      <c r="JTW122" s="1538"/>
      <c r="JTX122" s="1845"/>
      <c r="JTY122" s="1538"/>
      <c r="JTZ122" s="1845"/>
      <c r="JUA122" s="1538"/>
      <c r="JUB122" s="1845"/>
      <c r="JUC122" s="1538"/>
      <c r="JUD122" s="1845"/>
      <c r="JUE122" s="1538"/>
      <c r="JUF122" s="1845"/>
      <c r="JUG122" s="1538"/>
      <c r="JUH122" s="1845"/>
      <c r="JUI122" s="1538"/>
      <c r="JUJ122" s="1845"/>
      <c r="JUK122" s="1538"/>
      <c r="JUL122" s="1845"/>
      <c r="JUM122" s="1538"/>
      <c r="JUN122" s="1845"/>
      <c r="JUO122" s="1538"/>
      <c r="JUP122" s="1845"/>
      <c r="JUQ122" s="1538"/>
      <c r="JUR122" s="1845"/>
      <c r="JUS122" s="1538"/>
      <c r="JUT122" s="1845"/>
      <c r="JUU122" s="1538"/>
      <c r="JUV122" s="1845"/>
      <c r="JUW122" s="1538"/>
      <c r="JUX122" s="1845"/>
      <c r="JUY122" s="1538"/>
      <c r="JUZ122" s="1845"/>
      <c r="JVA122" s="1538"/>
      <c r="JVB122" s="1845"/>
      <c r="JVC122" s="1538"/>
      <c r="JVD122" s="1845"/>
      <c r="JVE122" s="1538"/>
      <c r="JVF122" s="1845"/>
      <c r="JVG122" s="1538"/>
      <c r="JVH122" s="1845"/>
      <c r="JVI122" s="1538"/>
      <c r="JVJ122" s="1845"/>
      <c r="JVK122" s="1538"/>
      <c r="JVL122" s="1845"/>
      <c r="JVM122" s="1538"/>
      <c r="JVN122" s="1845"/>
      <c r="JVO122" s="1538"/>
      <c r="JVP122" s="1845"/>
      <c r="JVQ122" s="1538"/>
      <c r="JVR122" s="1845"/>
      <c r="JVS122" s="1538"/>
      <c r="JVT122" s="1845"/>
      <c r="JVU122" s="1538"/>
      <c r="JVV122" s="1845"/>
      <c r="JVW122" s="1538"/>
      <c r="JVX122" s="1845"/>
      <c r="JVY122" s="1538"/>
      <c r="JVZ122" s="1845"/>
      <c r="JWA122" s="1538"/>
      <c r="JWB122" s="1845"/>
      <c r="JWC122" s="1538"/>
      <c r="JWD122" s="1845"/>
      <c r="JWE122" s="1538"/>
      <c r="JWF122" s="1845"/>
      <c r="JWG122" s="1538"/>
      <c r="JWH122" s="1845"/>
      <c r="JWI122" s="1538"/>
      <c r="JWJ122" s="1845"/>
      <c r="JWK122" s="1538"/>
      <c r="JWL122" s="1845"/>
      <c r="JWM122" s="1538"/>
      <c r="JWN122" s="1845"/>
      <c r="JWO122" s="1538"/>
      <c r="JWP122" s="1845"/>
      <c r="JWQ122" s="1538"/>
      <c r="JWR122" s="1845"/>
      <c r="JWS122" s="1538"/>
      <c r="JWT122" s="1845"/>
      <c r="JWU122" s="1538"/>
      <c r="JWV122" s="1845"/>
      <c r="JWW122" s="1538"/>
      <c r="JWX122" s="1845"/>
      <c r="JWY122" s="1538"/>
      <c r="JWZ122" s="1845"/>
      <c r="JXA122" s="1538"/>
      <c r="JXB122" s="1845"/>
      <c r="JXC122" s="1538"/>
      <c r="JXD122" s="1845"/>
      <c r="JXE122" s="1538"/>
      <c r="JXF122" s="1845"/>
      <c r="JXG122" s="1538"/>
      <c r="JXH122" s="1845"/>
      <c r="JXI122" s="1538"/>
      <c r="JXJ122" s="1845"/>
      <c r="JXK122" s="1538"/>
      <c r="JXL122" s="1845"/>
      <c r="JXM122" s="1538"/>
      <c r="JXN122" s="1845"/>
      <c r="JXO122" s="1538"/>
      <c r="JXP122" s="1845"/>
      <c r="JXQ122" s="1538"/>
      <c r="JXR122" s="1845"/>
      <c r="JXS122" s="1538"/>
      <c r="JXT122" s="1845"/>
      <c r="JXU122" s="1538"/>
      <c r="JXV122" s="1845"/>
      <c r="JXW122" s="1538"/>
      <c r="JXX122" s="1845"/>
      <c r="JXY122" s="1538"/>
      <c r="JXZ122" s="1845"/>
      <c r="JYA122" s="1538"/>
      <c r="JYB122" s="1845"/>
      <c r="JYC122" s="1538"/>
      <c r="JYD122" s="1845"/>
      <c r="JYE122" s="1538"/>
      <c r="JYF122" s="1845"/>
      <c r="JYG122" s="1538"/>
      <c r="JYH122" s="1845"/>
      <c r="JYI122" s="1538"/>
      <c r="JYJ122" s="1845"/>
      <c r="JYK122" s="1538"/>
      <c r="JYL122" s="1845"/>
      <c r="JYM122" s="1538"/>
      <c r="JYN122" s="1845"/>
      <c r="JYO122" s="1538"/>
      <c r="JYP122" s="1845"/>
      <c r="JYQ122" s="1538"/>
      <c r="JYR122" s="1845"/>
      <c r="JYS122" s="1538"/>
      <c r="JYT122" s="1845"/>
      <c r="JYU122" s="1538"/>
      <c r="JYV122" s="1845"/>
      <c r="JYW122" s="1538"/>
      <c r="JYX122" s="1845"/>
      <c r="JYY122" s="1538"/>
      <c r="JYZ122" s="1845"/>
      <c r="JZA122" s="1538"/>
      <c r="JZB122" s="1845"/>
      <c r="JZC122" s="1538"/>
      <c r="JZD122" s="1845"/>
      <c r="JZE122" s="1538"/>
      <c r="JZF122" s="1845"/>
      <c r="JZG122" s="1538"/>
      <c r="JZH122" s="1845"/>
      <c r="JZI122" s="1538"/>
      <c r="JZJ122" s="1845"/>
      <c r="JZK122" s="1538"/>
      <c r="JZL122" s="1845"/>
      <c r="JZM122" s="1538"/>
      <c r="JZN122" s="1845"/>
      <c r="JZO122" s="1538"/>
      <c r="JZP122" s="1845"/>
      <c r="JZQ122" s="1538"/>
      <c r="JZR122" s="1845"/>
      <c r="JZS122" s="1538"/>
      <c r="JZT122" s="1845"/>
      <c r="JZU122" s="1538"/>
      <c r="JZV122" s="1845"/>
      <c r="JZW122" s="1538"/>
      <c r="JZX122" s="1845"/>
      <c r="JZY122" s="1538"/>
      <c r="JZZ122" s="1845"/>
      <c r="KAA122" s="1538"/>
      <c r="KAB122" s="1845"/>
      <c r="KAC122" s="1538"/>
      <c r="KAD122" s="1845"/>
      <c r="KAE122" s="1538"/>
      <c r="KAF122" s="1845"/>
      <c r="KAG122" s="1538"/>
      <c r="KAH122" s="1845"/>
      <c r="KAI122" s="1538"/>
      <c r="KAJ122" s="1845"/>
      <c r="KAK122" s="1538"/>
      <c r="KAL122" s="1845"/>
      <c r="KAM122" s="1538"/>
      <c r="KAN122" s="1845"/>
      <c r="KAO122" s="1538"/>
      <c r="KAP122" s="1845"/>
      <c r="KAQ122" s="1538"/>
      <c r="KAR122" s="1845"/>
      <c r="KAS122" s="1538"/>
      <c r="KAT122" s="1845"/>
      <c r="KAU122" s="1538"/>
      <c r="KAV122" s="1845"/>
      <c r="KAW122" s="1538"/>
      <c r="KAX122" s="1845"/>
      <c r="KAY122" s="1538"/>
      <c r="KAZ122" s="1845"/>
      <c r="KBA122" s="1538"/>
      <c r="KBB122" s="1845"/>
      <c r="KBC122" s="1538"/>
      <c r="KBD122" s="1845"/>
      <c r="KBE122" s="1538"/>
      <c r="KBF122" s="1845"/>
      <c r="KBG122" s="1538"/>
      <c r="KBH122" s="1845"/>
      <c r="KBI122" s="1538"/>
      <c r="KBJ122" s="1845"/>
      <c r="KBK122" s="1538"/>
      <c r="KBL122" s="1845"/>
      <c r="KBM122" s="1538"/>
      <c r="KBN122" s="1845"/>
      <c r="KBO122" s="1538"/>
      <c r="KBP122" s="1845"/>
      <c r="KBQ122" s="1538"/>
      <c r="KBR122" s="1845"/>
      <c r="KBS122" s="1538"/>
      <c r="KBT122" s="1845"/>
      <c r="KBU122" s="1538"/>
      <c r="KBV122" s="1845"/>
      <c r="KBW122" s="1538"/>
      <c r="KBX122" s="1845"/>
      <c r="KBY122" s="1538"/>
      <c r="KBZ122" s="1845"/>
      <c r="KCA122" s="1538"/>
      <c r="KCB122" s="1845"/>
      <c r="KCC122" s="1538"/>
      <c r="KCD122" s="1845"/>
      <c r="KCE122" s="1538"/>
      <c r="KCF122" s="1845"/>
      <c r="KCG122" s="1538"/>
      <c r="KCH122" s="1845"/>
      <c r="KCI122" s="1538"/>
      <c r="KCJ122" s="1845"/>
      <c r="KCK122" s="1538"/>
      <c r="KCL122" s="1845"/>
      <c r="KCM122" s="1538"/>
      <c r="KCN122" s="1845"/>
      <c r="KCO122" s="1538"/>
      <c r="KCP122" s="1845"/>
      <c r="KCQ122" s="1538"/>
      <c r="KCR122" s="1845"/>
      <c r="KCS122" s="1538"/>
      <c r="KCT122" s="1845"/>
      <c r="KCU122" s="1538"/>
      <c r="KCV122" s="1845"/>
      <c r="KCW122" s="1538"/>
      <c r="KCX122" s="1845"/>
      <c r="KCY122" s="1538"/>
      <c r="KCZ122" s="1845"/>
      <c r="KDA122" s="1538"/>
      <c r="KDB122" s="1845"/>
      <c r="KDC122" s="1538"/>
      <c r="KDD122" s="1845"/>
      <c r="KDE122" s="1538"/>
      <c r="KDF122" s="1845"/>
      <c r="KDG122" s="1538"/>
      <c r="KDH122" s="1845"/>
      <c r="KDI122" s="1538"/>
      <c r="KDJ122" s="1845"/>
      <c r="KDK122" s="1538"/>
      <c r="KDL122" s="1845"/>
      <c r="KDM122" s="1538"/>
      <c r="KDN122" s="1845"/>
      <c r="KDO122" s="1538"/>
      <c r="KDP122" s="1845"/>
      <c r="KDQ122" s="1538"/>
      <c r="KDR122" s="1845"/>
      <c r="KDS122" s="1538"/>
      <c r="KDT122" s="1845"/>
      <c r="KDU122" s="1538"/>
      <c r="KDV122" s="1845"/>
      <c r="KDW122" s="1538"/>
      <c r="KDX122" s="1845"/>
      <c r="KDY122" s="1538"/>
      <c r="KDZ122" s="1845"/>
      <c r="KEA122" s="1538"/>
      <c r="KEB122" s="1845"/>
      <c r="KEC122" s="1538"/>
      <c r="KED122" s="1845"/>
      <c r="KEE122" s="1538"/>
      <c r="KEF122" s="1845"/>
      <c r="KEG122" s="1538"/>
      <c r="KEH122" s="1845"/>
      <c r="KEI122" s="1538"/>
      <c r="KEJ122" s="1845"/>
      <c r="KEK122" s="1538"/>
      <c r="KEL122" s="1845"/>
      <c r="KEM122" s="1538"/>
      <c r="KEN122" s="1845"/>
      <c r="KEO122" s="1538"/>
      <c r="KEP122" s="1845"/>
      <c r="KEQ122" s="1538"/>
      <c r="KER122" s="1845"/>
      <c r="KES122" s="1538"/>
      <c r="KET122" s="1845"/>
      <c r="KEU122" s="1538"/>
      <c r="KEV122" s="1845"/>
      <c r="KEW122" s="1538"/>
      <c r="KEX122" s="1845"/>
      <c r="KEY122" s="1538"/>
      <c r="KEZ122" s="1845"/>
      <c r="KFA122" s="1538"/>
      <c r="KFB122" s="1845"/>
      <c r="KFC122" s="1538"/>
      <c r="KFD122" s="1845"/>
      <c r="KFE122" s="1538"/>
      <c r="KFF122" s="1845"/>
      <c r="KFG122" s="1538"/>
      <c r="KFH122" s="1845"/>
      <c r="KFI122" s="1538"/>
      <c r="KFJ122" s="1845"/>
      <c r="KFK122" s="1538"/>
      <c r="KFL122" s="1845"/>
      <c r="KFM122" s="1538"/>
      <c r="KFN122" s="1845"/>
      <c r="KFO122" s="1538"/>
      <c r="KFP122" s="1845"/>
      <c r="KFQ122" s="1538"/>
      <c r="KFR122" s="1845"/>
      <c r="KFS122" s="1538"/>
      <c r="KFT122" s="1845"/>
      <c r="KFU122" s="1538"/>
      <c r="KFV122" s="1845"/>
      <c r="KFW122" s="1538"/>
      <c r="KFX122" s="1845"/>
      <c r="KFY122" s="1538"/>
      <c r="KFZ122" s="1845"/>
      <c r="KGA122" s="1538"/>
      <c r="KGB122" s="1845"/>
      <c r="KGC122" s="1538"/>
      <c r="KGD122" s="1845"/>
      <c r="KGE122" s="1538"/>
      <c r="KGF122" s="1845"/>
      <c r="KGG122" s="1538"/>
      <c r="KGH122" s="1845"/>
      <c r="KGI122" s="1538"/>
      <c r="KGJ122" s="1845"/>
      <c r="KGK122" s="1538"/>
      <c r="KGL122" s="1845"/>
      <c r="KGM122" s="1538"/>
      <c r="KGN122" s="1845"/>
      <c r="KGO122" s="1538"/>
      <c r="KGP122" s="1845"/>
      <c r="KGQ122" s="1538"/>
      <c r="KGR122" s="1845"/>
      <c r="KGS122" s="1538"/>
      <c r="KGT122" s="1845"/>
      <c r="KGU122" s="1538"/>
      <c r="KGV122" s="1845"/>
      <c r="KGW122" s="1538"/>
      <c r="KGX122" s="1845"/>
      <c r="KGY122" s="1538"/>
      <c r="KGZ122" s="1845"/>
      <c r="KHA122" s="1538"/>
      <c r="KHB122" s="1845"/>
      <c r="KHC122" s="1538"/>
      <c r="KHD122" s="1845"/>
      <c r="KHE122" s="1538"/>
      <c r="KHF122" s="1845"/>
      <c r="KHG122" s="1538"/>
      <c r="KHH122" s="1845"/>
      <c r="KHI122" s="1538"/>
      <c r="KHJ122" s="1845"/>
      <c r="KHK122" s="1538"/>
      <c r="KHL122" s="1845"/>
      <c r="KHM122" s="1538"/>
      <c r="KHN122" s="1845"/>
      <c r="KHO122" s="1538"/>
      <c r="KHP122" s="1845"/>
      <c r="KHQ122" s="1538"/>
      <c r="KHR122" s="1845"/>
      <c r="KHS122" s="1538"/>
      <c r="KHT122" s="1845"/>
      <c r="KHU122" s="1538"/>
      <c r="KHV122" s="1845"/>
      <c r="KHW122" s="1538"/>
      <c r="KHX122" s="1845"/>
      <c r="KHY122" s="1538"/>
      <c r="KHZ122" s="1845"/>
      <c r="KIA122" s="1538"/>
      <c r="KIB122" s="1845"/>
      <c r="KIC122" s="1538"/>
      <c r="KID122" s="1845"/>
      <c r="KIE122" s="1538"/>
      <c r="KIF122" s="1845"/>
      <c r="KIG122" s="1538"/>
      <c r="KIH122" s="1845"/>
      <c r="KII122" s="1538"/>
      <c r="KIJ122" s="1845"/>
      <c r="KIK122" s="1538"/>
      <c r="KIL122" s="1845"/>
      <c r="KIM122" s="1538"/>
      <c r="KIN122" s="1845"/>
      <c r="KIO122" s="1538"/>
      <c r="KIP122" s="1845"/>
      <c r="KIQ122" s="1538"/>
      <c r="KIR122" s="1845"/>
      <c r="KIS122" s="1538"/>
      <c r="KIT122" s="1845"/>
      <c r="KIU122" s="1538"/>
      <c r="KIV122" s="1845"/>
      <c r="KIW122" s="1538"/>
      <c r="KIX122" s="1845"/>
      <c r="KIY122" s="1538"/>
      <c r="KIZ122" s="1845"/>
      <c r="KJA122" s="1538"/>
      <c r="KJB122" s="1845"/>
      <c r="KJC122" s="1538"/>
      <c r="KJD122" s="1845"/>
      <c r="KJE122" s="1538"/>
      <c r="KJF122" s="1845"/>
      <c r="KJG122" s="1538"/>
      <c r="KJH122" s="1845"/>
      <c r="KJI122" s="1538"/>
      <c r="KJJ122" s="1845"/>
      <c r="KJK122" s="1538"/>
      <c r="KJL122" s="1845"/>
      <c r="KJM122" s="1538"/>
      <c r="KJN122" s="1845"/>
      <c r="KJO122" s="1538"/>
      <c r="KJP122" s="1845"/>
      <c r="KJQ122" s="1538"/>
      <c r="KJR122" s="1845"/>
      <c r="KJS122" s="1538"/>
      <c r="KJT122" s="1845"/>
      <c r="KJU122" s="1538"/>
      <c r="KJV122" s="1845"/>
      <c r="KJW122" s="1538"/>
      <c r="KJX122" s="1845"/>
      <c r="KJY122" s="1538"/>
      <c r="KJZ122" s="1845"/>
      <c r="KKA122" s="1538"/>
      <c r="KKB122" s="1845"/>
      <c r="KKC122" s="1538"/>
      <c r="KKD122" s="1845"/>
      <c r="KKE122" s="1538"/>
      <c r="KKF122" s="1845"/>
      <c r="KKG122" s="1538"/>
      <c r="KKH122" s="1845"/>
      <c r="KKI122" s="1538"/>
      <c r="KKJ122" s="1845"/>
      <c r="KKK122" s="1538"/>
      <c r="KKL122" s="1845"/>
      <c r="KKM122" s="1538"/>
      <c r="KKN122" s="1845"/>
      <c r="KKO122" s="1538"/>
      <c r="KKP122" s="1845"/>
      <c r="KKQ122" s="1538"/>
      <c r="KKR122" s="1845"/>
      <c r="KKS122" s="1538"/>
      <c r="KKT122" s="1845"/>
      <c r="KKU122" s="1538"/>
      <c r="KKV122" s="1845"/>
      <c r="KKW122" s="1538"/>
      <c r="KKX122" s="1845"/>
      <c r="KKY122" s="1538"/>
      <c r="KKZ122" s="1845"/>
      <c r="KLA122" s="1538"/>
      <c r="KLB122" s="1845"/>
      <c r="KLC122" s="1538"/>
      <c r="KLD122" s="1845"/>
      <c r="KLE122" s="1538"/>
      <c r="KLF122" s="1845"/>
      <c r="KLG122" s="1538"/>
      <c r="KLH122" s="1845"/>
      <c r="KLI122" s="1538"/>
      <c r="KLJ122" s="1845"/>
      <c r="KLK122" s="1538"/>
      <c r="KLL122" s="1845"/>
      <c r="KLM122" s="1538"/>
      <c r="KLN122" s="1845"/>
      <c r="KLO122" s="1538"/>
      <c r="KLP122" s="1845"/>
      <c r="KLQ122" s="1538"/>
      <c r="KLR122" s="1845"/>
      <c r="KLS122" s="1538"/>
      <c r="KLT122" s="1845"/>
      <c r="KLU122" s="1538"/>
      <c r="KLV122" s="1845"/>
      <c r="KLW122" s="1538"/>
      <c r="KLX122" s="1845"/>
      <c r="KLY122" s="1538"/>
      <c r="KLZ122" s="1845"/>
      <c r="KMA122" s="1538"/>
      <c r="KMB122" s="1845"/>
      <c r="KMC122" s="1538"/>
      <c r="KMD122" s="1845"/>
      <c r="KME122" s="1538"/>
      <c r="KMF122" s="1845"/>
      <c r="KMG122" s="1538"/>
      <c r="KMH122" s="1845"/>
      <c r="KMI122" s="1538"/>
      <c r="KMJ122" s="1845"/>
      <c r="KMK122" s="1538"/>
      <c r="KML122" s="1845"/>
      <c r="KMM122" s="1538"/>
      <c r="KMN122" s="1845"/>
      <c r="KMO122" s="1538"/>
      <c r="KMP122" s="1845"/>
      <c r="KMQ122" s="1538"/>
      <c r="KMR122" s="1845"/>
      <c r="KMS122" s="1538"/>
      <c r="KMT122" s="1845"/>
      <c r="KMU122" s="1538"/>
      <c r="KMV122" s="1845"/>
      <c r="KMW122" s="1538"/>
      <c r="KMX122" s="1845"/>
      <c r="KMY122" s="1538"/>
      <c r="KMZ122" s="1845"/>
      <c r="KNA122" s="1538"/>
      <c r="KNB122" s="1845"/>
      <c r="KNC122" s="1538"/>
      <c r="KND122" s="1845"/>
      <c r="KNE122" s="1538"/>
      <c r="KNF122" s="1845"/>
      <c r="KNG122" s="1538"/>
      <c r="KNH122" s="1845"/>
      <c r="KNI122" s="1538"/>
      <c r="KNJ122" s="1845"/>
      <c r="KNK122" s="1538"/>
      <c r="KNL122" s="1845"/>
      <c r="KNM122" s="1538"/>
      <c r="KNN122" s="1845"/>
      <c r="KNO122" s="1538"/>
      <c r="KNP122" s="1845"/>
      <c r="KNQ122" s="1538"/>
      <c r="KNR122" s="1845"/>
      <c r="KNS122" s="1538"/>
      <c r="KNT122" s="1845"/>
      <c r="KNU122" s="1538"/>
      <c r="KNV122" s="1845"/>
      <c r="KNW122" s="1538"/>
      <c r="KNX122" s="1845"/>
      <c r="KNY122" s="1538"/>
      <c r="KNZ122" s="1845"/>
      <c r="KOA122" s="1538"/>
      <c r="KOB122" s="1845"/>
      <c r="KOC122" s="1538"/>
      <c r="KOD122" s="1845"/>
      <c r="KOE122" s="1538"/>
      <c r="KOF122" s="1845"/>
      <c r="KOG122" s="1538"/>
      <c r="KOH122" s="1845"/>
      <c r="KOI122" s="1538"/>
      <c r="KOJ122" s="1845"/>
      <c r="KOK122" s="1538"/>
      <c r="KOL122" s="1845"/>
      <c r="KOM122" s="1538"/>
      <c r="KON122" s="1845"/>
      <c r="KOO122" s="1538"/>
      <c r="KOP122" s="1845"/>
      <c r="KOQ122" s="1538"/>
      <c r="KOR122" s="1845"/>
      <c r="KOS122" s="1538"/>
      <c r="KOT122" s="1845"/>
      <c r="KOU122" s="1538"/>
      <c r="KOV122" s="1845"/>
      <c r="KOW122" s="1538"/>
      <c r="KOX122" s="1845"/>
      <c r="KOY122" s="1538"/>
      <c r="KOZ122" s="1845"/>
      <c r="KPA122" s="1538"/>
      <c r="KPB122" s="1845"/>
      <c r="KPC122" s="1538"/>
      <c r="KPD122" s="1845"/>
      <c r="KPE122" s="1538"/>
      <c r="KPF122" s="1845"/>
      <c r="KPG122" s="1538"/>
      <c r="KPH122" s="1845"/>
      <c r="KPI122" s="1538"/>
      <c r="KPJ122" s="1845"/>
      <c r="KPK122" s="1538"/>
      <c r="KPL122" s="1845"/>
      <c r="KPM122" s="1538"/>
      <c r="KPN122" s="1845"/>
      <c r="KPO122" s="1538"/>
      <c r="KPP122" s="1845"/>
      <c r="KPQ122" s="1538"/>
      <c r="KPR122" s="1845"/>
      <c r="KPS122" s="1538"/>
      <c r="KPT122" s="1845"/>
      <c r="KPU122" s="1538"/>
      <c r="KPV122" s="1845"/>
      <c r="KPW122" s="1538"/>
      <c r="KPX122" s="1845"/>
      <c r="KPY122" s="1538"/>
      <c r="KPZ122" s="1845"/>
      <c r="KQA122" s="1538"/>
      <c r="KQB122" s="1845"/>
      <c r="KQC122" s="1538"/>
      <c r="KQD122" s="1845"/>
      <c r="KQE122" s="1538"/>
      <c r="KQF122" s="1845"/>
      <c r="KQG122" s="1538"/>
      <c r="KQH122" s="1845"/>
      <c r="KQI122" s="1538"/>
      <c r="KQJ122" s="1845"/>
      <c r="KQK122" s="1538"/>
      <c r="KQL122" s="1845"/>
      <c r="KQM122" s="1538"/>
      <c r="KQN122" s="1845"/>
      <c r="KQO122" s="1538"/>
      <c r="KQP122" s="1845"/>
      <c r="KQQ122" s="1538"/>
      <c r="KQR122" s="1845"/>
      <c r="KQS122" s="1538"/>
      <c r="KQT122" s="1845"/>
      <c r="KQU122" s="1538"/>
      <c r="KQV122" s="1845"/>
      <c r="KQW122" s="1538"/>
      <c r="KQX122" s="1845"/>
      <c r="KQY122" s="1538"/>
      <c r="KQZ122" s="1845"/>
      <c r="KRA122" s="1538"/>
      <c r="KRB122" s="1845"/>
      <c r="KRC122" s="1538"/>
      <c r="KRD122" s="1845"/>
      <c r="KRE122" s="1538"/>
      <c r="KRF122" s="1845"/>
      <c r="KRG122" s="1538"/>
      <c r="KRH122" s="1845"/>
      <c r="KRI122" s="1538"/>
      <c r="KRJ122" s="1845"/>
      <c r="KRK122" s="1538"/>
      <c r="KRL122" s="1845"/>
      <c r="KRM122" s="1538"/>
      <c r="KRN122" s="1845"/>
      <c r="KRO122" s="1538"/>
      <c r="KRP122" s="1845"/>
      <c r="KRQ122" s="1538"/>
      <c r="KRR122" s="1845"/>
      <c r="KRS122" s="1538"/>
      <c r="KRT122" s="1845"/>
      <c r="KRU122" s="1538"/>
      <c r="KRV122" s="1845"/>
      <c r="KRW122" s="1538"/>
      <c r="KRX122" s="1845"/>
      <c r="KRY122" s="1538"/>
      <c r="KRZ122" s="1845"/>
      <c r="KSA122" s="1538"/>
      <c r="KSB122" s="1845"/>
      <c r="KSC122" s="1538"/>
      <c r="KSD122" s="1845"/>
      <c r="KSE122" s="1538"/>
      <c r="KSF122" s="1845"/>
      <c r="KSG122" s="1538"/>
      <c r="KSH122" s="1845"/>
      <c r="KSI122" s="1538"/>
      <c r="KSJ122" s="1845"/>
      <c r="KSK122" s="1538"/>
      <c r="KSL122" s="1845"/>
      <c r="KSM122" s="1538"/>
      <c r="KSN122" s="1845"/>
      <c r="KSO122" s="1538"/>
      <c r="KSP122" s="1845"/>
      <c r="KSQ122" s="1538"/>
      <c r="KSR122" s="1845"/>
      <c r="KSS122" s="1538"/>
      <c r="KST122" s="1845"/>
      <c r="KSU122" s="1538"/>
      <c r="KSV122" s="1845"/>
      <c r="KSW122" s="1538"/>
      <c r="KSX122" s="1845"/>
      <c r="KSY122" s="1538"/>
      <c r="KSZ122" s="1845"/>
      <c r="KTA122" s="1538"/>
      <c r="KTB122" s="1845"/>
      <c r="KTC122" s="1538"/>
      <c r="KTD122" s="1845"/>
      <c r="KTE122" s="1538"/>
      <c r="KTF122" s="1845"/>
      <c r="KTG122" s="1538"/>
      <c r="KTH122" s="1845"/>
      <c r="KTI122" s="1538"/>
      <c r="KTJ122" s="1845"/>
      <c r="KTK122" s="1538"/>
      <c r="KTL122" s="1845"/>
      <c r="KTM122" s="1538"/>
      <c r="KTN122" s="1845"/>
      <c r="KTO122" s="1538"/>
      <c r="KTP122" s="1845"/>
      <c r="KTQ122" s="1538"/>
      <c r="KTR122" s="1845"/>
      <c r="KTS122" s="1538"/>
      <c r="KTT122" s="1845"/>
      <c r="KTU122" s="1538"/>
      <c r="KTV122" s="1845"/>
      <c r="KTW122" s="1538"/>
      <c r="KTX122" s="1845"/>
      <c r="KTY122" s="1538"/>
      <c r="KTZ122" s="1845"/>
      <c r="KUA122" s="1538"/>
      <c r="KUB122" s="1845"/>
      <c r="KUC122" s="1538"/>
      <c r="KUD122" s="1845"/>
      <c r="KUE122" s="1538"/>
      <c r="KUF122" s="1845"/>
      <c r="KUG122" s="1538"/>
      <c r="KUH122" s="1845"/>
      <c r="KUI122" s="1538"/>
      <c r="KUJ122" s="1845"/>
      <c r="KUK122" s="1538"/>
      <c r="KUL122" s="1845"/>
      <c r="KUM122" s="1538"/>
      <c r="KUN122" s="1845"/>
      <c r="KUO122" s="1538"/>
      <c r="KUP122" s="1845"/>
      <c r="KUQ122" s="1538"/>
      <c r="KUR122" s="1845"/>
      <c r="KUS122" s="1538"/>
      <c r="KUT122" s="1845"/>
      <c r="KUU122" s="1538"/>
      <c r="KUV122" s="1845"/>
      <c r="KUW122" s="1538"/>
      <c r="KUX122" s="1845"/>
      <c r="KUY122" s="1538"/>
      <c r="KUZ122" s="1845"/>
      <c r="KVA122" s="1538"/>
      <c r="KVB122" s="1845"/>
      <c r="KVC122" s="1538"/>
      <c r="KVD122" s="1845"/>
      <c r="KVE122" s="1538"/>
      <c r="KVF122" s="1845"/>
      <c r="KVG122" s="1538"/>
      <c r="KVH122" s="1845"/>
      <c r="KVI122" s="1538"/>
      <c r="KVJ122" s="1845"/>
      <c r="KVK122" s="1538"/>
      <c r="KVL122" s="1845"/>
      <c r="KVM122" s="1538"/>
      <c r="KVN122" s="1845"/>
      <c r="KVO122" s="1538"/>
      <c r="KVP122" s="1845"/>
      <c r="KVQ122" s="1538"/>
      <c r="KVR122" s="1845"/>
      <c r="KVS122" s="1538"/>
      <c r="KVT122" s="1845"/>
      <c r="KVU122" s="1538"/>
      <c r="KVV122" s="1845"/>
      <c r="KVW122" s="1538"/>
      <c r="KVX122" s="1845"/>
      <c r="KVY122" s="1538"/>
      <c r="KVZ122" s="1845"/>
      <c r="KWA122" s="1538"/>
      <c r="KWB122" s="1845"/>
      <c r="KWC122" s="1538"/>
      <c r="KWD122" s="1845"/>
      <c r="KWE122" s="1538"/>
      <c r="KWF122" s="1845"/>
      <c r="KWG122" s="1538"/>
      <c r="KWH122" s="1845"/>
      <c r="KWI122" s="1538"/>
      <c r="KWJ122" s="1845"/>
      <c r="KWK122" s="1538"/>
      <c r="KWL122" s="1845"/>
      <c r="KWM122" s="1538"/>
      <c r="KWN122" s="1845"/>
      <c r="KWO122" s="1538"/>
      <c r="KWP122" s="1845"/>
      <c r="KWQ122" s="1538"/>
      <c r="KWR122" s="1845"/>
      <c r="KWS122" s="1538"/>
      <c r="KWT122" s="1845"/>
      <c r="KWU122" s="1538"/>
      <c r="KWV122" s="1845"/>
      <c r="KWW122" s="1538"/>
      <c r="KWX122" s="1845"/>
      <c r="KWY122" s="1538"/>
      <c r="KWZ122" s="1845"/>
      <c r="KXA122" s="1538"/>
      <c r="KXB122" s="1845"/>
      <c r="KXC122" s="1538"/>
      <c r="KXD122" s="1845"/>
      <c r="KXE122" s="1538"/>
      <c r="KXF122" s="1845"/>
      <c r="KXG122" s="1538"/>
      <c r="KXH122" s="1845"/>
      <c r="KXI122" s="1538"/>
      <c r="KXJ122" s="1845"/>
      <c r="KXK122" s="1538"/>
      <c r="KXL122" s="1845"/>
      <c r="KXM122" s="1538"/>
      <c r="KXN122" s="1845"/>
      <c r="KXO122" s="1538"/>
      <c r="KXP122" s="1845"/>
      <c r="KXQ122" s="1538"/>
      <c r="KXR122" s="1845"/>
      <c r="KXS122" s="1538"/>
      <c r="KXT122" s="1845"/>
      <c r="KXU122" s="1538"/>
      <c r="KXV122" s="1845"/>
      <c r="KXW122" s="1538"/>
      <c r="KXX122" s="1845"/>
      <c r="KXY122" s="1538"/>
      <c r="KXZ122" s="1845"/>
      <c r="KYA122" s="1538"/>
      <c r="KYB122" s="1845"/>
      <c r="KYC122" s="1538"/>
      <c r="KYD122" s="1845"/>
      <c r="KYE122" s="1538"/>
      <c r="KYF122" s="1845"/>
      <c r="KYG122" s="1538"/>
      <c r="KYH122" s="1845"/>
      <c r="KYI122" s="1538"/>
      <c r="KYJ122" s="1845"/>
      <c r="KYK122" s="1538"/>
      <c r="KYL122" s="1845"/>
      <c r="KYM122" s="1538"/>
      <c r="KYN122" s="1845"/>
      <c r="KYO122" s="1538"/>
      <c r="KYP122" s="1845"/>
      <c r="KYQ122" s="1538"/>
      <c r="KYR122" s="1845"/>
      <c r="KYS122" s="1538"/>
      <c r="KYT122" s="1845"/>
      <c r="KYU122" s="1538"/>
      <c r="KYV122" s="1845"/>
      <c r="KYW122" s="1538"/>
      <c r="KYX122" s="1845"/>
      <c r="KYY122" s="1538"/>
      <c r="KYZ122" s="1845"/>
      <c r="KZA122" s="1538"/>
      <c r="KZB122" s="1845"/>
      <c r="KZC122" s="1538"/>
      <c r="KZD122" s="1845"/>
      <c r="KZE122" s="1538"/>
      <c r="KZF122" s="1845"/>
      <c r="KZG122" s="1538"/>
      <c r="KZH122" s="1845"/>
      <c r="KZI122" s="1538"/>
      <c r="KZJ122" s="1845"/>
      <c r="KZK122" s="1538"/>
      <c r="KZL122" s="1845"/>
      <c r="KZM122" s="1538"/>
      <c r="KZN122" s="1845"/>
      <c r="KZO122" s="1538"/>
      <c r="KZP122" s="1845"/>
      <c r="KZQ122" s="1538"/>
      <c r="KZR122" s="1845"/>
      <c r="KZS122" s="1538"/>
      <c r="KZT122" s="1845"/>
      <c r="KZU122" s="1538"/>
      <c r="KZV122" s="1845"/>
      <c r="KZW122" s="1538"/>
      <c r="KZX122" s="1845"/>
      <c r="KZY122" s="1538"/>
      <c r="KZZ122" s="1845"/>
      <c r="LAA122" s="1538"/>
      <c r="LAB122" s="1845"/>
      <c r="LAC122" s="1538"/>
      <c r="LAD122" s="1845"/>
      <c r="LAE122" s="1538"/>
      <c r="LAF122" s="1845"/>
      <c r="LAG122" s="1538"/>
      <c r="LAH122" s="1845"/>
      <c r="LAI122" s="1538"/>
      <c r="LAJ122" s="1845"/>
      <c r="LAK122" s="1538"/>
      <c r="LAL122" s="1845"/>
      <c r="LAM122" s="1538"/>
      <c r="LAN122" s="1845"/>
      <c r="LAO122" s="1538"/>
      <c r="LAP122" s="1845"/>
      <c r="LAQ122" s="1538"/>
      <c r="LAR122" s="1845"/>
      <c r="LAS122" s="1538"/>
      <c r="LAT122" s="1845"/>
      <c r="LAU122" s="1538"/>
      <c r="LAV122" s="1845"/>
      <c r="LAW122" s="1538"/>
      <c r="LAX122" s="1845"/>
      <c r="LAY122" s="1538"/>
      <c r="LAZ122" s="1845"/>
      <c r="LBA122" s="1538"/>
      <c r="LBB122" s="1845"/>
      <c r="LBC122" s="1538"/>
      <c r="LBD122" s="1845"/>
      <c r="LBE122" s="1538"/>
      <c r="LBF122" s="1845"/>
      <c r="LBG122" s="1538"/>
      <c r="LBH122" s="1845"/>
      <c r="LBI122" s="1538"/>
      <c r="LBJ122" s="1845"/>
      <c r="LBK122" s="1538"/>
      <c r="LBL122" s="1845"/>
      <c r="LBM122" s="1538"/>
      <c r="LBN122" s="1845"/>
      <c r="LBO122" s="1538"/>
      <c r="LBP122" s="1845"/>
      <c r="LBQ122" s="1538"/>
      <c r="LBR122" s="1845"/>
      <c r="LBS122" s="1538"/>
      <c r="LBT122" s="1845"/>
      <c r="LBU122" s="1538"/>
      <c r="LBV122" s="1845"/>
      <c r="LBW122" s="1538"/>
      <c r="LBX122" s="1845"/>
      <c r="LBY122" s="1538"/>
      <c r="LBZ122" s="1845"/>
      <c r="LCA122" s="1538"/>
      <c r="LCB122" s="1845"/>
      <c r="LCC122" s="1538"/>
      <c r="LCD122" s="1845"/>
      <c r="LCE122" s="1538"/>
      <c r="LCF122" s="1845"/>
      <c r="LCG122" s="1538"/>
      <c r="LCH122" s="1845"/>
      <c r="LCI122" s="1538"/>
      <c r="LCJ122" s="1845"/>
      <c r="LCK122" s="1538"/>
      <c r="LCL122" s="1845"/>
      <c r="LCM122" s="1538"/>
      <c r="LCN122" s="1845"/>
      <c r="LCO122" s="1538"/>
      <c r="LCP122" s="1845"/>
      <c r="LCQ122" s="1538"/>
      <c r="LCR122" s="1845"/>
      <c r="LCS122" s="1538"/>
      <c r="LCT122" s="1845"/>
      <c r="LCU122" s="1538"/>
      <c r="LCV122" s="1845"/>
      <c r="LCW122" s="1538"/>
      <c r="LCX122" s="1845"/>
      <c r="LCY122" s="1538"/>
      <c r="LCZ122" s="1845"/>
      <c r="LDA122" s="1538"/>
      <c r="LDB122" s="1845"/>
      <c r="LDC122" s="1538"/>
      <c r="LDD122" s="1845"/>
      <c r="LDE122" s="1538"/>
      <c r="LDF122" s="1845"/>
      <c r="LDG122" s="1538"/>
      <c r="LDH122" s="1845"/>
      <c r="LDI122" s="1538"/>
      <c r="LDJ122" s="1845"/>
      <c r="LDK122" s="1538"/>
      <c r="LDL122" s="1845"/>
      <c r="LDM122" s="1538"/>
      <c r="LDN122" s="1845"/>
      <c r="LDO122" s="1538"/>
      <c r="LDP122" s="1845"/>
      <c r="LDQ122" s="1538"/>
      <c r="LDR122" s="1845"/>
      <c r="LDS122" s="1538"/>
      <c r="LDT122" s="1845"/>
      <c r="LDU122" s="1538"/>
      <c r="LDV122" s="1845"/>
      <c r="LDW122" s="1538"/>
      <c r="LDX122" s="1845"/>
      <c r="LDY122" s="1538"/>
      <c r="LDZ122" s="1845"/>
      <c r="LEA122" s="1538"/>
      <c r="LEB122" s="1845"/>
      <c r="LEC122" s="1538"/>
      <c r="LED122" s="1845"/>
      <c r="LEE122" s="1538"/>
      <c r="LEF122" s="1845"/>
      <c r="LEG122" s="1538"/>
      <c r="LEH122" s="1845"/>
      <c r="LEI122" s="1538"/>
      <c r="LEJ122" s="1845"/>
      <c r="LEK122" s="1538"/>
      <c r="LEL122" s="1845"/>
      <c r="LEM122" s="1538"/>
      <c r="LEN122" s="1845"/>
      <c r="LEO122" s="1538"/>
      <c r="LEP122" s="1845"/>
      <c r="LEQ122" s="1538"/>
      <c r="LER122" s="1845"/>
      <c r="LES122" s="1538"/>
      <c r="LET122" s="1845"/>
      <c r="LEU122" s="1538"/>
      <c r="LEV122" s="1845"/>
      <c r="LEW122" s="1538"/>
      <c r="LEX122" s="1845"/>
      <c r="LEY122" s="1538"/>
      <c r="LEZ122" s="1845"/>
      <c r="LFA122" s="1538"/>
      <c r="LFB122" s="1845"/>
      <c r="LFC122" s="1538"/>
      <c r="LFD122" s="1845"/>
      <c r="LFE122" s="1538"/>
      <c r="LFF122" s="1845"/>
      <c r="LFG122" s="1538"/>
      <c r="LFH122" s="1845"/>
      <c r="LFI122" s="1538"/>
      <c r="LFJ122" s="1845"/>
      <c r="LFK122" s="1538"/>
      <c r="LFL122" s="1845"/>
      <c r="LFM122" s="1538"/>
      <c r="LFN122" s="1845"/>
      <c r="LFO122" s="1538"/>
      <c r="LFP122" s="1845"/>
      <c r="LFQ122" s="1538"/>
      <c r="LFR122" s="1845"/>
      <c r="LFS122" s="1538"/>
      <c r="LFT122" s="1845"/>
      <c r="LFU122" s="1538"/>
      <c r="LFV122" s="1845"/>
      <c r="LFW122" s="1538"/>
      <c r="LFX122" s="1845"/>
      <c r="LFY122" s="1538"/>
      <c r="LFZ122" s="1845"/>
      <c r="LGA122" s="1538"/>
      <c r="LGB122" s="1845"/>
      <c r="LGC122" s="1538"/>
      <c r="LGD122" s="1845"/>
      <c r="LGE122" s="1538"/>
      <c r="LGF122" s="1845"/>
      <c r="LGG122" s="1538"/>
      <c r="LGH122" s="1845"/>
      <c r="LGI122" s="1538"/>
      <c r="LGJ122" s="1845"/>
      <c r="LGK122" s="1538"/>
      <c r="LGL122" s="1845"/>
      <c r="LGM122" s="1538"/>
      <c r="LGN122" s="1845"/>
      <c r="LGO122" s="1538"/>
      <c r="LGP122" s="1845"/>
      <c r="LGQ122" s="1538"/>
      <c r="LGR122" s="1845"/>
      <c r="LGS122" s="1538"/>
      <c r="LGT122" s="1845"/>
      <c r="LGU122" s="1538"/>
      <c r="LGV122" s="1845"/>
      <c r="LGW122" s="1538"/>
      <c r="LGX122" s="1845"/>
      <c r="LGY122" s="1538"/>
      <c r="LGZ122" s="1845"/>
      <c r="LHA122" s="1538"/>
      <c r="LHB122" s="1845"/>
      <c r="LHC122" s="1538"/>
      <c r="LHD122" s="1845"/>
      <c r="LHE122" s="1538"/>
      <c r="LHF122" s="1845"/>
      <c r="LHG122" s="1538"/>
      <c r="LHH122" s="1845"/>
      <c r="LHI122" s="1538"/>
      <c r="LHJ122" s="1845"/>
      <c r="LHK122" s="1538"/>
      <c r="LHL122" s="1845"/>
      <c r="LHM122" s="1538"/>
      <c r="LHN122" s="1845"/>
      <c r="LHO122" s="1538"/>
      <c r="LHP122" s="1845"/>
      <c r="LHQ122" s="1538"/>
      <c r="LHR122" s="1845"/>
      <c r="LHS122" s="1538"/>
      <c r="LHT122" s="1845"/>
      <c r="LHU122" s="1538"/>
      <c r="LHV122" s="1845"/>
      <c r="LHW122" s="1538"/>
      <c r="LHX122" s="1845"/>
      <c r="LHY122" s="1538"/>
      <c r="LHZ122" s="1845"/>
      <c r="LIA122" s="1538"/>
      <c r="LIB122" s="1845"/>
      <c r="LIC122" s="1538"/>
      <c r="LID122" s="1845"/>
      <c r="LIE122" s="1538"/>
      <c r="LIF122" s="1845"/>
      <c r="LIG122" s="1538"/>
      <c r="LIH122" s="1845"/>
      <c r="LII122" s="1538"/>
      <c r="LIJ122" s="1845"/>
      <c r="LIK122" s="1538"/>
      <c r="LIL122" s="1845"/>
      <c r="LIM122" s="1538"/>
      <c r="LIN122" s="1845"/>
      <c r="LIO122" s="1538"/>
      <c r="LIP122" s="1845"/>
      <c r="LIQ122" s="1538"/>
      <c r="LIR122" s="1845"/>
      <c r="LIS122" s="1538"/>
      <c r="LIT122" s="1845"/>
      <c r="LIU122" s="1538"/>
      <c r="LIV122" s="1845"/>
      <c r="LIW122" s="1538"/>
      <c r="LIX122" s="1845"/>
      <c r="LIY122" s="1538"/>
      <c r="LIZ122" s="1845"/>
      <c r="LJA122" s="1538"/>
      <c r="LJB122" s="1845"/>
      <c r="LJC122" s="1538"/>
      <c r="LJD122" s="1845"/>
      <c r="LJE122" s="1538"/>
      <c r="LJF122" s="1845"/>
      <c r="LJG122" s="1538"/>
      <c r="LJH122" s="1845"/>
      <c r="LJI122" s="1538"/>
      <c r="LJJ122" s="1845"/>
      <c r="LJK122" s="1538"/>
      <c r="LJL122" s="1845"/>
      <c r="LJM122" s="1538"/>
      <c r="LJN122" s="1845"/>
      <c r="LJO122" s="1538"/>
      <c r="LJP122" s="1845"/>
      <c r="LJQ122" s="1538"/>
      <c r="LJR122" s="1845"/>
      <c r="LJS122" s="1538"/>
      <c r="LJT122" s="1845"/>
      <c r="LJU122" s="1538"/>
      <c r="LJV122" s="1845"/>
      <c r="LJW122" s="1538"/>
      <c r="LJX122" s="1845"/>
      <c r="LJY122" s="1538"/>
      <c r="LJZ122" s="1845"/>
      <c r="LKA122" s="1538"/>
      <c r="LKB122" s="1845"/>
      <c r="LKC122" s="1538"/>
      <c r="LKD122" s="1845"/>
      <c r="LKE122" s="1538"/>
      <c r="LKF122" s="1845"/>
      <c r="LKG122" s="1538"/>
      <c r="LKH122" s="1845"/>
      <c r="LKI122" s="1538"/>
      <c r="LKJ122" s="1845"/>
      <c r="LKK122" s="1538"/>
      <c r="LKL122" s="1845"/>
      <c r="LKM122" s="1538"/>
      <c r="LKN122" s="1845"/>
      <c r="LKO122" s="1538"/>
      <c r="LKP122" s="1845"/>
      <c r="LKQ122" s="1538"/>
      <c r="LKR122" s="1845"/>
      <c r="LKS122" s="1538"/>
      <c r="LKT122" s="1845"/>
      <c r="LKU122" s="1538"/>
      <c r="LKV122" s="1845"/>
      <c r="LKW122" s="1538"/>
      <c r="LKX122" s="1845"/>
      <c r="LKY122" s="1538"/>
      <c r="LKZ122" s="1845"/>
      <c r="LLA122" s="1538"/>
      <c r="LLB122" s="1845"/>
      <c r="LLC122" s="1538"/>
      <c r="LLD122" s="1845"/>
      <c r="LLE122" s="1538"/>
      <c r="LLF122" s="1845"/>
      <c r="LLG122" s="1538"/>
      <c r="LLH122" s="1845"/>
      <c r="LLI122" s="1538"/>
      <c r="LLJ122" s="1845"/>
      <c r="LLK122" s="1538"/>
      <c r="LLL122" s="1845"/>
      <c r="LLM122" s="1538"/>
      <c r="LLN122" s="1845"/>
      <c r="LLO122" s="1538"/>
      <c r="LLP122" s="1845"/>
      <c r="LLQ122" s="1538"/>
      <c r="LLR122" s="1845"/>
      <c r="LLS122" s="1538"/>
      <c r="LLT122" s="1845"/>
      <c r="LLU122" s="1538"/>
      <c r="LLV122" s="1845"/>
      <c r="LLW122" s="1538"/>
      <c r="LLX122" s="1845"/>
      <c r="LLY122" s="1538"/>
      <c r="LLZ122" s="1845"/>
      <c r="LMA122" s="1538"/>
      <c r="LMB122" s="1845"/>
      <c r="LMC122" s="1538"/>
      <c r="LMD122" s="1845"/>
      <c r="LME122" s="1538"/>
      <c r="LMF122" s="1845"/>
      <c r="LMG122" s="1538"/>
      <c r="LMH122" s="1845"/>
      <c r="LMI122" s="1538"/>
      <c r="LMJ122" s="1845"/>
      <c r="LMK122" s="1538"/>
      <c r="LML122" s="1845"/>
      <c r="LMM122" s="1538"/>
      <c r="LMN122" s="1845"/>
      <c r="LMO122" s="1538"/>
      <c r="LMP122" s="1845"/>
      <c r="LMQ122" s="1538"/>
      <c r="LMR122" s="1845"/>
      <c r="LMS122" s="1538"/>
      <c r="LMT122" s="1845"/>
      <c r="LMU122" s="1538"/>
      <c r="LMV122" s="1845"/>
      <c r="LMW122" s="1538"/>
      <c r="LMX122" s="1845"/>
      <c r="LMY122" s="1538"/>
      <c r="LMZ122" s="1845"/>
      <c r="LNA122" s="1538"/>
      <c r="LNB122" s="1845"/>
      <c r="LNC122" s="1538"/>
      <c r="LND122" s="1845"/>
      <c r="LNE122" s="1538"/>
      <c r="LNF122" s="1845"/>
      <c r="LNG122" s="1538"/>
      <c r="LNH122" s="1845"/>
      <c r="LNI122" s="1538"/>
      <c r="LNJ122" s="1845"/>
      <c r="LNK122" s="1538"/>
      <c r="LNL122" s="1845"/>
      <c r="LNM122" s="1538"/>
      <c r="LNN122" s="1845"/>
      <c r="LNO122" s="1538"/>
      <c r="LNP122" s="1845"/>
      <c r="LNQ122" s="1538"/>
      <c r="LNR122" s="1845"/>
      <c r="LNS122" s="1538"/>
      <c r="LNT122" s="1845"/>
      <c r="LNU122" s="1538"/>
      <c r="LNV122" s="1845"/>
      <c r="LNW122" s="1538"/>
      <c r="LNX122" s="1845"/>
      <c r="LNY122" s="1538"/>
      <c r="LNZ122" s="1845"/>
      <c r="LOA122" s="1538"/>
      <c r="LOB122" s="1845"/>
      <c r="LOC122" s="1538"/>
      <c r="LOD122" s="1845"/>
      <c r="LOE122" s="1538"/>
      <c r="LOF122" s="1845"/>
      <c r="LOG122" s="1538"/>
      <c r="LOH122" s="1845"/>
      <c r="LOI122" s="1538"/>
      <c r="LOJ122" s="1845"/>
      <c r="LOK122" s="1538"/>
      <c r="LOL122" s="1845"/>
      <c r="LOM122" s="1538"/>
      <c r="LON122" s="1845"/>
      <c r="LOO122" s="1538"/>
      <c r="LOP122" s="1845"/>
      <c r="LOQ122" s="1538"/>
      <c r="LOR122" s="1845"/>
      <c r="LOS122" s="1538"/>
      <c r="LOT122" s="1845"/>
      <c r="LOU122" s="1538"/>
      <c r="LOV122" s="1845"/>
      <c r="LOW122" s="1538"/>
      <c r="LOX122" s="1845"/>
      <c r="LOY122" s="1538"/>
      <c r="LOZ122" s="1845"/>
      <c r="LPA122" s="1538"/>
      <c r="LPB122" s="1845"/>
      <c r="LPC122" s="1538"/>
      <c r="LPD122" s="1845"/>
      <c r="LPE122" s="1538"/>
      <c r="LPF122" s="1845"/>
      <c r="LPG122" s="1538"/>
      <c r="LPH122" s="1845"/>
      <c r="LPI122" s="1538"/>
      <c r="LPJ122" s="1845"/>
      <c r="LPK122" s="1538"/>
      <c r="LPL122" s="1845"/>
      <c r="LPM122" s="1538"/>
      <c r="LPN122" s="1845"/>
      <c r="LPO122" s="1538"/>
      <c r="LPP122" s="1845"/>
      <c r="LPQ122" s="1538"/>
      <c r="LPR122" s="1845"/>
      <c r="LPS122" s="1538"/>
      <c r="LPT122" s="1845"/>
      <c r="LPU122" s="1538"/>
      <c r="LPV122" s="1845"/>
      <c r="LPW122" s="1538"/>
      <c r="LPX122" s="1845"/>
      <c r="LPY122" s="1538"/>
      <c r="LPZ122" s="1845"/>
      <c r="LQA122" s="1538"/>
      <c r="LQB122" s="1845"/>
      <c r="LQC122" s="1538"/>
      <c r="LQD122" s="1845"/>
      <c r="LQE122" s="1538"/>
      <c r="LQF122" s="1845"/>
      <c r="LQG122" s="1538"/>
      <c r="LQH122" s="1845"/>
      <c r="LQI122" s="1538"/>
      <c r="LQJ122" s="1845"/>
      <c r="LQK122" s="1538"/>
      <c r="LQL122" s="1845"/>
      <c r="LQM122" s="1538"/>
      <c r="LQN122" s="1845"/>
      <c r="LQO122" s="1538"/>
      <c r="LQP122" s="1845"/>
      <c r="LQQ122" s="1538"/>
      <c r="LQR122" s="1845"/>
      <c r="LQS122" s="1538"/>
      <c r="LQT122" s="1845"/>
      <c r="LQU122" s="1538"/>
      <c r="LQV122" s="1845"/>
      <c r="LQW122" s="1538"/>
      <c r="LQX122" s="1845"/>
      <c r="LQY122" s="1538"/>
      <c r="LQZ122" s="1845"/>
      <c r="LRA122" s="1538"/>
      <c r="LRB122" s="1845"/>
      <c r="LRC122" s="1538"/>
      <c r="LRD122" s="1845"/>
      <c r="LRE122" s="1538"/>
      <c r="LRF122" s="1845"/>
      <c r="LRG122" s="1538"/>
      <c r="LRH122" s="1845"/>
      <c r="LRI122" s="1538"/>
      <c r="LRJ122" s="1845"/>
      <c r="LRK122" s="1538"/>
      <c r="LRL122" s="1845"/>
      <c r="LRM122" s="1538"/>
      <c r="LRN122" s="1845"/>
      <c r="LRO122" s="1538"/>
      <c r="LRP122" s="1845"/>
      <c r="LRQ122" s="1538"/>
      <c r="LRR122" s="1845"/>
      <c r="LRS122" s="1538"/>
      <c r="LRT122" s="1845"/>
      <c r="LRU122" s="1538"/>
      <c r="LRV122" s="1845"/>
      <c r="LRW122" s="1538"/>
      <c r="LRX122" s="1845"/>
      <c r="LRY122" s="1538"/>
      <c r="LRZ122" s="1845"/>
      <c r="LSA122" s="1538"/>
      <c r="LSB122" s="1845"/>
      <c r="LSC122" s="1538"/>
      <c r="LSD122" s="1845"/>
      <c r="LSE122" s="1538"/>
      <c r="LSF122" s="1845"/>
      <c r="LSG122" s="1538"/>
      <c r="LSH122" s="1845"/>
      <c r="LSI122" s="1538"/>
      <c r="LSJ122" s="1845"/>
      <c r="LSK122" s="1538"/>
      <c r="LSL122" s="1845"/>
      <c r="LSM122" s="1538"/>
      <c r="LSN122" s="1845"/>
      <c r="LSO122" s="1538"/>
      <c r="LSP122" s="1845"/>
      <c r="LSQ122" s="1538"/>
      <c r="LSR122" s="1845"/>
      <c r="LSS122" s="1538"/>
      <c r="LST122" s="1845"/>
      <c r="LSU122" s="1538"/>
      <c r="LSV122" s="1845"/>
      <c r="LSW122" s="1538"/>
      <c r="LSX122" s="1845"/>
      <c r="LSY122" s="1538"/>
      <c r="LSZ122" s="1845"/>
      <c r="LTA122" s="1538"/>
      <c r="LTB122" s="1845"/>
      <c r="LTC122" s="1538"/>
      <c r="LTD122" s="1845"/>
      <c r="LTE122" s="1538"/>
      <c r="LTF122" s="1845"/>
      <c r="LTG122" s="1538"/>
      <c r="LTH122" s="1845"/>
      <c r="LTI122" s="1538"/>
      <c r="LTJ122" s="1845"/>
      <c r="LTK122" s="1538"/>
      <c r="LTL122" s="1845"/>
      <c r="LTM122" s="1538"/>
      <c r="LTN122" s="1845"/>
      <c r="LTO122" s="1538"/>
      <c r="LTP122" s="1845"/>
      <c r="LTQ122" s="1538"/>
      <c r="LTR122" s="1845"/>
      <c r="LTS122" s="1538"/>
      <c r="LTT122" s="1845"/>
      <c r="LTU122" s="1538"/>
      <c r="LTV122" s="1845"/>
      <c r="LTW122" s="1538"/>
      <c r="LTX122" s="1845"/>
      <c r="LTY122" s="1538"/>
      <c r="LTZ122" s="1845"/>
      <c r="LUA122" s="1538"/>
      <c r="LUB122" s="1845"/>
      <c r="LUC122" s="1538"/>
      <c r="LUD122" s="1845"/>
      <c r="LUE122" s="1538"/>
      <c r="LUF122" s="1845"/>
      <c r="LUG122" s="1538"/>
      <c r="LUH122" s="1845"/>
      <c r="LUI122" s="1538"/>
      <c r="LUJ122" s="1845"/>
      <c r="LUK122" s="1538"/>
      <c r="LUL122" s="1845"/>
      <c r="LUM122" s="1538"/>
      <c r="LUN122" s="1845"/>
      <c r="LUO122" s="1538"/>
      <c r="LUP122" s="1845"/>
      <c r="LUQ122" s="1538"/>
      <c r="LUR122" s="1845"/>
      <c r="LUS122" s="1538"/>
      <c r="LUT122" s="1845"/>
      <c r="LUU122" s="1538"/>
      <c r="LUV122" s="1845"/>
      <c r="LUW122" s="1538"/>
      <c r="LUX122" s="1845"/>
      <c r="LUY122" s="1538"/>
      <c r="LUZ122" s="1845"/>
      <c r="LVA122" s="1538"/>
      <c r="LVB122" s="1845"/>
      <c r="LVC122" s="1538"/>
      <c r="LVD122" s="1845"/>
      <c r="LVE122" s="1538"/>
      <c r="LVF122" s="1845"/>
      <c r="LVG122" s="1538"/>
      <c r="LVH122" s="1845"/>
      <c r="LVI122" s="1538"/>
      <c r="LVJ122" s="1845"/>
      <c r="LVK122" s="1538"/>
      <c r="LVL122" s="1845"/>
      <c r="LVM122" s="1538"/>
      <c r="LVN122" s="1845"/>
      <c r="LVO122" s="1538"/>
      <c r="LVP122" s="1845"/>
      <c r="LVQ122" s="1538"/>
      <c r="LVR122" s="1845"/>
      <c r="LVS122" s="1538"/>
      <c r="LVT122" s="1845"/>
      <c r="LVU122" s="1538"/>
      <c r="LVV122" s="1845"/>
      <c r="LVW122" s="1538"/>
      <c r="LVX122" s="1845"/>
      <c r="LVY122" s="1538"/>
      <c r="LVZ122" s="1845"/>
      <c r="LWA122" s="1538"/>
      <c r="LWB122" s="1845"/>
      <c r="LWC122" s="1538"/>
      <c r="LWD122" s="1845"/>
      <c r="LWE122" s="1538"/>
      <c r="LWF122" s="1845"/>
      <c r="LWG122" s="1538"/>
      <c r="LWH122" s="1845"/>
      <c r="LWI122" s="1538"/>
      <c r="LWJ122" s="1845"/>
      <c r="LWK122" s="1538"/>
      <c r="LWL122" s="1845"/>
      <c r="LWM122" s="1538"/>
      <c r="LWN122" s="1845"/>
      <c r="LWO122" s="1538"/>
      <c r="LWP122" s="1845"/>
      <c r="LWQ122" s="1538"/>
      <c r="LWR122" s="1845"/>
      <c r="LWS122" s="1538"/>
      <c r="LWT122" s="1845"/>
      <c r="LWU122" s="1538"/>
      <c r="LWV122" s="1845"/>
      <c r="LWW122" s="1538"/>
      <c r="LWX122" s="1845"/>
      <c r="LWY122" s="1538"/>
      <c r="LWZ122" s="1845"/>
      <c r="LXA122" s="1538"/>
      <c r="LXB122" s="1845"/>
      <c r="LXC122" s="1538"/>
      <c r="LXD122" s="1845"/>
      <c r="LXE122" s="1538"/>
      <c r="LXF122" s="1845"/>
      <c r="LXG122" s="1538"/>
      <c r="LXH122" s="1845"/>
      <c r="LXI122" s="1538"/>
      <c r="LXJ122" s="1845"/>
      <c r="LXK122" s="1538"/>
      <c r="LXL122" s="1845"/>
      <c r="LXM122" s="1538"/>
      <c r="LXN122" s="1845"/>
      <c r="LXO122" s="1538"/>
      <c r="LXP122" s="1845"/>
      <c r="LXQ122" s="1538"/>
      <c r="LXR122" s="1845"/>
      <c r="LXS122" s="1538"/>
      <c r="LXT122" s="1845"/>
      <c r="LXU122" s="1538"/>
      <c r="LXV122" s="1845"/>
      <c r="LXW122" s="1538"/>
      <c r="LXX122" s="1845"/>
      <c r="LXY122" s="1538"/>
      <c r="LXZ122" s="1845"/>
      <c r="LYA122" s="1538"/>
      <c r="LYB122" s="1845"/>
      <c r="LYC122" s="1538"/>
      <c r="LYD122" s="1845"/>
      <c r="LYE122" s="1538"/>
      <c r="LYF122" s="1845"/>
      <c r="LYG122" s="1538"/>
      <c r="LYH122" s="1845"/>
      <c r="LYI122" s="1538"/>
      <c r="LYJ122" s="1845"/>
      <c r="LYK122" s="1538"/>
      <c r="LYL122" s="1845"/>
      <c r="LYM122" s="1538"/>
      <c r="LYN122" s="1845"/>
      <c r="LYO122" s="1538"/>
      <c r="LYP122" s="1845"/>
      <c r="LYQ122" s="1538"/>
      <c r="LYR122" s="1845"/>
      <c r="LYS122" s="1538"/>
      <c r="LYT122" s="1845"/>
      <c r="LYU122" s="1538"/>
      <c r="LYV122" s="1845"/>
      <c r="LYW122" s="1538"/>
      <c r="LYX122" s="1845"/>
      <c r="LYY122" s="1538"/>
      <c r="LYZ122" s="1845"/>
      <c r="LZA122" s="1538"/>
      <c r="LZB122" s="1845"/>
      <c r="LZC122" s="1538"/>
      <c r="LZD122" s="1845"/>
      <c r="LZE122" s="1538"/>
      <c r="LZF122" s="1845"/>
      <c r="LZG122" s="1538"/>
      <c r="LZH122" s="1845"/>
      <c r="LZI122" s="1538"/>
      <c r="LZJ122" s="1845"/>
      <c r="LZK122" s="1538"/>
      <c r="LZL122" s="1845"/>
      <c r="LZM122" s="1538"/>
      <c r="LZN122" s="1845"/>
      <c r="LZO122" s="1538"/>
      <c r="LZP122" s="1845"/>
      <c r="LZQ122" s="1538"/>
      <c r="LZR122" s="1845"/>
      <c r="LZS122" s="1538"/>
      <c r="LZT122" s="1845"/>
      <c r="LZU122" s="1538"/>
      <c r="LZV122" s="1845"/>
      <c r="LZW122" s="1538"/>
      <c r="LZX122" s="1845"/>
      <c r="LZY122" s="1538"/>
      <c r="LZZ122" s="1845"/>
      <c r="MAA122" s="1538"/>
      <c r="MAB122" s="1845"/>
      <c r="MAC122" s="1538"/>
      <c r="MAD122" s="1845"/>
      <c r="MAE122" s="1538"/>
      <c r="MAF122" s="1845"/>
      <c r="MAG122" s="1538"/>
      <c r="MAH122" s="1845"/>
      <c r="MAI122" s="1538"/>
      <c r="MAJ122" s="1845"/>
      <c r="MAK122" s="1538"/>
      <c r="MAL122" s="1845"/>
      <c r="MAM122" s="1538"/>
      <c r="MAN122" s="1845"/>
      <c r="MAO122" s="1538"/>
      <c r="MAP122" s="1845"/>
      <c r="MAQ122" s="1538"/>
      <c r="MAR122" s="1845"/>
      <c r="MAS122" s="1538"/>
      <c r="MAT122" s="1845"/>
      <c r="MAU122" s="1538"/>
      <c r="MAV122" s="1845"/>
      <c r="MAW122" s="1538"/>
      <c r="MAX122" s="1845"/>
      <c r="MAY122" s="1538"/>
      <c r="MAZ122" s="1845"/>
      <c r="MBA122" s="1538"/>
      <c r="MBB122" s="1845"/>
      <c r="MBC122" s="1538"/>
      <c r="MBD122" s="1845"/>
      <c r="MBE122" s="1538"/>
      <c r="MBF122" s="1845"/>
      <c r="MBG122" s="1538"/>
      <c r="MBH122" s="1845"/>
      <c r="MBI122" s="1538"/>
      <c r="MBJ122" s="1845"/>
      <c r="MBK122" s="1538"/>
      <c r="MBL122" s="1845"/>
      <c r="MBM122" s="1538"/>
      <c r="MBN122" s="1845"/>
      <c r="MBO122" s="1538"/>
      <c r="MBP122" s="1845"/>
      <c r="MBQ122" s="1538"/>
      <c r="MBR122" s="1845"/>
      <c r="MBS122" s="1538"/>
      <c r="MBT122" s="1845"/>
      <c r="MBU122" s="1538"/>
      <c r="MBV122" s="1845"/>
      <c r="MBW122" s="1538"/>
      <c r="MBX122" s="1845"/>
      <c r="MBY122" s="1538"/>
      <c r="MBZ122" s="1845"/>
      <c r="MCA122" s="1538"/>
      <c r="MCB122" s="1845"/>
      <c r="MCC122" s="1538"/>
      <c r="MCD122" s="1845"/>
      <c r="MCE122" s="1538"/>
      <c r="MCF122" s="1845"/>
      <c r="MCG122" s="1538"/>
      <c r="MCH122" s="1845"/>
      <c r="MCI122" s="1538"/>
      <c r="MCJ122" s="1845"/>
      <c r="MCK122" s="1538"/>
      <c r="MCL122" s="1845"/>
      <c r="MCM122" s="1538"/>
      <c r="MCN122" s="1845"/>
      <c r="MCO122" s="1538"/>
      <c r="MCP122" s="1845"/>
      <c r="MCQ122" s="1538"/>
      <c r="MCR122" s="1845"/>
      <c r="MCS122" s="1538"/>
      <c r="MCT122" s="1845"/>
      <c r="MCU122" s="1538"/>
      <c r="MCV122" s="1845"/>
      <c r="MCW122" s="1538"/>
      <c r="MCX122" s="1845"/>
      <c r="MCY122" s="1538"/>
      <c r="MCZ122" s="1845"/>
      <c r="MDA122" s="1538"/>
      <c r="MDB122" s="1845"/>
      <c r="MDC122" s="1538"/>
      <c r="MDD122" s="1845"/>
      <c r="MDE122" s="1538"/>
      <c r="MDF122" s="1845"/>
      <c r="MDG122" s="1538"/>
      <c r="MDH122" s="1845"/>
      <c r="MDI122" s="1538"/>
      <c r="MDJ122" s="1845"/>
      <c r="MDK122" s="1538"/>
      <c r="MDL122" s="1845"/>
      <c r="MDM122" s="1538"/>
      <c r="MDN122" s="1845"/>
      <c r="MDO122" s="1538"/>
      <c r="MDP122" s="1845"/>
      <c r="MDQ122" s="1538"/>
      <c r="MDR122" s="1845"/>
      <c r="MDS122" s="1538"/>
      <c r="MDT122" s="1845"/>
      <c r="MDU122" s="1538"/>
      <c r="MDV122" s="1845"/>
      <c r="MDW122" s="1538"/>
      <c r="MDX122" s="1845"/>
      <c r="MDY122" s="1538"/>
      <c r="MDZ122" s="1845"/>
      <c r="MEA122" s="1538"/>
      <c r="MEB122" s="1845"/>
      <c r="MEC122" s="1538"/>
      <c r="MED122" s="1845"/>
      <c r="MEE122" s="1538"/>
      <c r="MEF122" s="1845"/>
      <c r="MEG122" s="1538"/>
      <c r="MEH122" s="1845"/>
      <c r="MEI122" s="1538"/>
      <c r="MEJ122" s="1845"/>
      <c r="MEK122" s="1538"/>
      <c r="MEL122" s="1845"/>
      <c r="MEM122" s="1538"/>
      <c r="MEN122" s="1845"/>
      <c r="MEO122" s="1538"/>
      <c r="MEP122" s="1845"/>
      <c r="MEQ122" s="1538"/>
      <c r="MER122" s="1845"/>
      <c r="MES122" s="1538"/>
      <c r="MET122" s="1845"/>
      <c r="MEU122" s="1538"/>
      <c r="MEV122" s="1845"/>
      <c r="MEW122" s="1538"/>
      <c r="MEX122" s="1845"/>
      <c r="MEY122" s="1538"/>
      <c r="MEZ122" s="1845"/>
      <c r="MFA122" s="1538"/>
      <c r="MFB122" s="1845"/>
      <c r="MFC122" s="1538"/>
      <c r="MFD122" s="1845"/>
      <c r="MFE122" s="1538"/>
      <c r="MFF122" s="1845"/>
      <c r="MFG122" s="1538"/>
      <c r="MFH122" s="1845"/>
      <c r="MFI122" s="1538"/>
      <c r="MFJ122" s="1845"/>
      <c r="MFK122" s="1538"/>
      <c r="MFL122" s="1845"/>
      <c r="MFM122" s="1538"/>
      <c r="MFN122" s="1845"/>
      <c r="MFO122" s="1538"/>
      <c r="MFP122" s="1845"/>
      <c r="MFQ122" s="1538"/>
      <c r="MFR122" s="1845"/>
      <c r="MFS122" s="1538"/>
      <c r="MFT122" s="1845"/>
      <c r="MFU122" s="1538"/>
      <c r="MFV122" s="1845"/>
      <c r="MFW122" s="1538"/>
      <c r="MFX122" s="1845"/>
      <c r="MFY122" s="1538"/>
      <c r="MFZ122" s="1845"/>
      <c r="MGA122" s="1538"/>
      <c r="MGB122" s="1845"/>
      <c r="MGC122" s="1538"/>
      <c r="MGD122" s="1845"/>
      <c r="MGE122" s="1538"/>
      <c r="MGF122" s="1845"/>
      <c r="MGG122" s="1538"/>
      <c r="MGH122" s="1845"/>
      <c r="MGI122" s="1538"/>
      <c r="MGJ122" s="1845"/>
      <c r="MGK122" s="1538"/>
      <c r="MGL122" s="1845"/>
      <c r="MGM122" s="1538"/>
      <c r="MGN122" s="1845"/>
      <c r="MGO122" s="1538"/>
      <c r="MGP122" s="1845"/>
      <c r="MGQ122" s="1538"/>
      <c r="MGR122" s="1845"/>
      <c r="MGS122" s="1538"/>
      <c r="MGT122" s="1845"/>
      <c r="MGU122" s="1538"/>
      <c r="MGV122" s="1845"/>
      <c r="MGW122" s="1538"/>
      <c r="MGX122" s="1845"/>
      <c r="MGY122" s="1538"/>
      <c r="MGZ122" s="1845"/>
      <c r="MHA122" s="1538"/>
      <c r="MHB122" s="1845"/>
      <c r="MHC122" s="1538"/>
      <c r="MHD122" s="1845"/>
      <c r="MHE122" s="1538"/>
      <c r="MHF122" s="1845"/>
      <c r="MHG122" s="1538"/>
      <c r="MHH122" s="1845"/>
      <c r="MHI122" s="1538"/>
      <c r="MHJ122" s="1845"/>
      <c r="MHK122" s="1538"/>
      <c r="MHL122" s="1845"/>
      <c r="MHM122" s="1538"/>
      <c r="MHN122" s="1845"/>
      <c r="MHO122" s="1538"/>
      <c r="MHP122" s="1845"/>
      <c r="MHQ122" s="1538"/>
      <c r="MHR122" s="1845"/>
      <c r="MHS122" s="1538"/>
      <c r="MHT122" s="1845"/>
      <c r="MHU122" s="1538"/>
      <c r="MHV122" s="1845"/>
      <c r="MHW122" s="1538"/>
      <c r="MHX122" s="1845"/>
      <c r="MHY122" s="1538"/>
      <c r="MHZ122" s="1845"/>
      <c r="MIA122" s="1538"/>
      <c r="MIB122" s="1845"/>
      <c r="MIC122" s="1538"/>
      <c r="MID122" s="1845"/>
      <c r="MIE122" s="1538"/>
      <c r="MIF122" s="1845"/>
      <c r="MIG122" s="1538"/>
      <c r="MIH122" s="1845"/>
      <c r="MII122" s="1538"/>
      <c r="MIJ122" s="1845"/>
      <c r="MIK122" s="1538"/>
      <c r="MIL122" s="1845"/>
      <c r="MIM122" s="1538"/>
      <c r="MIN122" s="1845"/>
      <c r="MIO122" s="1538"/>
      <c r="MIP122" s="1845"/>
      <c r="MIQ122" s="1538"/>
      <c r="MIR122" s="1845"/>
      <c r="MIS122" s="1538"/>
      <c r="MIT122" s="1845"/>
      <c r="MIU122" s="1538"/>
      <c r="MIV122" s="1845"/>
      <c r="MIW122" s="1538"/>
      <c r="MIX122" s="1845"/>
      <c r="MIY122" s="1538"/>
      <c r="MIZ122" s="1845"/>
      <c r="MJA122" s="1538"/>
      <c r="MJB122" s="1845"/>
      <c r="MJC122" s="1538"/>
      <c r="MJD122" s="1845"/>
      <c r="MJE122" s="1538"/>
      <c r="MJF122" s="1845"/>
      <c r="MJG122" s="1538"/>
      <c r="MJH122" s="1845"/>
      <c r="MJI122" s="1538"/>
      <c r="MJJ122" s="1845"/>
      <c r="MJK122" s="1538"/>
      <c r="MJL122" s="1845"/>
      <c r="MJM122" s="1538"/>
      <c r="MJN122" s="1845"/>
      <c r="MJO122" s="1538"/>
      <c r="MJP122" s="1845"/>
      <c r="MJQ122" s="1538"/>
      <c r="MJR122" s="1845"/>
      <c r="MJS122" s="1538"/>
      <c r="MJT122" s="1845"/>
      <c r="MJU122" s="1538"/>
      <c r="MJV122" s="1845"/>
      <c r="MJW122" s="1538"/>
      <c r="MJX122" s="1845"/>
      <c r="MJY122" s="1538"/>
      <c r="MJZ122" s="1845"/>
      <c r="MKA122" s="1538"/>
      <c r="MKB122" s="1845"/>
      <c r="MKC122" s="1538"/>
      <c r="MKD122" s="1845"/>
      <c r="MKE122" s="1538"/>
      <c r="MKF122" s="1845"/>
      <c r="MKG122" s="1538"/>
      <c r="MKH122" s="1845"/>
      <c r="MKI122" s="1538"/>
      <c r="MKJ122" s="1845"/>
      <c r="MKK122" s="1538"/>
      <c r="MKL122" s="1845"/>
      <c r="MKM122" s="1538"/>
      <c r="MKN122" s="1845"/>
      <c r="MKO122" s="1538"/>
      <c r="MKP122" s="1845"/>
      <c r="MKQ122" s="1538"/>
      <c r="MKR122" s="1845"/>
      <c r="MKS122" s="1538"/>
      <c r="MKT122" s="1845"/>
      <c r="MKU122" s="1538"/>
      <c r="MKV122" s="1845"/>
      <c r="MKW122" s="1538"/>
      <c r="MKX122" s="1845"/>
      <c r="MKY122" s="1538"/>
      <c r="MKZ122" s="1845"/>
      <c r="MLA122" s="1538"/>
      <c r="MLB122" s="1845"/>
      <c r="MLC122" s="1538"/>
      <c r="MLD122" s="1845"/>
      <c r="MLE122" s="1538"/>
      <c r="MLF122" s="1845"/>
      <c r="MLG122" s="1538"/>
      <c r="MLH122" s="1845"/>
      <c r="MLI122" s="1538"/>
      <c r="MLJ122" s="1845"/>
      <c r="MLK122" s="1538"/>
      <c r="MLL122" s="1845"/>
      <c r="MLM122" s="1538"/>
      <c r="MLN122" s="1845"/>
      <c r="MLO122" s="1538"/>
      <c r="MLP122" s="1845"/>
      <c r="MLQ122" s="1538"/>
      <c r="MLR122" s="1845"/>
      <c r="MLS122" s="1538"/>
      <c r="MLT122" s="1845"/>
      <c r="MLU122" s="1538"/>
      <c r="MLV122" s="1845"/>
      <c r="MLW122" s="1538"/>
      <c r="MLX122" s="1845"/>
      <c r="MLY122" s="1538"/>
      <c r="MLZ122" s="1845"/>
      <c r="MMA122" s="1538"/>
      <c r="MMB122" s="1845"/>
      <c r="MMC122" s="1538"/>
      <c r="MMD122" s="1845"/>
      <c r="MME122" s="1538"/>
      <c r="MMF122" s="1845"/>
      <c r="MMG122" s="1538"/>
      <c r="MMH122" s="1845"/>
      <c r="MMI122" s="1538"/>
      <c r="MMJ122" s="1845"/>
      <c r="MMK122" s="1538"/>
      <c r="MML122" s="1845"/>
      <c r="MMM122" s="1538"/>
      <c r="MMN122" s="1845"/>
      <c r="MMO122" s="1538"/>
      <c r="MMP122" s="1845"/>
      <c r="MMQ122" s="1538"/>
      <c r="MMR122" s="1845"/>
      <c r="MMS122" s="1538"/>
      <c r="MMT122" s="1845"/>
      <c r="MMU122" s="1538"/>
      <c r="MMV122" s="1845"/>
      <c r="MMW122" s="1538"/>
      <c r="MMX122" s="1845"/>
      <c r="MMY122" s="1538"/>
      <c r="MMZ122" s="1845"/>
      <c r="MNA122" s="1538"/>
      <c r="MNB122" s="1845"/>
      <c r="MNC122" s="1538"/>
      <c r="MND122" s="1845"/>
      <c r="MNE122" s="1538"/>
      <c r="MNF122" s="1845"/>
      <c r="MNG122" s="1538"/>
      <c r="MNH122" s="1845"/>
      <c r="MNI122" s="1538"/>
      <c r="MNJ122" s="1845"/>
      <c r="MNK122" s="1538"/>
      <c r="MNL122" s="1845"/>
      <c r="MNM122" s="1538"/>
      <c r="MNN122" s="1845"/>
      <c r="MNO122" s="1538"/>
      <c r="MNP122" s="1845"/>
      <c r="MNQ122" s="1538"/>
      <c r="MNR122" s="1845"/>
      <c r="MNS122" s="1538"/>
      <c r="MNT122" s="1845"/>
      <c r="MNU122" s="1538"/>
      <c r="MNV122" s="1845"/>
      <c r="MNW122" s="1538"/>
      <c r="MNX122" s="1845"/>
      <c r="MNY122" s="1538"/>
      <c r="MNZ122" s="1845"/>
      <c r="MOA122" s="1538"/>
      <c r="MOB122" s="1845"/>
      <c r="MOC122" s="1538"/>
      <c r="MOD122" s="1845"/>
      <c r="MOE122" s="1538"/>
      <c r="MOF122" s="1845"/>
      <c r="MOG122" s="1538"/>
      <c r="MOH122" s="1845"/>
      <c r="MOI122" s="1538"/>
      <c r="MOJ122" s="1845"/>
      <c r="MOK122" s="1538"/>
      <c r="MOL122" s="1845"/>
      <c r="MOM122" s="1538"/>
      <c r="MON122" s="1845"/>
      <c r="MOO122" s="1538"/>
      <c r="MOP122" s="1845"/>
      <c r="MOQ122" s="1538"/>
      <c r="MOR122" s="1845"/>
      <c r="MOS122" s="1538"/>
      <c r="MOT122" s="1845"/>
      <c r="MOU122" s="1538"/>
      <c r="MOV122" s="1845"/>
      <c r="MOW122" s="1538"/>
      <c r="MOX122" s="1845"/>
      <c r="MOY122" s="1538"/>
      <c r="MOZ122" s="1845"/>
      <c r="MPA122" s="1538"/>
      <c r="MPB122" s="1845"/>
      <c r="MPC122" s="1538"/>
      <c r="MPD122" s="1845"/>
      <c r="MPE122" s="1538"/>
      <c r="MPF122" s="1845"/>
      <c r="MPG122" s="1538"/>
      <c r="MPH122" s="1845"/>
      <c r="MPI122" s="1538"/>
      <c r="MPJ122" s="1845"/>
      <c r="MPK122" s="1538"/>
      <c r="MPL122" s="1845"/>
      <c r="MPM122" s="1538"/>
      <c r="MPN122" s="1845"/>
      <c r="MPO122" s="1538"/>
      <c r="MPP122" s="1845"/>
      <c r="MPQ122" s="1538"/>
      <c r="MPR122" s="1845"/>
      <c r="MPS122" s="1538"/>
      <c r="MPT122" s="1845"/>
      <c r="MPU122" s="1538"/>
      <c r="MPV122" s="1845"/>
      <c r="MPW122" s="1538"/>
      <c r="MPX122" s="1845"/>
      <c r="MPY122" s="1538"/>
      <c r="MPZ122" s="1845"/>
      <c r="MQA122" s="1538"/>
      <c r="MQB122" s="1845"/>
      <c r="MQC122" s="1538"/>
      <c r="MQD122" s="1845"/>
      <c r="MQE122" s="1538"/>
      <c r="MQF122" s="1845"/>
      <c r="MQG122" s="1538"/>
      <c r="MQH122" s="1845"/>
      <c r="MQI122" s="1538"/>
      <c r="MQJ122" s="1845"/>
      <c r="MQK122" s="1538"/>
      <c r="MQL122" s="1845"/>
      <c r="MQM122" s="1538"/>
      <c r="MQN122" s="1845"/>
      <c r="MQO122" s="1538"/>
      <c r="MQP122" s="1845"/>
      <c r="MQQ122" s="1538"/>
      <c r="MQR122" s="1845"/>
      <c r="MQS122" s="1538"/>
      <c r="MQT122" s="1845"/>
      <c r="MQU122" s="1538"/>
      <c r="MQV122" s="1845"/>
      <c r="MQW122" s="1538"/>
      <c r="MQX122" s="1845"/>
      <c r="MQY122" s="1538"/>
      <c r="MQZ122" s="1845"/>
      <c r="MRA122" s="1538"/>
      <c r="MRB122" s="1845"/>
      <c r="MRC122" s="1538"/>
      <c r="MRD122" s="1845"/>
      <c r="MRE122" s="1538"/>
      <c r="MRF122" s="1845"/>
      <c r="MRG122" s="1538"/>
      <c r="MRH122" s="1845"/>
      <c r="MRI122" s="1538"/>
      <c r="MRJ122" s="1845"/>
      <c r="MRK122" s="1538"/>
      <c r="MRL122" s="1845"/>
      <c r="MRM122" s="1538"/>
      <c r="MRN122" s="1845"/>
      <c r="MRO122" s="1538"/>
      <c r="MRP122" s="1845"/>
      <c r="MRQ122" s="1538"/>
      <c r="MRR122" s="1845"/>
      <c r="MRS122" s="1538"/>
      <c r="MRT122" s="1845"/>
      <c r="MRU122" s="1538"/>
      <c r="MRV122" s="1845"/>
      <c r="MRW122" s="1538"/>
      <c r="MRX122" s="1845"/>
      <c r="MRY122" s="1538"/>
      <c r="MRZ122" s="1845"/>
      <c r="MSA122" s="1538"/>
      <c r="MSB122" s="1845"/>
      <c r="MSC122" s="1538"/>
      <c r="MSD122" s="1845"/>
      <c r="MSE122" s="1538"/>
      <c r="MSF122" s="1845"/>
      <c r="MSG122" s="1538"/>
      <c r="MSH122" s="1845"/>
      <c r="MSI122" s="1538"/>
      <c r="MSJ122" s="1845"/>
      <c r="MSK122" s="1538"/>
      <c r="MSL122" s="1845"/>
      <c r="MSM122" s="1538"/>
      <c r="MSN122" s="1845"/>
      <c r="MSO122" s="1538"/>
      <c r="MSP122" s="1845"/>
      <c r="MSQ122" s="1538"/>
      <c r="MSR122" s="1845"/>
      <c r="MSS122" s="1538"/>
      <c r="MST122" s="1845"/>
      <c r="MSU122" s="1538"/>
      <c r="MSV122" s="1845"/>
      <c r="MSW122" s="1538"/>
      <c r="MSX122" s="1845"/>
      <c r="MSY122" s="1538"/>
      <c r="MSZ122" s="1845"/>
      <c r="MTA122" s="1538"/>
      <c r="MTB122" s="1845"/>
      <c r="MTC122" s="1538"/>
      <c r="MTD122" s="1845"/>
      <c r="MTE122" s="1538"/>
      <c r="MTF122" s="1845"/>
      <c r="MTG122" s="1538"/>
      <c r="MTH122" s="1845"/>
      <c r="MTI122" s="1538"/>
      <c r="MTJ122" s="1845"/>
      <c r="MTK122" s="1538"/>
      <c r="MTL122" s="1845"/>
      <c r="MTM122" s="1538"/>
      <c r="MTN122" s="1845"/>
      <c r="MTO122" s="1538"/>
      <c r="MTP122" s="1845"/>
      <c r="MTQ122" s="1538"/>
      <c r="MTR122" s="1845"/>
      <c r="MTS122" s="1538"/>
      <c r="MTT122" s="1845"/>
      <c r="MTU122" s="1538"/>
      <c r="MTV122" s="1845"/>
      <c r="MTW122" s="1538"/>
      <c r="MTX122" s="1845"/>
      <c r="MTY122" s="1538"/>
      <c r="MTZ122" s="1845"/>
      <c r="MUA122" s="1538"/>
      <c r="MUB122" s="1845"/>
      <c r="MUC122" s="1538"/>
      <c r="MUD122" s="1845"/>
      <c r="MUE122" s="1538"/>
      <c r="MUF122" s="1845"/>
      <c r="MUG122" s="1538"/>
      <c r="MUH122" s="1845"/>
      <c r="MUI122" s="1538"/>
      <c r="MUJ122" s="1845"/>
      <c r="MUK122" s="1538"/>
      <c r="MUL122" s="1845"/>
      <c r="MUM122" s="1538"/>
      <c r="MUN122" s="1845"/>
      <c r="MUO122" s="1538"/>
      <c r="MUP122" s="1845"/>
      <c r="MUQ122" s="1538"/>
      <c r="MUR122" s="1845"/>
      <c r="MUS122" s="1538"/>
      <c r="MUT122" s="1845"/>
      <c r="MUU122" s="1538"/>
      <c r="MUV122" s="1845"/>
      <c r="MUW122" s="1538"/>
      <c r="MUX122" s="1845"/>
      <c r="MUY122" s="1538"/>
      <c r="MUZ122" s="1845"/>
      <c r="MVA122" s="1538"/>
      <c r="MVB122" s="1845"/>
      <c r="MVC122" s="1538"/>
      <c r="MVD122" s="1845"/>
      <c r="MVE122" s="1538"/>
      <c r="MVF122" s="1845"/>
      <c r="MVG122" s="1538"/>
      <c r="MVH122" s="1845"/>
      <c r="MVI122" s="1538"/>
      <c r="MVJ122" s="1845"/>
      <c r="MVK122" s="1538"/>
      <c r="MVL122" s="1845"/>
      <c r="MVM122" s="1538"/>
      <c r="MVN122" s="1845"/>
      <c r="MVO122" s="1538"/>
      <c r="MVP122" s="1845"/>
      <c r="MVQ122" s="1538"/>
      <c r="MVR122" s="1845"/>
      <c r="MVS122" s="1538"/>
      <c r="MVT122" s="1845"/>
      <c r="MVU122" s="1538"/>
      <c r="MVV122" s="1845"/>
      <c r="MVW122" s="1538"/>
      <c r="MVX122" s="1845"/>
      <c r="MVY122" s="1538"/>
      <c r="MVZ122" s="1845"/>
      <c r="MWA122" s="1538"/>
      <c r="MWB122" s="1845"/>
      <c r="MWC122" s="1538"/>
      <c r="MWD122" s="1845"/>
      <c r="MWE122" s="1538"/>
      <c r="MWF122" s="1845"/>
      <c r="MWG122" s="1538"/>
      <c r="MWH122" s="1845"/>
      <c r="MWI122" s="1538"/>
      <c r="MWJ122" s="1845"/>
      <c r="MWK122" s="1538"/>
      <c r="MWL122" s="1845"/>
      <c r="MWM122" s="1538"/>
      <c r="MWN122" s="1845"/>
      <c r="MWO122" s="1538"/>
      <c r="MWP122" s="1845"/>
      <c r="MWQ122" s="1538"/>
      <c r="MWR122" s="1845"/>
      <c r="MWS122" s="1538"/>
      <c r="MWT122" s="1845"/>
      <c r="MWU122" s="1538"/>
      <c r="MWV122" s="1845"/>
      <c r="MWW122" s="1538"/>
      <c r="MWX122" s="1845"/>
      <c r="MWY122" s="1538"/>
      <c r="MWZ122" s="1845"/>
      <c r="MXA122" s="1538"/>
      <c r="MXB122" s="1845"/>
      <c r="MXC122" s="1538"/>
      <c r="MXD122" s="1845"/>
      <c r="MXE122" s="1538"/>
      <c r="MXF122" s="1845"/>
      <c r="MXG122" s="1538"/>
      <c r="MXH122" s="1845"/>
      <c r="MXI122" s="1538"/>
      <c r="MXJ122" s="1845"/>
      <c r="MXK122" s="1538"/>
      <c r="MXL122" s="1845"/>
      <c r="MXM122" s="1538"/>
      <c r="MXN122" s="1845"/>
      <c r="MXO122" s="1538"/>
      <c r="MXP122" s="1845"/>
      <c r="MXQ122" s="1538"/>
      <c r="MXR122" s="1845"/>
      <c r="MXS122" s="1538"/>
      <c r="MXT122" s="1845"/>
      <c r="MXU122" s="1538"/>
      <c r="MXV122" s="1845"/>
      <c r="MXW122" s="1538"/>
      <c r="MXX122" s="1845"/>
      <c r="MXY122" s="1538"/>
      <c r="MXZ122" s="1845"/>
      <c r="MYA122" s="1538"/>
      <c r="MYB122" s="1845"/>
      <c r="MYC122" s="1538"/>
      <c r="MYD122" s="1845"/>
      <c r="MYE122" s="1538"/>
      <c r="MYF122" s="1845"/>
      <c r="MYG122" s="1538"/>
      <c r="MYH122" s="1845"/>
      <c r="MYI122" s="1538"/>
      <c r="MYJ122" s="1845"/>
      <c r="MYK122" s="1538"/>
      <c r="MYL122" s="1845"/>
      <c r="MYM122" s="1538"/>
      <c r="MYN122" s="1845"/>
      <c r="MYO122" s="1538"/>
      <c r="MYP122" s="1845"/>
      <c r="MYQ122" s="1538"/>
      <c r="MYR122" s="1845"/>
      <c r="MYS122" s="1538"/>
      <c r="MYT122" s="1845"/>
      <c r="MYU122" s="1538"/>
      <c r="MYV122" s="1845"/>
      <c r="MYW122" s="1538"/>
      <c r="MYX122" s="1845"/>
      <c r="MYY122" s="1538"/>
      <c r="MYZ122" s="1845"/>
      <c r="MZA122" s="1538"/>
      <c r="MZB122" s="1845"/>
      <c r="MZC122" s="1538"/>
      <c r="MZD122" s="1845"/>
      <c r="MZE122" s="1538"/>
      <c r="MZF122" s="1845"/>
      <c r="MZG122" s="1538"/>
      <c r="MZH122" s="1845"/>
      <c r="MZI122" s="1538"/>
      <c r="MZJ122" s="1845"/>
      <c r="MZK122" s="1538"/>
      <c r="MZL122" s="1845"/>
      <c r="MZM122" s="1538"/>
      <c r="MZN122" s="1845"/>
      <c r="MZO122" s="1538"/>
      <c r="MZP122" s="1845"/>
      <c r="MZQ122" s="1538"/>
      <c r="MZR122" s="1845"/>
      <c r="MZS122" s="1538"/>
      <c r="MZT122" s="1845"/>
      <c r="MZU122" s="1538"/>
      <c r="MZV122" s="1845"/>
      <c r="MZW122" s="1538"/>
      <c r="MZX122" s="1845"/>
      <c r="MZY122" s="1538"/>
      <c r="MZZ122" s="1845"/>
      <c r="NAA122" s="1538"/>
      <c r="NAB122" s="1845"/>
      <c r="NAC122" s="1538"/>
      <c r="NAD122" s="1845"/>
      <c r="NAE122" s="1538"/>
      <c r="NAF122" s="1845"/>
      <c r="NAG122" s="1538"/>
      <c r="NAH122" s="1845"/>
      <c r="NAI122" s="1538"/>
      <c r="NAJ122" s="1845"/>
      <c r="NAK122" s="1538"/>
      <c r="NAL122" s="1845"/>
      <c r="NAM122" s="1538"/>
      <c r="NAN122" s="1845"/>
      <c r="NAO122" s="1538"/>
      <c r="NAP122" s="1845"/>
      <c r="NAQ122" s="1538"/>
      <c r="NAR122" s="1845"/>
      <c r="NAS122" s="1538"/>
      <c r="NAT122" s="1845"/>
      <c r="NAU122" s="1538"/>
      <c r="NAV122" s="1845"/>
      <c r="NAW122" s="1538"/>
      <c r="NAX122" s="1845"/>
      <c r="NAY122" s="1538"/>
      <c r="NAZ122" s="1845"/>
      <c r="NBA122" s="1538"/>
      <c r="NBB122" s="1845"/>
      <c r="NBC122" s="1538"/>
      <c r="NBD122" s="1845"/>
      <c r="NBE122" s="1538"/>
      <c r="NBF122" s="1845"/>
      <c r="NBG122" s="1538"/>
      <c r="NBH122" s="1845"/>
      <c r="NBI122" s="1538"/>
      <c r="NBJ122" s="1845"/>
      <c r="NBK122" s="1538"/>
      <c r="NBL122" s="1845"/>
      <c r="NBM122" s="1538"/>
      <c r="NBN122" s="1845"/>
      <c r="NBO122" s="1538"/>
      <c r="NBP122" s="1845"/>
      <c r="NBQ122" s="1538"/>
      <c r="NBR122" s="1845"/>
      <c r="NBS122" s="1538"/>
      <c r="NBT122" s="1845"/>
      <c r="NBU122" s="1538"/>
      <c r="NBV122" s="1845"/>
      <c r="NBW122" s="1538"/>
      <c r="NBX122" s="1845"/>
      <c r="NBY122" s="1538"/>
      <c r="NBZ122" s="1845"/>
      <c r="NCA122" s="1538"/>
      <c r="NCB122" s="1845"/>
      <c r="NCC122" s="1538"/>
      <c r="NCD122" s="1845"/>
      <c r="NCE122" s="1538"/>
      <c r="NCF122" s="1845"/>
      <c r="NCG122" s="1538"/>
      <c r="NCH122" s="1845"/>
      <c r="NCI122" s="1538"/>
      <c r="NCJ122" s="1845"/>
      <c r="NCK122" s="1538"/>
      <c r="NCL122" s="1845"/>
      <c r="NCM122" s="1538"/>
      <c r="NCN122" s="1845"/>
      <c r="NCO122" s="1538"/>
      <c r="NCP122" s="1845"/>
      <c r="NCQ122" s="1538"/>
      <c r="NCR122" s="1845"/>
      <c r="NCS122" s="1538"/>
      <c r="NCT122" s="1845"/>
      <c r="NCU122" s="1538"/>
      <c r="NCV122" s="1845"/>
      <c r="NCW122" s="1538"/>
      <c r="NCX122" s="1845"/>
      <c r="NCY122" s="1538"/>
      <c r="NCZ122" s="1845"/>
      <c r="NDA122" s="1538"/>
      <c r="NDB122" s="1845"/>
      <c r="NDC122" s="1538"/>
      <c r="NDD122" s="1845"/>
      <c r="NDE122" s="1538"/>
      <c r="NDF122" s="1845"/>
      <c r="NDG122" s="1538"/>
      <c r="NDH122" s="1845"/>
      <c r="NDI122" s="1538"/>
      <c r="NDJ122" s="1845"/>
      <c r="NDK122" s="1538"/>
      <c r="NDL122" s="1845"/>
      <c r="NDM122" s="1538"/>
      <c r="NDN122" s="1845"/>
      <c r="NDO122" s="1538"/>
      <c r="NDP122" s="1845"/>
      <c r="NDQ122" s="1538"/>
      <c r="NDR122" s="1845"/>
      <c r="NDS122" s="1538"/>
      <c r="NDT122" s="1845"/>
      <c r="NDU122" s="1538"/>
      <c r="NDV122" s="1845"/>
      <c r="NDW122" s="1538"/>
      <c r="NDX122" s="1845"/>
      <c r="NDY122" s="1538"/>
      <c r="NDZ122" s="1845"/>
      <c r="NEA122" s="1538"/>
      <c r="NEB122" s="1845"/>
      <c r="NEC122" s="1538"/>
      <c r="NED122" s="1845"/>
      <c r="NEE122" s="1538"/>
      <c r="NEF122" s="1845"/>
      <c r="NEG122" s="1538"/>
      <c r="NEH122" s="1845"/>
      <c r="NEI122" s="1538"/>
      <c r="NEJ122" s="1845"/>
      <c r="NEK122" s="1538"/>
      <c r="NEL122" s="1845"/>
      <c r="NEM122" s="1538"/>
      <c r="NEN122" s="1845"/>
      <c r="NEO122" s="1538"/>
      <c r="NEP122" s="1845"/>
      <c r="NEQ122" s="1538"/>
      <c r="NER122" s="1845"/>
      <c r="NES122" s="1538"/>
      <c r="NET122" s="1845"/>
      <c r="NEU122" s="1538"/>
      <c r="NEV122" s="1845"/>
      <c r="NEW122" s="1538"/>
      <c r="NEX122" s="1845"/>
      <c r="NEY122" s="1538"/>
      <c r="NEZ122" s="1845"/>
      <c r="NFA122" s="1538"/>
      <c r="NFB122" s="1845"/>
      <c r="NFC122" s="1538"/>
      <c r="NFD122" s="1845"/>
      <c r="NFE122" s="1538"/>
      <c r="NFF122" s="1845"/>
      <c r="NFG122" s="1538"/>
      <c r="NFH122" s="1845"/>
      <c r="NFI122" s="1538"/>
      <c r="NFJ122" s="1845"/>
      <c r="NFK122" s="1538"/>
      <c r="NFL122" s="1845"/>
      <c r="NFM122" s="1538"/>
      <c r="NFN122" s="1845"/>
      <c r="NFO122" s="1538"/>
      <c r="NFP122" s="1845"/>
      <c r="NFQ122" s="1538"/>
      <c r="NFR122" s="1845"/>
      <c r="NFS122" s="1538"/>
      <c r="NFT122" s="1845"/>
      <c r="NFU122" s="1538"/>
      <c r="NFV122" s="1845"/>
      <c r="NFW122" s="1538"/>
      <c r="NFX122" s="1845"/>
      <c r="NFY122" s="1538"/>
      <c r="NFZ122" s="1845"/>
      <c r="NGA122" s="1538"/>
      <c r="NGB122" s="1845"/>
      <c r="NGC122" s="1538"/>
      <c r="NGD122" s="1845"/>
      <c r="NGE122" s="1538"/>
      <c r="NGF122" s="1845"/>
      <c r="NGG122" s="1538"/>
      <c r="NGH122" s="1845"/>
      <c r="NGI122" s="1538"/>
      <c r="NGJ122" s="1845"/>
      <c r="NGK122" s="1538"/>
      <c r="NGL122" s="1845"/>
      <c r="NGM122" s="1538"/>
      <c r="NGN122" s="1845"/>
      <c r="NGO122" s="1538"/>
      <c r="NGP122" s="1845"/>
      <c r="NGQ122" s="1538"/>
      <c r="NGR122" s="1845"/>
      <c r="NGS122" s="1538"/>
      <c r="NGT122" s="1845"/>
      <c r="NGU122" s="1538"/>
      <c r="NGV122" s="1845"/>
      <c r="NGW122" s="1538"/>
      <c r="NGX122" s="1845"/>
      <c r="NGY122" s="1538"/>
      <c r="NGZ122" s="1845"/>
      <c r="NHA122" s="1538"/>
      <c r="NHB122" s="1845"/>
      <c r="NHC122" s="1538"/>
      <c r="NHD122" s="1845"/>
      <c r="NHE122" s="1538"/>
      <c r="NHF122" s="1845"/>
      <c r="NHG122" s="1538"/>
      <c r="NHH122" s="1845"/>
      <c r="NHI122" s="1538"/>
      <c r="NHJ122" s="1845"/>
      <c r="NHK122" s="1538"/>
      <c r="NHL122" s="1845"/>
      <c r="NHM122" s="1538"/>
      <c r="NHN122" s="1845"/>
      <c r="NHO122" s="1538"/>
      <c r="NHP122" s="1845"/>
      <c r="NHQ122" s="1538"/>
      <c r="NHR122" s="1845"/>
      <c r="NHS122" s="1538"/>
      <c r="NHT122" s="1845"/>
      <c r="NHU122" s="1538"/>
      <c r="NHV122" s="1845"/>
      <c r="NHW122" s="1538"/>
      <c r="NHX122" s="1845"/>
      <c r="NHY122" s="1538"/>
      <c r="NHZ122" s="1845"/>
      <c r="NIA122" s="1538"/>
      <c r="NIB122" s="1845"/>
      <c r="NIC122" s="1538"/>
      <c r="NID122" s="1845"/>
      <c r="NIE122" s="1538"/>
      <c r="NIF122" s="1845"/>
      <c r="NIG122" s="1538"/>
      <c r="NIH122" s="1845"/>
      <c r="NII122" s="1538"/>
      <c r="NIJ122" s="1845"/>
      <c r="NIK122" s="1538"/>
      <c r="NIL122" s="1845"/>
      <c r="NIM122" s="1538"/>
      <c r="NIN122" s="1845"/>
      <c r="NIO122" s="1538"/>
      <c r="NIP122" s="1845"/>
      <c r="NIQ122" s="1538"/>
      <c r="NIR122" s="1845"/>
      <c r="NIS122" s="1538"/>
      <c r="NIT122" s="1845"/>
      <c r="NIU122" s="1538"/>
      <c r="NIV122" s="1845"/>
      <c r="NIW122" s="1538"/>
      <c r="NIX122" s="1845"/>
      <c r="NIY122" s="1538"/>
      <c r="NIZ122" s="1845"/>
      <c r="NJA122" s="1538"/>
      <c r="NJB122" s="1845"/>
      <c r="NJC122" s="1538"/>
      <c r="NJD122" s="1845"/>
      <c r="NJE122" s="1538"/>
      <c r="NJF122" s="1845"/>
      <c r="NJG122" s="1538"/>
      <c r="NJH122" s="1845"/>
      <c r="NJI122" s="1538"/>
      <c r="NJJ122" s="1845"/>
      <c r="NJK122" s="1538"/>
      <c r="NJL122" s="1845"/>
      <c r="NJM122" s="1538"/>
      <c r="NJN122" s="1845"/>
      <c r="NJO122" s="1538"/>
      <c r="NJP122" s="1845"/>
      <c r="NJQ122" s="1538"/>
      <c r="NJR122" s="1845"/>
      <c r="NJS122" s="1538"/>
      <c r="NJT122" s="1845"/>
      <c r="NJU122" s="1538"/>
      <c r="NJV122" s="1845"/>
      <c r="NJW122" s="1538"/>
      <c r="NJX122" s="1845"/>
      <c r="NJY122" s="1538"/>
      <c r="NJZ122" s="1845"/>
      <c r="NKA122" s="1538"/>
      <c r="NKB122" s="1845"/>
      <c r="NKC122" s="1538"/>
      <c r="NKD122" s="1845"/>
      <c r="NKE122" s="1538"/>
      <c r="NKF122" s="1845"/>
      <c r="NKG122" s="1538"/>
      <c r="NKH122" s="1845"/>
      <c r="NKI122" s="1538"/>
      <c r="NKJ122" s="1845"/>
      <c r="NKK122" s="1538"/>
      <c r="NKL122" s="1845"/>
      <c r="NKM122" s="1538"/>
      <c r="NKN122" s="1845"/>
      <c r="NKO122" s="1538"/>
      <c r="NKP122" s="1845"/>
      <c r="NKQ122" s="1538"/>
      <c r="NKR122" s="1845"/>
      <c r="NKS122" s="1538"/>
      <c r="NKT122" s="1845"/>
      <c r="NKU122" s="1538"/>
      <c r="NKV122" s="1845"/>
      <c r="NKW122" s="1538"/>
      <c r="NKX122" s="1845"/>
      <c r="NKY122" s="1538"/>
      <c r="NKZ122" s="1845"/>
      <c r="NLA122" s="1538"/>
      <c r="NLB122" s="1845"/>
      <c r="NLC122" s="1538"/>
      <c r="NLD122" s="1845"/>
      <c r="NLE122" s="1538"/>
      <c r="NLF122" s="1845"/>
      <c r="NLG122" s="1538"/>
      <c r="NLH122" s="1845"/>
      <c r="NLI122" s="1538"/>
      <c r="NLJ122" s="1845"/>
      <c r="NLK122" s="1538"/>
      <c r="NLL122" s="1845"/>
      <c r="NLM122" s="1538"/>
      <c r="NLN122" s="1845"/>
      <c r="NLO122" s="1538"/>
      <c r="NLP122" s="1845"/>
      <c r="NLQ122" s="1538"/>
      <c r="NLR122" s="1845"/>
      <c r="NLS122" s="1538"/>
      <c r="NLT122" s="1845"/>
      <c r="NLU122" s="1538"/>
      <c r="NLV122" s="1845"/>
      <c r="NLW122" s="1538"/>
      <c r="NLX122" s="1845"/>
      <c r="NLY122" s="1538"/>
      <c r="NLZ122" s="1845"/>
      <c r="NMA122" s="1538"/>
      <c r="NMB122" s="1845"/>
      <c r="NMC122" s="1538"/>
      <c r="NMD122" s="1845"/>
      <c r="NME122" s="1538"/>
      <c r="NMF122" s="1845"/>
      <c r="NMG122" s="1538"/>
      <c r="NMH122" s="1845"/>
      <c r="NMI122" s="1538"/>
      <c r="NMJ122" s="1845"/>
      <c r="NMK122" s="1538"/>
      <c r="NML122" s="1845"/>
      <c r="NMM122" s="1538"/>
      <c r="NMN122" s="1845"/>
      <c r="NMO122" s="1538"/>
      <c r="NMP122" s="1845"/>
      <c r="NMQ122" s="1538"/>
      <c r="NMR122" s="1845"/>
      <c r="NMS122" s="1538"/>
      <c r="NMT122" s="1845"/>
      <c r="NMU122" s="1538"/>
      <c r="NMV122" s="1845"/>
      <c r="NMW122" s="1538"/>
      <c r="NMX122" s="1845"/>
      <c r="NMY122" s="1538"/>
      <c r="NMZ122" s="1845"/>
      <c r="NNA122" s="1538"/>
      <c r="NNB122" s="1845"/>
      <c r="NNC122" s="1538"/>
      <c r="NND122" s="1845"/>
      <c r="NNE122" s="1538"/>
      <c r="NNF122" s="1845"/>
      <c r="NNG122" s="1538"/>
      <c r="NNH122" s="1845"/>
      <c r="NNI122" s="1538"/>
      <c r="NNJ122" s="1845"/>
      <c r="NNK122" s="1538"/>
      <c r="NNL122" s="1845"/>
      <c r="NNM122" s="1538"/>
      <c r="NNN122" s="1845"/>
      <c r="NNO122" s="1538"/>
      <c r="NNP122" s="1845"/>
      <c r="NNQ122" s="1538"/>
      <c r="NNR122" s="1845"/>
      <c r="NNS122" s="1538"/>
      <c r="NNT122" s="1845"/>
      <c r="NNU122" s="1538"/>
      <c r="NNV122" s="1845"/>
      <c r="NNW122" s="1538"/>
      <c r="NNX122" s="1845"/>
      <c r="NNY122" s="1538"/>
      <c r="NNZ122" s="1845"/>
      <c r="NOA122" s="1538"/>
      <c r="NOB122" s="1845"/>
      <c r="NOC122" s="1538"/>
      <c r="NOD122" s="1845"/>
      <c r="NOE122" s="1538"/>
      <c r="NOF122" s="1845"/>
      <c r="NOG122" s="1538"/>
      <c r="NOH122" s="1845"/>
      <c r="NOI122" s="1538"/>
      <c r="NOJ122" s="1845"/>
      <c r="NOK122" s="1538"/>
      <c r="NOL122" s="1845"/>
      <c r="NOM122" s="1538"/>
      <c r="NON122" s="1845"/>
      <c r="NOO122" s="1538"/>
      <c r="NOP122" s="1845"/>
      <c r="NOQ122" s="1538"/>
      <c r="NOR122" s="1845"/>
      <c r="NOS122" s="1538"/>
      <c r="NOT122" s="1845"/>
      <c r="NOU122" s="1538"/>
      <c r="NOV122" s="1845"/>
      <c r="NOW122" s="1538"/>
      <c r="NOX122" s="1845"/>
      <c r="NOY122" s="1538"/>
      <c r="NOZ122" s="1845"/>
      <c r="NPA122" s="1538"/>
      <c r="NPB122" s="1845"/>
      <c r="NPC122" s="1538"/>
      <c r="NPD122" s="1845"/>
      <c r="NPE122" s="1538"/>
      <c r="NPF122" s="1845"/>
      <c r="NPG122" s="1538"/>
      <c r="NPH122" s="1845"/>
      <c r="NPI122" s="1538"/>
      <c r="NPJ122" s="1845"/>
      <c r="NPK122" s="1538"/>
      <c r="NPL122" s="1845"/>
      <c r="NPM122" s="1538"/>
      <c r="NPN122" s="1845"/>
      <c r="NPO122" s="1538"/>
      <c r="NPP122" s="1845"/>
      <c r="NPQ122" s="1538"/>
      <c r="NPR122" s="1845"/>
      <c r="NPS122" s="1538"/>
      <c r="NPT122" s="1845"/>
      <c r="NPU122" s="1538"/>
      <c r="NPV122" s="1845"/>
      <c r="NPW122" s="1538"/>
      <c r="NPX122" s="1845"/>
      <c r="NPY122" s="1538"/>
      <c r="NPZ122" s="1845"/>
      <c r="NQA122" s="1538"/>
      <c r="NQB122" s="1845"/>
      <c r="NQC122" s="1538"/>
      <c r="NQD122" s="1845"/>
      <c r="NQE122" s="1538"/>
      <c r="NQF122" s="1845"/>
      <c r="NQG122" s="1538"/>
      <c r="NQH122" s="1845"/>
      <c r="NQI122" s="1538"/>
      <c r="NQJ122" s="1845"/>
      <c r="NQK122" s="1538"/>
      <c r="NQL122" s="1845"/>
      <c r="NQM122" s="1538"/>
      <c r="NQN122" s="1845"/>
      <c r="NQO122" s="1538"/>
      <c r="NQP122" s="1845"/>
      <c r="NQQ122" s="1538"/>
      <c r="NQR122" s="1845"/>
      <c r="NQS122" s="1538"/>
      <c r="NQT122" s="1845"/>
      <c r="NQU122" s="1538"/>
      <c r="NQV122" s="1845"/>
      <c r="NQW122" s="1538"/>
      <c r="NQX122" s="1845"/>
      <c r="NQY122" s="1538"/>
      <c r="NQZ122" s="1845"/>
      <c r="NRA122" s="1538"/>
      <c r="NRB122" s="1845"/>
      <c r="NRC122" s="1538"/>
      <c r="NRD122" s="1845"/>
      <c r="NRE122" s="1538"/>
      <c r="NRF122" s="1845"/>
      <c r="NRG122" s="1538"/>
      <c r="NRH122" s="1845"/>
      <c r="NRI122" s="1538"/>
      <c r="NRJ122" s="1845"/>
      <c r="NRK122" s="1538"/>
      <c r="NRL122" s="1845"/>
      <c r="NRM122" s="1538"/>
      <c r="NRN122" s="1845"/>
      <c r="NRO122" s="1538"/>
      <c r="NRP122" s="1845"/>
      <c r="NRQ122" s="1538"/>
      <c r="NRR122" s="1845"/>
      <c r="NRS122" s="1538"/>
      <c r="NRT122" s="1845"/>
      <c r="NRU122" s="1538"/>
      <c r="NRV122" s="1845"/>
      <c r="NRW122" s="1538"/>
      <c r="NRX122" s="1845"/>
      <c r="NRY122" s="1538"/>
      <c r="NRZ122" s="1845"/>
      <c r="NSA122" s="1538"/>
      <c r="NSB122" s="1845"/>
      <c r="NSC122" s="1538"/>
      <c r="NSD122" s="1845"/>
      <c r="NSE122" s="1538"/>
      <c r="NSF122" s="1845"/>
      <c r="NSG122" s="1538"/>
      <c r="NSH122" s="1845"/>
      <c r="NSI122" s="1538"/>
      <c r="NSJ122" s="1845"/>
      <c r="NSK122" s="1538"/>
      <c r="NSL122" s="1845"/>
      <c r="NSM122" s="1538"/>
      <c r="NSN122" s="1845"/>
      <c r="NSO122" s="1538"/>
      <c r="NSP122" s="1845"/>
      <c r="NSQ122" s="1538"/>
      <c r="NSR122" s="1845"/>
      <c r="NSS122" s="1538"/>
      <c r="NST122" s="1845"/>
      <c r="NSU122" s="1538"/>
      <c r="NSV122" s="1845"/>
      <c r="NSW122" s="1538"/>
      <c r="NSX122" s="1845"/>
      <c r="NSY122" s="1538"/>
      <c r="NSZ122" s="1845"/>
      <c r="NTA122" s="1538"/>
      <c r="NTB122" s="1845"/>
      <c r="NTC122" s="1538"/>
      <c r="NTD122" s="1845"/>
      <c r="NTE122" s="1538"/>
      <c r="NTF122" s="1845"/>
      <c r="NTG122" s="1538"/>
      <c r="NTH122" s="1845"/>
      <c r="NTI122" s="1538"/>
      <c r="NTJ122" s="1845"/>
      <c r="NTK122" s="1538"/>
      <c r="NTL122" s="1845"/>
      <c r="NTM122" s="1538"/>
      <c r="NTN122" s="1845"/>
      <c r="NTO122" s="1538"/>
      <c r="NTP122" s="1845"/>
      <c r="NTQ122" s="1538"/>
      <c r="NTR122" s="1845"/>
      <c r="NTS122" s="1538"/>
      <c r="NTT122" s="1845"/>
      <c r="NTU122" s="1538"/>
      <c r="NTV122" s="1845"/>
      <c r="NTW122" s="1538"/>
      <c r="NTX122" s="1845"/>
      <c r="NTY122" s="1538"/>
      <c r="NTZ122" s="1845"/>
      <c r="NUA122" s="1538"/>
      <c r="NUB122" s="1845"/>
      <c r="NUC122" s="1538"/>
      <c r="NUD122" s="1845"/>
      <c r="NUE122" s="1538"/>
      <c r="NUF122" s="1845"/>
      <c r="NUG122" s="1538"/>
      <c r="NUH122" s="1845"/>
      <c r="NUI122" s="1538"/>
      <c r="NUJ122" s="1845"/>
      <c r="NUK122" s="1538"/>
      <c r="NUL122" s="1845"/>
      <c r="NUM122" s="1538"/>
      <c r="NUN122" s="1845"/>
      <c r="NUO122" s="1538"/>
      <c r="NUP122" s="1845"/>
      <c r="NUQ122" s="1538"/>
      <c r="NUR122" s="1845"/>
      <c r="NUS122" s="1538"/>
      <c r="NUT122" s="1845"/>
      <c r="NUU122" s="1538"/>
      <c r="NUV122" s="1845"/>
      <c r="NUW122" s="1538"/>
      <c r="NUX122" s="1845"/>
      <c r="NUY122" s="1538"/>
      <c r="NUZ122" s="1845"/>
      <c r="NVA122" s="1538"/>
      <c r="NVB122" s="1845"/>
      <c r="NVC122" s="1538"/>
      <c r="NVD122" s="1845"/>
      <c r="NVE122" s="1538"/>
      <c r="NVF122" s="1845"/>
      <c r="NVG122" s="1538"/>
      <c r="NVH122" s="1845"/>
      <c r="NVI122" s="1538"/>
      <c r="NVJ122" s="1845"/>
      <c r="NVK122" s="1538"/>
      <c r="NVL122" s="1845"/>
      <c r="NVM122" s="1538"/>
      <c r="NVN122" s="1845"/>
      <c r="NVO122" s="1538"/>
      <c r="NVP122" s="1845"/>
      <c r="NVQ122" s="1538"/>
      <c r="NVR122" s="1845"/>
      <c r="NVS122" s="1538"/>
      <c r="NVT122" s="1845"/>
      <c r="NVU122" s="1538"/>
      <c r="NVV122" s="1845"/>
      <c r="NVW122" s="1538"/>
      <c r="NVX122" s="1845"/>
      <c r="NVY122" s="1538"/>
      <c r="NVZ122" s="1845"/>
      <c r="NWA122" s="1538"/>
      <c r="NWB122" s="1845"/>
      <c r="NWC122" s="1538"/>
      <c r="NWD122" s="1845"/>
      <c r="NWE122" s="1538"/>
      <c r="NWF122" s="1845"/>
      <c r="NWG122" s="1538"/>
      <c r="NWH122" s="1845"/>
      <c r="NWI122" s="1538"/>
      <c r="NWJ122" s="1845"/>
      <c r="NWK122" s="1538"/>
      <c r="NWL122" s="1845"/>
      <c r="NWM122" s="1538"/>
      <c r="NWN122" s="1845"/>
      <c r="NWO122" s="1538"/>
      <c r="NWP122" s="1845"/>
      <c r="NWQ122" s="1538"/>
      <c r="NWR122" s="1845"/>
      <c r="NWS122" s="1538"/>
      <c r="NWT122" s="1845"/>
      <c r="NWU122" s="1538"/>
      <c r="NWV122" s="1845"/>
      <c r="NWW122" s="1538"/>
      <c r="NWX122" s="1845"/>
      <c r="NWY122" s="1538"/>
      <c r="NWZ122" s="1845"/>
      <c r="NXA122" s="1538"/>
      <c r="NXB122" s="1845"/>
      <c r="NXC122" s="1538"/>
      <c r="NXD122" s="1845"/>
      <c r="NXE122" s="1538"/>
      <c r="NXF122" s="1845"/>
      <c r="NXG122" s="1538"/>
      <c r="NXH122" s="1845"/>
      <c r="NXI122" s="1538"/>
      <c r="NXJ122" s="1845"/>
      <c r="NXK122" s="1538"/>
      <c r="NXL122" s="1845"/>
      <c r="NXM122" s="1538"/>
      <c r="NXN122" s="1845"/>
      <c r="NXO122" s="1538"/>
      <c r="NXP122" s="1845"/>
      <c r="NXQ122" s="1538"/>
      <c r="NXR122" s="1845"/>
      <c r="NXS122" s="1538"/>
      <c r="NXT122" s="1845"/>
      <c r="NXU122" s="1538"/>
      <c r="NXV122" s="1845"/>
      <c r="NXW122" s="1538"/>
      <c r="NXX122" s="1845"/>
      <c r="NXY122" s="1538"/>
      <c r="NXZ122" s="1845"/>
      <c r="NYA122" s="1538"/>
      <c r="NYB122" s="1845"/>
      <c r="NYC122" s="1538"/>
      <c r="NYD122" s="1845"/>
      <c r="NYE122" s="1538"/>
      <c r="NYF122" s="1845"/>
      <c r="NYG122" s="1538"/>
      <c r="NYH122" s="1845"/>
      <c r="NYI122" s="1538"/>
      <c r="NYJ122" s="1845"/>
      <c r="NYK122" s="1538"/>
      <c r="NYL122" s="1845"/>
      <c r="NYM122" s="1538"/>
      <c r="NYN122" s="1845"/>
      <c r="NYO122" s="1538"/>
      <c r="NYP122" s="1845"/>
      <c r="NYQ122" s="1538"/>
      <c r="NYR122" s="1845"/>
      <c r="NYS122" s="1538"/>
      <c r="NYT122" s="1845"/>
      <c r="NYU122" s="1538"/>
      <c r="NYV122" s="1845"/>
      <c r="NYW122" s="1538"/>
      <c r="NYX122" s="1845"/>
      <c r="NYY122" s="1538"/>
      <c r="NYZ122" s="1845"/>
      <c r="NZA122" s="1538"/>
      <c r="NZB122" s="1845"/>
      <c r="NZC122" s="1538"/>
      <c r="NZD122" s="1845"/>
      <c r="NZE122" s="1538"/>
      <c r="NZF122" s="1845"/>
      <c r="NZG122" s="1538"/>
      <c r="NZH122" s="1845"/>
      <c r="NZI122" s="1538"/>
      <c r="NZJ122" s="1845"/>
      <c r="NZK122" s="1538"/>
      <c r="NZL122" s="1845"/>
      <c r="NZM122" s="1538"/>
      <c r="NZN122" s="1845"/>
      <c r="NZO122" s="1538"/>
      <c r="NZP122" s="1845"/>
      <c r="NZQ122" s="1538"/>
      <c r="NZR122" s="1845"/>
      <c r="NZS122" s="1538"/>
      <c r="NZT122" s="1845"/>
      <c r="NZU122" s="1538"/>
      <c r="NZV122" s="1845"/>
      <c r="NZW122" s="1538"/>
      <c r="NZX122" s="1845"/>
      <c r="NZY122" s="1538"/>
      <c r="NZZ122" s="1845"/>
      <c r="OAA122" s="1538"/>
      <c r="OAB122" s="1845"/>
      <c r="OAC122" s="1538"/>
      <c r="OAD122" s="1845"/>
      <c r="OAE122" s="1538"/>
      <c r="OAF122" s="1845"/>
      <c r="OAG122" s="1538"/>
      <c r="OAH122" s="1845"/>
      <c r="OAI122" s="1538"/>
      <c r="OAJ122" s="1845"/>
      <c r="OAK122" s="1538"/>
      <c r="OAL122" s="1845"/>
      <c r="OAM122" s="1538"/>
      <c r="OAN122" s="1845"/>
      <c r="OAO122" s="1538"/>
      <c r="OAP122" s="1845"/>
      <c r="OAQ122" s="1538"/>
      <c r="OAR122" s="1845"/>
      <c r="OAS122" s="1538"/>
      <c r="OAT122" s="1845"/>
      <c r="OAU122" s="1538"/>
      <c r="OAV122" s="1845"/>
      <c r="OAW122" s="1538"/>
      <c r="OAX122" s="1845"/>
      <c r="OAY122" s="1538"/>
      <c r="OAZ122" s="1845"/>
      <c r="OBA122" s="1538"/>
      <c r="OBB122" s="1845"/>
      <c r="OBC122" s="1538"/>
      <c r="OBD122" s="1845"/>
      <c r="OBE122" s="1538"/>
      <c r="OBF122" s="1845"/>
      <c r="OBG122" s="1538"/>
      <c r="OBH122" s="1845"/>
      <c r="OBI122" s="1538"/>
      <c r="OBJ122" s="1845"/>
      <c r="OBK122" s="1538"/>
      <c r="OBL122" s="1845"/>
      <c r="OBM122" s="1538"/>
      <c r="OBN122" s="1845"/>
      <c r="OBO122" s="1538"/>
      <c r="OBP122" s="1845"/>
      <c r="OBQ122" s="1538"/>
      <c r="OBR122" s="1845"/>
      <c r="OBS122" s="1538"/>
      <c r="OBT122" s="1845"/>
      <c r="OBU122" s="1538"/>
      <c r="OBV122" s="1845"/>
      <c r="OBW122" s="1538"/>
      <c r="OBX122" s="1845"/>
      <c r="OBY122" s="1538"/>
      <c r="OBZ122" s="1845"/>
      <c r="OCA122" s="1538"/>
      <c r="OCB122" s="1845"/>
      <c r="OCC122" s="1538"/>
      <c r="OCD122" s="1845"/>
      <c r="OCE122" s="1538"/>
      <c r="OCF122" s="1845"/>
      <c r="OCG122" s="1538"/>
      <c r="OCH122" s="1845"/>
      <c r="OCI122" s="1538"/>
      <c r="OCJ122" s="1845"/>
      <c r="OCK122" s="1538"/>
      <c r="OCL122" s="1845"/>
      <c r="OCM122" s="1538"/>
      <c r="OCN122" s="1845"/>
      <c r="OCO122" s="1538"/>
      <c r="OCP122" s="1845"/>
      <c r="OCQ122" s="1538"/>
      <c r="OCR122" s="1845"/>
      <c r="OCS122" s="1538"/>
      <c r="OCT122" s="1845"/>
      <c r="OCU122" s="1538"/>
      <c r="OCV122" s="1845"/>
      <c r="OCW122" s="1538"/>
      <c r="OCX122" s="1845"/>
      <c r="OCY122" s="1538"/>
      <c r="OCZ122" s="1845"/>
      <c r="ODA122" s="1538"/>
      <c r="ODB122" s="1845"/>
      <c r="ODC122" s="1538"/>
      <c r="ODD122" s="1845"/>
      <c r="ODE122" s="1538"/>
      <c r="ODF122" s="1845"/>
      <c r="ODG122" s="1538"/>
      <c r="ODH122" s="1845"/>
      <c r="ODI122" s="1538"/>
      <c r="ODJ122" s="1845"/>
      <c r="ODK122" s="1538"/>
      <c r="ODL122" s="1845"/>
      <c r="ODM122" s="1538"/>
      <c r="ODN122" s="1845"/>
      <c r="ODO122" s="1538"/>
      <c r="ODP122" s="1845"/>
      <c r="ODQ122" s="1538"/>
      <c r="ODR122" s="1845"/>
      <c r="ODS122" s="1538"/>
      <c r="ODT122" s="1845"/>
      <c r="ODU122" s="1538"/>
      <c r="ODV122" s="1845"/>
      <c r="ODW122" s="1538"/>
      <c r="ODX122" s="1845"/>
      <c r="ODY122" s="1538"/>
      <c r="ODZ122" s="1845"/>
      <c r="OEA122" s="1538"/>
      <c r="OEB122" s="1845"/>
      <c r="OEC122" s="1538"/>
      <c r="OED122" s="1845"/>
      <c r="OEE122" s="1538"/>
      <c r="OEF122" s="1845"/>
      <c r="OEG122" s="1538"/>
      <c r="OEH122" s="1845"/>
      <c r="OEI122" s="1538"/>
      <c r="OEJ122" s="1845"/>
      <c r="OEK122" s="1538"/>
      <c r="OEL122" s="1845"/>
      <c r="OEM122" s="1538"/>
      <c r="OEN122" s="1845"/>
      <c r="OEO122" s="1538"/>
      <c r="OEP122" s="1845"/>
      <c r="OEQ122" s="1538"/>
      <c r="OER122" s="1845"/>
      <c r="OES122" s="1538"/>
      <c r="OET122" s="1845"/>
      <c r="OEU122" s="1538"/>
      <c r="OEV122" s="1845"/>
      <c r="OEW122" s="1538"/>
      <c r="OEX122" s="1845"/>
      <c r="OEY122" s="1538"/>
      <c r="OEZ122" s="1845"/>
      <c r="OFA122" s="1538"/>
      <c r="OFB122" s="1845"/>
      <c r="OFC122" s="1538"/>
      <c r="OFD122" s="1845"/>
      <c r="OFE122" s="1538"/>
      <c r="OFF122" s="1845"/>
      <c r="OFG122" s="1538"/>
      <c r="OFH122" s="1845"/>
      <c r="OFI122" s="1538"/>
      <c r="OFJ122" s="1845"/>
      <c r="OFK122" s="1538"/>
      <c r="OFL122" s="1845"/>
      <c r="OFM122" s="1538"/>
      <c r="OFN122" s="1845"/>
      <c r="OFO122" s="1538"/>
      <c r="OFP122" s="1845"/>
      <c r="OFQ122" s="1538"/>
      <c r="OFR122" s="1845"/>
      <c r="OFS122" s="1538"/>
      <c r="OFT122" s="1845"/>
      <c r="OFU122" s="1538"/>
      <c r="OFV122" s="1845"/>
      <c r="OFW122" s="1538"/>
      <c r="OFX122" s="1845"/>
      <c r="OFY122" s="1538"/>
      <c r="OFZ122" s="1845"/>
      <c r="OGA122" s="1538"/>
      <c r="OGB122" s="1845"/>
      <c r="OGC122" s="1538"/>
      <c r="OGD122" s="1845"/>
      <c r="OGE122" s="1538"/>
      <c r="OGF122" s="1845"/>
      <c r="OGG122" s="1538"/>
      <c r="OGH122" s="1845"/>
      <c r="OGI122" s="1538"/>
      <c r="OGJ122" s="1845"/>
      <c r="OGK122" s="1538"/>
      <c r="OGL122" s="1845"/>
      <c r="OGM122" s="1538"/>
      <c r="OGN122" s="1845"/>
      <c r="OGO122" s="1538"/>
      <c r="OGP122" s="1845"/>
      <c r="OGQ122" s="1538"/>
      <c r="OGR122" s="1845"/>
      <c r="OGS122" s="1538"/>
      <c r="OGT122" s="1845"/>
      <c r="OGU122" s="1538"/>
      <c r="OGV122" s="1845"/>
      <c r="OGW122" s="1538"/>
      <c r="OGX122" s="1845"/>
      <c r="OGY122" s="1538"/>
      <c r="OGZ122" s="1845"/>
      <c r="OHA122" s="1538"/>
      <c r="OHB122" s="1845"/>
      <c r="OHC122" s="1538"/>
      <c r="OHD122" s="1845"/>
      <c r="OHE122" s="1538"/>
      <c r="OHF122" s="1845"/>
      <c r="OHG122" s="1538"/>
      <c r="OHH122" s="1845"/>
      <c r="OHI122" s="1538"/>
      <c r="OHJ122" s="1845"/>
      <c r="OHK122" s="1538"/>
      <c r="OHL122" s="1845"/>
      <c r="OHM122" s="1538"/>
      <c r="OHN122" s="1845"/>
      <c r="OHO122" s="1538"/>
      <c r="OHP122" s="1845"/>
      <c r="OHQ122" s="1538"/>
      <c r="OHR122" s="1845"/>
      <c r="OHS122" s="1538"/>
      <c r="OHT122" s="1845"/>
      <c r="OHU122" s="1538"/>
      <c r="OHV122" s="1845"/>
      <c r="OHW122" s="1538"/>
      <c r="OHX122" s="1845"/>
      <c r="OHY122" s="1538"/>
      <c r="OHZ122" s="1845"/>
      <c r="OIA122" s="1538"/>
      <c r="OIB122" s="1845"/>
      <c r="OIC122" s="1538"/>
      <c r="OID122" s="1845"/>
      <c r="OIE122" s="1538"/>
      <c r="OIF122" s="1845"/>
      <c r="OIG122" s="1538"/>
      <c r="OIH122" s="1845"/>
      <c r="OII122" s="1538"/>
      <c r="OIJ122" s="1845"/>
      <c r="OIK122" s="1538"/>
      <c r="OIL122" s="1845"/>
      <c r="OIM122" s="1538"/>
      <c r="OIN122" s="1845"/>
      <c r="OIO122" s="1538"/>
      <c r="OIP122" s="1845"/>
      <c r="OIQ122" s="1538"/>
      <c r="OIR122" s="1845"/>
      <c r="OIS122" s="1538"/>
      <c r="OIT122" s="1845"/>
      <c r="OIU122" s="1538"/>
      <c r="OIV122" s="1845"/>
      <c r="OIW122" s="1538"/>
      <c r="OIX122" s="1845"/>
      <c r="OIY122" s="1538"/>
      <c r="OIZ122" s="1845"/>
      <c r="OJA122" s="1538"/>
      <c r="OJB122" s="1845"/>
      <c r="OJC122" s="1538"/>
      <c r="OJD122" s="1845"/>
      <c r="OJE122" s="1538"/>
      <c r="OJF122" s="1845"/>
      <c r="OJG122" s="1538"/>
      <c r="OJH122" s="1845"/>
      <c r="OJI122" s="1538"/>
      <c r="OJJ122" s="1845"/>
      <c r="OJK122" s="1538"/>
      <c r="OJL122" s="1845"/>
      <c r="OJM122" s="1538"/>
      <c r="OJN122" s="1845"/>
      <c r="OJO122" s="1538"/>
      <c r="OJP122" s="1845"/>
      <c r="OJQ122" s="1538"/>
      <c r="OJR122" s="1845"/>
      <c r="OJS122" s="1538"/>
      <c r="OJT122" s="1845"/>
      <c r="OJU122" s="1538"/>
      <c r="OJV122" s="1845"/>
      <c r="OJW122" s="1538"/>
      <c r="OJX122" s="1845"/>
      <c r="OJY122" s="1538"/>
      <c r="OJZ122" s="1845"/>
      <c r="OKA122" s="1538"/>
      <c r="OKB122" s="1845"/>
      <c r="OKC122" s="1538"/>
      <c r="OKD122" s="1845"/>
      <c r="OKE122" s="1538"/>
      <c r="OKF122" s="1845"/>
      <c r="OKG122" s="1538"/>
      <c r="OKH122" s="1845"/>
      <c r="OKI122" s="1538"/>
      <c r="OKJ122" s="1845"/>
      <c r="OKK122" s="1538"/>
      <c r="OKL122" s="1845"/>
      <c r="OKM122" s="1538"/>
      <c r="OKN122" s="1845"/>
      <c r="OKO122" s="1538"/>
      <c r="OKP122" s="1845"/>
      <c r="OKQ122" s="1538"/>
      <c r="OKR122" s="1845"/>
      <c r="OKS122" s="1538"/>
      <c r="OKT122" s="1845"/>
      <c r="OKU122" s="1538"/>
      <c r="OKV122" s="1845"/>
      <c r="OKW122" s="1538"/>
      <c r="OKX122" s="1845"/>
      <c r="OKY122" s="1538"/>
      <c r="OKZ122" s="1845"/>
      <c r="OLA122" s="1538"/>
      <c r="OLB122" s="1845"/>
      <c r="OLC122" s="1538"/>
      <c r="OLD122" s="1845"/>
      <c r="OLE122" s="1538"/>
      <c r="OLF122" s="1845"/>
      <c r="OLG122" s="1538"/>
      <c r="OLH122" s="1845"/>
      <c r="OLI122" s="1538"/>
      <c r="OLJ122" s="1845"/>
      <c r="OLK122" s="1538"/>
      <c r="OLL122" s="1845"/>
      <c r="OLM122" s="1538"/>
      <c r="OLN122" s="1845"/>
      <c r="OLO122" s="1538"/>
      <c r="OLP122" s="1845"/>
      <c r="OLQ122" s="1538"/>
      <c r="OLR122" s="1845"/>
      <c r="OLS122" s="1538"/>
      <c r="OLT122" s="1845"/>
      <c r="OLU122" s="1538"/>
      <c r="OLV122" s="1845"/>
      <c r="OLW122" s="1538"/>
      <c r="OLX122" s="1845"/>
      <c r="OLY122" s="1538"/>
      <c r="OLZ122" s="1845"/>
      <c r="OMA122" s="1538"/>
      <c r="OMB122" s="1845"/>
      <c r="OMC122" s="1538"/>
      <c r="OMD122" s="1845"/>
      <c r="OME122" s="1538"/>
      <c r="OMF122" s="1845"/>
      <c r="OMG122" s="1538"/>
      <c r="OMH122" s="1845"/>
      <c r="OMI122" s="1538"/>
      <c r="OMJ122" s="1845"/>
      <c r="OMK122" s="1538"/>
      <c r="OML122" s="1845"/>
      <c r="OMM122" s="1538"/>
      <c r="OMN122" s="1845"/>
      <c r="OMO122" s="1538"/>
      <c r="OMP122" s="1845"/>
      <c r="OMQ122" s="1538"/>
      <c r="OMR122" s="1845"/>
      <c r="OMS122" s="1538"/>
      <c r="OMT122" s="1845"/>
      <c r="OMU122" s="1538"/>
      <c r="OMV122" s="1845"/>
      <c r="OMW122" s="1538"/>
      <c r="OMX122" s="1845"/>
      <c r="OMY122" s="1538"/>
      <c r="OMZ122" s="1845"/>
      <c r="ONA122" s="1538"/>
      <c r="ONB122" s="1845"/>
      <c r="ONC122" s="1538"/>
      <c r="OND122" s="1845"/>
      <c r="ONE122" s="1538"/>
      <c r="ONF122" s="1845"/>
      <c r="ONG122" s="1538"/>
      <c r="ONH122" s="1845"/>
      <c r="ONI122" s="1538"/>
      <c r="ONJ122" s="1845"/>
      <c r="ONK122" s="1538"/>
      <c r="ONL122" s="1845"/>
      <c r="ONM122" s="1538"/>
      <c r="ONN122" s="1845"/>
      <c r="ONO122" s="1538"/>
      <c r="ONP122" s="1845"/>
      <c r="ONQ122" s="1538"/>
      <c r="ONR122" s="1845"/>
      <c r="ONS122" s="1538"/>
      <c r="ONT122" s="1845"/>
      <c r="ONU122" s="1538"/>
      <c r="ONV122" s="1845"/>
      <c r="ONW122" s="1538"/>
      <c r="ONX122" s="1845"/>
      <c r="ONY122" s="1538"/>
      <c r="ONZ122" s="1845"/>
      <c r="OOA122" s="1538"/>
      <c r="OOB122" s="1845"/>
      <c r="OOC122" s="1538"/>
      <c r="OOD122" s="1845"/>
      <c r="OOE122" s="1538"/>
      <c r="OOF122" s="1845"/>
      <c r="OOG122" s="1538"/>
      <c r="OOH122" s="1845"/>
      <c r="OOI122" s="1538"/>
      <c r="OOJ122" s="1845"/>
      <c r="OOK122" s="1538"/>
      <c r="OOL122" s="1845"/>
      <c r="OOM122" s="1538"/>
      <c r="OON122" s="1845"/>
      <c r="OOO122" s="1538"/>
      <c r="OOP122" s="1845"/>
      <c r="OOQ122" s="1538"/>
      <c r="OOR122" s="1845"/>
      <c r="OOS122" s="1538"/>
      <c r="OOT122" s="1845"/>
      <c r="OOU122" s="1538"/>
      <c r="OOV122" s="1845"/>
      <c r="OOW122" s="1538"/>
      <c r="OOX122" s="1845"/>
      <c r="OOY122" s="1538"/>
      <c r="OOZ122" s="1845"/>
      <c r="OPA122" s="1538"/>
      <c r="OPB122" s="1845"/>
      <c r="OPC122" s="1538"/>
      <c r="OPD122" s="1845"/>
      <c r="OPE122" s="1538"/>
      <c r="OPF122" s="1845"/>
      <c r="OPG122" s="1538"/>
      <c r="OPH122" s="1845"/>
      <c r="OPI122" s="1538"/>
      <c r="OPJ122" s="1845"/>
      <c r="OPK122" s="1538"/>
      <c r="OPL122" s="1845"/>
      <c r="OPM122" s="1538"/>
      <c r="OPN122" s="1845"/>
      <c r="OPO122" s="1538"/>
      <c r="OPP122" s="1845"/>
      <c r="OPQ122" s="1538"/>
      <c r="OPR122" s="1845"/>
      <c r="OPS122" s="1538"/>
      <c r="OPT122" s="1845"/>
      <c r="OPU122" s="1538"/>
      <c r="OPV122" s="1845"/>
      <c r="OPW122" s="1538"/>
      <c r="OPX122" s="1845"/>
      <c r="OPY122" s="1538"/>
      <c r="OPZ122" s="1845"/>
      <c r="OQA122" s="1538"/>
      <c r="OQB122" s="1845"/>
      <c r="OQC122" s="1538"/>
      <c r="OQD122" s="1845"/>
      <c r="OQE122" s="1538"/>
      <c r="OQF122" s="1845"/>
      <c r="OQG122" s="1538"/>
      <c r="OQH122" s="1845"/>
      <c r="OQI122" s="1538"/>
      <c r="OQJ122" s="1845"/>
      <c r="OQK122" s="1538"/>
      <c r="OQL122" s="1845"/>
      <c r="OQM122" s="1538"/>
      <c r="OQN122" s="1845"/>
      <c r="OQO122" s="1538"/>
      <c r="OQP122" s="1845"/>
      <c r="OQQ122" s="1538"/>
      <c r="OQR122" s="1845"/>
      <c r="OQS122" s="1538"/>
      <c r="OQT122" s="1845"/>
      <c r="OQU122" s="1538"/>
      <c r="OQV122" s="1845"/>
      <c r="OQW122" s="1538"/>
      <c r="OQX122" s="1845"/>
      <c r="OQY122" s="1538"/>
      <c r="OQZ122" s="1845"/>
      <c r="ORA122" s="1538"/>
      <c r="ORB122" s="1845"/>
      <c r="ORC122" s="1538"/>
      <c r="ORD122" s="1845"/>
      <c r="ORE122" s="1538"/>
      <c r="ORF122" s="1845"/>
      <c r="ORG122" s="1538"/>
      <c r="ORH122" s="1845"/>
      <c r="ORI122" s="1538"/>
      <c r="ORJ122" s="1845"/>
      <c r="ORK122" s="1538"/>
      <c r="ORL122" s="1845"/>
      <c r="ORM122" s="1538"/>
      <c r="ORN122" s="1845"/>
      <c r="ORO122" s="1538"/>
      <c r="ORP122" s="1845"/>
      <c r="ORQ122" s="1538"/>
      <c r="ORR122" s="1845"/>
      <c r="ORS122" s="1538"/>
      <c r="ORT122" s="1845"/>
      <c r="ORU122" s="1538"/>
      <c r="ORV122" s="1845"/>
      <c r="ORW122" s="1538"/>
      <c r="ORX122" s="1845"/>
      <c r="ORY122" s="1538"/>
      <c r="ORZ122" s="1845"/>
      <c r="OSA122" s="1538"/>
      <c r="OSB122" s="1845"/>
      <c r="OSC122" s="1538"/>
      <c r="OSD122" s="1845"/>
      <c r="OSE122" s="1538"/>
      <c r="OSF122" s="1845"/>
      <c r="OSG122" s="1538"/>
      <c r="OSH122" s="1845"/>
      <c r="OSI122" s="1538"/>
      <c r="OSJ122" s="1845"/>
      <c r="OSK122" s="1538"/>
      <c r="OSL122" s="1845"/>
      <c r="OSM122" s="1538"/>
      <c r="OSN122" s="1845"/>
      <c r="OSO122" s="1538"/>
      <c r="OSP122" s="1845"/>
      <c r="OSQ122" s="1538"/>
      <c r="OSR122" s="1845"/>
      <c r="OSS122" s="1538"/>
      <c r="OST122" s="1845"/>
      <c r="OSU122" s="1538"/>
      <c r="OSV122" s="1845"/>
      <c r="OSW122" s="1538"/>
      <c r="OSX122" s="1845"/>
      <c r="OSY122" s="1538"/>
      <c r="OSZ122" s="1845"/>
      <c r="OTA122" s="1538"/>
      <c r="OTB122" s="1845"/>
      <c r="OTC122" s="1538"/>
      <c r="OTD122" s="1845"/>
      <c r="OTE122" s="1538"/>
      <c r="OTF122" s="1845"/>
      <c r="OTG122" s="1538"/>
      <c r="OTH122" s="1845"/>
      <c r="OTI122" s="1538"/>
      <c r="OTJ122" s="1845"/>
      <c r="OTK122" s="1538"/>
      <c r="OTL122" s="1845"/>
      <c r="OTM122" s="1538"/>
      <c r="OTN122" s="1845"/>
      <c r="OTO122" s="1538"/>
      <c r="OTP122" s="1845"/>
      <c r="OTQ122" s="1538"/>
      <c r="OTR122" s="1845"/>
      <c r="OTS122" s="1538"/>
      <c r="OTT122" s="1845"/>
      <c r="OTU122" s="1538"/>
      <c r="OTV122" s="1845"/>
      <c r="OTW122" s="1538"/>
      <c r="OTX122" s="1845"/>
      <c r="OTY122" s="1538"/>
      <c r="OTZ122" s="1845"/>
      <c r="OUA122" s="1538"/>
      <c r="OUB122" s="1845"/>
      <c r="OUC122" s="1538"/>
      <c r="OUD122" s="1845"/>
      <c r="OUE122" s="1538"/>
      <c r="OUF122" s="1845"/>
      <c r="OUG122" s="1538"/>
      <c r="OUH122" s="1845"/>
      <c r="OUI122" s="1538"/>
      <c r="OUJ122" s="1845"/>
      <c r="OUK122" s="1538"/>
      <c r="OUL122" s="1845"/>
      <c r="OUM122" s="1538"/>
      <c r="OUN122" s="1845"/>
      <c r="OUO122" s="1538"/>
      <c r="OUP122" s="1845"/>
      <c r="OUQ122" s="1538"/>
      <c r="OUR122" s="1845"/>
      <c r="OUS122" s="1538"/>
      <c r="OUT122" s="1845"/>
      <c r="OUU122" s="1538"/>
      <c r="OUV122" s="1845"/>
      <c r="OUW122" s="1538"/>
      <c r="OUX122" s="1845"/>
      <c r="OUY122" s="1538"/>
      <c r="OUZ122" s="1845"/>
      <c r="OVA122" s="1538"/>
      <c r="OVB122" s="1845"/>
      <c r="OVC122" s="1538"/>
      <c r="OVD122" s="1845"/>
      <c r="OVE122" s="1538"/>
      <c r="OVF122" s="1845"/>
      <c r="OVG122" s="1538"/>
      <c r="OVH122" s="1845"/>
      <c r="OVI122" s="1538"/>
      <c r="OVJ122" s="1845"/>
      <c r="OVK122" s="1538"/>
      <c r="OVL122" s="1845"/>
      <c r="OVM122" s="1538"/>
      <c r="OVN122" s="1845"/>
      <c r="OVO122" s="1538"/>
      <c r="OVP122" s="1845"/>
      <c r="OVQ122" s="1538"/>
      <c r="OVR122" s="1845"/>
      <c r="OVS122" s="1538"/>
      <c r="OVT122" s="1845"/>
      <c r="OVU122" s="1538"/>
      <c r="OVV122" s="1845"/>
      <c r="OVW122" s="1538"/>
      <c r="OVX122" s="1845"/>
      <c r="OVY122" s="1538"/>
      <c r="OVZ122" s="1845"/>
      <c r="OWA122" s="1538"/>
      <c r="OWB122" s="1845"/>
      <c r="OWC122" s="1538"/>
      <c r="OWD122" s="1845"/>
      <c r="OWE122" s="1538"/>
      <c r="OWF122" s="1845"/>
      <c r="OWG122" s="1538"/>
      <c r="OWH122" s="1845"/>
      <c r="OWI122" s="1538"/>
      <c r="OWJ122" s="1845"/>
      <c r="OWK122" s="1538"/>
      <c r="OWL122" s="1845"/>
      <c r="OWM122" s="1538"/>
      <c r="OWN122" s="1845"/>
      <c r="OWO122" s="1538"/>
      <c r="OWP122" s="1845"/>
      <c r="OWQ122" s="1538"/>
      <c r="OWR122" s="1845"/>
      <c r="OWS122" s="1538"/>
      <c r="OWT122" s="1845"/>
      <c r="OWU122" s="1538"/>
      <c r="OWV122" s="1845"/>
      <c r="OWW122" s="1538"/>
      <c r="OWX122" s="1845"/>
      <c r="OWY122" s="1538"/>
      <c r="OWZ122" s="1845"/>
      <c r="OXA122" s="1538"/>
      <c r="OXB122" s="1845"/>
      <c r="OXC122" s="1538"/>
      <c r="OXD122" s="1845"/>
      <c r="OXE122" s="1538"/>
      <c r="OXF122" s="1845"/>
      <c r="OXG122" s="1538"/>
      <c r="OXH122" s="1845"/>
      <c r="OXI122" s="1538"/>
      <c r="OXJ122" s="1845"/>
      <c r="OXK122" s="1538"/>
      <c r="OXL122" s="1845"/>
      <c r="OXM122" s="1538"/>
      <c r="OXN122" s="1845"/>
      <c r="OXO122" s="1538"/>
      <c r="OXP122" s="1845"/>
      <c r="OXQ122" s="1538"/>
      <c r="OXR122" s="1845"/>
      <c r="OXS122" s="1538"/>
      <c r="OXT122" s="1845"/>
      <c r="OXU122" s="1538"/>
      <c r="OXV122" s="1845"/>
      <c r="OXW122" s="1538"/>
      <c r="OXX122" s="1845"/>
      <c r="OXY122" s="1538"/>
      <c r="OXZ122" s="1845"/>
      <c r="OYA122" s="1538"/>
      <c r="OYB122" s="1845"/>
      <c r="OYC122" s="1538"/>
      <c r="OYD122" s="1845"/>
      <c r="OYE122" s="1538"/>
      <c r="OYF122" s="1845"/>
      <c r="OYG122" s="1538"/>
      <c r="OYH122" s="1845"/>
      <c r="OYI122" s="1538"/>
      <c r="OYJ122" s="1845"/>
      <c r="OYK122" s="1538"/>
      <c r="OYL122" s="1845"/>
      <c r="OYM122" s="1538"/>
      <c r="OYN122" s="1845"/>
      <c r="OYO122" s="1538"/>
      <c r="OYP122" s="1845"/>
      <c r="OYQ122" s="1538"/>
      <c r="OYR122" s="1845"/>
      <c r="OYS122" s="1538"/>
      <c r="OYT122" s="1845"/>
      <c r="OYU122" s="1538"/>
      <c r="OYV122" s="1845"/>
      <c r="OYW122" s="1538"/>
      <c r="OYX122" s="1845"/>
      <c r="OYY122" s="1538"/>
      <c r="OYZ122" s="1845"/>
      <c r="OZA122" s="1538"/>
      <c r="OZB122" s="1845"/>
      <c r="OZC122" s="1538"/>
      <c r="OZD122" s="1845"/>
      <c r="OZE122" s="1538"/>
      <c r="OZF122" s="1845"/>
      <c r="OZG122" s="1538"/>
      <c r="OZH122" s="1845"/>
      <c r="OZI122" s="1538"/>
      <c r="OZJ122" s="1845"/>
      <c r="OZK122" s="1538"/>
      <c r="OZL122" s="1845"/>
      <c r="OZM122" s="1538"/>
      <c r="OZN122" s="1845"/>
      <c r="OZO122" s="1538"/>
      <c r="OZP122" s="1845"/>
      <c r="OZQ122" s="1538"/>
      <c r="OZR122" s="1845"/>
      <c r="OZS122" s="1538"/>
      <c r="OZT122" s="1845"/>
      <c r="OZU122" s="1538"/>
      <c r="OZV122" s="1845"/>
      <c r="OZW122" s="1538"/>
      <c r="OZX122" s="1845"/>
      <c r="OZY122" s="1538"/>
      <c r="OZZ122" s="1845"/>
      <c r="PAA122" s="1538"/>
      <c r="PAB122" s="1845"/>
      <c r="PAC122" s="1538"/>
      <c r="PAD122" s="1845"/>
      <c r="PAE122" s="1538"/>
      <c r="PAF122" s="1845"/>
      <c r="PAG122" s="1538"/>
      <c r="PAH122" s="1845"/>
      <c r="PAI122" s="1538"/>
      <c r="PAJ122" s="1845"/>
      <c r="PAK122" s="1538"/>
      <c r="PAL122" s="1845"/>
      <c r="PAM122" s="1538"/>
      <c r="PAN122" s="1845"/>
      <c r="PAO122" s="1538"/>
      <c r="PAP122" s="1845"/>
      <c r="PAQ122" s="1538"/>
      <c r="PAR122" s="1845"/>
      <c r="PAS122" s="1538"/>
      <c r="PAT122" s="1845"/>
      <c r="PAU122" s="1538"/>
      <c r="PAV122" s="1845"/>
      <c r="PAW122" s="1538"/>
      <c r="PAX122" s="1845"/>
      <c r="PAY122" s="1538"/>
      <c r="PAZ122" s="1845"/>
      <c r="PBA122" s="1538"/>
      <c r="PBB122" s="1845"/>
      <c r="PBC122" s="1538"/>
      <c r="PBD122" s="1845"/>
      <c r="PBE122" s="1538"/>
      <c r="PBF122" s="1845"/>
      <c r="PBG122" s="1538"/>
      <c r="PBH122" s="1845"/>
      <c r="PBI122" s="1538"/>
      <c r="PBJ122" s="1845"/>
      <c r="PBK122" s="1538"/>
      <c r="PBL122" s="1845"/>
      <c r="PBM122" s="1538"/>
      <c r="PBN122" s="1845"/>
      <c r="PBO122" s="1538"/>
      <c r="PBP122" s="1845"/>
      <c r="PBQ122" s="1538"/>
      <c r="PBR122" s="1845"/>
      <c r="PBS122" s="1538"/>
      <c r="PBT122" s="1845"/>
      <c r="PBU122" s="1538"/>
      <c r="PBV122" s="1845"/>
      <c r="PBW122" s="1538"/>
      <c r="PBX122" s="1845"/>
      <c r="PBY122" s="1538"/>
      <c r="PBZ122" s="1845"/>
      <c r="PCA122" s="1538"/>
      <c r="PCB122" s="1845"/>
      <c r="PCC122" s="1538"/>
      <c r="PCD122" s="1845"/>
      <c r="PCE122" s="1538"/>
      <c r="PCF122" s="1845"/>
      <c r="PCG122" s="1538"/>
      <c r="PCH122" s="1845"/>
      <c r="PCI122" s="1538"/>
      <c r="PCJ122" s="1845"/>
      <c r="PCK122" s="1538"/>
      <c r="PCL122" s="1845"/>
      <c r="PCM122" s="1538"/>
      <c r="PCN122" s="1845"/>
      <c r="PCO122" s="1538"/>
      <c r="PCP122" s="1845"/>
      <c r="PCQ122" s="1538"/>
      <c r="PCR122" s="1845"/>
      <c r="PCS122" s="1538"/>
      <c r="PCT122" s="1845"/>
      <c r="PCU122" s="1538"/>
      <c r="PCV122" s="1845"/>
      <c r="PCW122" s="1538"/>
      <c r="PCX122" s="1845"/>
      <c r="PCY122" s="1538"/>
      <c r="PCZ122" s="1845"/>
      <c r="PDA122" s="1538"/>
      <c r="PDB122" s="1845"/>
      <c r="PDC122" s="1538"/>
      <c r="PDD122" s="1845"/>
      <c r="PDE122" s="1538"/>
      <c r="PDF122" s="1845"/>
      <c r="PDG122" s="1538"/>
      <c r="PDH122" s="1845"/>
      <c r="PDI122" s="1538"/>
      <c r="PDJ122" s="1845"/>
      <c r="PDK122" s="1538"/>
      <c r="PDL122" s="1845"/>
      <c r="PDM122" s="1538"/>
      <c r="PDN122" s="1845"/>
      <c r="PDO122" s="1538"/>
      <c r="PDP122" s="1845"/>
      <c r="PDQ122" s="1538"/>
      <c r="PDR122" s="1845"/>
      <c r="PDS122" s="1538"/>
      <c r="PDT122" s="1845"/>
      <c r="PDU122" s="1538"/>
      <c r="PDV122" s="1845"/>
      <c r="PDW122" s="1538"/>
      <c r="PDX122" s="1845"/>
      <c r="PDY122" s="1538"/>
      <c r="PDZ122" s="1845"/>
      <c r="PEA122" s="1538"/>
      <c r="PEB122" s="1845"/>
      <c r="PEC122" s="1538"/>
      <c r="PED122" s="1845"/>
      <c r="PEE122" s="1538"/>
      <c r="PEF122" s="1845"/>
      <c r="PEG122" s="1538"/>
      <c r="PEH122" s="1845"/>
      <c r="PEI122" s="1538"/>
      <c r="PEJ122" s="1845"/>
      <c r="PEK122" s="1538"/>
      <c r="PEL122" s="1845"/>
      <c r="PEM122" s="1538"/>
      <c r="PEN122" s="1845"/>
      <c r="PEO122" s="1538"/>
      <c r="PEP122" s="1845"/>
      <c r="PEQ122" s="1538"/>
      <c r="PER122" s="1845"/>
      <c r="PES122" s="1538"/>
      <c r="PET122" s="1845"/>
      <c r="PEU122" s="1538"/>
      <c r="PEV122" s="1845"/>
      <c r="PEW122" s="1538"/>
      <c r="PEX122" s="1845"/>
      <c r="PEY122" s="1538"/>
      <c r="PEZ122" s="1845"/>
      <c r="PFA122" s="1538"/>
      <c r="PFB122" s="1845"/>
      <c r="PFC122" s="1538"/>
      <c r="PFD122" s="1845"/>
      <c r="PFE122" s="1538"/>
      <c r="PFF122" s="1845"/>
      <c r="PFG122" s="1538"/>
      <c r="PFH122" s="1845"/>
      <c r="PFI122" s="1538"/>
      <c r="PFJ122" s="1845"/>
      <c r="PFK122" s="1538"/>
      <c r="PFL122" s="1845"/>
      <c r="PFM122" s="1538"/>
      <c r="PFN122" s="1845"/>
      <c r="PFO122" s="1538"/>
      <c r="PFP122" s="1845"/>
      <c r="PFQ122" s="1538"/>
      <c r="PFR122" s="1845"/>
      <c r="PFS122" s="1538"/>
      <c r="PFT122" s="1845"/>
      <c r="PFU122" s="1538"/>
      <c r="PFV122" s="1845"/>
      <c r="PFW122" s="1538"/>
      <c r="PFX122" s="1845"/>
      <c r="PFY122" s="1538"/>
      <c r="PFZ122" s="1845"/>
      <c r="PGA122" s="1538"/>
      <c r="PGB122" s="1845"/>
      <c r="PGC122" s="1538"/>
      <c r="PGD122" s="1845"/>
      <c r="PGE122" s="1538"/>
      <c r="PGF122" s="1845"/>
      <c r="PGG122" s="1538"/>
      <c r="PGH122" s="1845"/>
      <c r="PGI122" s="1538"/>
      <c r="PGJ122" s="1845"/>
      <c r="PGK122" s="1538"/>
      <c r="PGL122" s="1845"/>
      <c r="PGM122" s="1538"/>
      <c r="PGN122" s="1845"/>
      <c r="PGO122" s="1538"/>
      <c r="PGP122" s="1845"/>
      <c r="PGQ122" s="1538"/>
      <c r="PGR122" s="1845"/>
      <c r="PGS122" s="1538"/>
      <c r="PGT122" s="1845"/>
      <c r="PGU122" s="1538"/>
      <c r="PGV122" s="1845"/>
      <c r="PGW122" s="1538"/>
      <c r="PGX122" s="1845"/>
      <c r="PGY122" s="1538"/>
      <c r="PGZ122" s="1845"/>
      <c r="PHA122" s="1538"/>
      <c r="PHB122" s="1845"/>
      <c r="PHC122" s="1538"/>
      <c r="PHD122" s="1845"/>
      <c r="PHE122" s="1538"/>
      <c r="PHF122" s="1845"/>
      <c r="PHG122" s="1538"/>
      <c r="PHH122" s="1845"/>
      <c r="PHI122" s="1538"/>
      <c r="PHJ122" s="1845"/>
      <c r="PHK122" s="1538"/>
      <c r="PHL122" s="1845"/>
      <c r="PHM122" s="1538"/>
      <c r="PHN122" s="1845"/>
      <c r="PHO122" s="1538"/>
      <c r="PHP122" s="1845"/>
      <c r="PHQ122" s="1538"/>
      <c r="PHR122" s="1845"/>
      <c r="PHS122" s="1538"/>
      <c r="PHT122" s="1845"/>
      <c r="PHU122" s="1538"/>
      <c r="PHV122" s="1845"/>
      <c r="PHW122" s="1538"/>
      <c r="PHX122" s="1845"/>
      <c r="PHY122" s="1538"/>
      <c r="PHZ122" s="1845"/>
      <c r="PIA122" s="1538"/>
      <c r="PIB122" s="1845"/>
      <c r="PIC122" s="1538"/>
      <c r="PID122" s="1845"/>
      <c r="PIE122" s="1538"/>
      <c r="PIF122" s="1845"/>
      <c r="PIG122" s="1538"/>
      <c r="PIH122" s="1845"/>
      <c r="PII122" s="1538"/>
      <c r="PIJ122" s="1845"/>
      <c r="PIK122" s="1538"/>
      <c r="PIL122" s="1845"/>
      <c r="PIM122" s="1538"/>
      <c r="PIN122" s="1845"/>
      <c r="PIO122" s="1538"/>
      <c r="PIP122" s="1845"/>
      <c r="PIQ122" s="1538"/>
      <c r="PIR122" s="1845"/>
      <c r="PIS122" s="1538"/>
      <c r="PIT122" s="1845"/>
      <c r="PIU122" s="1538"/>
      <c r="PIV122" s="1845"/>
      <c r="PIW122" s="1538"/>
      <c r="PIX122" s="1845"/>
      <c r="PIY122" s="1538"/>
      <c r="PIZ122" s="1845"/>
      <c r="PJA122" s="1538"/>
      <c r="PJB122" s="1845"/>
      <c r="PJC122" s="1538"/>
      <c r="PJD122" s="1845"/>
      <c r="PJE122" s="1538"/>
      <c r="PJF122" s="1845"/>
      <c r="PJG122" s="1538"/>
      <c r="PJH122" s="1845"/>
      <c r="PJI122" s="1538"/>
      <c r="PJJ122" s="1845"/>
      <c r="PJK122" s="1538"/>
      <c r="PJL122" s="1845"/>
      <c r="PJM122" s="1538"/>
      <c r="PJN122" s="1845"/>
      <c r="PJO122" s="1538"/>
      <c r="PJP122" s="1845"/>
      <c r="PJQ122" s="1538"/>
      <c r="PJR122" s="1845"/>
      <c r="PJS122" s="1538"/>
      <c r="PJT122" s="1845"/>
      <c r="PJU122" s="1538"/>
      <c r="PJV122" s="1845"/>
      <c r="PJW122" s="1538"/>
      <c r="PJX122" s="1845"/>
      <c r="PJY122" s="1538"/>
      <c r="PJZ122" s="1845"/>
      <c r="PKA122" s="1538"/>
      <c r="PKB122" s="1845"/>
      <c r="PKC122" s="1538"/>
      <c r="PKD122" s="1845"/>
      <c r="PKE122" s="1538"/>
      <c r="PKF122" s="1845"/>
      <c r="PKG122" s="1538"/>
      <c r="PKH122" s="1845"/>
      <c r="PKI122" s="1538"/>
      <c r="PKJ122" s="1845"/>
      <c r="PKK122" s="1538"/>
      <c r="PKL122" s="1845"/>
      <c r="PKM122" s="1538"/>
      <c r="PKN122" s="1845"/>
      <c r="PKO122" s="1538"/>
      <c r="PKP122" s="1845"/>
      <c r="PKQ122" s="1538"/>
      <c r="PKR122" s="1845"/>
      <c r="PKS122" s="1538"/>
      <c r="PKT122" s="1845"/>
      <c r="PKU122" s="1538"/>
      <c r="PKV122" s="1845"/>
      <c r="PKW122" s="1538"/>
      <c r="PKX122" s="1845"/>
      <c r="PKY122" s="1538"/>
      <c r="PKZ122" s="1845"/>
      <c r="PLA122" s="1538"/>
      <c r="PLB122" s="1845"/>
      <c r="PLC122" s="1538"/>
      <c r="PLD122" s="1845"/>
      <c r="PLE122" s="1538"/>
      <c r="PLF122" s="1845"/>
      <c r="PLG122" s="1538"/>
      <c r="PLH122" s="1845"/>
      <c r="PLI122" s="1538"/>
      <c r="PLJ122" s="1845"/>
      <c r="PLK122" s="1538"/>
      <c r="PLL122" s="1845"/>
      <c r="PLM122" s="1538"/>
      <c r="PLN122" s="1845"/>
      <c r="PLO122" s="1538"/>
      <c r="PLP122" s="1845"/>
      <c r="PLQ122" s="1538"/>
      <c r="PLR122" s="1845"/>
      <c r="PLS122" s="1538"/>
      <c r="PLT122" s="1845"/>
      <c r="PLU122" s="1538"/>
      <c r="PLV122" s="1845"/>
      <c r="PLW122" s="1538"/>
      <c r="PLX122" s="1845"/>
      <c r="PLY122" s="1538"/>
      <c r="PLZ122" s="1845"/>
      <c r="PMA122" s="1538"/>
      <c r="PMB122" s="1845"/>
      <c r="PMC122" s="1538"/>
      <c r="PMD122" s="1845"/>
      <c r="PME122" s="1538"/>
      <c r="PMF122" s="1845"/>
      <c r="PMG122" s="1538"/>
      <c r="PMH122" s="1845"/>
      <c r="PMI122" s="1538"/>
      <c r="PMJ122" s="1845"/>
      <c r="PMK122" s="1538"/>
      <c r="PML122" s="1845"/>
      <c r="PMM122" s="1538"/>
      <c r="PMN122" s="1845"/>
      <c r="PMO122" s="1538"/>
      <c r="PMP122" s="1845"/>
      <c r="PMQ122" s="1538"/>
      <c r="PMR122" s="1845"/>
      <c r="PMS122" s="1538"/>
      <c r="PMT122" s="1845"/>
      <c r="PMU122" s="1538"/>
      <c r="PMV122" s="1845"/>
      <c r="PMW122" s="1538"/>
      <c r="PMX122" s="1845"/>
      <c r="PMY122" s="1538"/>
      <c r="PMZ122" s="1845"/>
      <c r="PNA122" s="1538"/>
      <c r="PNB122" s="1845"/>
      <c r="PNC122" s="1538"/>
      <c r="PND122" s="1845"/>
      <c r="PNE122" s="1538"/>
      <c r="PNF122" s="1845"/>
      <c r="PNG122" s="1538"/>
      <c r="PNH122" s="1845"/>
      <c r="PNI122" s="1538"/>
      <c r="PNJ122" s="1845"/>
      <c r="PNK122" s="1538"/>
      <c r="PNL122" s="1845"/>
      <c r="PNM122" s="1538"/>
      <c r="PNN122" s="1845"/>
      <c r="PNO122" s="1538"/>
      <c r="PNP122" s="1845"/>
      <c r="PNQ122" s="1538"/>
      <c r="PNR122" s="1845"/>
      <c r="PNS122" s="1538"/>
      <c r="PNT122" s="1845"/>
      <c r="PNU122" s="1538"/>
      <c r="PNV122" s="1845"/>
      <c r="PNW122" s="1538"/>
      <c r="PNX122" s="1845"/>
      <c r="PNY122" s="1538"/>
      <c r="PNZ122" s="1845"/>
      <c r="POA122" s="1538"/>
      <c r="POB122" s="1845"/>
      <c r="POC122" s="1538"/>
      <c r="POD122" s="1845"/>
      <c r="POE122" s="1538"/>
      <c r="POF122" s="1845"/>
      <c r="POG122" s="1538"/>
      <c r="POH122" s="1845"/>
      <c r="POI122" s="1538"/>
      <c r="POJ122" s="1845"/>
      <c r="POK122" s="1538"/>
      <c r="POL122" s="1845"/>
      <c r="POM122" s="1538"/>
      <c r="PON122" s="1845"/>
      <c r="POO122" s="1538"/>
      <c r="POP122" s="1845"/>
      <c r="POQ122" s="1538"/>
      <c r="POR122" s="1845"/>
      <c r="POS122" s="1538"/>
      <c r="POT122" s="1845"/>
      <c r="POU122" s="1538"/>
      <c r="POV122" s="1845"/>
      <c r="POW122" s="1538"/>
      <c r="POX122" s="1845"/>
      <c r="POY122" s="1538"/>
      <c r="POZ122" s="1845"/>
      <c r="PPA122" s="1538"/>
      <c r="PPB122" s="1845"/>
      <c r="PPC122" s="1538"/>
      <c r="PPD122" s="1845"/>
      <c r="PPE122" s="1538"/>
      <c r="PPF122" s="1845"/>
      <c r="PPG122" s="1538"/>
      <c r="PPH122" s="1845"/>
      <c r="PPI122" s="1538"/>
      <c r="PPJ122" s="1845"/>
      <c r="PPK122" s="1538"/>
      <c r="PPL122" s="1845"/>
      <c r="PPM122" s="1538"/>
      <c r="PPN122" s="1845"/>
      <c r="PPO122" s="1538"/>
      <c r="PPP122" s="1845"/>
      <c r="PPQ122" s="1538"/>
      <c r="PPR122" s="1845"/>
      <c r="PPS122" s="1538"/>
      <c r="PPT122" s="1845"/>
      <c r="PPU122" s="1538"/>
      <c r="PPV122" s="1845"/>
      <c r="PPW122" s="1538"/>
      <c r="PPX122" s="1845"/>
      <c r="PPY122" s="1538"/>
      <c r="PPZ122" s="1845"/>
      <c r="PQA122" s="1538"/>
      <c r="PQB122" s="1845"/>
      <c r="PQC122" s="1538"/>
      <c r="PQD122" s="1845"/>
      <c r="PQE122" s="1538"/>
      <c r="PQF122" s="1845"/>
      <c r="PQG122" s="1538"/>
      <c r="PQH122" s="1845"/>
      <c r="PQI122" s="1538"/>
      <c r="PQJ122" s="1845"/>
      <c r="PQK122" s="1538"/>
      <c r="PQL122" s="1845"/>
      <c r="PQM122" s="1538"/>
      <c r="PQN122" s="1845"/>
      <c r="PQO122" s="1538"/>
      <c r="PQP122" s="1845"/>
      <c r="PQQ122" s="1538"/>
      <c r="PQR122" s="1845"/>
      <c r="PQS122" s="1538"/>
      <c r="PQT122" s="1845"/>
      <c r="PQU122" s="1538"/>
      <c r="PQV122" s="1845"/>
      <c r="PQW122" s="1538"/>
      <c r="PQX122" s="1845"/>
      <c r="PQY122" s="1538"/>
      <c r="PQZ122" s="1845"/>
      <c r="PRA122" s="1538"/>
      <c r="PRB122" s="1845"/>
      <c r="PRC122" s="1538"/>
      <c r="PRD122" s="1845"/>
      <c r="PRE122" s="1538"/>
      <c r="PRF122" s="1845"/>
      <c r="PRG122" s="1538"/>
      <c r="PRH122" s="1845"/>
      <c r="PRI122" s="1538"/>
      <c r="PRJ122" s="1845"/>
      <c r="PRK122" s="1538"/>
      <c r="PRL122" s="1845"/>
      <c r="PRM122" s="1538"/>
      <c r="PRN122" s="1845"/>
      <c r="PRO122" s="1538"/>
      <c r="PRP122" s="1845"/>
      <c r="PRQ122" s="1538"/>
      <c r="PRR122" s="1845"/>
      <c r="PRS122" s="1538"/>
      <c r="PRT122" s="1845"/>
      <c r="PRU122" s="1538"/>
      <c r="PRV122" s="1845"/>
      <c r="PRW122" s="1538"/>
      <c r="PRX122" s="1845"/>
      <c r="PRY122" s="1538"/>
      <c r="PRZ122" s="1845"/>
      <c r="PSA122" s="1538"/>
      <c r="PSB122" s="1845"/>
      <c r="PSC122" s="1538"/>
      <c r="PSD122" s="1845"/>
      <c r="PSE122" s="1538"/>
      <c r="PSF122" s="1845"/>
      <c r="PSG122" s="1538"/>
      <c r="PSH122" s="1845"/>
      <c r="PSI122" s="1538"/>
      <c r="PSJ122" s="1845"/>
      <c r="PSK122" s="1538"/>
      <c r="PSL122" s="1845"/>
      <c r="PSM122" s="1538"/>
      <c r="PSN122" s="1845"/>
      <c r="PSO122" s="1538"/>
      <c r="PSP122" s="1845"/>
      <c r="PSQ122" s="1538"/>
      <c r="PSR122" s="1845"/>
      <c r="PSS122" s="1538"/>
      <c r="PST122" s="1845"/>
      <c r="PSU122" s="1538"/>
      <c r="PSV122" s="1845"/>
      <c r="PSW122" s="1538"/>
      <c r="PSX122" s="1845"/>
      <c r="PSY122" s="1538"/>
      <c r="PSZ122" s="1845"/>
      <c r="PTA122" s="1538"/>
      <c r="PTB122" s="1845"/>
      <c r="PTC122" s="1538"/>
      <c r="PTD122" s="1845"/>
      <c r="PTE122" s="1538"/>
      <c r="PTF122" s="1845"/>
      <c r="PTG122" s="1538"/>
      <c r="PTH122" s="1845"/>
      <c r="PTI122" s="1538"/>
      <c r="PTJ122" s="1845"/>
      <c r="PTK122" s="1538"/>
      <c r="PTL122" s="1845"/>
      <c r="PTM122" s="1538"/>
      <c r="PTN122" s="1845"/>
      <c r="PTO122" s="1538"/>
      <c r="PTP122" s="1845"/>
      <c r="PTQ122" s="1538"/>
      <c r="PTR122" s="1845"/>
      <c r="PTS122" s="1538"/>
      <c r="PTT122" s="1845"/>
      <c r="PTU122" s="1538"/>
      <c r="PTV122" s="1845"/>
      <c r="PTW122" s="1538"/>
      <c r="PTX122" s="1845"/>
      <c r="PTY122" s="1538"/>
      <c r="PTZ122" s="1845"/>
      <c r="PUA122" s="1538"/>
      <c r="PUB122" s="1845"/>
      <c r="PUC122" s="1538"/>
      <c r="PUD122" s="1845"/>
      <c r="PUE122" s="1538"/>
      <c r="PUF122" s="1845"/>
      <c r="PUG122" s="1538"/>
      <c r="PUH122" s="1845"/>
      <c r="PUI122" s="1538"/>
      <c r="PUJ122" s="1845"/>
      <c r="PUK122" s="1538"/>
      <c r="PUL122" s="1845"/>
      <c r="PUM122" s="1538"/>
      <c r="PUN122" s="1845"/>
      <c r="PUO122" s="1538"/>
      <c r="PUP122" s="1845"/>
      <c r="PUQ122" s="1538"/>
      <c r="PUR122" s="1845"/>
      <c r="PUS122" s="1538"/>
      <c r="PUT122" s="1845"/>
      <c r="PUU122" s="1538"/>
      <c r="PUV122" s="1845"/>
      <c r="PUW122" s="1538"/>
      <c r="PUX122" s="1845"/>
      <c r="PUY122" s="1538"/>
      <c r="PUZ122" s="1845"/>
      <c r="PVA122" s="1538"/>
      <c r="PVB122" s="1845"/>
      <c r="PVC122" s="1538"/>
      <c r="PVD122" s="1845"/>
      <c r="PVE122" s="1538"/>
      <c r="PVF122" s="1845"/>
      <c r="PVG122" s="1538"/>
      <c r="PVH122" s="1845"/>
      <c r="PVI122" s="1538"/>
      <c r="PVJ122" s="1845"/>
      <c r="PVK122" s="1538"/>
      <c r="PVL122" s="1845"/>
      <c r="PVM122" s="1538"/>
      <c r="PVN122" s="1845"/>
      <c r="PVO122" s="1538"/>
      <c r="PVP122" s="1845"/>
      <c r="PVQ122" s="1538"/>
      <c r="PVR122" s="1845"/>
      <c r="PVS122" s="1538"/>
      <c r="PVT122" s="1845"/>
      <c r="PVU122" s="1538"/>
      <c r="PVV122" s="1845"/>
      <c r="PVW122" s="1538"/>
      <c r="PVX122" s="1845"/>
      <c r="PVY122" s="1538"/>
      <c r="PVZ122" s="1845"/>
      <c r="PWA122" s="1538"/>
      <c r="PWB122" s="1845"/>
      <c r="PWC122" s="1538"/>
      <c r="PWD122" s="1845"/>
      <c r="PWE122" s="1538"/>
      <c r="PWF122" s="1845"/>
      <c r="PWG122" s="1538"/>
      <c r="PWH122" s="1845"/>
      <c r="PWI122" s="1538"/>
      <c r="PWJ122" s="1845"/>
      <c r="PWK122" s="1538"/>
      <c r="PWL122" s="1845"/>
      <c r="PWM122" s="1538"/>
      <c r="PWN122" s="1845"/>
      <c r="PWO122" s="1538"/>
      <c r="PWP122" s="1845"/>
      <c r="PWQ122" s="1538"/>
      <c r="PWR122" s="1845"/>
      <c r="PWS122" s="1538"/>
      <c r="PWT122" s="1845"/>
      <c r="PWU122" s="1538"/>
      <c r="PWV122" s="1845"/>
      <c r="PWW122" s="1538"/>
      <c r="PWX122" s="1845"/>
      <c r="PWY122" s="1538"/>
      <c r="PWZ122" s="1845"/>
      <c r="PXA122" s="1538"/>
      <c r="PXB122" s="1845"/>
      <c r="PXC122" s="1538"/>
      <c r="PXD122" s="1845"/>
      <c r="PXE122" s="1538"/>
      <c r="PXF122" s="1845"/>
      <c r="PXG122" s="1538"/>
      <c r="PXH122" s="1845"/>
      <c r="PXI122" s="1538"/>
      <c r="PXJ122" s="1845"/>
      <c r="PXK122" s="1538"/>
      <c r="PXL122" s="1845"/>
      <c r="PXM122" s="1538"/>
      <c r="PXN122" s="1845"/>
      <c r="PXO122" s="1538"/>
      <c r="PXP122" s="1845"/>
      <c r="PXQ122" s="1538"/>
      <c r="PXR122" s="1845"/>
      <c r="PXS122" s="1538"/>
      <c r="PXT122" s="1845"/>
      <c r="PXU122" s="1538"/>
      <c r="PXV122" s="1845"/>
      <c r="PXW122" s="1538"/>
      <c r="PXX122" s="1845"/>
      <c r="PXY122" s="1538"/>
      <c r="PXZ122" s="1845"/>
      <c r="PYA122" s="1538"/>
      <c r="PYB122" s="1845"/>
      <c r="PYC122" s="1538"/>
      <c r="PYD122" s="1845"/>
      <c r="PYE122" s="1538"/>
      <c r="PYF122" s="1845"/>
      <c r="PYG122" s="1538"/>
      <c r="PYH122" s="1845"/>
      <c r="PYI122" s="1538"/>
      <c r="PYJ122" s="1845"/>
      <c r="PYK122" s="1538"/>
      <c r="PYL122" s="1845"/>
      <c r="PYM122" s="1538"/>
      <c r="PYN122" s="1845"/>
      <c r="PYO122" s="1538"/>
      <c r="PYP122" s="1845"/>
      <c r="PYQ122" s="1538"/>
      <c r="PYR122" s="1845"/>
      <c r="PYS122" s="1538"/>
      <c r="PYT122" s="1845"/>
      <c r="PYU122" s="1538"/>
      <c r="PYV122" s="1845"/>
      <c r="PYW122" s="1538"/>
      <c r="PYX122" s="1845"/>
      <c r="PYY122" s="1538"/>
      <c r="PYZ122" s="1845"/>
      <c r="PZA122" s="1538"/>
      <c r="PZB122" s="1845"/>
      <c r="PZC122" s="1538"/>
      <c r="PZD122" s="1845"/>
      <c r="PZE122" s="1538"/>
      <c r="PZF122" s="1845"/>
      <c r="PZG122" s="1538"/>
      <c r="PZH122" s="1845"/>
      <c r="PZI122" s="1538"/>
      <c r="PZJ122" s="1845"/>
      <c r="PZK122" s="1538"/>
      <c r="PZL122" s="1845"/>
      <c r="PZM122" s="1538"/>
      <c r="PZN122" s="1845"/>
      <c r="PZO122" s="1538"/>
      <c r="PZP122" s="1845"/>
      <c r="PZQ122" s="1538"/>
      <c r="PZR122" s="1845"/>
      <c r="PZS122" s="1538"/>
      <c r="PZT122" s="1845"/>
      <c r="PZU122" s="1538"/>
      <c r="PZV122" s="1845"/>
      <c r="PZW122" s="1538"/>
      <c r="PZX122" s="1845"/>
      <c r="PZY122" s="1538"/>
      <c r="PZZ122" s="1845"/>
      <c r="QAA122" s="1538"/>
      <c r="QAB122" s="1845"/>
      <c r="QAC122" s="1538"/>
      <c r="QAD122" s="1845"/>
      <c r="QAE122" s="1538"/>
      <c r="QAF122" s="1845"/>
      <c r="QAG122" s="1538"/>
      <c r="QAH122" s="1845"/>
      <c r="QAI122" s="1538"/>
      <c r="QAJ122" s="1845"/>
      <c r="QAK122" s="1538"/>
      <c r="QAL122" s="1845"/>
      <c r="QAM122" s="1538"/>
      <c r="QAN122" s="1845"/>
      <c r="QAO122" s="1538"/>
      <c r="QAP122" s="1845"/>
      <c r="QAQ122" s="1538"/>
      <c r="QAR122" s="1845"/>
      <c r="QAS122" s="1538"/>
      <c r="QAT122" s="1845"/>
      <c r="QAU122" s="1538"/>
      <c r="QAV122" s="1845"/>
      <c r="QAW122" s="1538"/>
      <c r="QAX122" s="1845"/>
      <c r="QAY122" s="1538"/>
      <c r="QAZ122" s="1845"/>
      <c r="QBA122" s="1538"/>
      <c r="QBB122" s="1845"/>
      <c r="QBC122" s="1538"/>
      <c r="QBD122" s="1845"/>
      <c r="QBE122" s="1538"/>
      <c r="QBF122" s="1845"/>
      <c r="QBG122" s="1538"/>
      <c r="QBH122" s="1845"/>
      <c r="QBI122" s="1538"/>
      <c r="QBJ122" s="1845"/>
      <c r="QBK122" s="1538"/>
      <c r="QBL122" s="1845"/>
      <c r="QBM122" s="1538"/>
      <c r="QBN122" s="1845"/>
      <c r="QBO122" s="1538"/>
      <c r="QBP122" s="1845"/>
      <c r="QBQ122" s="1538"/>
      <c r="QBR122" s="1845"/>
      <c r="QBS122" s="1538"/>
      <c r="QBT122" s="1845"/>
      <c r="QBU122" s="1538"/>
      <c r="QBV122" s="1845"/>
      <c r="QBW122" s="1538"/>
      <c r="QBX122" s="1845"/>
      <c r="QBY122" s="1538"/>
      <c r="QBZ122" s="1845"/>
      <c r="QCA122" s="1538"/>
      <c r="QCB122" s="1845"/>
      <c r="QCC122" s="1538"/>
      <c r="QCD122" s="1845"/>
      <c r="QCE122" s="1538"/>
      <c r="QCF122" s="1845"/>
      <c r="QCG122" s="1538"/>
      <c r="QCH122" s="1845"/>
      <c r="QCI122" s="1538"/>
      <c r="QCJ122" s="1845"/>
      <c r="QCK122" s="1538"/>
      <c r="QCL122" s="1845"/>
      <c r="QCM122" s="1538"/>
      <c r="QCN122" s="1845"/>
      <c r="QCO122" s="1538"/>
      <c r="QCP122" s="1845"/>
      <c r="QCQ122" s="1538"/>
      <c r="QCR122" s="1845"/>
      <c r="QCS122" s="1538"/>
      <c r="QCT122" s="1845"/>
      <c r="QCU122" s="1538"/>
      <c r="QCV122" s="1845"/>
      <c r="QCW122" s="1538"/>
      <c r="QCX122" s="1845"/>
      <c r="QCY122" s="1538"/>
      <c r="QCZ122" s="1845"/>
      <c r="QDA122" s="1538"/>
      <c r="QDB122" s="1845"/>
      <c r="QDC122" s="1538"/>
      <c r="QDD122" s="1845"/>
      <c r="QDE122" s="1538"/>
      <c r="QDF122" s="1845"/>
      <c r="QDG122" s="1538"/>
      <c r="QDH122" s="1845"/>
      <c r="QDI122" s="1538"/>
      <c r="QDJ122" s="1845"/>
      <c r="QDK122" s="1538"/>
      <c r="QDL122" s="1845"/>
      <c r="QDM122" s="1538"/>
      <c r="QDN122" s="1845"/>
      <c r="QDO122" s="1538"/>
      <c r="QDP122" s="1845"/>
      <c r="QDQ122" s="1538"/>
      <c r="QDR122" s="1845"/>
      <c r="QDS122" s="1538"/>
      <c r="QDT122" s="1845"/>
      <c r="QDU122" s="1538"/>
      <c r="QDV122" s="1845"/>
      <c r="QDW122" s="1538"/>
      <c r="QDX122" s="1845"/>
      <c r="QDY122" s="1538"/>
      <c r="QDZ122" s="1845"/>
      <c r="QEA122" s="1538"/>
      <c r="QEB122" s="1845"/>
      <c r="QEC122" s="1538"/>
      <c r="QED122" s="1845"/>
      <c r="QEE122" s="1538"/>
      <c r="QEF122" s="1845"/>
      <c r="QEG122" s="1538"/>
      <c r="QEH122" s="1845"/>
      <c r="QEI122" s="1538"/>
      <c r="QEJ122" s="1845"/>
      <c r="QEK122" s="1538"/>
      <c r="QEL122" s="1845"/>
      <c r="QEM122" s="1538"/>
      <c r="QEN122" s="1845"/>
      <c r="QEO122" s="1538"/>
      <c r="QEP122" s="1845"/>
      <c r="QEQ122" s="1538"/>
      <c r="QER122" s="1845"/>
      <c r="QES122" s="1538"/>
      <c r="QET122" s="1845"/>
      <c r="QEU122" s="1538"/>
      <c r="QEV122" s="1845"/>
      <c r="QEW122" s="1538"/>
      <c r="QEX122" s="1845"/>
      <c r="QEY122" s="1538"/>
      <c r="QEZ122" s="1845"/>
      <c r="QFA122" s="1538"/>
      <c r="QFB122" s="1845"/>
      <c r="QFC122" s="1538"/>
      <c r="QFD122" s="1845"/>
      <c r="QFE122" s="1538"/>
      <c r="QFF122" s="1845"/>
      <c r="QFG122" s="1538"/>
      <c r="QFH122" s="1845"/>
      <c r="QFI122" s="1538"/>
      <c r="QFJ122" s="1845"/>
      <c r="QFK122" s="1538"/>
      <c r="QFL122" s="1845"/>
      <c r="QFM122" s="1538"/>
      <c r="QFN122" s="1845"/>
      <c r="QFO122" s="1538"/>
      <c r="QFP122" s="1845"/>
      <c r="QFQ122" s="1538"/>
      <c r="QFR122" s="1845"/>
      <c r="QFS122" s="1538"/>
      <c r="QFT122" s="1845"/>
      <c r="QFU122" s="1538"/>
      <c r="QFV122" s="1845"/>
      <c r="QFW122" s="1538"/>
      <c r="QFX122" s="1845"/>
      <c r="QFY122" s="1538"/>
      <c r="QFZ122" s="1845"/>
      <c r="QGA122" s="1538"/>
      <c r="QGB122" s="1845"/>
      <c r="QGC122" s="1538"/>
      <c r="QGD122" s="1845"/>
      <c r="QGE122" s="1538"/>
      <c r="QGF122" s="1845"/>
      <c r="QGG122" s="1538"/>
      <c r="QGH122" s="1845"/>
      <c r="QGI122" s="1538"/>
      <c r="QGJ122" s="1845"/>
      <c r="QGK122" s="1538"/>
      <c r="QGL122" s="1845"/>
      <c r="QGM122" s="1538"/>
      <c r="QGN122" s="1845"/>
      <c r="QGO122" s="1538"/>
      <c r="QGP122" s="1845"/>
      <c r="QGQ122" s="1538"/>
      <c r="QGR122" s="1845"/>
      <c r="QGS122" s="1538"/>
      <c r="QGT122" s="1845"/>
      <c r="QGU122" s="1538"/>
      <c r="QGV122" s="1845"/>
      <c r="QGW122" s="1538"/>
      <c r="QGX122" s="1845"/>
      <c r="QGY122" s="1538"/>
      <c r="QGZ122" s="1845"/>
      <c r="QHA122" s="1538"/>
      <c r="QHB122" s="1845"/>
      <c r="QHC122" s="1538"/>
      <c r="QHD122" s="1845"/>
      <c r="QHE122" s="1538"/>
      <c r="QHF122" s="1845"/>
      <c r="QHG122" s="1538"/>
      <c r="QHH122" s="1845"/>
      <c r="QHI122" s="1538"/>
      <c r="QHJ122" s="1845"/>
      <c r="QHK122" s="1538"/>
      <c r="QHL122" s="1845"/>
      <c r="QHM122" s="1538"/>
      <c r="QHN122" s="1845"/>
      <c r="QHO122" s="1538"/>
      <c r="QHP122" s="1845"/>
      <c r="QHQ122" s="1538"/>
      <c r="QHR122" s="1845"/>
      <c r="QHS122" s="1538"/>
      <c r="QHT122" s="1845"/>
      <c r="QHU122" s="1538"/>
      <c r="QHV122" s="1845"/>
      <c r="QHW122" s="1538"/>
      <c r="QHX122" s="1845"/>
      <c r="QHY122" s="1538"/>
      <c r="QHZ122" s="1845"/>
      <c r="QIA122" s="1538"/>
      <c r="QIB122" s="1845"/>
      <c r="QIC122" s="1538"/>
      <c r="QID122" s="1845"/>
      <c r="QIE122" s="1538"/>
      <c r="QIF122" s="1845"/>
      <c r="QIG122" s="1538"/>
      <c r="QIH122" s="1845"/>
      <c r="QII122" s="1538"/>
      <c r="QIJ122" s="1845"/>
      <c r="QIK122" s="1538"/>
      <c r="QIL122" s="1845"/>
      <c r="QIM122" s="1538"/>
      <c r="QIN122" s="1845"/>
      <c r="QIO122" s="1538"/>
      <c r="QIP122" s="1845"/>
      <c r="QIQ122" s="1538"/>
      <c r="QIR122" s="1845"/>
      <c r="QIS122" s="1538"/>
      <c r="QIT122" s="1845"/>
      <c r="QIU122" s="1538"/>
      <c r="QIV122" s="1845"/>
      <c r="QIW122" s="1538"/>
      <c r="QIX122" s="1845"/>
      <c r="QIY122" s="1538"/>
      <c r="QIZ122" s="1845"/>
      <c r="QJA122" s="1538"/>
      <c r="QJB122" s="1845"/>
      <c r="QJC122" s="1538"/>
      <c r="QJD122" s="1845"/>
      <c r="QJE122" s="1538"/>
      <c r="QJF122" s="1845"/>
      <c r="QJG122" s="1538"/>
      <c r="QJH122" s="1845"/>
      <c r="QJI122" s="1538"/>
      <c r="QJJ122" s="1845"/>
      <c r="QJK122" s="1538"/>
      <c r="QJL122" s="1845"/>
      <c r="QJM122" s="1538"/>
      <c r="QJN122" s="1845"/>
      <c r="QJO122" s="1538"/>
      <c r="QJP122" s="1845"/>
      <c r="QJQ122" s="1538"/>
      <c r="QJR122" s="1845"/>
      <c r="QJS122" s="1538"/>
      <c r="QJT122" s="1845"/>
      <c r="QJU122" s="1538"/>
      <c r="QJV122" s="1845"/>
      <c r="QJW122" s="1538"/>
      <c r="QJX122" s="1845"/>
      <c r="QJY122" s="1538"/>
      <c r="QJZ122" s="1845"/>
      <c r="QKA122" s="1538"/>
      <c r="QKB122" s="1845"/>
      <c r="QKC122" s="1538"/>
      <c r="QKD122" s="1845"/>
      <c r="QKE122" s="1538"/>
      <c r="QKF122" s="1845"/>
      <c r="QKG122" s="1538"/>
      <c r="QKH122" s="1845"/>
      <c r="QKI122" s="1538"/>
      <c r="QKJ122" s="1845"/>
      <c r="QKK122" s="1538"/>
      <c r="QKL122" s="1845"/>
      <c r="QKM122" s="1538"/>
      <c r="QKN122" s="1845"/>
      <c r="QKO122" s="1538"/>
      <c r="QKP122" s="1845"/>
      <c r="QKQ122" s="1538"/>
      <c r="QKR122" s="1845"/>
      <c r="QKS122" s="1538"/>
      <c r="QKT122" s="1845"/>
      <c r="QKU122" s="1538"/>
      <c r="QKV122" s="1845"/>
      <c r="QKW122" s="1538"/>
      <c r="QKX122" s="1845"/>
      <c r="QKY122" s="1538"/>
      <c r="QKZ122" s="1845"/>
      <c r="QLA122" s="1538"/>
      <c r="QLB122" s="1845"/>
      <c r="QLC122" s="1538"/>
      <c r="QLD122" s="1845"/>
      <c r="QLE122" s="1538"/>
      <c r="QLF122" s="1845"/>
      <c r="QLG122" s="1538"/>
      <c r="QLH122" s="1845"/>
      <c r="QLI122" s="1538"/>
      <c r="QLJ122" s="1845"/>
      <c r="QLK122" s="1538"/>
      <c r="QLL122" s="1845"/>
      <c r="QLM122" s="1538"/>
      <c r="QLN122" s="1845"/>
      <c r="QLO122" s="1538"/>
      <c r="QLP122" s="1845"/>
      <c r="QLQ122" s="1538"/>
      <c r="QLR122" s="1845"/>
      <c r="QLS122" s="1538"/>
      <c r="QLT122" s="1845"/>
      <c r="QLU122" s="1538"/>
      <c r="QLV122" s="1845"/>
      <c r="QLW122" s="1538"/>
      <c r="QLX122" s="1845"/>
      <c r="QLY122" s="1538"/>
      <c r="QLZ122" s="1845"/>
      <c r="QMA122" s="1538"/>
      <c r="QMB122" s="1845"/>
      <c r="QMC122" s="1538"/>
      <c r="QMD122" s="1845"/>
      <c r="QME122" s="1538"/>
      <c r="QMF122" s="1845"/>
      <c r="QMG122" s="1538"/>
      <c r="QMH122" s="1845"/>
      <c r="QMI122" s="1538"/>
      <c r="QMJ122" s="1845"/>
      <c r="QMK122" s="1538"/>
      <c r="QML122" s="1845"/>
      <c r="QMM122" s="1538"/>
      <c r="QMN122" s="1845"/>
      <c r="QMO122" s="1538"/>
      <c r="QMP122" s="1845"/>
      <c r="QMQ122" s="1538"/>
      <c r="QMR122" s="1845"/>
      <c r="QMS122" s="1538"/>
      <c r="QMT122" s="1845"/>
      <c r="QMU122" s="1538"/>
      <c r="QMV122" s="1845"/>
      <c r="QMW122" s="1538"/>
      <c r="QMX122" s="1845"/>
      <c r="QMY122" s="1538"/>
      <c r="QMZ122" s="1845"/>
      <c r="QNA122" s="1538"/>
      <c r="QNB122" s="1845"/>
      <c r="QNC122" s="1538"/>
      <c r="QND122" s="1845"/>
      <c r="QNE122" s="1538"/>
      <c r="QNF122" s="1845"/>
      <c r="QNG122" s="1538"/>
      <c r="QNH122" s="1845"/>
      <c r="QNI122" s="1538"/>
      <c r="QNJ122" s="1845"/>
      <c r="QNK122" s="1538"/>
      <c r="QNL122" s="1845"/>
      <c r="QNM122" s="1538"/>
      <c r="QNN122" s="1845"/>
      <c r="QNO122" s="1538"/>
      <c r="QNP122" s="1845"/>
      <c r="QNQ122" s="1538"/>
      <c r="QNR122" s="1845"/>
      <c r="QNS122" s="1538"/>
      <c r="QNT122" s="1845"/>
      <c r="QNU122" s="1538"/>
      <c r="QNV122" s="1845"/>
      <c r="QNW122" s="1538"/>
      <c r="QNX122" s="1845"/>
      <c r="QNY122" s="1538"/>
      <c r="QNZ122" s="1845"/>
      <c r="QOA122" s="1538"/>
      <c r="QOB122" s="1845"/>
      <c r="QOC122" s="1538"/>
      <c r="QOD122" s="1845"/>
      <c r="QOE122" s="1538"/>
      <c r="QOF122" s="1845"/>
      <c r="QOG122" s="1538"/>
      <c r="QOH122" s="1845"/>
      <c r="QOI122" s="1538"/>
      <c r="QOJ122" s="1845"/>
      <c r="QOK122" s="1538"/>
      <c r="QOL122" s="1845"/>
      <c r="QOM122" s="1538"/>
      <c r="QON122" s="1845"/>
      <c r="QOO122" s="1538"/>
      <c r="QOP122" s="1845"/>
      <c r="QOQ122" s="1538"/>
      <c r="QOR122" s="1845"/>
      <c r="QOS122" s="1538"/>
      <c r="QOT122" s="1845"/>
      <c r="QOU122" s="1538"/>
      <c r="QOV122" s="1845"/>
      <c r="QOW122" s="1538"/>
      <c r="QOX122" s="1845"/>
      <c r="QOY122" s="1538"/>
      <c r="QOZ122" s="1845"/>
      <c r="QPA122" s="1538"/>
      <c r="QPB122" s="1845"/>
      <c r="QPC122" s="1538"/>
      <c r="QPD122" s="1845"/>
      <c r="QPE122" s="1538"/>
      <c r="QPF122" s="1845"/>
      <c r="QPG122" s="1538"/>
      <c r="QPH122" s="1845"/>
      <c r="QPI122" s="1538"/>
      <c r="QPJ122" s="1845"/>
      <c r="QPK122" s="1538"/>
      <c r="QPL122" s="1845"/>
      <c r="QPM122" s="1538"/>
      <c r="QPN122" s="1845"/>
      <c r="QPO122" s="1538"/>
      <c r="QPP122" s="1845"/>
      <c r="QPQ122" s="1538"/>
      <c r="QPR122" s="1845"/>
      <c r="QPS122" s="1538"/>
      <c r="QPT122" s="1845"/>
      <c r="QPU122" s="1538"/>
      <c r="QPV122" s="1845"/>
      <c r="QPW122" s="1538"/>
      <c r="QPX122" s="1845"/>
      <c r="QPY122" s="1538"/>
      <c r="QPZ122" s="1845"/>
      <c r="QQA122" s="1538"/>
      <c r="QQB122" s="1845"/>
      <c r="QQC122" s="1538"/>
      <c r="QQD122" s="1845"/>
      <c r="QQE122" s="1538"/>
      <c r="QQF122" s="1845"/>
      <c r="QQG122" s="1538"/>
      <c r="QQH122" s="1845"/>
      <c r="QQI122" s="1538"/>
      <c r="QQJ122" s="1845"/>
      <c r="QQK122" s="1538"/>
      <c r="QQL122" s="1845"/>
      <c r="QQM122" s="1538"/>
      <c r="QQN122" s="1845"/>
      <c r="QQO122" s="1538"/>
      <c r="QQP122" s="1845"/>
      <c r="QQQ122" s="1538"/>
      <c r="QQR122" s="1845"/>
      <c r="QQS122" s="1538"/>
      <c r="QQT122" s="1845"/>
      <c r="QQU122" s="1538"/>
      <c r="QQV122" s="1845"/>
      <c r="QQW122" s="1538"/>
      <c r="QQX122" s="1845"/>
      <c r="QQY122" s="1538"/>
      <c r="QQZ122" s="1845"/>
      <c r="QRA122" s="1538"/>
      <c r="QRB122" s="1845"/>
      <c r="QRC122" s="1538"/>
      <c r="QRD122" s="1845"/>
      <c r="QRE122" s="1538"/>
      <c r="QRF122" s="1845"/>
      <c r="QRG122" s="1538"/>
      <c r="QRH122" s="1845"/>
      <c r="QRI122" s="1538"/>
      <c r="QRJ122" s="1845"/>
      <c r="QRK122" s="1538"/>
      <c r="QRL122" s="1845"/>
      <c r="QRM122" s="1538"/>
      <c r="QRN122" s="1845"/>
      <c r="QRO122" s="1538"/>
      <c r="QRP122" s="1845"/>
      <c r="QRQ122" s="1538"/>
      <c r="QRR122" s="1845"/>
      <c r="QRS122" s="1538"/>
      <c r="QRT122" s="1845"/>
      <c r="QRU122" s="1538"/>
      <c r="QRV122" s="1845"/>
      <c r="QRW122" s="1538"/>
      <c r="QRX122" s="1845"/>
      <c r="QRY122" s="1538"/>
      <c r="QRZ122" s="1845"/>
      <c r="QSA122" s="1538"/>
      <c r="QSB122" s="1845"/>
      <c r="QSC122" s="1538"/>
      <c r="QSD122" s="1845"/>
      <c r="QSE122" s="1538"/>
      <c r="QSF122" s="1845"/>
      <c r="QSG122" s="1538"/>
      <c r="QSH122" s="1845"/>
      <c r="QSI122" s="1538"/>
      <c r="QSJ122" s="1845"/>
      <c r="QSK122" s="1538"/>
      <c r="QSL122" s="1845"/>
      <c r="QSM122" s="1538"/>
      <c r="QSN122" s="1845"/>
      <c r="QSO122" s="1538"/>
      <c r="QSP122" s="1845"/>
      <c r="QSQ122" s="1538"/>
      <c r="QSR122" s="1845"/>
      <c r="QSS122" s="1538"/>
      <c r="QST122" s="1845"/>
      <c r="QSU122" s="1538"/>
      <c r="QSV122" s="1845"/>
      <c r="QSW122" s="1538"/>
      <c r="QSX122" s="1845"/>
      <c r="QSY122" s="1538"/>
      <c r="QSZ122" s="1845"/>
      <c r="QTA122" s="1538"/>
      <c r="QTB122" s="1845"/>
      <c r="QTC122" s="1538"/>
      <c r="QTD122" s="1845"/>
      <c r="QTE122" s="1538"/>
      <c r="QTF122" s="1845"/>
      <c r="QTG122" s="1538"/>
      <c r="QTH122" s="1845"/>
      <c r="QTI122" s="1538"/>
      <c r="QTJ122" s="1845"/>
      <c r="QTK122" s="1538"/>
      <c r="QTL122" s="1845"/>
      <c r="QTM122" s="1538"/>
      <c r="QTN122" s="1845"/>
      <c r="QTO122" s="1538"/>
      <c r="QTP122" s="1845"/>
      <c r="QTQ122" s="1538"/>
      <c r="QTR122" s="1845"/>
      <c r="QTS122" s="1538"/>
      <c r="QTT122" s="1845"/>
      <c r="QTU122" s="1538"/>
      <c r="QTV122" s="1845"/>
      <c r="QTW122" s="1538"/>
      <c r="QTX122" s="1845"/>
      <c r="QTY122" s="1538"/>
      <c r="QTZ122" s="1845"/>
      <c r="QUA122" s="1538"/>
      <c r="QUB122" s="1845"/>
      <c r="QUC122" s="1538"/>
      <c r="QUD122" s="1845"/>
      <c r="QUE122" s="1538"/>
      <c r="QUF122" s="1845"/>
      <c r="QUG122" s="1538"/>
      <c r="QUH122" s="1845"/>
      <c r="QUI122" s="1538"/>
      <c r="QUJ122" s="1845"/>
      <c r="QUK122" s="1538"/>
      <c r="QUL122" s="1845"/>
      <c r="QUM122" s="1538"/>
      <c r="QUN122" s="1845"/>
      <c r="QUO122" s="1538"/>
      <c r="QUP122" s="1845"/>
      <c r="QUQ122" s="1538"/>
      <c r="QUR122" s="1845"/>
      <c r="QUS122" s="1538"/>
      <c r="QUT122" s="1845"/>
      <c r="QUU122" s="1538"/>
      <c r="QUV122" s="1845"/>
      <c r="QUW122" s="1538"/>
      <c r="QUX122" s="1845"/>
      <c r="QUY122" s="1538"/>
      <c r="QUZ122" s="1845"/>
      <c r="QVA122" s="1538"/>
      <c r="QVB122" s="1845"/>
      <c r="QVC122" s="1538"/>
      <c r="QVD122" s="1845"/>
      <c r="QVE122" s="1538"/>
      <c r="QVF122" s="1845"/>
      <c r="QVG122" s="1538"/>
      <c r="QVH122" s="1845"/>
      <c r="QVI122" s="1538"/>
      <c r="QVJ122" s="1845"/>
      <c r="QVK122" s="1538"/>
      <c r="QVL122" s="1845"/>
      <c r="QVM122" s="1538"/>
      <c r="QVN122" s="1845"/>
      <c r="QVO122" s="1538"/>
      <c r="QVP122" s="1845"/>
      <c r="QVQ122" s="1538"/>
      <c r="QVR122" s="1845"/>
      <c r="QVS122" s="1538"/>
      <c r="QVT122" s="1845"/>
      <c r="QVU122" s="1538"/>
      <c r="QVV122" s="1845"/>
      <c r="QVW122" s="1538"/>
      <c r="QVX122" s="1845"/>
      <c r="QVY122" s="1538"/>
      <c r="QVZ122" s="1845"/>
      <c r="QWA122" s="1538"/>
      <c r="QWB122" s="1845"/>
      <c r="QWC122" s="1538"/>
      <c r="QWD122" s="1845"/>
      <c r="QWE122" s="1538"/>
      <c r="QWF122" s="1845"/>
      <c r="QWG122" s="1538"/>
      <c r="QWH122" s="1845"/>
      <c r="QWI122" s="1538"/>
      <c r="QWJ122" s="1845"/>
      <c r="QWK122" s="1538"/>
      <c r="QWL122" s="1845"/>
      <c r="QWM122" s="1538"/>
      <c r="QWN122" s="1845"/>
      <c r="QWO122" s="1538"/>
      <c r="QWP122" s="1845"/>
      <c r="QWQ122" s="1538"/>
      <c r="QWR122" s="1845"/>
      <c r="QWS122" s="1538"/>
      <c r="QWT122" s="1845"/>
      <c r="QWU122" s="1538"/>
      <c r="QWV122" s="1845"/>
      <c r="QWW122" s="1538"/>
      <c r="QWX122" s="1845"/>
      <c r="QWY122" s="1538"/>
      <c r="QWZ122" s="1845"/>
      <c r="QXA122" s="1538"/>
      <c r="QXB122" s="1845"/>
      <c r="QXC122" s="1538"/>
      <c r="QXD122" s="1845"/>
      <c r="QXE122" s="1538"/>
      <c r="QXF122" s="1845"/>
      <c r="QXG122" s="1538"/>
      <c r="QXH122" s="1845"/>
      <c r="QXI122" s="1538"/>
      <c r="QXJ122" s="1845"/>
      <c r="QXK122" s="1538"/>
      <c r="QXL122" s="1845"/>
      <c r="QXM122" s="1538"/>
      <c r="QXN122" s="1845"/>
      <c r="QXO122" s="1538"/>
      <c r="QXP122" s="1845"/>
      <c r="QXQ122" s="1538"/>
      <c r="QXR122" s="1845"/>
      <c r="QXS122" s="1538"/>
      <c r="QXT122" s="1845"/>
      <c r="QXU122" s="1538"/>
      <c r="QXV122" s="1845"/>
      <c r="QXW122" s="1538"/>
      <c r="QXX122" s="1845"/>
      <c r="QXY122" s="1538"/>
      <c r="QXZ122" s="1845"/>
      <c r="QYA122" s="1538"/>
      <c r="QYB122" s="1845"/>
      <c r="QYC122" s="1538"/>
      <c r="QYD122" s="1845"/>
      <c r="QYE122" s="1538"/>
      <c r="QYF122" s="1845"/>
      <c r="QYG122" s="1538"/>
      <c r="QYH122" s="1845"/>
      <c r="QYI122" s="1538"/>
      <c r="QYJ122" s="1845"/>
      <c r="QYK122" s="1538"/>
      <c r="QYL122" s="1845"/>
      <c r="QYM122" s="1538"/>
      <c r="QYN122" s="1845"/>
      <c r="QYO122" s="1538"/>
      <c r="QYP122" s="1845"/>
      <c r="QYQ122" s="1538"/>
      <c r="QYR122" s="1845"/>
      <c r="QYS122" s="1538"/>
      <c r="QYT122" s="1845"/>
      <c r="QYU122" s="1538"/>
      <c r="QYV122" s="1845"/>
      <c r="QYW122" s="1538"/>
      <c r="QYX122" s="1845"/>
      <c r="QYY122" s="1538"/>
      <c r="QYZ122" s="1845"/>
      <c r="QZA122" s="1538"/>
      <c r="QZB122" s="1845"/>
      <c r="QZC122" s="1538"/>
      <c r="QZD122" s="1845"/>
      <c r="QZE122" s="1538"/>
      <c r="QZF122" s="1845"/>
      <c r="QZG122" s="1538"/>
      <c r="QZH122" s="1845"/>
      <c r="QZI122" s="1538"/>
      <c r="QZJ122" s="1845"/>
      <c r="QZK122" s="1538"/>
      <c r="QZL122" s="1845"/>
      <c r="QZM122" s="1538"/>
      <c r="QZN122" s="1845"/>
      <c r="QZO122" s="1538"/>
      <c r="QZP122" s="1845"/>
      <c r="QZQ122" s="1538"/>
      <c r="QZR122" s="1845"/>
      <c r="QZS122" s="1538"/>
      <c r="QZT122" s="1845"/>
      <c r="QZU122" s="1538"/>
      <c r="QZV122" s="1845"/>
      <c r="QZW122" s="1538"/>
      <c r="QZX122" s="1845"/>
      <c r="QZY122" s="1538"/>
      <c r="QZZ122" s="1845"/>
      <c r="RAA122" s="1538"/>
      <c r="RAB122" s="1845"/>
      <c r="RAC122" s="1538"/>
      <c r="RAD122" s="1845"/>
      <c r="RAE122" s="1538"/>
      <c r="RAF122" s="1845"/>
      <c r="RAG122" s="1538"/>
      <c r="RAH122" s="1845"/>
      <c r="RAI122" s="1538"/>
      <c r="RAJ122" s="1845"/>
      <c r="RAK122" s="1538"/>
      <c r="RAL122" s="1845"/>
      <c r="RAM122" s="1538"/>
      <c r="RAN122" s="1845"/>
      <c r="RAO122" s="1538"/>
      <c r="RAP122" s="1845"/>
      <c r="RAQ122" s="1538"/>
      <c r="RAR122" s="1845"/>
      <c r="RAS122" s="1538"/>
      <c r="RAT122" s="1845"/>
      <c r="RAU122" s="1538"/>
      <c r="RAV122" s="1845"/>
      <c r="RAW122" s="1538"/>
      <c r="RAX122" s="1845"/>
      <c r="RAY122" s="1538"/>
      <c r="RAZ122" s="1845"/>
      <c r="RBA122" s="1538"/>
      <c r="RBB122" s="1845"/>
      <c r="RBC122" s="1538"/>
      <c r="RBD122" s="1845"/>
      <c r="RBE122" s="1538"/>
      <c r="RBF122" s="1845"/>
      <c r="RBG122" s="1538"/>
      <c r="RBH122" s="1845"/>
      <c r="RBI122" s="1538"/>
      <c r="RBJ122" s="1845"/>
      <c r="RBK122" s="1538"/>
      <c r="RBL122" s="1845"/>
      <c r="RBM122" s="1538"/>
      <c r="RBN122" s="1845"/>
      <c r="RBO122" s="1538"/>
      <c r="RBP122" s="1845"/>
      <c r="RBQ122" s="1538"/>
      <c r="RBR122" s="1845"/>
      <c r="RBS122" s="1538"/>
      <c r="RBT122" s="1845"/>
      <c r="RBU122" s="1538"/>
      <c r="RBV122" s="1845"/>
      <c r="RBW122" s="1538"/>
      <c r="RBX122" s="1845"/>
      <c r="RBY122" s="1538"/>
      <c r="RBZ122" s="1845"/>
      <c r="RCA122" s="1538"/>
      <c r="RCB122" s="1845"/>
      <c r="RCC122" s="1538"/>
      <c r="RCD122" s="1845"/>
      <c r="RCE122" s="1538"/>
      <c r="RCF122" s="1845"/>
      <c r="RCG122" s="1538"/>
      <c r="RCH122" s="1845"/>
      <c r="RCI122" s="1538"/>
      <c r="RCJ122" s="1845"/>
      <c r="RCK122" s="1538"/>
      <c r="RCL122" s="1845"/>
      <c r="RCM122" s="1538"/>
      <c r="RCN122" s="1845"/>
      <c r="RCO122" s="1538"/>
      <c r="RCP122" s="1845"/>
      <c r="RCQ122" s="1538"/>
      <c r="RCR122" s="1845"/>
      <c r="RCS122" s="1538"/>
      <c r="RCT122" s="1845"/>
      <c r="RCU122" s="1538"/>
      <c r="RCV122" s="1845"/>
      <c r="RCW122" s="1538"/>
      <c r="RCX122" s="1845"/>
      <c r="RCY122" s="1538"/>
      <c r="RCZ122" s="1845"/>
      <c r="RDA122" s="1538"/>
      <c r="RDB122" s="1845"/>
      <c r="RDC122" s="1538"/>
      <c r="RDD122" s="1845"/>
      <c r="RDE122" s="1538"/>
      <c r="RDF122" s="1845"/>
      <c r="RDG122" s="1538"/>
      <c r="RDH122" s="1845"/>
      <c r="RDI122" s="1538"/>
      <c r="RDJ122" s="1845"/>
      <c r="RDK122" s="1538"/>
      <c r="RDL122" s="1845"/>
      <c r="RDM122" s="1538"/>
      <c r="RDN122" s="1845"/>
      <c r="RDO122" s="1538"/>
      <c r="RDP122" s="1845"/>
      <c r="RDQ122" s="1538"/>
      <c r="RDR122" s="1845"/>
      <c r="RDS122" s="1538"/>
      <c r="RDT122" s="1845"/>
      <c r="RDU122" s="1538"/>
      <c r="RDV122" s="1845"/>
      <c r="RDW122" s="1538"/>
      <c r="RDX122" s="1845"/>
      <c r="RDY122" s="1538"/>
      <c r="RDZ122" s="1845"/>
      <c r="REA122" s="1538"/>
      <c r="REB122" s="1845"/>
      <c r="REC122" s="1538"/>
      <c r="RED122" s="1845"/>
      <c r="REE122" s="1538"/>
      <c r="REF122" s="1845"/>
      <c r="REG122" s="1538"/>
      <c r="REH122" s="1845"/>
      <c r="REI122" s="1538"/>
      <c r="REJ122" s="1845"/>
      <c r="REK122" s="1538"/>
      <c r="REL122" s="1845"/>
      <c r="REM122" s="1538"/>
      <c r="REN122" s="1845"/>
      <c r="REO122" s="1538"/>
      <c r="REP122" s="1845"/>
      <c r="REQ122" s="1538"/>
      <c r="RER122" s="1845"/>
      <c r="RES122" s="1538"/>
      <c r="RET122" s="1845"/>
      <c r="REU122" s="1538"/>
      <c r="REV122" s="1845"/>
      <c r="REW122" s="1538"/>
      <c r="REX122" s="1845"/>
      <c r="REY122" s="1538"/>
      <c r="REZ122" s="1845"/>
      <c r="RFA122" s="1538"/>
      <c r="RFB122" s="1845"/>
      <c r="RFC122" s="1538"/>
      <c r="RFD122" s="1845"/>
      <c r="RFE122" s="1538"/>
      <c r="RFF122" s="1845"/>
      <c r="RFG122" s="1538"/>
      <c r="RFH122" s="1845"/>
      <c r="RFI122" s="1538"/>
      <c r="RFJ122" s="1845"/>
      <c r="RFK122" s="1538"/>
      <c r="RFL122" s="1845"/>
      <c r="RFM122" s="1538"/>
      <c r="RFN122" s="1845"/>
      <c r="RFO122" s="1538"/>
      <c r="RFP122" s="1845"/>
      <c r="RFQ122" s="1538"/>
      <c r="RFR122" s="1845"/>
      <c r="RFS122" s="1538"/>
      <c r="RFT122" s="1845"/>
      <c r="RFU122" s="1538"/>
      <c r="RFV122" s="1845"/>
      <c r="RFW122" s="1538"/>
      <c r="RFX122" s="1845"/>
      <c r="RFY122" s="1538"/>
      <c r="RFZ122" s="1845"/>
      <c r="RGA122" s="1538"/>
      <c r="RGB122" s="1845"/>
      <c r="RGC122" s="1538"/>
      <c r="RGD122" s="1845"/>
      <c r="RGE122" s="1538"/>
      <c r="RGF122" s="1845"/>
      <c r="RGG122" s="1538"/>
      <c r="RGH122" s="1845"/>
      <c r="RGI122" s="1538"/>
      <c r="RGJ122" s="1845"/>
      <c r="RGK122" s="1538"/>
      <c r="RGL122" s="1845"/>
      <c r="RGM122" s="1538"/>
      <c r="RGN122" s="1845"/>
      <c r="RGO122" s="1538"/>
      <c r="RGP122" s="1845"/>
      <c r="RGQ122" s="1538"/>
      <c r="RGR122" s="1845"/>
      <c r="RGS122" s="1538"/>
      <c r="RGT122" s="1845"/>
      <c r="RGU122" s="1538"/>
      <c r="RGV122" s="1845"/>
      <c r="RGW122" s="1538"/>
      <c r="RGX122" s="1845"/>
      <c r="RGY122" s="1538"/>
      <c r="RGZ122" s="1845"/>
      <c r="RHA122" s="1538"/>
      <c r="RHB122" s="1845"/>
      <c r="RHC122" s="1538"/>
      <c r="RHD122" s="1845"/>
      <c r="RHE122" s="1538"/>
      <c r="RHF122" s="1845"/>
      <c r="RHG122" s="1538"/>
      <c r="RHH122" s="1845"/>
      <c r="RHI122" s="1538"/>
      <c r="RHJ122" s="1845"/>
      <c r="RHK122" s="1538"/>
      <c r="RHL122" s="1845"/>
      <c r="RHM122" s="1538"/>
      <c r="RHN122" s="1845"/>
      <c r="RHO122" s="1538"/>
      <c r="RHP122" s="1845"/>
      <c r="RHQ122" s="1538"/>
      <c r="RHR122" s="1845"/>
      <c r="RHS122" s="1538"/>
      <c r="RHT122" s="1845"/>
      <c r="RHU122" s="1538"/>
      <c r="RHV122" s="1845"/>
      <c r="RHW122" s="1538"/>
      <c r="RHX122" s="1845"/>
      <c r="RHY122" s="1538"/>
      <c r="RHZ122" s="1845"/>
      <c r="RIA122" s="1538"/>
      <c r="RIB122" s="1845"/>
      <c r="RIC122" s="1538"/>
      <c r="RID122" s="1845"/>
      <c r="RIE122" s="1538"/>
      <c r="RIF122" s="1845"/>
      <c r="RIG122" s="1538"/>
      <c r="RIH122" s="1845"/>
      <c r="RII122" s="1538"/>
      <c r="RIJ122" s="1845"/>
      <c r="RIK122" s="1538"/>
      <c r="RIL122" s="1845"/>
      <c r="RIM122" s="1538"/>
      <c r="RIN122" s="1845"/>
      <c r="RIO122" s="1538"/>
      <c r="RIP122" s="1845"/>
      <c r="RIQ122" s="1538"/>
      <c r="RIR122" s="1845"/>
      <c r="RIS122" s="1538"/>
      <c r="RIT122" s="1845"/>
      <c r="RIU122" s="1538"/>
      <c r="RIV122" s="1845"/>
      <c r="RIW122" s="1538"/>
      <c r="RIX122" s="1845"/>
      <c r="RIY122" s="1538"/>
      <c r="RIZ122" s="1845"/>
      <c r="RJA122" s="1538"/>
      <c r="RJB122" s="1845"/>
      <c r="RJC122" s="1538"/>
      <c r="RJD122" s="1845"/>
      <c r="RJE122" s="1538"/>
      <c r="RJF122" s="1845"/>
      <c r="RJG122" s="1538"/>
      <c r="RJH122" s="1845"/>
      <c r="RJI122" s="1538"/>
      <c r="RJJ122" s="1845"/>
      <c r="RJK122" s="1538"/>
      <c r="RJL122" s="1845"/>
      <c r="RJM122" s="1538"/>
      <c r="RJN122" s="1845"/>
      <c r="RJO122" s="1538"/>
      <c r="RJP122" s="1845"/>
      <c r="RJQ122" s="1538"/>
      <c r="RJR122" s="1845"/>
      <c r="RJS122" s="1538"/>
      <c r="RJT122" s="1845"/>
      <c r="RJU122" s="1538"/>
      <c r="RJV122" s="1845"/>
      <c r="RJW122" s="1538"/>
      <c r="RJX122" s="1845"/>
      <c r="RJY122" s="1538"/>
      <c r="RJZ122" s="1845"/>
      <c r="RKA122" s="1538"/>
      <c r="RKB122" s="1845"/>
      <c r="RKC122" s="1538"/>
      <c r="RKD122" s="1845"/>
      <c r="RKE122" s="1538"/>
      <c r="RKF122" s="1845"/>
      <c r="RKG122" s="1538"/>
      <c r="RKH122" s="1845"/>
      <c r="RKI122" s="1538"/>
      <c r="RKJ122" s="1845"/>
      <c r="RKK122" s="1538"/>
      <c r="RKL122" s="1845"/>
      <c r="RKM122" s="1538"/>
      <c r="RKN122" s="1845"/>
      <c r="RKO122" s="1538"/>
      <c r="RKP122" s="1845"/>
      <c r="RKQ122" s="1538"/>
      <c r="RKR122" s="1845"/>
      <c r="RKS122" s="1538"/>
      <c r="RKT122" s="1845"/>
      <c r="RKU122" s="1538"/>
      <c r="RKV122" s="1845"/>
      <c r="RKW122" s="1538"/>
      <c r="RKX122" s="1845"/>
      <c r="RKY122" s="1538"/>
      <c r="RKZ122" s="1845"/>
      <c r="RLA122" s="1538"/>
      <c r="RLB122" s="1845"/>
      <c r="RLC122" s="1538"/>
      <c r="RLD122" s="1845"/>
      <c r="RLE122" s="1538"/>
      <c r="RLF122" s="1845"/>
      <c r="RLG122" s="1538"/>
      <c r="RLH122" s="1845"/>
      <c r="RLI122" s="1538"/>
      <c r="RLJ122" s="1845"/>
      <c r="RLK122" s="1538"/>
      <c r="RLL122" s="1845"/>
      <c r="RLM122" s="1538"/>
      <c r="RLN122" s="1845"/>
      <c r="RLO122" s="1538"/>
      <c r="RLP122" s="1845"/>
      <c r="RLQ122" s="1538"/>
      <c r="RLR122" s="1845"/>
      <c r="RLS122" s="1538"/>
      <c r="RLT122" s="1845"/>
      <c r="RLU122" s="1538"/>
      <c r="RLV122" s="1845"/>
      <c r="RLW122" s="1538"/>
      <c r="RLX122" s="1845"/>
      <c r="RLY122" s="1538"/>
      <c r="RLZ122" s="1845"/>
      <c r="RMA122" s="1538"/>
      <c r="RMB122" s="1845"/>
      <c r="RMC122" s="1538"/>
      <c r="RMD122" s="1845"/>
      <c r="RME122" s="1538"/>
      <c r="RMF122" s="1845"/>
      <c r="RMG122" s="1538"/>
      <c r="RMH122" s="1845"/>
      <c r="RMI122" s="1538"/>
      <c r="RMJ122" s="1845"/>
      <c r="RMK122" s="1538"/>
      <c r="RML122" s="1845"/>
      <c r="RMM122" s="1538"/>
      <c r="RMN122" s="1845"/>
      <c r="RMO122" s="1538"/>
      <c r="RMP122" s="1845"/>
      <c r="RMQ122" s="1538"/>
      <c r="RMR122" s="1845"/>
      <c r="RMS122" s="1538"/>
      <c r="RMT122" s="1845"/>
      <c r="RMU122" s="1538"/>
      <c r="RMV122" s="1845"/>
      <c r="RMW122" s="1538"/>
      <c r="RMX122" s="1845"/>
      <c r="RMY122" s="1538"/>
      <c r="RMZ122" s="1845"/>
      <c r="RNA122" s="1538"/>
      <c r="RNB122" s="1845"/>
      <c r="RNC122" s="1538"/>
      <c r="RND122" s="1845"/>
      <c r="RNE122" s="1538"/>
      <c r="RNF122" s="1845"/>
      <c r="RNG122" s="1538"/>
      <c r="RNH122" s="1845"/>
      <c r="RNI122" s="1538"/>
      <c r="RNJ122" s="1845"/>
      <c r="RNK122" s="1538"/>
      <c r="RNL122" s="1845"/>
      <c r="RNM122" s="1538"/>
      <c r="RNN122" s="1845"/>
      <c r="RNO122" s="1538"/>
      <c r="RNP122" s="1845"/>
      <c r="RNQ122" s="1538"/>
      <c r="RNR122" s="1845"/>
      <c r="RNS122" s="1538"/>
      <c r="RNT122" s="1845"/>
      <c r="RNU122" s="1538"/>
      <c r="RNV122" s="1845"/>
      <c r="RNW122" s="1538"/>
      <c r="RNX122" s="1845"/>
      <c r="RNY122" s="1538"/>
      <c r="RNZ122" s="1845"/>
      <c r="ROA122" s="1538"/>
      <c r="ROB122" s="1845"/>
      <c r="ROC122" s="1538"/>
      <c r="ROD122" s="1845"/>
      <c r="ROE122" s="1538"/>
      <c r="ROF122" s="1845"/>
      <c r="ROG122" s="1538"/>
      <c r="ROH122" s="1845"/>
      <c r="ROI122" s="1538"/>
      <c r="ROJ122" s="1845"/>
      <c r="ROK122" s="1538"/>
      <c r="ROL122" s="1845"/>
      <c r="ROM122" s="1538"/>
      <c r="RON122" s="1845"/>
      <c r="ROO122" s="1538"/>
      <c r="ROP122" s="1845"/>
      <c r="ROQ122" s="1538"/>
      <c r="ROR122" s="1845"/>
      <c r="ROS122" s="1538"/>
      <c r="ROT122" s="1845"/>
      <c r="ROU122" s="1538"/>
      <c r="ROV122" s="1845"/>
      <c r="ROW122" s="1538"/>
      <c r="ROX122" s="1845"/>
      <c r="ROY122" s="1538"/>
      <c r="ROZ122" s="1845"/>
      <c r="RPA122" s="1538"/>
      <c r="RPB122" s="1845"/>
      <c r="RPC122" s="1538"/>
      <c r="RPD122" s="1845"/>
      <c r="RPE122" s="1538"/>
      <c r="RPF122" s="1845"/>
      <c r="RPG122" s="1538"/>
      <c r="RPH122" s="1845"/>
      <c r="RPI122" s="1538"/>
      <c r="RPJ122" s="1845"/>
      <c r="RPK122" s="1538"/>
      <c r="RPL122" s="1845"/>
      <c r="RPM122" s="1538"/>
      <c r="RPN122" s="1845"/>
      <c r="RPO122" s="1538"/>
      <c r="RPP122" s="1845"/>
      <c r="RPQ122" s="1538"/>
      <c r="RPR122" s="1845"/>
      <c r="RPS122" s="1538"/>
      <c r="RPT122" s="1845"/>
      <c r="RPU122" s="1538"/>
      <c r="RPV122" s="1845"/>
      <c r="RPW122" s="1538"/>
      <c r="RPX122" s="1845"/>
      <c r="RPY122" s="1538"/>
      <c r="RPZ122" s="1845"/>
      <c r="RQA122" s="1538"/>
      <c r="RQB122" s="1845"/>
      <c r="RQC122" s="1538"/>
      <c r="RQD122" s="1845"/>
      <c r="RQE122" s="1538"/>
      <c r="RQF122" s="1845"/>
      <c r="RQG122" s="1538"/>
      <c r="RQH122" s="1845"/>
      <c r="RQI122" s="1538"/>
      <c r="RQJ122" s="1845"/>
      <c r="RQK122" s="1538"/>
      <c r="RQL122" s="1845"/>
      <c r="RQM122" s="1538"/>
      <c r="RQN122" s="1845"/>
      <c r="RQO122" s="1538"/>
      <c r="RQP122" s="1845"/>
      <c r="RQQ122" s="1538"/>
      <c r="RQR122" s="1845"/>
      <c r="RQS122" s="1538"/>
      <c r="RQT122" s="1845"/>
      <c r="RQU122" s="1538"/>
      <c r="RQV122" s="1845"/>
      <c r="RQW122" s="1538"/>
      <c r="RQX122" s="1845"/>
      <c r="RQY122" s="1538"/>
      <c r="RQZ122" s="1845"/>
      <c r="RRA122" s="1538"/>
      <c r="RRB122" s="1845"/>
      <c r="RRC122" s="1538"/>
      <c r="RRD122" s="1845"/>
      <c r="RRE122" s="1538"/>
      <c r="RRF122" s="1845"/>
      <c r="RRG122" s="1538"/>
      <c r="RRH122" s="1845"/>
      <c r="RRI122" s="1538"/>
      <c r="RRJ122" s="1845"/>
      <c r="RRK122" s="1538"/>
      <c r="RRL122" s="1845"/>
      <c r="RRM122" s="1538"/>
      <c r="RRN122" s="1845"/>
      <c r="RRO122" s="1538"/>
      <c r="RRP122" s="1845"/>
      <c r="RRQ122" s="1538"/>
      <c r="RRR122" s="1845"/>
      <c r="RRS122" s="1538"/>
      <c r="RRT122" s="1845"/>
      <c r="RRU122" s="1538"/>
      <c r="RRV122" s="1845"/>
      <c r="RRW122" s="1538"/>
      <c r="RRX122" s="1845"/>
      <c r="RRY122" s="1538"/>
      <c r="RRZ122" s="1845"/>
      <c r="RSA122" s="1538"/>
      <c r="RSB122" s="1845"/>
      <c r="RSC122" s="1538"/>
      <c r="RSD122" s="1845"/>
      <c r="RSE122" s="1538"/>
      <c r="RSF122" s="1845"/>
      <c r="RSG122" s="1538"/>
      <c r="RSH122" s="1845"/>
      <c r="RSI122" s="1538"/>
      <c r="RSJ122" s="1845"/>
      <c r="RSK122" s="1538"/>
      <c r="RSL122" s="1845"/>
      <c r="RSM122" s="1538"/>
      <c r="RSN122" s="1845"/>
      <c r="RSO122" s="1538"/>
      <c r="RSP122" s="1845"/>
      <c r="RSQ122" s="1538"/>
      <c r="RSR122" s="1845"/>
      <c r="RSS122" s="1538"/>
      <c r="RST122" s="1845"/>
      <c r="RSU122" s="1538"/>
      <c r="RSV122" s="1845"/>
      <c r="RSW122" s="1538"/>
      <c r="RSX122" s="1845"/>
      <c r="RSY122" s="1538"/>
      <c r="RSZ122" s="1845"/>
      <c r="RTA122" s="1538"/>
      <c r="RTB122" s="1845"/>
      <c r="RTC122" s="1538"/>
      <c r="RTD122" s="1845"/>
      <c r="RTE122" s="1538"/>
      <c r="RTF122" s="1845"/>
      <c r="RTG122" s="1538"/>
      <c r="RTH122" s="1845"/>
      <c r="RTI122" s="1538"/>
      <c r="RTJ122" s="1845"/>
      <c r="RTK122" s="1538"/>
      <c r="RTL122" s="1845"/>
      <c r="RTM122" s="1538"/>
      <c r="RTN122" s="1845"/>
      <c r="RTO122" s="1538"/>
      <c r="RTP122" s="1845"/>
      <c r="RTQ122" s="1538"/>
      <c r="RTR122" s="1845"/>
      <c r="RTS122" s="1538"/>
      <c r="RTT122" s="1845"/>
      <c r="RTU122" s="1538"/>
      <c r="RTV122" s="1845"/>
      <c r="RTW122" s="1538"/>
      <c r="RTX122" s="1845"/>
      <c r="RTY122" s="1538"/>
      <c r="RTZ122" s="1845"/>
      <c r="RUA122" s="1538"/>
      <c r="RUB122" s="1845"/>
      <c r="RUC122" s="1538"/>
      <c r="RUD122" s="1845"/>
      <c r="RUE122" s="1538"/>
      <c r="RUF122" s="1845"/>
      <c r="RUG122" s="1538"/>
      <c r="RUH122" s="1845"/>
      <c r="RUI122" s="1538"/>
      <c r="RUJ122" s="1845"/>
      <c r="RUK122" s="1538"/>
      <c r="RUL122" s="1845"/>
      <c r="RUM122" s="1538"/>
      <c r="RUN122" s="1845"/>
      <c r="RUO122" s="1538"/>
      <c r="RUP122" s="1845"/>
      <c r="RUQ122" s="1538"/>
      <c r="RUR122" s="1845"/>
      <c r="RUS122" s="1538"/>
      <c r="RUT122" s="1845"/>
      <c r="RUU122" s="1538"/>
      <c r="RUV122" s="1845"/>
      <c r="RUW122" s="1538"/>
      <c r="RUX122" s="1845"/>
      <c r="RUY122" s="1538"/>
      <c r="RUZ122" s="1845"/>
      <c r="RVA122" s="1538"/>
      <c r="RVB122" s="1845"/>
      <c r="RVC122" s="1538"/>
      <c r="RVD122" s="1845"/>
      <c r="RVE122" s="1538"/>
      <c r="RVF122" s="1845"/>
      <c r="RVG122" s="1538"/>
      <c r="RVH122" s="1845"/>
      <c r="RVI122" s="1538"/>
      <c r="RVJ122" s="1845"/>
      <c r="RVK122" s="1538"/>
      <c r="RVL122" s="1845"/>
      <c r="RVM122" s="1538"/>
      <c r="RVN122" s="1845"/>
      <c r="RVO122" s="1538"/>
      <c r="RVP122" s="1845"/>
      <c r="RVQ122" s="1538"/>
      <c r="RVR122" s="1845"/>
      <c r="RVS122" s="1538"/>
      <c r="RVT122" s="1845"/>
      <c r="RVU122" s="1538"/>
      <c r="RVV122" s="1845"/>
      <c r="RVW122" s="1538"/>
      <c r="RVX122" s="1845"/>
      <c r="RVY122" s="1538"/>
      <c r="RVZ122" s="1845"/>
      <c r="RWA122" s="1538"/>
      <c r="RWB122" s="1845"/>
      <c r="RWC122" s="1538"/>
      <c r="RWD122" s="1845"/>
      <c r="RWE122" s="1538"/>
      <c r="RWF122" s="1845"/>
      <c r="RWG122" s="1538"/>
      <c r="RWH122" s="1845"/>
      <c r="RWI122" s="1538"/>
      <c r="RWJ122" s="1845"/>
      <c r="RWK122" s="1538"/>
      <c r="RWL122" s="1845"/>
      <c r="RWM122" s="1538"/>
      <c r="RWN122" s="1845"/>
      <c r="RWO122" s="1538"/>
      <c r="RWP122" s="1845"/>
      <c r="RWQ122" s="1538"/>
      <c r="RWR122" s="1845"/>
      <c r="RWS122" s="1538"/>
      <c r="RWT122" s="1845"/>
      <c r="RWU122" s="1538"/>
      <c r="RWV122" s="1845"/>
      <c r="RWW122" s="1538"/>
      <c r="RWX122" s="1845"/>
      <c r="RWY122" s="1538"/>
      <c r="RWZ122" s="1845"/>
      <c r="RXA122" s="1538"/>
      <c r="RXB122" s="1845"/>
      <c r="RXC122" s="1538"/>
      <c r="RXD122" s="1845"/>
      <c r="RXE122" s="1538"/>
      <c r="RXF122" s="1845"/>
      <c r="RXG122" s="1538"/>
      <c r="RXH122" s="1845"/>
      <c r="RXI122" s="1538"/>
      <c r="RXJ122" s="1845"/>
      <c r="RXK122" s="1538"/>
      <c r="RXL122" s="1845"/>
      <c r="RXM122" s="1538"/>
      <c r="RXN122" s="1845"/>
      <c r="RXO122" s="1538"/>
      <c r="RXP122" s="1845"/>
      <c r="RXQ122" s="1538"/>
      <c r="RXR122" s="1845"/>
      <c r="RXS122" s="1538"/>
      <c r="RXT122" s="1845"/>
      <c r="RXU122" s="1538"/>
      <c r="RXV122" s="1845"/>
      <c r="RXW122" s="1538"/>
      <c r="RXX122" s="1845"/>
      <c r="RXY122" s="1538"/>
      <c r="RXZ122" s="1845"/>
      <c r="RYA122" s="1538"/>
      <c r="RYB122" s="1845"/>
      <c r="RYC122" s="1538"/>
      <c r="RYD122" s="1845"/>
      <c r="RYE122" s="1538"/>
      <c r="RYF122" s="1845"/>
      <c r="RYG122" s="1538"/>
      <c r="RYH122" s="1845"/>
      <c r="RYI122" s="1538"/>
      <c r="RYJ122" s="1845"/>
      <c r="RYK122" s="1538"/>
      <c r="RYL122" s="1845"/>
      <c r="RYM122" s="1538"/>
      <c r="RYN122" s="1845"/>
      <c r="RYO122" s="1538"/>
      <c r="RYP122" s="1845"/>
      <c r="RYQ122" s="1538"/>
      <c r="RYR122" s="1845"/>
      <c r="RYS122" s="1538"/>
      <c r="RYT122" s="1845"/>
      <c r="RYU122" s="1538"/>
      <c r="RYV122" s="1845"/>
      <c r="RYW122" s="1538"/>
      <c r="RYX122" s="1845"/>
      <c r="RYY122" s="1538"/>
      <c r="RYZ122" s="1845"/>
      <c r="RZA122" s="1538"/>
      <c r="RZB122" s="1845"/>
      <c r="RZC122" s="1538"/>
      <c r="RZD122" s="1845"/>
      <c r="RZE122" s="1538"/>
      <c r="RZF122" s="1845"/>
      <c r="RZG122" s="1538"/>
      <c r="RZH122" s="1845"/>
      <c r="RZI122" s="1538"/>
      <c r="RZJ122" s="1845"/>
      <c r="RZK122" s="1538"/>
      <c r="RZL122" s="1845"/>
      <c r="RZM122" s="1538"/>
      <c r="RZN122" s="1845"/>
      <c r="RZO122" s="1538"/>
      <c r="RZP122" s="1845"/>
      <c r="RZQ122" s="1538"/>
      <c r="RZR122" s="1845"/>
      <c r="RZS122" s="1538"/>
      <c r="RZT122" s="1845"/>
      <c r="RZU122" s="1538"/>
      <c r="RZV122" s="1845"/>
      <c r="RZW122" s="1538"/>
      <c r="RZX122" s="1845"/>
      <c r="RZY122" s="1538"/>
      <c r="RZZ122" s="1845"/>
      <c r="SAA122" s="1538"/>
      <c r="SAB122" s="1845"/>
      <c r="SAC122" s="1538"/>
      <c r="SAD122" s="1845"/>
      <c r="SAE122" s="1538"/>
      <c r="SAF122" s="1845"/>
      <c r="SAG122" s="1538"/>
      <c r="SAH122" s="1845"/>
      <c r="SAI122" s="1538"/>
      <c r="SAJ122" s="1845"/>
      <c r="SAK122" s="1538"/>
      <c r="SAL122" s="1845"/>
      <c r="SAM122" s="1538"/>
      <c r="SAN122" s="1845"/>
      <c r="SAO122" s="1538"/>
      <c r="SAP122" s="1845"/>
      <c r="SAQ122" s="1538"/>
      <c r="SAR122" s="1845"/>
      <c r="SAS122" s="1538"/>
      <c r="SAT122" s="1845"/>
      <c r="SAU122" s="1538"/>
      <c r="SAV122" s="1845"/>
      <c r="SAW122" s="1538"/>
      <c r="SAX122" s="1845"/>
      <c r="SAY122" s="1538"/>
      <c r="SAZ122" s="1845"/>
      <c r="SBA122" s="1538"/>
      <c r="SBB122" s="1845"/>
      <c r="SBC122" s="1538"/>
      <c r="SBD122" s="1845"/>
      <c r="SBE122" s="1538"/>
      <c r="SBF122" s="1845"/>
      <c r="SBG122" s="1538"/>
      <c r="SBH122" s="1845"/>
      <c r="SBI122" s="1538"/>
      <c r="SBJ122" s="1845"/>
      <c r="SBK122" s="1538"/>
      <c r="SBL122" s="1845"/>
      <c r="SBM122" s="1538"/>
      <c r="SBN122" s="1845"/>
      <c r="SBO122" s="1538"/>
      <c r="SBP122" s="1845"/>
      <c r="SBQ122" s="1538"/>
      <c r="SBR122" s="1845"/>
      <c r="SBS122" s="1538"/>
      <c r="SBT122" s="1845"/>
      <c r="SBU122" s="1538"/>
      <c r="SBV122" s="1845"/>
      <c r="SBW122" s="1538"/>
      <c r="SBX122" s="1845"/>
      <c r="SBY122" s="1538"/>
      <c r="SBZ122" s="1845"/>
      <c r="SCA122" s="1538"/>
      <c r="SCB122" s="1845"/>
      <c r="SCC122" s="1538"/>
      <c r="SCD122" s="1845"/>
      <c r="SCE122" s="1538"/>
      <c r="SCF122" s="1845"/>
      <c r="SCG122" s="1538"/>
      <c r="SCH122" s="1845"/>
      <c r="SCI122" s="1538"/>
      <c r="SCJ122" s="1845"/>
      <c r="SCK122" s="1538"/>
      <c r="SCL122" s="1845"/>
      <c r="SCM122" s="1538"/>
      <c r="SCN122" s="1845"/>
      <c r="SCO122" s="1538"/>
      <c r="SCP122" s="1845"/>
      <c r="SCQ122" s="1538"/>
      <c r="SCR122" s="1845"/>
      <c r="SCS122" s="1538"/>
      <c r="SCT122" s="1845"/>
      <c r="SCU122" s="1538"/>
      <c r="SCV122" s="1845"/>
      <c r="SCW122" s="1538"/>
      <c r="SCX122" s="1845"/>
      <c r="SCY122" s="1538"/>
      <c r="SCZ122" s="1845"/>
      <c r="SDA122" s="1538"/>
      <c r="SDB122" s="1845"/>
      <c r="SDC122" s="1538"/>
      <c r="SDD122" s="1845"/>
      <c r="SDE122" s="1538"/>
      <c r="SDF122" s="1845"/>
      <c r="SDG122" s="1538"/>
      <c r="SDH122" s="1845"/>
      <c r="SDI122" s="1538"/>
      <c r="SDJ122" s="1845"/>
      <c r="SDK122" s="1538"/>
      <c r="SDL122" s="1845"/>
      <c r="SDM122" s="1538"/>
      <c r="SDN122" s="1845"/>
      <c r="SDO122" s="1538"/>
      <c r="SDP122" s="1845"/>
      <c r="SDQ122" s="1538"/>
      <c r="SDR122" s="1845"/>
      <c r="SDS122" s="1538"/>
      <c r="SDT122" s="1845"/>
      <c r="SDU122" s="1538"/>
      <c r="SDV122" s="1845"/>
      <c r="SDW122" s="1538"/>
      <c r="SDX122" s="1845"/>
      <c r="SDY122" s="1538"/>
      <c r="SDZ122" s="1845"/>
      <c r="SEA122" s="1538"/>
      <c r="SEB122" s="1845"/>
      <c r="SEC122" s="1538"/>
      <c r="SED122" s="1845"/>
      <c r="SEE122" s="1538"/>
      <c r="SEF122" s="1845"/>
      <c r="SEG122" s="1538"/>
      <c r="SEH122" s="1845"/>
      <c r="SEI122" s="1538"/>
      <c r="SEJ122" s="1845"/>
      <c r="SEK122" s="1538"/>
      <c r="SEL122" s="1845"/>
      <c r="SEM122" s="1538"/>
      <c r="SEN122" s="1845"/>
      <c r="SEO122" s="1538"/>
      <c r="SEP122" s="1845"/>
      <c r="SEQ122" s="1538"/>
      <c r="SER122" s="1845"/>
      <c r="SES122" s="1538"/>
      <c r="SET122" s="1845"/>
      <c r="SEU122" s="1538"/>
      <c r="SEV122" s="1845"/>
      <c r="SEW122" s="1538"/>
      <c r="SEX122" s="1845"/>
      <c r="SEY122" s="1538"/>
      <c r="SEZ122" s="1845"/>
      <c r="SFA122" s="1538"/>
      <c r="SFB122" s="1845"/>
      <c r="SFC122" s="1538"/>
      <c r="SFD122" s="1845"/>
      <c r="SFE122" s="1538"/>
      <c r="SFF122" s="1845"/>
      <c r="SFG122" s="1538"/>
      <c r="SFH122" s="1845"/>
      <c r="SFI122" s="1538"/>
      <c r="SFJ122" s="1845"/>
      <c r="SFK122" s="1538"/>
      <c r="SFL122" s="1845"/>
      <c r="SFM122" s="1538"/>
      <c r="SFN122" s="1845"/>
      <c r="SFO122" s="1538"/>
      <c r="SFP122" s="1845"/>
      <c r="SFQ122" s="1538"/>
      <c r="SFR122" s="1845"/>
      <c r="SFS122" s="1538"/>
      <c r="SFT122" s="1845"/>
      <c r="SFU122" s="1538"/>
      <c r="SFV122" s="1845"/>
      <c r="SFW122" s="1538"/>
      <c r="SFX122" s="1845"/>
      <c r="SFY122" s="1538"/>
      <c r="SFZ122" s="1845"/>
      <c r="SGA122" s="1538"/>
      <c r="SGB122" s="1845"/>
      <c r="SGC122" s="1538"/>
      <c r="SGD122" s="1845"/>
      <c r="SGE122" s="1538"/>
      <c r="SGF122" s="1845"/>
      <c r="SGG122" s="1538"/>
      <c r="SGH122" s="1845"/>
      <c r="SGI122" s="1538"/>
      <c r="SGJ122" s="1845"/>
      <c r="SGK122" s="1538"/>
      <c r="SGL122" s="1845"/>
      <c r="SGM122" s="1538"/>
      <c r="SGN122" s="1845"/>
      <c r="SGO122" s="1538"/>
      <c r="SGP122" s="1845"/>
      <c r="SGQ122" s="1538"/>
      <c r="SGR122" s="1845"/>
      <c r="SGS122" s="1538"/>
      <c r="SGT122" s="1845"/>
      <c r="SGU122" s="1538"/>
      <c r="SGV122" s="1845"/>
      <c r="SGW122" s="1538"/>
      <c r="SGX122" s="1845"/>
      <c r="SGY122" s="1538"/>
      <c r="SGZ122" s="1845"/>
      <c r="SHA122" s="1538"/>
      <c r="SHB122" s="1845"/>
      <c r="SHC122" s="1538"/>
      <c r="SHD122" s="1845"/>
      <c r="SHE122" s="1538"/>
      <c r="SHF122" s="1845"/>
      <c r="SHG122" s="1538"/>
      <c r="SHH122" s="1845"/>
      <c r="SHI122" s="1538"/>
      <c r="SHJ122" s="1845"/>
      <c r="SHK122" s="1538"/>
      <c r="SHL122" s="1845"/>
      <c r="SHM122" s="1538"/>
      <c r="SHN122" s="1845"/>
      <c r="SHO122" s="1538"/>
      <c r="SHP122" s="1845"/>
      <c r="SHQ122" s="1538"/>
      <c r="SHR122" s="1845"/>
      <c r="SHS122" s="1538"/>
      <c r="SHT122" s="1845"/>
      <c r="SHU122" s="1538"/>
      <c r="SHV122" s="1845"/>
      <c r="SHW122" s="1538"/>
      <c r="SHX122" s="1845"/>
      <c r="SHY122" s="1538"/>
      <c r="SHZ122" s="1845"/>
      <c r="SIA122" s="1538"/>
      <c r="SIB122" s="1845"/>
      <c r="SIC122" s="1538"/>
      <c r="SID122" s="1845"/>
      <c r="SIE122" s="1538"/>
      <c r="SIF122" s="1845"/>
      <c r="SIG122" s="1538"/>
      <c r="SIH122" s="1845"/>
      <c r="SII122" s="1538"/>
      <c r="SIJ122" s="1845"/>
      <c r="SIK122" s="1538"/>
      <c r="SIL122" s="1845"/>
      <c r="SIM122" s="1538"/>
      <c r="SIN122" s="1845"/>
      <c r="SIO122" s="1538"/>
      <c r="SIP122" s="1845"/>
      <c r="SIQ122" s="1538"/>
      <c r="SIR122" s="1845"/>
      <c r="SIS122" s="1538"/>
      <c r="SIT122" s="1845"/>
      <c r="SIU122" s="1538"/>
      <c r="SIV122" s="1845"/>
      <c r="SIW122" s="1538"/>
      <c r="SIX122" s="1845"/>
      <c r="SIY122" s="1538"/>
      <c r="SIZ122" s="1845"/>
      <c r="SJA122" s="1538"/>
      <c r="SJB122" s="1845"/>
      <c r="SJC122" s="1538"/>
      <c r="SJD122" s="1845"/>
      <c r="SJE122" s="1538"/>
      <c r="SJF122" s="1845"/>
      <c r="SJG122" s="1538"/>
      <c r="SJH122" s="1845"/>
      <c r="SJI122" s="1538"/>
      <c r="SJJ122" s="1845"/>
      <c r="SJK122" s="1538"/>
      <c r="SJL122" s="1845"/>
      <c r="SJM122" s="1538"/>
      <c r="SJN122" s="1845"/>
      <c r="SJO122" s="1538"/>
      <c r="SJP122" s="1845"/>
      <c r="SJQ122" s="1538"/>
      <c r="SJR122" s="1845"/>
      <c r="SJS122" s="1538"/>
      <c r="SJT122" s="1845"/>
      <c r="SJU122" s="1538"/>
      <c r="SJV122" s="1845"/>
      <c r="SJW122" s="1538"/>
      <c r="SJX122" s="1845"/>
      <c r="SJY122" s="1538"/>
      <c r="SJZ122" s="1845"/>
      <c r="SKA122" s="1538"/>
      <c r="SKB122" s="1845"/>
      <c r="SKC122" s="1538"/>
      <c r="SKD122" s="1845"/>
      <c r="SKE122" s="1538"/>
      <c r="SKF122" s="1845"/>
      <c r="SKG122" s="1538"/>
      <c r="SKH122" s="1845"/>
      <c r="SKI122" s="1538"/>
      <c r="SKJ122" s="1845"/>
      <c r="SKK122" s="1538"/>
      <c r="SKL122" s="1845"/>
      <c r="SKM122" s="1538"/>
      <c r="SKN122" s="1845"/>
      <c r="SKO122" s="1538"/>
      <c r="SKP122" s="1845"/>
      <c r="SKQ122" s="1538"/>
      <c r="SKR122" s="1845"/>
      <c r="SKS122" s="1538"/>
      <c r="SKT122" s="1845"/>
      <c r="SKU122" s="1538"/>
      <c r="SKV122" s="1845"/>
      <c r="SKW122" s="1538"/>
      <c r="SKX122" s="1845"/>
      <c r="SKY122" s="1538"/>
      <c r="SKZ122" s="1845"/>
      <c r="SLA122" s="1538"/>
      <c r="SLB122" s="1845"/>
      <c r="SLC122" s="1538"/>
      <c r="SLD122" s="1845"/>
      <c r="SLE122" s="1538"/>
      <c r="SLF122" s="1845"/>
      <c r="SLG122" s="1538"/>
      <c r="SLH122" s="1845"/>
      <c r="SLI122" s="1538"/>
      <c r="SLJ122" s="1845"/>
      <c r="SLK122" s="1538"/>
      <c r="SLL122" s="1845"/>
      <c r="SLM122" s="1538"/>
      <c r="SLN122" s="1845"/>
      <c r="SLO122" s="1538"/>
      <c r="SLP122" s="1845"/>
      <c r="SLQ122" s="1538"/>
      <c r="SLR122" s="1845"/>
      <c r="SLS122" s="1538"/>
      <c r="SLT122" s="1845"/>
      <c r="SLU122" s="1538"/>
      <c r="SLV122" s="1845"/>
      <c r="SLW122" s="1538"/>
      <c r="SLX122" s="1845"/>
      <c r="SLY122" s="1538"/>
      <c r="SLZ122" s="1845"/>
      <c r="SMA122" s="1538"/>
      <c r="SMB122" s="1845"/>
      <c r="SMC122" s="1538"/>
      <c r="SMD122" s="1845"/>
      <c r="SME122" s="1538"/>
      <c r="SMF122" s="1845"/>
      <c r="SMG122" s="1538"/>
      <c r="SMH122" s="1845"/>
      <c r="SMI122" s="1538"/>
      <c r="SMJ122" s="1845"/>
      <c r="SMK122" s="1538"/>
      <c r="SML122" s="1845"/>
      <c r="SMM122" s="1538"/>
      <c r="SMN122" s="1845"/>
      <c r="SMO122" s="1538"/>
      <c r="SMP122" s="1845"/>
      <c r="SMQ122" s="1538"/>
      <c r="SMR122" s="1845"/>
      <c r="SMS122" s="1538"/>
      <c r="SMT122" s="1845"/>
      <c r="SMU122" s="1538"/>
      <c r="SMV122" s="1845"/>
      <c r="SMW122" s="1538"/>
      <c r="SMX122" s="1845"/>
      <c r="SMY122" s="1538"/>
      <c r="SMZ122" s="1845"/>
      <c r="SNA122" s="1538"/>
      <c r="SNB122" s="1845"/>
      <c r="SNC122" s="1538"/>
      <c r="SND122" s="1845"/>
      <c r="SNE122" s="1538"/>
      <c r="SNF122" s="1845"/>
      <c r="SNG122" s="1538"/>
      <c r="SNH122" s="1845"/>
      <c r="SNI122" s="1538"/>
      <c r="SNJ122" s="1845"/>
      <c r="SNK122" s="1538"/>
      <c r="SNL122" s="1845"/>
      <c r="SNM122" s="1538"/>
      <c r="SNN122" s="1845"/>
      <c r="SNO122" s="1538"/>
      <c r="SNP122" s="1845"/>
      <c r="SNQ122" s="1538"/>
      <c r="SNR122" s="1845"/>
      <c r="SNS122" s="1538"/>
      <c r="SNT122" s="1845"/>
      <c r="SNU122" s="1538"/>
      <c r="SNV122" s="1845"/>
      <c r="SNW122" s="1538"/>
      <c r="SNX122" s="1845"/>
      <c r="SNY122" s="1538"/>
      <c r="SNZ122" s="1845"/>
      <c r="SOA122" s="1538"/>
      <c r="SOB122" s="1845"/>
      <c r="SOC122" s="1538"/>
      <c r="SOD122" s="1845"/>
      <c r="SOE122" s="1538"/>
      <c r="SOF122" s="1845"/>
      <c r="SOG122" s="1538"/>
      <c r="SOH122" s="1845"/>
      <c r="SOI122" s="1538"/>
      <c r="SOJ122" s="1845"/>
      <c r="SOK122" s="1538"/>
      <c r="SOL122" s="1845"/>
      <c r="SOM122" s="1538"/>
      <c r="SON122" s="1845"/>
      <c r="SOO122" s="1538"/>
      <c r="SOP122" s="1845"/>
      <c r="SOQ122" s="1538"/>
      <c r="SOR122" s="1845"/>
      <c r="SOS122" s="1538"/>
      <c r="SOT122" s="1845"/>
      <c r="SOU122" s="1538"/>
      <c r="SOV122" s="1845"/>
      <c r="SOW122" s="1538"/>
      <c r="SOX122" s="1845"/>
      <c r="SOY122" s="1538"/>
      <c r="SOZ122" s="1845"/>
      <c r="SPA122" s="1538"/>
      <c r="SPB122" s="1845"/>
      <c r="SPC122" s="1538"/>
      <c r="SPD122" s="1845"/>
      <c r="SPE122" s="1538"/>
      <c r="SPF122" s="1845"/>
      <c r="SPG122" s="1538"/>
      <c r="SPH122" s="1845"/>
      <c r="SPI122" s="1538"/>
      <c r="SPJ122" s="1845"/>
      <c r="SPK122" s="1538"/>
      <c r="SPL122" s="1845"/>
      <c r="SPM122" s="1538"/>
      <c r="SPN122" s="1845"/>
      <c r="SPO122" s="1538"/>
      <c r="SPP122" s="1845"/>
      <c r="SPQ122" s="1538"/>
      <c r="SPR122" s="1845"/>
      <c r="SPS122" s="1538"/>
      <c r="SPT122" s="1845"/>
      <c r="SPU122" s="1538"/>
      <c r="SPV122" s="1845"/>
      <c r="SPW122" s="1538"/>
      <c r="SPX122" s="1845"/>
      <c r="SPY122" s="1538"/>
      <c r="SPZ122" s="1845"/>
      <c r="SQA122" s="1538"/>
      <c r="SQB122" s="1845"/>
      <c r="SQC122" s="1538"/>
      <c r="SQD122" s="1845"/>
      <c r="SQE122" s="1538"/>
      <c r="SQF122" s="1845"/>
      <c r="SQG122" s="1538"/>
      <c r="SQH122" s="1845"/>
      <c r="SQI122" s="1538"/>
      <c r="SQJ122" s="1845"/>
      <c r="SQK122" s="1538"/>
      <c r="SQL122" s="1845"/>
      <c r="SQM122" s="1538"/>
      <c r="SQN122" s="1845"/>
      <c r="SQO122" s="1538"/>
      <c r="SQP122" s="1845"/>
      <c r="SQQ122" s="1538"/>
      <c r="SQR122" s="1845"/>
      <c r="SQS122" s="1538"/>
      <c r="SQT122" s="1845"/>
      <c r="SQU122" s="1538"/>
      <c r="SQV122" s="1845"/>
      <c r="SQW122" s="1538"/>
      <c r="SQX122" s="1845"/>
      <c r="SQY122" s="1538"/>
      <c r="SQZ122" s="1845"/>
      <c r="SRA122" s="1538"/>
      <c r="SRB122" s="1845"/>
      <c r="SRC122" s="1538"/>
      <c r="SRD122" s="1845"/>
      <c r="SRE122" s="1538"/>
      <c r="SRF122" s="1845"/>
      <c r="SRG122" s="1538"/>
      <c r="SRH122" s="1845"/>
      <c r="SRI122" s="1538"/>
      <c r="SRJ122" s="1845"/>
      <c r="SRK122" s="1538"/>
      <c r="SRL122" s="1845"/>
      <c r="SRM122" s="1538"/>
      <c r="SRN122" s="1845"/>
      <c r="SRO122" s="1538"/>
      <c r="SRP122" s="1845"/>
      <c r="SRQ122" s="1538"/>
      <c r="SRR122" s="1845"/>
      <c r="SRS122" s="1538"/>
      <c r="SRT122" s="1845"/>
      <c r="SRU122" s="1538"/>
      <c r="SRV122" s="1845"/>
      <c r="SRW122" s="1538"/>
      <c r="SRX122" s="1845"/>
      <c r="SRY122" s="1538"/>
      <c r="SRZ122" s="1845"/>
      <c r="SSA122" s="1538"/>
      <c r="SSB122" s="1845"/>
      <c r="SSC122" s="1538"/>
      <c r="SSD122" s="1845"/>
      <c r="SSE122" s="1538"/>
      <c r="SSF122" s="1845"/>
      <c r="SSG122" s="1538"/>
      <c r="SSH122" s="1845"/>
      <c r="SSI122" s="1538"/>
      <c r="SSJ122" s="1845"/>
      <c r="SSK122" s="1538"/>
      <c r="SSL122" s="1845"/>
      <c r="SSM122" s="1538"/>
      <c r="SSN122" s="1845"/>
      <c r="SSO122" s="1538"/>
      <c r="SSP122" s="1845"/>
      <c r="SSQ122" s="1538"/>
      <c r="SSR122" s="1845"/>
      <c r="SSS122" s="1538"/>
      <c r="SST122" s="1845"/>
      <c r="SSU122" s="1538"/>
      <c r="SSV122" s="1845"/>
      <c r="SSW122" s="1538"/>
      <c r="SSX122" s="1845"/>
      <c r="SSY122" s="1538"/>
      <c r="SSZ122" s="1845"/>
      <c r="STA122" s="1538"/>
      <c r="STB122" s="1845"/>
      <c r="STC122" s="1538"/>
      <c r="STD122" s="1845"/>
      <c r="STE122" s="1538"/>
      <c r="STF122" s="1845"/>
      <c r="STG122" s="1538"/>
      <c r="STH122" s="1845"/>
      <c r="STI122" s="1538"/>
      <c r="STJ122" s="1845"/>
      <c r="STK122" s="1538"/>
      <c r="STL122" s="1845"/>
      <c r="STM122" s="1538"/>
      <c r="STN122" s="1845"/>
      <c r="STO122" s="1538"/>
      <c r="STP122" s="1845"/>
      <c r="STQ122" s="1538"/>
      <c r="STR122" s="1845"/>
      <c r="STS122" s="1538"/>
      <c r="STT122" s="1845"/>
      <c r="STU122" s="1538"/>
      <c r="STV122" s="1845"/>
      <c r="STW122" s="1538"/>
      <c r="STX122" s="1845"/>
      <c r="STY122" s="1538"/>
      <c r="STZ122" s="1845"/>
      <c r="SUA122" s="1538"/>
      <c r="SUB122" s="1845"/>
      <c r="SUC122" s="1538"/>
      <c r="SUD122" s="1845"/>
      <c r="SUE122" s="1538"/>
      <c r="SUF122" s="1845"/>
      <c r="SUG122" s="1538"/>
      <c r="SUH122" s="1845"/>
      <c r="SUI122" s="1538"/>
      <c r="SUJ122" s="1845"/>
      <c r="SUK122" s="1538"/>
      <c r="SUL122" s="1845"/>
      <c r="SUM122" s="1538"/>
      <c r="SUN122" s="1845"/>
      <c r="SUO122" s="1538"/>
      <c r="SUP122" s="1845"/>
      <c r="SUQ122" s="1538"/>
      <c r="SUR122" s="1845"/>
      <c r="SUS122" s="1538"/>
      <c r="SUT122" s="1845"/>
      <c r="SUU122" s="1538"/>
      <c r="SUV122" s="1845"/>
      <c r="SUW122" s="1538"/>
      <c r="SUX122" s="1845"/>
      <c r="SUY122" s="1538"/>
      <c r="SUZ122" s="1845"/>
      <c r="SVA122" s="1538"/>
      <c r="SVB122" s="1845"/>
      <c r="SVC122" s="1538"/>
      <c r="SVD122" s="1845"/>
      <c r="SVE122" s="1538"/>
      <c r="SVF122" s="1845"/>
      <c r="SVG122" s="1538"/>
      <c r="SVH122" s="1845"/>
      <c r="SVI122" s="1538"/>
      <c r="SVJ122" s="1845"/>
      <c r="SVK122" s="1538"/>
      <c r="SVL122" s="1845"/>
      <c r="SVM122" s="1538"/>
      <c r="SVN122" s="1845"/>
      <c r="SVO122" s="1538"/>
      <c r="SVP122" s="1845"/>
      <c r="SVQ122" s="1538"/>
      <c r="SVR122" s="1845"/>
      <c r="SVS122" s="1538"/>
      <c r="SVT122" s="1845"/>
      <c r="SVU122" s="1538"/>
      <c r="SVV122" s="1845"/>
      <c r="SVW122" s="1538"/>
      <c r="SVX122" s="1845"/>
      <c r="SVY122" s="1538"/>
      <c r="SVZ122" s="1845"/>
      <c r="SWA122" s="1538"/>
      <c r="SWB122" s="1845"/>
      <c r="SWC122" s="1538"/>
      <c r="SWD122" s="1845"/>
      <c r="SWE122" s="1538"/>
      <c r="SWF122" s="1845"/>
      <c r="SWG122" s="1538"/>
      <c r="SWH122" s="1845"/>
      <c r="SWI122" s="1538"/>
      <c r="SWJ122" s="1845"/>
      <c r="SWK122" s="1538"/>
      <c r="SWL122" s="1845"/>
      <c r="SWM122" s="1538"/>
      <c r="SWN122" s="1845"/>
      <c r="SWO122" s="1538"/>
      <c r="SWP122" s="1845"/>
      <c r="SWQ122" s="1538"/>
      <c r="SWR122" s="1845"/>
      <c r="SWS122" s="1538"/>
      <c r="SWT122" s="1845"/>
      <c r="SWU122" s="1538"/>
      <c r="SWV122" s="1845"/>
      <c r="SWW122" s="1538"/>
      <c r="SWX122" s="1845"/>
      <c r="SWY122" s="1538"/>
      <c r="SWZ122" s="1845"/>
      <c r="SXA122" s="1538"/>
      <c r="SXB122" s="1845"/>
      <c r="SXC122" s="1538"/>
      <c r="SXD122" s="1845"/>
      <c r="SXE122" s="1538"/>
      <c r="SXF122" s="1845"/>
      <c r="SXG122" s="1538"/>
      <c r="SXH122" s="1845"/>
      <c r="SXI122" s="1538"/>
      <c r="SXJ122" s="1845"/>
      <c r="SXK122" s="1538"/>
      <c r="SXL122" s="1845"/>
      <c r="SXM122" s="1538"/>
      <c r="SXN122" s="1845"/>
      <c r="SXO122" s="1538"/>
      <c r="SXP122" s="1845"/>
      <c r="SXQ122" s="1538"/>
      <c r="SXR122" s="1845"/>
      <c r="SXS122" s="1538"/>
      <c r="SXT122" s="1845"/>
      <c r="SXU122" s="1538"/>
      <c r="SXV122" s="1845"/>
      <c r="SXW122" s="1538"/>
      <c r="SXX122" s="1845"/>
      <c r="SXY122" s="1538"/>
      <c r="SXZ122" s="1845"/>
      <c r="SYA122" s="1538"/>
      <c r="SYB122" s="1845"/>
      <c r="SYC122" s="1538"/>
      <c r="SYD122" s="1845"/>
      <c r="SYE122" s="1538"/>
      <c r="SYF122" s="1845"/>
      <c r="SYG122" s="1538"/>
      <c r="SYH122" s="1845"/>
      <c r="SYI122" s="1538"/>
      <c r="SYJ122" s="1845"/>
      <c r="SYK122" s="1538"/>
      <c r="SYL122" s="1845"/>
      <c r="SYM122" s="1538"/>
      <c r="SYN122" s="1845"/>
      <c r="SYO122" s="1538"/>
      <c r="SYP122" s="1845"/>
      <c r="SYQ122" s="1538"/>
      <c r="SYR122" s="1845"/>
      <c r="SYS122" s="1538"/>
      <c r="SYT122" s="1845"/>
      <c r="SYU122" s="1538"/>
      <c r="SYV122" s="1845"/>
      <c r="SYW122" s="1538"/>
      <c r="SYX122" s="1845"/>
      <c r="SYY122" s="1538"/>
      <c r="SYZ122" s="1845"/>
      <c r="SZA122" s="1538"/>
      <c r="SZB122" s="1845"/>
      <c r="SZC122" s="1538"/>
      <c r="SZD122" s="1845"/>
      <c r="SZE122" s="1538"/>
      <c r="SZF122" s="1845"/>
      <c r="SZG122" s="1538"/>
      <c r="SZH122" s="1845"/>
      <c r="SZI122" s="1538"/>
      <c r="SZJ122" s="1845"/>
      <c r="SZK122" s="1538"/>
      <c r="SZL122" s="1845"/>
      <c r="SZM122" s="1538"/>
      <c r="SZN122" s="1845"/>
      <c r="SZO122" s="1538"/>
      <c r="SZP122" s="1845"/>
      <c r="SZQ122" s="1538"/>
      <c r="SZR122" s="1845"/>
      <c r="SZS122" s="1538"/>
      <c r="SZT122" s="1845"/>
      <c r="SZU122" s="1538"/>
      <c r="SZV122" s="1845"/>
      <c r="SZW122" s="1538"/>
      <c r="SZX122" s="1845"/>
      <c r="SZY122" s="1538"/>
      <c r="SZZ122" s="1845"/>
      <c r="TAA122" s="1538"/>
      <c r="TAB122" s="1845"/>
      <c r="TAC122" s="1538"/>
      <c r="TAD122" s="1845"/>
      <c r="TAE122" s="1538"/>
      <c r="TAF122" s="1845"/>
      <c r="TAG122" s="1538"/>
      <c r="TAH122" s="1845"/>
      <c r="TAI122" s="1538"/>
      <c r="TAJ122" s="1845"/>
      <c r="TAK122" s="1538"/>
      <c r="TAL122" s="1845"/>
      <c r="TAM122" s="1538"/>
      <c r="TAN122" s="1845"/>
      <c r="TAO122" s="1538"/>
      <c r="TAP122" s="1845"/>
      <c r="TAQ122" s="1538"/>
      <c r="TAR122" s="1845"/>
      <c r="TAS122" s="1538"/>
      <c r="TAT122" s="1845"/>
      <c r="TAU122" s="1538"/>
      <c r="TAV122" s="1845"/>
      <c r="TAW122" s="1538"/>
      <c r="TAX122" s="1845"/>
      <c r="TAY122" s="1538"/>
      <c r="TAZ122" s="1845"/>
      <c r="TBA122" s="1538"/>
      <c r="TBB122" s="1845"/>
      <c r="TBC122" s="1538"/>
      <c r="TBD122" s="1845"/>
      <c r="TBE122" s="1538"/>
      <c r="TBF122" s="1845"/>
      <c r="TBG122" s="1538"/>
      <c r="TBH122" s="1845"/>
      <c r="TBI122" s="1538"/>
      <c r="TBJ122" s="1845"/>
      <c r="TBK122" s="1538"/>
      <c r="TBL122" s="1845"/>
      <c r="TBM122" s="1538"/>
      <c r="TBN122" s="1845"/>
      <c r="TBO122" s="1538"/>
      <c r="TBP122" s="1845"/>
      <c r="TBQ122" s="1538"/>
      <c r="TBR122" s="1845"/>
      <c r="TBS122" s="1538"/>
      <c r="TBT122" s="1845"/>
      <c r="TBU122" s="1538"/>
      <c r="TBV122" s="1845"/>
      <c r="TBW122" s="1538"/>
      <c r="TBX122" s="1845"/>
      <c r="TBY122" s="1538"/>
      <c r="TBZ122" s="1845"/>
      <c r="TCA122" s="1538"/>
      <c r="TCB122" s="1845"/>
      <c r="TCC122" s="1538"/>
      <c r="TCD122" s="1845"/>
      <c r="TCE122" s="1538"/>
      <c r="TCF122" s="1845"/>
      <c r="TCG122" s="1538"/>
      <c r="TCH122" s="1845"/>
      <c r="TCI122" s="1538"/>
      <c r="TCJ122" s="1845"/>
      <c r="TCK122" s="1538"/>
      <c r="TCL122" s="1845"/>
      <c r="TCM122" s="1538"/>
      <c r="TCN122" s="1845"/>
      <c r="TCO122" s="1538"/>
      <c r="TCP122" s="1845"/>
      <c r="TCQ122" s="1538"/>
      <c r="TCR122" s="1845"/>
      <c r="TCS122" s="1538"/>
      <c r="TCT122" s="1845"/>
      <c r="TCU122" s="1538"/>
      <c r="TCV122" s="1845"/>
      <c r="TCW122" s="1538"/>
      <c r="TCX122" s="1845"/>
      <c r="TCY122" s="1538"/>
      <c r="TCZ122" s="1845"/>
      <c r="TDA122" s="1538"/>
      <c r="TDB122" s="1845"/>
      <c r="TDC122" s="1538"/>
      <c r="TDD122" s="1845"/>
      <c r="TDE122" s="1538"/>
      <c r="TDF122" s="1845"/>
      <c r="TDG122" s="1538"/>
      <c r="TDH122" s="1845"/>
      <c r="TDI122" s="1538"/>
      <c r="TDJ122" s="1845"/>
      <c r="TDK122" s="1538"/>
      <c r="TDL122" s="1845"/>
      <c r="TDM122" s="1538"/>
      <c r="TDN122" s="1845"/>
      <c r="TDO122" s="1538"/>
      <c r="TDP122" s="1845"/>
      <c r="TDQ122" s="1538"/>
      <c r="TDR122" s="1845"/>
      <c r="TDS122" s="1538"/>
      <c r="TDT122" s="1845"/>
      <c r="TDU122" s="1538"/>
      <c r="TDV122" s="1845"/>
      <c r="TDW122" s="1538"/>
      <c r="TDX122" s="1845"/>
      <c r="TDY122" s="1538"/>
      <c r="TDZ122" s="1845"/>
      <c r="TEA122" s="1538"/>
      <c r="TEB122" s="1845"/>
      <c r="TEC122" s="1538"/>
      <c r="TED122" s="1845"/>
      <c r="TEE122" s="1538"/>
      <c r="TEF122" s="1845"/>
      <c r="TEG122" s="1538"/>
      <c r="TEH122" s="1845"/>
      <c r="TEI122" s="1538"/>
      <c r="TEJ122" s="1845"/>
      <c r="TEK122" s="1538"/>
      <c r="TEL122" s="1845"/>
      <c r="TEM122" s="1538"/>
      <c r="TEN122" s="1845"/>
      <c r="TEO122" s="1538"/>
      <c r="TEP122" s="1845"/>
      <c r="TEQ122" s="1538"/>
      <c r="TER122" s="1845"/>
      <c r="TES122" s="1538"/>
      <c r="TET122" s="1845"/>
      <c r="TEU122" s="1538"/>
      <c r="TEV122" s="1845"/>
      <c r="TEW122" s="1538"/>
      <c r="TEX122" s="1845"/>
      <c r="TEY122" s="1538"/>
      <c r="TEZ122" s="1845"/>
      <c r="TFA122" s="1538"/>
      <c r="TFB122" s="1845"/>
      <c r="TFC122" s="1538"/>
      <c r="TFD122" s="1845"/>
      <c r="TFE122" s="1538"/>
      <c r="TFF122" s="1845"/>
      <c r="TFG122" s="1538"/>
      <c r="TFH122" s="1845"/>
      <c r="TFI122" s="1538"/>
      <c r="TFJ122" s="1845"/>
      <c r="TFK122" s="1538"/>
      <c r="TFL122" s="1845"/>
      <c r="TFM122" s="1538"/>
      <c r="TFN122" s="1845"/>
      <c r="TFO122" s="1538"/>
      <c r="TFP122" s="1845"/>
      <c r="TFQ122" s="1538"/>
      <c r="TFR122" s="1845"/>
      <c r="TFS122" s="1538"/>
      <c r="TFT122" s="1845"/>
      <c r="TFU122" s="1538"/>
      <c r="TFV122" s="1845"/>
      <c r="TFW122" s="1538"/>
      <c r="TFX122" s="1845"/>
      <c r="TFY122" s="1538"/>
      <c r="TFZ122" s="1845"/>
      <c r="TGA122" s="1538"/>
      <c r="TGB122" s="1845"/>
      <c r="TGC122" s="1538"/>
      <c r="TGD122" s="1845"/>
      <c r="TGE122" s="1538"/>
      <c r="TGF122" s="1845"/>
      <c r="TGG122" s="1538"/>
      <c r="TGH122" s="1845"/>
      <c r="TGI122" s="1538"/>
      <c r="TGJ122" s="1845"/>
      <c r="TGK122" s="1538"/>
      <c r="TGL122" s="1845"/>
      <c r="TGM122" s="1538"/>
      <c r="TGN122" s="1845"/>
      <c r="TGO122" s="1538"/>
      <c r="TGP122" s="1845"/>
      <c r="TGQ122" s="1538"/>
      <c r="TGR122" s="1845"/>
      <c r="TGS122" s="1538"/>
      <c r="TGT122" s="1845"/>
      <c r="TGU122" s="1538"/>
      <c r="TGV122" s="1845"/>
      <c r="TGW122" s="1538"/>
      <c r="TGX122" s="1845"/>
      <c r="TGY122" s="1538"/>
      <c r="TGZ122" s="1845"/>
      <c r="THA122" s="1538"/>
      <c r="THB122" s="1845"/>
      <c r="THC122" s="1538"/>
      <c r="THD122" s="1845"/>
      <c r="THE122" s="1538"/>
      <c r="THF122" s="1845"/>
      <c r="THG122" s="1538"/>
      <c r="THH122" s="1845"/>
      <c r="THI122" s="1538"/>
      <c r="THJ122" s="1845"/>
      <c r="THK122" s="1538"/>
      <c r="THL122" s="1845"/>
      <c r="THM122" s="1538"/>
      <c r="THN122" s="1845"/>
      <c r="THO122" s="1538"/>
      <c r="THP122" s="1845"/>
      <c r="THQ122" s="1538"/>
      <c r="THR122" s="1845"/>
      <c r="THS122" s="1538"/>
      <c r="THT122" s="1845"/>
      <c r="THU122" s="1538"/>
      <c r="THV122" s="1845"/>
      <c r="THW122" s="1538"/>
      <c r="THX122" s="1845"/>
      <c r="THY122" s="1538"/>
      <c r="THZ122" s="1845"/>
      <c r="TIA122" s="1538"/>
      <c r="TIB122" s="1845"/>
      <c r="TIC122" s="1538"/>
      <c r="TID122" s="1845"/>
      <c r="TIE122" s="1538"/>
      <c r="TIF122" s="1845"/>
      <c r="TIG122" s="1538"/>
      <c r="TIH122" s="1845"/>
      <c r="TII122" s="1538"/>
      <c r="TIJ122" s="1845"/>
      <c r="TIK122" s="1538"/>
      <c r="TIL122" s="1845"/>
      <c r="TIM122" s="1538"/>
      <c r="TIN122" s="1845"/>
      <c r="TIO122" s="1538"/>
      <c r="TIP122" s="1845"/>
      <c r="TIQ122" s="1538"/>
      <c r="TIR122" s="1845"/>
      <c r="TIS122" s="1538"/>
      <c r="TIT122" s="1845"/>
      <c r="TIU122" s="1538"/>
      <c r="TIV122" s="1845"/>
      <c r="TIW122" s="1538"/>
      <c r="TIX122" s="1845"/>
      <c r="TIY122" s="1538"/>
      <c r="TIZ122" s="1845"/>
      <c r="TJA122" s="1538"/>
      <c r="TJB122" s="1845"/>
      <c r="TJC122" s="1538"/>
      <c r="TJD122" s="1845"/>
      <c r="TJE122" s="1538"/>
      <c r="TJF122" s="1845"/>
      <c r="TJG122" s="1538"/>
      <c r="TJH122" s="1845"/>
      <c r="TJI122" s="1538"/>
      <c r="TJJ122" s="1845"/>
      <c r="TJK122" s="1538"/>
      <c r="TJL122" s="1845"/>
      <c r="TJM122" s="1538"/>
      <c r="TJN122" s="1845"/>
      <c r="TJO122" s="1538"/>
      <c r="TJP122" s="1845"/>
      <c r="TJQ122" s="1538"/>
      <c r="TJR122" s="1845"/>
      <c r="TJS122" s="1538"/>
      <c r="TJT122" s="1845"/>
      <c r="TJU122" s="1538"/>
      <c r="TJV122" s="1845"/>
      <c r="TJW122" s="1538"/>
      <c r="TJX122" s="1845"/>
      <c r="TJY122" s="1538"/>
      <c r="TJZ122" s="1845"/>
      <c r="TKA122" s="1538"/>
      <c r="TKB122" s="1845"/>
      <c r="TKC122" s="1538"/>
      <c r="TKD122" s="1845"/>
      <c r="TKE122" s="1538"/>
      <c r="TKF122" s="1845"/>
      <c r="TKG122" s="1538"/>
      <c r="TKH122" s="1845"/>
      <c r="TKI122" s="1538"/>
      <c r="TKJ122" s="1845"/>
      <c r="TKK122" s="1538"/>
      <c r="TKL122" s="1845"/>
      <c r="TKM122" s="1538"/>
      <c r="TKN122" s="1845"/>
      <c r="TKO122" s="1538"/>
      <c r="TKP122" s="1845"/>
      <c r="TKQ122" s="1538"/>
      <c r="TKR122" s="1845"/>
      <c r="TKS122" s="1538"/>
      <c r="TKT122" s="1845"/>
      <c r="TKU122" s="1538"/>
      <c r="TKV122" s="1845"/>
      <c r="TKW122" s="1538"/>
      <c r="TKX122" s="1845"/>
      <c r="TKY122" s="1538"/>
      <c r="TKZ122" s="1845"/>
      <c r="TLA122" s="1538"/>
      <c r="TLB122" s="1845"/>
      <c r="TLC122" s="1538"/>
      <c r="TLD122" s="1845"/>
      <c r="TLE122" s="1538"/>
      <c r="TLF122" s="1845"/>
      <c r="TLG122" s="1538"/>
      <c r="TLH122" s="1845"/>
      <c r="TLI122" s="1538"/>
      <c r="TLJ122" s="1845"/>
      <c r="TLK122" s="1538"/>
      <c r="TLL122" s="1845"/>
      <c r="TLM122" s="1538"/>
      <c r="TLN122" s="1845"/>
      <c r="TLO122" s="1538"/>
      <c r="TLP122" s="1845"/>
      <c r="TLQ122" s="1538"/>
      <c r="TLR122" s="1845"/>
      <c r="TLS122" s="1538"/>
      <c r="TLT122" s="1845"/>
      <c r="TLU122" s="1538"/>
      <c r="TLV122" s="1845"/>
      <c r="TLW122" s="1538"/>
      <c r="TLX122" s="1845"/>
      <c r="TLY122" s="1538"/>
      <c r="TLZ122" s="1845"/>
      <c r="TMA122" s="1538"/>
      <c r="TMB122" s="1845"/>
      <c r="TMC122" s="1538"/>
      <c r="TMD122" s="1845"/>
      <c r="TME122" s="1538"/>
      <c r="TMF122" s="1845"/>
      <c r="TMG122" s="1538"/>
      <c r="TMH122" s="1845"/>
      <c r="TMI122" s="1538"/>
      <c r="TMJ122" s="1845"/>
      <c r="TMK122" s="1538"/>
      <c r="TML122" s="1845"/>
      <c r="TMM122" s="1538"/>
      <c r="TMN122" s="1845"/>
      <c r="TMO122" s="1538"/>
      <c r="TMP122" s="1845"/>
      <c r="TMQ122" s="1538"/>
      <c r="TMR122" s="1845"/>
      <c r="TMS122" s="1538"/>
      <c r="TMT122" s="1845"/>
      <c r="TMU122" s="1538"/>
      <c r="TMV122" s="1845"/>
      <c r="TMW122" s="1538"/>
      <c r="TMX122" s="1845"/>
      <c r="TMY122" s="1538"/>
      <c r="TMZ122" s="1845"/>
      <c r="TNA122" s="1538"/>
      <c r="TNB122" s="1845"/>
      <c r="TNC122" s="1538"/>
      <c r="TND122" s="1845"/>
      <c r="TNE122" s="1538"/>
      <c r="TNF122" s="1845"/>
      <c r="TNG122" s="1538"/>
      <c r="TNH122" s="1845"/>
      <c r="TNI122" s="1538"/>
      <c r="TNJ122" s="1845"/>
      <c r="TNK122" s="1538"/>
      <c r="TNL122" s="1845"/>
      <c r="TNM122" s="1538"/>
      <c r="TNN122" s="1845"/>
      <c r="TNO122" s="1538"/>
      <c r="TNP122" s="1845"/>
      <c r="TNQ122" s="1538"/>
      <c r="TNR122" s="1845"/>
      <c r="TNS122" s="1538"/>
      <c r="TNT122" s="1845"/>
      <c r="TNU122" s="1538"/>
      <c r="TNV122" s="1845"/>
      <c r="TNW122" s="1538"/>
      <c r="TNX122" s="1845"/>
      <c r="TNY122" s="1538"/>
      <c r="TNZ122" s="1845"/>
      <c r="TOA122" s="1538"/>
      <c r="TOB122" s="1845"/>
      <c r="TOC122" s="1538"/>
      <c r="TOD122" s="1845"/>
      <c r="TOE122" s="1538"/>
      <c r="TOF122" s="1845"/>
      <c r="TOG122" s="1538"/>
      <c r="TOH122" s="1845"/>
      <c r="TOI122" s="1538"/>
      <c r="TOJ122" s="1845"/>
      <c r="TOK122" s="1538"/>
      <c r="TOL122" s="1845"/>
      <c r="TOM122" s="1538"/>
      <c r="TON122" s="1845"/>
      <c r="TOO122" s="1538"/>
      <c r="TOP122" s="1845"/>
      <c r="TOQ122" s="1538"/>
      <c r="TOR122" s="1845"/>
      <c r="TOS122" s="1538"/>
      <c r="TOT122" s="1845"/>
      <c r="TOU122" s="1538"/>
      <c r="TOV122" s="1845"/>
      <c r="TOW122" s="1538"/>
      <c r="TOX122" s="1845"/>
      <c r="TOY122" s="1538"/>
      <c r="TOZ122" s="1845"/>
      <c r="TPA122" s="1538"/>
      <c r="TPB122" s="1845"/>
      <c r="TPC122" s="1538"/>
      <c r="TPD122" s="1845"/>
      <c r="TPE122" s="1538"/>
      <c r="TPF122" s="1845"/>
      <c r="TPG122" s="1538"/>
      <c r="TPH122" s="1845"/>
      <c r="TPI122" s="1538"/>
      <c r="TPJ122" s="1845"/>
      <c r="TPK122" s="1538"/>
      <c r="TPL122" s="1845"/>
      <c r="TPM122" s="1538"/>
      <c r="TPN122" s="1845"/>
      <c r="TPO122" s="1538"/>
      <c r="TPP122" s="1845"/>
      <c r="TPQ122" s="1538"/>
      <c r="TPR122" s="1845"/>
      <c r="TPS122" s="1538"/>
      <c r="TPT122" s="1845"/>
      <c r="TPU122" s="1538"/>
      <c r="TPV122" s="1845"/>
      <c r="TPW122" s="1538"/>
      <c r="TPX122" s="1845"/>
      <c r="TPY122" s="1538"/>
      <c r="TPZ122" s="1845"/>
      <c r="TQA122" s="1538"/>
      <c r="TQB122" s="1845"/>
      <c r="TQC122" s="1538"/>
      <c r="TQD122" s="1845"/>
      <c r="TQE122" s="1538"/>
      <c r="TQF122" s="1845"/>
      <c r="TQG122" s="1538"/>
      <c r="TQH122" s="1845"/>
      <c r="TQI122" s="1538"/>
      <c r="TQJ122" s="1845"/>
      <c r="TQK122" s="1538"/>
      <c r="TQL122" s="1845"/>
      <c r="TQM122" s="1538"/>
      <c r="TQN122" s="1845"/>
      <c r="TQO122" s="1538"/>
      <c r="TQP122" s="1845"/>
      <c r="TQQ122" s="1538"/>
      <c r="TQR122" s="1845"/>
      <c r="TQS122" s="1538"/>
      <c r="TQT122" s="1845"/>
      <c r="TQU122" s="1538"/>
      <c r="TQV122" s="1845"/>
      <c r="TQW122" s="1538"/>
      <c r="TQX122" s="1845"/>
      <c r="TQY122" s="1538"/>
      <c r="TQZ122" s="1845"/>
      <c r="TRA122" s="1538"/>
      <c r="TRB122" s="1845"/>
      <c r="TRC122" s="1538"/>
      <c r="TRD122" s="1845"/>
      <c r="TRE122" s="1538"/>
      <c r="TRF122" s="1845"/>
      <c r="TRG122" s="1538"/>
      <c r="TRH122" s="1845"/>
      <c r="TRI122" s="1538"/>
      <c r="TRJ122" s="1845"/>
      <c r="TRK122" s="1538"/>
      <c r="TRL122" s="1845"/>
      <c r="TRM122" s="1538"/>
      <c r="TRN122" s="1845"/>
      <c r="TRO122" s="1538"/>
      <c r="TRP122" s="1845"/>
      <c r="TRQ122" s="1538"/>
      <c r="TRR122" s="1845"/>
      <c r="TRS122" s="1538"/>
      <c r="TRT122" s="1845"/>
      <c r="TRU122" s="1538"/>
      <c r="TRV122" s="1845"/>
      <c r="TRW122" s="1538"/>
      <c r="TRX122" s="1845"/>
      <c r="TRY122" s="1538"/>
      <c r="TRZ122" s="1845"/>
      <c r="TSA122" s="1538"/>
      <c r="TSB122" s="1845"/>
      <c r="TSC122" s="1538"/>
      <c r="TSD122" s="1845"/>
      <c r="TSE122" s="1538"/>
      <c r="TSF122" s="1845"/>
      <c r="TSG122" s="1538"/>
      <c r="TSH122" s="1845"/>
      <c r="TSI122" s="1538"/>
      <c r="TSJ122" s="1845"/>
      <c r="TSK122" s="1538"/>
      <c r="TSL122" s="1845"/>
      <c r="TSM122" s="1538"/>
      <c r="TSN122" s="1845"/>
      <c r="TSO122" s="1538"/>
      <c r="TSP122" s="1845"/>
      <c r="TSQ122" s="1538"/>
      <c r="TSR122" s="1845"/>
      <c r="TSS122" s="1538"/>
      <c r="TST122" s="1845"/>
      <c r="TSU122" s="1538"/>
      <c r="TSV122" s="1845"/>
      <c r="TSW122" s="1538"/>
      <c r="TSX122" s="1845"/>
      <c r="TSY122" s="1538"/>
      <c r="TSZ122" s="1845"/>
      <c r="TTA122" s="1538"/>
      <c r="TTB122" s="1845"/>
      <c r="TTC122" s="1538"/>
      <c r="TTD122" s="1845"/>
      <c r="TTE122" s="1538"/>
      <c r="TTF122" s="1845"/>
      <c r="TTG122" s="1538"/>
      <c r="TTH122" s="1845"/>
      <c r="TTI122" s="1538"/>
      <c r="TTJ122" s="1845"/>
      <c r="TTK122" s="1538"/>
      <c r="TTL122" s="1845"/>
      <c r="TTM122" s="1538"/>
      <c r="TTN122" s="1845"/>
      <c r="TTO122" s="1538"/>
      <c r="TTP122" s="1845"/>
      <c r="TTQ122" s="1538"/>
      <c r="TTR122" s="1845"/>
      <c r="TTS122" s="1538"/>
      <c r="TTT122" s="1845"/>
      <c r="TTU122" s="1538"/>
      <c r="TTV122" s="1845"/>
      <c r="TTW122" s="1538"/>
      <c r="TTX122" s="1845"/>
      <c r="TTY122" s="1538"/>
      <c r="TTZ122" s="1845"/>
      <c r="TUA122" s="1538"/>
      <c r="TUB122" s="1845"/>
      <c r="TUC122" s="1538"/>
      <c r="TUD122" s="1845"/>
      <c r="TUE122" s="1538"/>
      <c r="TUF122" s="1845"/>
      <c r="TUG122" s="1538"/>
      <c r="TUH122" s="1845"/>
      <c r="TUI122" s="1538"/>
      <c r="TUJ122" s="1845"/>
      <c r="TUK122" s="1538"/>
      <c r="TUL122" s="1845"/>
      <c r="TUM122" s="1538"/>
      <c r="TUN122" s="1845"/>
      <c r="TUO122" s="1538"/>
      <c r="TUP122" s="1845"/>
      <c r="TUQ122" s="1538"/>
      <c r="TUR122" s="1845"/>
      <c r="TUS122" s="1538"/>
      <c r="TUT122" s="1845"/>
      <c r="TUU122" s="1538"/>
      <c r="TUV122" s="1845"/>
      <c r="TUW122" s="1538"/>
      <c r="TUX122" s="1845"/>
      <c r="TUY122" s="1538"/>
      <c r="TUZ122" s="1845"/>
      <c r="TVA122" s="1538"/>
      <c r="TVB122" s="1845"/>
      <c r="TVC122" s="1538"/>
      <c r="TVD122" s="1845"/>
      <c r="TVE122" s="1538"/>
      <c r="TVF122" s="1845"/>
      <c r="TVG122" s="1538"/>
      <c r="TVH122" s="1845"/>
      <c r="TVI122" s="1538"/>
      <c r="TVJ122" s="1845"/>
      <c r="TVK122" s="1538"/>
      <c r="TVL122" s="1845"/>
      <c r="TVM122" s="1538"/>
      <c r="TVN122" s="1845"/>
      <c r="TVO122" s="1538"/>
      <c r="TVP122" s="1845"/>
      <c r="TVQ122" s="1538"/>
      <c r="TVR122" s="1845"/>
      <c r="TVS122" s="1538"/>
      <c r="TVT122" s="1845"/>
      <c r="TVU122" s="1538"/>
      <c r="TVV122" s="1845"/>
      <c r="TVW122" s="1538"/>
      <c r="TVX122" s="1845"/>
      <c r="TVY122" s="1538"/>
      <c r="TVZ122" s="1845"/>
      <c r="TWA122" s="1538"/>
      <c r="TWB122" s="1845"/>
      <c r="TWC122" s="1538"/>
      <c r="TWD122" s="1845"/>
      <c r="TWE122" s="1538"/>
      <c r="TWF122" s="1845"/>
      <c r="TWG122" s="1538"/>
      <c r="TWH122" s="1845"/>
      <c r="TWI122" s="1538"/>
      <c r="TWJ122" s="1845"/>
      <c r="TWK122" s="1538"/>
      <c r="TWL122" s="1845"/>
      <c r="TWM122" s="1538"/>
      <c r="TWN122" s="1845"/>
      <c r="TWO122" s="1538"/>
      <c r="TWP122" s="1845"/>
      <c r="TWQ122" s="1538"/>
      <c r="TWR122" s="1845"/>
      <c r="TWS122" s="1538"/>
      <c r="TWT122" s="1845"/>
      <c r="TWU122" s="1538"/>
      <c r="TWV122" s="1845"/>
      <c r="TWW122" s="1538"/>
      <c r="TWX122" s="1845"/>
      <c r="TWY122" s="1538"/>
      <c r="TWZ122" s="1845"/>
      <c r="TXA122" s="1538"/>
      <c r="TXB122" s="1845"/>
      <c r="TXC122" s="1538"/>
      <c r="TXD122" s="1845"/>
      <c r="TXE122" s="1538"/>
      <c r="TXF122" s="1845"/>
      <c r="TXG122" s="1538"/>
      <c r="TXH122" s="1845"/>
      <c r="TXI122" s="1538"/>
      <c r="TXJ122" s="1845"/>
      <c r="TXK122" s="1538"/>
      <c r="TXL122" s="1845"/>
      <c r="TXM122" s="1538"/>
      <c r="TXN122" s="1845"/>
      <c r="TXO122" s="1538"/>
      <c r="TXP122" s="1845"/>
      <c r="TXQ122" s="1538"/>
      <c r="TXR122" s="1845"/>
      <c r="TXS122" s="1538"/>
      <c r="TXT122" s="1845"/>
      <c r="TXU122" s="1538"/>
      <c r="TXV122" s="1845"/>
      <c r="TXW122" s="1538"/>
      <c r="TXX122" s="1845"/>
      <c r="TXY122" s="1538"/>
      <c r="TXZ122" s="1845"/>
      <c r="TYA122" s="1538"/>
      <c r="TYB122" s="1845"/>
      <c r="TYC122" s="1538"/>
      <c r="TYD122" s="1845"/>
      <c r="TYE122" s="1538"/>
      <c r="TYF122" s="1845"/>
      <c r="TYG122" s="1538"/>
      <c r="TYH122" s="1845"/>
      <c r="TYI122" s="1538"/>
      <c r="TYJ122" s="1845"/>
      <c r="TYK122" s="1538"/>
      <c r="TYL122" s="1845"/>
      <c r="TYM122" s="1538"/>
      <c r="TYN122" s="1845"/>
      <c r="TYO122" s="1538"/>
      <c r="TYP122" s="1845"/>
      <c r="TYQ122" s="1538"/>
      <c r="TYR122" s="1845"/>
      <c r="TYS122" s="1538"/>
      <c r="TYT122" s="1845"/>
      <c r="TYU122" s="1538"/>
      <c r="TYV122" s="1845"/>
      <c r="TYW122" s="1538"/>
      <c r="TYX122" s="1845"/>
      <c r="TYY122" s="1538"/>
      <c r="TYZ122" s="1845"/>
      <c r="TZA122" s="1538"/>
      <c r="TZB122" s="1845"/>
      <c r="TZC122" s="1538"/>
      <c r="TZD122" s="1845"/>
      <c r="TZE122" s="1538"/>
      <c r="TZF122" s="1845"/>
      <c r="TZG122" s="1538"/>
      <c r="TZH122" s="1845"/>
      <c r="TZI122" s="1538"/>
      <c r="TZJ122" s="1845"/>
      <c r="TZK122" s="1538"/>
      <c r="TZL122" s="1845"/>
      <c r="TZM122" s="1538"/>
      <c r="TZN122" s="1845"/>
      <c r="TZO122" s="1538"/>
      <c r="TZP122" s="1845"/>
      <c r="TZQ122" s="1538"/>
      <c r="TZR122" s="1845"/>
      <c r="TZS122" s="1538"/>
      <c r="TZT122" s="1845"/>
      <c r="TZU122" s="1538"/>
      <c r="TZV122" s="1845"/>
      <c r="TZW122" s="1538"/>
      <c r="TZX122" s="1845"/>
      <c r="TZY122" s="1538"/>
      <c r="TZZ122" s="1845"/>
      <c r="UAA122" s="1538"/>
      <c r="UAB122" s="1845"/>
      <c r="UAC122" s="1538"/>
      <c r="UAD122" s="1845"/>
      <c r="UAE122" s="1538"/>
      <c r="UAF122" s="1845"/>
      <c r="UAG122" s="1538"/>
      <c r="UAH122" s="1845"/>
      <c r="UAI122" s="1538"/>
      <c r="UAJ122" s="1845"/>
      <c r="UAK122" s="1538"/>
      <c r="UAL122" s="1845"/>
      <c r="UAM122" s="1538"/>
      <c r="UAN122" s="1845"/>
      <c r="UAO122" s="1538"/>
      <c r="UAP122" s="1845"/>
      <c r="UAQ122" s="1538"/>
      <c r="UAR122" s="1845"/>
      <c r="UAS122" s="1538"/>
      <c r="UAT122" s="1845"/>
      <c r="UAU122" s="1538"/>
      <c r="UAV122" s="1845"/>
      <c r="UAW122" s="1538"/>
      <c r="UAX122" s="1845"/>
      <c r="UAY122" s="1538"/>
      <c r="UAZ122" s="1845"/>
      <c r="UBA122" s="1538"/>
      <c r="UBB122" s="1845"/>
      <c r="UBC122" s="1538"/>
      <c r="UBD122" s="1845"/>
      <c r="UBE122" s="1538"/>
      <c r="UBF122" s="1845"/>
      <c r="UBG122" s="1538"/>
      <c r="UBH122" s="1845"/>
      <c r="UBI122" s="1538"/>
      <c r="UBJ122" s="1845"/>
      <c r="UBK122" s="1538"/>
      <c r="UBL122" s="1845"/>
      <c r="UBM122" s="1538"/>
      <c r="UBN122" s="1845"/>
      <c r="UBO122" s="1538"/>
      <c r="UBP122" s="1845"/>
      <c r="UBQ122" s="1538"/>
      <c r="UBR122" s="1845"/>
      <c r="UBS122" s="1538"/>
      <c r="UBT122" s="1845"/>
      <c r="UBU122" s="1538"/>
      <c r="UBV122" s="1845"/>
      <c r="UBW122" s="1538"/>
      <c r="UBX122" s="1845"/>
      <c r="UBY122" s="1538"/>
      <c r="UBZ122" s="1845"/>
      <c r="UCA122" s="1538"/>
      <c r="UCB122" s="1845"/>
      <c r="UCC122" s="1538"/>
      <c r="UCD122" s="1845"/>
      <c r="UCE122" s="1538"/>
      <c r="UCF122" s="1845"/>
      <c r="UCG122" s="1538"/>
      <c r="UCH122" s="1845"/>
      <c r="UCI122" s="1538"/>
      <c r="UCJ122" s="1845"/>
      <c r="UCK122" s="1538"/>
      <c r="UCL122" s="1845"/>
      <c r="UCM122" s="1538"/>
      <c r="UCN122" s="1845"/>
      <c r="UCO122" s="1538"/>
      <c r="UCP122" s="1845"/>
      <c r="UCQ122" s="1538"/>
      <c r="UCR122" s="1845"/>
      <c r="UCS122" s="1538"/>
      <c r="UCT122" s="1845"/>
      <c r="UCU122" s="1538"/>
      <c r="UCV122" s="1845"/>
      <c r="UCW122" s="1538"/>
      <c r="UCX122" s="1845"/>
      <c r="UCY122" s="1538"/>
      <c r="UCZ122" s="1845"/>
      <c r="UDA122" s="1538"/>
      <c r="UDB122" s="1845"/>
      <c r="UDC122" s="1538"/>
      <c r="UDD122" s="1845"/>
      <c r="UDE122" s="1538"/>
      <c r="UDF122" s="1845"/>
      <c r="UDG122" s="1538"/>
      <c r="UDH122" s="1845"/>
      <c r="UDI122" s="1538"/>
      <c r="UDJ122" s="1845"/>
      <c r="UDK122" s="1538"/>
      <c r="UDL122" s="1845"/>
      <c r="UDM122" s="1538"/>
      <c r="UDN122" s="1845"/>
      <c r="UDO122" s="1538"/>
      <c r="UDP122" s="1845"/>
      <c r="UDQ122" s="1538"/>
      <c r="UDR122" s="1845"/>
      <c r="UDS122" s="1538"/>
      <c r="UDT122" s="1845"/>
      <c r="UDU122" s="1538"/>
      <c r="UDV122" s="1845"/>
      <c r="UDW122" s="1538"/>
      <c r="UDX122" s="1845"/>
      <c r="UDY122" s="1538"/>
      <c r="UDZ122" s="1845"/>
      <c r="UEA122" s="1538"/>
      <c r="UEB122" s="1845"/>
      <c r="UEC122" s="1538"/>
      <c r="UED122" s="1845"/>
      <c r="UEE122" s="1538"/>
      <c r="UEF122" s="1845"/>
      <c r="UEG122" s="1538"/>
      <c r="UEH122" s="1845"/>
      <c r="UEI122" s="1538"/>
      <c r="UEJ122" s="1845"/>
      <c r="UEK122" s="1538"/>
      <c r="UEL122" s="1845"/>
      <c r="UEM122" s="1538"/>
      <c r="UEN122" s="1845"/>
      <c r="UEO122" s="1538"/>
      <c r="UEP122" s="1845"/>
      <c r="UEQ122" s="1538"/>
      <c r="UER122" s="1845"/>
      <c r="UES122" s="1538"/>
      <c r="UET122" s="1845"/>
      <c r="UEU122" s="1538"/>
      <c r="UEV122" s="1845"/>
      <c r="UEW122" s="1538"/>
      <c r="UEX122" s="1845"/>
      <c r="UEY122" s="1538"/>
      <c r="UEZ122" s="1845"/>
      <c r="UFA122" s="1538"/>
      <c r="UFB122" s="1845"/>
      <c r="UFC122" s="1538"/>
      <c r="UFD122" s="1845"/>
      <c r="UFE122" s="1538"/>
      <c r="UFF122" s="1845"/>
      <c r="UFG122" s="1538"/>
      <c r="UFH122" s="1845"/>
      <c r="UFI122" s="1538"/>
      <c r="UFJ122" s="1845"/>
      <c r="UFK122" s="1538"/>
      <c r="UFL122" s="1845"/>
      <c r="UFM122" s="1538"/>
      <c r="UFN122" s="1845"/>
      <c r="UFO122" s="1538"/>
      <c r="UFP122" s="1845"/>
      <c r="UFQ122" s="1538"/>
      <c r="UFR122" s="1845"/>
      <c r="UFS122" s="1538"/>
      <c r="UFT122" s="1845"/>
      <c r="UFU122" s="1538"/>
      <c r="UFV122" s="1845"/>
      <c r="UFW122" s="1538"/>
      <c r="UFX122" s="1845"/>
      <c r="UFY122" s="1538"/>
      <c r="UFZ122" s="1845"/>
      <c r="UGA122" s="1538"/>
      <c r="UGB122" s="1845"/>
      <c r="UGC122" s="1538"/>
      <c r="UGD122" s="1845"/>
      <c r="UGE122" s="1538"/>
      <c r="UGF122" s="1845"/>
      <c r="UGG122" s="1538"/>
      <c r="UGH122" s="1845"/>
      <c r="UGI122" s="1538"/>
      <c r="UGJ122" s="1845"/>
      <c r="UGK122" s="1538"/>
      <c r="UGL122" s="1845"/>
      <c r="UGM122" s="1538"/>
      <c r="UGN122" s="1845"/>
      <c r="UGO122" s="1538"/>
      <c r="UGP122" s="1845"/>
      <c r="UGQ122" s="1538"/>
      <c r="UGR122" s="1845"/>
      <c r="UGS122" s="1538"/>
      <c r="UGT122" s="1845"/>
      <c r="UGU122" s="1538"/>
      <c r="UGV122" s="1845"/>
      <c r="UGW122" s="1538"/>
      <c r="UGX122" s="1845"/>
      <c r="UGY122" s="1538"/>
      <c r="UGZ122" s="1845"/>
      <c r="UHA122" s="1538"/>
      <c r="UHB122" s="1845"/>
      <c r="UHC122" s="1538"/>
      <c r="UHD122" s="1845"/>
      <c r="UHE122" s="1538"/>
      <c r="UHF122" s="1845"/>
      <c r="UHG122" s="1538"/>
      <c r="UHH122" s="1845"/>
      <c r="UHI122" s="1538"/>
      <c r="UHJ122" s="1845"/>
      <c r="UHK122" s="1538"/>
      <c r="UHL122" s="1845"/>
      <c r="UHM122" s="1538"/>
      <c r="UHN122" s="1845"/>
      <c r="UHO122" s="1538"/>
      <c r="UHP122" s="1845"/>
      <c r="UHQ122" s="1538"/>
      <c r="UHR122" s="1845"/>
      <c r="UHS122" s="1538"/>
      <c r="UHT122" s="1845"/>
      <c r="UHU122" s="1538"/>
      <c r="UHV122" s="1845"/>
      <c r="UHW122" s="1538"/>
      <c r="UHX122" s="1845"/>
      <c r="UHY122" s="1538"/>
      <c r="UHZ122" s="1845"/>
      <c r="UIA122" s="1538"/>
      <c r="UIB122" s="1845"/>
      <c r="UIC122" s="1538"/>
      <c r="UID122" s="1845"/>
      <c r="UIE122" s="1538"/>
      <c r="UIF122" s="1845"/>
      <c r="UIG122" s="1538"/>
      <c r="UIH122" s="1845"/>
      <c r="UII122" s="1538"/>
      <c r="UIJ122" s="1845"/>
      <c r="UIK122" s="1538"/>
      <c r="UIL122" s="1845"/>
      <c r="UIM122" s="1538"/>
      <c r="UIN122" s="1845"/>
      <c r="UIO122" s="1538"/>
      <c r="UIP122" s="1845"/>
      <c r="UIQ122" s="1538"/>
      <c r="UIR122" s="1845"/>
      <c r="UIS122" s="1538"/>
      <c r="UIT122" s="1845"/>
      <c r="UIU122" s="1538"/>
      <c r="UIV122" s="1845"/>
      <c r="UIW122" s="1538"/>
      <c r="UIX122" s="1845"/>
      <c r="UIY122" s="1538"/>
      <c r="UIZ122" s="1845"/>
      <c r="UJA122" s="1538"/>
      <c r="UJB122" s="1845"/>
      <c r="UJC122" s="1538"/>
      <c r="UJD122" s="1845"/>
      <c r="UJE122" s="1538"/>
      <c r="UJF122" s="1845"/>
      <c r="UJG122" s="1538"/>
      <c r="UJH122" s="1845"/>
      <c r="UJI122" s="1538"/>
      <c r="UJJ122" s="1845"/>
      <c r="UJK122" s="1538"/>
      <c r="UJL122" s="1845"/>
      <c r="UJM122" s="1538"/>
      <c r="UJN122" s="1845"/>
      <c r="UJO122" s="1538"/>
      <c r="UJP122" s="1845"/>
      <c r="UJQ122" s="1538"/>
      <c r="UJR122" s="1845"/>
      <c r="UJS122" s="1538"/>
      <c r="UJT122" s="1845"/>
      <c r="UJU122" s="1538"/>
      <c r="UJV122" s="1845"/>
      <c r="UJW122" s="1538"/>
      <c r="UJX122" s="1845"/>
      <c r="UJY122" s="1538"/>
      <c r="UJZ122" s="1845"/>
      <c r="UKA122" s="1538"/>
      <c r="UKB122" s="1845"/>
      <c r="UKC122" s="1538"/>
      <c r="UKD122" s="1845"/>
      <c r="UKE122" s="1538"/>
      <c r="UKF122" s="1845"/>
      <c r="UKG122" s="1538"/>
      <c r="UKH122" s="1845"/>
      <c r="UKI122" s="1538"/>
      <c r="UKJ122" s="1845"/>
      <c r="UKK122" s="1538"/>
      <c r="UKL122" s="1845"/>
      <c r="UKM122" s="1538"/>
      <c r="UKN122" s="1845"/>
      <c r="UKO122" s="1538"/>
      <c r="UKP122" s="1845"/>
      <c r="UKQ122" s="1538"/>
      <c r="UKR122" s="1845"/>
      <c r="UKS122" s="1538"/>
      <c r="UKT122" s="1845"/>
      <c r="UKU122" s="1538"/>
      <c r="UKV122" s="1845"/>
      <c r="UKW122" s="1538"/>
      <c r="UKX122" s="1845"/>
      <c r="UKY122" s="1538"/>
      <c r="UKZ122" s="1845"/>
      <c r="ULA122" s="1538"/>
      <c r="ULB122" s="1845"/>
      <c r="ULC122" s="1538"/>
      <c r="ULD122" s="1845"/>
      <c r="ULE122" s="1538"/>
      <c r="ULF122" s="1845"/>
      <c r="ULG122" s="1538"/>
      <c r="ULH122" s="1845"/>
      <c r="ULI122" s="1538"/>
      <c r="ULJ122" s="1845"/>
      <c r="ULK122" s="1538"/>
      <c r="ULL122" s="1845"/>
      <c r="ULM122" s="1538"/>
      <c r="ULN122" s="1845"/>
      <c r="ULO122" s="1538"/>
      <c r="ULP122" s="1845"/>
      <c r="ULQ122" s="1538"/>
      <c r="ULR122" s="1845"/>
      <c r="ULS122" s="1538"/>
      <c r="ULT122" s="1845"/>
      <c r="ULU122" s="1538"/>
      <c r="ULV122" s="1845"/>
      <c r="ULW122" s="1538"/>
      <c r="ULX122" s="1845"/>
      <c r="ULY122" s="1538"/>
      <c r="ULZ122" s="1845"/>
      <c r="UMA122" s="1538"/>
      <c r="UMB122" s="1845"/>
      <c r="UMC122" s="1538"/>
      <c r="UMD122" s="1845"/>
      <c r="UME122" s="1538"/>
      <c r="UMF122" s="1845"/>
      <c r="UMG122" s="1538"/>
      <c r="UMH122" s="1845"/>
      <c r="UMI122" s="1538"/>
      <c r="UMJ122" s="1845"/>
      <c r="UMK122" s="1538"/>
      <c r="UML122" s="1845"/>
      <c r="UMM122" s="1538"/>
      <c r="UMN122" s="1845"/>
      <c r="UMO122" s="1538"/>
      <c r="UMP122" s="1845"/>
      <c r="UMQ122" s="1538"/>
      <c r="UMR122" s="1845"/>
      <c r="UMS122" s="1538"/>
      <c r="UMT122" s="1845"/>
      <c r="UMU122" s="1538"/>
      <c r="UMV122" s="1845"/>
      <c r="UMW122" s="1538"/>
      <c r="UMX122" s="1845"/>
      <c r="UMY122" s="1538"/>
      <c r="UMZ122" s="1845"/>
      <c r="UNA122" s="1538"/>
      <c r="UNB122" s="1845"/>
      <c r="UNC122" s="1538"/>
      <c r="UND122" s="1845"/>
      <c r="UNE122" s="1538"/>
      <c r="UNF122" s="1845"/>
      <c r="UNG122" s="1538"/>
      <c r="UNH122" s="1845"/>
      <c r="UNI122" s="1538"/>
      <c r="UNJ122" s="1845"/>
      <c r="UNK122" s="1538"/>
      <c r="UNL122" s="1845"/>
      <c r="UNM122" s="1538"/>
      <c r="UNN122" s="1845"/>
      <c r="UNO122" s="1538"/>
      <c r="UNP122" s="1845"/>
      <c r="UNQ122" s="1538"/>
      <c r="UNR122" s="1845"/>
      <c r="UNS122" s="1538"/>
      <c r="UNT122" s="1845"/>
      <c r="UNU122" s="1538"/>
      <c r="UNV122" s="1845"/>
      <c r="UNW122" s="1538"/>
      <c r="UNX122" s="1845"/>
      <c r="UNY122" s="1538"/>
      <c r="UNZ122" s="1845"/>
      <c r="UOA122" s="1538"/>
      <c r="UOB122" s="1845"/>
      <c r="UOC122" s="1538"/>
      <c r="UOD122" s="1845"/>
      <c r="UOE122" s="1538"/>
      <c r="UOF122" s="1845"/>
      <c r="UOG122" s="1538"/>
      <c r="UOH122" s="1845"/>
      <c r="UOI122" s="1538"/>
      <c r="UOJ122" s="1845"/>
      <c r="UOK122" s="1538"/>
      <c r="UOL122" s="1845"/>
      <c r="UOM122" s="1538"/>
      <c r="UON122" s="1845"/>
      <c r="UOO122" s="1538"/>
      <c r="UOP122" s="1845"/>
      <c r="UOQ122" s="1538"/>
      <c r="UOR122" s="1845"/>
      <c r="UOS122" s="1538"/>
      <c r="UOT122" s="1845"/>
      <c r="UOU122" s="1538"/>
      <c r="UOV122" s="1845"/>
      <c r="UOW122" s="1538"/>
      <c r="UOX122" s="1845"/>
      <c r="UOY122" s="1538"/>
      <c r="UOZ122" s="1845"/>
      <c r="UPA122" s="1538"/>
      <c r="UPB122" s="1845"/>
      <c r="UPC122" s="1538"/>
      <c r="UPD122" s="1845"/>
      <c r="UPE122" s="1538"/>
      <c r="UPF122" s="1845"/>
      <c r="UPG122" s="1538"/>
      <c r="UPH122" s="1845"/>
      <c r="UPI122" s="1538"/>
      <c r="UPJ122" s="1845"/>
      <c r="UPK122" s="1538"/>
      <c r="UPL122" s="1845"/>
      <c r="UPM122" s="1538"/>
      <c r="UPN122" s="1845"/>
      <c r="UPO122" s="1538"/>
      <c r="UPP122" s="1845"/>
      <c r="UPQ122" s="1538"/>
      <c r="UPR122" s="1845"/>
      <c r="UPS122" s="1538"/>
      <c r="UPT122" s="1845"/>
      <c r="UPU122" s="1538"/>
      <c r="UPV122" s="1845"/>
      <c r="UPW122" s="1538"/>
      <c r="UPX122" s="1845"/>
      <c r="UPY122" s="1538"/>
      <c r="UPZ122" s="1845"/>
      <c r="UQA122" s="1538"/>
      <c r="UQB122" s="1845"/>
      <c r="UQC122" s="1538"/>
      <c r="UQD122" s="1845"/>
      <c r="UQE122" s="1538"/>
      <c r="UQF122" s="1845"/>
      <c r="UQG122" s="1538"/>
      <c r="UQH122" s="1845"/>
      <c r="UQI122" s="1538"/>
      <c r="UQJ122" s="1845"/>
      <c r="UQK122" s="1538"/>
      <c r="UQL122" s="1845"/>
      <c r="UQM122" s="1538"/>
      <c r="UQN122" s="1845"/>
      <c r="UQO122" s="1538"/>
      <c r="UQP122" s="1845"/>
      <c r="UQQ122" s="1538"/>
      <c r="UQR122" s="1845"/>
      <c r="UQS122" s="1538"/>
      <c r="UQT122" s="1845"/>
      <c r="UQU122" s="1538"/>
      <c r="UQV122" s="1845"/>
      <c r="UQW122" s="1538"/>
      <c r="UQX122" s="1845"/>
      <c r="UQY122" s="1538"/>
      <c r="UQZ122" s="1845"/>
      <c r="URA122" s="1538"/>
      <c r="URB122" s="1845"/>
      <c r="URC122" s="1538"/>
      <c r="URD122" s="1845"/>
      <c r="URE122" s="1538"/>
      <c r="URF122" s="1845"/>
      <c r="URG122" s="1538"/>
      <c r="URH122" s="1845"/>
      <c r="URI122" s="1538"/>
      <c r="URJ122" s="1845"/>
      <c r="URK122" s="1538"/>
      <c r="URL122" s="1845"/>
      <c r="URM122" s="1538"/>
      <c r="URN122" s="1845"/>
      <c r="URO122" s="1538"/>
      <c r="URP122" s="1845"/>
      <c r="URQ122" s="1538"/>
      <c r="URR122" s="1845"/>
      <c r="URS122" s="1538"/>
      <c r="URT122" s="1845"/>
      <c r="URU122" s="1538"/>
      <c r="URV122" s="1845"/>
      <c r="URW122" s="1538"/>
      <c r="URX122" s="1845"/>
      <c r="URY122" s="1538"/>
      <c r="URZ122" s="1845"/>
      <c r="USA122" s="1538"/>
      <c r="USB122" s="1845"/>
      <c r="USC122" s="1538"/>
      <c r="USD122" s="1845"/>
      <c r="USE122" s="1538"/>
      <c r="USF122" s="1845"/>
      <c r="USG122" s="1538"/>
      <c r="USH122" s="1845"/>
      <c r="USI122" s="1538"/>
      <c r="USJ122" s="1845"/>
      <c r="USK122" s="1538"/>
      <c r="USL122" s="1845"/>
      <c r="USM122" s="1538"/>
      <c r="USN122" s="1845"/>
      <c r="USO122" s="1538"/>
      <c r="USP122" s="1845"/>
      <c r="USQ122" s="1538"/>
      <c r="USR122" s="1845"/>
      <c r="USS122" s="1538"/>
      <c r="UST122" s="1845"/>
      <c r="USU122" s="1538"/>
      <c r="USV122" s="1845"/>
      <c r="USW122" s="1538"/>
      <c r="USX122" s="1845"/>
      <c r="USY122" s="1538"/>
      <c r="USZ122" s="1845"/>
      <c r="UTA122" s="1538"/>
      <c r="UTB122" s="1845"/>
      <c r="UTC122" s="1538"/>
      <c r="UTD122" s="1845"/>
      <c r="UTE122" s="1538"/>
      <c r="UTF122" s="1845"/>
      <c r="UTG122" s="1538"/>
      <c r="UTH122" s="1845"/>
      <c r="UTI122" s="1538"/>
      <c r="UTJ122" s="1845"/>
      <c r="UTK122" s="1538"/>
      <c r="UTL122" s="1845"/>
      <c r="UTM122" s="1538"/>
      <c r="UTN122" s="1845"/>
      <c r="UTO122" s="1538"/>
      <c r="UTP122" s="1845"/>
      <c r="UTQ122" s="1538"/>
      <c r="UTR122" s="1845"/>
      <c r="UTS122" s="1538"/>
      <c r="UTT122" s="1845"/>
      <c r="UTU122" s="1538"/>
      <c r="UTV122" s="1845"/>
      <c r="UTW122" s="1538"/>
      <c r="UTX122" s="1845"/>
      <c r="UTY122" s="1538"/>
      <c r="UTZ122" s="1845"/>
      <c r="UUA122" s="1538"/>
      <c r="UUB122" s="1845"/>
      <c r="UUC122" s="1538"/>
      <c r="UUD122" s="1845"/>
      <c r="UUE122" s="1538"/>
      <c r="UUF122" s="1845"/>
      <c r="UUG122" s="1538"/>
      <c r="UUH122" s="1845"/>
      <c r="UUI122" s="1538"/>
      <c r="UUJ122" s="1845"/>
      <c r="UUK122" s="1538"/>
      <c r="UUL122" s="1845"/>
      <c r="UUM122" s="1538"/>
      <c r="UUN122" s="1845"/>
      <c r="UUO122" s="1538"/>
      <c r="UUP122" s="1845"/>
      <c r="UUQ122" s="1538"/>
      <c r="UUR122" s="1845"/>
      <c r="UUS122" s="1538"/>
      <c r="UUT122" s="1845"/>
      <c r="UUU122" s="1538"/>
      <c r="UUV122" s="1845"/>
      <c r="UUW122" s="1538"/>
      <c r="UUX122" s="1845"/>
      <c r="UUY122" s="1538"/>
      <c r="UUZ122" s="1845"/>
      <c r="UVA122" s="1538"/>
      <c r="UVB122" s="1845"/>
      <c r="UVC122" s="1538"/>
      <c r="UVD122" s="1845"/>
      <c r="UVE122" s="1538"/>
      <c r="UVF122" s="1845"/>
      <c r="UVG122" s="1538"/>
      <c r="UVH122" s="1845"/>
      <c r="UVI122" s="1538"/>
      <c r="UVJ122" s="1845"/>
      <c r="UVK122" s="1538"/>
      <c r="UVL122" s="1845"/>
      <c r="UVM122" s="1538"/>
      <c r="UVN122" s="1845"/>
      <c r="UVO122" s="1538"/>
      <c r="UVP122" s="1845"/>
      <c r="UVQ122" s="1538"/>
      <c r="UVR122" s="1845"/>
      <c r="UVS122" s="1538"/>
      <c r="UVT122" s="1845"/>
      <c r="UVU122" s="1538"/>
      <c r="UVV122" s="1845"/>
      <c r="UVW122" s="1538"/>
      <c r="UVX122" s="1845"/>
      <c r="UVY122" s="1538"/>
      <c r="UVZ122" s="1845"/>
      <c r="UWA122" s="1538"/>
      <c r="UWB122" s="1845"/>
      <c r="UWC122" s="1538"/>
      <c r="UWD122" s="1845"/>
      <c r="UWE122" s="1538"/>
      <c r="UWF122" s="1845"/>
      <c r="UWG122" s="1538"/>
      <c r="UWH122" s="1845"/>
      <c r="UWI122" s="1538"/>
      <c r="UWJ122" s="1845"/>
      <c r="UWK122" s="1538"/>
      <c r="UWL122" s="1845"/>
      <c r="UWM122" s="1538"/>
      <c r="UWN122" s="1845"/>
      <c r="UWO122" s="1538"/>
      <c r="UWP122" s="1845"/>
      <c r="UWQ122" s="1538"/>
      <c r="UWR122" s="1845"/>
      <c r="UWS122" s="1538"/>
      <c r="UWT122" s="1845"/>
      <c r="UWU122" s="1538"/>
      <c r="UWV122" s="1845"/>
      <c r="UWW122" s="1538"/>
      <c r="UWX122" s="1845"/>
      <c r="UWY122" s="1538"/>
      <c r="UWZ122" s="1845"/>
      <c r="UXA122" s="1538"/>
      <c r="UXB122" s="1845"/>
      <c r="UXC122" s="1538"/>
      <c r="UXD122" s="1845"/>
      <c r="UXE122" s="1538"/>
      <c r="UXF122" s="1845"/>
      <c r="UXG122" s="1538"/>
      <c r="UXH122" s="1845"/>
      <c r="UXI122" s="1538"/>
      <c r="UXJ122" s="1845"/>
      <c r="UXK122" s="1538"/>
      <c r="UXL122" s="1845"/>
      <c r="UXM122" s="1538"/>
      <c r="UXN122" s="1845"/>
      <c r="UXO122" s="1538"/>
      <c r="UXP122" s="1845"/>
      <c r="UXQ122" s="1538"/>
      <c r="UXR122" s="1845"/>
      <c r="UXS122" s="1538"/>
      <c r="UXT122" s="1845"/>
      <c r="UXU122" s="1538"/>
      <c r="UXV122" s="1845"/>
      <c r="UXW122" s="1538"/>
      <c r="UXX122" s="1845"/>
      <c r="UXY122" s="1538"/>
      <c r="UXZ122" s="1845"/>
      <c r="UYA122" s="1538"/>
      <c r="UYB122" s="1845"/>
      <c r="UYC122" s="1538"/>
      <c r="UYD122" s="1845"/>
      <c r="UYE122" s="1538"/>
      <c r="UYF122" s="1845"/>
      <c r="UYG122" s="1538"/>
      <c r="UYH122" s="1845"/>
      <c r="UYI122" s="1538"/>
      <c r="UYJ122" s="1845"/>
      <c r="UYK122" s="1538"/>
      <c r="UYL122" s="1845"/>
      <c r="UYM122" s="1538"/>
      <c r="UYN122" s="1845"/>
      <c r="UYO122" s="1538"/>
      <c r="UYP122" s="1845"/>
      <c r="UYQ122" s="1538"/>
      <c r="UYR122" s="1845"/>
      <c r="UYS122" s="1538"/>
      <c r="UYT122" s="1845"/>
      <c r="UYU122" s="1538"/>
      <c r="UYV122" s="1845"/>
      <c r="UYW122" s="1538"/>
      <c r="UYX122" s="1845"/>
      <c r="UYY122" s="1538"/>
      <c r="UYZ122" s="1845"/>
      <c r="UZA122" s="1538"/>
      <c r="UZB122" s="1845"/>
      <c r="UZC122" s="1538"/>
      <c r="UZD122" s="1845"/>
      <c r="UZE122" s="1538"/>
      <c r="UZF122" s="1845"/>
      <c r="UZG122" s="1538"/>
      <c r="UZH122" s="1845"/>
      <c r="UZI122" s="1538"/>
      <c r="UZJ122" s="1845"/>
      <c r="UZK122" s="1538"/>
      <c r="UZL122" s="1845"/>
      <c r="UZM122" s="1538"/>
      <c r="UZN122" s="1845"/>
      <c r="UZO122" s="1538"/>
      <c r="UZP122" s="1845"/>
      <c r="UZQ122" s="1538"/>
      <c r="UZR122" s="1845"/>
      <c r="UZS122" s="1538"/>
      <c r="UZT122" s="1845"/>
      <c r="UZU122" s="1538"/>
      <c r="UZV122" s="1845"/>
      <c r="UZW122" s="1538"/>
      <c r="UZX122" s="1845"/>
      <c r="UZY122" s="1538"/>
      <c r="UZZ122" s="1845"/>
      <c r="VAA122" s="1538"/>
      <c r="VAB122" s="1845"/>
      <c r="VAC122" s="1538"/>
      <c r="VAD122" s="1845"/>
      <c r="VAE122" s="1538"/>
      <c r="VAF122" s="1845"/>
      <c r="VAG122" s="1538"/>
      <c r="VAH122" s="1845"/>
      <c r="VAI122" s="1538"/>
      <c r="VAJ122" s="1845"/>
      <c r="VAK122" s="1538"/>
      <c r="VAL122" s="1845"/>
      <c r="VAM122" s="1538"/>
      <c r="VAN122" s="1845"/>
      <c r="VAO122" s="1538"/>
      <c r="VAP122" s="1845"/>
      <c r="VAQ122" s="1538"/>
      <c r="VAR122" s="1845"/>
      <c r="VAS122" s="1538"/>
      <c r="VAT122" s="1845"/>
      <c r="VAU122" s="1538"/>
      <c r="VAV122" s="1845"/>
      <c r="VAW122" s="1538"/>
      <c r="VAX122" s="1845"/>
      <c r="VAY122" s="1538"/>
      <c r="VAZ122" s="1845"/>
      <c r="VBA122" s="1538"/>
      <c r="VBB122" s="1845"/>
      <c r="VBC122" s="1538"/>
      <c r="VBD122" s="1845"/>
      <c r="VBE122" s="1538"/>
      <c r="VBF122" s="1845"/>
      <c r="VBG122" s="1538"/>
      <c r="VBH122" s="1845"/>
      <c r="VBI122" s="1538"/>
      <c r="VBJ122" s="1845"/>
      <c r="VBK122" s="1538"/>
      <c r="VBL122" s="1845"/>
      <c r="VBM122" s="1538"/>
      <c r="VBN122" s="1845"/>
      <c r="VBO122" s="1538"/>
      <c r="VBP122" s="1845"/>
      <c r="VBQ122" s="1538"/>
      <c r="VBR122" s="1845"/>
      <c r="VBS122" s="1538"/>
      <c r="VBT122" s="1845"/>
      <c r="VBU122" s="1538"/>
      <c r="VBV122" s="1845"/>
      <c r="VBW122" s="1538"/>
      <c r="VBX122" s="1845"/>
      <c r="VBY122" s="1538"/>
      <c r="VBZ122" s="1845"/>
      <c r="VCA122" s="1538"/>
      <c r="VCB122" s="1845"/>
      <c r="VCC122" s="1538"/>
      <c r="VCD122" s="1845"/>
      <c r="VCE122" s="1538"/>
      <c r="VCF122" s="1845"/>
      <c r="VCG122" s="1538"/>
      <c r="VCH122" s="1845"/>
      <c r="VCI122" s="1538"/>
      <c r="VCJ122" s="1845"/>
      <c r="VCK122" s="1538"/>
      <c r="VCL122" s="1845"/>
      <c r="VCM122" s="1538"/>
      <c r="VCN122" s="1845"/>
      <c r="VCO122" s="1538"/>
      <c r="VCP122" s="1845"/>
      <c r="VCQ122" s="1538"/>
      <c r="VCR122" s="1845"/>
      <c r="VCS122" s="1538"/>
      <c r="VCT122" s="1845"/>
      <c r="VCU122" s="1538"/>
      <c r="VCV122" s="1845"/>
      <c r="VCW122" s="1538"/>
      <c r="VCX122" s="1845"/>
      <c r="VCY122" s="1538"/>
      <c r="VCZ122" s="1845"/>
      <c r="VDA122" s="1538"/>
      <c r="VDB122" s="1845"/>
      <c r="VDC122" s="1538"/>
      <c r="VDD122" s="1845"/>
      <c r="VDE122" s="1538"/>
      <c r="VDF122" s="1845"/>
      <c r="VDG122" s="1538"/>
      <c r="VDH122" s="1845"/>
      <c r="VDI122" s="1538"/>
      <c r="VDJ122" s="1845"/>
      <c r="VDK122" s="1538"/>
      <c r="VDL122" s="1845"/>
      <c r="VDM122" s="1538"/>
      <c r="VDN122" s="1845"/>
      <c r="VDO122" s="1538"/>
      <c r="VDP122" s="1845"/>
      <c r="VDQ122" s="1538"/>
      <c r="VDR122" s="1845"/>
      <c r="VDS122" s="1538"/>
      <c r="VDT122" s="1845"/>
      <c r="VDU122" s="1538"/>
      <c r="VDV122" s="1845"/>
      <c r="VDW122" s="1538"/>
      <c r="VDX122" s="1845"/>
      <c r="VDY122" s="1538"/>
      <c r="VDZ122" s="1845"/>
      <c r="VEA122" s="1538"/>
      <c r="VEB122" s="1845"/>
      <c r="VEC122" s="1538"/>
      <c r="VED122" s="1845"/>
      <c r="VEE122" s="1538"/>
      <c r="VEF122" s="1845"/>
      <c r="VEG122" s="1538"/>
      <c r="VEH122" s="1845"/>
      <c r="VEI122" s="1538"/>
      <c r="VEJ122" s="1845"/>
      <c r="VEK122" s="1538"/>
      <c r="VEL122" s="1845"/>
      <c r="VEM122" s="1538"/>
      <c r="VEN122" s="1845"/>
      <c r="VEO122" s="1538"/>
      <c r="VEP122" s="1845"/>
      <c r="VEQ122" s="1538"/>
      <c r="VER122" s="1845"/>
      <c r="VES122" s="1538"/>
      <c r="VET122" s="1845"/>
      <c r="VEU122" s="1538"/>
      <c r="VEV122" s="1845"/>
      <c r="VEW122" s="1538"/>
      <c r="VEX122" s="1845"/>
      <c r="VEY122" s="1538"/>
      <c r="VEZ122" s="1845"/>
      <c r="VFA122" s="1538"/>
      <c r="VFB122" s="1845"/>
      <c r="VFC122" s="1538"/>
      <c r="VFD122" s="1845"/>
      <c r="VFE122" s="1538"/>
      <c r="VFF122" s="1845"/>
      <c r="VFG122" s="1538"/>
      <c r="VFH122" s="1845"/>
      <c r="VFI122" s="1538"/>
      <c r="VFJ122" s="1845"/>
      <c r="VFK122" s="1538"/>
      <c r="VFL122" s="1845"/>
      <c r="VFM122" s="1538"/>
      <c r="VFN122" s="1845"/>
      <c r="VFO122" s="1538"/>
      <c r="VFP122" s="1845"/>
      <c r="VFQ122" s="1538"/>
      <c r="VFR122" s="1845"/>
      <c r="VFS122" s="1538"/>
      <c r="VFT122" s="1845"/>
      <c r="VFU122" s="1538"/>
      <c r="VFV122" s="1845"/>
      <c r="VFW122" s="1538"/>
      <c r="VFX122" s="1845"/>
      <c r="VFY122" s="1538"/>
      <c r="VFZ122" s="1845"/>
      <c r="VGA122" s="1538"/>
      <c r="VGB122" s="1845"/>
      <c r="VGC122" s="1538"/>
      <c r="VGD122" s="1845"/>
      <c r="VGE122" s="1538"/>
      <c r="VGF122" s="1845"/>
      <c r="VGG122" s="1538"/>
      <c r="VGH122" s="1845"/>
      <c r="VGI122" s="1538"/>
      <c r="VGJ122" s="1845"/>
      <c r="VGK122" s="1538"/>
      <c r="VGL122" s="1845"/>
      <c r="VGM122" s="1538"/>
      <c r="VGN122" s="1845"/>
      <c r="VGO122" s="1538"/>
      <c r="VGP122" s="1845"/>
      <c r="VGQ122" s="1538"/>
      <c r="VGR122" s="1845"/>
      <c r="VGS122" s="1538"/>
      <c r="VGT122" s="1845"/>
      <c r="VGU122" s="1538"/>
      <c r="VGV122" s="1845"/>
      <c r="VGW122" s="1538"/>
      <c r="VGX122" s="1845"/>
      <c r="VGY122" s="1538"/>
      <c r="VGZ122" s="1845"/>
      <c r="VHA122" s="1538"/>
      <c r="VHB122" s="1845"/>
      <c r="VHC122" s="1538"/>
      <c r="VHD122" s="1845"/>
      <c r="VHE122" s="1538"/>
      <c r="VHF122" s="1845"/>
      <c r="VHG122" s="1538"/>
      <c r="VHH122" s="1845"/>
      <c r="VHI122" s="1538"/>
      <c r="VHJ122" s="1845"/>
      <c r="VHK122" s="1538"/>
      <c r="VHL122" s="1845"/>
      <c r="VHM122" s="1538"/>
      <c r="VHN122" s="1845"/>
      <c r="VHO122" s="1538"/>
      <c r="VHP122" s="1845"/>
      <c r="VHQ122" s="1538"/>
      <c r="VHR122" s="1845"/>
      <c r="VHS122" s="1538"/>
      <c r="VHT122" s="1845"/>
      <c r="VHU122" s="1538"/>
      <c r="VHV122" s="1845"/>
      <c r="VHW122" s="1538"/>
      <c r="VHX122" s="1845"/>
      <c r="VHY122" s="1538"/>
      <c r="VHZ122" s="1845"/>
      <c r="VIA122" s="1538"/>
      <c r="VIB122" s="1845"/>
      <c r="VIC122" s="1538"/>
      <c r="VID122" s="1845"/>
      <c r="VIE122" s="1538"/>
      <c r="VIF122" s="1845"/>
      <c r="VIG122" s="1538"/>
      <c r="VIH122" s="1845"/>
      <c r="VII122" s="1538"/>
      <c r="VIJ122" s="1845"/>
      <c r="VIK122" s="1538"/>
      <c r="VIL122" s="1845"/>
      <c r="VIM122" s="1538"/>
      <c r="VIN122" s="1845"/>
      <c r="VIO122" s="1538"/>
      <c r="VIP122" s="1845"/>
      <c r="VIQ122" s="1538"/>
      <c r="VIR122" s="1845"/>
      <c r="VIS122" s="1538"/>
      <c r="VIT122" s="1845"/>
      <c r="VIU122" s="1538"/>
      <c r="VIV122" s="1845"/>
      <c r="VIW122" s="1538"/>
      <c r="VIX122" s="1845"/>
      <c r="VIY122" s="1538"/>
      <c r="VIZ122" s="1845"/>
      <c r="VJA122" s="1538"/>
      <c r="VJB122" s="1845"/>
      <c r="VJC122" s="1538"/>
      <c r="VJD122" s="1845"/>
      <c r="VJE122" s="1538"/>
      <c r="VJF122" s="1845"/>
      <c r="VJG122" s="1538"/>
      <c r="VJH122" s="1845"/>
      <c r="VJI122" s="1538"/>
      <c r="VJJ122" s="1845"/>
      <c r="VJK122" s="1538"/>
      <c r="VJL122" s="1845"/>
      <c r="VJM122" s="1538"/>
      <c r="VJN122" s="1845"/>
      <c r="VJO122" s="1538"/>
      <c r="VJP122" s="1845"/>
      <c r="VJQ122" s="1538"/>
      <c r="VJR122" s="1845"/>
      <c r="VJS122" s="1538"/>
      <c r="VJT122" s="1845"/>
      <c r="VJU122" s="1538"/>
      <c r="VJV122" s="1845"/>
      <c r="VJW122" s="1538"/>
      <c r="VJX122" s="1845"/>
      <c r="VJY122" s="1538"/>
      <c r="VJZ122" s="1845"/>
      <c r="VKA122" s="1538"/>
      <c r="VKB122" s="1845"/>
      <c r="VKC122" s="1538"/>
      <c r="VKD122" s="1845"/>
      <c r="VKE122" s="1538"/>
      <c r="VKF122" s="1845"/>
      <c r="VKG122" s="1538"/>
      <c r="VKH122" s="1845"/>
      <c r="VKI122" s="1538"/>
      <c r="VKJ122" s="1845"/>
      <c r="VKK122" s="1538"/>
      <c r="VKL122" s="1845"/>
      <c r="VKM122" s="1538"/>
      <c r="VKN122" s="1845"/>
      <c r="VKO122" s="1538"/>
      <c r="VKP122" s="1845"/>
      <c r="VKQ122" s="1538"/>
      <c r="VKR122" s="1845"/>
      <c r="VKS122" s="1538"/>
      <c r="VKT122" s="1845"/>
      <c r="VKU122" s="1538"/>
      <c r="VKV122" s="1845"/>
      <c r="VKW122" s="1538"/>
      <c r="VKX122" s="1845"/>
      <c r="VKY122" s="1538"/>
      <c r="VKZ122" s="1845"/>
      <c r="VLA122" s="1538"/>
      <c r="VLB122" s="1845"/>
      <c r="VLC122" s="1538"/>
      <c r="VLD122" s="1845"/>
      <c r="VLE122" s="1538"/>
      <c r="VLF122" s="1845"/>
      <c r="VLG122" s="1538"/>
      <c r="VLH122" s="1845"/>
      <c r="VLI122" s="1538"/>
      <c r="VLJ122" s="1845"/>
      <c r="VLK122" s="1538"/>
      <c r="VLL122" s="1845"/>
      <c r="VLM122" s="1538"/>
      <c r="VLN122" s="1845"/>
      <c r="VLO122" s="1538"/>
      <c r="VLP122" s="1845"/>
      <c r="VLQ122" s="1538"/>
      <c r="VLR122" s="1845"/>
      <c r="VLS122" s="1538"/>
      <c r="VLT122" s="1845"/>
      <c r="VLU122" s="1538"/>
      <c r="VLV122" s="1845"/>
      <c r="VLW122" s="1538"/>
      <c r="VLX122" s="1845"/>
      <c r="VLY122" s="1538"/>
      <c r="VLZ122" s="1845"/>
      <c r="VMA122" s="1538"/>
      <c r="VMB122" s="1845"/>
      <c r="VMC122" s="1538"/>
      <c r="VMD122" s="1845"/>
      <c r="VME122" s="1538"/>
      <c r="VMF122" s="1845"/>
      <c r="VMG122" s="1538"/>
      <c r="VMH122" s="1845"/>
      <c r="VMI122" s="1538"/>
      <c r="VMJ122" s="1845"/>
      <c r="VMK122" s="1538"/>
      <c r="VML122" s="1845"/>
      <c r="VMM122" s="1538"/>
      <c r="VMN122" s="1845"/>
      <c r="VMO122" s="1538"/>
      <c r="VMP122" s="1845"/>
      <c r="VMQ122" s="1538"/>
      <c r="VMR122" s="1845"/>
      <c r="VMS122" s="1538"/>
      <c r="VMT122" s="1845"/>
      <c r="VMU122" s="1538"/>
      <c r="VMV122" s="1845"/>
      <c r="VMW122" s="1538"/>
      <c r="VMX122" s="1845"/>
      <c r="VMY122" s="1538"/>
      <c r="VMZ122" s="1845"/>
      <c r="VNA122" s="1538"/>
      <c r="VNB122" s="1845"/>
      <c r="VNC122" s="1538"/>
      <c r="VND122" s="1845"/>
      <c r="VNE122" s="1538"/>
      <c r="VNF122" s="1845"/>
      <c r="VNG122" s="1538"/>
      <c r="VNH122" s="1845"/>
      <c r="VNI122" s="1538"/>
      <c r="VNJ122" s="1845"/>
      <c r="VNK122" s="1538"/>
      <c r="VNL122" s="1845"/>
      <c r="VNM122" s="1538"/>
      <c r="VNN122" s="1845"/>
      <c r="VNO122" s="1538"/>
      <c r="VNP122" s="1845"/>
      <c r="VNQ122" s="1538"/>
      <c r="VNR122" s="1845"/>
      <c r="VNS122" s="1538"/>
      <c r="VNT122" s="1845"/>
      <c r="VNU122" s="1538"/>
      <c r="VNV122" s="1845"/>
      <c r="VNW122" s="1538"/>
      <c r="VNX122" s="1845"/>
      <c r="VNY122" s="1538"/>
      <c r="VNZ122" s="1845"/>
      <c r="VOA122" s="1538"/>
      <c r="VOB122" s="1845"/>
      <c r="VOC122" s="1538"/>
      <c r="VOD122" s="1845"/>
      <c r="VOE122" s="1538"/>
      <c r="VOF122" s="1845"/>
      <c r="VOG122" s="1538"/>
      <c r="VOH122" s="1845"/>
      <c r="VOI122" s="1538"/>
      <c r="VOJ122" s="1845"/>
      <c r="VOK122" s="1538"/>
      <c r="VOL122" s="1845"/>
      <c r="VOM122" s="1538"/>
      <c r="VON122" s="1845"/>
      <c r="VOO122" s="1538"/>
      <c r="VOP122" s="1845"/>
      <c r="VOQ122" s="1538"/>
      <c r="VOR122" s="1845"/>
      <c r="VOS122" s="1538"/>
      <c r="VOT122" s="1845"/>
      <c r="VOU122" s="1538"/>
      <c r="VOV122" s="1845"/>
      <c r="VOW122" s="1538"/>
      <c r="VOX122" s="1845"/>
      <c r="VOY122" s="1538"/>
      <c r="VOZ122" s="1845"/>
      <c r="VPA122" s="1538"/>
      <c r="VPB122" s="1845"/>
      <c r="VPC122" s="1538"/>
      <c r="VPD122" s="1845"/>
      <c r="VPE122" s="1538"/>
      <c r="VPF122" s="1845"/>
      <c r="VPG122" s="1538"/>
      <c r="VPH122" s="1845"/>
      <c r="VPI122" s="1538"/>
      <c r="VPJ122" s="1845"/>
      <c r="VPK122" s="1538"/>
      <c r="VPL122" s="1845"/>
      <c r="VPM122" s="1538"/>
      <c r="VPN122" s="1845"/>
      <c r="VPO122" s="1538"/>
      <c r="VPP122" s="1845"/>
      <c r="VPQ122" s="1538"/>
      <c r="VPR122" s="1845"/>
      <c r="VPS122" s="1538"/>
      <c r="VPT122" s="1845"/>
      <c r="VPU122" s="1538"/>
      <c r="VPV122" s="1845"/>
      <c r="VPW122" s="1538"/>
      <c r="VPX122" s="1845"/>
      <c r="VPY122" s="1538"/>
      <c r="VPZ122" s="1845"/>
      <c r="VQA122" s="1538"/>
      <c r="VQB122" s="1845"/>
      <c r="VQC122" s="1538"/>
      <c r="VQD122" s="1845"/>
      <c r="VQE122" s="1538"/>
      <c r="VQF122" s="1845"/>
      <c r="VQG122" s="1538"/>
      <c r="VQH122" s="1845"/>
      <c r="VQI122" s="1538"/>
      <c r="VQJ122" s="1845"/>
      <c r="VQK122" s="1538"/>
      <c r="VQL122" s="1845"/>
      <c r="VQM122" s="1538"/>
      <c r="VQN122" s="1845"/>
      <c r="VQO122" s="1538"/>
      <c r="VQP122" s="1845"/>
      <c r="VQQ122" s="1538"/>
      <c r="VQR122" s="1845"/>
      <c r="VQS122" s="1538"/>
      <c r="VQT122" s="1845"/>
      <c r="VQU122" s="1538"/>
      <c r="VQV122" s="1845"/>
      <c r="VQW122" s="1538"/>
      <c r="VQX122" s="1845"/>
      <c r="VQY122" s="1538"/>
      <c r="VQZ122" s="1845"/>
      <c r="VRA122" s="1538"/>
      <c r="VRB122" s="1845"/>
      <c r="VRC122" s="1538"/>
      <c r="VRD122" s="1845"/>
      <c r="VRE122" s="1538"/>
      <c r="VRF122" s="1845"/>
      <c r="VRG122" s="1538"/>
      <c r="VRH122" s="1845"/>
      <c r="VRI122" s="1538"/>
      <c r="VRJ122" s="1845"/>
      <c r="VRK122" s="1538"/>
      <c r="VRL122" s="1845"/>
      <c r="VRM122" s="1538"/>
      <c r="VRN122" s="1845"/>
      <c r="VRO122" s="1538"/>
      <c r="VRP122" s="1845"/>
      <c r="VRQ122" s="1538"/>
      <c r="VRR122" s="1845"/>
      <c r="VRS122" s="1538"/>
      <c r="VRT122" s="1845"/>
      <c r="VRU122" s="1538"/>
      <c r="VRV122" s="1845"/>
      <c r="VRW122" s="1538"/>
      <c r="VRX122" s="1845"/>
      <c r="VRY122" s="1538"/>
      <c r="VRZ122" s="1845"/>
      <c r="VSA122" s="1538"/>
      <c r="VSB122" s="1845"/>
      <c r="VSC122" s="1538"/>
      <c r="VSD122" s="1845"/>
      <c r="VSE122" s="1538"/>
      <c r="VSF122" s="1845"/>
      <c r="VSG122" s="1538"/>
      <c r="VSH122" s="1845"/>
      <c r="VSI122" s="1538"/>
      <c r="VSJ122" s="1845"/>
      <c r="VSK122" s="1538"/>
      <c r="VSL122" s="1845"/>
      <c r="VSM122" s="1538"/>
      <c r="VSN122" s="1845"/>
      <c r="VSO122" s="1538"/>
      <c r="VSP122" s="1845"/>
      <c r="VSQ122" s="1538"/>
      <c r="VSR122" s="1845"/>
      <c r="VSS122" s="1538"/>
      <c r="VST122" s="1845"/>
      <c r="VSU122" s="1538"/>
      <c r="VSV122" s="1845"/>
      <c r="VSW122" s="1538"/>
      <c r="VSX122" s="1845"/>
      <c r="VSY122" s="1538"/>
      <c r="VSZ122" s="1845"/>
      <c r="VTA122" s="1538"/>
      <c r="VTB122" s="1845"/>
      <c r="VTC122" s="1538"/>
      <c r="VTD122" s="1845"/>
      <c r="VTE122" s="1538"/>
      <c r="VTF122" s="1845"/>
      <c r="VTG122" s="1538"/>
      <c r="VTH122" s="1845"/>
      <c r="VTI122" s="1538"/>
      <c r="VTJ122" s="1845"/>
      <c r="VTK122" s="1538"/>
      <c r="VTL122" s="1845"/>
      <c r="VTM122" s="1538"/>
      <c r="VTN122" s="1845"/>
      <c r="VTO122" s="1538"/>
      <c r="VTP122" s="1845"/>
      <c r="VTQ122" s="1538"/>
      <c r="VTR122" s="1845"/>
      <c r="VTS122" s="1538"/>
      <c r="VTT122" s="1845"/>
      <c r="VTU122" s="1538"/>
      <c r="VTV122" s="1845"/>
      <c r="VTW122" s="1538"/>
      <c r="VTX122" s="1845"/>
      <c r="VTY122" s="1538"/>
      <c r="VTZ122" s="1845"/>
      <c r="VUA122" s="1538"/>
      <c r="VUB122" s="1845"/>
      <c r="VUC122" s="1538"/>
      <c r="VUD122" s="1845"/>
      <c r="VUE122" s="1538"/>
      <c r="VUF122" s="1845"/>
      <c r="VUG122" s="1538"/>
      <c r="VUH122" s="1845"/>
      <c r="VUI122" s="1538"/>
      <c r="VUJ122" s="1845"/>
      <c r="VUK122" s="1538"/>
      <c r="VUL122" s="1845"/>
      <c r="VUM122" s="1538"/>
      <c r="VUN122" s="1845"/>
      <c r="VUO122" s="1538"/>
      <c r="VUP122" s="1845"/>
      <c r="VUQ122" s="1538"/>
      <c r="VUR122" s="1845"/>
      <c r="VUS122" s="1538"/>
      <c r="VUT122" s="1845"/>
      <c r="VUU122" s="1538"/>
      <c r="VUV122" s="1845"/>
      <c r="VUW122" s="1538"/>
      <c r="VUX122" s="1845"/>
      <c r="VUY122" s="1538"/>
      <c r="VUZ122" s="1845"/>
      <c r="VVA122" s="1538"/>
      <c r="VVB122" s="1845"/>
      <c r="VVC122" s="1538"/>
      <c r="VVD122" s="1845"/>
      <c r="VVE122" s="1538"/>
      <c r="VVF122" s="1845"/>
      <c r="VVG122" s="1538"/>
      <c r="VVH122" s="1845"/>
      <c r="VVI122" s="1538"/>
      <c r="VVJ122" s="1845"/>
      <c r="VVK122" s="1538"/>
      <c r="VVL122" s="1845"/>
      <c r="VVM122" s="1538"/>
      <c r="VVN122" s="1845"/>
      <c r="VVO122" s="1538"/>
      <c r="VVP122" s="1845"/>
      <c r="VVQ122" s="1538"/>
      <c r="VVR122" s="1845"/>
      <c r="VVS122" s="1538"/>
      <c r="VVT122" s="1845"/>
      <c r="VVU122" s="1538"/>
      <c r="VVV122" s="1845"/>
      <c r="VVW122" s="1538"/>
      <c r="VVX122" s="1845"/>
      <c r="VVY122" s="1538"/>
      <c r="VVZ122" s="1845"/>
      <c r="VWA122" s="1538"/>
      <c r="VWB122" s="1845"/>
      <c r="VWC122" s="1538"/>
      <c r="VWD122" s="1845"/>
      <c r="VWE122" s="1538"/>
      <c r="VWF122" s="1845"/>
      <c r="VWG122" s="1538"/>
      <c r="VWH122" s="1845"/>
      <c r="VWI122" s="1538"/>
      <c r="VWJ122" s="1845"/>
      <c r="VWK122" s="1538"/>
      <c r="VWL122" s="1845"/>
      <c r="VWM122" s="1538"/>
      <c r="VWN122" s="1845"/>
      <c r="VWO122" s="1538"/>
      <c r="VWP122" s="1845"/>
      <c r="VWQ122" s="1538"/>
      <c r="VWR122" s="1845"/>
      <c r="VWS122" s="1538"/>
      <c r="VWT122" s="1845"/>
      <c r="VWU122" s="1538"/>
      <c r="VWV122" s="1845"/>
      <c r="VWW122" s="1538"/>
      <c r="VWX122" s="1845"/>
      <c r="VWY122" s="1538"/>
      <c r="VWZ122" s="1845"/>
      <c r="VXA122" s="1538"/>
      <c r="VXB122" s="1845"/>
      <c r="VXC122" s="1538"/>
      <c r="VXD122" s="1845"/>
      <c r="VXE122" s="1538"/>
      <c r="VXF122" s="1845"/>
      <c r="VXG122" s="1538"/>
      <c r="VXH122" s="1845"/>
      <c r="VXI122" s="1538"/>
      <c r="VXJ122" s="1845"/>
      <c r="VXK122" s="1538"/>
      <c r="VXL122" s="1845"/>
      <c r="VXM122" s="1538"/>
      <c r="VXN122" s="1845"/>
      <c r="VXO122" s="1538"/>
      <c r="VXP122" s="1845"/>
      <c r="VXQ122" s="1538"/>
      <c r="VXR122" s="1845"/>
      <c r="VXS122" s="1538"/>
      <c r="VXT122" s="1845"/>
      <c r="VXU122" s="1538"/>
      <c r="VXV122" s="1845"/>
      <c r="VXW122" s="1538"/>
      <c r="VXX122" s="1845"/>
      <c r="VXY122" s="1538"/>
      <c r="VXZ122" s="1845"/>
      <c r="VYA122" s="1538"/>
      <c r="VYB122" s="1845"/>
      <c r="VYC122" s="1538"/>
      <c r="VYD122" s="1845"/>
      <c r="VYE122" s="1538"/>
      <c r="VYF122" s="1845"/>
      <c r="VYG122" s="1538"/>
      <c r="VYH122" s="1845"/>
      <c r="VYI122" s="1538"/>
      <c r="VYJ122" s="1845"/>
      <c r="VYK122" s="1538"/>
      <c r="VYL122" s="1845"/>
      <c r="VYM122" s="1538"/>
      <c r="VYN122" s="1845"/>
      <c r="VYO122" s="1538"/>
      <c r="VYP122" s="1845"/>
      <c r="VYQ122" s="1538"/>
      <c r="VYR122" s="1845"/>
      <c r="VYS122" s="1538"/>
      <c r="VYT122" s="1845"/>
      <c r="VYU122" s="1538"/>
      <c r="VYV122" s="1845"/>
      <c r="VYW122" s="1538"/>
      <c r="VYX122" s="1845"/>
      <c r="VYY122" s="1538"/>
      <c r="VYZ122" s="1845"/>
      <c r="VZA122" s="1538"/>
      <c r="VZB122" s="1845"/>
      <c r="VZC122" s="1538"/>
      <c r="VZD122" s="1845"/>
      <c r="VZE122" s="1538"/>
      <c r="VZF122" s="1845"/>
      <c r="VZG122" s="1538"/>
      <c r="VZH122" s="1845"/>
      <c r="VZI122" s="1538"/>
      <c r="VZJ122" s="1845"/>
      <c r="VZK122" s="1538"/>
      <c r="VZL122" s="1845"/>
      <c r="VZM122" s="1538"/>
      <c r="VZN122" s="1845"/>
      <c r="VZO122" s="1538"/>
      <c r="VZP122" s="1845"/>
      <c r="VZQ122" s="1538"/>
      <c r="VZR122" s="1845"/>
      <c r="VZS122" s="1538"/>
      <c r="VZT122" s="1845"/>
      <c r="VZU122" s="1538"/>
      <c r="VZV122" s="1845"/>
      <c r="VZW122" s="1538"/>
      <c r="VZX122" s="1845"/>
      <c r="VZY122" s="1538"/>
      <c r="VZZ122" s="1845"/>
      <c r="WAA122" s="1538"/>
      <c r="WAB122" s="1845"/>
      <c r="WAC122" s="1538"/>
      <c r="WAD122" s="1845"/>
      <c r="WAE122" s="1538"/>
      <c r="WAF122" s="1845"/>
      <c r="WAG122" s="1538"/>
      <c r="WAH122" s="1845"/>
      <c r="WAI122" s="1538"/>
      <c r="WAJ122" s="1845"/>
      <c r="WAK122" s="1538"/>
      <c r="WAL122" s="1845"/>
      <c r="WAM122" s="1538"/>
      <c r="WAN122" s="1845"/>
      <c r="WAO122" s="1538"/>
      <c r="WAP122" s="1845"/>
      <c r="WAQ122" s="1538"/>
      <c r="WAR122" s="1845"/>
      <c r="WAS122" s="1538"/>
      <c r="WAT122" s="1845"/>
      <c r="WAU122" s="1538"/>
      <c r="WAV122" s="1845"/>
      <c r="WAW122" s="1538"/>
      <c r="WAX122" s="1845"/>
      <c r="WAY122" s="1538"/>
      <c r="WAZ122" s="1845"/>
      <c r="WBA122" s="1538"/>
      <c r="WBB122" s="1845"/>
      <c r="WBC122" s="1538"/>
      <c r="WBD122" s="1845"/>
      <c r="WBE122" s="1538"/>
      <c r="WBF122" s="1845"/>
      <c r="WBG122" s="1538"/>
      <c r="WBH122" s="1845"/>
      <c r="WBI122" s="1538"/>
      <c r="WBJ122" s="1845"/>
      <c r="WBK122" s="1538"/>
      <c r="WBL122" s="1845"/>
      <c r="WBM122" s="1538"/>
      <c r="WBN122" s="1845"/>
      <c r="WBO122" s="1538"/>
      <c r="WBP122" s="1845"/>
      <c r="WBQ122" s="1538"/>
      <c r="WBR122" s="1845"/>
      <c r="WBS122" s="1538"/>
      <c r="WBT122" s="1845"/>
      <c r="WBU122" s="1538"/>
      <c r="WBV122" s="1845"/>
      <c r="WBW122" s="1538"/>
      <c r="WBX122" s="1845"/>
      <c r="WBY122" s="1538"/>
      <c r="WBZ122" s="1845"/>
      <c r="WCA122" s="1538"/>
      <c r="WCB122" s="1845"/>
      <c r="WCC122" s="1538"/>
      <c r="WCD122" s="1845"/>
      <c r="WCE122" s="1538"/>
      <c r="WCF122" s="1845"/>
      <c r="WCG122" s="1538"/>
      <c r="WCH122" s="1845"/>
      <c r="WCI122" s="1538"/>
      <c r="WCJ122" s="1845"/>
      <c r="WCK122" s="1538"/>
      <c r="WCL122" s="1845"/>
      <c r="WCM122" s="1538"/>
      <c r="WCN122" s="1845"/>
      <c r="WCO122" s="1538"/>
      <c r="WCP122" s="1845"/>
      <c r="WCQ122" s="1538"/>
      <c r="WCR122" s="1845"/>
      <c r="WCS122" s="1538"/>
      <c r="WCT122" s="1845"/>
      <c r="WCU122" s="1538"/>
      <c r="WCV122" s="1845"/>
      <c r="WCW122" s="1538"/>
      <c r="WCX122" s="1845"/>
      <c r="WCY122" s="1538"/>
      <c r="WCZ122" s="1845"/>
      <c r="WDA122" s="1538"/>
      <c r="WDB122" s="1845"/>
      <c r="WDC122" s="1538"/>
      <c r="WDD122" s="1845"/>
      <c r="WDE122" s="1538"/>
      <c r="WDF122" s="1845"/>
      <c r="WDG122" s="1538"/>
      <c r="WDH122" s="1845"/>
      <c r="WDI122" s="1538"/>
      <c r="WDJ122" s="1845"/>
      <c r="WDK122" s="1538"/>
      <c r="WDL122" s="1845"/>
      <c r="WDM122" s="1538"/>
      <c r="WDN122" s="1845"/>
      <c r="WDO122" s="1538"/>
      <c r="WDP122" s="1845"/>
      <c r="WDQ122" s="1538"/>
      <c r="WDR122" s="1845"/>
      <c r="WDS122" s="1538"/>
      <c r="WDT122" s="1845"/>
      <c r="WDU122" s="1538"/>
      <c r="WDV122" s="1845"/>
      <c r="WDW122" s="1538"/>
      <c r="WDX122" s="1845"/>
      <c r="WDY122" s="1538"/>
      <c r="WDZ122" s="1845"/>
      <c r="WEA122" s="1538"/>
      <c r="WEB122" s="1845"/>
      <c r="WEC122" s="1538"/>
      <c r="WED122" s="1845"/>
      <c r="WEE122" s="1538"/>
      <c r="WEF122" s="1845"/>
      <c r="WEG122" s="1538"/>
      <c r="WEH122" s="1845"/>
      <c r="WEI122" s="1538"/>
      <c r="WEJ122" s="1845"/>
      <c r="WEK122" s="1538"/>
      <c r="WEL122" s="1845"/>
      <c r="WEM122" s="1538"/>
      <c r="WEN122" s="1845"/>
      <c r="WEO122" s="1538"/>
      <c r="WEP122" s="1845"/>
      <c r="WEQ122" s="1538"/>
      <c r="WER122" s="1845"/>
      <c r="WES122" s="1538"/>
      <c r="WET122" s="1845"/>
      <c r="WEU122" s="1538"/>
      <c r="WEV122" s="1845"/>
      <c r="WEW122" s="1538"/>
      <c r="WEX122" s="1845"/>
      <c r="WEY122" s="1538"/>
      <c r="WEZ122" s="1845"/>
      <c r="WFA122" s="1538"/>
      <c r="WFB122" s="1845"/>
      <c r="WFC122" s="1538"/>
      <c r="WFD122" s="1845"/>
      <c r="WFE122" s="1538"/>
      <c r="WFF122" s="1845"/>
      <c r="WFG122" s="1538"/>
      <c r="WFH122" s="1845"/>
      <c r="WFI122" s="1538"/>
      <c r="WFJ122" s="1845"/>
      <c r="WFK122" s="1538"/>
      <c r="WFL122" s="1845"/>
      <c r="WFM122" s="1538"/>
      <c r="WFN122" s="1845"/>
      <c r="WFO122" s="1538"/>
      <c r="WFP122" s="1845"/>
      <c r="WFQ122" s="1538"/>
      <c r="WFR122" s="1845"/>
      <c r="WFS122" s="1538"/>
      <c r="WFT122" s="1845"/>
      <c r="WFU122" s="1538"/>
      <c r="WFV122" s="1845"/>
      <c r="WFW122" s="1538"/>
      <c r="WFX122" s="1845"/>
      <c r="WFY122" s="1538"/>
      <c r="WFZ122" s="1845"/>
      <c r="WGA122" s="1538"/>
      <c r="WGB122" s="1845"/>
      <c r="WGC122" s="1538"/>
      <c r="WGD122" s="1845"/>
      <c r="WGE122" s="1538"/>
      <c r="WGF122" s="1845"/>
      <c r="WGG122" s="1538"/>
      <c r="WGH122" s="1845"/>
      <c r="WGI122" s="1538"/>
      <c r="WGJ122" s="1845"/>
      <c r="WGK122" s="1538"/>
      <c r="WGL122" s="1845"/>
      <c r="WGM122" s="1538"/>
      <c r="WGN122" s="1845"/>
      <c r="WGO122" s="1538"/>
      <c r="WGP122" s="1845"/>
      <c r="WGQ122" s="1538"/>
      <c r="WGR122" s="1845"/>
      <c r="WGS122" s="1538"/>
      <c r="WGT122" s="1845"/>
      <c r="WGU122" s="1538"/>
      <c r="WGV122" s="1845"/>
      <c r="WGW122" s="1538"/>
      <c r="WGX122" s="1845"/>
      <c r="WGY122" s="1538"/>
      <c r="WGZ122" s="1845"/>
      <c r="WHA122" s="1538"/>
      <c r="WHB122" s="1845"/>
      <c r="WHC122" s="1538"/>
      <c r="WHD122" s="1845"/>
      <c r="WHE122" s="1538"/>
      <c r="WHF122" s="1845"/>
      <c r="WHG122" s="1538"/>
      <c r="WHH122" s="1845"/>
      <c r="WHI122" s="1538"/>
      <c r="WHJ122" s="1845"/>
      <c r="WHK122" s="1538"/>
      <c r="WHL122" s="1845"/>
      <c r="WHM122" s="1538"/>
      <c r="WHN122" s="1845"/>
      <c r="WHO122" s="1538"/>
      <c r="WHP122" s="1845"/>
      <c r="WHQ122" s="1538"/>
      <c r="WHR122" s="1845"/>
      <c r="WHS122" s="1538"/>
      <c r="WHT122" s="1845"/>
      <c r="WHU122" s="1538"/>
      <c r="WHV122" s="1845"/>
      <c r="WHW122" s="1538"/>
      <c r="WHX122" s="1845"/>
      <c r="WHY122" s="1538"/>
      <c r="WHZ122" s="1845"/>
      <c r="WIA122" s="1538"/>
      <c r="WIB122" s="1845"/>
      <c r="WIC122" s="1538"/>
      <c r="WID122" s="1845"/>
      <c r="WIE122" s="1538"/>
      <c r="WIF122" s="1845"/>
      <c r="WIG122" s="1538"/>
      <c r="WIH122" s="1845"/>
      <c r="WII122" s="1538"/>
      <c r="WIJ122" s="1845"/>
      <c r="WIK122" s="1538"/>
      <c r="WIL122" s="1845"/>
      <c r="WIM122" s="1538"/>
      <c r="WIN122" s="1845"/>
      <c r="WIO122" s="1538"/>
      <c r="WIP122" s="1845"/>
      <c r="WIQ122" s="1538"/>
      <c r="WIR122" s="1845"/>
      <c r="WIS122" s="1538"/>
      <c r="WIT122" s="1845"/>
      <c r="WIU122" s="1538"/>
      <c r="WIV122" s="1845"/>
      <c r="WIW122" s="1538"/>
      <c r="WIX122" s="1845"/>
      <c r="WIY122" s="1538"/>
      <c r="WIZ122" s="1845"/>
      <c r="WJA122" s="1538"/>
      <c r="WJB122" s="1845"/>
      <c r="WJC122" s="1538"/>
      <c r="WJD122" s="1845"/>
      <c r="WJE122" s="1538"/>
      <c r="WJF122" s="1845"/>
      <c r="WJG122" s="1538"/>
      <c r="WJH122" s="1845"/>
      <c r="WJI122" s="1538"/>
      <c r="WJJ122" s="1845"/>
      <c r="WJK122" s="1538"/>
      <c r="WJL122" s="1845"/>
      <c r="WJM122" s="1538"/>
      <c r="WJN122" s="1845"/>
      <c r="WJO122" s="1538"/>
      <c r="WJP122" s="1845"/>
      <c r="WJQ122" s="1538"/>
      <c r="WJR122" s="1845"/>
      <c r="WJS122" s="1538"/>
      <c r="WJT122" s="1845"/>
      <c r="WJU122" s="1538"/>
      <c r="WJV122" s="1845"/>
      <c r="WJW122" s="1538"/>
      <c r="WJX122" s="1845"/>
      <c r="WJY122" s="1538"/>
      <c r="WJZ122" s="1845"/>
      <c r="WKA122" s="1538"/>
      <c r="WKB122" s="1845"/>
      <c r="WKC122" s="1538"/>
      <c r="WKD122" s="1845"/>
      <c r="WKE122" s="1538"/>
      <c r="WKF122" s="1845"/>
      <c r="WKG122" s="1538"/>
      <c r="WKH122" s="1845"/>
      <c r="WKI122" s="1538"/>
      <c r="WKJ122" s="1845"/>
      <c r="WKK122" s="1538"/>
      <c r="WKL122" s="1845"/>
      <c r="WKM122" s="1538"/>
      <c r="WKN122" s="1845"/>
      <c r="WKO122" s="1538"/>
      <c r="WKP122" s="1845"/>
      <c r="WKQ122" s="1538"/>
      <c r="WKR122" s="1845"/>
      <c r="WKS122" s="1538"/>
      <c r="WKT122" s="1845"/>
      <c r="WKU122" s="1538"/>
      <c r="WKV122" s="1845"/>
      <c r="WKW122" s="1538"/>
      <c r="WKX122" s="1845"/>
      <c r="WKY122" s="1538"/>
      <c r="WKZ122" s="1845"/>
      <c r="WLA122" s="1538"/>
      <c r="WLB122" s="1845"/>
      <c r="WLC122" s="1538"/>
      <c r="WLD122" s="1845"/>
      <c r="WLE122" s="1538"/>
      <c r="WLF122" s="1845"/>
      <c r="WLG122" s="1538"/>
      <c r="WLH122" s="1845"/>
      <c r="WLI122" s="1538"/>
      <c r="WLJ122" s="1845"/>
      <c r="WLK122" s="1538"/>
      <c r="WLL122" s="1845"/>
      <c r="WLM122" s="1538"/>
      <c r="WLN122" s="1845"/>
      <c r="WLO122" s="1538"/>
      <c r="WLP122" s="1845"/>
      <c r="WLQ122" s="1538"/>
      <c r="WLR122" s="1845"/>
      <c r="WLS122" s="1538"/>
      <c r="WLT122" s="1845"/>
      <c r="WLU122" s="1538"/>
      <c r="WLV122" s="1845"/>
      <c r="WLW122" s="1538"/>
      <c r="WLX122" s="1845"/>
      <c r="WLY122" s="1538"/>
      <c r="WLZ122" s="1845"/>
      <c r="WMA122" s="1538"/>
      <c r="WMB122" s="1845"/>
      <c r="WMC122" s="1538"/>
      <c r="WMD122" s="1845"/>
      <c r="WME122" s="1538"/>
      <c r="WMF122" s="1845"/>
      <c r="WMG122" s="1538"/>
      <c r="WMH122" s="1845"/>
      <c r="WMI122" s="1538"/>
      <c r="WMJ122" s="1845"/>
      <c r="WMK122" s="1538"/>
      <c r="WML122" s="1845"/>
      <c r="WMM122" s="1538"/>
      <c r="WMN122" s="1845"/>
      <c r="WMO122" s="1538"/>
      <c r="WMP122" s="1845"/>
      <c r="WMQ122" s="1538"/>
      <c r="WMR122" s="1845"/>
      <c r="WMS122" s="1538"/>
      <c r="WMT122" s="1845"/>
      <c r="WMU122" s="1538"/>
      <c r="WMV122" s="1845"/>
      <c r="WMW122" s="1538"/>
      <c r="WMX122" s="1845"/>
      <c r="WMY122" s="1538"/>
      <c r="WMZ122" s="1845"/>
      <c r="WNA122" s="1538"/>
      <c r="WNB122" s="1845"/>
      <c r="WNC122" s="1538"/>
      <c r="WND122" s="1845"/>
      <c r="WNE122" s="1538"/>
      <c r="WNF122" s="1845"/>
      <c r="WNG122" s="1538"/>
      <c r="WNH122" s="1845"/>
      <c r="WNI122" s="1538"/>
      <c r="WNJ122" s="1845"/>
      <c r="WNK122" s="1538"/>
      <c r="WNL122" s="1845"/>
      <c r="WNM122" s="1538"/>
      <c r="WNN122" s="1845"/>
      <c r="WNO122" s="1538"/>
      <c r="WNP122" s="1845"/>
      <c r="WNQ122" s="1538"/>
      <c r="WNR122" s="1845"/>
      <c r="WNS122" s="1538"/>
      <c r="WNT122" s="1845"/>
      <c r="WNU122" s="1538"/>
      <c r="WNV122" s="1845"/>
      <c r="WNW122" s="1538"/>
      <c r="WNX122" s="1845"/>
      <c r="WNY122" s="1538"/>
      <c r="WNZ122" s="1845"/>
      <c r="WOA122" s="1538"/>
      <c r="WOB122" s="1845"/>
      <c r="WOC122" s="1538"/>
      <c r="WOD122" s="1845"/>
      <c r="WOE122" s="1538"/>
      <c r="WOF122" s="1845"/>
      <c r="WOG122" s="1538"/>
      <c r="WOH122" s="1845"/>
      <c r="WOI122" s="1538"/>
      <c r="WOJ122" s="1845"/>
      <c r="WOK122" s="1538"/>
      <c r="WOL122" s="1845"/>
      <c r="WOM122" s="1538"/>
      <c r="WON122" s="1845"/>
      <c r="WOO122" s="1538"/>
      <c r="WOP122" s="1845"/>
      <c r="WOQ122" s="1538"/>
      <c r="WOR122" s="1845"/>
      <c r="WOS122" s="1538"/>
      <c r="WOT122" s="1845"/>
      <c r="WOU122" s="1538"/>
      <c r="WOV122" s="1845"/>
      <c r="WOW122" s="1538"/>
      <c r="WOX122" s="1845"/>
      <c r="WOY122" s="1538"/>
      <c r="WOZ122" s="1845"/>
      <c r="WPA122" s="1538"/>
      <c r="WPB122" s="1845"/>
      <c r="WPC122" s="1538"/>
      <c r="WPD122" s="1845"/>
      <c r="WPE122" s="1538"/>
      <c r="WPF122" s="1845"/>
      <c r="WPG122" s="1538"/>
      <c r="WPH122" s="1845"/>
      <c r="WPI122" s="1538"/>
      <c r="WPJ122" s="1845"/>
      <c r="WPK122" s="1538"/>
      <c r="WPL122" s="1845"/>
      <c r="WPM122" s="1538"/>
      <c r="WPN122" s="1845"/>
      <c r="WPO122" s="1538"/>
      <c r="WPP122" s="1845"/>
      <c r="WPQ122" s="1538"/>
      <c r="WPR122" s="1845"/>
      <c r="WPS122" s="1538"/>
      <c r="WPT122" s="1845"/>
      <c r="WPU122" s="1538"/>
      <c r="WPV122" s="1845"/>
      <c r="WPW122" s="1538"/>
      <c r="WPX122" s="1845"/>
      <c r="WPY122" s="1538"/>
      <c r="WPZ122" s="1845"/>
      <c r="WQA122" s="1538"/>
      <c r="WQB122" s="1845"/>
      <c r="WQC122" s="1538"/>
      <c r="WQD122" s="1845"/>
      <c r="WQE122" s="1538"/>
      <c r="WQF122" s="1845"/>
      <c r="WQG122" s="1538"/>
      <c r="WQH122" s="1845"/>
      <c r="WQI122" s="1538"/>
      <c r="WQJ122" s="1845"/>
      <c r="WQK122" s="1538"/>
      <c r="WQL122" s="1845"/>
      <c r="WQM122" s="1538"/>
      <c r="WQN122" s="1845"/>
      <c r="WQO122" s="1538"/>
      <c r="WQP122" s="1845"/>
      <c r="WQQ122" s="1538"/>
      <c r="WQR122" s="1845"/>
      <c r="WQS122" s="1538"/>
      <c r="WQT122" s="1845"/>
      <c r="WQU122" s="1538"/>
      <c r="WQV122" s="1845"/>
      <c r="WQW122" s="1538"/>
      <c r="WQX122" s="1845"/>
      <c r="WQY122" s="1538"/>
      <c r="WQZ122" s="1845"/>
      <c r="WRA122" s="1538"/>
      <c r="WRB122" s="1845"/>
      <c r="WRC122" s="1538"/>
      <c r="WRD122" s="1845"/>
      <c r="WRE122" s="1538"/>
      <c r="WRF122" s="1845"/>
      <c r="WRG122" s="1538"/>
      <c r="WRH122" s="1845"/>
      <c r="WRI122" s="1538"/>
      <c r="WRJ122" s="1845"/>
      <c r="WRK122" s="1538"/>
      <c r="WRL122" s="1845"/>
      <c r="WRM122" s="1538"/>
      <c r="WRN122" s="1845"/>
      <c r="WRO122" s="1538"/>
      <c r="WRP122" s="1845"/>
      <c r="WRQ122" s="1538"/>
      <c r="WRR122" s="1845"/>
      <c r="WRS122" s="1538"/>
      <c r="WRT122" s="1845"/>
      <c r="WRU122" s="1538"/>
      <c r="WRV122" s="1845"/>
      <c r="WRW122" s="1538"/>
      <c r="WRX122" s="1845"/>
      <c r="WRY122" s="1538"/>
      <c r="WRZ122" s="1845"/>
      <c r="WSA122" s="1538"/>
      <c r="WSB122" s="1845"/>
      <c r="WSC122" s="1538"/>
      <c r="WSD122" s="1845"/>
      <c r="WSE122" s="1538"/>
      <c r="WSF122" s="1845"/>
      <c r="WSG122" s="1538"/>
      <c r="WSH122" s="1845"/>
      <c r="WSI122" s="1538"/>
      <c r="WSJ122" s="1845"/>
      <c r="WSK122" s="1538"/>
      <c r="WSL122" s="1845"/>
      <c r="WSM122" s="1538"/>
      <c r="WSN122" s="1845"/>
      <c r="WSO122" s="1538"/>
      <c r="WSP122" s="1845"/>
      <c r="WSQ122" s="1538"/>
      <c r="WSR122" s="1845"/>
      <c r="WSS122" s="1538"/>
      <c r="WST122" s="1845"/>
      <c r="WSU122" s="1538"/>
      <c r="WSV122" s="1845"/>
      <c r="WSW122" s="1538"/>
      <c r="WSX122" s="1845"/>
      <c r="WSY122" s="1538"/>
      <c r="WSZ122" s="1845"/>
      <c r="WTA122" s="1538"/>
      <c r="WTB122" s="1845"/>
      <c r="WTC122" s="1538"/>
      <c r="WTD122" s="1845"/>
      <c r="WTE122" s="1538"/>
      <c r="WTF122" s="1845"/>
      <c r="WTG122" s="1538"/>
      <c r="WTH122" s="1845"/>
      <c r="WTI122" s="1538"/>
      <c r="WTJ122" s="1845"/>
      <c r="WTK122" s="1538"/>
      <c r="WTL122" s="1845"/>
      <c r="WTM122" s="1538"/>
      <c r="WTN122" s="1845"/>
      <c r="WTO122" s="1538"/>
      <c r="WTP122" s="1845"/>
      <c r="WTQ122" s="1538"/>
      <c r="WTR122" s="1845"/>
      <c r="WTS122" s="1538"/>
      <c r="WTT122" s="1845"/>
      <c r="WTU122" s="1538"/>
      <c r="WTV122" s="1845"/>
      <c r="WTW122" s="1538"/>
      <c r="WTX122" s="1845"/>
      <c r="WTY122" s="1538"/>
      <c r="WTZ122" s="1845"/>
      <c r="WUA122" s="1538"/>
      <c r="WUB122" s="1845"/>
      <c r="WUC122" s="1538"/>
      <c r="WUD122" s="1845"/>
      <c r="WUE122" s="1538"/>
      <c r="WUF122" s="1845"/>
      <c r="WUG122" s="1538"/>
      <c r="WUH122" s="1845"/>
      <c r="WUI122" s="1538"/>
      <c r="WUJ122" s="1845"/>
      <c r="WUK122" s="1538"/>
      <c r="WUL122" s="1845"/>
      <c r="WUM122" s="1538"/>
      <c r="WUN122" s="1845"/>
      <c r="WUO122" s="1538"/>
      <c r="WUP122" s="1845"/>
      <c r="WUQ122" s="1538"/>
      <c r="WUR122" s="1845"/>
      <c r="WUS122" s="1538"/>
      <c r="WUT122" s="1845"/>
      <c r="WUU122" s="1538"/>
      <c r="WUV122" s="1845"/>
      <c r="WUW122" s="1538"/>
      <c r="WUX122" s="1845"/>
      <c r="WUY122" s="1538"/>
      <c r="WUZ122" s="1845"/>
      <c r="WVA122" s="1538"/>
      <c r="WVB122" s="1845"/>
      <c r="WVC122" s="1538"/>
      <c r="WVD122" s="1845"/>
      <c r="WVE122" s="1538"/>
      <c r="WVF122" s="1845"/>
      <c r="WVG122" s="1538"/>
      <c r="WVH122" s="1845"/>
      <c r="WVI122" s="1538"/>
      <c r="WVJ122" s="1845"/>
      <c r="WVK122" s="1538"/>
      <c r="WVL122" s="1845"/>
      <c r="WVM122" s="1538"/>
      <c r="WVN122" s="1845"/>
      <c r="WVO122" s="1538"/>
      <c r="WVP122" s="1845"/>
      <c r="WVQ122" s="1538"/>
      <c r="WVR122" s="1845"/>
      <c r="WVS122" s="1538"/>
      <c r="WVT122" s="1845"/>
      <c r="WVU122" s="1538"/>
      <c r="WVV122" s="1845"/>
      <c r="WVW122" s="1538"/>
      <c r="WVX122" s="1845"/>
      <c r="WVY122" s="1538"/>
      <c r="WVZ122" s="1845"/>
      <c r="WWA122" s="1538"/>
      <c r="WWB122" s="1845"/>
      <c r="WWC122" s="1538"/>
      <c r="WWD122" s="1845"/>
      <c r="WWE122" s="1538"/>
      <c r="WWF122" s="1845"/>
      <c r="WWG122" s="1538"/>
      <c r="WWH122" s="1845"/>
      <c r="WWI122" s="1538"/>
      <c r="WWJ122" s="1845"/>
      <c r="WWK122" s="1538"/>
      <c r="WWL122" s="1845"/>
      <c r="WWM122" s="1538"/>
      <c r="WWN122" s="1845"/>
      <c r="WWO122" s="1538"/>
      <c r="WWP122" s="1845"/>
      <c r="WWQ122" s="1538"/>
      <c r="WWR122" s="1845"/>
      <c r="WWS122" s="1538"/>
      <c r="WWT122" s="1845"/>
      <c r="WWU122" s="1538"/>
      <c r="WWV122" s="1845"/>
      <c r="WWW122" s="1538"/>
      <c r="WWX122" s="1845"/>
      <c r="WWY122" s="1538"/>
      <c r="WWZ122" s="1845"/>
      <c r="WXA122" s="1538"/>
      <c r="WXB122" s="1845"/>
      <c r="WXC122" s="1538"/>
      <c r="WXD122" s="1845"/>
      <c r="WXE122" s="1538"/>
      <c r="WXF122" s="1845"/>
      <c r="WXG122" s="1538"/>
      <c r="WXH122" s="1845"/>
      <c r="WXI122" s="1538"/>
      <c r="WXJ122" s="1845"/>
      <c r="WXK122" s="1538"/>
      <c r="WXL122" s="1845"/>
      <c r="WXM122" s="1538"/>
      <c r="WXN122" s="1845"/>
      <c r="WXO122" s="1538"/>
      <c r="WXP122" s="1845"/>
      <c r="WXQ122" s="1538"/>
      <c r="WXR122" s="1845"/>
      <c r="WXS122" s="1538"/>
      <c r="WXT122" s="1845"/>
      <c r="WXU122" s="1538"/>
      <c r="WXV122" s="1845"/>
      <c r="WXW122" s="1538"/>
      <c r="WXX122" s="1845"/>
      <c r="WXY122" s="1538"/>
      <c r="WXZ122" s="1845"/>
      <c r="WYA122" s="1538"/>
      <c r="WYB122" s="1845"/>
      <c r="WYC122" s="1538"/>
      <c r="WYD122" s="1845"/>
      <c r="WYE122" s="1538"/>
      <c r="WYF122" s="1845"/>
      <c r="WYG122" s="1538"/>
      <c r="WYH122" s="1845"/>
      <c r="WYI122" s="1538"/>
      <c r="WYJ122" s="1845"/>
      <c r="WYK122" s="1538"/>
      <c r="WYL122" s="1845"/>
      <c r="WYM122" s="1538"/>
      <c r="WYN122" s="1845"/>
      <c r="WYO122" s="1538"/>
      <c r="WYP122" s="1845"/>
      <c r="WYQ122" s="1538"/>
      <c r="WYR122" s="1845"/>
      <c r="WYS122" s="1538"/>
      <c r="WYT122" s="1845"/>
      <c r="WYU122" s="1538"/>
      <c r="WYV122" s="1845"/>
      <c r="WYW122" s="1538"/>
      <c r="WYX122" s="1845"/>
      <c r="WYY122" s="1538"/>
      <c r="WYZ122" s="1845"/>
      <c r="WZA122" s="1538"/>
      <c r="WZB122" s="1845"/>
      <c r="WZC122" s="1538"/>
      <c r="WZD122" s="1845"/>
      <c r="WZE122" s="1538"/>
      <c r="WZF122" s="1845"/>
      <c r="WZG122" s="1538"/>
      <c r="WZH122" s="1845"/>
      <c r="WZI122" s="1538"/>
      <c r="WZJ122" s="1845"/>
      <c r="WZK122" s="1538"/>
      <c r="WZL122" s="1845"/>
      <c r="WZM122" s="1538"/>
      <c r="WZN122" s="1845"/>
      <c r="WZO122" s="1538"/>
      <c r="WZP122" s="1845"/>
      <c r="WZQ122" s="1538"/>
      <c r="WZR122" s="1845"/>
      <c r="WZS122" s="1538"/>
      <c r="WZT122" s="1845"/>
      <c r="WZU122" s="1538"/>
      <c r="WZV122" s="1845"/>
      <c r="WZW122" s="1538"/>
      <c r="WZX122" s="1845"/>
      <c r="WZY122" s="1538"/>
      <c r="WZZ122" s="1845"/>
      <c r="XAA122" s="1538"/>
      <c r="XAB122" s="1845"/>
      <c r="XAC122" s="1538"/>
      <c r="XAD122" s="1845"/>
      <c r="XAE122" s="1538"/>
      <c r="XAF122" s="1845"/>
      <c r="XAG122" s="1538"/>
      <c r="XAH122" s="1845"/>
      <c r="XAI122" s="1538"/>
      <c r="XAJ122" s="1845"/>
      <c r="XAK122" s="1538"/>
      <c r="XAL122" s="1845"/>
      <c r="XAM122" s="1538"/>
      <c r="XAN122" s="1845"/>
      <c r="XAO122" s="1538"/>
      <c r="XAP122" s="1845"/>
      <c r="XAQ122" s="1538"/>
      <c r="XAR122" s="1845"/>
      <c r="XAS122" s="1538"/>
      <c r="XAT122" s="1845"/>
      <c r="XAU122" s="1538"/>
      <c r="XAV122" s="1845"/>
      <c r="XAW122" s="1538"/>
      <c r="XAX122" s="1845"/>
      <c r="XAY122" s="1538"/>
      <c r="XAZ122" s="1845"/>
      <c r="XBA122" s="1538"/>
      <c r="XBB122" s="1845"/>
      <c r="XBC122" s="1538"/>
      <c r="XBD122" s="1845"/>
      <c r="XBE122" s="1538"/>
      <c r="XBF122" s="1845"/>
      <c r="XBG122" s="1538"/>
      <c r="XBH122" s="1845"/>
      <c r="XBI122" s="1538"/>
      <c r="XBJ122" s="1845"/>
      <c r="XBK122" s="1538"/>
      <c r="XBL122" s="1845"/>
      <c r="XBM122" s="1538"/>
      <c r="XBN122" s="1845"/>
      <c r="XBO122" s="1538"/>
      <c r="XBP122" s="1845"/>
      <c r="XBQ122" s="1538"/>
      <c r="XBR122" s="1845"/>
      <c r="XBS122" s="1538"/>
      <c r="XBT122" s="1845"/>
      <c r="XBU122" s="1538"/>
      <c r="XBV122" s="1845"/>
      <c r="XBW122" s="1538"/>
      <c r="XBX122" s="1845"/>
      <c r="XBY122" s="1538"/>
      <c r="XBZ122" s="1845"/>
      <c r="XCA122" s="1538"/>
      <c r="XCB122" s="1845"/>
      <c r="XCC122" s="1538"/>
      <c r="XCD122" s="1845"/>
      <c r="XCE122" s="1538"/>
      <c r="XCF122" s="1845"/>
      <c r="XCG122" s="1538"/>
      <c r="XCH122" s="1845"/>
      <c r="XCI122" s="1538"/>
      <c r="XCJ122" s="1845"/>
      <c r="XCK122" s="1538"/>
      <c r="XCL122" s="1845"/>
      <c r="XCM122" s="1538"/>
      <c r="XCN122" s="1845"/>
      <c r="XCO122" s="1538"/>
      <c r="XCP122" s="1845"/>
      <c r="XCQ122" s="1538"/>
      <c r="XCR122" s="1845"/>
      <c r="XCS122" s="1538"/>
      <c r="XCT122" s="1845"/>
      <c r="XCU122" s="1538"/>
      <c r="XCV122" s="1845"/>
      <c r="XCW122" s="1538"/>
      <c r="XCX122" s="1845"/>
      <c r="XCY122" s="1538"/>
      <c r="XCZ122" s="1845"/>
      <c r="XDA122" s="1538"/>
      <c r="XDB122" s="1845"/>
      <c r="XDC122" s="1538"/>
      <c r="XDD122" s="1845"/>
      <c r="XDE122" s="1538"/>
      <c r="XDF122" s="1845"/>
      <c r="XDG122" s="1538"/>
      <c r="XDH122" s="1845"/>
      <c r="XDI122" s="1538"/>
      <c r="XDJ122" s="1845"/>
      <c r="XDK122" s="1538"/>
      <c r="XDL122" s="1845"/>
      <c r="XDM122" s="1538"/>
      <c r="XDN122" s="1845"/>
      <c r="XDO122" s="1538"/>
      <c r="XDP122" s="1845"/>
      <c r="XDQ122" s="1538"/>
      <c r="XDR122" s="1845"/>
      <c r="XDS122" s="1538"/>
      <c r="XDT122" s="1845"/>
      <c r="XDU122" s="1538"/>
      <c r="XDV122" s="1845"/>
      <c r="XDW122" s="1538"/>
      <c r="XDX122" s="1845"/>
      <c r="XDY122" s="1538"/>
      <c r="XDZ122" s="1845"/>
      <c r="XEA122" s="1538"/>
      <c r="XEB122" s="1845"/>
      <c r="XEC122" s="1538"/>
      <c r="XED122" s="1845"/>
      <c r="XEE122" s="1538"/>
      <c r="XEF122" s="1845"/>
      <c r="XEG122" s="1538"/>
      <c r="XEH122" s="1845"/>
      <c r="XEI122" s="1538"/>
      <c r="XEJ122" s="1845"/>
      <c r="XEK122" s="1538"/>
      <c r="XEL122" s="1845"/>
      <c r="XEM122" s="1538"/>
      <c r="XEN122" s="1845"/>
      <c r="XEO122" s="1538"/>
      <c r="XEP122" s="1845"/>
      <c r="XEQ122" s="1538"/>
      <c r="XER122" s="1845"/>
      <c r="XES122" s="1538"/>
      <c r="XET122" s="1845"/>
      <c r="XEU122" s="1538"/>
      <c r="XEV122" s="1845"/>
      <c r="XEW122" s="1538"/>
      <c r="XEX122" s="1845"/>
      <c r="XEY122" s="1538"/>
      <c r="XEZ122" s="1845"/>
      <c r="XFA122" s="1538"/>
      <c r="XFB122" s="1845"/>
      <c r="XFC122" s="1538"/>
      <c r="XFD122" s="1845"/>
    </row>
    <row r="123" spans="1:16384" ht="12.75">
      <c r="A123" s="1538"/>
      <c r="B123" s="1571" t="s">
        <v>1654</v>
      </c>
      <c r="C123" s="1544" t="str">
        <f>C566</f>
        <v>COMPRA DE SILLAS DE RUEDAS, CAMAS, ANDADERAS, PAÑALES Y MULETAS PARA AL CLINICA DEL DOLOR Y CUIDADOS PALIATIVOS, DISTRITO CAHUITA, 2018</v>
      </c>
      <c r="D123" s="1544">
        <f>D566</f>
        <v>0</v>
      </c>
      <c r="E123" s="1844" t="e">
        <f t="shared" si="5"/>
        <v>#DIV/0!</v>
      </c>
      <c r="F123" s="1845"/>
      <c r="G123" s="1538"/>
      <c r="H123" s="1845"/>
      <c r="I123" s="1538"/>
      <c r="J123" s="1845"/>
      <c r="K123" s="1538"/>
      <c r="L123" s="1845"/>
      <c r="M123" s="1538"/>
      <c r="N123" s="1845"/>
      <c r="O123" s="1538"/>
      <c r="P123" s="1845"/>
      <c r="Q123" s="1538"/>
      <c r="R123" s="1845"/>
      <c r="S123" s="1538"/>
      <c r="T123" s="1845"/>
      <c r="U123" s="1538"/>
      <c r="V123" s="1845"/>
      <c r="W123" s="1538"/>
      <c r="X123" s="1845"/>
      <c r="Y123" s="1538"/>
      <c r="Z123" s="1845"/>
      <c r="AA123" s="1538"/>
      <c r="AB123" s="1845"/>
      <c r="AC123" s="1538"/>
      <c r="AD123" s="1845"/>
      <c r="AE123" s="1538"/>
      <c r="AF123" s="1845"/>
      <c r="AG123" s="1538"/>
      <c r="AH123" s="1845"/>
      <c r="AI123" s="1538"/>
      <c r="AJ123" s="1845"/>
      <c r="AK123" s="1538"/>
      <c r="AL123" s="1845"/>
      <c r="AM123" s="1538"/>
      <c r="AN123" s="1845"/>
      <c r="AO123" s="1538"/>
      <c r="AP123" s="1845"/>
      <c r="AQ123" s="1538"/>
      <c r="AR123" s="1845"/>
      <c r="AS123" s="1538"/>
      <c r="AT123" s="1845"/>
      <c r="AU123" s="1538"/>
      <c r="AV123" s="1845"/>
      <c r="AW123" s="1538"/>
      <c r="AX123" s="1845"/>
      <c r="AY123" s="1538"/>
      <c r="AZ123" s="1845"/>
      <c r="BA123" s="1538"/>
      <c r="BB123" s="1845"/>
      <c r="BC123" s="1538"/>
      <c r="BD123" s="1845"/>
      <c r="BE123" s="1538"/>
      <c r="BF123" s="1845"/>
      <c r="BG123" s="1538"/>
      <c r="BH123" s="1845"/>
      <c r="BI123" s="1538"/>
      <c r="BJ123" s="1845"/>
      <c r="BK123" s="1538"/>
      <c r="BL123" s="1845"/>
      <c r="BM123" s="1538"/>
      <c r="BN123" s="1845"/>
      <c r="BO123" s="1538"/>
      <c r="BP123" s="1845"/>
      <c r="BQ123" s="1538"/>
      <c r="BR123" s="1845"/>
      <c r="BS123" s="1538"/>
      <c r="BT123" s="1845"/>
      <c r="BU123" s="1538"/>
      <c r="BV123" s="1845"/>
      <c r="BW123" s="1538"/>
      <c r="BX123" s="1845"/>
      <c r="BY123" s="1538"/>
      <c r="BZ123" s="1845"/>
      <c r="CA123" s="1538"/>
      <c r="CB123" s="1845"/>
      <c r="CC123" s="1538"/>
      <c r="CD123" s="1845"/>
      <c r="CE123" s="1538"/>
      <c r="CF123" s="1845"/>
      <c r="CG123" s="1538"/>
      <c r="CH123" s="1845"/>
      <c r="CI123" s="1538"/>
      <c r="CJ123" s="1845"/>
      <c r="CK123" s="1538"/>
      <c r="CL123" s="1845"/>
      <c r="CM123" s="1538"/>
      <c r="CN123" s="1845"/>
      <c r="CO123" s="1538"/>
      <c r="CP123" s="1845"/>
      <c r="CQ123" s="1538"/>
      <c r="CR123" s="1845"/>
      <c r="CS123" s="1538"/>
      <c r="CT123" s="1845"/>
      <c r="CU123" s="1538"/>
      <c r="CV123" s="1845"/>
      <c r="CW123" s="1538"/>
      <c r="CX123" s="1845"/>
      <c r="CY123" s="1538"/>
      <c r="CZ123" s="1845"/>
      <c r="DA123" s="1538"/>
      <c r="DB123" s="1845"/>
      <c r="DC123" s="1538"/>
      <c r="DD123" s="1845"/>
      <c r="DE123" s="1538"/>
      <c r="DF123" s="1845"/>
      <c r="DG123" s="1538"/>
      <c r="DH123" s="1845"/>
      <c r="DI123" s="1538"/>
      <c r="DJ123" s="1845"/>
      <c r="DK123" s="1538"/>
      <c r="DL123" s="1845"/>
      <c r="DM123" s="1538"/>
      <c r="DN123" s="1845"/>
      <c r="DO123" s="1538"/>
      <c r="DP123" s="1845"/>
      <c r="DQ123" s="1538"/>
      <c r="DR123" s="1845"/>
      <c r="DS123" s="1538"/>
      <c r="DT123" s="1845"/>
      <c r="DU123" s="1538"/>
      <c r="DV123" s="1845"/>
      <c r="DW123" s="1538"/>
      <c r="DX123" s="1845"/>
      <c r="DY123" s="1538"/>
      <c r="DZ123" s="1845"/>
      <c r="EA123" s="1538"/>
      <c r="EB123" s="1845"/>
      <c r="EC123" s="1538"/>
      <c r="ED123" s="1845"/>
      <c r="EE123" s="1538"/>
      <c r="EF123" s="1845"/>
      <c r="EG123" s="1538"/>
      <c r="EH123" s="1845"/>
      <c r="EI123" s="1538"/>
      <c r="EJ123" s="1845"/>
      <c r="EK123" s="1538"/>
      <c r="EL123" s="1845"/>
      <c r="EM123" s="1538"/>
      <c r="EN123" s="1845"/>
      <c r="EO123" s="1538"/>
      <c r="EP123" s="1845"/>
      <c r="EQ123" s="1538"/>
      <c r="ER123" s="1845"/>
      <c r="ES123" s="1538"/>
      <c r="ET123" s="1845"/>
      <c r="EU123" s="1538"/>
      <c r="EV123" s="1845"/>
      <c r="EW123" s="1538"/>
      <c r="EX123" s="1845"/>
      <c r="EY123" s="1538"/>
      <c r="EZ123" s="1845"/>
      <c r="FA123" s="1538"/>
      <c r="FB123" s="1845"/>
      <c r="FC123" s="1538"/>
      <c r="FD123" s="1845"/>
      <c r="FE123" s="1538"/>
      <c r="FF123" s="1845"/>
      <c r="FG123" s="1538"/>
      <c r="FH123" s="1845"/>
      <c r="FI123" s="1538"/>
      <c r="FJ123" s="1845"/>
      <c r="FK123" s="1538"/>
      <c r="FL123" s="1845"/>
      <c r="FM123" s="1538"/>
      <c r="FN123" s="1845"/>
      <c r="FO123" s="1538"/>
      <c r="FP123" s="1845"/>
      <c r="FQ123" s="1538"/>
      <c r="FR123" s="1845"/>
      <c r="FS123" s="1538"/>
      <c r="FT123" s="1845"/>
      <c r="FU123" s="1538"/>
      <c r="FV123" s="1845"/>
      <c r="FW123" s="1538"/>
      <c r="FX123" s="1845"/>
      <c r="FY123" s="1538"/>
      <c r="FZ123" s="1845"/>
      <c r="GA123" s="1538"/>
      <c r="GB123" s="1845"/>
      <c r="GC123" s="1538"/>
      <c r="GD123" s="1845"/>
      <c r="GE123" s="1538"/>
      <c r="GF123" s="1845"/>
      <c r="GG123" s="1538"/>
      <c r="GH123" s="1845"/>
      <c r="GI123" s="1538"/>
      <c r="GJ123" s="1845"/>
      <c r="GK123" s="1538"/>
      <c r="GL123" s="1845"/>
      <c r="GM123" s="1538"/>
      <c r="GN123" s="1845"/>
      <c r="GO123" s="1538"/>
      <c r="GP123" s="1845"/>
      <c r="GQ123" s="1538"/>
      <c r="GR123" s="1845"/>
      <c r="GS123" s="1538"/>
      <c r="GT123" s="1845"/>
      <c r="GU123" s="1538"/>
      <c r="GV123" s="1845"/>
      <c r="GW123" s="1538"/>
      <c r="GX123" s="1845"/>
      <c r="GY123" s="1538"/>
      <c r="GZ123" s="1845"/>
      <c r="HA123" s="1538"/>
      <c r="HB123" s="1845"/>
      <c r="HC123" s="1538"/>
      <c r="HD123" s="1845"/>
      <c r="HE123" s="1538"/>
      <c r="HF123" s="1845"/>
      <c r="HG123" s="1538"/>
      <c r="HH123" s="1845"/>
      <c r="HI123" s="1538"/>
      <c r="HJ123" s="1845"/>
      <c r="HK123" s="1538"/>
      <c r="HL123" s="1845"/>
      <c r="HM123" s="1538"/>
      <c r="HN123" s="1845"/>
      <c r="HO123" s="1538"/>
      <c r="HP123" s="1845"/>
      <c r="HQ123" s="1538"/>
      <c r="HR123" s="1845"/>
      <c r="HS123" s="1538"/>
      <c r="HT123" s="1845"/>
      <c r="HU123" s="1538"/>
      <c r="HV123" s="1845"/>
      <c r="HW123" s="1538"/>
      <c r="HX123" s="1845"/>
      <c r="HY123" s="1538"/>
      <c r="HZ123" s="1845"/>
      <c r="IA123" s="1538"/>
      <c r="IB123" s="1845"/>
      <c r="IC123" s="1538"/>
      <c r="ID123" s="1845"/>
      <c r="IE123" s="1538"/>
      <c r="IF123" s="1845"/>
      <c r="IG123" s="1538"/>
      <c r="IH123" s="1845"/>
      <c r="II123" s="1538"/>
      <c r="IJ123" s="1845"/>
      <c r="IK123" s="1538"/>
      <c r="IL123" s="1845"/>
      <c r="IM123" s="1538"/>
      <c r="IN123" s="1845"/>
      <c r="IO123" s="1538"/>
      <c r="IP123" s="1845"/>
      <c r="IQ123" s="1538"/>
      <c r="IR123" s="1845"/>
      <c r="IS123" s="1538"/>
      <c r="IT123" s="1845"/>
      <c r="IU123" s="1538"/>
      <c r="IV123" s="1845"/>
      <c r="IW123" s="1538"/>
      <c r="IX123" s="1845"/>
      <c r="IY123" s="1538"/>
      <c r="IZ123" s="1845"/>
      <c r="JA123" s="1538"/>
      <c r="JB123" s="1845"/>
      <c r="JC123" s="1538"/>
      <c r="JD123" s="1845"/>
      <c r="JE123" s="1538"/>
      <c r="JF123" s="1845"/>
      <c r="JG123" s="1538"/>
      <c r="JH123" s="1845"/>
      <c r="JI123" s="1538"/>
      <c r="JJ123" s="1845"/>
      <c r="JK123" s="1538"/>
      <c r="JL123" s="1845"/>
      <c r="JM123" s="1538"/>
      <c r="JN123" s="1845"/>
      <c r="JO123" s="1538"/>
      <c r="JP123" s="1845"/>
      <c r="JQ123" s="1538"/>
      <c r="JR123" s="1845"/>
      <c r="JS123" s="1538"/>
      <c r="JT123" s="1845"/>
      <c r="JU123" s="1538"/>
      <c r="JV123" s="1845"/>
      <c r="JW123" s="1538"/>
      <c r="JX123" s="1845"/>
      <c r="JY123" s="1538"/>
      <c r="JZ123" s="1845"/>
      <c r="KA123" s="1538"/>
      <c r="KB123" s="1845"/>
      <c r="KC123" s="1538"/>
      <c r="KD123" s="1845"/>
      <c r="KE123" s="1538"/>
      <c r="KF123" s="1845"/>
      <c r="KG123" s="1538"/>
      <c r="KH123" s="1845"/>
      <c r="KI123" s="1538"/>
      <c r="KJ123" s="1845"/>
      <c r="KK123" s="1538"/>
      <c r="KL123" s="1845"/>
      <c r="KM123" s="1538"/>
      <c r="KN123" s="1845"/>
      <c r="KO123" s="1538"/>
      <c r="KP123" s="1845"/>
      <c r="KQ123" s="1538"/>
      <c r="KR123" s="1845"/>
      <c r="KS123" s="1538"/>
      <c r="KT123" s="1845"/>
      <c r="KU123" s="1538"/>
      <c r="KV123" s="1845"/>
      <c r="KW123" s="1538"/>
      <c r="KX123" s="1845"/>
      <c r="KY123" s="1538"/>
      <c r="KZ123" s="1845"/>
      <c r="LA123" s="1538"/>
      <c r="LB123" s="1845"/>
      <c r="LC123" s="1538"/>
      <c r="LD123" s="1845"/>
      <c r="LE123" s="1538"/>
      <c r="LF123" s="1845"/>
      <c r="LG123" s="1538"/>
      <c r="LH123" s="1845"/>
      <c r="LI123" s="1538"/>
      <c r="LJ123" s="1845"/>
      <c r="LK123" s="1538"/>
      <c r="LL123" s="1845"/>
      <c r="LM123" s="1538"/>
      <c r="LN123" s="1845"/>
      <c r="LO123" s="1538"/>
      <c r="LP123" s="1845"/>
      <c r="LQ123" s="1538"/>
      <c r="LR123" s="1845"/>
      <c r="LS123" s="1538"/>
      <c r="LT123" s="1845"/>
      <c r="LU123" s="1538"/>
      <c r="LV123" s="1845"/>
      <c r="LW123" s="1538"/>
      <c r="LX123" s="1845"/>
      <c r="LY123" s="1538"/>
      <c r="LZ123" s="1845"/>
      <c r="MA123" s="1538"/>
      <c r="MB123" s="1845"/>
      <c r="MC123" s="1538"/>
      <c r="MD123" s="1845"/>
      <c r="ME123" s="1538"/>
      <c r="MF123" s="1845"/>
      <c r="MG123" s="1538"/>
      <c r="MH123" s="1845"/>
      <c r="MI123" s="1538"/>
      <c r="MJ123" s="1845"/>
      <c r="MK123" s="1538"/>
      <c r="ML123" s="1845"/>
      <c r="MM123" s="1538"/>
      <c r="MN123" s="1845"/>
      <c r="MO123" s="1538"/>
      <c r="MP123" s="1845"/>
      <c r="MQ123" s="1538"/>
      <c r="MR123" s="1845"/>
      <c r="MS123" s="1538"/>
      <c r="MT123" s="1845"/>
      <c r="MU123" s="1538"/>
      <c r="MV123" s="1845"/>
      <c r="MW123" s="1538"/>
      <c r="MX123" s="1845"/>
      <c r="MY123" s="1538"/>
      <c r="MZ123" s="1845"/>
      <c r="NA123" s="1538"/>
      <c r="NB123" s="1845"/>
      <c r="NC123" s="1538"/>
      <c r="ND123" s="1845"/>
      <c r="NE123" s="1538"/>
      <c r="NF123" s="1845"/>
      <c r="NG123" s="1538"/>
      <c r="NH123" s="1845"/>
      <c r="NI123" s="1538"/>
      <c r="NJ123" s="1845"/>
      <c r="NK123" s="1538"/>
      <c r="NL123" s="1845"/>
      <c r="NM123" s="1538"/>
      <c r="NN123" s="1845"/>
      <c r="NO123" s="1538"/>
      <c r="NP123" s="1845"/>
      <c r="NQ123" s="1538"/>
      <c r="NR123" s="1845"/>
      <c r="NS123" s="1538"/>
      <c r="NT123" s="1845"/>
      <c r="NU123" s="1538"/>
      <c r="NV123" s="1845"/>
      <c r="NW123" s="1538"/>
      <c r="NX123" s="1845"/>
      <c r="NY123" s="1538"/>
      <c r="NZ123" s="1845"/>
      <c r="OA123" s="1538"/>
      <c r="OB123" s="1845"/>
      <c r="OC123" s="1538"/>
      <c r="OD123" s="1845"/>
      <c r="OE123" s="1538"/>
      <c r="OF123" s="1845"/>
      <c r="OG123" s="1538"/>
      <c r="OH123" s="1845"/>
      <c r="OI123" s="1538"/>
      <c r="OJ123" s="1845"/>
      <c r="OK123" s="1538"/>
      <c r="OL123" s="1845"/>
      <c r="OM123" s="1538"/>
      <c r="ON123" s="1845"/>
      <c r="OO123" s="1538"/>
      <c r="OP123" s="1845"/>
      <c r="OQ123" s="1538"/>
      <c r="OR123" s="1845"/>
      <c r="OS123" s="1538"/>
      <c r="OT123" s="1845"/>
      <c r="OU123" s="1538"/>
      <c r="OV123" s="1845"/>
      <c r="OW123" s="1538"/>
      <c r="OX123" s="1845"/>
      <c r="OY123" s="1538"/>
      <c r="OZ123" s="1845"/>
      <c r="PA123" s="1538"/>
      <c r="PB123" s="1845"/>
      <c r="PC123" s="1538"/>
      <c r="PD123" s="1845"/>
      <c r="PE123" s="1538"/>
      <c r="PF123" s="1845"/>
      <c r="PG123" s="1538"/>
      <c r="PH123" s="1845"/>
      <c r="PI123" s="1538"/>
      <c r="PJ123" s="1845"/>
      <c r="PK123" s="1538"/>
      <c r="PL123" s="1845"/>
      <c r="PM123" s="1538"/>
      <c r="PN123" s="1845"/>
      <c r="PO123" s="1538"/>
      <c r="PP123" s="1845"/>
      <c r="PQ123" s="1538"/>
      <c r="PR123" s="1845"/>
      <c r="PS123" s="1538"/>
      <c r="PT123" s="1845"/>
      <c r="PU123" s="1538"/>
      <c r="PV123" s="1845"/>
      <c r="PW123" s="1538"/>
      <c r="PX123" s="1845"/>
      <c r="PY123" s="1538"/>
      <c r="PZ123" s="1845"/>
      <c r="QA123" s="1538"/>
      <c r="QB123" s="1845"/>
      <c r="QC123" s="1538"/>
      <c r="QD123" s="1845"/>
      <c r="QE123" s="1538"/>
      <c r="QF123" s="1845"/>
      <c r="QG123" s="1538"/>
      <c r="QH123" s="1845"/>
      <c r="QI123" s="1538"/>
      <c r="QJ123" s="1845"/>
      <c r="QK123" s="1538"/>
      <c r="QL123" s="1845"/>
      <c r="QM123" s="1538"/>
      <c r="QN123" s="1845"/>
      <c r="QO123" s="1538"/>
      <c r="QP123" s="1845"/>
      <c r="QQ123" s="1538"/>
      <c r="QR123" s="1845"/>
      <c r="QS123" s="1538"/>
      <c r="QT123" s="1845"/>
      <c r="QU123" s="1538"/>
      <c r="QV123" s="1845"/>
      <c r="QW123" s="1538"/>
      <c r="QX123" s="1845"/>
      <c r="QY123" s="1538"/>
      <c r="QZ123" s="1845"/>
      <c r="RA123" s="1538"/>
      <c r="RB123" s="1845"/>
      <c r="RC123" s="1538"/>
      <c r="RD123" s="1845"/>
      <c r="RE123" s="1538"/>
      <c r="RF123" s="1845"/>
      <c r="RG123" s="1538"/>
      <c r="RH123" s="1845"/>
      <c r="RI123" s="1538"/>
      <c r="RJ123" s="1845"/>
      <c r="RK123" s="1538"/>
      <c r="RL123" s="1845"/>
      <c r="RM123" s="1538"/>
      <c r="RN123" s="1845"/>
      <c r="RO123" s="1538"/>
      <c r="RP123" s="1845"/>
      <c r="RQ123" s="1538"/>
      <c r="RR123" s="1845"/>
      <c r="RS123" s="1538"/>
      <c r="RT123" s="1845"/>
      <c r="RU123" s="1538"/>
      <c r="RV123" s="1845"/>
      <c r="RW123" s="1538"/>
      <c r="RX123" s="1845"/>
      <c r="RY123" s="1538"/>
      <c r="RZ123" s="1845"/>
      <c r="SA123" s="1538"/>
      <c r="SB123" s="1845"/>
      <c r="SC123" s="1538"/>
      <c r="SD123" s="1845"/>
      <c r="SE123" s="1538"/>
      <c r="SF123" s="1845"/>
      <c r="SG123" s="1538"/>
      <c r="SH123" s="1845"/>
      <c r="SI123" s="1538"/>
      <c r="SJ123" s="1845"/>
      <c r="SK123" s="1538"/>
      <c r="SL123" s="1845"/>
      <c r="SM123" s="1538"/>
      <c r="SN123" s="1845"/>
      <c r="SO123" s="1538"/>
      <c r="SP123" s="1845"/>
      <c r="SQ123" s="1538"/>
      <c r="SR123" s="1845"/>
      <c r="SS123" s="1538"/>
      <c r="ST123" s="1845"/>
      <c r="SU123" s="1538"/>
      <c r="SV123" s="1845"/>
      <c r="SW123" s="1538"/>
      <c r="SX123" s="1845"/>
      <c r="SY123" s="1538"/>
      <c r="SZ123" s="1845"/>
      <c r="TA123" s="1538"/>
      <c r="TB123" s="1845"/>
      <c r="TC123" s="1538"/>
      <c r="TD123" s="1845"/>
      <c r="TE123" s="1538"/>
      <c r="TF123" s="1845"/>
      <c r="TG123" s="1538"/>
      <c r="TH123" s="1845"/>
      <c r="TI123" s="1538"/>
      <c r="TJ123" s="1845"/>
      <c r="TK123" s="1538"/>
      <c r="TL123" s="1845"/>
      <c r="TM123" s="1538"/>
      <c r="TN123" s="1845"/>
      <c r="TO123" s="1538"/>
      <c r="TP123" s="1845"/>
      <c r="TQ123" s="1538"/>
      <c r="TR123" s="1845"/>
      <c r="TS123" s="1538"/>
      <c r="TT123" s="1845"/>
      <c r="TU123" s="1538"/>
      <c r="TV123" s="1845"/>
      <c r="TW123" s="1538"/>
      <c r="TX123" s="1845"/>
      <c r="TY123" s="1538"/>
      <c r="TZ123" s="1845"/>
      <c r="UA123" s="1538"/>
      <c r="UB123" s="1845"/>
      <c r="UC123" s="1538"/>
      <c r="UD123" s="1845"/>
      <c r="UE123" s="1538"/>
      <c r="UF123" s="1845"/>
      <c r="UG123" s="1538"/>
      <c r="UH123" s="1845"/>
      <c r="UI123" s="1538"/>
      <c r="UJ123" s="1845"/>
      <c r="UK123" s="1538"/>
      <c r="UL123" s="1845"/>
      <c r="UM123" s="1538"/>
      <c r="UN123" s="1845"/>
      <c r="UO123" s="1538"/>
      <c r="UP123" s="1845"/>
      <c r="UQ123" s="1538"/>
      <c r="UR123" s="1845"/>
      <c r="US123" s="1538"/>
      <c r="UT123" s="1845"/>
      <c r="UU123" s="1538"/>
      <c r="UV123" s="1845"/>
      <c r="UW123" s="1538"/>
      <c r="UX123" s="1845"/>
      <c r="UY123" s="1538"/>
      <c r="UZ123" s="1845"/>
      <c r="VA123" s="1538"/>
      <c r="VB123" s="1845"/>
      <c r="VC123" s="1538"/>
      <c r="VD123" s="1845"/>
      <c r="VE123" s="1538"/>
      <c r="VF123" s="1845"/>
      <c r="VG123" s="1538"/>
      <c r="VH123" s="1845"/>
      <c r="VI123" s="1538"/>
      <c r="VJ123" s="1845"/>
      <c r="VK123" s="1538"/>
      <c r="VL123" s="1845"/>
      <c r="VM123" s="1538"/>
      <c r="VN123" s="1845"/>
      <c r="VO123" s="1538"/>
      <c r="VP123" s="1845"/>
      <c r="VQ123" s="1538"/>
      <c r="VR123" s="1845"/>
      <c r="VS123" s="1538"/>
      <c r="VT123" s="1845"/>
      <c r="VU123" s="1538"/>
      <c r="VV123" s="1845"/>
      <c r="VW123" s="1538"/>
      <c r="VX123" s="1845"/>
      <c r="VY123" s="1538"/>
      <c r="VZ123" s="1845"/>
      <c r="WA123" s="1538"/>
      <c r="WB123" s="1845"/>
      <c r="WC123" s="1538"/>
      <c r="WD123" s="1845"/>
      <c r="WE123" s="1538"/>
      <c r="WF123" s="1845"/>
      <c r="WG123" s="1538"/>
      <c r="WH123" s="1845"/>
      <c r="WI123" s="1538"/>
      <c r="WJ123" s="1845"/>
      <c r="WK123" s="1538"/>
      <c r="WL123" s="1845"/>
      <c r="WM123" s="1538"/>
      <c r="WN123" s="1845"/>
      <c r="WO123" s="1538"/>
      <c r="WP123" s="1845"/>
      <c r="WQ123" s="1538"/>
      <c r="WR123" s="1845"/>
      <c r="WS123" s="1538"/>
      <c r="WT123" s="1845"/>
      <c r="WU123" s="1538"/>
      <c r="WV123" s="1845"/>
      <c r="WW123" s="1538"/>
      <c r="WX123" s="1845"/>
      <c r="WY123" s="1538"/>
      <c r="WZ123" s="1845"/>
      <c r="XA123" s="1538"/>
      <c r="XB123" s="1845"/>
      <c r="XC123" s="1538"/>
      <c r="XD123" s="1845"/>
      <c r="XE123" s="1538"/>
      <c r="XF123" s="1845"/>
      <c r="XG123" s="1538"/>
      <c r="XH123" s="1845"/>
      <c r="XI123" s="1538"/>
      <c r="XJ123" s="1845"/>
      <c r="XK123" s="1538"/>
      <c r="XL123" s="1845"/>
      <c r="XM123" s="1538"/>
      <c r="XN123" s="1845"/>
      <c r="XO123" s="1538"/>
      <c r="XP123" s="1845"/>
      <c r="XQ123" s="1538"/>
      <c r="XR123" s="1845"/>
      <c r="XS123" s="1538"/>
      <c r="XT123" s="1845"/>
      <c r="XU123" s="1538"/>
      <c r="XV123" s="1845"/>
      <c r="XW123" s="1538"/>
      <c r="XX123" s="1845"/>
      <c r="XY123" s="1538"/>
      <c r="XZ123" s="1845"/>
      <c r="YA123" s="1538"/>
      <c r="YB123" s="1845"/>
      <c r="YC123" s="1538"/>
      <c r="YD123" s="1845"/>
      <c r="YE123" s="1538"/>
      <c r="YF123" s="1845"/>
      <c r="YG123" s="1538"/>
      <c r="YH123" s="1845"/>
      <c r="YI123" s="1538"/>
      <c r="YJ123" s="1845"/>
      <c r="YK123" s="1538"/>
      <c r="YL123" s="1845"/>
      <c r="YM123" s="1538"/>
      <c r="YN123" s="1845"/>
      <c r="YO123" s="1538"/>
      <c r="YP123" s="1845"/>
      <c r="YQ123" s="1538"/>
      <c r="YR123" s="1845"/>
      <c r="YS123" s="1538"/>
      <c r="YT123" s="1845"/>
      <c r="YU123" s="1538"/>
      <c r="YV123" s="1845"/>
      <c r="YW123" s="1538"/>
      <c r="YX123" s="1845"/>
      <c r="YY123" s="1538"/>
      <c r="YZ123" s="1845"/>
      <c r="ZA123" s="1538"/>
      <c r="ZB123" s="1845"/>
      <c r="ZC123" s="1538"/>
      <c r="ZD123" s="1845"/>
      <c r="ZE123" s="1538"/>
      <c r="ZF123" s="1845"/>
      <c r="ZG123" s="1538"/>
      <c r="ZH123" s="1845"/>
      <c r="ZI123" s="1538"/>
      <c r="ZJ123" s="1845"/>
      <c r="ZK123" s="1538"/>
      <c r="ZL123" s="1845"/>
      <c r="ZM123" s="1538"/>
      <c r="ZN123" s="1845"/>
      <c r="ZO123" s="1538"/>
      <c r="ZP123" s="1845"/>
      <c r="ZQ123" s="1538"/>
      <c r="ZR123" s="1845"/>
      <c r="ZS123" s="1538"/>
      <c r="ZT123" s="1845"/>
      <c r="ZU123" s="1538"/>
      <c r="ZV123" s="1845"/>
      <c r="ZW123" s="1538"/>
      <c r="ZX123" s="1845"/>
      <c r="ZY123" s="1538"/>
      <c r="ZZ123" s="1845"/>
      <c r="AAA123" s="1538"/>
      <c r="AAB123" s="1845"/>
      <c r="AAC123" s="1538"/>
      <c r="AAD123" s="1845"/>
      <c r="AAE123" s="1538"/>
      <c r="AAF123" s="1845"/>
      <c r="AAG123" s="1538"/>
      <c r="AAH123" s="1845"/>
      <c r="AAI123" s="1538"/>
      <c r="AAJ123" s="1845"/>
      <c r="AAK123" s="1538"/>
      <c r="AAL123" s="1845"/>
      <c r="AAM123" s="1538"/>
      <c r="AAN123" s="1845"/>
      <c r="AAO123" s="1538"/>
      <c r="AAP123" s="1845"/>
      <c r="AAQ123" s="1538"/>
      <c r="AAR123" s="1845"/>
      <c r="AAS123" s="1538"/>
      <c r="AAT123" s="1845"/>
      <c r="AAU123" s="1538"/>
      <c r="AAV123" s="1845"/>
      <c r="AAW123" s="1538"/>
      <c r="AAX123" s="1845"/>
      <c r="AAY123" s="1538"/>
      <c r="AAZ123" s="1845"/>
      <c r="ABA123" s="1538"/>
      <c r="ABB123" s="1845"/>
      <c r="ABC123" s="1538"/>
      <c r="ABD123" s="1845"/>
      <c r="ABE123" s="1538"/>
      <c r="ABF123" s="1845"/>
      <c r="ABG123" s="1538"/>
      <c r="ABH123" s="1845"/>
      <c r="ABI123" s="1538"/>
      <c r="ABJ123" s="1845"/>
      <c r="ABK123" s="1538"/>
      <c r="ABL123" s="1845"/>
      <c r="ABM123" s="1538"/>
      <c r="ABN123" s="1845"/>
      <c r="ABO123" s="1538"/>
      <c r="ABP123" s="1845"/>
      <c r="ABQ123" s="1538"/>
      <c r="ABR123" s="1845"/>
      <c r="ABS123" s="1538"/>
      <c r="ABT123" s="1845"/>
      <c r="ABU123" s="1538"/>
      <c r="ABV123" s="1845"/>
      <c r="ABW123" s="1538"/>
      <c r="ABX123" s="1845"/>
      <c r="ABY123" s="1538"/>
      <c r="ABZ123" s="1845"/>
      <c r="ACA123" s="1538"/>
      <c r="ACB123" s="1845"/>
      <c r="ACC123" s="1538"/>
      <c r="ACD123" s="1845"/>
      <c r="ACE123" s="1538"/>
      <c r="ACF123" s="1845"/>
      <c r="ACG123" s="1538"/>
      <c r="ACH123" s="1845"/>
      <c r="ACI123" s="1538"/>
      <c r="ACJ123" s="1845"/>
      <c r="ACK123" s="1538"/>
      <c r="ACL123" s="1845"/>
      <c r="ACM123" s="1538"/>
      <c r="ACN123" s="1845"/>
      <c r="ACO123" s="1538"/>
      <c r="ACP123" s="1845"/>
      <c r="ACQ123" s="1538"/>
      <c r="ACR123" s="1845"/>
      <c r="ACS123" s="1538"/>
      <c r="ACT123" s="1845"/>
      <c r="ACU123" s="1538"/>
      <c r="ACV123" s="1845"/>
      <c r="ACW123" s="1538"/>
      <c r="ACX123" s="1845"/>
      <c r="ACY123" s="1538"/>
      <c r="ACZ123" s="1845"/>
      <c r="ADA123" s="1538"/>
      <c r="ADB123" s="1845"/>
      <c r="ADC123" s="1538"/>
      <c r="ADD123" s="1845"/>
      <c r="ADE123" s="1538"/>
      <c r="ADF123" s="1845"/>
      <c r="ADG123" s="1538"/>
      <c r="ADH123" s="1845"/>
      <c r="ADI123" s="1538"/>
      <c r="ADJ123" s="1845"/>
      <c r="ADK123" s="1538"/>
      <c r="ADL123" s="1845"/>
      <c r="ADM123" s="1538"/>
      <c r="ADN123" s="1845"/>
      <c r="ADO123" s="1538"/>
      <c r="ADP123" s="1845"/>
      <c r="ADQ123" s="1538"/>
      <c r="ADR123" s="1845"/>
      <c r="ADS123" s="1538"/>
      <c r="ADT123" s="1845"/>
      <c r="ADU123" s="1538"/>
      <c r="ADV123" s="1845"/>
      <c r="ADW123" s="1538"/>
      <c r="ADX123" s="1845"/>
      <c r="ADY123" s="1538"/>
      <c r="ADZ123" s="1845"/>
      <c r="AEA123" s="1538"/>
      <c r="AEB123" s="1845"/>
      <c r="AEC123" s="1538"/>
      <c r="AED123" s="1845"/>
      <c r="AEE123" s="1538"/>
      <c r="AEF123" s="1845"/>
      <c r="AEG123" s="1538"/>
      <c r="AEH123" s="1845"/>
      <c r="AEI123" s="1538"/>
      <c r="AEJ123" s="1845"/>
      <c r="AEK123" s="1538"/>
      <c r="AEL123" s="1845"/>
      <c r="AEM123" s="1538"/>
      <c r="AEN123" s="1845"/>
      <c r="AEO123" s="1538"/>
      <c r="AEP123" s="1845"/>
      <c r="AEQ123" s="1538"/>
      <c r="AER123" s="1845"/>
      <c r="AES123" s="1538"/>
      <c r="AET123" s="1845"/>
      <c r="AEU123" s="1538"/>
      <c r="AEV123" s="1845"/>
      <c r="AEW123" s="1538"/>
      <c r="AEX123" s="1845"/>
      <c r="AEY123" s="1538"/>
      <c r="AEZ123" s="1845"/>
      <c r="AFA123" s="1538"/>
      <c r="AFB123" s="1845"/>
      <c r="AFC123" s="1538"/>
      <c r="AFD123" s="1845"/>
      <c r="AFE123" s="1538"/>
      <c r="AFF123" s="1845"/>
      <c r="AFG123" s="1538"/>
      <c r="AFH123" s="1845"/>
      <c r="AFI123" s="1538"/>
      <c r="AFJ123" s="1845"/>
      <c r="AFK123" s="1538"/>
      <c r="AFL123" s="1845"/>
      <c r="AFM123" s="1538"/>
      <c r="AFN123" s="1845"/>
      <c r="AFO123" s="1538"/>
      <c r="AFP123" s="1845"/>
      <c r="AFQ123" s="1538"/>
      <c r="AFR123" s="1845"/>
      <c r="AFS123" s="1538"/>
      <c r="AFT123" s="1845"/>
      <c r="AFU123" s="1538"/>
      <c r="AFV123" s="1845"/>
      <c r="AFW123" s="1538"/>
      <c r="AFX123" s="1845"/>
      <c r="AFY123" s="1538"/>
      <c r="AFZ123" s="1845"/>
      <c r="AGA123" s="1538"/>
      <c r="AGB123" s="1845"/>
      <c r="AGC123" s="1538"/>
      <c r="AGD123" s="1845"/>
      <c r="AGE123" s="1538"/>
      <c r="AGF123" s="1845"/>
      <c r="AGG123" s="1538"/>
      <c r="AGH123" s="1845"/>
      <c r="AGI123" s="1538"/>
      <c r="AGJ123" s="1845"/>
      <c r="AGK123" s="1538"/>
      <c r="AGL123" s="1845"/>
      <c r="AGM123" s="1538"/>
      <c r="AGN123" s="1845"/>
      <c r="AGO123" s="1538"/>
      <c r="AGP123" s="1845"/>
      <c r="AGQ123" s="1538"/>
      <c r="AGR123" s="1845"/>
      <c r="AGS123" s="1538"/>
      <c r="AGT123" s="1845"/>
      <c r="AGU123" s="1538"/>
      <c r="AGV123" s="1845"/>
      <c r="AGW123" s="1538"/>
      <c r="AGX123" s="1845"/>
      <c r="AGY123" s="1538"/>
      <c r="AGZ123" s="1845"/>
      <c r="AHA123" s="1538"/>
      <c r="AHB123" s="1845"/>
      <c r="AHC123" s="1538"/>
      <c r="AHD123" s="1845"/>
      <c r="AHE123" s="1538"/>
      <c r="AHF123" s="1845"/>
      <c r="AHG123" s="1538"/>
      <c r="AHH123" s="1845"/>
      <c r="AHI123" s="1538"/>
      <c r="AHJ123" s="1845"/>
      <c r="AHK123" s="1538"/>
      <c r="AHL123" s="1845"/>
      <c r="AHM123" s="1538"/>
      <c r="AHN123" s="1845"/>
      <c r="AHO123" s="1538"/>
      <c r="AHP123" s="1845"/>
      <c r="AHQ123" s="1538"/>
      <c r="AHR123" s="1845"/>
      <c r="AHS123" s="1538"/>
      <c r="AHT123" s="1845"/>
      <c r="AHU123" s="1538"/>
      <c r="AHV123" s="1845"/>
      <c r="AHW123" s="1538"/>
      <c r="AHX123" s="1845"/>
      <c r="AHY123" s="1538"/>
      <c r="AHZ123" s="1845"/>
      <c r="AIA123" s="1538"/>
      <c r="AIB123" s="1845"/>
      <c r="AIC123" s="1538"/>
      <c r="AID123" s="1845"/>
      <c r="AIE123" s="1538"/>
      <c r="AIF123" s="1845"/>
      <c r="AIG123" s="1538"/>
      <c r="AIH123" s="1845"/>
      <c r="AII123" s="1538"/>
      <c r="AIJ123" s="1845"/>
      <c r="AIK123" s="1538"/>
      <c r="AIL123" s="1845"/>
      <c r="AIM123" s="1538"/>
      <c r="AIN123" s="1845"/>
      <c r="AIO123" s="1538"/>
      <c r="AIP123" s="1845"/>
      <c r="AIQ123" s="1538"/>
      <c r="AIR123" s="1845"/>
      <c r="AIS123" s="1538"/>
      <c r="AIT123" s="1845"/>
      <c r="AIU123" s="1538"/>
      <c r="AIV123" s="1845"/>
      <c r="AIW123" s="1538"/>
      <c r="AIX123" s="1845"/>
      <c r="AIY123" s="1538"/>
      <c r="AIZ123" s="1845"/>
      <c r="AJA123" s="1538"/>
      <c r="AJB123" s="1845"/>
      <c r="AJC123" s="1538"/>
      <c r="AJD123" s="1845"/>
      <c r="AJE123" s="1538"/>
      <c r="AJF123" s="1845"/>
      <c r="AJG123" s="1538"/>
      <c r="AJH123" s="1845"/>
      <c r="AJI123" s="1538"/>
      <c r="AJJ123" s="1845"/>
      <c r="AJK123" s="1538"/>
      <c r="AJL123" s="1845"/>
      <c r="AJM123" s="1538"/>
      <c r="AJN123" s="1845"/>
      <c r="AJO123" s="1538"/>
      <c r="AJP123" s="1845"/>
      <c r="AJQ123" s="1538"/>
      <c r="AJR123" s="1845"/>
      <c r="AJS123" s="1538"/>
      <c r="AJT123" s="1845"/>
      <c r="AJU123" s="1538"/>
      <c r="AJV123" s="1845"/>
      <c r="AJW123" s="1538"/>
      <c r="AJX123" s="1845"/>
      <c r="AJY123" s="1538"/>
      <c r="AJZ123" s="1845"/>
      <c r="AKA123" s="1538"/>
      <c r="AKB123" s="1845"/>
      <c r="AKC123" s="1538"/>
      <c r="AKD123" s="1845"/>
      <c r="AKE123" s="1538"/>
      <c r="AKF123" s="1845"/>
      <c r="AKG123" s="1538"/>
      <c r="AKH123" s="1845"/>
      <c r="AKI123" s="1538"/>
      <c r="AKJ123" s="1845"/>
      <c r="AKK123" s="1538"/>
      <c r="AKL123" s="1845"/>
      <c r="AKM123" s="1538"/>
      <c r="AKN123" s="1845"/>
      <c r="AKO123" s="1538"/>
      <c r="AKP123" s="1845"/>
      <c r="AKQ123" s="1538"/>
      <c r="AKR123" s="1845"/>
      <c r="AKS123" s="1538"/>
      <c r="AKT123" s="1845"/>
      <c r="AKU123" s="1538"/>
      <c r="AKV123" s="1845"/>
      <c r="AKW123" s="1538"/>
      <c r="AKX123" s="1845"/>
      <c r="AKY123" s="1538"/>
      <c r="AKZ123" s="1845"/>
      <c r="ALA123" s="1538"/>
      <c r="ALB123" s="1845"/>
      <c r="ALC123" s="1538"/>
      <c r="ALD123" s="1845"/>
      <c r="ALE123" s="1538"/>
      <c r="ALF123" s="1845"/>
      <c r="ALG123" s="1538"/>
      <c r="ALH123" s="1845"/>
      <c r="ALI123" s="1538"/>
      <c r="ALJ123" s="1845"/>
      <c r="ALK123" s="1538"/>
      <c r="ALL123" s="1845"/>
      <c r="ALM123" s="1538"/>
      <c r="ALN123" s="1845"/>
      <c r="ALO123" s="1538"/>
      <c r="ALP123" s="1845"/>
      <c r="ALQ123" s="1538"/>
      <c r="ALR123" s="1845"/>
      <c r="ALS123" s="1538"/>
      <c r="ALT123" s="1845"/>
      <c r="ALU123" s="1538"/>
      <c r="ALV123" s="1845"/>
      <c r="ALW123" s="1538"/>
      <c r="ALX123" s="1845"/>
      <c r="ALY123" s="1538"/>
      <c r="ALZ123" s="1845"/>
      <c r="AMA123" s="1538"/>
      <c r="AMB123" s="1845"/>
      <c r="AMC123" s="1538"/>
      <c r="AMD123" s="1845"/>
      <c r="AME123" s="1538"/>
      <c r="AMF123" s="1845"/>
      <c r="AMG123" s="1538"/>
      <c r="AMH123" s="1845"/>
      <c r="AMI123" s="1538"/>
      <c r="AMJ123" s="1845"/>
      <c r="AMK123" s="1538"/>
      <c r="AML123" s="1845"/>
      <c r="AMM123" s="1538"/>
      <c r="AMN123" s="1845"/>
      <c r="AMO123" s="1538"/>
      <c r="AMP123" s="1845"/>
      <c r="AMQ123" s="1538"/>
      <c r="AMR123" s="1845"/>
      <c r="AMS123" s="1538"/>
      <c r="AMT123" s="1845"/>
      <c r="AMU123" s="1538"/>
      <c r="AMV123" s="1845"/>
      <c r="AMW123" s="1538"/>
      <c r="AMX123" s="1845"/>
      <c r="AMY123" s="1538"/>
      <c r="AMZ123" s="1845"/>
      <c r="ANA123" s="1538"/>
      <c r="ANB123" s="1845"/>
      <c r="ANC123" s="1538"/>
      <c r="AND123" s="1845"/>
      <c r="ANE123" s="1538"/>
      <c r="ANF123" s="1845"/>
      <c r="ANG123" s="1538"/>
      <c r="ANH123" s="1845"/>
      <c r="ANI123" s="1538"/>
      <c r="ANJ123" s="1845"/>
      <c r="ANK123" s="1538"/>
      <c r="ANL123" s="1845"/>
      <c r="ANM123" s="1538"/>
      <c r="ANN123" s="1845"/>
      <c r="ANO123" s="1538"/>
      <c r="ANP123" s="1845"/>
      <c r="ANQ123" s="1538"/>
      <c r="ANR123" s="1845"/>
      <c r="ANS123" s="1538"/>
      <c r="ANT123" s="1845"/>
      <c r="ANU123" s="1538"/>
      <c r="ANV123" s="1845"/>
      <c r="ANW123" s="1538"/>
      <c r="ANX123" s="1845"/>
      <c r="ANY123" s="1538"/>
      <c r="ANZ123" s="1845"/>
      <c r="AOA123" s="1538"/>
      <c r="AOB123" s="1845"/>
      <c r="AOC123" s="1538"/>
      <c r="AOD123" s="1845"/>
      <c r="AOE123" s="1538"/>
      <c r="AOF123" s="1845"/>
      <c r="AOG123" s="1538"/>
      <c r="AOH123" s="1845"/>
      <c r="AOI123" s="1538"/>
      <c r="AOJ123" s="1845"/>
      <c r="AOK123" s="1538"/>
      <c r="AOL123" s="1845"/>
      <c r="AOM123" s="1538"/>
      <c r="AON123" s="1845"/>
      <c r="AOO123" s="1538"/>
      <c r="AOP123" s="1845"/>
      <c r="AOQ123" s="1538"/>
      <c r="AOR123" s="1845"/>
      <c r="AOS123" s="1538"/>
      <c r="AOT123" s="1845"/>
      <c r="AOU123" s="1538"/>
      <c r="AOV123" s="1845"/>
      <c r="AOW123" s="1538"/>
      <c r="AOX123" s="1845"/>
      <c r="AOY123" s="1538"/>
      <c r="AOZ123" s="1845"/>
      <c r="APA123" s="1538"/>
      <c r="APB123" s="1845"/>
      <c r="APC123" s="1538"/>
      <c r="APD123" s="1845"/>
      <c r="APE123" s="1538"/>
      <c r="APF123" s="1845"/>
      <c r="APG123" s="1538"/>
      <c r="APH123" s="1845"/>
      <c r="API123" s="1538"/>
      <c r="APJ123" s="1845"/>
      <c r="APK123" s="1538"/>
      <c r="APL123" s="1845"/>
      <c r="APM123" s="1538"/>
      <c r="APN123" s="1845"/>
      <c r="APO123" s="1538"/>
      <c r="APP123" s="1845"/>
      <c r="APQ123" s="1538"/>
      <c r="APR123" s="1845"/>
      <c r="APS123" s="1538"/>
      <c r="APT123" s="1845"/>
      <c r="APU123" s="1538"/>
      <c r="APV123" s="1845"/>
      <c r="APW123" s="1538"/>
      <c r="APX123" s="1845"/>
      <c r="APY123" s="1538"/>
      <c r="APZ123" s="1845"/>
      <c r="AQA123" s="1538"/>
      <c r="AQB123" s="1845"/>
      <c r="AQC123" s="1538"/>
      <c r="AQD123" s="1845"/>
      <c r="AQE123" s="1538"/>
      <c r="AQF123" s="1845"/>
      <c r="AQG123" s="1538"/>
      <c r="AQH123" s="1845"/>
      <c r="AQI123" s="1538"/>
      <c r="AQJ123" s="1845"/>
      <c r="AQK123" s="1538"/>
      <c r="AQL123" s="1845"/>
      <c r="AQM123" s="1538"/>
      <c r="AQN123" s="1845"/>
      <c r="AQO123" s="1538"/>
      <c r="AQP123" s="1845"/>
      <c r="AQQ123" s="1538"/>
      <c r="AQR123" s="1845"/>
      <c r="AQS123" s="1538"/>
      <c r="AQT123" s="1845"/>
      <c r="AQU123" s="1538"/>
      <c r="AQV123" s="1845"/>
      <c r="AQW123" s="1538"/>
      <c r="AQX123" s="1845"/>
      <c r="AQY123" s="1538"/>
      <c r="AQZ123" s="1845"/>
      <c r="ARA123" s="1538"/>
      <c r="ARB123" s="1845"/>
      <c r="ARC123" s="1538"/>
      <c r="ARD123" s="1845"/>
      <c r="ARE123" s="1538"/>
      <c r="ARF123" s="1845"/>
      <c r="ARG123" s="1538"/>
      <c r="ARH123" s="1845"/>
      <c r="ARI123" s="1538"/>
      <c r="ARJ123" s="1845"/>
      <c r="ARK123" s="1538"/>
      <c r="ARL123" s="1845"/>
      <c r="ARM123" s="1538"/>
      <c r="ARN123" s="1845"/>
      <c r="ARO123" s="1538"/>
      <c r="ARP123" s="1845"/>
      <c r="ARQ123" s="1538"/>
      <c r="ARR123" s="1845"/>
      <c r="ARS123" s="1538"/>
      <c r="ART123" s="1845"/>
      <c r="ARU123" s="1538"/>
      <c r="ARV123" s="1845"/>
      <c r="ARW123" s="1538"/>
      <c r="ARX123" s="1845"/>
      <c r="ARY123" s="1538"/>
      <c r="ARZ123" s="1845"/>
      <c r="ASA123" s="1538"/>
      <c r="ASB123" s="1845"/>
      <c r="ASC123" s="1538"/>
      <c r="ASD123" s="1845"/>
      <c r="ASE123" s="1538"/>
      <c r="ASF123" s="1845"/>
      <c r="ASG123" s="1538"/>
      <c r="ASH123" s="1845"/>
      <c r="ASI123" s="1538"/>
      <c r="ASJ123" s="1845"/>
      <c r="ASK123" s="1538"/>
      <c r="ASL123" s="1845"/>
      <c r="ASM123" s="1538"/>
      <c r="ASN123" s="1845"/>
      <c r="ASO123" s="1538"/>
      <c r="ASP123" s="1845"/>
      <c r="ASQ123" s="1538"/>
      <c r="ASR123" s="1845"/>
      <c r="ASS123" s="1538"/>
      <c r="AST123" s="1845"/>
      <c r="ASU123" s="1538"/>
      <c r="ASV123" s="1845"/>
      <c r="ASW123" s="1538"/>
      <c r="ASX123" s="1845"/>
      <c r="ASY123" s="1538"/>
      <c r="ASZ123" s="1845"/>
      <c r="ATA123" s="1538"/>
      <c r="ATB123" s="1845"/>
      <c r="ATC123" s="1538"/>
      <c r="ATD123" s="1845"/>
      <c r="ATE123" s="1538"/>
      <c r="ATF123" s="1845"/>
      <c r="ATG123" s="1538"/>
      <c r="ATH123" s="1845"/>
      <c r="ATI123" s="1538"/>
      <c r="ATJ123" s="1845"/>
      <c r="ATK123" s="1538"/>
      <c r="ATL123" s="1845"/>
      <c r="ATM123" s="1538"/>
      <c r="ATN123" s="1845"/>
      <c r="ATO123" s="1538"/>
      <c r="ATP123" s="1845"/>
      <c r="ATQ123" s="1538"/>
      <c r="ATR123" s="1845"/>
      <c r="ATS123" s="1538"/>
      <c r="ATT123" s="1845"/>
      <c r="ATU123" s="1538"/>
      <c r="ATV123" s="1845"/>
      <c r="ATW123" s="1538"/>
      <c r="ATX123" s="1845"/>
      <c r="ATY123" s="1538"/>
      <c r="ATZ123" s="1845"/>
      <c r="AUA123" s="1538"/>
      <c r="AUB123" s="1845"/>
      <c r="AUC123" s="1538"/>
      <c r="AUD123" s="1845"/>
      <c r="AUE123" s="1538"/>
      <c r="AUF123" s="1845"/>
      <c r="AUG123" s="1538"/>
      <c r="AUH123" s="1845"/>
      <c r="AUI123" s="1538"/>
      <c r="AUJ123" s="1845"/>
      <c r="AUK123" s="1538"/>
      <c r="AUL123" s="1845"/>
      <c r="AUM123" s="1538"/>
      <c r="AUN123" s="1845"/>
      <c r="AUO123" s="1538"/>
      <c r="AUP123" s="1845"/>
      <c r="AUQ123" s="1538"/>
      <c r="AUR123" s="1845"/>
      <c r="AUS123" s="1538"/>
      <c r="AUT123" s="1845"/>
      <c r="AUU123" s="1538"/>
      <c r="AUV123" s="1845"/>
      <c r="AUW123" s="1538"/>
      <c r="AUX123" s="1845"/>
      <c r="AUY123" s="1538"/>
      <c r="AUZ123" s="1845"/>
      <c r="AVA123" s="1538"/>
      <c r="AVB123" s="1845"/>
      <c r="AVC123" s="1538"/>
      <c r="AVD123" s="1845"/>
      <c r="AVE123" s="1538"/>
      <c r="AVF123" s="1845"/>
      <c r="AVG123" s="1538"/>
      <c r="AVH123" s="1845"/>
      <c r="AVI123" s="1538"/>
      <c r="AVJ123" s="1845"/>
      <c r="AVK123" s="1538"/>
      <c r="AVL123" s="1845"/>
      <c r="AVM123" s="1538"/>
      <c r="AVN123" s="1845"/>
      <c r="AVO123" s="1538"/>
      <c r="AVP123" s="1845"/>
      <c r="AVQ123" s="1538"/>
      <c r="AVR123" s="1845"/>
      <c r="AVS123" s="1538"/>
      <c r="AVT123" s="1845"/>
      <c r="AVU123" s="1538"/>
      <c r="AVV123" s="1845"/>
      <c r="AVW123" s="1538"/>
      <c r="AVX123" s="1845"/>
      <c r="AVY123" s="1538"/>
      <c r="AVZ123" s="1845"/>
      <c r="AWA123" s="1538"/>
      <c r="AWB123" s="1845"/>
      <c r="AWC123" s="1538"/>
      <c r="AWD123" s="1845"/>
      <c r="AWE123" s="1538"/>
      <c r="AWF123" s="1845"/>
      <c r="AWG123" s="1538"/>
      <c r="AWH123" s="1845"/>
      <c r="AWI123" s="1538"/>
      <c r="AWJ123" s="1845"/>
      <c r="AWK123" s="1538"/>
      <c r="AWL123" s="1845"/>
      <c r="AWM123" s="1538"/>
      <c r="AWN123" s="1845"/>
      <c r="AWO123" s="1538"/>
      <c r="AWP123" s="1845"/>
      <c r="AWQ123" s="1538"/>
      <c r="AWR123" s="1845"/>
      <c r="AWS123" s="1538"/>
      <c r="AWT123" s="1845"/>
      <c r="AWU123" s="1538"/>
      <c r="AWV123" s="1845"/>
      <c r="AWW123" s="1538"/>
      <c r="AWX123" s="1845"/>
      <c r="AWY123" s="1538"/>
      <c r="AWZ123" s="1845"/>
      <c r="AXA123" s="1538"/>
      <c r="AXB123" s="1845"/>
      <c r="AXC123" s="1538"/>
      <c r="AXD123" s="1845"/>
      <c r="AXE123" s="1538"/>
      <c r="AXF123" s="1845"/>
      <c r="AXG123" s="1538"/>
      <c r="AXH123" s="1845"/>
      <c r="AXI123" s="1538"/>
      <c r="AXJ123" s="1845"/>
      <c r="AXK123" s="1538"/>
      <c r="AXL123" s="1845"/>
      <c r="AXM123" s="1538"/>
      <c r="AXN123" s="1845"/>
      <c r="AXO123" s="1538"/>
      <c r="AXP123" s="1845"/>
      <c r="AXQ123" s="1538"/>
      <c r="AXR123" s="1845"/>
      <c r="AXS123" s="1538"/>
      <c r="AXT123" s="1845"/>
      <c r="AXU123" s="1538"/>
      <c r="AXV123" s="1845"/>
      <c r="AXW123" s="1538"/>
      <c r="AXX123" s="1845"/>
      <c r="AXY123" s="1538"/>
      <c r="AXZ123" s="1845"/>
      <c r="AYA123" s="1538"/>
      <c r="AYB123" s="1845"/>
      <c r="AYC123" s="1538"/>
      <c r="AYD123" s="1845"/>
      <c r="AYE123" s="1538"/>
      <c r="AYF123" s="1845"/>
      <c r="AYG123" s="1538"/>
      <c r="AYH123" s="1845"/>
      <c r="AYI123" s="1538"/>
      <c r="AYJ123" s="1845"/>
      <c r="AYK123" s="1538"/>
      <c r="AYL123" s="1845"/>
      <c r="AYM123" s="1538"/>
      <c r="AYN123" s="1845"/>
      <c r="AYO123" s="1538"/>
      <c r="AYP123" s="1845"/>
      <c r="AYQ123" s="1538"/>
      <c r="AYR123" s="1845"/>
      <c r="AYS123" s="1538"/>
      <c r="AYT123" s="1845"/>
      <c r="AYU123" s="1538"/>
      <c r="AYV123" s="1845"/>
      <c r="AYW123" s="1538"/>
      <c r="AYX123" s="1845"/>
      <c r="AYY123" s="1538"/>
      <c r="AYZ123" s="1845"/>
      <c r="AZA123" s="1538"/>
      <c r="AZB123" s="1845"/>
      <c r="AZC123" s="1538"/>
      <c r="AZD123" s="1845"/>
      <c r="AZE123" s="1538"/>
      <c r="AZF123" s="1845"/>
      <c r="AZG123" s="1538"/>
      <c r="AZH123" s="1845"/>
      <c r="AZI123" s="1538"/>
      <c r="AZJ123" s="1845"/>
      <c r="AZK123" s="1538"/>
      <c r="AZL123" s="1845"/>
      <c r="AZM123" s="1538"/>
      <c r="AZN123" s="1845"/>
      <c r="AZO123" s="1538"/>
      <c r="AZP123" s="1845"/>
      <c r="AZQ123" s="1538"/>
      <c r="AZR123" s="1845"/>
      <c r="AZS123" s="1538"/>
      <c r="AZT123" s="1845"/>
      <c r="AZU123" s="1538"/>
      <c r="AZV123" s="1845"/>
      <c r="AZW123" s="1538"/>
      <c r="AZX123" s="1845"/>
      <c r="AZY123" s="1538"/>
      <c r="AZZ123" s="1845"/>
      <c r="BAA123" s="1538"/>
      <c r="BAB123" s="1845"/>
      <c r="BAC123" s="1538"/>
      <c r="BAD123" s="1845"/>
      <c r="BAE123" s="1538"/>
      <c r="BAF123" s="1845"/>
      <c r="BAG123" s="1538"/>
      <c r="BAH123" s="1845"/>
      <c r="BAI123" s="1538"/>
      <c r="BAJ123" s="1845"/>
      <c r="BAK123" s="1538"/>
      <c r="BAL123" s="1845"/>
      <c r="BAM123" s="1538"/>
      <c r="BAN123" s="1845"/>
      <c r="BAO123" s="1538"/>
      <c r="BAP123" s="1845"/>
      <c r="BAQ123" s="1538"/>
      <c r="BAR123" s="1845"/>
      <c r="BAS123" s="1538"/>
      <c r="BAT123" s="1845"/>
      <c r="BAU123" s="1538"/>
      <c r="BAV123" s="1845"/>
      <c r="BAW123" s="1538"/>
      <c r="BAX123" s="1845"/>
      <c r="BAY123" s="1538"/>
      <c r="BAZ123" s="1845"/>
      <c r="BBA123" s="1538"/>
      <c r="BBB123" s="1845"/>
      <c r="BBC123" s="1538"/>
      <c r="BBD123" s="1845"/>
      <c r="BBE123" s="1538"/>
      <c r="BBF123" s="1845"/>
      <c r="BBG123" s="1538"/>
      <c r="BBH123" s="1845"/>
      <c r="BBI123" s="1538"/>
      <c r="BBJ123" s="1845"/>
      <c r="BBK123" s="1538"/>
      <c r="BBL123" s="1845"/>
      <c r="BBM123" s="1538"/>
      <c r="BBN123" s="1845"/>
      <c r="BBO123" s="1538"/>
      <c r="BBP123" s="1845"/>
      <c r="BBQ123" s="1538"/>
      <c r="BBR123" s="1845"/>
      <c r="BBS123" s="1538"/>
      <c r="BBT123" s="1845"/>
      <c r="BBU123" s="1538"/>
      <c r="BBV123" s="1845"/>
      <c r="BBW123" s="1538"/>
      <c r="BBX123" s="1845"/>
      <c r="BBY123" s="1538"/>
      <c r="BBZ123" s="1845"/>
      <c r="BCA123" s="1538"/>
      <c r="BCB123" s="1845"/>
      <c r="BCC123" s="1538"/>
      <c r="BCD123" s="1845"/>
      <c r="BCE123" s="1538"/>
      <c r="BCF123" s="1845"/>
      <c r="BCG123" s="1538"/>
      <c r="BCH123" s="1845"/>
      <c r="BCI123" s="1538"/>
      <c r="BCJ123" s="1845"/>
      <c r="BCK123" s="1538"/>
      <c r="BCL123" s="1845"/>
      <c r="BCM123" s="1538"/>
      <c r="BCN123" s="1845"/>
      <c r="BCO123" s="1538"/>
      <c r="BCP123" s="1845"/>
      <c r="BCQ123" s="1538"/>
      <c r="BCR123" s="1845"/>
      <c r="BCS123" s="1538"/>
      <c r="BCT123" s="1845"/>
      <c r="BCU123" s="1538"/>
      <c r="BCV123" s="1845"/>
      <c r="BCW123" s="1538"/>
      <c r="BCX123" s="1845"/>
      <c r="BCY123" s="1538"/>
      <c r="BCZ123" s="1845"/>
      <c r="BDA123" s="1538"/>
      <c r="BDB123" s="1845"/>
      <c r="BDC123" s="1538"/>
      <c r="BDD123" s="1845"/>
      <c r="BDE123" s="1538"/>
      <c r="BDF123" s="1845"/>
      <c r="BDG123" s="1538"/>
      <c r="BDH123" s="1845"/>
      <c r="BDI123" s="1538"/>
      <c r="BDJ123" s="1845"/>
      <c r="BDK123" s="1538"/>
      <c r="BDL123" s="1845"/>
      <c r="BDM123" s="1538"/>
      <c r="BDN123" s="1845"/>
      <c r="BDO123" s="1538"/>
      <c r="BDP123" s="1845"/>
      <c r="BDQ123" s="1538"/>
      <c r="BDR123" s="1845"/>
      <c r="BDS123" s="1538"/>
      <c r="BDT123" s="1845"/>
      <c r="BDU123" s="1538"/>
      <c r="BDV123" s="1845"/>
      <c r="BDW123" s="1538"/>
      <c r="BDX123" s="1845"/>
      <c r="BDY123" s="1538"/>
      <c r="BDZ123" s="1845"/>
      <c r="BEA123" s="1538"/>
      <c r="BEB123" s="1845"/>
      <c r="BEC123" s="1538"/>
      <c r="BED123" s="1845"/>
      <c r="BEE123" s="1538"/>
      <c r="BEF123" s="1845"/>
      <c r="BEG123" s="1538"/>
      <c r="BEH123" s="1845"/>
      <c r="BEI123" s="1538"/>
      <c r="BEJ123" s="1845"/>
      <c r="BEK123" s="1538"/>
      <c r="BEL123" s="1845"/>
      <c r="BEM123" s="1538"/>
      <c r="BEN123" s="1845"/>
      <c r="BEO123" s="1538"/>
      <c r="BEP123" s="1845"/>
      <c r="BEQ123" s="1538"/>
      <c r="BER123" s="1845"/>
      <c r="BES123" s="1538"/>
      <c r="BET123" s="1845"/>
      <c r="BEU123" s="1538"/>
      <c r="BEV123" s="1845"/>
      <c r="BEW123" s="1538"/>
      <c r="BEX123" s="1845"/>
      <c r="BEY123" s="1538"/>
      <c r="BEZ123" s="1845"/>
      <c r="BFA123" s="1538"/>
      <c r="BFB123" s="1845"/>
      <c r="BFC123" s="1538"/>
      <c r="BFD123" s="1845"/>
      <c r="BFE123" s="1538"/>
      <c r="BFF123" s="1845"/>
      <c r="BFG123" s="1538"/>
      <c r="BFH123" s="1845"/>
      <c r="BFI123" s="1538"/>
      <c r="BFJ123" s="1845"/>
      <c r="BFK123" s="1538"/>
      <c r="BFL123" s="1845"/>
      <c r="BFM123" s="1538"/>
      <c r="BFN123" s="1845"/>
      <c r="BFO123" s="1538"/>
      <c r="BFP123" s="1845"/>
      <c r="BFQ123" s="1538"/>
      <c r="BFR123" s="1845"/>
      <c r="BFS123" s="1538"/>
      <c r="BFT123" s="1845"/>
      <c r="BFU123" s="1538"/>
      <c r="BFV123" s="1845"/>
      <c r="BFW123" s="1538"/>
      <c r="BFX123" s="1845"/>
      <c r="BFY123" s="1538"/>
      <c r="BFZ123" s="1845"/>
      <c r="BGA123" s="1538"/>
      <c r="BGB123" s="1845"/>
      <c r="BGC123" s="1538"/>
      <c r="BGD123" s="1845"/>
      <c r="BGE123" s="1538"/>
      <c r="BGF123" s="1845"/>
      <c r="BGG123" s="1538"/>
      <c r="BGH123" s="1845"/>
      <c r="BGI123" s="1538"/>
      <c r="BGJ123" s="1845"/>
      <c r="BGK123" s="1538"/>
      <c r="BGL123" s="1845"/>
      <c r="BGM123" s="1538"/>
      <c r="BGN123" s="1845"/>
      <c r="BGO123" s="1538"/>
      <c r="BGP123" s="1845"/>
      <c r="BGQ123" s="1538"/>
      <c r="BGR123" s="1845"/>
      <c r="BGS123" s="1538"/>
      <c r="BGT123" s="1845"/>
      <c r="BGU123" s="1538"/>
      <c r="BGV123" s="1845"/>
      <c r="BGW123" s="1538"/>
      <c r="BGX123" s="1845"/>
      <c r="BGY123" s="1538"/>
      <c r="BGZ123" s="1845"/>
      <c r="BHA123" s="1538"/>
      <c r="BHB123" s="1845"/>
      <c r="BHC123" s="1538"/>
      <c r="BHD123" s="1845"/>
      <c r="BHE123" s="1538"/>
      <c r="BHF123" s="1845"/>
      <c r="BHG123" s="1538"/>
      <c r="BHH123" s="1845"/>
      <c r="BHI123" s="1538"/>
      <c r="BHJ123" s="1845"/>
      <c r="BHK123" s="1538"/>
      <c r="BHL123" s="1845"/>
      <c r="BHM123" s="1538"/>
      <c r="BHN123" s="1845"/>
      <c r="BHO123" s="1538"/>
      <c r="BHP123" s="1845"/>
      <c r="BHQ123" s="1538"/>
      <c r="BHR123" s="1845"/>
      <c r="BHS123" s="1538"/>
      <c r="BHT123" s="1845"/>
      <c r="BHU123" s="1538"/>
      <c r="BHV123" s="1845"/>
      <c r="BHW123" s="1538"/>
      <c r="BHX123" s="1845"/>
      <c r="BHY123" s="1538"/>
      <c r="BHZ123" s="1845"/>
      <c r="BIA123" s="1538"/>
      <c r="BIB123" s="1845"/>
      <c r="BIC123" s="1538"/>
      <c r="BID123" s="1845"/>
      <c r="BIE123" s="1538"/>
      <c r="BIF123" s="1845"/>
      <c r="BIG123" s="1538"/>
      <c r="BIH123" s="1845"/>
      <c r="BII123" s="1538"/>
      <c r="BIJ123" s="1845"/>
      <c r="BIK123" s="1538"/>
      <c r="BIL123" s="1845"/>
      <c r="BIM123" s="1538"/>
      <c r="BIN123" s="1845"/>
      <c r="BIO123" s="1538"/>
      <c r="BIP123" s="1845"/>
      <c r="BIQ123" s="1538"/>
      <c r="BIR123" s="1845"/>
      <c r="BIS123" s="1538"/>
      <c r="BIT123" s="1845"/>
      <c r="BIU123" s="1538"/>
      <c r="BIV123" s="1845"/>
      <c r="BIW123" s="1538"/>
      <c r="BIX123" s="1845"/>
      <c r="BIY123" s="1538"/>
      <c r="BIZ123" s="1845"/>
      <c r="BJA123" s="1538"/>
      <c r="BJB123" s="1845"/>
      <c r="BJC123" s="1538"/>
      <c r="BJD123" s="1845"/>
      <c r="BJE123" s="1538"/>
      <c r="BJF123" s="1845"/>
      <c r="BJG123" s="1538"/>
      <c r="BJH123" s="1845"/>
      <c r="BJI123" s="1538"/>
      <c r="BJJ123" s="1845"/>
      <c r="BJK123" s="1538"/>
      <c r="BJL123" s="1845"/>
      <c r="BJM123" s="1538"/>
      <c r="BJN123" s="1845"/>
      <c r="BJO123" s="1538"/>
      <c r="BJP123" s="1845"/>
      <c r="BJQ123" s="1538"/>
      <c r="BJR123" s="1845"/>
      <c r="BJS123" s="1538"/>
      <c r="BJT123" s="1845"/>
      <c r="BJU123" s="1538"/>
      <c r="BJV123" s="1845"/>
      <c r="BJW123" s="1538"/>
      <c r="BJX123" s="1845"/>
      <c r="BJY123" s="1538"/>
      <c r="BJZ123" s="1845"/>
      <c r="BKA123" s="1538"/>
      <c r="BKB123" s="1845"/>
      <c r="BKC123" s="1538"/>
      <c r="BKD123" s="1845"/>
      <c r="BKE123" s="1538"/>
      <c r="BKF123" s="1845"/>
      <c r="BKG123" s="1538"/>
      <c r="BKH123" s="1845"/>
      <c r="BKI123" s="1538"/>
      <c r="BKJ123" s="1845"/>
      <c r="BKK123" s="1538"/>
      <c r="BKL123" s="1845"/>
      <c r="BKM123" s="1538"/>
      <c r="BKN123" s="1845"/>
      <c r="BKO123" s="1538"/>
      <c r="BKP123" s="1845"/>
      <c r="BKQ123" s="1538"/>
      <c r="BKR123" s="1845"/>
      <c r="BKS123" s="1538"/>
      <c r="BKT123" s="1845"/>
      <c r="BKU123" s="1538"/>
      <c r="BKV123" s="1845"/>
      <c r="BKW123" s="1538"/>
      <c r="BKX123" s="1845"/>
      <c r="BKY123" s="1538"/>
      <c r="BKZ123" s="1845"/>
      <c r="BLA123" s="1538"/>
      <c r="BLB123" s="1845"/>
      <c r="BLC123" s="1538"/>
      <c r="BLD123" s="1845"/>
      <c r="BLE123" s="1538"/>
      <c r="BLF123" s="1845"/>
      <c r="BLG123" s="1538"/>
      <c r="BLH123" s="1845"/>
      <c r="BLI123" s="1538"/>
      <c r="BLJ123" s="1845"/>
      <c r="BLK123" s="1538"/>
      <c r="BLL123" s="1845"/>
      <c r="BLM123" s="1538"/>
      <c r="BLN123" s="1845"/>
      <c r="BLO123" s="1538"/>
      <c r="BLP123" s="1845"/>
      <c r="BLQ123" s="1538"/>
      <c r="BLR123" s="1845"/>
      <c r="BLS123" s="1538"/>
      <c r="BLT123" s="1845"/>
      <c r="BLU123" s="1538"/>
      <c r="BLV123" s="1845"/>
      <c r="BLW123" s="1538"/>
      <c r="BLX123" s="1845"/>
      <c r="BLY123" s="1538"/>
      <c r="BLZ123" s="1845"/>
      <c r="BMA123" s="1538"/>
      <c r="BMB123" s="1845"/>
      <c r="BMC123" s="1538"/>
      <c r="BMD123" s="1845"/>
      <c r="BME123" s="1538"/>
      <c r="BMF123" s="1845"/>
      <c r="BMG123" s="1538"/>
      <c r="BMH123" s="1845"/>
      <c r="BMI123" s="1538"/>
      <c r="BMJ123" s="1845"/>
      <c r="BMK123" s="1538"/>
      <c r="BML123" s="1845"/>
      <c r="BMM123" s="1538"/>
      <c r="BMN123" s="1845"/>
      <c r="BMO123" s="1538"/>
      <c r="BMP123" s="1845"/>
      <c r="BMQ123" s="1538"/>
      <c r="BMR123" s="1845"/>
      <c r="BMS123" s="1538"/>
      <c r="BMT123" s="1845"/>
      <c r="BMU123" s="1538"/>
      <c r="BMV123" s="1845"/>
      <c r="BMW123" s="1538"/>
      <c r="BMX123" s="1845"/>
      <c r="BMY123" s="1538"/>
      <c r="BMZ123" s="1845"/>
      <c r="BNA123" s="1538"/>
      <c r="BNB123" s="1845"/>
      <c r="BNC123" s="1538"/>
      <c r="BND123" s="1845"/>
      <c r="BNE123" s="1538"/>
      <c r="BNF123" s="1845"/>
      <c r="BNG123" s="1538"/>
      <c r="BNH123" s="1845"/>
      <c r="BNI123" s="1538"/>
      <c r="BNJ123" s="1845"/>
      <c r="BNK123" s="1538"/>
      <c r="BNL123" s="1845"/>
      <c r="BNM123" s="1538"/>
      <c r="BNN123" s="1845"/>
      <c r="BNO123" s="1538"/>
      <c r="BNP123" s="1845"/>
      <c r="BNQ123" s="1538"/>
      <c r="BNR123" s="1845"/>
      <c r="BNS123" s="1538"/>
      <c r="BNT123" s="1845"/>
      <c r="BNU123" s="1538"/>
      <c r="BNV123" s="1845"/>
      <c r="BNW123" s="1538"/>
      <c r="BNX123" s="1845"/>
      <c r="BNY123" s="1538"/>
      <c r="BNZ123" s="1845"/>
      <c r="BOA123" s="1538"/>
      <c r="BOB123" s="1845"/>
      <c r="BOC123" s="1538"/>
      <c r="BOD123" s="1845"/>
      <c r="BOE123" s="1538"/>
      <c r="BOF123" s="1845"/>
      <c r="BOG123" s="1538"/>
      <c r="BOH123" s="1845"/>
      <c r="BOI123" s="1538"/>
      <c r="BOJ123" s="1845"/>
      <c r="BOK123" s="1538"/>
      <c r="BOL123" s="1845"/>
      <c r="BOM123" s="1538"/>
      <c r="BON123" s="1845"/>
      <c r="BOO123" s="1538"/>
      <c r="BOP123" s="1845"/>
      <c r="BOQ123" s="1538"/>
      <c r="BOR123" s="1845"/>
      <c r="BOS123" s="1538"/>
      <c r="BOT123" s="1845"/>
      <c r="BOU123" s="1538"/>
      <c r="BOV123" s="1845"/>
      <c r="BOW123" s="1538"/>
      <c r="BOX123" s="1845"/>
      <c r="BOY123" s="1538"/>
      <c r="BOZ123" s="1845"/>
      <c r="BPA123" s="1538"/>
      <c r="BPB123" s="1845"/>
      <c r="BPC123" s="1538"/>
      <c r="BPD123" s="1845"/>
      <c r="BPE123" s="1538"/>
      <c r="BPF123" s="1845"/>
      <c r="BPG123" s="1538"/>
      <c r="BPH123" s="1845"/>
      <c r="BPI123" s="1538"/>
      <c r="BPJ123" s="1845"/>
      <c r="BPK123" s="1538"/>
      <c r="BPL123" s="1845"/>
      <c r="BPM123" s="1538"/>
      <c r="BPN123" s="1845"/>
      <c r="BPO123" s="1538"/>
      <c r="BPP123" s="1845"/>
      <c r="BPQ123" s="1538"/>
      <c r="BPR123" s="1845"/>
      <c r="BPS123" s="1538"/>
      <c r="BPT123" s="1845"/>
      <c r="BPU123" s="1538"/>
      <c r="BPV123" s="1845"/>
      <c r="BPW123" s="1538"/>
      <c r="BPX123" s="1845"/>
      <c r="BPY123" s="1538"/>
      <c r="BPZ123" s="1845"/>
      <c r="BQA123" s="1538"/>
      <c r="BQB123" s="1845"/>
      <c r="BQC123" s="1538"/>
      <c r="BQD123" s="1845"/>
      <c r="BQE123" s="1538"/>
      <c r="BQF123" s="1845"/>
      <c r="BQG123" s="1538"/>
      <c r="BQH123" s="1845"/>
      <c r="BQI123" s="1538"/>
      <c r="BQJ123" s="1845"/>
      <c r="BQK123" s="1538"/>
      <c r="BQL123" s="1845"/>
      <c r="BQM123" s="1538"/>
      <c r="BQN123" s="1845"/>
      <c r="BQO123" s="1538"/>
      <c r="BQP123" s="1845"/>
      <c r="BQQ123" s="1538"/>
      <c r="BQR123" s="1845"/>
      <c r="BQS123" s="1538"/>
      <c r="BQT123" s="1845"/>
      <c r="BQU123" s="1538"/>
      <c r="BQV123" s="1845"/>
      <c r="BQW123" s="1538"/>
      <c r="BQX123" s="1845"/>
      <c r="BQY123" s="1538"/>
      <c r="BQZ123" s="1845"/>
      <c r="BRA123" s="1538"/>
      <c r="BRB123" s="1845"/>
      <c r="BRC123" s="1538"/>
      <c r="BRD123" s="1845"/>
      <c r="BRE123" s="1538"/>
      <c r="BRF123" s="1845"/>
      <c r="BRG123" s="1538"/>
      <c r="BRH123" s="1845"/>
      <c r="BRI123" s="1538"/>
      <c r="BRJ123" s="1845"/>
      <c r="BRK123" s="1538"/>
      <c r="BRL123" s="1845"/>
      <c r="BRM123" s="1538"/>
      <c r="BRN123" s="1845"/>
      <c r="BRO123" s="1538"/>
      <c r="BRP123" s="1845"/>
      <c r="BRQ123" s="1538"/>
      <c r="BRR123" s="1845"/>
      <c r="BRS123" s="1538"/>
      <c r="BRT123" s="1845"/>
      <c r="BRU123" s="1538"/>
      <c r="BRV123" s="1845"/>
      <c r="BRW123" s="1538"/>
      <c r="BRX123" s="1845"/>
      <c r="BRY123" s="1538"/>
      <c r="BRZ123" s="1845"/>
      <c r="BSA123" s="1538"/>
      <c r="BSB123" s="1845"/>
      <c r="BSC123" s="1538"/>
      <c r="BSD123" s="1845"/>
      <c r="BSE123" s="1538"/>
      <c r="BSF123" s="1845"/>
      <c r="BSG123" s="1538"/>
      <c r="BSH123" s="1845"/>
      <c r="BSI123" s="1538"/>
      <c r="BSJ123" s="1845"/>
      <c r="BSK123" s="1538"/>
      <c r="BSL123" s="1845"/>
      <c r="BSM123" s="1538"/>
      <c r="BSN123" s="1845"/>
      <c r="BSO123" s="1538"/>
      <c r="BSP123" s="1845"/>
      <c r="BSQ123" s="1538"/>
      <c r="BSR123" s="1845"/>
      <c r="BSS123" s="1538"/>
      <c r="BST123" s="1845"/>
      <c r="BSU123" s="1538"/>
      <c r="BSV123" s="1845"/>
      <c r="BSW123" s="1538"/>
      <c r="BSX123" s="1845"/>
      <c r="BSY123" s="1538"/>
      <c r="BSZ123" s="1845"/>
      <c r="BTA123" s="1538"/>
      <c r="BTB123" s="1845"/>
      <c r="BTC123" s="1538"/>
      <c r="BTD123" s="1845"/>
      <c r="BTE123" s="1538"/>
      <c r="BTF123" s="1845"/>
      <c r="BTG123" s="1538"/>
      <c r="BTH123" s="1845"/>
      <c r="BTI123" s="1538"/>
      <c r="BTJ123" s="1845"/>
      <c r="BTK123" s="1538"/>
      <c r="BTL123" s="1845"/>
      <c r="BTM123" s="1538"/>
      <c r="BTN123" s="1845"/>
      <c r="BTO123" s="1538"/>
      <c r="BTP123" s="1845"/>
      <c r="BTQ123" s="1538"/>
      <c r="BTR123" s="1845"/>
      <c r="BTS123" s="1538"/>
      <c r="BTT123" s="1845"/>
      <c r="BTU123" s="1538"/>
      <c r="BTV123" s="1845"/>
      <c r="BTW123" s="1538"/>
      <c r="BTX123" s="1845"/>
      <c r="BTY123" s="1538"/>
      <c r="BTZ123" s="1845"/>
      <c r="BUA123" s="1538"/>
      <c r="BUB123" s="1845"/>
      <c r="BUC123" s="1538"/>
      <c r="BUD123" s="1845"/>
      <c r="BUE123" s="1538"/>
      <c r="BUF123" s="1845"/>
      <c r="BUG123" s="1538"/>
      <c r="BUH123" s="1845"/>
      <c r="BUI123" s="1538"/>
      <c r="BUJ123" s="1845"/>
      <c r="BUK123" s="1538"/>
      <c r="BUL123" s="1845"/>
      <c r="BUM123" s="1538"/>
      <c r="BUN123" s="1845"/>
      <c r="BUO123" s="1538"/>
      <c r="BUP123" s="1845"/>
      <c r="BUQ123" s="1538"/>
      <c r="BUR123" s="1845"/>
      <c r="BUS123" s="1538"/>
      <c r="BUT123" s="1845"/>
      <c r="BUU123" s="1538"/>
      <c r="BUV123" s="1845"/>
      <c r="BUW123" s="1538"/>
      <c r="BUX123" s="1845"/>
      <c r="BUY123" s="1538"/>
      <c r="BUZ123" s="1845"/>
      <c r="BVA123" s="1538"/>
      <c r="BVB123" s="1845"/>
      <c r="BVC123" s="1538"/>
      <c r="BVD123" s="1845"/>
      <c r="BVE123" s="1538"/>
      <c r="BVF123" s="1845"/>
      <c r="BVG123" s="1538"/>
      <c r="BVH123" s="1845"/>
      <c r="BVI123" s="1538"/>
      <c r="BVJ123" s="1845"/>
      <c r="BVK123" s="1538"/>
      <c r="BVL123" s="1845"/>
      <c r="BVM123" s="1538"/>
      <c r="BVN123" s="1845"/>
      <c r="BVO123" s="1538"/>
      <c r="BVP123" s="1845"/>
      <c r="BVQ123" s="1538"/>
      <c r="BVR123" s="1845"/>
      <c r="BVS123" s="1538"/>
      <c r="BVT123" s="1845"/>
      <c r="BVU123" s="1538"/>
      <c r="BVV123" s="1845"/>
      <c r="BVW123" s="1538"/>
      <c r="BVX123" s="1845"/>
      <c r="BVY123" s="1538"/>
      <c r="BVZ123" s="1845"/>
      <c r="BWA123" s="1538"/>
      <c r="BWB123" s="1845"/>
      <c r="BWC123" s="1538"/>
      <c r="BWD123" s="1845"/>
      <c r="BWE123" s="1538"/>
      <c r="BWF123" s="1845"/>
      <c r="BWG123" s="1538"/>
      <c r="BWH123" s="1845"/>
      <c r="BWI123" s="1538"/>
      <c r="BWJ123" s="1845"/>
      <c r="BWK123" s="1538"/>
      <c r="BWL123" s="1845"/>
      <c r="BWM123" s="1538"/>
      <c r="BWN123" s="1845"/>
      <c r="BWO123" s="1538"/>
      <c r="BWP123" s="1845"/>
      <c r="BWQ123" s="1538"/>
      <c r="BWR123" s="1845"/>
      <c r="BWS123" s="1538"/>
      <c r="BWT123" s="1845"/>
      <c r="BWU123" s="1538"/>
      <c r="BWV123" s="1845"/>
      <c r="BWW123" s="1538"/>
      <c r="BWX123" s="1845"/>
      <c r="BWY123" s="1538"/>
      <c r="BWZ123" s="1845"/>
      <c r="BXA123" s="1538"/>
      <c r="BXB123" s="1845"/>
      <c r="BXC123" s="1538"/>
      <c r="BXD123" s="1845"/>
      <c r="BXE123" s="1538"/>
      <c r="BXF123" s="1845"/>
      <c r="BXG123" s="1538"/>
      <c r="BXH123" s="1845"/>
      <c r="BXI123" s="1538"/>
      <c r="BXJ123" s="1845"/>
      <c r="BXK123" s="1538"/>
      <c r="BXL123" s="1845"/>
      <c r="BXM123" s="1538"/>
      <c r="BXN123" s="1845"/>
      <c r="BXO123" s="1538"/>
      <c r="BXP123" s="1845"/>
      <c r="BXQ123" s="1538"/>
      <c r="BXR123" s="1845"/>
      <c r="BXS123" s="1538"/>
      <c r="BXT123" s="1845"/>
      <c r="BXU123" s="1538"/>
      <c r="BXV123" s="1845"/>
      <c r="BXW123" s="1538"/>
      <c r="BXX123" s="1845"/>
      <c r="BXY123" s="1538"/>
      <c r="BXZ123" s="1845"/>
      <c r="BYA123" s="1538"/>
      <c r="BYB123" s="1845"/>
      <c r="BYC123" s="1538"/>
      <c r="BYD123" s="1845"/>
      <c r="BYE123" s="1538"/>
      <c r="BYF123" s="1845"/>
      <c r="BYG123" s="1538"/>
      <c r="BYH123" s="1845"/>
      <c r="BYI123" s="1538"/>
      <c r="BYJ123" s="1845"/>
      <c r="BYK123" s="1538"/>
      <c r="BYL123" s="1845"/>
      <c r="BYM123" s="1538"/>
      <c r="BYN123" s="1845"/>
      <c r="BYO123" s="1538"/>
      <c r="BYP123" s="1845"/>
      <c r="BYQ123" s="1538"/>
      <c r="BYR123" s="1845"/>
      <c r="BYS123" s="1538"/>
      <c r="BYT123" s="1845"/>
      <c r="BYU123" s="1538"/>
      <c r="BYV123" s="1845"/>
      <c r="BYW123" s="1538"/>
      <c r="BYX123" s="1845"/>
      <c r="BYY123" s="1538"/>
      <c r="BYZ123" s="1845"/>
      <c r="BZA123" s="1538"/>
      <c r="BZB123" s="1845"/>
      <c r="BZC123" s="1538"/>
      <c r="BZD123" s="1845"/>
      <c r="BZE123" s="1538"/>
      <c r="BZF123" s="1845"/>
      <c r="BZG123" s="1538"/>
      <c r="BZH123" s="1845"/>
      <c r="BZI123" s="1538"/>
      <c r="BZJ123" s="1845"/>
      <c r="BZK123" s="1538"/>
      <c r="BZL123" s="1845"/>
      <c r="BZM123" s="1538"/>
      <c r="BZN123" s="1845"/>
      <c r="BZO123" s="1538"/>
      <c r="BZP123" s="1845"/>
      <c r="BZQ123" s="1538"/>
      <c r="BZR123" s="1845"/>
      <c r="BZS123" s="1538"/>
      <c r="BZT123" s="1845"/>
      <c r="BZU123" s="1538"/>
      <c r="BZV123" s="1845"/>
      <c r="BZW123" s="1538"/>
      <c r="BZX123" s="1845"/>
      <c r="BZY123" s="1538"/>
      <c r="BZZ123" s="1845"/>
      <c r="CAA123" s="1538"/>
      <c r="CAB123" s="1845"/>
      <c r="CAC123" s="1538"/>
      <c r="CAD123" s="1845"/>
      <c r="CAE123" s="1538"/>
      <c r="CAF123" s="1845"/>
      <c r="CAG123" s="1538"/>
      <c r="CAH123" s="1845"/>
      <c r="CAI123" s="1538"/>
      <c r="CAJ123" s="1845"/>
      <c r="CAK123" s="1538"/>
      <c r="CAL123" s="1845"/>
      <c r="CAM123" s="1538"/>
      <c r="CAN123" s="1845"/>
      <c r="CAO123" s="1538"/>
      <c r="CAP123" s="1845"/>
      <c r="CAQ123" s="1538"/>
      <c r="CAR123" s="1845"/>
      <c r="CAS123" s="1538"/>
      <c r="CAT123" s="1845"/>
      <c r="CAU123" s="1538"/>
      <c r="CAV123" s="1845"/>
      <c r="CAW123" s="1538"/>
      <c r="CAX123" s="1845"/>
      <c r="CAY123" s="1538"/>
      <c r="CAZ123" s="1845"/>
      <c r="CBA123" s="1538"/>
      <c r="CBB123" s="1845"/>
      <c r="CBC123" s="1538"/>
      <c r="CBD123" s="1845"/>
      <c r="CBE123" s="1538"/>
      <c r="CBF123" s="1845"/>
      <c r="CBG123" s="1538"/>
      <c r="CBH123" s="1845"/>
      <c r="CBI123" s="1538"/>
      <c r="CBJ123" s="1845"/>
      <c r="CBK123" s="1538"/>
      <c r="CBL123" s="1845"/>
      <c r="CBM123" s="1538"/>
      <c r="CBN123" s="1845"/>
      <c r="CBO123" s="1538"/>
      <c r="CBP123" s="1845"/>
      <c r="CBQ123" s="1538"/>
      <c r="CBR123" s="1845"/>
      <c r="CBS123" s="1538"/>
      <c r="CBT123" s="1845"/>
      <c r="CBU123" s="1538"/>
      <c r="CBV123" s="1845"/>
      <c r="CBW123" s="1538"/>
      <c r="CBX123" s="1845"/>
      <c r="CBY123" s="1538"/>
      <c r="CBZ123" s="1845"/>
      <c r="CCA123" s="1538"/>
      <c r="CCB123" s="1845"/>
      <c r="CCC123" s="1538"/>
      <c r="CCD123" s="1845"/>
      <c r="CCE123" s="1538"/>
      <c r="CCF123" s="1845"/>
      <c r="CCG123" s="1538"/>
      <c r="CCH123" s="1845"/>
      <c r="CCI123" s="1538"/>
      <c r="CCJ123" s="1845"/>
      <c r="CCK123" s="1538"/>
      <c r="CCL123" s="1845"/>
      <c r="CCM123" s="1538"/>
      <c r="CCN123" s="1845"/>
      <c r="CCO123" s="1538"/>
      <c r="CCP123" s="1845"/>
      <c r="CCQ123" s="1538"/>
      <c r="CCR123" s="1845"/>
      <c r="CCS123" s="1538"/>
      <c r="CCT123" s="1845"/>
      <c r="CCU123" s="1538"/>
      <c r="CCV123" s="1845"/>
      <c r="CCW123" s="1538"/>
      <c r="CCX123" s="1845"/>
      <c r="CCY123" s="1538"/>
      <c r="CCZ123" s="1845"/>
      <c r="CDA123" s="1538"/>
      <c r="CDB123" s="1845"/>
      <c r="CDC123" s="1538"/>
      <c r="CDD123" s="1845"/>
      <c r="CDE123" s="1538"/>
      <c r="CDF123" s="1845"/>
      <c r="CDG123" s="1538"/>
      <c r="CDH123" s="1845"/>
      <c r="CDI123" s="1538"/>
      <c r="CDJ123" s="1845"/>
      <c r="CDK123" s="1538"/>
      <c r="CDL123" s="1845"/>
      <c r="CDM123" s="1538"/>
      <c r="CDN123" s="1845"/>
      <c r="CDO123" s="1538"/>
      <c r="CDP123" s="1845"/>
      <c r="CDQ123" s="1538"/>
      <c r="CDR123" s="1845"/>
      <c r="CDS123" s="1538"/>
      <c r="CDT123" s="1845"/>
      <c r="CDU123" s="1538"/>
      <c r="CDV123" s="1845"/>
      <c r="CDW123" s="1538"/>
      <c r="CDX123" s="1845"/>
      <c r="CDY123" s="1538"/>
      <c r="CDZ123" s="1845"/>
      <c r="CEA123" s="1538"/>
      <c r="CEB123" s="1845"/>
      <c r="CEC123" s="1538"/>
      <c r="CED123" s="1845"/>
      <c r="CEE123" s="1538"/>
      <c r="CEF123" s="1845"/>
      <c r="CEG123" s="1538"/>
      <c r="CEH123" s="1845"/>
      <c r="CEI123" s="1538"/>
      <c r="CEJ123" s="1845"/>
      <c r="CEK123" s="1538"/>
      <c r="CEL123" s="1845"/>
      <c r="CEM123" s="1538"/>
      <c r="CEN123" s="1845"/>
      <c r="CEO123" s="1538"/>
      <c r="CEP123" s="1845"/>
      <c r="CEQ123" s="1538"/>
      <c r="CER123" s="1845"/>
      <c r="CES123" s="1538"/>
      <c r="CET123" s="1845"/>
      <c r="CEU123" s="1538"/>
      <c r="CEV123" s="1845"/>
      <c r="CEW123" s="1538"/>
      <c r="CEX123" s="1845"/>
      <c r="CEY123" s="1538"/>
      <c r="CEZ123" s="1845"/>
      <c r="CFA123" s="1538"/>
      <c r="CFB123" s="1845"/>
      <c r="CFC123" s="1538"/>
      <c r="CFD123" s="1845"/>
      <c r="CFE123" s="1538"/>
      <c r="CFF123" s="1845"/>
      <c r="CFG123" s="1538"/>
      <c r="CFH123" s="1845"/>
      <c r="CFI123" s="1538"/>
      <c r="CFJ123" s="1845"/>
      <c r="CFK123" s="1538"/>
      <c r="CFL123" s="1845"/>
      <c r="CFM123" s="1538"/>
      <c r="CFN123" s="1845"/>
      <c r="CFO123" s="1538"/>
      <c r="CFP123" s="1845"/>
      <c r="CFQ123" s="1538"/>
      <c r="CFR123" s="1845"/>
      <c r="CFS123" s="1538"/>
      <c r="CFT123" s="1845"/>
      <c r="CFU123" s="1538"/>
      <c r="CFV123" s="1845"/>
      <c r="CFW123" s="1538"/>
      <c r="CFX123" s="1845"/>
      <c r="CFY123" s="1538"/>
      <c r="CFZ123" s="1845"/>
      <c r="CGA123" s="1538"/>
      <c r="CGB123" s="1845"/>
      <c r="CGC123" s="1538"/>
      <c r="CGD123" s="1845"/>
      <c r="CGE123" s="1538"/>
      <c r="CGF123" s="1845"/>
      <c r="CGG123" s="1538"/>
      <c r="CGH123" s="1845"/>
      <c r="CGI123" s="1538"/>
      <c r="CGJ123" s="1845"/>
      <c r="CGK123" s="1538"/>
      <c r="CGL123" s="1845"/>
      <c r="CGM123" s="1538"/>
      <c r="CGN123" s="1845"/>
      <c r="CGO123" s="1538"/>
      <c r="CGP123" s="1845"/>
      <c r="CGQ123" s="1538"/>
      <c r="CGR123" s="1845"/>
      <c r="CGS123" s="1538"/>
      <c r="CGT123" s="1845"/>
      <c r="CGU123" s="1538"/>
      <c r="CGV123" s="1845"/>
      <c r="CGW123" s="1538"/>
      <c r="CGX123" s="1845"/>
      <c r="CGY123" s="1538"/>
      <c r="CGZ123" s="1845"/>
      <c r="CHA123" s="1538"/>
      <c r="CHB123" s="1845"/>
      <c r="CHC123" s="1538"/>
      <c r="CHD123" s="1845"/>
      <c r="CHE123" s="1538"/>
      <c r="CHF123" s="1845"/>
      <c r="CHG123" s="1538"/>
      <c r="CHH123" s="1845"/>
      <c r="CHI123" s="1538"/>
      <c r="CHJ123" s="1845"/>
      <c r="CHK123" s="1538"/>
      <c r="CHL123" s="1845"/>
      <c r="CHM123" s="1538"/>
      <c r="CHN123" s="1845"/>
      <c r="CHO123" s="1538"/>
      <c r="CHP123" s="1845"/>
      <c r="CHQ123" s="1538"/>
      <c r="CHR123" s="1845"/>
      <c r="CHS123" s="1538"/>
      <c r="CHT123" s="1845"/>
      <c r="CHU123" s="1538"/>
      <c r="CHV123" s="1845"/>
      <c r="CHW123" s="1538"/>
      <c r="CHX123" s="1845"/>
      <c r="CHY123" s="1538"/>
      <c r="CHZ123" s="1845"/>
      <c r="CIA123" s="1538"/>
      <c r="CIB123" s="1845"/>
      <c r="CIC123" s="1538"/>
      <c r="CID123" s="1845"/>
      <c r="CIE123" s="1538"/>
      <c r="CIF123" s="1845"/>
      <c r="CIG123" s="1538"/>
      <c r="CIH123" s="1845"/>
      <c r="CII123" s="1538"/>
      <c r="CIJ123" s="1845"/>
      <c r="CIK123" s="1538"/>
      <c r="CIL123" s="1845"/>
      <c r="CIM123" s="1538"/>
      <c r="CIN123" s="1845"/>
      <c r="CIO123" s="1538"/>
      <c r="CIP123" s="1845"/>
      <c r="CIQ123" s="1538"/>
      <c r="CIR123" s="1845"/>
      <c r="CIS123" s="1538"/>
      <c r="CIT123" s="1845"/>
      <c r="CIU123" s="1538"/>
      <c r="CIV123" s="1845"/>
      <c r="CIW123" s="1538"/>
      <c r="CIX123" s="1845"/>
      <c r="CIY123" s="1538"/>
      <c r="CIZ123" s="1845"/>
      <c r="CJA123" s="1538"/>
      <c r="CJB123" s="1845"/>
      <c r="CJC123" s="1538"/>
      <c r="CJD123" s="1845"/>
      <c r="CJE123" s="1538"/>
      <c r="CJF123" s="1845"/>
      <c r="CJG123" s="1538"/>
      <c r="CJH123" s="1845"/>
      <c r="CJI123" s="1538"/>
      <c r="CJJ123" s="1845"/>
      <c r="CJK123" s="1538"/>
      <c r="CJL123" s="1845"/>
      <c r="CJM123" s="1538"/>
      <c r="CJN123" s="1845"/>
      <c r="CJO123" s="1538"/>
      <c r="CJP123" s="1845"/>
      <c r="CJQ123" s="1538"/>
      <c r="CJR123" s="1845"/>
      <c r="CJS123" s="1538"/>
      <c r="CJT123" s="1845"/>
      <c r="CJU123" s="1538"/>
      <c r="CJV123" s="1845"/>
      <c r="CJW123" s="1538"/>
      <c r="CJX123" s="1845"/>
      <c r="CJY123" s="1538"/>
      <c r="CJZ123" s="1845"/>
      <c r="CKA123" s="1538"/>
      <c r="CKB123" s="1845"/>
      <c r="CKC123" s="1538"/>
      <c r="CKD123" s="1845"/>
      <c r="CKE123" s="1538"/>
      <c r="CKF123" s="1845"/>
      <c r="CKG123" s="1538"/>
      <c r="CKH123" s="1845"/>
      <c r="CKI123" s="1538"/>
      <c r="CKJ123" s="1845"/>
      <c r="CKK123" s="1538"/>
      <c r="CKL123" s="1845"/>
      <c r="CKM123" s="1538"/>
      <c r="CKN123" s="1845"/>
      <c r="CKO123" s="1538"/>
      <c r="CKP123" s="1845"/>
      <c r="CKQ123" s="1538"/>
      <c r="CKR123" s="1845"/>
      <c r="CKS123" s="1538"/>
      <c r="CKT123" s="1845"/>
      <c r="CKU123" s="1538"/>
      <c r="CKV123" s="1845"/>
      <c r="CKW123" s="1538"/>
      <c r="CKX123" s="1845"/>
      <c r="CKY123" s="1538"/>
      <c r="CKZ123" s="1845"/>
      <c r="CLA123" s="1538"/>
      <c r="CLB123" s="1845"/>
      <c r="CLC123" s="1538"/>
      <c r="CLD123" s="1845"/>
      <c r="CLE123" s="1538"/>
      <c r="CLF123" s="1845"/>
      <c r="CLG123" s="1538"/>
      <c r="CLH123" s="1845"/>
      <c r="CLI123" s="1538"/>
      <c r="CLJ123" s="1845"/>
      <c r="CLK123" s="1538"/>
      <c r="CLL123" s="1845"/>
      <c r="CLM123" s="1538"/>
      <c r="CLN123" s="1845"/>
      <c r="CLO123" s="1538"/>
      <c r="CLP123" s="1845"/>
      <c r="CLQ123" s="1538"/>
      <c r="CLR123" s="1845"/>
      <c r="CLS123" s="1538"/>
      <c r="CLT123" s="1845"/>
      <c r="CLU123" s="1538"/>
      <c r="CLV123" s="1845"/>
      <c r="CLW123" s="1538"/>
      <c r="CLX123" s="1845"/>
      <c r="CLY123" s="1538"/>
      <c r="CLZ123" s="1845"/>
      <c r="CMA123" s="1538"/>
      <c r="CMB123" s="1845"/>
      <c r="CMC123" s="1538"/>
      <c r="CMD123" s="1845"/>
      <c r="CME123" s="1538"/>
      <c r="CMF123" s="1845"/>
      <c r="CMG123" s="1538"/>
      <c r="CMH123" s="1845"/>
      <c r="CMI123" s="1538"/>
      <c r="CMJ123" s="1845"/>
      <c r="CMK123" s="1538"/>
      <c r="CML123" s="1845"/>
      <c r="CMM123" s="1538"/>
      <c r="CMN123" s="1845"/>
      <c r="CMO123" s="1538"/>
      <c r="CMP123" s="1845"/>
      <c r="CMQ123" s="1538"/>
      <c r="CMR123" s="1845"/>
      <c r="CMS123" s="1538"/>
      <c r="CMT123" s="1845"/>
      <c r="CMU123" s="1538"/>
      <c r="CMV123" s="1845"/>
      <c r="CMW123" s="1538"/>
      <c r="CMX123" s="1845"/>
      <c r="CMY123" s="1538"/>
      <c r="CMZ123" s="1845"/>
      <c r="CNA123" s="1538"/>
      <c r="CNB123" s="1845"/>
      <c r="CNC123" s="1538"/>
      <c r="CND123" s="1845"/>
      <c r="CNE123" s="1538"/>
      <c r="CNF123" s="1845"/>
      <c r="CNG123" s="1538"/>
      <c r="CNH123" s="1845"/>
      <c r="CNI123" s="1538"/>
      <c r="CNJ123" s="1845"/>
      <c r="CNK123" s="1538"/>
      <c r="CNL123" s="1845"/>
      <c r="CNM123" s="1538"/>
      <c r="CNN123" s="1845"/>
      <c r="CNO123" s="1538"/>
      <c r="CNP123" s="1845"/>
      <c r="CNQ123" s="1538"/>
      <c r="CNR123" s="1845"/>
      <c r="CNS123" s="1538"/>
      <c r="CNT123" s="1845"/>
      <c r="CNU123" s="1538"/>
      <c r="CNV123" s="1845"/>
      <c r="CNW123" s="1538"/>
      <c r="CNX123" s="1845"/>
      <c r="CNY123" s="1538"/>
      <c r="CNZ123" s="1845"/>
      <c r="COA123" s="1538"/>
      <c r="COB123" s="1845"/>
      <c r="COC123" s="1538"/>
      <c r="COD123" s="1845"/>
      <c r="COE123" s="1538"/>
      <c r="COF123" s="1845"/>
      <c r="COG123" s="1538"/>
      <c r="COH123" s="1845"/>
      <c r="COI123" s="1538"/>
      <c r="COJ123" s="1845"/>
      <c r="COK123" s="1538"/>
      <c r="COL123" s="1845"/>
      <c r="COM123" s="1538"/>
      <c r="CON123" s="1845"/>
      <c r="COO123" s="1538"/>
      <c r="COP123" s="1845"/>
      <c r="COQ123" s="1538"/>
      <c r="COR123" s="1845"/>
      <c r="COS123" s="1538"/>
      <c r="COT123" s="1845"/>
      <c r="COU123" s="1538"/>
      <c r="COV123" s="1845"/>
      <c r="COW123" s="1538"/>
      <c r="COX123" s="1845"/>
      <c r="COY123" s="1538"/>
      <c r="COZ123" s="1845"/>
      <c r="CPA123" s="1538"/>
      <c r="CPB123" s="1845"/>
      <c r="CPC123" s="1538"/>
      <c r="CPD123" s="1845"/>
      <c r="CPE123" s="1538"/>
      <c r="CPF123" s="1845"/>
      <c r="CPG123" s="1538"/>
      <c r="CPH123" s="1845"/>
      <c r="CPI123" s="1538"/>
      <c r="CPJ123" s="1845"/>
      <c r="CPK123" s="1538"/>
      <c r="CPL123" s="1845"/>
      <c r="CPM123" s="1538"/>
      <c r="CPN123" s="1845"/>
      <c r="CPO123" s="1538"/>
      <c r="CPP123" s="1845"/>
      <c r="CPQ123" s="1538"/>
      <c r="CPR123" s="1845"/>
      <c r="CPS123" s="1538"/>
      <c r="CPT123" s="1845"/>
      <c r="CPU123" s="1538"/>
      <c r="CPV123" s="1845"/>
      <c r="CPW123" s="1538"/>
      <c r="CPX123" s="1845"/>
      <c r="CPY123" s="1538"/>
      <c r="CPZ123" s="1845"/>
      <c r="CQA123" s="1538"/>
      <c r="CQB123" s="1845"/>
      <c r="CQC123" s="1538"/>
      <c r="CQD123" s="1845"/>
      <c r="CQE123" s="1538"/>
      <c r="CQF123" s="1845"/>
      <c r="CQG123" s="1538"/>
      <c r="CQH123" s="1845"/>
      <c r="CQI123" s="1538"/>
      <c r="CQJ123" s="1845"/>
      <c r="CQK123" s="1538"/>
      <c r="CQL123" s="1845"/>
      <c r="CQM123" s="1538"/>
      <c r="CQN123" s="1845"/>
      <c r="CQO123" s="1538"/>
      <c r="CQP123" s="1845"/>
      <c r="CQQ123" s="1538"/>
      <c r="CQR123" s="1845"/>
      <c r="CQS123" s="1538"/>
      <c r="CQT123" s="1845"/>
      <c r="CQU123" s="1538"/>
      <c r="CQV123" s="1845"/>
      <c r="CQW123" s="1538"/>
      <c r="CQX123" s="1845"/>
      <c r="CQY123" s="1538"/>
      <c r="CQZ123" s="1845"/>
      <c r="CRA123" s="1538"/>
      <c r="CRB123" s="1845"/>
      <c r="CRC123" s="1538"/>
      <c r="CRD123" s="1845"/>
      <c r="CRE123" s="1538"/>
      <c r="CRF123" s="1845"/>
      <c r="CRG123" s="1538"/>
      <c r="CRH123" s="1845"/>
      <c r="CRI123" s="1538"/>
      <c r="CRJ123" s="1845"/>
      <c r="CRK123" s="1538"/>
      <c r="CRL123" s="1845"/>
      <c r="CRM123" s="1538"/>
      <c r="CRN123" s="1845"/>
      <c r="CRO123" s="1538"/>
      <c r="CRP123" s="1845"/>
      <c r="CRQ123" s="1538"/>
      <c r="CRR123" s="1845"/>
      <c r="CRS123" s="1538"/>
      <c r="CRT123" s="1845"/>
      <c r="CRU123" s="1538"/>
      <c r="CRV123" s="1845"/>
      <c r="CRW123" s="1538"/>
      <c r="CRX123" s="1845"/>
      <c r="CRY123" s="1538"/>
      <c r="CRZ123" s="1845"/>
      <c r="CSA123" s="1538"/>
      <c r="CSB123" s="1845"/>
      <c r="CSC123" s="1538"/>
      <c r="CSD123" s="1845"/>
      <c r="CSE123" s="1538"/>
      <c r="CSF123" s="1845"/>
      <c r="CSG123" s="1538"/>
      <c r="CSH123" s="1845"/>
      <c r="CSI123" s="1538"/>
      <c r="CSJ123" s="1845"/>
      <c r="CSK123" s="1538"/>
      <c r="CSL123" s="1845"/>
      <c r="CSM123" s="1538"/>
      <c r="CSN123" s="1845"/>
      <c r="CSO123" s="1538"/>
      <c r="CSP123" s="1845"/>
      <c r="CSQ123" s="1538"/>
      <c r="CSR123" s="1845"/>
      <c r="CSS123" s="1538"/>
      <c r="CST123" s="1845"/>
      <c r="CSU123" s="1538"/>
      <c r="CSV123" s="1845"/>
      <c r="CSW123" s="1538"/>
      <c r="CSX123" s="1845"/>
      <c r="CSY123" s="1538"/>
      <c r="CSZ123" s="1845"/>
      <c r="CTA123" s="1538"/>
      <c r="CTB123" s="1845"/>
      <c r="CTC123" s="1538"/>
      <c r="CTD123" s="1845"/>
      <c r="CTE123" s="1538"/>
      <c r="CTF123" s="1845"/>
      <c r="CTG123" s="1538"/>
      <c r="CTH123" s="1845"/>
      <c r="CTI123" s="1538"/>
      <c r="CTJ123" s="1845"/>
      <c r="CTK123" s="1538"/>
      <c r="CTL123" s="1845"/>
      <c r="CTM123" s="1538"/>
      <c r="CTN123" s="1845"/>
      <c r="CTO123" s="1538"/>
      <c r="CTP123" s="1845"/>
      <c r="CTQ123" s="1538"/>
      <c r="CTR123" s="1845"/>
      <c r="CTS123" s="1538"/>
      <c r="CTT123" s="1845"/>
      <c r="CTU123" s="1538"/>
      <c r="CTV123" s="1845"/>
      <c r="CTW123" s="1538"/>
      <c r="CTX123" s="1845"/>
      <c r="CTY123" s="1538"/>
      <c r="CTZ123" s="1845"/>
      <c r="CUA123" s="1538"/>
      <c r="CUB123" s="1845"/>
      <c r="CUC123" s="1538"/>
      <c r="CUD123" s="1845"/>
      <c r="CUE123" s="1538"/>
      <c r="CUF123" s="1845"/>
      <c r="CUG123" s="1538"/>
      <c r="CUH123" s="1845"/>
      <c r="CUI123" s="1538"/>
      <c r="CUJ123" s="1845"/>
      <c r="CUK123" s="1538"/>
      <c r="CUL123" s="1845"/>
      <c r="CUM123" s="1538"/>
      <c r="CUN123" s="1845"/>
      <c r="CUO123" s="1538"/>
      <c r="CUP123" s="1845"/>
      <c r="CUQ123" s="1538"/>
      <c r="CUR123" s="1845"/>
      <c r="CUS123" s="1538"/>
      <c r="CUT123" s="1845"/>
      <c r="CUU123" s="1538"/>
      <c r="CUV123" s="1845"/>
      <c r="CUW123" s="1538"/>
      <c r="CUX123" s="1845"/>
      <c r="CUY123" s="1538"/>
      <c r="CUZ123" s="1845"/>
      <c r="CVA123" s="1538"/>
      <c r="CVB123" s="1845"/>
      <c r="CVC123" s="1538"/>
      <c r="CVD123" s="1845"/>
      <c r="CVE123" s="1538"/>
      <c r="CVF123" s="1845"/>
      <c r="CVG123" s="1538"/>
      <c r="CVH123" s="1845"/>
      <c r="CVI123" s="1538"/>
      <c r="CVJ123" s="1845"/>
      <c r="CVK123" s="1538"/>
      <c r="CVL123" s="1845"/>
      <c r="CVM123" s="1538"/>
      <c r="CVN123" s="1845"/>
      <c r="CVO123" s="1538"/>
      <c r="CVP123" s="1845"/>
      <c r="CVQ123" s="1538"/>
      <c r="CVR123" s="1845"/>
      <c r="CVS123" s="1538"/>
      <c r="CVT123" s="1845"/>
      <c r="CVU123" s="1538"/>
      <c r="CVV123" s="1845"/>
      <c r="CVW123" s="1538"/>
      <c r="CVX123" s="1845"/>
      <c r="CVY123" s="1538"/>
      <c r="CVZ123" s="1845"/>
      <c r="CWA123" s="1538"/>
      <c r="CWB123" s="1845"/>
      <c r="CWC123" s="1538"/>
      <c r="CWD123" s="1845"/>
      <c r="CWE123" s="1538"/>
      <c r="CWF123" s="1845"/>
      <c r="CWG123" s="1538"/>
      <c r="CWH123" s="1845"/>
      <c r="CWI123" s="1538"/>
      <c r="CWJ123" s="1845"/>
      <c r="CWK123" s="1538"/>
      <c r="CWL123" s="1845"/>
      <c r="CWM123" s="1538"/>
      <c r="CWN123" s="1845"/>
      <c r="CWO123" s="1538"/>
      <c r="CWP123" s="1845"/>
      <c r="CWQ123" s="1538"/>
      <c r="CWR123" s="1845"/>
      <c r="CWS123" s="1538"/>
      <c r="CWT123" s="1845"/>
      <c r="CWU123" s="1538"/>
      <c r="CWV123" s="1845"/>
      <c r="CWW123" s="1538"/>
      <c r="CWX123" s="1845"/>
      <c r="CWY123" s="1538"/>
      <c r="CWZ123" s="1845"/>
      <c r="CXA123" s="1538"/>
      <c r="CXB123" s="1845"/>
      <c r="CXC123" s="1538"/>
      <c r="CXD123" s="1845"/>
      <c r="CXE123" s="1538"/>
      <c r="CXF123" s="1845"/>
      <c r="CXG123" s="1538"/>
      <c r="CXH123" s="1845"/>
      <c r="CXI123" s="1538"/>
      <c r="CXJ123" s="1845"/>
      <c r="CXK123" s="1538"/>
      <c r="CXL123" s="1845"/>
      <c r="CXM123" s="1538"/>
      <c r="CXN123" s="1845"/>
      <c r="CXO123" s="1538"/>
      <c r="CXP123" s="1845"/>
      <c r="CXQ123" s="1538"/>
      <c r="CXR123" s="1845"/>
      <c r="CXS123" s="1538"/>
      <c r="CXT123" s="1845"/>
      <c r="CXU123" s="1538"/>
      <c r="CXV123" s="1845"/>
      <c r="CXW123" s="1538"/>
      <c r="CXX123" s="1845"/>
      <c r="CXY123" s="1538"/>
      <c r="CXZ123" s="1845"/>
      <c r="CYA123" s="1538"/>
      <c r="CYB123" s="1845"/>
      <c r="CYC123" s="1538"/>
      <c r="CYD123" s="1845"/>
      <c r="CYE123" s="1538"/>
      <c r="CYF123" s="1845"/>
      <c r="CYG123" s="1538"/>
      <c r="CYH123" s="1845"/>
      <c r="CYI123" s="1538"/>
      <c r="CYJ123" s="1845"/>
      <c r="CYK123" s="1538"/>
      <c r="CYL123" s="1845"/>
      <c r="CYM123" s="1538"/>
      <c r="CYN123" s="1845"/>
      <c r="CYO123" s="1538"/>
      <c r="CYP123" s="1845"/>
      <c r="CYQ123" s="1538"/>
      <c r="CYR123" s="1845"/>
      <c r="CYS123" s="1538"/>
      <c r="CYT123" s="1845"/>
      <c r="CYU123" s="1538"/>
      <c r="CYV123" s="1845"/>
      <c r="CYW123" s="1538"/>
      <c r="CYX123" s="1845"/>
      <c r="CYY123" s="1538"/>
      <c r="CYZ123" s="1845"/>
      <c r="CZA123" s="1538"/>
      <c r="CZB123" s="1845"/>
      <c r="CZC123" s="1538"/>
      <c r="CZD123" s="1845"/>
      <c r="CZE123" s="1538"/>
      <c r="CZF123" s="1845"/>
      <c r="CZG123" s="1538"/>
      <c r="CZH123" s="1845"/>
      <c r="CZI123" s="1538"/>
      <c r="CZJ123" s="1845"/>
      <c r="CZK123" s="1538"/>
      <c r="CZL123" s="1845"/>
      <c r="CZM123" s="1538"/>
      <c r="CZN123" s="1845"/>
      <c r="CZO123" s="1538"/>
      <c r="CZP123" s="1845"/>
      <c r="CZQ123" s="1538"/>
      <c r="CZR123" s="1845"/>
      <c r="CZS123" s="1538"/>
      <c r="CZT123" s="1845"/>
      <c r="CZU123" s="1538"/>
      <c r="CZV123" s="1845"/>
      <c r="CZW123" s="1538"/>
      <c r="CZX123" s="1845"/>
      <c r="CZY123" s="1538"/>
      <c r="CZZ123" s="1845"/>
      <c r="DAA123" s="1538"/>
      <c r="DAB123" s="1845"/>
      <c r="DAC123" s="1538"/>
      <c r="DAD123" s="1845"/>
      <c r="DAE123" s="1538"/>
      <c r="DAF123" s="1845"/>
      <c r="DAG123" s="1538"/>
      <c r="DAH123" s="1845"/>
      <c r="DAI123" s="1538"/>
      <c r="DAJ123" s="1845"/>
      <c r="DAK123" s="1538"/>
      <c r="DAL123" s="1845"/>
      <c r="DAM123" s="1538"/>
      <c r="DAN123" s="1845"/>
      <c r="DAO123" s="1538"/>
      <c r="DAP123" s="1845"/>
      <c r="DAQ123" s="1538"/>
      <c r="DAR123" s="1845"/>
      <c r="DAS123" s="1538"/>
      <c r="DAT123" s="1845"/>
      <c r="DAU123" s="1538"/>
      <c r="DAV123" s="1845"/>
      <c r="DAW123" s="1538"/>
      <c r="DAX123" s="1845"/>
      <c r="DAY123" s="1538"/>
      <c r="DAZ123" s="1845"/>
      <c r="DBA123" s="1538"/>
      <c r="DBB123" s="1845"/>
      <c r="DBC123" s="1538"/>
      <c r="DBD123" s="1845"/>
      <c r="DBE123" s="1538"/>
      <c r="DBF123" s="1845"/>
      <c r="DBG123" s="1538"/>
      <c r="DBH123" s="1845"/>
      <c r="DBI123" s="1538"/>
      <c r="DBJ123" s="1845"/>
      <c r="DBK123" s="1538"/>
      <c r="DBL123" s="1845"/>
      <c r="DBM123" s="1538"/>
      <c r="DBN123" s="1845"/>
      <c r="DBO123" s="1538"/>
      <c r="DBP123" s="1845"/>
      <c r="DBQ123" s="1538"/>
      <c r="DBR123" s="1845"/>
      <c r="DBS123" s="1538"/>
      <c r="DBT123" s="1845"/>
      <c r="DBU123" s="1538"/>
      <c r="DBV123" s="1845"/>
      <c r="DBW123" s="1538"/>
      <c r="DBX123" s="1845"/>
      <c r="DBY123" s="1538"/>
      <c r="DBZ123" s="1845"/>
      <c r="DCA123" s="1538"/>
      <c r="DCB123" s="1845"/>
      <c r="DCC123" s="1538"/>
      <c r="DCD123" s="1845"/>
      <c r="DCE123" s="1538"/>
      <c r="DCF123" s="1845"/>
      <c r="DCG123" s="1538"/>
      <c r="DCH123" s="1845"/>
      <c r="DCI123" s="1538"/>
      <c r="DCJ123" s="1845"/>
      <c r="DCK123" s="1538"/>
      <c r="DCL123" s="1845"/>
      <c r="DCM123" s="1538"/>
      <c r="DCN123" s="1845"/>
      <c r="DCO123" s="1538"/>
      <c r="DCP123" s="1845"/>
      <c r="DCQ123" s="1538"/>
      <c r="DCR123" s="1845"/>
      <c r="DCS123" s="1538"/>
      <c r="DCT123" s="1845"/>
      <c r="DCU123" s="1538"/>
      <c r="DCV123" s="1845"/>
      <c r="DCW123" s="1538"/>
      <c r="DCX123" s="1845"/>
      <c r="DCY123" s="1538"/>
      <c r="DCZ123" s="1845"/>
      <c r="DDA123" s="1538"/>
      <c r="DDB123" s="1845"/>
      <c r="DDC123" s="1538"/>
      <c r="DDD123" s="1845"/>
      <c r="DDE123" s="1538"/>
      <c r="DDF123" s="1845"/>
      <c r="DDG123" s="1538"/>
      <c r="DDH123" s="1845"/>
      <c r="DDI123" s="1538"/>
      <c r="DDJ123" s="1845"/>
      <c r="DDK123" s="1538"/>
      <c r="DDL123" s="1845"/>
      <c r="DDM123" s="1538"/>
      <c r="DDN123" s="1845"/>
      <c r="DDO123" s="1538"/>
      <c r="DDP123" s="1845"/>
      <c r="DDQ123" s="1538"/>
      <c r="DDR123" s="1845"/>
      <c r="DDS123" s="1538"/>
      <c r="DDT123" s="1845"/>
      <c r="DDU123" s="1538"/>
      <c r="DDV123" s="1845"/>
      <c r="DDW123" s="1538"/>
      <c r="DDX123" s="1845"/>
      <c r="DDY123" s="1538"/>
      <c r="DDZ123" s="1845"/>
      <c r="DEA123" s="1538"/>
      <c r="DEB123" s="1845"/>
      <c r="DEC123" s="1538"/>
      <c r="DED123" s="1845"/>
      <c r="DEE123" s="1538"/>
      <c r="DEF123" s="1845"/>
      <c r="DEG123" s="1538"/>
      <c r="DEH123" s="1845"/>
      <c r="DEI123" s="1538"/>
      <c r="DEJ123" s="1845"/>
      <c r="DEK123" s="1538"/>
      <c r="DEL123" s="1845"/>
      <c r="DEM123" s="1538"/>
      <c r="DEN123" s="1845"/>
      <c r="DEO123" s="1538"/>
      <c r="DEP123" s="1845"/>
      <c r="DEQ123" s="1538"/>
      <c r="DER123" s="1845"/>
      <c r="DES123" s="1538"/>
      <c r="DET123" s="1845"/>
      <c r="DEU123" s="1538"/>
      <c r="DEV123" s="1845"/>
      <c r="DEW123" s="1538"/>
      <c r="DEX123" s="1845"/>
      <c r="DEY123" s="1538"/>
      <c r="DEZ123" s="1845"/>
      <c r="DFA123" s="1538"/>
      <c r="DFB123" s="1845"/>
      <c r="DFC123" s="1538"/>
      <c r="DFD123" s="1845"/>
      <c r="DFE123" s="1538"/>
      <c r="DFF123" s="1845"/>
      <c r="DFG123" s="1538"/>
      <c r="DFH123" s="1845"/>
      <c r="DFI123" s="1538"/>
      <c r="DFJ123" s="1845"/>
      <c r="DFK123" s="1538"/>
      <c r="DFL123" s="1845"/>
      <c r="DFM123" s="1538"/>
      <c r="DFN123" s="1845"/>
      <c r="DFO123" s="1538"/>
      <c r="DFP123" s="1845"/>
      <c r="DFQ123" s="1538"/>
      <c r="DFR123" s="1845"/>
      <c r="DFS123" s="1538"/>
      <c r="DFT123" s="1845"/>
      <c r="DFU123" s="1538"/>
      <c r="DFV123" s="1845"/>
      <c r="DFW123" s="1538"/>
      <c r="DFX123" s="1845"/>
      <c r="DFY123" s="1538"/>
      <c r="DFZ123" s="1845"/>
      <c r="DGA123" s="1538"/>
      <c r="DGB123" s="1845"/>
      <c r="DGC123" s="1538"/>
      <c r="DGD123" s="1845"/>
      <c r="DGE123" s="1538"/>
      <c r="DGF123" s="1845"/>
      <c r="DGG123" s="1538"/>
      <c r="DGH123" s="1845"/>
      <c r="DGI123" s="1538"/>
      <c r="DGJ123" s="1845"/>
      <c r="DGK123" s="1538"/>
      <c r="DGL123" s="1845"/>
      <c r="DGM123" s="1538"/>
      <c r="DGN123" s="1845"/>
      <c r="DGO123" s="1538"/>
      <c r="DGP123" s="1845"/>
      <c r="DGQ123" s="1538"/>
      <c r="DGR123" s="1845"/>
      <c r="DGS123" s="1538"/>
      <c r="DGT123" s="1845"/>
      <c r="DGU123" s="1538"/>
      <c r="DGV123" s="1845"/>
      <c r="DGW123" s="1538"/>
      <c r="DGX123" s="1845"/>
      <c r="DGY123" s="1538"/>
      <c r="DGZ123" s="1845"/>
      <c r="DHA123" s="1538"/>
      <c r="DHB123" s="1845"/>
      <c r="DHC123" s="1538"/>
      <c r="DHD123" s="1845"/>
      <c r="DHE123" s="1538"/>
      <c r="DHF123" s="1845"/>
      <c r="DHG123" s="1538"/>
      <c r="DHH123" s="1845"/>
      <c r="DHI123" s="1538"/>
      <c r="DHJ123" s="1845"/>
      <c r="DHK123" s="1538"/>
      <c r="DHL123" s="1845"/>
      <c r="DHM123" s="1538"/>
      <c r="DHN123" s="1845"/>
      <c r="DHO123" s="1538"/>
      <c r="DHP123" s="1845"/>
      <c r="DHQ123" s="1538"/>
      <c r="DHR123" s="1845"/>
      <c r="DHS123" s="1538"/>
      <c r="DHT123" s="1845"/>
      <c r="DHU123" s="1538"/>
      <c r="DHV123" s="1845"/>
      <c r="DHW123" s="1538"/>
      <c r="DHX123" s="1845"/>
      <c r="DHY123" s="1538"/>
      <c r="DHZ123" s="1845"/>
      <c r="DIA123" s="1538"/>
      <c r="DIB123" s="1845"/>
      <c r="DIC123" s="1538"/>
      <c r="DID123" s="1845"/>
      <c r="DIE123" s="1538"/>
      <c r="DIF123" s="1845"/>
      <c r="DIG123" s="1538"/>
      <c r="DIH123" s="1845"/>
      <c r="DII123" s="1538"/>
      <c r="DIJ123" s="1845"/>
      <c r="DIK123" s="1538"/>
      <c r="DIL123" s="1845"/>
      <c r="DIM123" s="1538"/>
      <c r="DIN123" s="1845"/>
      <c r="DIO123" s="1538"/>
      <c r="DIP123" s="1845"/>
      <c r="DIQ123" s="1538"/>
      <c r="DIR123" s="1845"/>
      <c r="DIS123" s="1538"/>
      <c r="DIT123" s="1845"/>
      <c r="DIU123" s="1538"/>
      <c r="DIV123" s="1845"/>
      <c r="DIW123" s="1538"/>
      <c r="DIX123" s="1845"/>
      <c r="DIY123" s="1538"/>
      <c r="DIZ123" s="1845"/>
      <c r="DJA123" s="1538"/>
      <c r="DJB123" s="1845"/>
      <c r="DJC123" s="1538"/>
      <c r="DJD123" s="1845"/>
      <c r="DJE123" s="1538"/>
      <c r="DJF123" s="1845"/>
      <c r="DJG123" s="1538"/>
      <c r="DJH123" s="1845"/>
      <c r="DJI123" s="1538"/>
      <c r="DJJ123" s="1845"/>
      <c r="DJK123" s="1538"/>
      <c r="DJL123" s="1845"/>
      <c r="DJM123" s="1538"/>
      <c r="DJN123" s="1845"/>
      <c r="DJO123" s="1538"/>
      <c r="DJP123" s="1845"/>
      <c r="DJQ123" s="1538"/>
      <c r="DJR123" s="1845"/>
      <c r="DJS123" s="1538"/>
      <c r="DJT123" s="1845"/>
      <c r="DJU123" s="1538"/>
      <c r="DJV123" s="1845"/>
      <c r="DJW123" s="1538"/>
      <c r="DJX123" s="1845"/>
      <c r="DJY123" s="1538"/>
      <c r="DJZ123" s="1845"/>
      <c r="DKA123" s="1538"/>
      <c r="DKB123" s="1845"/>
      <c r="DKC123" s="1538"/>
      <c r="DKD123" s="1845"/>
      <c r="DKE123" s="1538"/>
      <c r="DKF123" s="1845"/>
      <c r="DKG123" s="1538"/>
      <c r="DKH123" s="1845"/>
      <c r="DKI123" s="1538"/>
      <c r="DKJ123" s="1845"/>
      <c r="DKK123" s="1538"/>
      <c r="DKL123" s="1845"/>
      <c r="DKM123" s="1538"/>
      <c r="DKN123" s="1845"/>
      <c r="DKO123" s="1538"/>
      <c r="DKP123" s="1845"/>
      <c r="DKQ123" s="1538"/>
      <c r="DKR123" s="1845"/>
      <c r="DKS123" s="1538"/>
      <c r="DKT123" s="1845"/>
      <c r="DKU123" s="1538"/>
      <c r="DKV123" s="1845"/>
      <c r="DKW123" s="1538"/>
      <c r="DKX123" s="1845"/>
      <c r="DKY123" s="1538"/>
      <c r="DKZ123" s="1845"/>
      <c r="DLA123" s="1538"/>
      <c r="DLB123" s="1845"/>
      <c r="DLC123" s="1538"/>
      <c r="DLD123" s="1845"/>
      <c r="DLE123" s="1538"/>
      <c r="DLF123" s="1845"/>
      <c r="DLG123" s="1538"/>
      <c r="DLH123" s="1845"/>
      <c r="DLI123" s="1538"/>
      <c r="DLJ123" s="1845"/>
      <c r="DLK123" s="1538"/>
      <c r="DLL123" s="1845"/>
      <c r="DLM123" s="1538"/>
      <c r="DLN123" s="1845"/>
      <c r="DLO123" s="1538"/>
      <c r="DLP123" s="1845"/>
      <c r="DLQ123" s="1538"/>
      <c r="DLR123" s="1845"/>
      <c r="DLS123" s="1538"/>
      <c r="DLT123" s="1845"/>
      <c r="DLU123" s="1538"/>
      <c r="DLV123" s="1845"/>
      <c r="DLW123" s="1538"/>
      <c r="DLX123" s="1845"/>
      <c r="DLY123" s="1538"/>
      <c r="DLZ123" s="1845"/>
      <c r="DMA123" s="1538"/>
      <c r="DMB123" s="1845"/>
      <c r="DMC123" s="1538"/>
      <c r="DMD123" s="1845"/>
      <c r="DME123" s="1538"/>
      <c r="DMF123" s="1845"/>
      <c r="DMG123" s="1538"/>
      <c r="DMH123" s="1845"/>
      <c r="DMI123" s="1538"/>
      <c r="DMJ123" s="1845"/>
      <c r="DMK123" s="1538"/>
      <c r="DML123" s="1845"/>
      <c r="DMM123" s="1538"/>
      <c r="DMN123" s="1845"/>
      <c r="DMO123" s="1538"/>
      <c r="DMP123" s="1845"/>
      <c r="DMQ123" s="1538"/>
      <c r="DMR123" s="1845"/>
      <c r="DMS123" s="1538"/>
      <c r="DMT123" s="1845"/>
      <c r="DMU123" s="1538"/>
      <c r="DMV123" s="1845"/>
      <c r="DMW123" s="1538"/>
      <c r="DMX123" s="1845"/>
      <c r="DMY123" s="1538"/>
      <c r="DMZ123" s="1845"/>
      <c r="DNA123" s="1538"/>
      <c r="DNB123" s="1845"/>
      <c r="DNC123" s="1538"/>
      <c r="DND123" s="1845"/>
      <c r="DNE123" s="1538"/>
      <c r="DNF123" s="1845"/>
      <c r="DNG123" s="1538"/>
      <c r="DNH123" s="1845"/>
      <c r="DNI123" s="1538"/>
      <c r="DNJ123" s="1845"/>
      <c r="DNK123" s="1538"/>
      <c r="DNL123" s="1845"/>
      <c r="DNM123" s="1538"/>
      <c r="DNN123" s="1845"/>
      <c r="DNO123" s="1538"/>
      <c r="DNP123" s="1845"/>
      <c r="DNQ123" s="1538"/>
      <c r="DNR123" s="1845"/>
      <c r="DNS123" s="1538"/>
      <c r="DNT123" s="1845"/>
      <c r="DNU123" s="1538"/>
      <c r="DNV123" s="1845"/>
      <c r="DNW123" s="1538"/>
      <c r="DNX123" s="1845"/>
      <c r="DNY123" s="1538"/>
      <c r="DNZ123" s="1845"/>
      <c r="DOA123" s="1538"/>
      <c r="DOB123" s="1845"/>
      <c r="DOC123" s="1538"/>
      <c r="DOD123" s="1845"/>
      <c r="DOE123" s="1538"/>
      <c r="DOF123" s="1845"/>
      <c r="DOG123" s="1538"/>
      <c r="DOH123" s="1845"/>
      <c r="DOI123" s="1538"/>
      <c r="DOJ123" s="1845"/>
      <c r="DOK123" s="1538"/>
      <c r="DOL123" s="1845"/>
      <c r="DOM123" s="1538"/>
      <c r="DON123" s="1845"/>
      <c r="DOO123" s="1538"/>
      <c r="DOP123" s="1845"/>
      <c r="DOQ123" s="1538"/>
      <c r="DOR123" s="1845"/>
      <c r="DOS123" s="1538"/>
      <c r="DOT123" s="1845"/>
      <c r="DOU123" s="1538"/>
      <c r="DOV123" s="1845"/>
      <c r="DOW123" s="1538"/>
      <c r="DOX123" s="1845"/>
      <c r="DOY123" s="1538"/>
      <c r="DOZ123" s="1845"/>
      <c r="DPA123" s="1538"/>
      <c r="DPB123" s="1845"/>
      <c r="DPC123" s="1538"/>
      <c r="DPD123" s="1845"/>
      <c r="DPE123" s="1538"/>
      <c r="DPF123" s="1845"/>
      <c r="DPG123" s="1538"/>
      <c r="DPH123" s="1845"/>
      <c r="DPI123" s="1538"/>
      <c r="DPJ123" s="1845"/>
      <c r="DPK123" s="1538"/>
      <c r="DPL123" s="1845"/>
      <c r="DPM123" s="1538"/>
      <c r="DPN123" s="1845"/>
      <c r="DPO123" s="1538"/>
      <c r="DPP123" s="1845"/>
      <c r="DPQ123" s="1538"/>
      <c r="DPR123" s="1845"/>
      <c r="DPS123" s="1538"/>
      <c r="DPT123" s="1845"/>
      <c r="DPU123" s="1538"/>
      <c r="DPV123" s="1845"/>
      <c r="DPW123" s="1538"/>
      <c r="DPX123" s="1845"/>
      <c r="DPY123" s="1538"/>
      <c r="DPZ123" s="1845"/>
      <c r="DQA123" s="1538"/>
      <c r="DQB123" s="1845"/>
      <c r="DQC123" s="1538"/>
      <c r="DQD123" s="1845"/>
      <c r="DQE123" s="1538"/>
      <c r="DQF123" s="1845"/>
      <c r="DQG123" s="1538"/>
      <c r="DQH123" s="1845"/>
      <c r="DQI123" s="1538"/>
      <c r="DQJ123" s="1845"/>
      <c r="DQK123" s="1538"/>
      <c r="DQL123" s="1845"/>
      <c r="DQM123" s="1538"/>
      <c r="DQN123" s="1845"/>
      <c r="DQO123" s="1538"/>
      <c r="DQP123" s="1845"/>
      <c r="DQQ123" s="1538"/>
      <c r="DQR123" s="1845"/>
      <c r="DQS123" s="1538"/>
      <c r="DQT123" s="1845"/>
      <c r="DQU123" s="1538"/>
      <c r="DQV123" s="1845"/>
      <c r="DQW123" s="1538"/>
      <c r="DQX123" s="1845"/>
      <c r="DQY123" s="1538"/>
      <c r="DQZ123" s="1845"/>
      <c r="DRA123" s="1538"/>
      <c r="DRB123" s="1845"/>
      <c r="DRC123" s="1538"/>
      <c r="DRD123" s="1845"/>
      <c r="DRE123" s="1538"/>
      <c r="DRF123" s="1845"/>
      <c r="DRG123" s="1538"/>
      <c r="DRH123" s="1845"/>
      <c r="DRI123" s="1538"/>
      <c r="DRJ123" s="1845"/>
      <c r="DRK123" s="1538"/>
      <c r="DRL123" s="1845"/>
      <c r="DRM123" s="1538"/>
      <c r="DRN123" s="1845"/>
      <c r="DRO123" s="1538"/>
      <c r="DRP123" s="1845"/>
      <c r="DRQ123" s="1538"/>
      <c r="DRR123" s="1845"/>
      <c r="DRS123" s="1538"/>
      <c r="DRT123" s="1845"/>
      <c r="DRU123" s="1538"/>
      <c r="DRV123" s="1845"/>
      <c r="DRW123" s="1538"/>
      <c r="DRX123" s="1845"/>
      <c r="DRY123" s="1538"/>
      <c r="DRZ123" s="1845"/>
      <c r="DSA123" s="1538"/>
      <c r="DSB123" s="1845"/>
      <c r="DSC123" s="1538"/>
      <c r="DSD123" s="1845"/>
      <c r="DSE123" s="1538"/>
      <c r="DSF123" s="1845"/>
      <c r="DSG123" s="1538"/>
      <c r="DSH123" s="1845"/>
      <c r="DSI123" s="1538"/>
      <c r="DSJ123" s="1845"/>
      <c r="DSK123" s="1538"/>
      <c r="DSL123" s="1845"/>
      <c r="DSM123" s="1538"/>
      <c r="DSN123" s="1845"/>
      <c r="DSO123" s="1538"/>
      <c r="DSP123" s="1845"/>
      <c r="DSQ123" s="1538"/>
      <c r="DSR123" s="1845"/>
      <c r="DSS123" s="1538"/>
      <c r="DST123" s="1845"/>
      <c r="DSU123" s="1538"/>
      <c r="DSV123" s="1845"/>
      <c r="DSW123" s="1538"/>
      <c r="DSX123" s="1845"/>
      <c r="DSY123" s="1538"/>
      <c r="DSZ123" s="1845"/>
      <c r="DTA123" s="1538"/>
      <c r="DTB123" s="1845"/>
      <c r="DTC123" s="1538"/>
      <c r="DTD123" s="1845"/>
      <c r="DTE123" s="1538"/>
      <c r="DTF123" s="1845"/>
      <c r="DTG123" s="1538"/>
      <c r="DTH123" s="1845"/>
      <c r="DTI123" s="1538"/>
      <c r="DTJ123" s="1845"/>
      <c r="DTK123" s="1538"/>
      <c r="DTL123" s="1845"/>
      <c r="DTM123" s="1538"/>
      <c r="DTN123" s="1845"/>
      <c r="DTO123" s="1538"/>
      <c r="DTP123" s="1845"/>
      <c r="DTQ123" s="1538"/>
      <c r="DTR123" s="1845"/>
      <c r="DTS123" s="1538"/>
      <c r="DTT123" s="1845"/>
      <c r="DTU123" s="1538"/>
      <c r="DTV123" s="1845"/>
      <c r="DTW123" s="1538"/>
      <c r="DTX123" s="1845"/>
      <c r="DTY123" s="1538"/>
      <c r="DTZ123" s="1845"/>
      <c r="DUA123" s="1538"/>
      <c r="DUB123" s="1845"/>
      <c r="DUC123" s="1538"/>
      <c r="DUD123" s="1845"/>
      <c r="DUE123" s="1538"/>
      <c r="DUF123" s="1845"/>
      <c r="DUG123" s="1538"/>
      <c r="DUH123" s="1845"/>
      <c r="DUI123" s="1538"/>
      <c r="DUJ123" s="1845"/>
      <c r="DUK123" s="1538"/>
      <c r="DUL123" s="1845"/>
      <c r="DUM123" s="1538"/>
      <c r="DUN123" s="1845"/>
      <c r="DUO123" s="1538"/>
      <c r="DUP123" s="1845"/>
      <c r="DUQ123" s="1538"/>
      <c r="DUR123" s="1845"/>
      <c r="DUS123" s="1538"/>
      <c r="DUT123" s="1845"/>
      <c r="DUU123" s="1538"/>
      <c r="DUV123" s="1845"/>
      <c r="DUW123" s="1538"/>
      <c r="DUX123" s="1845"/>
      <c r="DUY123" s="1538"/>
      <c r="DUZ123" s="1845"/>
      <c r="DVA123" s="1538"/>
      <c r="DVB123" s="1845"/>
      <c r="DVC123" s="1538"/>
      <c r="DVD123" s="1845"/>
      <c r="DVE123" s="1538"/>
      <c r="DVF123" s="1845"/>
      <c r="DVG123" s="1538"/>
      <c r="DVH123" s="1845"/>
      <c r="DVI123" s="1538"/>
      <c r="DVJ123" s="1845"/>
      <c r="DVK123" s="1538"/>
      <c r="DVL123" s="1845"/>
      <c r="DVM123" s="1538"/>
      <c r="DVN123" s="1845"/>
      <c r="DVO123" s="1538"/>
      <c r="DVP123" s="1845"/>
      <c r="DVQ123" s="1538"/>
      <c r="DVR123" s="1845"/>
      <c r="DVS123" s="1538"/>
      <c r="DVT123" s="1845"/>
      <c r="DVU123" s="1538"/>
      <c r="DVV123" s="1845"/>
      <c r="DVW123" s="1538"/>
      <c r="DVX123" s="1845"/>
      <c r="DVY123" s="1538"/>
      <c r="DVZ123" s="1845"/>
      <c r="DWA123" s="1538"/>
      <c r="DWB123" s="1845"/>
      <c r="DWC123" s="1538"/>
      <c r="DWD123" s="1845"/>
      <c r="DWE123" s="1538"/>
      <c r="DWF123" s="1845"/>
      <c r="DWG123" s="1538"/>
      <c r="DWH123" s="1845"/>
      <c r="DWI123" s="1538"/>
      <c r="DWJ123" s="1845"/>
      <c r="DWK123" s="1538"/>
      <c r="DWL123" s="1845"/>
      <c r="DWM123" s="1538"/>
      <c r="DWN123" s="1845"/>
      <c r="DWO123" s="1538"/>
      <c r="DWP123" s="1845"/>
      <c r="DWQ123" s="1538"/>
      <c r="DWR123" s="1845"/>
      <c r="DWS123" s="1538"/>
      <c r="DWT123" s="1845"/>
      <c r="DWU123" s="1538"/>
      <c r="DWV123" s="1845"/>
      <c r="DWW123" s="1538"/>
      <c r="DWX123" s="1845"/>
      <c r="DWY123" s="1538"/>
      <c r="DWZ123" s="1845"/>
      <c r="DXA123" s="1538"/>
      <c r="DXB123" s="1845"/>
      <c r="DXC123" s="1538"/>
      <c r="DXD123" s="1845"/>
      <c r="DXE123" s="1538"/>
      <c r="DXF123" s="1845"/>
      <c r="DXG123" s="1538"/>
      <c r="DXH123" s="1845"/>
      <c r="DXI123" s="1538"/>
      <c r="DXJ123" s="1845"/>
      <c r="DXK123" s="1538"/>
      <c r="DXL123" s="1845"/>
      <c r="DXM123" s="1538"/>
      <c r="DXN123" s="1845"/>
      <c r="DXO123" s="1538"/>
      <c r="DXP123" s="1845"/>
      <c r="DXQ123" s="1538"/>
      <c r="DXR123" s="1845"/>
      <c r="DXS123" s="1538"/>
      <c r="DXT123" s="1845"/>
      <c r="DXU123" s="1538"/>
      <c r="DXV123" s="1845"/>
      <c r="DXW123" s="1538"/>
      <c r="DXX123" s="1845"/>
      <c r="DXY123" s="1538"/>
      <c r="DXZ123" s="1845"/>
      <c r="DYA123" s="1538"/>
      <c r="DYB123" s="1845"/>
      <c r="DYC123" s="1538"/>
      <c r="DYD123" s="1845"/>
      <c r="DYE123" s="1538"/>
      <c r="DYF123" s="1845"/>
      <c r="DYG123" s="1538"/>
      <c r="DYH123" s="1845"/>
      <c r="DYI123" s="1538"/>
      <c r="DYJ123" s="1845"/>
      <c r="DYK123" s="1538"/>
      <c r="DYL123" s="1845"/>
      <c r="DYM123" s="1538"/>
      <c r="DYN123" s="1845"/>
      <c r="DYO123" s="1538"/>
      <c r="DYP123" s="1845"/>
      <c r="DYQ123" s="1538"/>
      <c r="DYR123" s="1845"/>
      <c r="DYS123" s="1538"/>
      <c r="DYT123" s="1845"/>
      <c r="DYU123" s="1538"/>
      <c r="DYV123" s="1845"/>
      <c r="DYW123" s="1538"/>
      <c r="DYX123" s="1845"/>
      <c r="DYY123" s="1538"/>
      <c r="DYZ123" s="1845"/>
      <c r="DZA123" s="1538"/>
      <c r="DZB123" s="1845"/>
      <c r="DZC123" s="1538"/>
      <c r="DZD123" s="1845"/>
      <c r="DZE123" s="1538"/>
      <c r="DZF123" s="1845"/>
      <c r="DZG123" s="1538"/>
      <c r="DZH123" s="1845"/>
      <c r="DZI123" s="1538"/>
      <c r="DZJ123" s="1845"/>
      <c r="DZK123" s="1538"/>
      <c r="DZL123" s="1845"/>
      <c r="DZM123" s="1538"/>
      <c r="DZN123" s="1845"/>
      <c r="DZO123" s="1538"/>
      <c r="DZP123" s="1845"/>
      <c r="DZQ123" s="1538"/>
      <c r="DZR123" s="1845"/>
      <c r="DZS123" s="1538"/>
      <c r="DZT123" s="1845"/>
      <c r="DZU123" s="1538"/>
      <c r="DZV123" s="1845"/>
      <c r="DZW123" s="1538"/>
      <c r="DZX123" s="1845"/>
      <c r="DZY123" s="1538"/>
      <c r="DZZ123" s="1845"/>
      <c r="EAA123" s="1538"/>
      <c r="EAB123" s="1845"/>
      <c r="EAC123" s="1538"/>
      <c r="EAD123" s="1845"/>
      <c r="EAE123" s="1538"/>
      <c r="EAF123" s="1845"/>
      <c r="EAG123" s="1538"/>
      <c r="EAH123" s="1845"/>
      <c r="EAI123" s="1538"/>
      <c r="EAJ123" s="1845"/>
      <c r="EAK123" s="1538"/>
      <c r="EAL123" s="1845"/>
      <c r="EAM123" s="1538"/>
      <c r="EAN123" s="1845"/>
      <c r="EAO123" s="1538"/>
      <c r="EAP123" s="1845"/>
      <c r="EAQ123" s="1538"/>
      <c r="EAR123" s="1845"/>
      <c r="EAS123" s="1538"/>
      <c r="EAT123" s="1845"/>
      <c r="EAU123" s="1538"/>
      <c r="EAV123" s="1845"/>
      <c r="EAW123" s="1538"/>
      <c r="EAX123" s="1845"/>
      <c r="EAY123" s="1538"/>
      <c r="EAZ123" s="1845"/>
      <c r="EBA123" s="1538"/>
      <c r="EBB123" s="1845"/>
      <c r="EBC123" s="1538"/>
      <c r="EBD123" s="1845"/>
      <c r="EBE123" s="1538"/>
      <c r="EBF123" s="1845"/>
      <c r="EBG123" s="1538"/>
      <c r="EBH123" s="1845"/>
      <c r="EBI123" s="1538"/>
      <c r="EBJ123" s="1845"/>
      <c r="EBK123" s="1538"/>
      <c r="EBL123" s="1845"/>
      <c r="EBM123" s="1538"/>
      <c r="EBN123" s="1845"/>
      <c r="EBO123" s="1538"/>
      <c r="EBP123" s="1845"/>
      <c r="EBQ123" s="1538"/>
      <c r="EBR123" s="1845"/>
      <c r="EBS123" s="1538"/>
      <c r="EBT123" s="1845"/>
      <c r="EBU123" s="1538"/>
      <c r="EBV123" s="1845"/>
      <c r="EBW123" s="1538"/>
      <c r="EBX123" s="1845"/>
      <c r="EBY123" s="1538"/>
      <c r="EBZ123" s="1845"/>
      <c r="ECA123" s="1538"/>
      <c r="ECB123" s="1845"/>
      <c r="ECC123" s="1538"/>
      <c r="ECD123" s="1845"/>
      <c r="ECE123" s="1538"/>
      <c r="ECF123" s="1845"/>
      <c r="ECG123" s="1538"/>
      <c r="ECH123" s="1845"/>
      <c r="ECI123" s="1538"/>
      <c r="ECJ123" s="1845"/>
      <c r="ECK123" s="1538"/>
      <c r="ECL123" s="1845"/>
      <c r="ECM123" s="1538"/>
      <c r="ECN123" s="1845"/>
      <c r="ECO123" s="1538"/>
      <c r="ECP123" s="1845"/>
      <c r="ECQ123" s="1538"/>
      <c r="ECR123" s="1845"/>
      <c r="ECS123" s="1538"/>
      <c r="ECT123" s="1845"/>
      <c r="ECU123" s="1538"/>
      <c r="ECV123" s="1845"/>
      <c r="ECW123" s="1538"/>
      <c r="ECX123" s="1845"/>
      <c r="ECY123" s="1538"/>
      <c r="ECZ123" s="1845"/>
      <c r="EDA123" s="1538"/>
      <c r="EDB123" s="1845"/>
      <c r="EDC123" s="1538"/>
      <c r="EDD123" s="1845"/>
      <c r="EDE123" s="1538"/>
      <c r="EDF123" s="1845"/>
      <c r="EDG123" s="1538"/>
      <c r="EDH123" s="1845"/>
      <c r="EDI123" s="1538"/>
      <c r="EDJ123" s="1845"/>
      <c r="EDK123" s="1538"/>
      <c r="EDL123" s="1845"/>
      <c r="EDM123" s="1538"/>
      <c r="EDN123" s="1845"/>
      <c r="EDO123" s="1538"/>
      <c r="EDP123" s="1845"/>
      <c r="EDQ123" s="1538"/>
      <c r="EDR123" s="1845"/>
      <c r="EDS123" s="1538"/>
      <c r="EDT123" s="1845"/>
      <c r="EDU123" s="1538"/>
      <c r="EDV123" s="1845"/>
      <c r="EDW123" s="1538"/>
      <c r="EDX123" s="1845"/>
      <c r="EDY123" s="1538"/>
      <c r="EDZ123" s="1845"/>
      <c r="EEA123" s="1538"/>
      <c r="EEB123" s="1845"/>
      <c r="EEC123" s="1538"/>
      <c r="EED123" s="1845"/>
      <c r="EEE123" s="1538"/>
      <c r="EEF123" s="1845"/>
      <c r="EEG123" s="1538"/>
      <c r="EEH123" s="1845"/>
      <c r="EEI123" s="1538"/>
      <c r="EEJ123" s="1845"/>
      <c r="EEK123" s="1538"/>
      <c r="EEL123" s="1845"/>
      <c r="EEM123" s="1538"/>
      <c r="EEN123" s="1845"/>
      <c r="EEO123" s="1538"/>
      <c r="EEP123" s="1845"/>
      <c r="EEQ123" s="1538"/>
      <c r="EER123" s="1845"/>
      <c r="EES123" s="1538"/>
      <c r="EET123" s="1845"/>
      <c r="EEU123" s="1538"/>
      <c r="EEV123" s="1845"/>
      <c r="EEW123" s="1538"/>
      <c r="EEX123" s="1845"/>
      <c r="EEY123" s="1538"/>
      <c r="EEZ123" s="1845"/>
      <c r="EFA123" s="1538"/>
      <c r="EFB123" s="1845"/>
      <c r="EFC123" s="1538"/>
      <c r="EFD123" s="1845"/>
      <c r="EFE123" s="1538"/>
      <c r="EFF123" s="1845"/>
      <c r="EFG123" s="1538"/>
      <c r="EFH123" s="1845"/>
      <c r="EFI123" s="1538"/>
      <c r="EFJ123" s="1845"/>
      <c r="EFK123" s="1538"/>
      <c r="EFL123" s="1845"/>
      <c r="EFM123" s="1538"/>
      <c r="EFN123" s="1845"/>
      <c r="EFO123" s="1538"/>
      <c r="EFP123" s="1845"/>
      <c r="EFQ123" s="1538"/>
      <c r="EFR123" s="1845"/>
      <c r="EFS123" s="1538"/>
      <c r="EFT123" s="1845"/>
      <c r="EFU123" s="1538"/>
      <c r="EFV123" s="1845"/>
      <c r="EFW123" s="1538"/>
      <c r="EFX123" s="1845"/>
      <c r="EFY123" s="1538"/>
      <c r="EFZ123" s="1845"/>
      <c r="EGA123" s="1538"/>
      <c r="EGB123" s="1845"/>
      <c r="EGC123" s="1538"/>
      <c r="EGD123" s="1845"/>
      <c r="EGE123" s="1538"/>
      <c r="EGF123" s="1845"/>
      <c r="EGG123" s="1538"/>
      <c r="EGH123" s="1845"/>
      <c r="EGI123" s="1538"/>
      <c r="EGJ123" s="1845"/>
      <c r="EGK123" s="1538"/>
      <c r="EGL123" s="1845"/>
      <c r="EGM123" s="1538"/>
      <c r="EGN123" s="1845"/>
      <c r="EGO123" s="1538"/>
      <c r="EGP123" s="1845"/>
      <c r="EGQ123" s="1538"/>
      <c r="EGR123" s="1845"/>
      <c r="EGS123" s="1538"/>
      <c r="EGT123" s="1845"/>
      <c r="EGU123" s="1538"/>
      <c r="EGV123" s="1845"/>
      <c r="EGW123" s="1538"/>
      <c r="EGX123" s="1845"/>
      <c r="EGY123" s="1538"/>
      <c r="EGZ123" s="1845"/>
      <c r="EHA123" s="1538"/>
      <c r="EHB123" s="1845"/>
      <c r="EHC123" s="1538"/>
      <c r="EHD123" s="1845"/>
      <c r="EHE123" s="1538"/>
      <c r="EHF123" s="1845"/>
      <c r="EHG123" s="1538"/>
      <c r="EHH123" s="1845"/>
      <c r="EHI123" s="1538"/>
      <c r="EHJ123" s="1845"/>
      <c r="EHK123" s="1538"/>
      <c r="EHL123" s="1845"/>
      <c r="EHM123" s="1538"/>
      <c r="EHN123" s="1845"/>
      <c r="EHO123" s="1538"/>
      <c r="EHP123" s="1845"/>
      <c r="EHQ123" s="1538"/>
      <c r="EHR123" s="1845"/>
      <c r="EHS123" s="1538"/>
      <c r="EHT123" s="1845"/>
      <c r="EHU123" s="1538"/>
      <c r="EHV123" s="1845"/>
      <c r="EHW123" s="1538"/>
      <c r="EHX123" s="1845"/>
      <c r="EHY123" s="1538"/>
      <c r="EHZ123" s="1845"/>
      <c r="EIA123" s="1538"/>
      <c r="EIB123" s="1845"/>
      <c r="EIC123" s="1538"/>
      <c r="EID123" s="1845"/>
      <c r="EIE123" s="1538"/>
      <c r="EIF123" s="1845"/>
      <c r="EIG123" s="1538"/>
      <c r="EIH123" s="1845"/>
      <c r="EII123" s="1538"/>
      <c r="EIJ123" s="1845"/>
      <c r="EIK123" s="1538"/>
      <c r="EIL123" s="1845"/>
      <c r="EIM123" s="1538"/>
      <c r="EIN123" s="1845"/>
      <c r="EIO123" s="1538"/>
      <c r="EIP123" s="1845"/>
      <c r="EIQ123" s="1538"/>
      <c r="EIR123" s="1845"/>
      <c r="EIS123" s="1538"/>
      <c r="EIT123" s="1845"/>
      <c r="EIU123" s="1538"/>
      <c r="EIV123" s="1845"/>
      <c r="EIW123" s="1538"/>
      <c r="EIX123" s="1845"/>
      <c r="EIY123" s="1538"/>
      <c r="EIZ123" s="1845"/>
      <c r="EJA123" s="1538"/>
      <c r="EJB123" s="1845"/>
      <c r="EJC123" s="1538"/>
      <c r="EJD123" s="1845"/>
      <c r="EJE123" s="1538"/>
      <c r="EJF123" s="1845"/>
      <c r="EJG123" s="1538"/>
      <c r="EJH123" s="1845"/>
      <c r="EJI123" s="1538"/>
      <c r="EJJ123" s="1845"/>
      <c r="EJK123" s="1538"/>
      <c r="EJL123" s="1845"/>
      <c r="EJM123" s="1538"/>
      <c r="EJN123" s="1845"/>
      <c r="EJO123" s="1538"/>
      <c r="EJP123" s="1845"/>
      <c r="EJQ123" s="1538"/>
      <c r="EJR123" s="1845"/>
      <c r="EJS123" s="1538"/>
      <c r="EJT123" s="1845"/>
      <c r="EJU123" s="1538"/>
      <c r="EJV123" s="1845"/>
      <c r="EJW123" s="1538"/>
      <c r="EJX123" s="1845"/>
      <c r="EJY123" s="1538"/>
      <c r="EJZ123" s="1845"/>
      <c r="EKA123" s="1538"/>
      <c r="EKB123" s="1845"/>
      <c r="EKC123" s="1538"/>
      <c r="EKD123" s="1845"/>
      <c r="EKE123" s="1538"/>
      <c r="EKF123" s="1845"/>
      <c r="EKG123" s="1538"/>
      <c r="EKH123" s="1845"/>
      <c r="EKI123" s="1538"/>
      <c r="EKJ123" s="1845"/>
      <c r="EKK123" s="1538"/>
      <c r="EKL123" s="1845"/>
      <c r="EKM123" s="1538"/>
      <c r="EKN123" s="1845"/>
      <c r="EKO123" s="1538"/>
      <c r="EKP123" s="1845"/>
      <c r="EKQ123" s="1538"/>
      <c r="EKR123" s="1845"/>
      <c r="EKS123" s="1538"/>
      <c r="EKT123" s="1845"/>
      <c r="EKU123" s="1538"/>
      <c r="EKV123" s="1845"/>
      <c r="EKW123" s="1538"/>
      <c r="EKX123" s="1845"/>
      <c r="EKY123" s="1538"/>
      <c r="EKZ123" s="1845"/>
      <c r="ELA123" s="1538"/>
      <c r="ELB123" s="1845"/>
      <c r="ELC123" s="1538"/>
      <c r="ELD123" s="1845"/>
      <c r="ELE123" s="1538"/>
      <c r="ELF123" s="1845"/>
      <c r="ELG123" s="1538"/>
      <c r="ELH123" s="1845"/>
      <c r="ELI123" s="1538"/>
      <c r="ELJ123" s="1845"/>
      <c r="ELK123" s="1538"/>
      <c r="ELL123" s="1845"/>
      <c r="ELM123" s="1538"/>
      <c r="ELN123" s="1845"/>
      <c r="ELO123" s="1538"/>
      <c r="ELP123" s="1845"/>
      <c r="ELQ123" s="1538"/>
      <c r="ELR123" s="1845"/>
      <c r="ELS123" s="1538"/>
      <c r="ELT123" s="1845"/>
      <c r="ELU123" s="1538"/>
      <c r="ELV123" s="1845"/>
      <c r="ELW123" s="1538"/>
      <c r="ELX123" s="1845"/>
      <c r="ELY123" s="1538"/>
      <c r="ELZ123" s="1845"/>
      <c r="EMA123" s="1538"/>
      <c r="EMB123" s="1845"/>
      <c r="EMC123" s="1538"/>
      <c r="EMD123" s="1845"/>
      <c r="EME123" s="1538"/>
      <c r="EMF123" s="1845"/>
      <c r="EMG123" s="1538"/>
      <c r="EMH123" s="1845"/>
      <c r="EMI123" s="1538"/>
      <c r="EMJ123" s="1845"/>
      <c r="EMK123" s="1538"/>
      <c r="EML123" s="1845"/>
      <c r="EMM123" s="1538"/>
      <c r="EMN123" s="1845"/>
      <c r="EMO123" s="1538"/>
      <c r="EMP123" s="1845"/>
      <c r="EMQ123" s="1538"/>
      <c r="EMR123" s="1845"/>
      <c r="EMS123" s="1538"/>
      <c r="EMT123" s="1845"/>
      <c r="EMU123" s="1538"/>
      <c r="EMV123" s="1845"/>
      <c r="EMW123" s="1538"/>
      <c r="EMX123" s="1845"/>
      <c r="EMY123" s="1538"/>
      <c r="EMZ123" s="1845"/>
      <c r="ENA123" s="1538"/>
      <c r="ENB123" s="1845"/>
      <c r="ENC123" s="1538"/>
      <c r="END123" s="1845"/>
      <c r="ENE123" s="1538"/>
      <c r="ENF123" s="1845"/>
      <c r="ENG123" s="1538"/>
      <c r="ENH123" s="1845"/>
      <c r="ENI123" s="1538"/>
      <c r="ENJ123" s="1845"/>
      <c r="ENK123" s="1538"/>
      <c r="ENL123" s="1845"/>
      <c r="ENM123" s="1538"/>
      <c r="ENN123" s="1845"/>
      <c r="ENO123" s="1538"/>
      <c r="ENP123" s="1845"/>
      <c r="ENQ123" s="1538"/>
      <c r="ENR123" s="1845"/>
      <c r="ENS123" s="1538"/>
      <c r="ENT123" s="1845"/>
      <c r="ENU123" s="1538"/>
      <c r="ENV123" s="1845"/>
      <c r="ENW123" s="1538"/>
      <c r="ENX123" s="1845"/>
      <c r="ENY123" s="1538"/>
      <c r="ENZ123" s="1845"/>
      <c r="EOA123" s="1538"/>
      <c r="EOB123" s="1845"/>
      <c r="EOC123" s="1538"/>
      <c r="EOD123" s="1845"/>
      <c r="EOE123" s="1538"/>
      <c r="EOF123" s="1845"/>
      <c r="EOG123" s="1538"/>
      <c r="EOH123" s="1845"/>
      <c r="EOI123" s="1538"/>
      <c r="EOJ123" s="1845"/>
      <c r="EOK123" s="1538"/>
      <c r="EOL123" s="1845"/>
      <c r="EOM123" s="1538"/>
      <c r="EON123" s="1845"/>
      <c r="EOO123" s="1538"/>
      <c r="EOP123" s="1845"/>
      <c r="EOQ123" s="1538"/>
      <c r="EOR123" s="1845"/>
      <c r="EOS123" s="1538"/>
      <c r="EOT123" s="1845"/>
      <c r="EOU123" s="1538"/>
      <c r="EOV123" s="1845"/>
      <c r="EOW123" s="1538"/>
      <c r="EOX123" s="1845"/>
      <c r="EOY123" s="1538"/>
      <c r="EOZ123" s="1845"/>
      <c r="EPA123" s="1538"/>
      <c r="EPB123" s="1845"/>
      <c r="EPC123" s="1538"/>
      <c r="EPD123" s="1845"/>
      <c r="EPE123" s="1538"/>
      <c r="EPF123" s="1845"/>
      <c r="EPG123" s="1538"/>
      <c r="EPH123" s="1845"/>
      <c r="EPI123" s="1538"/>
      <c r="EPJ123" s="1845"/>
      <c r="EPK123" s="1538"/>
      <c r="EPL123" s="1845"/>
      <c r="EPM123" s="1538"/>
      <c r="EPN123" s="1845"/>
      <c r="EPO123" s="1538"/>
      <c r="EPP123" s="1845"/>
      <c r="EPQ123" s="1538"/>
      <c r="EPR123" s="1845"/>
      <c r="EPS123" s="1538"/>
      <c r="EPT123" s="1845"/>
      <c r="EPU123" s="1538"/>
      <c r="EPV123" s="1845"/>
      <c r="EPW123" s="1538"/>
      <c r="EPX123" s="1845"/>
      <c r="EPY123" s="1538"/>
      <c r="EPZ123" s="1845"/>
      <c r="EQA123" s="1538"/>
      <c r="EQB123" s="1845"/>
      <c r="EQC123" s="1538"/>
      <c r="EQD123" s="1845"/>
      <c r="EQE123" s="1538"/>
      <c r="EQF123" s="1845"/>
      <c r="EQG123" s="1538"/>
      <c r="EQH123" s="1845"/>
      <c r="EQI123" s="1538"/>
      <c r="EQJ123" s="1845"/>
      <c r="EQK123" s="1538"/>
      <c r="EQL123" s="1845"/>
      <c r="EQM123" s="1538"/>
      <c r="EQN123" s="1845"/>
      <c r="EQO123" s="1538"/>
      <c r="EQP123" s="1845"/>
      <c r="EQQ123" s="1538"/>
      <c r="EQR123" s="1845"/>
      <c r="EQS123" s="1538"/>
      <c r="EQT123" s="1845"/>
      <c r="EQU123" s="1538"/>
      <c r="EQV123" s="1845"/>
      <c r="EQW123" s="1538"/>
      <c r="EQX123" s="1845"/>
      <c r="EQY123" s="1538"/>
      <c r="EQZ123" s="1845"/>
      <c r="ERA123" s="1538"/>
      <c r="ERB123" s="1845"/>
      <c r="ERC123" s="1538"/>
      <c r="ERD123" s="1845"/>
      <c r="ERE123" s="1538"/>
      <c r="ERF123" s="1845"/>
      <c r="ERG123" s="1538"/>
      <c r="ERH123" s="1845"/>
      <c r="ERI123" s="1538"/>
      <c r="ERJ123" s="1845"/>
      <c r="ERK123" s="1538"/>
      <c r="ERL123" s="1845"/>
      <c r="ERM123" s="1538"/>
      <c r="ERN123" s="1845"/>
      <c r="ERO123" s="1538"/>
      <c r="ERP123" s="1845"/>
      <c r="ERQ123" s="1538"/>
      <c r="ERR123" s="1845"/>
      <c r="ERS123" s="1538"/>
      <c r="ERT123" s="1845"/>
      <c r="ERU123" s="1538"/>
      <c r="ERV123" s="1845"/>
      <c r="ERW123" s="1538"/>
      <c r="ERX123" s="1845"/>
      <c r="ERY123" s="1538"/>
      <c r="ERZ123" s="1845"/>
      <c r="ESA123" s="1538"/>
      <c r="ESB123" s="1845"/>
      <c r="ESC123" s="1538"/>
      <c r="ESD123" s="1845"/>
      <c r="ESE123" s="1538"/>
      <c r="ESF123" s="1845"/>
      <c r="ESG123" s="1538"/>
      <c r="ESH123" s="1845"/>
      <c r="ESI123" s="1538"/>
      <c r="ESJ123" s="1845"/>
      <c r="ESK123" s="1538"/>
      <c r="ESL123" s="1845"/>
      <c r="ESM123" s="1538"/>
      <c r="ESN123" s="1845"/>
      <c r="ESO123" s="1538"/>
      <c r="ESP123" s="1845"/>
      <c r="ESQ123" s="1538"/>
      <c r="ESR123" s="1845"/>
      <c r="ESS123" s="1538"/>
      <c r="EST123" s="1845"/>
      <c r="ESU123" s="1538"/>
      <c r="ESV123" s="1845"/>
      <c r="ESW123" s="1538"/>
      <c r="ESX123" s="1845"/>
      <c r="ESY123" s="1538"/>
      <c r="ESZ123" s="1845"/>
      <c r="ETA123" s="1538"/>
      <c r="ETB123" s="1845"/>
      <c r="ETC123" s="1538"/>
      <c r="ETD123" s="1845"/>
      <c r="ETE123" s="1538"/>
      <c r="ETF123" s="1845"/>
      <c r="ETG123" s="1538"/>
      <c r="ETH123" s="1845"/>
      <c r="ETI123" s="1538"/>
      <c r="ETJ123" s="1845"/>
      <c r="ETK123" s="1538"/>
      <c r="ETL123" s="1845"/>
      <c r="ETM123" s="1538"/>
      <c r="ETN123" s="1845"/>
      <c r="ETO123" s="1538"/>
      <c r="ETP123" s="1845"/>
      <c r="ETQ123" s="1538"/>
      <c r="ETR123" s="1845"/>
      <c r="ETS123" s="1538"/>
      <c r="ETT123" s="1845"/>
      <c r="ETU123" s="1538"/>
      <c r="ETV123" s="1845"/>
      <c r="ETW123" s="1538"/>
      <c r="ETX123" s="1845"/>
      <c r="ETY123" s="1538"/>
      <c r="ETZ123" s="1845"/>
      <c r="EUA123" s="1538"/>
      <c r="EUB123" s="1845"/>
      <c r="EUC123" s="1538"/>
      <c r="EUD123" s="1845"/>
      <c r="EUE123" s="1538"/>
      <c r="EUF123" s="1845"/>
      <c r="EUG123" s="1538"/>
      <c r="EUH123" s="1845"/>
      <c r="EUI123" s="1538"/>
      <c r="EUJ123" s="1845"/>
      <c r="EUK123" s="1538"/>
      <c r="EUL123" s="1845"/>
      <c r="EUM123" s="1538"/>
      <c r="EUN123" s="1845"/>
      <c r="EUO123" s="1538"/>
      <c r="EUP123" s="1845"/>
      <c r="EUQ123" s="1538"/>
      <c r="EUR123" s="1845"/>
      <c r="EUS123" s="1538"/>
      <c r="EUT123" s="1845"/>
      <c r="EUU123" s="1538"/>
      <c r="EUV123" s="1845"/>
      <c r="EUW123" s="1538"/>
      <c r="EUX123" s="1845"/>
      <c r="EUY123" s="1538"/>
      <c r="EUZ123" s="1845"/>
      <c r="EVA123" s="1538"/>
      <c r="EVB123" s="1845"/>
      <c r="EVC123" s="1538"/>
      <c r="EVD123" s="1845"/>
      <c r="EVE123" s="1538"/>
      <c r="EVF123" s="1845"/>
      <c r="EVG123" s="1538"/>
      <c r="EVH123" s="1845"/>
      <c r="EVI123" s="1538"/>
      <c r="EVJ123" s="1845"/>
      <c r="EVK123" s="1538"/>
      <c r="EVL123" s="1845"/>
      <c r="EVM123" s="1538"/>
      <c r="EVN123" s="1845"/>
      <c r="EVO123" s="1538"/>
      <c r="EVP123" s="1845"/>
      <c r="EVQ123" s="1538"/>
      <c r="EVR123" s="1845"/>
      <c r="EVS123" s="1538"/>
      <c r="EVT123" s="1845"/>
      <c r="EVU123" s="1538"/>
      <c r="EVV123" s="1845"/>
      <c r="EVW123" s="1538"/>
      <c r="EVX123" s="1845"/>
      <c r="EVY123" s="1538"/>
      <c r="EVZ123" s="1845"/>
      <c r="EWA123" s="1538"/>
      <c r="EWB123" s="1845"/>
      <c r="EWC123" s="1538"/>
      <c r="EWD123" s="1845"/>
      <c r="EWE123" s="1538"/>
      <c r="EWF123" s="1845"/>
      <c r="EWG123" s="1538"/>
      <c r="EWH123" s="1845"/>
      <c r="EWI123" s="1538"/>
      <c r="EWJ123" s="1845"/>
      <c r="EWK123" s="1538"/>
      <c r="EWL123" s="1845"/>
      <c r="EWM123" s="1538"/>
      <c r="EWN123" s="1845"/>
      <c r="EWO123" s="1538"/>
      <c r="EWP123" s="1845"/>
      <c r="EWQ123" s="1538"/>
      <c r="EWR123" s="1845"/>
      <c r="EWS123" s="1538"/>
      <c r="EWT123" s="1845"/>
      <c r="EWU123" s="1538"/>
      <c r="EWV123" s="1845"/>
      <c r="EWW123" s="1538"/>
      <c r="EWX123" s="1845"/>
      <c r="EWY123" s="1538"/>
      <c r="EWZ123" s="1845"/>
      <c r="EXA123" s="1538"/>
      <c r="EXB123" s="1845"/>
      <c r="EXC123" s="1538"/>
      <c r="EXD123" s="1845"/>
      <c r="EXE123" s="1538"/>
      <c r="EXF123" s="1845"/>
      <c r="EXG123" s="1538"/>
      <c r="EXH123" s="1845"/>
      <c r="EXI123" s="1538"/>
      <c r="EXJ123" s="1845"/>
      <c r="EXK123" s="1538"/>
      <c r="EXL123" s="1845"/>
      <c r="EXM123" s="1538"/>
      <c r="EXN123" s="1845"/>
      <c r="EXO123" s="1538"/>
      <c r="EXP123" s="1845"/>
      <c r="EXQ123" s="1538"/>
      <c r="EXR123" s="1845"/>
      <c r="EXS123" s="1538"/>
      <c r="EXT123" s="1845"/>
      <c r="EXU123" s="1538"/>
      <c r="EXV123" s="1845"/>
      <c r="EXW123" s="1538"/>
      <c r="EXX123" s="1845"/>
      <c r="EXY123" s="1538"/>
      <c r="EXZ123" s="1845"/>
      <c r="EYA123" s="1538"/>
      <c r="EYB123" s="1845"/>
      <c r="EYC123" s="1538"/>
      <c r="EYD123" s="1845"/>
      <c r="EYE123" s="1538"/>
      <c r="EYF123" s="1845"/>
      <c r="EYG123" s="1538"/>
      <c r="EYH123" s="1845"/>
      <c r="EYI123" s="1538"/>
      <c r="EYJ123" s="1845"/>
      <c r="EYK123" s="1538"/>
      <c r="EYL123" s="1845"/>
      <c r="EYM123" s="1538"/>
      <c r="EYN123" s="1845"/>
      <c r="EYO123" s="1538"/>
      <c r="EYP123" s="1845"/>
      <c r="EYQ123" s="1538"/>
      <c r="EYR123" s="1845"/>
      <c r="EYS123" s="1538"/>
      <c r="EYT123" s="1845"/>
      <c r="EYU123" s="1538"/>
      <c r="EYV123" s="1845"/>
      <c r="EYW123" s="1538"/>
      <c r="EYX123" s="1845"/>
      <c r="EYY123" s="1538"/>
      <c r="EYZ123" s="1845"/>
      <c r="EZA123" s="1538"/>
      <c r="EZB123" s="1845"/>
      <c r="EZC123" s="1538"/>
      <c r="EZD123" s="1845"/>
      <c r="EZE123" s="1538"/>
      <c r="EZF123" s="1845"/>
      <c r="EZG123" s="1538"/>
      <c r="EZH123" s="1845"/>
      <c r="EZI123" s="1538"/>
      <c r="EZJ123" s="1845"/>
      <c r="EZK123" s="1538"/>
      <c r="EZL123" s="1845"/>
      <c r="EZM123" s="1538"/>
      <c r="EZN123" s="1845"/>
      <c r="EZO123" s="1538"/>
      <c r="EZP123" s="1845"/>
      <c r="EZQ123" s="1538"/>
      <c r="EZR123" s="1845"/>
      <c r="EZS123" s="1538"/>
      <c r="EZT123" s="1845"/>
      <c r="EZU123" s="1538"/>
      <c r="EZV123" s="1845"/>
      <c r="EZW123" s="1538"/>
      <c r="EZX123" s="1845"/>
      <c r="EZY123" s="1538"/>
      <c r="EZZ123" s="1845"/>
      <c r="FAA123" s="1538"/>
      <c r="FAB123" s="1845"/>
      <c r="FAC123" s="1538"/>
      <c r="FAD123" s="1845"/>
      <c r="FAE123" s="1538"/>
      <c r="FAF123" s="1845"/>
      <c r="FAG123" s="1538"/>
      <c r="FAH123" s="1845"/>
      <c r="FAI123" s="1538"/>
      <c r="FAJ123" s="1845"/>
      <c r="FAK123" s="1538"/>
      <c r="FAL123" s="1845"/>
      <c r="FAM123" s="1538"/>
      <c r="FAN123" s="1845"/>
      <c r="FAO123" s="1538"/>
      <c r="FAP123" s="1845"/>
      <c r="FAQ123" s="1538"/>
      <c r="FAR123" s="1845"/>
      <c r="FAS123" s="1538"/>
      <c r="FAT123" s="1845"/>
      <c r="FAU123" s="1538"/>
      <c r="FAV123" s="1845"/>
      <c r="FAW123" s="1538"/>
      <c r="FAX123" s="1845"/>
      <c r="FAY123" s="1538"/>
      <c r="FAZ123" s="1845"/>
      <c r="FBA123" s="1538"/>
      <c r="FBB123" s="1845"/>
      <c r="FBC123" s="1538"/>
      <c r="FBD123" s="1845"/>
      <c r="FBE123" s="1538"/>
      <c r="FBF123" s="1845"/>
      <c r="FBG123" s="1538"/>
      <c r="FBH123" s="1845"/>
      <c r="FBI123" s="1538"/>
      <c r="FBJ123" s="1845"/>
      <c r="FBK123" s="1538"/>
      <c r="FBL123" s="1845"/>
      <c r="FBM123" s="1538"/>
      <c r="FBN123" s="1845"/>
      <c r="FBO123" s="1538"/>
      <c r="FBP123" s="1845"/>
      <c r="FBQ123" s="1538"/>
      <c r="FBR123" s="1845"/>
      <c r="FBS123" s="1538"/>
      <c r="FBT123" s="1845"/>
      <c r="FBU123" s="1538"/>
      <c r="FBV123" s="1845"/>
      <c r="FBW123" s="1538"/>
      <c r="FBX123" s="1845"/>
      <c r="FBY123" s="1538"/>
      <c r="FBZ123" s="1845"/>
      <c r="FCA123" s="1538"/>
      <c r="FCB123" s="1845"/>
      <c r="FCC123" s="1538"/>
      <c r="FCD123" s="1845"/>
      <c r="FCE123" s="1538"/>
      <c r="FCF123" s="1845"/>
      <c r="FCG123" s="1538"/>
      <c r="FCH123" s="1845"/>
      <c r="FCI123" s="1538"/>
      <c r="FCJ123" s="1845"/>
      <c r="FCK123" s="1538"/>
      <c r="FCL123" s="1845"/>
      <c r="FCM123" s="1538"/>
      <c r="FCN123" s="1845"/>
      <c r="FCO123" s="1538"/>
      <c r="FCP123" s="1845"/>
      <c r="FCQ123" s="1538"/>
      <c r="FCR123" s="1845"/>
      <c r="FCS123" s="1538"/>
      <c r="FCT123" s="1845"/>
      <c r="FCU123" s="1538"/>
      <c r="FCV123" s="1845"/>
      <c r="FCW123" s="1538"/>
      <c r="FCX123" s="1845"/>
      <c r="FCY123" s="1538"/>
      <c r="FCZ123" s="1845"/>
      <c r="FDA123" s="1538"/>
      <c r="FDB123" s="1845"/>
      <c r="FDC123" s="1538"/>
      <c r="FDD123" s="1845"/>
      <c r="FDE123" s="1538"/>
      <c r="FDF123" s="1845"/>
      <c r="FDG123" s="1538"/>
      <c r="FDH123" s="1845"/>
      <c r="FDI123" s="1538"/>
      <c r="FDJ123" s="1845"/>
      <c r="FDK123" s="1538"/>
      <c r="FDL123" s="1845"/>
      <c r="FDM123" s="1538"/>
      <c r="FDN123" s="1845"/>
      <c r="FDO123" s="1538"/>
      <c r="FDP123" s="1845"/>
      <c r="FDQ123" s="1538"/>
      <c r="FDR123" s="1845"/>
      <c r="FDS123" s="1538"/>
      <c r="FDT123" s="1845"/>
      <c r="FDU123" s="1538"/>
      <c r="FDV123" s="1845"/>
      <c r="FDW123" s="1538"/>
      <c r="FDX123" s="1845"/>
      <c r="FDY123" s="1538"/>
      <c r="FDZ123" s="1845"/>
      <c r="FEA123" s="1538"/>
      <c r="FEB123" s="1845"/>
      <c r="FEC123" s="1538"/>
      <c r="FED123" s="1845"/>
      <c r="FEE123" s="1538"/>
      <c r="FEF123" s="1845"/>
      <c r="FEG123" s="1538"/>
      <c r="FEH123" s="1845"/>
      <c r="FEI123" s="1538"/>
      <c r="FEJ123" s="1845"/>
      <c r="FEK123" s="1538"/>
      <c r="FEL123" s="1845"/>
      <c r="FEM123" s="1538"/>
      <c r="FEN123" s="1845"/>
      <c r="FEO123" s="1538"/>
      <c r="FEP123" s="1845"/>
      <c r="FEQ123" s="1538"/>
      <c r="FER123" s="1845"/>
      <c r="FES123" s="1538"/>
      <c r="FET123" s="1845"/>
      <c r="FEU123" s="1538"/>
      <c r="FEV123" s="1845"/>
      <c r="FEW123" s="1538"/>
      <c r="FEX123" s="1845"/>
      <c r="FEY123" s="1538"/>
      <c r="FEZ123" s="1845"/>
      <c r="FFA123" s="1538"/>
      <c r="FFB123" s="1845"/>
      <c r="FFC123" s="1538"/>
      <c r="FFD123" s="1845"/>
      <c r="FFE123" s="1538"/>
      <c r="FFF123" s="1845"/>
      <c r="FFG123" s="1538"/>
      <c r="FFH123" s="1845"/>
      <c r="FFI123" s="1538"/>
      <c r="FFJ123" s="1845"/>
      <c r="FFK123" s="1538"/>
      <c r="FFL123" s="1845"/>
      <c r="FFM123" s="1538"/>
      <c r="FFN123" s="1845"/>
      <c r="FFO123" s="1538"/>
      <c r="FFP123" s="1845"/>
      <c r="FFQ123" s="1538"/>
      <c r="FFR123" s="1845"/>
      <c r="FFS123" s="1538"/>
      <c r="FFT123" s="1845"/>
      <c r="FFU123" s="1538"/>
      <c r="FFV123" s="1845"/>
      <c r="FFW123" s="1538"/>
      <c r="FFX123" s="1845"/>
      <c r="FFY123" s="1538"/>
      <c r="FFZ123" s="1845"/>
      <c r="FGA123" s="1538"/>
      <c r="FGB123" s="1845"/>
      <c r="FGC123" s="1538"/>
      <c r="FGD123" s="1845"/>
      <c r="FGE123" s="1538"/>
      <c r="FGF123" s="1845"/>
      <c r="FGG123" s="1538"/>
      <c r="FGH123" s="1845"/>
      <c r="FGI123" s="1538"/>
      <c r="FGJ123" s="1845"/>
      <c r="FGK123" s="1538"/>
      <c r="FGL123" s="1845"/>
      <c r="FGM123" s="1538"/>
      <c r="FGN123" s="1845"/>
      <c r="FGO123" s="1538"/>
      <c r="FGP123" s="1845"/>
      <c r="FGQ123" s="1538"/>
      <c r="FGR123" s="1845"/>
      <c r="FGS123" s="1538"/>
      <c r="FGT123" s="1845"/>
      <c r="FGU123" s="1538"/>
      <c r="FGV123" s="1845"/>
      <c r="FGW123" s="1538"/>
      <c r="FGX123" s="1845"/>
      <c r="FGY123" s="1538"/>
      <c r="FGZ123" s="1845"/>
      <c r="FHA123" s="1538"/>
      <c r="FHB123" s="1845"/>
      <c r="FHC123" s="1538"/>
      <c r="FHD123" s="1845"/>
      <c r="FHE123" s="1538"/>
      <c r="FHF123" s="1845"/>
      <c r="FHG123" s="1538"/>
      <c r="FHH123" s="1845"/>
      <c r="FHI123" s="1538"/>
      <c r="FHJ123" s="1845"/>
      <c r="FHK123" s="1538"/>
      <c r="FHL123" s="1845"/>
      <c r="FHM123" s="1538"/>
      <c r="FHN123" s="1845"/>
      <c r="FHO123" s="1538"/>
      <c r="FHP123" s="1845"/>
      <c r="FHQ123" s="1538"/>
      <c r="FHR123" s="1845"/>
      <c r="FHS123" s="1538"/>
      <c r="FHT123" s="1845"/>
      <c r="FHU123" s="1538"/>
      <c r="FHV123" s="1845"/>
      <c r="FHW123" s="1538"/>
      <c r="FHX123" s="1845"/>
      <c r="FHY123" s="1538"/>
      <c r="FHZ123" s="1845"/>
      <c r="FIA123" s="1538"/>
      <c r="FIB123" s="1845"/>
      <c r="FIC123" s="1538"/>
      <c r="FID123" s="1845"/>
      <c r="FIE123" s="1538"/>
      <c r="FIF123" s="1845"/>
      <c r="FIG123" s="1538"/>
      <c r="FIH123" s="1845"/>
      <c r="FII123" s="1538"/>
      <c r="FIJ123" s="1845"/>
      <c r="FIK123" s="1538"/>
      <c r="FIL123" s="1845"/>
      <c r="FIM123" s="1538"/>
      <c r="FIN123" s="1845"/>
      <c r="FIO123" s="1538"/>
      <c r="FIP123" s="1845"/>
      <c r="FIQ123" s="1538"/>
      <c r="FIR123" s="1845"/>
      <c r="FIS123" s="1538"/>
      <c r="FIT123" s="1845"/>
      <c r="FIU123" s="1538"/>
      <c r="FIV123" s="1845"/>
      <c r="FIW123" s="1538"/>
      <c r="FIX123" s="1845"/>
      <c r="FIY123" s="1538"/>
      <c r="FIZ123" s="1845"/>
      <c r="FJA123" s="1538"/>
      <c r="FJB123" s="1845"/>
      <c r="FJC123" s="1538"/>
      <c r="FJD123" s="1845"/>
      <c r="FJE123" s="1538"/>
      <c r="FJF123" s="1845"/>
      <c r="FJG123" s="1538"/>
      <c r="FJH123" s="1845"/>
      <c r="FJI123" s="1538"/>
      <c r="FJJ123" s="1845"/>
      <c r="FJK123" s="1538"/>
      <c r="FJL123" s="1845"/>
      <c r="FJM123" s="1538"/>
      <c r="FJN123" s="1845"/>
      <c r="FJO123" s="1538"/>
      <c r="FJP123" s="1845"/>
      <c r="FJQ123" s="1538"/>
      <c r="FJR123" s="1845"/>
      <c r="FJS123" s="1538"/>
      <c r="FJT123" s="1845"/>
      <c r="FJU123" s="1538"/>
      <c r="FJV123" s="1845"/>
      <c r="FJW123" s="1538"/>
      <c r="FJX123" s="1845"/>
      <c r="FJY123" s="1538"/>
      <c r="FJZ123" s="1845"/>
      <c r="FKA123" s="1538"/>
      <c r="FKB123" s="1845"/>
      <c r="FKC123" s="1538"/>
      <c r="FKD123" s="1845"/>
      <c r="FKE123" s="1538"/>
      <c r="FKF123" s="1845"/>
      <c r="FKG123" s="1538"/>
      <c r="FKH123" s="1845"/>
      <c r="FKI123" s="1538"/>
      <c r="FKJ123" s="1845"/>
      <c r="FKK123" s="1538"/>
      <c r="FKL123" s="1845"/>
      <c r="FKM123" s="1538"/>
      <c r="FKN123" s="1845"/>
      <c r="FKO123" s="1538"/>
      <c r="FKP123" s="1845"/>
      <c r="FKQ123" s="1538"/>
      <c r="FKR123" s="1845"/>
      <c r="FKS123" s="1538"/>
      <c r="FKT123" s="1845"/>
      <c r="FKU123" s="1538"/>
      <c r="FKV123" s="1845"/>
      <c r="FKW123" s="1538"/>
      <c r="FKX123" s="1845"/>
      <c r="FKY123" s="1538"/>
      <c r="FKZ123" s="1845"/>
      <c r="FLA123" s="1538"/>
      <c r="FLB123" s="1845"/>
      <c r="FLC123" s="1538"/>
      <c r="FLD123" s="1845"/>
      <c r="FLE123" s="1538"/>
      <c r="FLF123" s="1845"/>
      <c r="FLG123" s="1538"/>
      <c r="FLH123" s="1845"/>
      <c r="FLI123" s="1538"/>
      <c r="FLJ123" s="1845"/>
      <c r="FLK123" s="1538"/>
      <c r="FLL123" s="1845"/>
      <c r="FLM123" s="1538"/>
      <c r="FLN123" s="1845"/>
      <c r="FLO123" s="1538"/>
      <c r="FLP123" s="1845"/>
      <c r="FLQ123" s="1538"/>
      <c r="FLR123" s="1845"/>
      <c r="FLS123" s="1538"/>
      <c r="FLT123" s="1845"/>
      <c r="FLU123" s="1538"/>
      <c r="FLV123" s="1845"/>
      <c r="FLW123" s="1538"/>
      <c r="FLX123" s="1845"/>
      <c r="FLY123" s="1538"/>
      <c r="FLZ123" s="1845"/>
      <c r="FMA123" s="1538"/>
      <c r="FMB123" s="1845"/>
      <c r="FMC123" s="1538"/>
      <c r="FMD123" s="1845"/>
      <c r="FME123" s="1538"/>
      <c r="FMF123" s="1845"/>
      <c r="FMG123" s="1538"/>
      <c r="FMH123" s="1845"/>
      <c r="FMI123" s="1538"/>
      <c r="FMJ123" s="1845"/>
      <c r="FMK123" s="1538"/>
      <c r="FML123" s="1845"/>
      <c r="FMM123" s="1538"/>
      <c r="FMN123" s="1845"/>
      <c r="FMO123" s="1538"/>
      <c r="FMP123" s="1845"/>
      <c r="FMQ123" s="1538"/>
      <c r="FMR123" s="1845"/>
      <c r="FMS123" s="1538"/>
      <c r="FMT123" s="1845"/>
      <c r="FMU123" s="1538"/>
      <c r="FMV123" s="1845"/>
      <c r="FMW123" s="1538"/>
      <c r="FMX123" s="1845"/>
      <c r="FMY123" s="1538"/>
      <c r="FMZ123" s="1845"/>
      <c r="FNA123" s="1538"/>
      <c r="FNB123" s="1845"/>
      <c r="FNC123" s="1538"/>
      <c r="FND123" s="1845"/>
      <c r="FNE123" s="1538"/>
      <c r="FNF123" s="1845"/>
      <c r="FNG123" s="1538"/>
      <c r="FNH123" s="1845"/>
      <c r="FNI123" s="1538"/>
      <c r="FNJ123" s="1845"/>
      <c r="FNK123" s="1538"/>
      <c r="FNL123" s="1845"/>
      <c r="FNM123" s="1538"/>
      <c r="FNN123" s="1845"/>
      <c r="FNO123" s="1538"/>
      <c r="FNP123" s="1845"/>
      <c r="FNQ123" s="1538"/>
      <c r="FNR123" s="1845"/>
      <c r="FNS123" s="1538"/>
      <c r="FNT123" s="1845"/>
      <c r="FNU123" s="1538"/>
      <c r="FNV123" s="1845"/>
      <c r="FNW123" s="1538"/>
      <c r="FNX123" s="1845"/>
      <c r="FNY123" s="1538"/>
      <c r="FNZ123" s="1845"/>
      <c r="FOA123" s="1538"/>
      <c r="FOB123" s="1845"/>
      <c r="FOC123" s="1538"/>
      <c r="FOD123" s="1845"/>
      <c r="FOE123" s="1538"/>
      <c r="FOF123" s="1845"/>
      <c r="FOG123" s="1538"/>
      <c r="FOH123" s="1845"/>
      <c r="FOI123" s="1538"/>
      <c r="FOJ123" s="1845"/>
      <c r="FOK123" s="1538"/>
      <c r="FOL123" s="1845"/>
      <c r="FOM123" s="1538"/>
      <c r="FON123" s="1845"/>
      <c r="FOO123" s="1538"/>
      <c r="FOP123" s="1845"/>
      <c r="FOQ123" s="1538"/>
      <c r="FOR123" s="1845"/>
      <c r="FOS123" s="1538"/>
      <c r="FOT123" s="1845"/>
      <c r="FOU123" s="1538"/>
      <c r="FOV123" s="1845"/>
      <c r="FOW123" s="1538"/>
      <c r="FOX123" s="1845"/>
      <c r="FOY123" s="1538"/>
      <c r="FOZ123" s="1845"/>
      <c r="FPA123" s="1538"/>
      <c r="FPB123" s="1845"/>
      <c r="FPC123" s="1538"/>
      <c r="FPD123" s="1845"/>
      <c r="FPE123" s="1538"/>
      <c r="FPF123" s="1845"/>
      <c r="FPG123" s="1538"/>
      <c r="FPH123" s="1845"/>
      <c r="FPI123" s="1538"/>
      <c r="FPJ123" s="1845"/>
      <c r="FPK123" s="1538"/>
      <c r="FPL123" s="1845"/>
      <c r="FPM123" s="1538"/>
      <c r="FPN123" s="1845"/>
      <c r="FPO123" s="1538"/>
      <c r="FPP123" s="1845"/>
      <c r="FPQ123" s="1538"/>
      <c r="FPR123" s="1845"/>
      <c r="FPS123" s="1538"/>
      <c r="FPT123" s="1845"/>
      <c r="FPU123" s="1538"/>
      <c r="FPV123" s="1845"/>
      <c r="FPW123" s="1538"/>
      <c r="FPX123" s="1845"/>
      <c r="FPY123" s="1538"/>
      <c r="FPZ123" s="1845"/>
      <c r="FQA123" s="1538"/>
      <c r="FQB123" s="1845"/>
      <c r="FQC123" s="1538"/>
      <c r="FQD123" s="1845"/>
      <c r="FQE123" s="1538"/>
      <c r="FQF123" s="1845"/>
      <c r="FQG123" s="1538"/>
      <c r="FQH123" s="1845"/>
      <c r="FQI123" s="1538"/>
      <c r="FQJ123" s="1845"/>
      <c r="FQK123" s="1538"/>
      <c r="FQL123" s="1845"/>
      <c r="FQM123" s="1538"/>
      <c r="FQN123" s="1845"/>
      <c r="FQO123" s="1538"/>
      <c r="FQP123" s="1845"/>
      <c r="FQQ123" s="1538"/>
      <c r="FQR123" s="1845"/>
      <c r="FQS123" s="1538"/>
      <c r="FQT123" s="1845"/>
      <c r="FQU123" s="1538"/>
      <c r="FQV123" s="1845"/>
      <c r="FQW123" s="1538"/>
      <c r="FQX123" s="1845"/>
      <c r="FQY123" s="1538"/>
      <c r="FQZ123" s="1845"/>
      <c r="FRA123" s="1538"/>
      <c r="FRB123" s="1845"/>
      <c r="FRC123" s="1538"/>
      <c r="FRD123" s="1845"/>
      <c r="FRE123" s="1538"/>
      <c r="FRF123" s="1845"/>
      <c r="FRG123" s="1538"/>
      <c r="FRH123" s="1845"/>
      <c r="FRI123" s="1538"/>
      <c r="FRJ123" s="1845"/>
      <c r="FRK123" s="1538"/>
      <c r="FRL123" s="1845"/>
      <c r="FRM123" s="1538"/>
      <c r="FRN123" s="1845"/>
      <c r="FRO123" s="1538"/>
      <c r="FRP123" s="1845"/>
      <c r="FRQ123" s="1538"/>
      <c r="FRR123" s="1845"/>
      <c r="FRS123" s="1538"/>
      <c r="FRT123" s="1845"/>
      <c r="FRU123" s="1538"/>
      <c r="FRV123" s="1845"/>
      <c r="FRW123" s="1538"/>
      <c r="FRX123" s="1845"/>
      <c r="FRY123" s="1538"/>
      <c r="FRZ123" s="1845"/>
      <c r="FSA123" s="1538"/>
      <c r="FSB123" s="1845"/>
      <c r="FSC123" s="1538"/>
      <c r="FSD123" s="1845"/>
      <c r="FSE123" s="1538"/>
      <c r="FSF123" s="1845"/>
      <c r="FSG123" s="1538"/>
      <c r="FSH123" s="1845"/>
      <c r="FSI123" s="1538"/>
      <c r="FSJ123" s="1845"/>
      <c r="FSK123" s="1538"/>
      <c r="FSL123" s="1845"/>
      <c r="FSM123" s="1538"/>
      <c r="FSN123" s="1845"/>
      <c r="FSO123" s="1538"/>
      <c r="FSP123" s="1845"/>
      <c r="FSQ123" s="1538"/>
      <c r="FSR123" s="1845"/>
      <c r="FSS123" s="1538"/>
      <c r="FST123" s="1845"/>
      <c r="FSU123" s="1538"/>
      <c r="FSV123" s="1845"/>
      <c r="FSW123" s="1538"/>
      <c r="FSX123" s="1845"/>
      <c r="FSY123" s="1538"/>
      <c r="FSZ123" s="1845"/>
      <c r="FTA123" s="1538"/>
      <c r="FTB123" s="1845"/>
      <c r="FTC123" s="1538"/>
      <c r="FTD123" s="1845"/>
      <c r="FTE123" s="1538"/>
      <c r="FTF123" s="1845"/>
      <c r="FTG123" s="1538"/>
      <c r="FTH123" s="1845"/>
      <c r="FTI123" s="1538"/>
      <c r="FTJ123" s="1845"/>
      <c r="FTK123" s="1538"/>
      <c r="FTL123" s="1845"/>
      <c r="FTM123" s="1538"/>
      <c r="FTN123" s="1845"/>
      <c r="FTO123" s="1538"/>
      <c r="FTP123" s="1845"/>
      <c r="FTQ123" s="1538"/>
      <c r="FTR123" s="1845"/>
      <c r="FTS123" s="1538"/>
      <c r="FTT123" s="1845"/>
      <c r="FTU123" s="1538"/>
      <c r="FTV123" s="1845"/>
      <c r="FTW123" s="1538"/>
      <c r="FTX123" s="1845"/>
      <c r="FTY123" s="1538"/>
      <c r="FTZ123" s="1845"/>
      <c r="FUA123" s="1538"/>
      <c r="FUB123" s="1845"/>
      <c r="FUC123" s="1538"/>
      <c r="FUD123" s="1845"/>
      <c r="FUE123" s="1538"/>
      <c r="FUF123" s="1845"/>
      <c r="FUG123" s="1538"/>
      <c r="FUH123" s="1845"/>
      <c r="FUI123" s="1538"/>
      <c r="FUJ123" s="1845"/>
      <c r="FUK123" s="1538"/>
      <c r="FUL123" s="1845"/>
      <c r="FUM123" s="1538"/>
      <c r="FUN123" s="1845"/>
      <c r="FUO123" s="1538"/>
      <c r="FUP123" s="1845"/>
      <c r="FUQ123" s="1538"/>
      <c r="FUR123" s="1845"/>
      <c r="FUS123" s="1538"/>
      <c r="FUT123" s="1845"/>
      <c r="FUU123" s="1538"/>
      <c r="FUV123" s="1845"/>
      <c r="FUW123" s="1538"/>
      <c r="FUX123" s="1845"/>
      <c r="FUY123" s="1538"/>
      <c r="FUZ123" s="1845"/>
      <c r="FVA123" s="1538"/>
      <c r="FVB123" s="1845"/>
      <c r="FVC123" s="1538"/>
      <c r="FVD123" s="1845"/>
      <c r="FVE123" s="1538"/>
      <c r="FVF123" s="1845"/>
      <c r="FVG123" s="1538"/>
      <c r="FVH123" s="1845"/>
      <c r="FVI123" s="1538"/>
      <c r="FVJ123" s="1845"/>
      <c r="FVK123" s="1538"/>
      <c r="FVL123" s="1845"/>
      <c r="FVM123" s="1538"/>
      <c r="FVN123" s="1845"/>
      <c r="FVO123" s="1538"/>
      <c r="FVP123" s="1845"/>
      <c r="FVQ123" s="1538"/>
      <c r="FVR123" s="1845"/>
      <c r="FVS123" s="1538"/>
      <c r="FVT123" s="1845"/>
      <c r="FVU123" s="1538"/>
      <c r="FVV123" s="1845"/>
      <c r="FVW123" s="1538"/>
      <c r="FVX123" s="1845"/>
      <c r="FVY123" s="1538"/>
      <c r="FVZ123" s="1845"/>
      <c r="FWA123" s="1538"/>
      <c r="FWB123" s="1845"/>
      <c r="FWC123" s="1538"/>
      <c r="FWD123" s="1845"/>
      <c r="FWE123" s="1538"/>
      <c r="FWF123" s="1845"/>
      <c r="FWG123" s="1538"/>
      <c r="FWH123" s="1845"/>
      <c r="FWI123" s="1538"/>
      <c r="FWJ123" s="1845"/>
      <c r="FWK123" s="1538"/>
      <c r="FWL123" s="1845"/>
      <c r="FWM123" s="1538"/>
      <c r="FWN123" s="1845"/>
      <c r="FWO123" s="1538"/>
      <c r="FWP123" s="1845"/>
      <c r="FWQ123" s="1538"/>
      <c r="FWR123" s="1845"/>
      <c r="FWS123" s="1538"/>
      <c r="FWT123" s="1845"/>
      <c r="FWU123" s="1538"/>
      <c r="FWV123" s="1845"/>
      <c r="FWW123" s="1538"/>
      <c r="FWX123" s="1845"/>
      <c r="FWY123" s="1538"/>
      <c r="FWZ123" s="1845"/>
      <c r="FXA123" s="1538"/>
      <c r="FXB123" s="1845"/>
      <c r="FXC123" s="1538"/>
      <c r="FXD123" s="1845"/>
      <c r="FXE123" s="1538"/>
      <c r="FXF123" s="1845"/>
      <c r="FXG123" s="1538"/>
      <c r="FXH123" s="1845"/>
      <c r="FXI123" s="1538"/>
      <c r="FXJ123" s="1845"/>
      <c r="FXK123" s="1538"/>
      <c r="FXL123" s="1845"/>
      <c r="FXM123" s="1538"/>
      <c r="FXN123" s="1845"/>
      <c r="FXO123" s="1538"/>
      <c r="FXP123" s="1845"/>
      <c r="FXQ123" s="1538"/>
      <c r="FXR123" s="1845"/>
      <c r="FXS123" s="1538"/>
      <c r="FXT123" s="1845"/>
      <c r="FXU123" s="1538"/>
      <c r="FXV123" s="1845"/>
      <c r="FXW123" s="1538"/>
      <c r="FXX123" s="1845"/>
      <c r="FXY123" s="1538"/>
      <c r="FXZ123" s="1845"/>
      <c r="FYA123" s="1538"/>
      <c r="FYB123" s="1845"/>
      <c r="FYC123" s="1538"/>
      <c r="FYD123" s="1845"/>
      <c r="FYE123" s="1538"/>
      <c r="FYF123" s="1845"/>
      <c r="FYG123" s="1538"/>
      <c r="FYH123" s="1845"/>
      <c r="FYI123" s="1538"/>
      <c r="FYJ123" s="1845"/>
      <c r="FYK123" s="1538"/>
      <c r="FYL123" s="1845"/>
      <c r="FYM123" s="1538"/>
      <c r="FYN123" s="1845"/>
      <c r="FYO123" s="1538"/>
      <c r="FYP123" s="1845"/>
      <c r="FYQ123" s="1538"/>
      <c r="FYR123" s="1845"/>
      <c r="FYS123" s="1538"/>
      <c r="FYT123" s="1845"/>
      <c r="FYU123" s="1538"/>
      <c r="FYV123" s="1845"/>
      <c r="FYW123" s="1538"/>
      <c r="FYX123" s="1845"/>
      <c r="FYY123" s="1538"/>
      <c r="FYZ123" s="1845"/>
      <c r="FZA123" s="1538"/>
      <c r="FZB123" s="1845"/>
      <c r="FZC123" s="1538"/>
      <c r="FZD123" s="1845"/>
      <c r="FZE123" s="1538"/>
      <c r="FZF123" s="1845"/>
      <c r="FZG123" s="1538"/>
      <c r="FZH123" s="1845"/>
      <c r="FZI123" s="1538"/>
      <c r="FZJ123" s="1845"/>
      <c r="FZK123" s="1538"/>
      <c r="FZL123" s="1845"/>
      <c r="FZM123" s="1538"/>
      <c r="FZN123" s="1845"/>
      <c r="FZO123" s="1538"/>
      <c r="FZP123" s="1845"/>
      <c r="FZQ123" s="1538"/>
      <c r="FZR123" s="1845"/>
      <c r="FZS123" s="1538"/>
      <c r="FZT123" s="1845"/>
      <c r="FZU123" s="1538"/>
      <c r="FZV123" s="1845"/>
      <c r="FZW123" s="1538"/>
      <c r="FZX123" s="1845"/>
      <c r="FZY123" s="1538"/>
      <c r="FZZ123" s="1845"/>
      <c r="GAA123" s="1538"/>
      <c r="GAB123" s="1845"/>
      <c r="GAC123" s="1538"/>
      <c r="GAD123" s="1845"/>
      <c r="GAE123" s="1538"/>
      <c r="GAF123" s="1845"/>
      <c r="GAG123" s="1538"/>
      <c r="GAH123" s="1845"/>
      <c r="GAI123" s="1538"/>
      <c r="GAJ123" s="1845"/>
      <c r="GAK123" s="1538"/>
      <c r="GAL123" s="1845"/>
      <c r="GAM123" s="1538"/>
      <c r="GAN123" s="1845"/>
      <c r="GAO123" s="1538"/>
      <c r="GAP123" s="1845"/>
      <c r="GAQ123" s="1538"/>
      <c r="GAR123" s="1845"/>
      <c r="GAS123" s="1538"/>
      <c r="GAT123" s="1845"/>
      <c r="GAU123" s="1538"/>
      <c r="GAV123" s="1845"/>
      <c r="GAW123" s="1538"/>
      <c r="GAX123" s="1845"/>
      <c r="GAY123" s="1538"/>
      <c r="GAZ123" s="1845"/>
      <c r="GBA123" s="1538"/>
      <c r="GBB123" s="1845"/>
      <c r="GBC123" s="1538"/>
      <c r="GBD123" s="1845"/>
      <c r="GBE123" s="1538"/>
      <c r="GBF123" s="1845"/>
      <c r="GBG123" s="1538"/>
      <c r="GBH123" s="1845"/>
      <c r="GBI123" s="1538"/>
      <c r="GBJ123" s="1845"/>
      <c r="GBK123" s="1538"/>
      <c r="GBL123" s="1845"/>
      <c r="GBM123" s="1538"/>
      <c r="GBN123" s="1845"/>
      <c r="GBO123" s="1538"/>
      <c r="GBP123" s="1845"/>
      <c r="GBQ123" s="1538"/>
      <c r="GBR123" s="1845"/>
      <c r="GBS123" s="1538"/>
      <c r="GBT123" s="1845"/>
      <c r="GBU123" s="1538"/>
      <c r="GBV123" s="1845"/>
      <c r="GBW123" s="1538"/>
      <c r="GBX123" s="1845"/>
      <c r="GBY123" s="1538"/>
      <c r="GBZ123" s="1845"/>
      <c r="GCA123" s="1538"/>
      <c r="GCB123" s="1845"/>
      <c r="GCC123" s="1538"/>
      <c r="GCD123" s="1845"/>
      <c r="GCE123" s="1538"/>
      <c r="GCF123" s="1845"/>
      <c r="GCG123" s="1538"/>
      <c r="GCH123" s="1845"/>
      <c r="GCI123" s="1538"/>
      <c r="GCJ123" s="1845"/>
      <c r="GCK123" s="1538"/>
      <c r="GCL123" s="1845"/>
      <c r="GCM123" s="1538"/>
      <c r="GCN123" s="1845"/>
      <c r="GCO123" s="1538"/>
      <c r="GCP123" s="1845"/>
      <c r="GCQ123" s="1538"/>
      <c r="GCR123" s="1845"/>
      <c r="GCS123" s="1538"/>
      <c r="GCT123" s="1845"/>
      <c r="GCU123" s="1538"/>
      <c r="GCV123" s="1845"/>
      <c r="GCW123" s="1538"/>
      <c r="GCX123" s="1845"/>
      <c r="GCY123" s="1538"/>
      <c r="GCZ123" s="1845"/>
      <c r="GDA123" s="1538"/>
      <c r="GDB123" s="1845"/>
      <c r="GDC123" s="1538"/>
      <c r="GDD123" s="1845"/>
      <c r="GDE123" s="1538"/>
      <c r="GDF123" s="1845"/>
      <c r="GDG123" s="1538"/>
      <c r="GDH123" s="1845"/>
      <c r="GDI123" s="1538"/>
      <c r="GDJ123" s="1845"/>
      <c r="GDK123" s="1538"/>
      <c r="GDL123" s="1845"/>
      <c r="GDM123" s="1538"/>
      <c r="GDN123" s="1845"/>
      <c r="GDO123" s="1538"/>
      <c r="GDP123" s="1845"/>
      <c r="GDQ123" s="1538"/>
      <c r="GDR123" s="1845"/>
      <c r="GDS123" s="1538"/>
      <c r="GDT123" s="1845"/>
      <c r="GDU123" s="1538"/>
      <c r="GDV123" s="1845"/>
      <c r="GDW123" s="1538"/>
      <c r="GDX123" s="1845"/>
      <c r="GDY123" s="1538"/>
      <c r="GDZ123" s="1845"/>
      <c r="GEA123" s="1538"/>
      <c r="GEB123" s="1845"/>
      <c r="GEC123" s="1538"/>
      <c r="GED123" s="1845"/>
      <c r="GEE123" s="1538"/>
      <c r="GEF123" s="1845"/>
      <c r="GEG123" s="1538"/>
      <c r="GEH123" s="1845"/>
      <c r="GEI123" s="1538"/>
      <c r="GEJ123" s="1845"/>
      <c r="GEK123" s="1538"/>
      <c r="GEL123" s="1845"/>
      <c r="GEM123" s="1538"/>
      <c r="GEN123" s="1845"/>
      <c r="GEO123" s="1538"/>
      <c r="GEP123" s="1845"/>
      <c r="GEQ123" s="1538"/>
      <c r="GER123" s="1845"/>
      <c r="GES123" s="1538"/>
      <c r="GET123" s="1845"/>
      <c r="GEU123" s="1538"/>
      <c r="GEV123" s="1845"/>
      <c r="GEW123" s="1538"/>
      <c r="GEX123" s="1845"/>
      <c r="GEY123" s="1538"/>
      <c r="GEZ123" s="1845"/>
      <c r="GFA123" s="1538"/>
      <c r="GFB123" s="1845"/>
      <c r="GFC123" s="1538"/>
      <c r="GFD123" s="1845"/>
      <c r="GFE123" s="1538"/>
      <c r="GFF123" s="1845"/>
      <c r="GFG123" s="1538"/>
      <c r="GFH123" s="1845"/>
      <c r="GFI123" s="1538"/>
      <c r="GFJ123" s="1845"/>
      <c r="GFK123" s="1538"/>
      <c r="GFL123" s="1845"/>
      <c r="GFM123" s="1538"/>
      <c r="GFN123" s="1845"/>
      <c r="GFO123" s="1538"/>
      <c r="GFP123" s="1845"/>
      <c r="GFQ123" s="1538"/>
      <c r="GFR123" s="1845"/>
      <c r="GFS123" s="1538"/>
      <c r="GFT123" s="1845"/>
      <c r="GFU123" s="1538"/>
      <c r="GFV123" s="1845"/>
      <c r="GFW123" s="1538"/>
      <c r="GFX123" s="1845"/>
      <c r="GFY123" s="1538"/>
      <c r="GFZ123" s="1845"/>
      <c r="GGA123" s="1538"/>
      <c r="GGB123" s="1845"/>
      <c r="GGC123" s="1538"/>
      <c r="GGD123" s="1845"/>
      <c r="GGE123" s="1538"/>
      <c r="GGF123" s="1845"/>
      <c r="GGG123" s="1538"/>
      <c r="GGH123" s="1845"/>
      <c r="GGI123" s="1538"/>
      <c r="GGJ123" s="1845"/>
      <c r="GGK123" s="1538"/>
      <c r="GGL123" s="1845"/>
      <c r="GGM123" s="1538"/>
      <c r="GGN123" s="1845"/>
      <c r="GGO123" s="1538"/>
      <c r="GGP123" s="1845"/>
      <c r="GGQ123" s="1538"/>
      <c r="GGR123" s="1845"/>
      <c r="GGS123" s="1538"/>
      <c r="GGT123" s="1845"/>
      <c r="GGU123" s="1538"/>
      <c r="GGV123" s="1845"/>
      <c r="GGW123" s="1538"/>
      <c r="GGX123" s="1845"/>
      <c r="GGY123" s="1538"/>
      <c r="GGZ123" s="1845"/>
      <c r="GHA123" s="1538"/>
      <c r="GHB123" s="1845"/>
      <c r="GHC123" s="1538"/>
      <c r="GHD123" s="1845"/>
      <c r="GHE123" s="1538"/>
      <c r="GHF123" s="1845"/>
      <c r="GHG123" s="1538"/>
      <c r="GHH123" s="1845"/>
      <c r="GHI123" s="1538"/>
      <c r="GHJ123" s="1845"/>
      <c r="GHK123" s="1538"/>
      <c r="GHL123" s="1845"/>
      <c r="GHM123" s="1538"/>
      <c r="GHN123" s="1845"/>
      <c r="GHO123" s="1538"/>
      <c r="GHP123" s="1845"/>
      <c r="GHQ123" s="1538"/>
      <c r="GHR123" s="1845"/>
      <c r="GHS123" s="1538"/>
      <c r="GHT123" s="1845"/>
      <c r="GHU123" s="1538"/>
      <c r="GHV123" s="1845"/>
      <c r="GHW123" s="1538"/>
      <c r="GHX123" s="1845"/>
      <c r="GHY123" s="1538"/>
      <c r="GHZ123" s="1845"/>
      <c r="GIA123" s="1538"/>
      <c r="GIB123" s="1845"/>
      <c r="GIC123" s="1538"/>
      <c r="GID123" s="1845"/>
      <c r="GIE123" s="1538"/>
      <c r="GIF123" s="1845"/>
      <c r="GIG123" s="1538"/>
      <c r="GIH123" s="1845"/>
      <c r="GII123" s="1538"/>
      <c r="GIJ123" s="1845"/>
      <c r="GIK123" s="1538"/>
      <c r="GIL123" s="1845"/>
      <c r="GIM123" s="1538"/>
      <c r="GIN123" s="1845"/>
      <c r="GIO123" s="1538"/>
      <c r="GIP123" s="1845"/>
      <c r="GIQ123" s="1538"/>
      <c r="GIR123" s="1845"/>
      <c r="GIS123" s="1538"/>
      <c r="GIT123" s="1845"/>
      <c r="GIU123" s="1538"/>
      <c r="GIV123" s="1845"/>
      <c r="GIW123" s="1538"/>
      <c r="GIX123" s="1845"/>
      <c r="GIY123" s="1538"/>
      <c r="GIZ123" s="1845"/>
      <c r="GJA123" s="1538"/>
      <c r="GJB123" s="1845"/>
      <c r="GJC123" s="1538"/>
      <c r="GJD123" s="1845"/>
      <c r="GJE123" s="1538"/>
      <c r="GJF123" s="1845"/>
      <c r="GJG123" s="1538"/>
      <c r="GJH123" s="1845"/>
      <c r="GJI123" s="1538"/>
      <c r="GJJ123" s="1845"/>
      <c r="GJK123" s="1538"/>
      <c r="GJL123" s="1845"/>
      <c r="GJM123" s="1538"/>
      <c r="GJN123" s="1845"/>
      <c r="GJO123" s="1538"/>
      <c r="GJP123" s="1845"/>
      <c r="GJQ123" s="1538"/>
      <c r="GJR123" s="1845"/>
      <c r="GJS123" s="1538"/>
      <c r="GJT123" s="1845"/>
      <c r="GJU123" s="1538"/>
      <c r="GJV123" s="1845"/>
      <c r="GJW123" s="1538"/>
      <c r="GJX123" s="1845"/>
      <c r="GJY123" s="1538"/>
      <c r="GJZ123" s="1845"/>
      <c r="GKA123" s="1538"/>
      <c r="GKB123" s="1845"/>
      <c r="GKC123" s="1538"/>
      <c r="GKD123" s="1845"/>
      <c r="GKE123" s="1538"/>
      <c r="GKF123" s="1845"/>
      <c r="GKG123" s="1538"/>
      <c r="GKH123" s="1845"/>
      <c r="GKI123" s="1538"/>
      <c r="GKJ123" s="1845"/>
      <c r="GKK123" s="1538"/>
      <c r="GKL123" s="1845"/>
      <c r="GKM123" s="1538"/>
      <c r="GKN123" s="1845"/>
      <c r="GKO123" s="1538"/>
      <c r="GKP123" s="1845"/>
      <c r="GKQ123" s="1538"/>
      <c r="GKR123" s="1845"/>
      <c r="GKS123" s="1538"/>
      <c r="GKT123" s="1845"/>
      <c r="GKU123" s="1538"/>
      <c r="GKV123" s="1845"/>
      <c r="GKW123" s="1538"/>
      <c r="GKX123" s="1845"/>
      <c r="GKY123" s="1538"/>
      <c r="GKZ123" s="1845"/>
      <c r="GLA123" s="1538"/>
      <c r="GLB123" s="1845"/>
      <c r="GLC123" s="1538"/>
      <c r="GLD123" s="1845"/>
      <c r="GLE123" s="1538"/>
      <c r="GLF123" s="1845"/>
      <c r="GLG123" s="1538"/>
      <c r="GLH123" s="1845"/>
      <c r="GLI123" s="1538"/>
      <c r="GLJ123" s="1845"/>
      <c r="GLK123" s="1538"/>
      <c r="GLL123" s="1845"/>
      <c r="GLM123" s="1538"/>
      <c r="GLN123" s="1845"/>
      <c r="GLO123" s="1538"/>
      <c r="GLP123" s="1845"/>
      <c r="GLQ123" s="1538"/>
      <c r="GLR123" s="1845"/>
      <c r="GLS123" s="1538"/>
      <c r="GLT123" s="1845"/>
      <c r="GLU123" s="1538"/>
      <c r="GLV123" s="1845"/>
      <c r="GLW123" s="1538"/>
      <c r="GLX123" s="1845"/>
      <c r="GLY123" s="1538"/>
      <c r="GLZ123" s="1845"/>
      <c r="GMA123" s="1538"/>
      <c r="GMB123" s="1845"/>
      <c r="GMC123" s="1538"/>
      <c r="GMD123" s="1845"/>
      <c r="GME123" s="1538"/>
      <c r="GMF123" s="1845"/>
      <c r="GMG123" s="1538"/>
      <c r="GMH123" s="1845"/>
      <c r="GMI123" s="1538"/>
      <c r="GMJ123" s="1845"/>
      <c r="GMK123" s="1538"/>
      <c r="GML123" s="1845"/>
      <c r="GMM123" s="1538"/>
      <c r="GMN123" s="1845"/>
      <c r="GMO123" s="1538"/>
      <c r="GMP123" s="1845"/>
      <c r="GMQ123" s="1538"/>
      <c r="GMR123" s="1845"/>
      <c r="GMS123" s="1538"/>
      <c r="GMT123" s="1845"/>
      <c r="GMU123" s="1538"/>
      <c r="GMV123" s="1845"/>
      <c r="GMW123" s="1538"/>
      <c r="GMX123" s="1845"/>
      <c r="GMY123" s="1538"/>
      <c r="GMZ123" s="1845"/>
      <c r="GNA123" s="1538"/>
      <c r="GNB123" s="1845"/>
      <c r="GNC123" s="1538"/>
      <c r="GND123" s="1845"/>
      <c r="GNE123" s="1538"/>
      <c r="GNF123" s="1845"/>
      <c r="GNG123" s="1538"/>
      <c r="GNH123" s="1845"/>
      <c r="GNI123" s="1538"/>
      <c r="GNJ123" s="1845"/>
      <c r="GNK123" s="1538"/>
      <c r="GNL123" s="1845"/>
      <c r="GNM123" s="1538"/>
      <c r="GNN123" s="1845"/>
      <c r="GNO123" s="1538"/>
      <c r="GNP123" s="1845"/>
      <c r="GNQ123" s="1538"/>
      <c r="GNR123" s="1845"/>
      <c r="GNS123" s="1538"/>
      <c r="GNT123" s="1845"/>
      <c r="GNU123" s="1538"/>
      <c r="GNV123" s="1845"/>
      <c r="GNW123" s="1538"/>
      <c r="GNX123" s="1845"/>
      <c r="GNY123" s="1538"/>
      <c r="GNZ123" s="1845"/>
      <c r="GOA123" s="1538"/>
      <c r="GOB123" s="1845"/>
      <c r="GOC123" s="1538"/>
      <c r="GOD123" s="1845"/>
      <c r="GOE123" s="1538"/>
      <c r="GOF123" s="1845"/>
      <c r="GOG123" s="1538"/>
      <c r="GOH123" s="1845"/>
      <c r="GOI123" s="1538"/>
      <c r="GOJ123" s="1845"/>
      <c r="GOK123" s="1538"/>
      <c r="GOL123" s="1845"/>
      <c r="GOM123" s="1538"/>
      <c r="GON123" s="1845"/>
      <c r="GOO123" s="1538"/>
      <c r="GOP123" s="1845"/>
      <c r="GOQ123" s="1538"/>
      <c r="GOR123" s="1845"/>
      <c r="GOS123" s="1538"/>
      <c r="GOT123" s="1845"/>
      <c r="GOU123" s="1538"/>
      <c r="GOV123" s="1845"/>
      <c r="GOW123" s="1538"/>
      <c r="GOX123" s="1845"/>
      <c r="GOY123" s="1538"/>
      <c r="GOZ123" s="1845"/>
      <c r="GPA123" s="1538"/>
      <c r="GPB123" s="1845"/>
      <c r="GPC123" s="1538"/>
      <c r="GPD123" s="1845"/>
      <c r="GPE123" s="1538"/>
      <c r="GPF123" s="1845"/>
      <c r="GPG123" s="1538"/>
      <c r="GPH123" s="1845"/>
      <c r="GPI123" s="1538"/>
      <c r="GPJ123" s="1845"/>
      <c r="GPK123" s="1538"/>
      <c r="GPL123" s="1845"/>
      <c r="GPM123" s="1538"/>
      <c r="GPN123" s="1845"/>
      <c r="GPO123" s="1538"/>
      <c r="GPP123" s="1845"/>
      <c r="GPQ123" s="1538"/>
      <c r="GPR123" s="1845"/>
      <c r="GPS123" s="1538"/>
      <c r="GPT123" s="1845"/>
      <c r="GPU123" s="1538"/>
      <c r="GPV123" s="1845"/>
      <c r="GPW123" s="1538"/>
      <c r="GPX123" s="1845"/>
      <c r="GPY123" s="1538"/>
      <c r="GPZ123" s="1845"/>
      <c r="GQA123" s="1538"/>
      <c r="GQB123" s="1845"/>
      <c r="GQC123" s="1538"/>
      <c r="GQD123" s="1845"/>
      <c r="GQE123" s="1538"/>
      <c r="GQF123" s="1845"/>
      <c r="GQG123" s="1538"/>
      <c r="GQH123" s="1845"/>
      <c r="GQI123" s="1538"/>
      <c r="GQJ123" s="1845"/>
      <c r="GQK123" s="1538"/>
      <c r="GQL123" s="1845"/>
      <c r="GQM123" s="1538"/>
      <c r="GQN123" s="1845"/>
      <c r="GQO123" s="1538"/>
      <c r="GQP123" s="1845"/>
      <c r="GQQ123" s="1538"/>
      <c r="GQR123" s="1845"/>
      <c r="GQS123" s="1538"/>
      <c r="GQT123" s="1845"/>
      <c r="GQU123" s="1538"/>
      <c r="GQV123" s="1845"/>
      <c r="GQW123" s="1538"/>
      <c r="GQX123" s="1845"/>
      <c r="GQY123" s="1538"/>
      <c r="GQZ123" s="1845"/>
      <c r="GRA123" s="1538"/>
      <c r="GRB123" s="1845"/>
      <c r="GRC123" s="1538"/>
      <c r="GRD123" s="1845"/>
      <c r="GRE123" s="1538"/>
      <c r="GRF123" s="1845"/>
      <c r="GRG123" s="1538"/>
      <c r="GRH123" s="1845"/>
      <c r="GRI123" s="1538"/>
      <c r="GRJ123" s="1845"/>
      <c r="GRK123" s="1538"/>
      <c r="GRL123" s="1845"/>
      <c r="GRM123" s="1538"/>
      <c r="GRN123" s="1845"/>
      <c r="GRO123" s="1538"/>
      <c r="GRP123" s="1845"/>
      <c r="GRQ123" s="1538"/>
      <c r="GRR123" s="1845"/>
      <c r="GRS123" s="1538"/>
      <c r="GRT123" s="1845"/>
      <c r="GRU123" s="1538"/>
      <c r="GRV123" s="1845"/>
      <c r="GRW123" s="1538"/>
      <c r="GRX123" s="1845"/>
      <c r="GRY123" s="1538"/>
      <c r="GRZ123" s="1845"/>
      <c r="GSA123" s="1538"/>
      <c r="GSB123" s="1845"/>
      <c r="GSC123" s="1538"/>
      <c r="GSD123" s="1845"/>
      <c r="GSE123" s="1538"/>
      <c r="GSF123" s="1845"/>
      <c r="GSG123" s="1538"/>
      <c r="GSH123" s="1845"/>
      <c r="GSI123" s="1538"/>
      <c r="GSJ123" s="1845"/>
      <c r="GSK123" s="1538"/>
      <c r="GSL123" s="1845"/>
      <c r="GSM123" s="1538"/>
      <c r="GSN123" s="1845"/>
      <c r="GSO123" s="1538"/>
      <c r="GSP123" s="1845"/>
      <c r="GSQ123" s="1538"/>
      <c r="GSR123" s="1845"/>
      <c r="GSS123" s="1538"/>
      <c r="GST123" s="1845"/>
      <c r="GSU123" s="1538"/>
      <c r="GSV123" s="1845"/>
      <c r="GSW123" s="1538"/>
      <c r="GSX123" s="1845"/>
      <c r="GSY123" s="1538"/>
      <c r="GSZ123" s="1845"/>
      <c r="GTA123" s="1538"/>
      <c r="GTB123" s="1845"/>
      <c r="GTC123" s="1538"/>
      <c r="GTD123" s="1845"/>
      <c r="GTE123" s="1538"/>
      <c r="GTF123" s="1845"/>
      <c r="GTG123" s="1538"/>
      <c r="GTH123" s="1845"/>
      <c r="GTI123" s="1538"/>
      <c r="GTJ123" s="1845"/>
      <c r="GTK123" s="1538"/>
      <c r="GTL123" s="1845"/>
      <c r="GTM123" s="1538"/>
      <c r="GTN123" s="1845"/>
      <c r="GTO123" s="1538"/>
      <c r="GTP123" s="1845"/>
      <c r="GTQ123" s="1538"/>
      <c r="GTR123" s="1845"/>
      <c r="GTS123" s="1538"/>
      <c r="GTT123" s="1845"/>
      <c r="GTU123" s="1538"/>
      <c r="GTV123" s="1845"/>
      <c r="GTW123" s="1538"/>
      <c r="GTX123" s="1845"/>
      <c r="GTY123" s="1538"/>
      <c r="GTZ123" s="1845"/>
      <c r="GUA123" s="1538"/>
      <c r="GUB123" s="1845"/>
      <c r="GUC123" s="1538"/>
      <c r="GUD123" s="1845"/>
      <c r="GUE123" s="1538"/>
      <c r="GUF123" s="1845"/>
      <c r="GUG123" s="1538"/>
      <c r="GUH123" s="1845"/>
      <c r="GUI123" s="1538"/>
      <c r="GUJ123" s="1845"/>
      <c r="GUK123" s="1538"/>
      <c r="GUL123" s="1845"/>
      <c r="GUM123" s="1538"/>
      <c r="GUN123" s="1845"/>
      <c r="GUO123" s="1538"/>
      <c r="GUP123" s="1845"/>
      <c r="GUQ123" s="1538"/>
      <c r="GUR123" s="1845"/>
      <c r="GUS123" s="1538"/>
      <c r="GUT123" s="1845"/>
      <c r="GUU123" s="1538"/>
      <c r="GUV123" s="1845"/>
      <c r="GUW123" s="1538"/>
      <c r="GUX123" s="1845"/>
      <c r="GUY123" s="1538"/>
      <c r="GUZ123" s="1845"/>
      <c r="GVA123" s="1538"/>
      <c r="GVB123" s="1845"/>
      <c r="GVC123" s="1538"/>
      <c r="GVD123" s="1845"/>
      <c r="GVE123" s="1538"/>
      <c r="GVF123" s="1845"/>
      <c r="GVG123" s="1538"/>
      <c r="GVH123" s="1845"/>
      <c r="GVI123" s="1538"/>
      <c r="GVJ123" s="1845"/>
      <c r="GVK123" s="1538"/>
      <c r="GVL123" s="1845"/>
      <c r="GVM123" s="1538"/>
      <c r="GVN123" s="1845"/>
      <c r="GVO123" s="1538"/>
      <c r="GVP123" s="1845"/>
      <c r="GVQ123" s="1538"/>
      <c r="GVR123" s="1845"/>
      <c r="GVS123" s="1538"/>
      <c r="GVT123" s="1845"/>
      <c r="GVU123" s="1538"/>
      <c r="GVV123" s="1845"/>
      <c r="GVW123" s="1538"/>
      <c r="GVX123" s="1845"/>
      <c r="GVY123" s="1538"/>
      <c r="GVZ123" s="1845"/>
      <c r="GWA123" s="1538"/>
      <c r="GWB123" s="1845"/>
      <c r="GWC123" s="1538"/>
      <c r="GWD123" s="1845"/>
      <c r="GWE123" s="1538"/>
      <c r="GWF123" s="1845"/>
      <c r="GWG123" s="1538"/>
      <c r="GWH123" s="1845"/>
      <c r="GWI123" s="1538"/>
      <c r="GWJ123" s="1845"/>
      <c r="GWK123" s="1538"/>
      <c r="GWL123" s="1845"/>
      <c r="GWM123" s="1538"/>
      <c r="GWN123" s="1845"/>
      <c r="GWO123" s="1538"/>
      <c r="GWP123" s="1845"/>
      <c r="GWQ123" s="1538"/>
      <c r="GWR123" s="1845"/>
      <c r="GWS123" s="1538"/>
      <c r="GWT123" s="1845"/>
      <c r="GWU123" s="1538"/>
      <c r="GWV123" s="1845"/>
      <c r="GWW123" s="1538"/>
      <c r="GWX123" s="1845"/>
      <c r="GWY123" s="1538"/>
      <c r="GWZ123" s="1845"/>
      <c r="GXA123" s="1538"/>
      <c r="GXB123" s="1845"/>
      <c r="GXC123" s="1538"/>
      <c r="GXD123" s="1845"/>
      <c r="GXE123" s="1538"/>
      <c r="GXF123" s="1845"/>
      <c r="GXG123" s="1538"/>
      <c r="GXH123" s="1845"/>
      <c r="GXI123" s="1538"/>
      <c r="GXJ123" s="1845"/>
      <c r="GXK123" s="1538"/>
      <c r="GXL123" s="1845"/>
      <c r="GXM123" s="1538"/>
      <c r="GXN123" s="1845"/>
      <c r="GXO123" s="1538"/>
      <c r="GXP123" s="1845"/>
      <c r="GXQ123" s="1538"/>
      <c r="GXR123" s="1845"/>
      <c r="GXS123" s="1538"/>
      <c r="GXT123" s="1845"/>
      <c r="GXU123" s="1538"/>
      <c r="GXV123" s="1845"/>
      <c r="GXW123" s="1538"/>
      <c r="GXX123" s="1845"/>
      <c r="GXY123" s="1538"/>
      <c r="GXZ123" s="1845"/>
      <c r="GYA123" s="1538"/>
      <c r="GYB123" s="1845"/>
      <c r="GYC123" s="1538"/>
      <c r="GYD123" s="1845"/>
      <c r="GYE123" s="1538"/>
      <c r="GYF123" s="1845"/>
      <c r="GYG123" s="1538"/>
      <c r="GYH123" s="1845"/>
      <c r="GYI123" s="1538"/>
      <c r="GYJ123" s="1845"/>
      <c r="GYK123" s="1538"/>
      <c r="GYL123" s="1845"/>
      <c r="GYM123" s="1538"/>
      <c r="GYN123" s="1845"/>
      <c r="GYO123" s="1538"/>
      <c r="GYP123" s="1845"/>
      <c r="GYQ123" s="1538"/>
      <c r="GYR123" s="1845"/>
      <c r="GYS123" s="1538"/>
      <c r="GYT123" s="1845"/>
      <c r="GYU123" s="1538"/>
      <c r="GYV123" s="1845"/>
      <c r="GYW123" s="1538"/>
      <c r="GYX123" s="1845"/>
      <c r="GYY123" s="1538"/>
      <c r="GYZ123" s="1845"/>
      <c r="GZA123" s="1538"/>
      <c r="GZB123" s="1845"/>
      <c r="GZC123" s="1538"/>
      <c r="GZD123" s="1845"/>
      <c r="GZE123" s="1538"/>
      <c r="GZF123" s="1845"/>
      <c r="GZG123" s="1538"/>
      <c r="GZH123" s="1845"/>
      <c r="GZI123" s="1538"/>
      <c r="GZJ123" s="1845"/>
      <c r="GZK123" s="1538"/>
      <c r="GZL123" s="1845"/>
      <c r="GZM123" s="1538"/>
      <c r="GZN123" s="1845"/>
      <c r="GZO123" s="1538"/>
      <c r="GZP123" s="1845"/>
      <c r="GZQ123" s="1538"/>
      <c r="GZR123" s="1845"/>
      <c r="GZS123" s="1538"/>
      <c r="GZT123" s="1845"/>
      <c r="GZU123" s="1538"/>
      <c r="GZV123" s="1845"/>
      <c r="GZW123" s="1538"/>
      <c r="GZX123" s="1845"/>
      <c r="GZY123" s="1538"/>
      <c r="GZZ123" s="1845"/>
      <c r="HAA123" s="1538"/>
      <c r="HAB123" s="1845"/>
      <c r="HAC123" s="1538"/>
      <c r="HAD123" s="1845"/>
      <c r="HAE123" s="1538"/>
      <c r="HAF123" s="1845"/>
      <c r="HAG123" s="1538"/>
      <c r="HAH123" s="1845"/>
      <c r="HAI123" s="1538"/>
      <c r="HAJ123" s="1845"/>
      <c r="HAK123" s="1538"/>
      <c r="HAL123" s="1845"/>
      <c r="HAM123" s="1538"/>
      <c r="HAN123" s="1845"/>
      <c r="HAO123" s="1538"/>
      <c r="HAP123" s="1845"/>
      <c r="HAQ123" s="1538"/>
      <c r="HAR123" s="1845"/>
      <c r="HAS123" s="1538"/>
      <c r="HAT123" s="1845"/>
      <c r="HAU123" s="1538"/>
      <c r="HAV123" s="1845"/>
      <c r="HAW123" s="1538"/>
      <c r="HAX123" s="1845"/>
      <c r="HAY123" s="1538"/>
      <c r="HAZ123" s="1845"/>
      <c r="HBA123" s="1538"/>
      <c r="HBB123" s="1845"/>
      <c r="HBC123" s="1538"/>
      <c r="HBD123" s="1845"/>
      <c r="HBE123" s="1538"/>
      <c r="HBF123" s="1845"/>
      <c r="HBG123" s="1538"/>
      <c r="HBH123" s="1845"/>
      <c r="HBI123" s="1538"/>
      <c r="HBJ123" s="1845"/>
      <c r="HBK123" s="1538"/>
      <c r="HBL123" s="1845"/>
      <c r="HBM123" s="1538"/>
      <c r="HBN123" s="1845"/>
      <c r="HBO123" s="1538"/>
      <c r="HBP123" s="1845"/>
      <c r="HBQ123" s="1538"/>
      <c r="HBR123" s="1845"/>
      <c r="HBS123" s="1538"/>
      <c r="HBT123" s="1845"/>
      <c r="HBU123" s="1538"/>
      <c r="HBV123" s="1845"/>
      <c r="HBW123" s="1538"/>
      <c r="HBX123" s="1845"/>
      <c r="HBY123" s="1538"/>
      <c r="HBZ123" s="1845"/>
      <c r="HCA123" s="1538"/>
      <c r="HCB123" s="1845"/>
      <c r="HCC123" s="1538"/>
      <c r="HCD123" s="1845"/>
      <c r="HCE123" s="1538"/>
      <c r="HCF123" s="1845"/>
      <c r="HCG123" s="1538"/>
      <c r="HCH123" s="1845"/>
      <c r="HCI123" s="1538"/>
      <c r="HCJ123" s="1845"/>
      <c r="HCK123" s="1538"/>
      <c r="HCL123" s="1845"/>
      <c r="HCM123" s="1538"/>
      <c r="HCN123" s="1845"/>
      <c r="HCO123" s="1538"/>
      <c r="HCP123" s="1845"/>
      <c r="HCQ123" s="1538"/>
      <c r="HCR123" s="1845"/>
      <c r="HCS123" s="1538"/>
      <c r="HCT123" s="1845"/>
      <c r="HCU123" s="1538"/>
      <c r="HCV123" s="1845"/>
      <c r="HCW123" s="1538"/>
      <c r="HCX123" s="1845"/>
      <c r="HCY123" s="1538"/>
      <c r="HCZ123" s="1845"/>
      <c r="HDA123" s="1538"/>
      <c r="HDB123" s="1845"/>
      <c r="HDC123" s="1538"/>
      <c r="HDD123" s="1845"/>
      <c r="HDE123" s="1538"/>
      <c r="HDF123" s="1845"/>
      <c r="HDG123" s="1538"/>
      <c r="HDH123" s="1845"/>
      <c r="HDI123" s="1538"/>
      <c r="HDJ123" s="1845"/>
      <c r="HDK123" s="1538"/>
      <c r="HDL123" s="1845"/>
      <c r="HDM123" s="1538"/>
      <c r="HDN123" s="1845"/>
      <c r="HDO123" s="1538"/>
      <c r="HDP123" s="1845"/>
      <c r="HDQ123" s="1538"/>
      <c r="HDR123" s="1845"/>
      <c r="HDS123" s="1538"/>
      <c r="HDT123" s="1845"/>
      <c r="HDU123" s="1538"/>
      <c r="HDV123" s="1845"/>
      <c r="HDW123" s="1538"/>
      <c r="HDX123" s="1845"/>
      <c r="HDY123" s="1538"/>
      <c r="HDZ123" s="1845"/>
      <c r="HEA123" s="1538"/>
      <c r="HEB123" s="1845"/>
      <c r="HEC123" s="1538"/>
      <c r="HED123" s="1845"/>
      <c r="HEE123" s="1538"/>
      <c r="HEF123" s="1845"/>
      <c r="HEG123" s="1538"/>
      <c r="HEH123" s="1845"/>
      <c r="HEI123" s="1538"/>
      <c r="HEJ123" s="1845"/>
      <c r="HEK123" s="1538"/>
      <c r="HEL123" s="1845"/>
      <c r="HEM123" s="1538"/>
      <c r="HEN123" s="1845"/>
      <c r="HEO123" s="1538"/>
      <c r="HEP123" s="1845"/>
      <c r="HEQ123" s="1538"/>
      <c r="HER123" s="1845"/>
      <c r="HES123" s="1538"/>
      <c r="HET123" s="1845"/>
      <c r="HEU123" s="1538"/>
      <c r="HEV123" s="1845"/>
      <c r="HEW123" s="1538"/>
      <c r="HEX123" s="1845"/>
      <c r="HEY123" s="1538"/>
      <c r="HEZ123" s="1845"/>
      <c r="HFA123" s="1538"/>
      <c r="HFB123" s="1845"/>
      <c r="HFC123" s="1538"/>
      <c r="HFD123" s="1845"/>
      <c r="HFE123" s="1538"/>
      <c r="HFF123" s="1845"/>
      <c r="HFG123" s="1538"/>
      <c r="HFH123" s="1845"/>
      <c r="HFI123" s="1538"/>
      <c r="HFJ123" s="1845"/>
      <c r="HFK123" s="1538"/>
      <c r="HFL123" s="1845"/>
      <c r="HFM123" s="1538"/>
      <c r="HFN123" s="1845"/>
      <c r="HFO123" s="1538"/>
      <c r="HFP123" s="1845"/>
      <c r="HFQ123" s="1538"/>
      <c r="HFR123" s="1845"/>
      <c r="HFS123" s="1538"/>
      <c r="HFT123" s="1845"/>
      <c r="HFU123" s="1538"/>
      <c r="HFV123" s="1845"/>
      <c r="HFW123" s="1538"/>
      <c r="HFX123" s="1845"/>
      <c r="HFY123" s="1538"/>
      <c r="HFZ123" s="1845"/>
      <c r="HGA123" s="1538"/>
      <c r="HGB123" s="1845"/>
      <c r="HGC123" s="1538"/>
      <c r="HGD123" s="1845"/>
      <c r="HGE123" s="1538"/>
      <c r="HGF123" s="1845"/>
      <c r="HGG123" s="1538"/>
      <c r="HGH123" s="1845"/>
      <c r="HGI123" s="1538"/>
      <c r="HGJ123" s="1845"/>
      <c r="HGK123" s="1538"/>
      <c r="HGL123" s="1845"/>
      <c r="HGM123" s="1538"/>
      <c r="HGN123" s="1845"/>
      <c r="HGO123" s="1538"/>
      <c r="HGP123" s="1845"/>
      <c r="HGQ123" s="1538"/>
      <c r="HGR123" s="1845"/>
      <c r="HGS123" s="1538"/>
      <c r="HGT123" s="1845"/>
      <c r="HGU123" s="1538"/>
      <c r="HGV123" s="1845"/>
      <c r="HGW123" s="1538"/>
      <c r="HGX123" s="1845"/>
      <c r="HGY123" s="1538"/>
      <c r="HGZ123" s="1845"/>
      <c r="HHA123" s="1538"/>
      <c r="HHB123" s="1845"/>
      <c r="HHC123" s="1538"/>
      <c r="HHD123" s="1845"/>
      <c r="HHE123" s="1538"/>
      <c r="HHF123" s="1845"/>
      <c r="HHG123" s="1538"/>
      <c r="HHH123" s="1845"/>
      <c r="HHI123" s="1538"/>
      <c r="HHJ123" s="1845"/>
      <c r="HHK123" s="1538"/>
      <c r="HHL123" s="1845"/>
      <c r="HHM123" s="1538"/>
      <c r="HHN123" s="1845"/>
      <c r="HHO123" s="1538"/>
      <c r="HHP123" s="1845"/>
      <c r="HHQ123" s="1538"/>
      <c r="HHR123" s="1845"/>
      <c r="HHS123" s="1538"/>
      <c r="HHT123" s="1845"/>
      <c r="HHU123" s="1538"/>
      <c r="HHV123" s="1845"/>
      <c r="HHW123" s="1538"/>
      <c r="HHX123" s="1845"/>
      <c r="HHY123" s="1538"/>
      <c r="HHZ123" s="1845"/>
      <c r="HIA123" s="1538"/>
      <c r="HIB123" s="1845"/>
      <c r="HIC123" s="1538"/>
      <c r="HID123" s="1845"/>
      <c r="HIE123" s="1538"/>
      <c r="HIF123" s="1845"/>
      <c r="HIG123" s="1538"/>
      <c r="HIH123" s="1845"/>
      <c r="HII123" s="1538"/>
      <c r="HIJ123" s="1845"/>
      <c r="HIK123" s="1538"/>
      <c r="HIL123" s="1845"/>
      <c r="HIM123" s="1538"/>
      <c r="HIN123" s="1845"/>
      <c r="HIO123" s="1538"/>
      <c r="HIP123" s="1845"/>
      <c r="HIQ123" s="1538"/>
      <c r="HIR123" s="1845"/>
      <c r="HIS123" s="1538"/>
      <c r="HIT123" s="1845"/>
      <c r="HIU123" s="1538"/>
      <c r="HIV123" s="1845"/>
      <c r="HIW123" s="1538"/>
      <c r="HIX123" s="1845"/>
      <c r="HIY123" s="1538"/>
      <c r="HIZ123" s="1845"/>
      <c r="HJA123" s="1538"/>
      <c r="HJB123" s="1845"/>
      <c r="HJC123" s="1538"/>
      <c r="HJD123" s="1845"/>
      <c r="HJE123" s="1538"/>
      <c r="HJF123" s="1845"/>
      <c r="HJG123" s="1538"/>
      <c r="HJH123" s="1845"/>
      <c r="HJI123" s="1538"/>
      <c r="HJJ123" s="1845"/>
      <c r="HJK123" s="1538"/>
      <c r="HJL123" s="1845"/>
      <c r="HJM123" s="1538"/>
      <c r="HJN123" s="1845"/>
      <c r="HJO123" s="1538"/>
      <c r="HJP123" s="1845"/>
      <c r="HJQ123" s="1538"/>
      <c r="HJR123" s="1845"/>
      <c r="HJS123" s="1538"/>
      <c r="HJT123" s="1845"/>
      <c r="HJU123" s="1538"/>
      <c r="HJV123" s="1845"/>
      <c r="HJW123" s="1538"/>
      <c r="HJX123" s="1845"/>
      <c r="HJY123" s="1538"/>
      <c r="HJZ123" s="1845"/>
      <c r="HKA123" s="1538"/>
      <c r="HKB123" s="1845"/>
      <c r="HKC123" s="1538"/>
      <c r="HKD123" s="1845"/>
      <c r="HKE123" s="1538"/>
      <c r="HKF123" s="1845"/>
      <c r="HKG123" s="1538"/>
      <c r="HKH123" s="1845"/>
      <c r="HKI123" s="1538"/>
      <c r="HKJ123" s="1845"/>
      <c r="HKK123" s="1538"/>
      <c r="HKL123" s="1845"/>
      <c r="HKM123" s="1538"/>
      <c r="HKN123" s="1845"/>
      <c r="HKO123" s="1538"/>
      <c r="HKP123" s="1845"/>
      <c r="HKQ123" s="1538"/>
      <c r="HKR123" s="1845"/>
      <c r="HKS123" s="1538"/>
      <c r="HKT123" s="1845"/>
      <c r="HKU123" s="1538"/>
      <c r="HKV123" s="1845"/>
      <c r="HKW123" s="1538"/>
      <c r="HKX123" s="1845"/>
      <c r="HKY123" s="1538"/>
      <c r="HKZ123" s="1845"/>
      <c r="HLA123" s="1538"/>
      <c r="HLB123" s="1845"/>
      <c r="HLC123" s="1538"/>
      <c r="HLD123" s="1845"/>
      <c r="HLE123" s="1538"/>
      <c r="HLF123" s="1845"/>
      <c r="HLG123" s="1538"/>
      <c r="HLH123" s="1845"/>
      <c r="HLI123" s="1538"/>
      <c r="HLJ123" s="1845"/>
      <c r="HLK123" s="1538"/>
      <c r="HLL123" s="1845"/>
      <c r="HLM123" s="1538"/>
      <c r="HLN123" s="1845"/>
      <c r="HLO123" s="1538"/>
      <c r="HLP123" s="1845"/>
      <c r="HLQ123" s="1538"/>
      <c r="HLR123" s="1845"/>
      <c r="HLS123" s="1538"/>
      <c r="HLT123" s="1845"/>
      <c r="HLU123" s="1538"/>
      <c r="HLV123" s="1845"/>
      <c r="HLW123" s="1538"/>
      <c r="HLX123" s="1845"/>
      <c r="HLY123" s="1538"/>
      <c r="HLZ123" s="1845"/>
      <c r="HMA123" s="1538"/>
      <c r="HMB123" s="1845"/>
      <c r="HMC123" s="1538"/>
      <c r="HMD123" s="1845"/>
      <c r="HME123" s="1538"/>
      <c r="HMF123" s="1845"/>
      <c r="HMG123" s="1538"/>
      <c r="HMH123" s="1845"/>
      <c r="HMI123" s="1538"/>
      <c r="HMJ123" s="1845"/>
      <c r="HMK123" s="1538"/>
      <c r="HML123" s="1845"/>
      <c r="HMM123" s="1538"/>
      <c r="HMN123" s="1845"/>
      <c r="HMO123" s="1538"/>
      <c r="HMP123" s="1845"/>
      <c r="HMQ123" s="1538"/>
      <c r="HMR123" s="1845"/>
      <c r="HMS123" s="1538"/>
      <c r="HMT123" s="1845"/>
      <c r="HMU123" s="1538"/>
      <c r="HMV123" s="1845"/>
      <c r="HMW123" s="1538"/>
      <c r="HMX123" s="1845"/>
      <c r="HMY123" s="1538"/>
      <c r="HMZ123" s="1845"/>
      <c r="HNA123" s="1538"/>
      <c r="HNB123" s="1845"/>
      <c r="HNC123" s="1538"/>
      <c r="HND123" s="1845"/>
      <c r="HNE123" s="1538"/>
      <c r="HNF123" s="1845"/>
      <c r="HNG123" s="1538"/>
      <c r="HNH123" s="1845"/>
      <c r="HNI123" s="1538"/>
      <c r="HNJ123" s="1845"/>
      <c r="HNK123" s="1538"/>
      <c r="HNL123" s="1845"/>
      <c r="HNM123" s="1538"/>
      <c r="HNN123" s="1845"/>
      <c r="HNO123" s="1538"/>
      <c r="HNP123" s="1845"/>
      <c r="HNQ123" s="1538"/>
      <c r="HNR123" s="1845"/>
      <c r="HNS123" s="1538"/>
      <c r="HNT123" s="1845"/>
      <c r="HNU123" s="1538"/>
      <c r="HNV123" s="1845"/>
      <c r="HNW123" s="1538"/>
      <c r="HNX123" s="1845"/>
      <c r="HNY123" s="1538"/>
      <c r="HNZ123" s="1845"/>
      <c r="HOA123" s="1538"/>
      <c r="HOB123" s="1845"/>
      <c r="HOC123" s="1538"/>
      <c r="HOD123" s="1845"/>
      <c r="HOE123" s="1538"/>
      <c r="HOF123" s="1845"/>
      <c r="HOG123" s="1538"/>
      <c r="HOH123" s="1845"/>
      <c r="HOI123" s="1538"/>
      <c r="HOJ123" s="1845"/>
      <c r="HOK123" s="1538"/>
      <c r="HOL123" s="1845"/>
      <c r="HOM123" s="1538"/>
      <c r="HON123" s="1845"/>
      <c r="HOO123" s="1538"/>
      <c r="HOP123" s="1845"/>
      <c r="HOQ123" s="1538"/>
      <c r="HOR123" s="1845"/>
      <c r="HOS123" s="1538"/>
      <c r="HOT123" s="1845"/>
      <c r="HOU123" s="1538"/>
      <c r="HOV123" s="1845"/>
      <c r="HOW123" s="1538"/>
      <c r="HOX123" s="1845"/>
      <c r="HOY123" s="1538"/>
      <c r="HOZ123" s="1845"/>
      <c r="HPA123" s="1538"/>
      <c r="HPB123" s="1845"/>
      <c r="HPC123" s="1538"/>
      <c r="HPD123" s="1845"/>
      <c r="HPE123" s="1538"/>
      <c r="HPF123" s="1845"/>
      <c r="HPG123" s="1538"/>
      <c r="HPH123" s="1845"/>
      <c r="HPI123" s="1538"/>
      <c r="HPJ123" s="1845"/>
      <c r="HPK123" s="1538"/>
      <c r="HPL123" s="1845"/>
      <c r="HPM123" s="1538"/>
      <c r="HPN123" s="1845"/>
      <c r="HPO123" s="1538"/>
      <c r="HPP123" s="1845"/>
      <c r="HPQ123" s="1538"/>
      <c r="HPR123" s="1845"/>
      <c r="HPS123" s="1538"/>
      <c r="HPT123" s="1845"/>
      <c r="HPU123" s="1538"/>
      <c r="HPV123" s="1845"/>
      <c r="HPW123" s="1538"/>
      <c r="HPX123" s="1845"/>
      <c r="HPY123" s="1538"/>
      <c r="HPZ123" s="1845"/>
      <c r="HQA123" s="1538"/>
      <c r="HQB123" s="1845"/>
      <c r="HQC123" s="1538"/>
      <c r="HQD123" s="1845"/>
      <c r="HQE123" s="1538"/>
      <c r="HQF123" s="1845"/>
      <c r="HQG123" s="1538"/>
      <c r="HQH123" s="1845"/>
      <c r="HQI123" s="1538"/>
      <c r="HQJ123" s="1845"/>
      <c r="HQK123" s="1538"/>
      <c r="HQL123" s="1845"/>
      <c r="HQM123" s="1538"/>
      <c r="HQN123" s="1845"/>
      <c r="HQO123" s="1538"/>
      <c r="HQP123" s="1845"/>
      <c r="HQQ123" s="1538"/>
      <c r="HQR123" s="1845"/>
      <c r="HQS123" s="1538"/>
      <c r="HQT123" s="1845"/>
      <c r="HQU123" s="1538"/>
      <c r="HQV123" s="1845"/>
      <c r="HQW123" s="1538"/>
      <c r="HQX123" s="1845"/>
      <c r="HQY123" s="1538"/>
      <c r="HQZ123" s="1845"/>
      <c r="HRA123" s="1538"/>
      <c r="HRB123" s="1845"/>
      <c r="HRC123" s="1538"/>
      <c r="HRD123" s="1845"/>
      <c r="HRE123" s="1538"/>
      <c r="HRF123" s="1845"/>
      <c r="HRG123" s="1538"/>
      <c r="HRH123" s="1845"/>
      <c r="HRI123" s="1538"/>
      <c r="HRJ123" s="1845"/>
      <c r="HRK123" s="1538"/>
      <c r="HRL123" s="1845"/>
      <c r="HRM123" s="1538"/>
      <c r="HRN123" s="1845"/>
      <c r="HRO123" s="1538"/>
      <c r="HRP123" s="1845"/>
      <c r="HRQ123" s="1538"/>
      <c r="HRR123" s="1845"/>
      <c r="HRS123" s="1538"/>
      <c r="HRT123" s="1845"/>
      <c r="HRU123" s="1538"/>
      <c r="HRV123" s="1845"/>
      <c r="HRW123" s="1538"/>
      <c r="HRX123" s="1845"/>
      <c r="HRY123" s="1538"/>
      <c r="HRZ123" s="1845"/>
      <c r="HSA123" s="1538"/>
      <c r="HSB123" s="1845"/>
      <c r="HSC123" s="1538"/>
      <c r="HSD123" s="1845"/>
      <c r="HSE123" s="1538"/>
      <c r="HSF123" s="1845"/>
      <c r="HSG123" s="1538"/>
      <c r="HSH123" s="1845"/>
      <c r="HSI123" s="1538"/>
      <c r="HSJ123" s="1845"/>
      <c r="HSK123" s="1538"/>
      <c r="HSL123" s="1845"/>
      <c r="HSM123" s="1538"/>
      <c r="HSN123" s="1845"/>
      <c r="HSO123" s="1538"/>
      <c r="HSP123" s="1845"/>
      <c r="HSQ123" s="1538"/>
      <c r="HSR123" s="1845"/>
      <c r="HSS123" s="1538"/>
      <c r="HST123" s="1845"/>
      <c r="HSU123" s="1538"/>
      <c r="HSV123" s="1845"/>
      <c r="HSW123" s="1538"/>
      <c r="HSX123" s="1845"/>
      <c r="HSY123" s="1538"/>
      <c r="HSZ123" s="1845"/>
      <c r="HTA123" s="1538"/>
      <c r="HTB123" s="1845"/>
      <c r="HTC123" s="1538"/>
      <c r="HTD123" s="1845"/>
      <c r="HTE123" s="1538"/>
      <c r="HTF123" s="1845"/>
      <c r="HTG123" s="1538"/>
      <c r="HTH123" s="1845"/>
      <c r="HTI123" s="1538"/>
      <c r="HTJ123" s="1845"/>
      <c r="HTK123" s="1538"/>
      <c r="HTL123" s="1845"/>
      <c r="HTM123" s="1538"/>
      <c r="HTN123" s="1845"/>
      <c r="HTO123" s="1538"/>
      <c r="HTP123" s="1845"/>
      <c r="HTQ123" s="1538"/>
      <c r="HTR123" s="1845"/>
      <c r="HTS123" s="1538"/>
      <c r="HTT123" s="1845"/>
      <c r="HTU123" s="1538"/>
      <c r="HTV123" s="1845"/>
      <c r="HTW123" s="1538"/>
      <c r="HTX123" s="1845"/>
      <c r="HTY123" s="1538"/>
      <c r="HTZ123" s="1845"/>
      <c r="HUA123" s="1538"/>
      <c r="HUB123" s="1845"/>
      <c r="HUC123" s="1538"/>
      <c r="HUD123" s="1845"/>
      <c r="HUE123" s="1538"/>
      <c r="HUF123" s="1845"/>
      <c r="HUG123" s="1538"/>
      <c r="HUH123" s="1845"/>
      <c r="HUI123" s="1538"/>
      <c r="HUJ123" s="1845"/>
      <c r="HUK123" s="1538"/>
      <c r="HUL123" s="1845"/>
      <c r="HUM123" s="1538"/>
      <c r="HUN123" s="1845"/>
      <c r="HUO123" s="1538"/>
      <c r="HUP123" s="1845"/>
      <c r="HUQ123" s="1538"/>
      <c r="HUR123" s="1845"/>
      <c r="HUS123" s="1538"/>
      <c r="HUT123" s="1845"/>
      <c r="HUU123" s="1538"/>
      <c r="HUV123" s="1845"/>
      <c r="HUW123" s="1538"/>
      <c r="HUX123" s="1845"/>
      <c r="HUY123" s="1538"/>
      <c r="HUZ123" s="1845"/>
      <c r="HVA123" s="1538"/>
      <c r="HVB123" s="1845"/>
      <c r="HVC123" s="1538"/>
      <c r="HVD123" s="1845"/>
      <c r="HVE123" s="1538"/>
      <c r="HVF123" s="1845"/>
      <c r="HVG123" s="1538"/>
      <c r="HVH123" s="1845"/>
      <c r="HVI123" s="1538"/>
      <c r="HVJ123" s="1845"/>
      <c r="HVK123" s="1538"/>
      <c r="HVL123" s="1845"/>
      <c r="HVM123" s="1538"/>
      <c r="HVN123" s="1845"/>
      <c r="HVO123" s="1538"/>
      <c r="HVP123" s="1845"/>
      <c r="HVQ123" s="1538"/>
      <c r="HVR123" s="1845"/>
      <c r="HVS123" s="1538"/>
      <c r="HVT123" s="1845"/>
      <c r="HVU123" s="1538"/>
      <c r="HVV123" s="1845"/>
      <c r="HVW123" s="1538"/>
      <c r="HVX123" s="1845"/>
      <c r="HVY123" s="1538"/>
      <c r="HVZ123" s="1845"/>
      <c r="HWA123" s="1538"/>
      <c r="HWB123" s="1845"/>
      <c r="HWC123" s="1538"/>
      <c r="HWD123" s="1845"/>
      <c r="HWE123" s="1538"/>
      <c r="HWF123" s="1845"/>
      <c r="HWG123" s="1538"/>
      <c r="HWH123" s="1845"/>
      <c r="HWI123" s="1538"/>
      <c r="HWJ123" s="1845"/>
      <c r="HWK123" s="1538"/>
      <c r="HWL123" s="1845"/>
      <c r="HWM123" s="1538"/>
      <c r="HWN123" s="1845"/>
      <c r="HWO123" s="1538"/>
      <c r="HWP123" s="1845"/>
      <c r="HWQ123" s="1538"/>
      <c r="HWR123" s="1845"/>
      <c r="HWS123" s="1538"/>
      <c r="HWT123" s="1845"/>
      <c r="HWU123" s="1538"/>
      <c r="HWV123" s="1845"/>
      <c r="HWW123" s="1538"/>
      <c r="HWX123" s="1845"/>
      <c r="HWY123" s="1538"/>
      <c r="HWZ123" s="1845"/>
      <c r="HXA123" s="1538"/>
      <c r="HXB123" s="1845"/>
      <c r="HXC123" s="1538"/>
      <c r="HXD123" s="1845"/>
      <c r="HXE123" s="1538"/>
      <c r="HXF123" s="1845"/>
      <c r="HXG123" s="1538"/>
      <c r="HXH123" s="1845"/>
      <c r="HXI123" s="1538"/>
      <c r="HXJ123" s="1845"/>
      <c r="HXK123" s="1538"/>
      <c r="HXL123" s="1845"/>
      <c r="HXM123" s="1538"/>
      <c r="HXN123" s="1845"/>
      <c r="HXO123" s="1538"/>
      <c r="HXP123" s="1845"/>
      <c r="HXQ123" s="1538"/>
      <c r="HXR123" s="1845"/>
      <c r="HXS123" s="1538"/>
      <c r="HXT123" s="1845"/>
      <c r="HXU123" s="1538"/>
      <c r="HXV123" s="1845"/>
      <c r="HXW123" s="1538"/>
      <c r="HXX123" s="1845"/>
      <c r="HXY123" s="1538"/>
      <c r="HXZ123" s="1845"/>
      <c r="HYA123" s="1538"/>
      <c r="HYB123" s="1845"/>
      <c r="HYC123" s="1538"/>
      <c r="HYD123" s="1845"/>
      <c r="HYE123" s="1538"/>
      <c r="HYF123" s="1845"/>
      <c r="HYG123" s="1538"/>
      <c r="HYH123" s="1845"/>
      <c r="HYI123" s="1538"/>
      <c r="HYJ123" s="1845"/>
      <c r="HYK123" s="1538"/>
      <c r="HYL123" s="1845"/>
      <c r="HYM123" s="1538"/>
      <c r="HYN123" s="1845"/>
      <c r="HYO123" s="1538"/>
      <c r="HYP123" s="1845"/>
      <c r="HYQ123" s="1538"/>
      <c r="HYR123" s="1845"/>
      <c r="HYS123" s="1538"/>
      <c r="HYT123" s="1845"/>
      <c r="HYU123" s="1538"/>
      <c r="HYV123" s="1845"/>
      <c r="HYW123" s="1538"/>
      <c r="HYX123" s="1845"/>
      <c r="HYY123" s="1538"/>
      <c r="HYZ123" s="1845"/>
      <c r="HZA123" s="1538"/>
      <c r="HZB123" s="1845"/>
      <c r="HZC123" s="1538"/>
      <c r="HZD123" s="1845"/>
      <c r="HZE123" s="1538"/>
      <c r="HZF123" s="1845"/>
      <c r="HZG123" s="1538"/>
      <c r="HZH123" s="1845"/>
      <c r="HZI123" s="1538"/>
      <c r="HZJ123" s="1845"/>
      <c r="HZK123" s="1538"/>
      <c r="HZL123" s="1845"/>
      <c r="HZM123" s="1538"/>
      <c r="HZN123" s="1845"/>
      <c r="HZO123" s="1538"/>
      <c r="HZP123" s="1845"/>
      <c r="HZQ123" s="1538"/>
      <c r="HZR123" s="1845"/>
      <c r="HZS123" s="1538"/>
      <c r="HZT123" s="1845"/>
      <c r="HZU123" s="1538"/>
      <c r="HZV123" s="1845"/>
      <c r="HZW123" s="1538"/>
      <c r="HZX123" s="1845"/>
      <c r="HZY123" s="1538"/>
      <c r="HZZ123" s="1845"/>
      <c r="IAA123" s="1538"/>
      <c r="IAB123" s="1845"/>
      <c r="IAC123" s="1538"/>
      <c r="IAD123" s="1845"/>
      <c r="IAE123" s="1538"/>
      <c r="IAF123" s="1845"/>
      <c r="IAG123" s="1538"/>
      <c r="IAH123" s="1845"/>
      <c r="IAI123" s="1538"/>
      <c r="IAJ123" s="1845"/>
      <c r="IAK123" s="1538"/>
      <c r="IAL123" s="1845"/>
      <c r="IAM123" s="1538"/>
      <c r="IAN123" s="1845"/>
      <c r="IAO123" s="1538"/>
      <c r="IAP123" s="1845"/>
      <c r="IAQ123" s="1538"/>
      <c r="IAR123" s="1845"/>
      <c r="IAS123" s="1538"/>
      <c r="IAT123" s="1845"/>
      <c r="IAU123" s="1538"/>
      <c r="IAV123" s="1845"/>
      <c r="IAW123" s="1538"/>
      <c r="IAX123" s="1845"/>
      <c r="IAY123" s="1538"/>
      <c r="IAZ123" s="1845"/>
      <c r="IBA123" s="1538"/>
      <c r="IBB123" s="1845"/>
      <c r="IBC123" s="1538"/>
      <c r="IBD123" s="1845"/>
      <c r="IBE123" s="1538"/>
      <c r="IBF123" s="1845"/>
      <c r="IBG123" s="1538"/>
      <c r="IBH123" s="1845"/>
      <c r="IBI123" s="1538"/>
      <c r="IBJ123" s="1845"/>
      <c r="IBK123" s="1538"/>
      <c r="IBL123" s="1845"/>
      <c r="IBM123" s="1538"/>
      <c r="IBN123" s="1845"/>
      <c r="IBO123" s="1538"/>
      <c r="IBP123" s="1845"/>
      <c r="IBQ123" s="1538"/>
      <c r="IBR123" s="1845"/>
      <c r="IBS123" s="1538"/>
      <c r="IBT123" s="1845"/>
      <c r="IBU123" s="1538"/>
      <c r="IBV123" s="1845"/>
      <c r="IBW123" s="1538"/>
      <c r="IBX123" s="1845"/>
      <c r="IBY123" s="1538"/>
      <c r="IBZ123" s="1845"/>
      <c r="ICA123" s="1538"/>
      <c r="ICB123" s="1845"/>
      <c r="ICC123" s="1538"/>
      <c r="ICD123" s="1845"/>
      <c r="ICE123" s="1538"/>
      <c r="ICF123" s="1845"/>
      <c r="ICG123" s="1538"/>
      <c r="ICH123" s="1845"/>
      <c r="ICI123" s="1538"/>
      <c r="ICJ123" s="1845"/>
      <c r="ICK123" s="1538"/>
      <c r="ICL123" s="1845"/>
      <c r="ICM123" s="1538"/>
      <c r="ICN123" s="1845"/>
      <c r="ICO123" s="1538"/>
      <c r="ICP123" s="1845"/>
      <c r="ICQ123" s="1538"/>
      <c r="ICR123" s="1845"/>
      <c r="ICS123" s="1538"/>
      <c r="ICT123" s="1845"/>
      <c r="ICU123" s="1538"/>
      <c r="ICV123" s="1845"/>
      <c r="ICW123" s="1538"/>
      <c r="ICX123" s="1845"/>
      <c r="ICY123" s="1538"/>
      <c r="ICZ123" s="1845"/>
      <c r="IDA123" s="1538"/>
      <c r="IDB123" s="1845"/>
      <c r="IDC123" s="1538"/>
      <c r="IDD123" s="1845"/>
      <c r="IDE123" s="1538"/>
      <c r="IDF123" s="1845"/>
      <c r="IDG123" s="1538"/>
      <c r="IDH123" s="1845"/>
      <c r="IDI123" s="1538"/>
      <c r="IDJ123" s="1845"/>
      <c r="IDK123" s="1538"/>
      <c r="IDL123" s="1845"/>
      <c r="IDM123" s="1538"/>
      <c r="IDN123" s="1845"/>
      <c r="IDO123" s="1538"/>
      <c r="IDP123" s="1845"/>
      <c r="IDQ123" s="1538"/>
      <c r="IDR123" s="1845"/>
      <c r="IDS123" s="1538"/>
      <c r="IDT123" s="1845"/>
      <c r="IDU123" s="1538"/>
      <c r="IDV123" s="1845"/>
      <c r="IDW123" s="1538"/>
      <c r="IDX123" s="1845"/>
      <c r="IDY123" s="1538"/>
      <c r="IDZ123" s="1845"/>
      <c r="IEA123" s="1538"/>
      <c r="IEB123" s="1845"/>
      <c r="IEC123" s="1538"/>
      <c r="IED123" s="1845"/>
      <c r="IEE123" s="1538"/>
      <c r="IEF123" s="1845"/>
      <c r="IEG123" s="1538"/>
      <c r="IEH123" s="1845"/>
      <c r="IEI123" s="1538"/>
      <c r="IEJ123" s="1845"/>
      <c r="IEK123" s="1538"/>
      <c r="IEL123" s="1845"/>
      <c r="IEM123" s="1538"/>
      <c r="IEN123" s="1845"/>
      <c r="IEO123" s="1538"/>
      <c r="IEP123" s="1845"/>
      <c r="IEQ123" s="1538"/>
      <c r="IER123" s="1845"/>
      <c r="IES123" s="1538"/>
      <c r="IET123" s="1845"/>
      <c r="IEU123" s="1538"/>
      <c r="IEV123" s="1845"/>
      <c r="IEW123" s="1538"/>
      <c r="IEX123" s="1845"/>
      <c r="IEY123" s="1538"/>
      <c r="IEZ123" s="1845"/>
      <c r="IFA123" s="1538"/>
      <c r="IFB123" s="1845"/>
      <c r="IFC123" s="1538"/>
      <c r="IFD123" s="1845"/>
      <c r="IFE123" s="1538"/>
      <c r="IFF123" s="1845"/>
      <c r="IFG123" s="1538"/>
      <c r="IFH123" s="1845"/>
      <c r="IFI123" s="1538"/>
      <c r="IFJ123" s="1845"/>
      <c r="IFK123" s="1538"/>
      <c r="IFL123" s="1845"/>
      <c r="IFM123" s="1538"/>
      <c r="IFN123" s="1845"/>
      <c r="IFO123" s="1538"/>
      <c r="IFP123" s="1845"/>
      <c r="IFQ123" s="1538"/>
      <c r="IFR123" s="1845"/>
      <c r="IFS123" s="1538"/>
      <c r="IFT123" s="1845"/>
      <c r="IFU123" s="1538"/>
      <c r="IFV123" s="1845"/>
      <c r="IFW123" s="1538"/>
      <c r="IFX123" s="1845"/>
      <c r="IFY123" s="1538"/>
      <c r="IFZ123" s="1845"/>
      <c r="IGA123" s="1538"/>
      <c r="IGB123" s="1845"/>
      <c r="IGC123" s="1538"/>
      <c r="IGD123" s="1845"/>
      <c r="IGE123" s="1538"/>
      <c r="IGF123" s="1845"/>
      <c r="IGG123" s="1538"/>
      <c r="IGH123" s="1845"/>
      <c r="IGI123" s="1538"/>
      <c r="IGJ123" s="1845"/>
      <c r="IGK123" s="1538"/>
      <c r="IGL123" s="1845"/>
      <c r="IGM123" s="1538"/>
      <c r="IGN123" s="1845"/>
      <c r="IGO123" s="1538"/>
      <c r="IGP123" s="1845"/>
      <c r="IGQ123" s="1538"/>
      <c r="IGR123" s="1845"/>
      <c r="IGS123" s="1538"/>
      <c r="IGT123" s="1845"/>
      <c r="IGU123" s="1538"/>
      <c r="IGV123" s="1845"/>
      <c r="IGW123" s="1538"/>
      <c r="IGX123" s="1845"/>
      <c r="IGY123" s="1538"/>
      <c r="IGZ123" s="1845"/>
      <c r="IHA123" s="1538"/>
      <c r="IHB123" s="1845"/>
      <c r="IHC123" s="1538"/>
      <c r="IHD123" s="1845"/>
      <c r="IHE123" s="1538"/>
      <c r="IHF123" s="1845"/>
      <c r="IHG123" s="1538"/>
      <c r="IHH123" s="1845"/>
      <c r="IHI123" s="1538"/>
      <c r="IHJ123" s="1845"/>
      <c r="IHK123" s="1538"/>
      <c r="IHL123" s="1845"/>
      <c r="IHM123" s="1538"/>
      <c r="IHN123" s="1845"/>
      <c r="IHO123" s="1538"/>
      <c r="IHP123" s="1845"/>
      <c r="IHQ123" s="1538"/>
      <c r="IHR123" s="1845"/>
      <c r="IHS123" s="1538"/>
      <c r="IHT123" s="1845"/>
      <c r="IHU123" s="1538"/>
      <c r="IHV123" s="1845"/>
      <c r="IHW123" s="1538"/>
      <c r="IHX123" s="1845"/>
      <c r="IHY123" s="1538"/>
      <c r="IHZ123" s="1845"/>
      <c r="IIA123" s="1538"/>
      <c r="IIB123" s="1845"/>
      <c r="IIC123" s="1538"/>
      <c r="IID123" s="1845"/>
      <c r="IIE123" s="1538"/>
      <c r="IIF123" s="1845"/>
      <c r="IIG123" s="1538"/>
      <c r="IIH123" s="1845"/>
      <c r="III123" s="1538"/>
      <c r="IIJ123" s="1845"/>
      <c r="IIK123" s="1538"/>
      <c r="IIL123" s="1845"/>
      <c r="IIM123" s="1538"/>
      <c r="IIN123" s="1845"/>
      <c r="IIO123" s="1538"/>
      <c r="IIP123" s="1845"/>
      <c r="IIQ123" s="1538"/>
      <c r="IIR123" s="1845"/>
      <c r="IIS123" s="1538"/>
      <c r="IIT123" s="1845"/>
      <c r="IIU123" s="1538"/>
      <c r="IIV123" s="1845"/>
      <c r="IIW123" s="1538"/>
      <c r="IIX123" s="1845"/>
      <c r="IIY123" s="1538"/>
      <c r="IIZ123" s="1845"/>
      <c r="IJA123" s="1538"/>
      <c r="IJB123" s="1845"/>
      <c r="IJC123" s="1538"/>
      <c r="IJD123" s="1845"/>
      <c r="IJE123" s="1538"/>
      <c r="IJF123" s="1845"/>
      <c r="IJG123" s="1538"/>
      <c r="IJH123" s="1845"/>
      <c r="IJI123" s="1538"/>
      <c r="IJJ123" s="1845"/>
      <c r="IJK123" s="1538"/>
      <c r="IJL123" s="1845"/>
      <c r="IJM123" s="1538"/>
      <c r="IJN123" s="1845"/>
      <c r="IJO123" s="1538"/>
      <c r="IJP123" s="1845"/>
      <c r="IJQ123" s="1538"/>
      <c r="IJR123" s="1845"/>
      <c r="IJS123" s="1538"/>
      <c r="IJT123" s="1845"/>
      <c r="IJU123" s="1538"/>
      <c r="IJV123" s="1845"/>
      <c r="IJW123" s="1538"/>
      <c r="IJX123" s="1845"/>
      <c r="IJY123" s="1538"/>
      <c r="IJZ123" s="1845"/>
      <c r="IKA123" s="1538"/>
      <c r="IKB123" s="1845"/>
      <c r="IKC123" s="1538"/>
      <c r="IKD123" s="1845"/>
      <c r="IKE123" s="1538"/>
      <c r="IKF123" s="1845"/>
      <c r="IKG123" s="1538"/>
      <c r="IKH123" s="1845"/>
      <c r="IKI123" s="1538"/>
      <c r="IKJ123" s="1845"/>
      <c r="IKK123" s="1538"/>
      <c r="IKL123" s="1845"/>
      <c r="IKM123" s="1538"/>
      <c r="IKN123" s="1845"/>
      <c r="IKO123" s="1538"/>
      <c r="IKP123" s="1845"/>
      <c r="IKQ123" s="1538"/>
      <c r="IKR123" s="1845"/>
      <c r="IKS123" s="1538"/>
      <c r="IKT123" s="1845"/>
      <c r="IKU123" s="1538"/>
      <c r="IKV123" s="1845"/>
      <c r="IKW123" s="1538"/>
      <c r="IKX123" s="1845"/>
      <c r="IKY123" s="1538"/>
      <c r="IKZ123" s="1845"/>
      <c r="ILA123" s="1538"/>
      <c r="ILB123" s="1845"/>
      <c r="ILC123" s="1538"/>
      <c r="ILD123" s="1845"/>
      <c r="ILE123" s="1538"/>
      <c r="ILF123" s="1845"/>
      <c r="ILG123" s="1538"/>
      <c r="ILH123" s="1845"/>
      <c r="ILI123" s="1538"/>
      <c r="ILJ123" s="1845"/>
      <c r="ILK123" s="1538"/>
      <c r="ILL123" s="1845"/>
      <c r="ILM123" s="1538"/>
      <c r="ILN123" s="1845"/>
      <c r="ILO123" s="1538"/>
      <c r="ILP123" s="1845"/>
      <c r="ILQ123" s="1538"/>
      <c r="ILR123" s="1845"/>
      <c r="ILS123" s="1538"/>
      <c r="ILT123" s="1845"/>
      <c r="ILU123" s="1538"/>
      <c r="ILV123" s="1845"/>
      <c r="ILW123" s="1538"/>
      <c r="ILX123" s="1845"/>
      <c r="ILY123" s="1538"/>
      <c r="ILZ123" s="1845"/>
      <c r="IMA123" s="1538"/>
      <c r="IMB123" s="1845"/>
      <c r="IMC123" s="1538"/>
      <c r="IMD123" s="1845"/>
      <c r="IME123" s="1538"/>
      <c r="IMF123" s="1845"/>
      <c r="IMG123" s="1538"/>
      <c r="IMH123" s="1845"/>
      <c r="IMI123" s="1538"/>
      <c r="IMJ123" s="1845"/>
      <c r="IMK123" s="1538"/>
      <c r="IML123" s="1845"/>
      <c r="IMM123" s="1538"/>
      <c r="IMN123" s="1845"/>
      <c r="IMO123" s="1538"/>
      <c r="IMP123" s="1845"/>
      <c r="IMQ123" s="1538"/>
      <c r="IMR123" s="1845"/>
      <c r="IMS123" s="1538"/>
      <c r="IMT123" s="1845"/>
      <c r="IMU123" s="1538"/>
      <c r="IMV123" s="1845"/>
      <c r="IMW123" s="1538"/>
      <c r="IMX123" s="1845"/>
      <c r="IMY123" s="1538"/>
      <c r="IMZ123" s="1845"/>
      <c r="INA123" s="1538"/>
      <c r="INB123" s="1845"/>
      <c r="INC123" s="1538"/>
      <c r="IND123" s="1845"/>
      <c r="INE123" s="1538"/>
      <c r="INF123" s="1845"/>
      <c r="ING123" s="1538"/>
      <c r="INH123" s="1845"/>
      <c r="INI123" s="1538"/>
      <c r="INJ123" s="1845"/>
      <c r="INK123" s="1538"/>
      <c r="INL123" s="1845"/>
      <c r="INM123" s="1538"/>
      <c r="INN123" s="1845"/>
      <c r="INO123" s="1538"/>
      <c r="INP123" s="1845"/>
      <c r="INQ123" s="1538"/>
      <c r="INR123" s="1845"/>
      <c r="INS123" s="1538"/>
      <c r="INT123" s="1845"/>
      <c r="INU123" s="1538"/>
      <c r="INV123" s="1845"/>
      <c r="INW123" s="1538"/>
      <c r="INX123" s="1845"/>
      <c r="INY123" s="1538"/>
      <c r="INZ123" s="1845"/>
      <c r="IOA123" s="1538"/>
      <c r="IOB123" s="1845"/>
      <c r="IOC123" s="1538"/>
      <c r="IOD123" s="1845"/>
      <c r="IOE123" s="1538"/>
      <c r="IOF123" s="1845"/>
      <c r="IOG123" s="1538"/>
      <c r="IOH123" s="1845"/>
      <c r="IOI123" s="1538"/>
      <c r="IOJ123" s="1845"/>
      <c r="IOK123" s="1538"/>
      <c r="IOL123" s="1845"/>
      <c r="IOM123" s="1538"/>
      <c r="ION123" s="1845"/>
      <c r="IOO123" s="1538"/>
      <c r="IOP123" s="1845"/>
      <c r="IOQ123" s="1538"/>
      <c r="IOR123" s="1845"/>
      <c r="IOS123" s="1538"/>
      <c r="IOT123" s="1845"/>
      <c r="IOU123" s="1538"/>
      <c r="IOV123" s="1845"/>
      <c r="IOW123" s="1538"/>
      <c r="IOX123" s="1845"/>
      <c r="IOY123" s="1538"/>
      <c r="IOZ123" s="1845"/>
      <c r="IPA123" s="1538"/>
      <c r="IPB123" s="1845"/>
      <c r="IPC123" s="1538"/>
      <c r="IPD123" s="1845"/>
      <c r="IPE123" s="1538"/>
      <c r="IPF123" s="1845"/>
      <c r="IPG123" s="1538"/>
      <c r="IPH123" s="1845"/>
      <c r="IPI123" s="1538"/>
      <c r="IPJ123" s="1845"/>
      <c r="IPK123" s="1538"/>
      <c r="IPL123" s="1845"/>
      <c r="IPM123" s="1538"/>
      <c r="IPN123" s="1845"/>
      <c r="IPO123" s="1538"/>
      <c r="IPP123" s="1845"/>
      <c r="IPQ123" s="1538"/>
      <c r="IPR123" s="1845"/>
      <c r="IPS123" s="1538"/>
      <c r="IPT123" s="1845"/>
      <c r="IPU123" s="1538"/>
      <c r="IPV123" s="1845"/>
      <c r="IPW123" s="1538"/>
      <c r="IPX123" s="1845"/>
      <c r="IPY123" s="1538"/>
      <c r="IPZ123" s="1845"/>
      <c r="IQA123" s="1538"/>
      <c r="IQB123" s="1845"/>
      <c r="IQC123" s="1538"/>
      <c r="IQD123" s="1845"/>
      <c r="IQE123" s="1538"/>
      <c r="IQF123" s="1845"/>
      <c r="IQG123" s="1538"/>
      <c r="IQH123" s="1845"/>
      <c r="IQI123" s="1538"/>
      <c r="IQJ123" s="1845"/>
      <c r="IQK123" s="1538"/>
      <c r="IQL123" s="1845"/>
      <c r="IQM123" s="1538"/>
      <c r="IQN123" s="1845"/>
      <c r="IQO123" s="1538"/>
      <c r="IQP123" s="1845"/>
      <c r="IQQ123" s="1538"/>
      <c r="IQR123" s="1845"/>
      <c r="IQS123" s="1538"/>
      <c r="IQT123" s="1845"/>
      <c r="IQU123" s="1538"/>
      <c r="IQV123" s="1845"/>
      <c r="IQW123" s="1538"/>
      <c r="IQX123" s="1845"/>
      <c r="IQY123" s="1538"/>
      <c r="IQZ123" s="1845"/>
      <c r="IRA123" s="1538"/>
      <c r="IRB123" s="1845"/>
      <c r="IRC123" s="1538"/>
      <c r="IRD123" s="1845"/>
      <c r="IRE123" s="1538"/>
      <c r="IRF123" s="1845"/>
      <c r="IRG123" s="1538"/>
      <c r="IRH123" s="1845"/>
      <c r="IRI123" s="1538"/>
      <c r="IRJ123" s="1845"/>
      <c r="IRK123" s="1538"/>
      <c r="IRL123" s="1845"/>
      <c r="IRM123" s="1538"/>
      <c r="IRN123" s="1845"/>
      <c r="IRO123" s="1538"/>
      <c r="IRP123" s="1845"/>
      <c r="IRQ123" s="1538"/>
      <c r="IRR123" s="1845"/>
      <c r="IRS123" s="1538"/>
      <c r="IRT123" s="1845"/>
      <c r="IRU123" s="1538"/>
      <c r="IRV123" s="1845"/>
      <c r="IRW123" s="1538"/>
      <c r="IRX123" s="1845"/>
      <c r="IRY123" s="1538"/>
      <c r="IRZ123" s="1845"/>
      <c r="ISA123" s="1538"/>
      <c r="ISB123" s="1845"/>
      <c r="ISC123" s="1538"/>
      <c r="ISD123" s="1845"/>
      <c r="ISE123" s="1538"/>
      <c r="ISF123" s="1845"/>
      <c r="ISG123" s="1538"/>
      <c r="ISH123" s="1845"/>
      <c r="ISI123" s="1538"/>
      <c r="ISJ123" s="1845"/>
      <c r="ISK123" s="1538"/>
      <c r="ISL123" s="1845"/>
      <c r="ISM123" s="1538"/>
      <c r="ISN123" s="1845"/>
      <c r="ISO123" s="1538"/>
      <c r="ISP123" s="1845"/>
      <c r="ISQ123" s="1538"/>
      <c r="ISR123" s="1845"/>
      <c r="ISS123" s="1538"/>
      <c r="IST123" s="1845"/>
      <c r="ISU123" s="1538"/>
      <c r="ISV123" s="1845"/>
      <c r="ISW123" s="1538"/>
      <c r="ISX123" s="1845"/>
      <c r="ISY123" s="1538"/>
      <c r="ISZ123" s="1845"/>
      <c r="ITA123" s="1538"/>
      <c r="ITB123" s="1845"/>
      <c r="ITC123" s="1538"/>
      <c r="ITD123" s="1845"/>
      <c r="ITE123" s="1538"/>
      <c r="ITF123" s="1845"/>
      <c r="ITG123" s="1538"/>
      <c r="ITH123" s="1845"/>
      <c r="ITI123" s="1538"/>
      <c r="ITJ123" s="1845"/>
      <c r="ITK123" s="1538"/>
      <c r="ITL123" s="1845"/>
      <c r="ITM123" s="1538"/>
      <c r="ITN123" s="1845"/>
      <c r="ITO123" s="1538"/>
      <c r="ITP123" s="1845"/>
      <c r="ITQ123" s="1538"/>
      <c r="ITR123" s="1845"/>
      <c r="ITS123" s="1538"/>
      <c r="ITT123" s="1845"/>
      <c r="ITU123" s="1538"/>
      <c r="ITV123" s="1845"/>
      <c r="ITW123" s="1538"/>
      <c r="ITX123" s="1845"/>
      <c r="ITY123" s="1538"/>
      <c r="ITZ123" s="1845"/>
      <c r="IUA123" s="1538"/>
      <c r="IUB123" s="1845"/>
      <c r="IUC123" s="1538"/>
      <c r="IUD123" s="1845"/>
      <c r="IUE123" s="1538"/>
      <c r="IUF123" s="1845"/>
      <c r="IUG123" s="1538"/>
      <c r="IUH123" s="1845"/>
      <c r="IUI123" s="1538"/>
      <c r="IUJ123" s="1845"/>
      <c r="IUK123" s="1538"/>
      <c r="IUL123" s="1845"/>
      <c r="IUM123" s="1538"/>
      <c r="IUN123" s="1845"/>
      <c r="IUO123" s="1538"/>
      <c r="IUP123" s="1845"/>
      <c r="IUQ123" s="1538"/>
      <c r="IUR123" s="1845"/>
      <c r="IUS123" s="1538"/>
      <c r="IUT123" s="1845"/>
      <c r="IUU123" s="1538"/>
      <c r="IUV123" s="1845"/>
      <c r="IUW123" s="1538"/>
      <c r="IUX123" s="1845"/>
      <c r="IUY123" s="1538"/>
      <c r="IUZ123" s="1845"/>
      <c r="IVA123" s="1538"/>
      <c r="IVB123" s="1845"/>
      <c r="IVC123" s="1538"/>
      <c r="IVD123" s="1845"/>
      <c r="IVE123" s="1538"/>
      <c r="IVF123" s="1845"/>
      <c r="IVG123" s="1538"/>
      <c r="IVH123" s="1845"/>
      <c r="IVI123" s="1538"/>
      <c r="IVJ123" s="1845"/>
      <c r="IVK123" s="1538"/>
      <c r="IVL123" s="1845"/>
      <c r="IVM123" s="1538"/>
      <c r="IVN123" s="1845"/>
      <c r="IVO123" s="1538"/>
      <c r="IVP123" s="1845"/>
      <c r="IVQ123" s="1538"/>
      <c r="IVR123" s="1845"/>
      <c r="IVS123" s="1538"/>
      <c r="IVT123" s="1845"/>
      <c r="IVU123" s="1538"/>
      <c r="IVV123" s="1845"/>
      <c r="IVW123" s="1538"/>
      <c r="IVX123" s="1845"/>
      <c r="IVY123" s="1538"/>
      <c r="IVZ123" s="1845"/>
      <c r="IWA123" s="1538"/>
      <c r="IWB123" s="1845"/>
      <c r="IWC123" s="1538"/>
      <c r="IWD123" s="1845"/>
      <c r="IWE123" s="1538"/>
      <c r="IWF123" s="1845"/>
      <c r="IWG123" s="1538"/>
      <c r="IWH123" s="1845"/>
      <c r="IWI123" s="1538"/>
      <c r="IWJ123" s="1845"/>
      <c r="IWK123" s="1538"/>
      <c r="IWL123" s="1845"/>
      <c r="IWM123" s="1538"/>
      <c r="IWN123" s="1845"/>
      <c r="IWO123" s="1538"/>
      <c r="IWP123" s="1845"/>
      <c r="IWQ123" s="1538"/>
      <c r="IWR123" s="1845"/>
      <c r="IWS123" s="1538"/>
      <c r="IWT123" s="1845"/>
      <c r="IWU123" s="1538"/>
      <c r="IWV123" s="1845"/>
      <c r="IWW123" s="1538"/>
      <c r="IWX123" s="1845"/>
      <c r="IWY123" s="1538"/>
      <c r="IWZ123" s="1845"/>
      <c r="IXA123" s="1538"/>
      <c r="IXB123" s="1845"/>
      <c r="IXC123" s="1538"/>
      <c r="IXD123" s="1845"/>
      <c r="IXE123" s="1538"/>
      <c r="IXF123" s="1845"/>
      <c r="IXG123" s="1538"/>
      <c r="IXH123" s="1845"/>
      <c r="IXI123" s="1538"/>
      <c r="IXJ123" s="1845"/>
      <c r="IXK123" s="1538"/>
      <c r="IXL123" s="1845"/>
      <c r="IXM123" s="1538"/>
      <c r="IXN123" s="1845"/>
      <c r="IXO123" s="1538"/>
      <c r="IXP123" s="1845"/>
      <c r="IXQ123" s="1538"/>
      <c r="IXR123" s="1845"/>
      <c r="IXS123" s="1538"/>
      <c r="IXT123" s="1845"/>
      <c r="IXU123" s="1538"/>
      <c r="IXV123" s="1845"/>
      <c r="IXW123" s="1538"/>
      <c r="IXX123" s="1845"/>
      <c r="IXY123" s="1538"/>
      <c r="IXZ123" s="1845"/>
      <c r="IYA123" s="1538"/>
      <c r="IYB123" s="1845"/>
      <c r="IYC123" s="1538"/>
      <c r="IYD123" s="1845"/>
      <c r="IYE123" s="1538"/>
      <c r="IYF123" s="1845"/>
      <c r="IYG123" s="1538"/>
      <c r="IYH123" s="1845"/>
      <c r="IYI123" s="1538"/>
      <c r="IYJ123" s="1845"/>
      <c r="IYK123" s="1538"/>
      <c r="IYL123" s="1845"/>
      <c r="IYM123" s="1538"/>
      <c r="IYN123" s="1845"/>
      <c r="IYO123" s="1538"/>
      <c r="IYP123" s="1845"/>
      <c r="IYQ123" s="1538"/>
      <c r="IYR123" s="1845"/>
      <c r="IYS123" s="1538"/>
      <c r="IYT123" s="1845"/>
      <c r="IYU123" s="1538"/>
      <c r="IYV123" s="1845"/>
      <c r="IYW123" s="1538"/>
      <c r="IYX123" s="1845"/>
      <c r="IYY123" s="1538"/>
      <c r="IYZ123" s="1845"/>
      <c r="IZA123" s="1538"/>
      <c r="IZB123" s="1845"/>
      <c r="IZC123" s="1538"/>
      <c r="IZD123" s="1845"/>
      <c r="IZE123" s="1538"/>
      <c r="IZF123" s="1845"/>
      <c r="IZG123" s="1538"/>
      <c r="IZH123" s="1845"/>
      <c r="IZI123" s="1538"/>
      <c r="IZJ123" s="1845"/>
      <c r="IZK123" s="1538"/>
      <c r="IZL123" s="1845"/>
      <c r="IZM123" s="1538"/>
      <c r="IZN123" s="1845"/>
      <c r="IZO123" s="1538"/>
      <c r="IZP123" s="1845"/>
      <c r="IZQ123" s="1538"/>
      <c r="IZR123" s="1845"/>
      <c r="IZS123" s="1538"/>
      <c r="IZT123" s="1845"/>
      <c r="IZU123" s="1538"/>
      <c r="IZV123" s="1845"/>
      <c r="IZW123" s="1538"/>
      <c r="IZX123" s="1845"/>
      <c r="IZY123" s="1538"/>
      <c r="IZZ123" s="1845"/>
      <c r="JAA123" s="1538"/>
      <c r="JAB123" s="1845"/>
      <c r="JAC123" s="1538"/>
      <c r="JAD123" s="1845"/>
      <c r="JAE123" s="1538"/>
      <c r="JAF123" s="1845"/>
      <c r="JAG123" s="1538"/>
      <c r="JAH123" s="1845"/>
      <c r="JAI123" s="1538"/>
      <c r="JAJ123" s="1845"/>
      <c r="JAK123" s="1538"/>
      <c r="JAL123" s="1845"/>
      <c r="JAM123" s="1538"/>
      <c r="JAN123" s="1845"/>
      <c r="JAO123" s="1538"/>
      <c r="JAP123" s="1845"/>
      <c r="JAQ123" s="1538"/>
      <c r="JAR123" s="1845"/>
      <c r="JAS123" s="1538"/>
      <c r="JAT123" s="1845"/>
      <c r="JAU123" s="1538"/>
      <c r="JAV123" s="1845"/>
      <c r="JAW123" s="1538"/>
      <c r="JAX123" s="1845"/>
      <c r="JAY123" s="1538"/>
      <c r="JAZ123" s="1845"/>
      <c r="JBA123" s="1538"/>
      <c r="JBB123" s="1845"/>
      <c r="JBC123" s="1538"/>
      <c r="JBD123" s="1845"/>
      <c r="JBE123" s="1538"/>
      <c r="JBF123" s="1845"/>
      <c r="JBG123" s="1538"/>
      <c r="JBH123" s="1845"/>
      <c r="JBI123" s="1538"/>
      <c r="JBJ123" s="1845"/>
      <c r="JBK123" s="1538"/>
      <c r="JBL123" s="1845"/>
      <c r="JBM123" s="1538"/>
      <c r="JBN123" s="1845"/>
      <c r="JBO123" s="1538"/>
      <c r="JBP123" s="1845"/>
      <c r="JBQ123" s="1538"/>
      <c r="JBR123" s="1845"/>
      <c r="JBS123" s="1538"/>
      <c r="JBT123" s="1845"/>
      <c r="JBU123" s="1538"/>
      <c r="JBV123" s="1845"/>
      <c r="JBW123" s="1538"/>
      <c r="JBX123" s="1845"/>
      <c r="JBY123" s="1538"/>
      <c r="JBZ123" s="1845"/>
      <c r="JCA123" s="1538"/>
      <c r="JCB123" s="1845"/>
      <c r="JCC123" s="1538"/>
      <c r="JCD123" s="1845"/>
      <c r="JCE123" s="1538"/>
      <c r="JCF123" s="1845"/>
      <c r="JCG123" s="1538"/>
      <c r="JCH123" s="1845"/>
      <c r="JCI123" s="1538"/>
      <c r="JCJ123" s="1845"/>
      <c r="JCK123" s="1538"/>
      <c r="JCL123" s="1845"/>
      <c r="JCM123" s="1538"/>
      <c r="JCN123" s="1845"/>
      <c r="JCO123" s="1538"/>
      <c r="JCP123" s="1845"/>
      <c r="JCQ123" s="1538"/>
      <c r="JCR123" s="1845"/>
      <c r="JCS123" s="1538"/>
      <c r="JCT123" s="1845"/>
      <c r="JCU123" s="1538"/>
      <c r="JCV123" s="1845"/>
      <c r="JCW123" s="1538"/>
      <c r="JCX123" s="1845"/>
      <c r="JCY123" s="1538"/>
      <c r="JCZ123" s="1845"/>
      <c r="JDA123" s="1538"/>
      <c r="JDB123" s="1845"/>
      <c r="JDC123" s="1538"/>
      <c r="JDD123" s="1845"/>
      <c r="JDE123" s="1538"/>
      <c r="JDF123" s="1845"/>
      <c r="JDG123" s="1538"/>
      <c r="JDH123" s="1845"/>
      <c r="JDI123" s="1538"/>
      <c r="JDJ123" s="1845"/>
      <c r="JDK123" s="1538"/>
      <c r="JDL123" s="1845"/>
      <c r="JDM123" s="1538"/>
      <c r="JDN123" s="1845"/>
      <c r="JDO123" s="1538"/>
      <c r="JDP123" s="1845"/>
      <c r="JDQ123" s="1538"/>
      <c r="JDR123" s="1845"/>
      <c r="JDS123" s="1538"/>
      <c r="JDT123" s="1845"/>
      <c r="JDU123" s="1538"/>
      <c r="JDV123" s="1845"/>
      <c r="JDW123" s="1538"/>
      <c r="JDX123" s="1845"/>
      <c r="JDY123" s="1538"/>
      <c r="JDZ123" s="1845"/>
      <c r="JEA123" s="1538"/>
      <c r="JEB123" s="1845"/>
      <c r="JEC123" s="1538"/>
      <c r="JED123" s="1845"/>
      <c r="JEE123" s="1538"/>
      <c r="JEF123" s="1845"/>
      <c r="JEG123" s="1538"/>
      <c r="JEH123" s="1845"/>
      <c r="JEI123" s="1538"/>
      <c r="JEJ123" s="1845"/>
      <c r="JEK123" s="1538"/>
      <c r="JEL123" s="1845"/>
      <c r="JEM123" s="1538"/>
      <c r="JEN123" s="1845"/>
      <c r="JEO123" s="1538"/>
      <c r="JEP123" s="1845"/>
      <c r="JEQ123" s="1538"/>
      <c r="JER123" s="1845"/>
      <c r="JES123" s="1538"/>
      <c r="JET123" s="1845"/>
      <c r="JEU123" s="1538"/>
      <c r="JEV123" s="1845"/>
      <c r="JEW123" s="1538"/>
      <c r="JEX123" s="1845"/>
      <c r="JEY123" s="1538"/>
      <c r="JEZ123" s="1845"/>
      <c r="JFA123" s="1538"/>
      <c r="JFB123" s="1845"/>
      <c r="JFC123" s="1538"/>
      <c r="JFD123" s="1845"/>
      <c r="JFE123" s="1538"/>
      <c r="JFF123" s="1845"/>
      <c r="JFG123" s="1538"/>
      <c r="JFH123" s="1845"/>
      <c r="JFI123" s="1538"/>
      <c r="JFJ123" s="1845"/>
      <c r="JFK123" s="1538"/>
      <c r="JFL123" s="1845"/>
      <c r="JFM123" s="1538"/>
      <c r="JFN123" s="1845"/>
      <c r="JFO123" s="1538"/>
      <c r="JFP123" s="1845"/>
      <c r="JFQ123" s="1538"/>
      <c r="JFR123" s="1845"/>
      <c r="JFS123" s="1538"/>
      <c r="JFT123" s="1845"/>
      <c r="JFU123" s="1538"/>
      <c r="JFV123" s="1845"/>
      <c r="JFW123" s="1538"/>
      <c r="JFX123" s="1845"/>
      <c r="JFY123" s="1538"/>
      <c r="JFZ123" s="1845"/>
      <c r="JGA123" s="1538"/>
      <c r="JGB123" s="1845"/>
      <c r="JGC123" s="1538"/>
      <c r="JGD123" s="1845"/>
      <c r="JGE123" s="1538"/>
      <c r="JGF123" s="1845"/>
      <c r="JGG123" s="1538"/>
      <c r="JGH123" s="1845"/>
      <c r="JGI123" s="1538"/>
      <c r="JGJ123" s="1845"/>
      <c r="JGK123" s="1538"/>
      <c r="JGL123" s="1845"/>
      <c r="JGM123" s="1538"/>
      <c r="JGN123" s="1845"/>
      <c r="JGO123" s="1538"/>
      <c r="JGP123" s="1845"/>
      <c r="JGQ123" s="1538"/>
      <c r="JGR123" s="1845"/>
      <c r="JGS123" s="1538"/>
      <c r="JGT123" s="1845"/>
      <c r="JGU123" s="1538"/>
      <c r="JGV123" s="1845"/>
      <c r="JGW123" s="1538"/>
      <c r="JGX123" s="1845"/>
      <c r="JGY123" s="1538"/>
      <c r="JGZ123" s="1845"/>
      <c r="JHA123" s="1538"/>
      <c r="JHB123" s="1845"/>
      <c r="JHC123" s="1538"/>
      <c r="JHD123" s="1845"/>
      <c r="JHE123" s="1538"/>
      <c r="JHF123" s="1845"/>
      <c r="JHG123" s="1538"/>
      <c r="JHH123" s="1845"/>
      <c r="JHI123" s="1538"/>
      <c r="JHJ123" s="1845"/>
      <c r="JHK123" s="1538"/>
      <c r="JHL123" s="1845"/>
      <c r="JHM123" s="1538"/>
      <c r="JHN123" s="1845"/>
      <c r="JHO123" s="1538"/>
      <c r="JHP123" s="1845"/>
      <c r="JHQ123" s="1538"/>
      <c r="JHR123" s="1845"/>
      <c r="JHS123" s="1538"/>
      <c r="JHT123" s="1845"/>
      <c r="JHU123" s="1538"/>
      <c r="JHV123" s="1845"/>
      <c r="JHW123" s="1538"/>
      <c r="JHX123" s="1845"/>
      <c r="JHY123" s="1538"/>
      <c r="JHZ123" s="1845"/>
      <c r="JIA123" s="1538"/>
      <c r="JIB123" s="1845"/>
      <c r="JIC123" s="1538"/>
      <c r="JID123" s="1845"/>
      <c r="JIE123" s="1538"/>
      <c r="JIF123" s="1845"/>
      <c r="JIG123" s="1538"/>
      <c r="JIH123" s="1845"/>
      <c r="JII123" s="1538"/>
      <c r="JIJ123" s="1845"/>
      <c r="JIK123" s="1538"/>
      <c r="JIL123" s="1845"/>
      <c r="JIM123" s="1538"/>
      <c r="JIN123" s="1845"/>
      <c r="JIO123" s="1538"/>
      <c r="JIP123" s="1845"/>
      <c r="JIQ123" s="1538"/>
      <c r="JIR123" s="1845"/>
      <c r="JIS123" s="1538"/>
      <c r="JIT123" s="1845"/>
      <c r="JIU123" s="1538"/>
      <c r="JIV123" s="1845"/>
      <c r="JIW123" s="1538"/>
      <c r="JIX123" s="1845"/>
      <c r="JIY123" s="1538"/>
      <c r="JIZ123" s="1845"/>
      <c r="JJA123" s="1538"/>
      <c r="JJB123" s="1845"/>
      <c r="JJC123" s="1538"/>
      <c r="JJD123" s="1845"/>
      <c r="JJE123" s="1538"/>
      <c r="JJF123" s="1845"/>
      <c r="JJG123" s="1538"/>
      <c r="JJH123" s="1845"/>
      <c r="JJI123" s="1538"/>
      <c r="JJJ123" s="1845"/>
      <c r="JJK123" s="1538"/>
      <c r="JJL123" s="1845"/>
      <c r="JJM123" s="1538"/>
      <c r="JJN123" s="1845"/>
      <c r="JJO123" s="1538"/>
      <c r="JJP123" s="1845"/>
      <c r="JJQ123" s="1538"/>
      <c r="JJR123" s="1845"/>
      <c r="JJS123" s="1538"/>
      <c r="JJT123" s="1845"/>
      <c r="JJU123" s="1538"/>
      <c r="JJV123" s="1845"/>
      <c r="JJW123" s="1538"/>
      <c r="JJX123" s="1845"/>
      <c r="JJY123" s="1538"/>
      <c r="JJZ123" s="1845"/>
      <c r="JKA123" s="1538"/>
      <c r="JKB123" s="1845"/>
      <c r="JKC123" s="1538"/>
      <c r="JKD123" s="1845"/>
      <c r="JKE123" s="1538"/>
      <c r="JKF123" s="1845"/>
      <c r="JKG123" s="1538"/>
      <c r="JKH123" s="1845"/>
      <c r="JKI123" s="1538"/>
      <c r="JKJ123" s="1845"/>
      <c r="JKK123" s="1538"/>
      <c r="JKL123" s="1845"/>
      <c r="JKM123" s="1538"/>
      <c r="JKN123" s="1845"/>
      <c r="JKO123" s="1538"/>
      <c r="JKP123" s="1845"/>
      <c r="JKQ123" s="1538"/>
      <c r="JKR123" s="1845"/>
      <c r="JKS123" s="1538"/>
      <c r="JKT123" s="1845"/>
      <c r="JKU123" s="1538"/>
      <c r="JKV123" s="1845"/>
      <c r="JKW123" s="1538"/>
      <c r="JKX123" s="1845"/>
      <c r="JKY123" s="1538"/>
      <c r="JKZ123" s="1845"/>
      <c r="JLA123" s="1538"/>
      <c r="JLB123" s="1845"/>
      <c r="JLC123" s="1538"/>
      <c r="JLD123" s="1845"/>
      <c r="JLE123" s="1538"/>
      <c r="JLF123" s="1845"/>
      <c r="JLG123" s="1538"/>
      <c r="JLH123" s="1845"/>
      <c r="JLI123" s="1538"/>
      <c r="JLJ123" s="1845"/>
      <c r="JLK123" s="1538"/>
      <c r="JLL123" s="1845"/>
      <c r="JLM123" s="1538"/>
      <c r="JLN123" s="1845"/>
      <c r="JLO123" s="1538"/>
      <c r="JLP123" s="1845"/>
      <c r="JLQ123" s="1538"/>
      <c r="JLR123" s="1845"/>
      <c r="JLS123" s="1538"/>
      <c r="JLT123" s="1845"/>
      <c r="JLU123" s="1538"/>
      <c r="JLV123" s="1845"/>
      <c r="JLW123" s="1538"/>
      <c r="JLX123" s="1845"/>
      <c r="JLY123" s="1538"/>
      <c r="JLZ123" s="1845"/>
      <c r="JMA123" s="1538"/>
      <c r="JMB123" s="1845"/>
      <c r="JMC123" s="1538"/>
      <c r="JMD123" s="1845"/>
      <c r="JME123" s="1538"/>
      <c r="JMF123" s="1845"/>
      <c r="JMG123" s="1538"/>
      <c r="JMH123" s="1845"/>
      <c r="JMI123" s="1538"/>
      <c r="JMJ123" s="1845"/>
      <c r="JMK123" s="1538"/>
      <c r="JML123" s="1845"/>
      <c r="JMM123" s="1538"/>
      <c r="JMN123" s="1845"/>
      <c r="JMO123" s="1538"/>
      <c r="JMP123" s="1845"/>
      <c r="JMQ123" s="1538"/>
      <c r="JMR123" s="1845"/>
      <c r="JMS123" s="1538"/>
      <c r="JMT123" s="1845"/>
      <c r="JMU123" s="1538"/>
      <c r="JMV123" s="1845"/>
      <c r="JMW123" s="1538"/>
      <c r="JMX123" s="1845"/>
      <c r="JMY123" s="1538"/>
      <c r="JMZ123" s="1845"/>
      <c r="JNA123" s="1538"/>
      <c r="JNB123" s="1845"/>
      <c r="JNC123" s="1538"/>
      <c r="JND123" s="1845"/>
      <c r="JNE123" s="1538"/>
      <c r="JNF123" s="1845"/>
      <c r="JNG123" s="1538"/>
      <c r="JNH123" s="1845"/>
      <c r="JNI123" s="1538"/>
      <c r="JNJ123" s="1845"/>
      <c r="JNK123" s="1538"/>
      <c r="JNL123" s="1845"/>
      <c r="JNM123" s="1538"/>
      <c r="JNN123" s="1845"/>
      <c r="JNO123" s="1538"/>
      <c r="JNP123" s="1845"/>
      <c r="JNQ123" s="1538"/>
      <c r="JNR123" s="1845"/>
      <c r="JNS123" s="1538"/>
      <c r="JNT123" s="1845"/>
      <c r="JNU123" s="1538"/>
      <c r="JNV123" s="1845"/>
      <c r="JNW123" s="1538"/>
      <c r="JNX123" s="1845"/>
      <c r="JNY123" s="1538"/>
      <c r="JNZ123" s="1845"/>
      <c r="JOA123" s="1538"/>
      <c r="JOB123" s="1845"/>
      <c r="JOC123" s="1538"/>
      <c r="JOD123" s="1845"/>
      <c r="JOE123" s="1538"/>
      <c r="JOF123" s="1845"/>
      <c r="JOG123" s="1538"/>
      <c r="JOH123" s="1845"/>
      <c r="JOI123" s="1538"/>
      <c r="JOJ123" s="1845"/>
      <c r="JOK123" s="1538"/>
      <c r="JOL123" s="1845"/>
      <c r="JOM123" s="1538"/>
      <c r="JON123" s="1845"/>
      <c r="JOO123" s="1538"/>
      <c r="JOP123" s="1845"/>
      <c r="JOQ123" s="1538"/>
      <c r="JOR123" s="1845"/>
      <c r="JOS123" s="1538"/>
      <c r="JOT123" s="1845"/>
      <c r="JOU123" s="1538"/>
      <c r="JOV123" s="1845"/>
      <c r="JOW123" s="1538"/>
      <c r="JOX123" s="1845"/>
      <c r="JOY123" s="1538"/>
      <c r="JOZ123" s="1845"/>
      <c r="JPA123" s="1538"/>
      <c r="JPB123" s="1845"/>
      <c r="JPC123" s="1538"/>
      <c r="JPD123" s="1845"/>
      <c r="JPE123" s="1538"/>
      <c r="JPF123" s="1845"/>
      <c r="JPG123" s="1538"/>
      <c r="JPH123" s="1845"/>
      <c r="JPI123" s="1538"/>
      <c r="JPJ123" s="1845"/>
      <c r="JPK123" s="1538"/>
      <c r="JPL123" s="1845"/>
      <c r="JPM123" s="1538"/>
      <c r="JPN123" s="1845"/>
      <c r="JPO123" s="1538"/>
      <c r="JPP123" s="1845"/>
      <c r="JPQ123" s="1538"/>
      <c r="JPR123" s="1845"/>
      <c r="JPS123" s="1538"/>
      <c r="JPT123" s="1845"/>
      <c r="JPU123" s="1538"/>
      <c r="JPV123" s="1845"/>
      <c r="JPW123" s="1538"/>
      <c r="JPX123" s="1845"/>
      <c r="JPY123" s="1538"/>
      <c r="JPZ123" s="1845"/>
      <c r="JQA123" s="1538"/>
      <c r="JQB123" s="1845"/>
      <c r="JQC123" s="1538"/>
      <c r="JQD123" s="1845"/>
      <c r="JQE123" s="1538"/>
      <c r="JQF123" s="1845"/>
      <c r="JQG123" s="1538"/>
      <c r="JQH123" s="1845"/>
      <c r="JQI123" s="1538"/>
      <c r="JQJ123" s="1845"/>
      <c r="JQK123" s="1538"/>
      <c r="JQL123" s="1845"/>
      <c r="JQM123" s="1538"/>
      <c r="JQN123" s="1845"/>
      <c r="JQO123" s="1538"/>
      <c r="JQP123" s="1845"/>
      <c r="JQQ123" s="1538"/>
      <c r="JQR123" s="1845"/>
      <c r="JQS123" s="1538"/>
      <c r="JQT123" s="1845"/>
      <c r="JQU123" s="1538"/>
      <c r="JQV123" s="1845"/>
      <c r="JQW123" s="1538"/>
      <c r="JQX123" s="1845"/>
      <c r="JQY123" s="1538"/>
      <c r="JQZ123" s="1845"/>
      <c r="JRA123" s="1538"/>
      <c r="JRB123" s="1845"/>
      <c r="JRC123" s="1538"/>
      <c r="JRD123" s="1845"/>
      <c r="JRE123" s="1538"/>
      <c r="JRF123" s="1845"/>
      <c r="JRG123" s="1538"/>
      <c r="JRH123" s="1845"/>
      <c r="JRI123" s="1538"/>
      <c r="JRJ123" s="1845"/>
      <c r="JRK123" s="1538"/>
      <c r="JRL123" s="1845"/>
      <c r="JRM123" s="1538"/>
      <c r="JRN123" s="1845"/>
      <c r="JRO123" s="1538"/>
      <c r="JRP123" s="1845"/>
      <c r="JRQ123" s="1538"/>
      <c r="JRR123" s="1845"/>
      <c r="JRS123" s="1538"/>
      <c r="JRT123" s="1845"/>
      <c r="JRU123" s="1538"/>
      <c r="JRV123" s="1845"/>
      <c r="JRW123" s="1538"/>
      <c r="JRX123" s="1845"/>
      <c r="JRY123" s="1538"/>
      <c r="JRZ123" s="1845"/>
      <c r="JSA123" s="1538"/>
      <c r="JSB123" s="1845"/>
      <c r="JSC123" s="1538"/>
      <c r="JSD123" s="1845"/>
      <c r="JSE123" s="1538"/>
      <c r="JSF123" s="1845"/>
      <c r="JSG123" s="1538"/>
      <c r="JSH123" s="1845"/>
      <c r="JSI123" s="1538"/>
      <c r="JSJ123" s="1845"/>
      <c r="JSK123" s="1538"/>
      <c r="JSL123" s="1845"/>
      <c r="JSM123" s="1538"/>
      <c r="JSN123" s="1845"/>
      <c r="JSO123" s="1538"/>
      <c r="JSP123" s="1845"/>
      <c r="JSQ123" s="1538"/>
      <c r="JSR123" s="1845"/>
      <c r="JSS123" s="1538"/>
      <c r="JST123" s="1845"/>
      <c r="JSU123" s="1538"/>
      <c r="JSV123" s="1845"/>
      <c r="JSW123" s="1538"/>
      <c r="JSX123" s="1845"/>
      <c r="JSY123" s="1538"/>
      <c r="JSZ123" s="1845"/>
      <c r="JTA123" s="1538"/>
      <c r="JTB123" s="1845"/>
      <c r="JTC123" s="1538"/>
      <c r="JTD123" s="1845"/>
      <c r="JTE123" s="1538"/>
      <c r="JTF123" s="1845"/>
      <c r="JTG123" s="1538"/>
      <c r="JTH123" s="1845"/>
      <c r="JTI123" s="1538"/>
      <c r="JTJ123" s="1845"/>
      <c r="JTK123" s="1538"/>
      <c r="JTL123" s="1845"/>
      <c r="JTM123" s="1538"/>
      <c r="JTN123" s="1845"/>
      <c r="JTO123" s="1538"/>
      <c r="JTP123" s="1845"/>
      <c r="JTQ123" s="1538"/>
      <c r="JTR123" s="1845"/>
      <c r="JTS123" s="1538"/>
      <c r="JTT123" s="1845"/>
      <c r="JTU123" s="1538"/>
      <c r="JTV123" s="1845"/>
      <c r="JTW123" s="1538"/>
      <c r="JTX123" s="1845"/>
      <c r="JTY123" s="1538"/>
      <c r="JTZ123" s="1845"/>
      <c r="JUA123" s="1538"/>
      <c r="JUB123" s="1845"/>
      <c r="JUC123" s="1538"/>
      <c r="JUD123" s="1845"/>
      <c r="JUE123" s="1538"/>
      <c r="JUF123" s="1845"/>
      <c r="JUG123" s="1538"/>
      <c r="JUH123" s="1845"/>
      <c r="JUI123" s="1538"/>
      <c r="JUJ123" s="1845"/>
      <c r="JUK123" s="1538"/>
      <c r="JUL123" s="1845"/>
      <c r="JUM123" s="1538"/>
      <c r="JUN123" s="1845"/>
      <c r="JUO123" s="1538"/>
      <c r="JUP123" s="1845"/>
      <c r="JUQ123" s="1538"/>
      <c r="JUR123" s="1845"/>
      <c r="JUS123" s="1538"/>
      <c r="JUT123" s="1845"/>
      <c r="JUU123" s="1538"/>
      <c r="JUV123" s="1845"/>
      <c r="JUW123" s="1538"/>
      <c r="JUX123" s="1845"/>
      <c r="JUY123" s="1538"/>
      <c r="JUZ123" s="1845"/>
      <c r="JVA123" s="1538"/>
      <c r="JVB123" s="1845"/>
      <c r="JVC123" s="1538"/>
      <c r="JVD123" s="1845"/>
      <c r="JVE123" s="1538"/>
      <c r="JVF123" s="1845"/>
      <c r="JVG123" s="1538"/>
      <c r="JVH123" s="1845"/>
      <c r="JVI123" s="1538"/>
      <c r="JVJ123" s="1845"/>
      <c r="JVK123" s="1538"/>
      <c r="JVL123" s="1845"/>
      <c r="JVM123" s="1538"/>
      <c r="JVN123" s="1845"/>
      <c r="JVO123" s="1538"/>
      <c r="JVP123" s="1845"/>
      <c r="JVQ123" s="1538"/>
      <c r="JVR123" s="1845"/>
      <c r="JVS123" s="1538"/>
      <c r="JVT123" s="1845"/>
      <c r="JVU123" s="1538"/>
      <c r="JVV123" s="1845"/>
      <c r="JVW123" s="1538"/>
      <c r="JVX123" s="1845"/>
      <c r="JVY123" s="1538"/>
      <c r="JVZ123" s="1845"/>
      <c r="JWA123" s="1538"/>
      <c r="JWB123" s="1845"/>
      <c r="JWC123" s="1538"/>
      <c r="JWD123" s="1845"/>
      <c r="JWE123" s="1538"/>
      <c r="JWF123" s="1845"/>
      <c r="JWG123" s="1538"/>
      <c r="JWH123" s="1845"/>
      <c r="JWI123" s="1538"/>
      <c r="JWJ123" s="1845"/>
      <c r="JWK123" s="1538"/>
      <c r="JWL123" s="1845"/>
      <c r="JWM123" s="1538"/>
      <c r="JWN123" s="1845"/>
      <c r="JWO123" s="1538"/>
      <c r="JWP123" s="1845"/>
      <c r="JWQ123" s="1538"/>
      <c r="JWR123" s="1845"/>
      <c r="JWS123" s="1538"/>
      <c r="JWT123" s="1845"/>
      <c r="JWU123" s="1538"/>
      <c r="JWV123" s="1845"/>
      <c r="JWW123" s="1538"/>
      <c r="JWX123" s="1845"/>
      <c r="JWY123" s="1538"/>
      <c r="JWZ123" s="1845"/>
      <c r="JXA123" s="1538"/>
      <c r="JXB123" s="1845"/>
      <c r="JXC123" s="1538"/>
      <c r="JXD123" s="1845"/>
      <c r="JXE123" s="1538"/>
      <c r="JXF123" s="1845"/>
      <c r="JXG123" s="1538"/>
      <c r="JXH123" s="1845"/>
      <c r="JXI123" s="1538"/>
      <c r="JXJ123" s="1845"/>
      <c r="JXK123" s="1538"/>
      <c r="JXL123" s="1845"/>
      <c r="JXM123" s="1538"/>
      <c r="JXN123" s="1845"/>
      <c r="JXO123" s="1538"/>
      <c r="JXP123" s="1845"/>
      <c r="JXQ123" s="1538"/>
      <c r="JXR123" s="1845"/>
      <c r="JXS123" s="1538"/>
      <c r="JXT123" s="1845"/>
      <c r="JXU123" s="1538"/>
      <c r="JXV123" s="1845"/>
      <c r="JXW123" s="1538"/>
      <c r="JXX123" s="1845"/>
      <c r="JXY123" s="1538"/>
      <c r="JXZ123" s="1845"/>
      <c r="JYA123" s="1538"/>
      <c r="JYB123" s="1845"/>
      <c r="JYC123" s="1538"/>
      <c r="JYD123" s="1845"/>
      <c r="JYE123" s="1538"/>
      <c r="JYF123" s="1845"/>
      <c r="JYG123" s="1538"/>
      <c r="JYH123" s="1845"/>
      <c r="JYI123" s="1538"/>
      <c r="JYJ123" s="1845"/>
      <c r="JYK123" s="1538"/>
      <c r="JYL123" s="1845"/>
      <c r="JYM123" s="1538"/>
      <c r="JYN123" s="1845"/>
      <c r="JYO123" s="1538"/>
      <c r="JYP123" s="1845"/>
      <c r="JYQ123" s="1538"/>
      <c r="JYR123" s="1845"/>
      <c r="JYS123" s="1538"/>
      <c r="JYT123" s="1845"/>
      <c r="JYU123" s="1538"/>
      <c r="JYV123" s="1845"/>
      <c r="JYW123" s="1538"/>
      <c r="JYX123" s="1845"/>
      <c r="JYY123" s="1538"/>
      <c r="JYZ123" s="1845"/>
      <c r="JZA123" s="1538"/>
      <c r="JZB123" s="1845"/>
      <c r="JZC123" s="1538"/>
      <c r="JZD123" s="1845"/>
      <c r="JZE123" s="1538"/>
      <c r="JZF123" s="1845"/>
      <c r="JZG123" s="1538"/>
      <c r="JZH123" s="1845"/>
      <c r="JZI123" s="1538"/>
      <c r="JZJ123" s="1845"/>
      <c r="JZK123" s="1538"/>
      <c r="JZL123" s="1845"/>
      <c r="JZM123" s="1538"/>
      <c r="JZN123" s="1845"/>
      <c r="JZO123" s="1538"/>
      <c r="JZP123" s="1845"/>
      <c r="JZQ123" s="1538"/>
      <c r="JZR123" s="1845"/>
      <c r="JZS123" s="1538"/>
      <c r="JZT123" s="1845"/>
      <c r="JZU123" s="1538"/>
      <c r="JZV123" s="1845"/>
      <c r="JZW123" s="1538"/>
      <c r="JZX123" s="1845"/>
      <c r="JZY123" s="1538"/>
      <c r="JZZ123" s="1845"/>
      <c r="KAA123" s="1538"/>
      <c r="KAB123" s="1845"/>
      <c r="KAC123" s="1538"/>
      <c r="KAD123" s="1845"/>
      <c r="KAE123" s="1538"/>
      <c r="KAF123" s="1845"/>
      <c r="KAG123" s="1538"/>
      <c r="KAH123" s="1845"/>
      <c r="KAI123" s="1538"/>
      <c r="KAJ123" s="1845"/>
      <c r="KAK123" s="1538"/>
      <c r="KAL123" s="1845"/>
      <c r="KAM123" s="1538"/>
      <c r="KAN123" s="1845"/>
      <c r="KAO123" s="1538"/>
      <c r="KAP123" s="1845"/>
      <c r="KAQ123" s="1538"/>
      <c r="KAR123" s="1845"/>
      <c r="KAS123" s="1538"/>
      <c r="KAT123" s="1845"/>
      <c r="KAU123" s="1538"/>
      <c r="KAV123" s="1845"/>
      <c r="KAW123" s="1538"/>
      <c r="KAX123" s="1845"/>
      <c r="KAY123" s="1538"/>
      <c r="KAZ123" s="1845"/>
      <c r="KBA123" s="1538"/>
      <c r="KBB123" s="1845"/>
      <c r="KBC123" s="1538"/>
      <c r="KBD123" s="1845"/>
      <c r="KBE123" s="1538"/>
      <c r="KBF123" s="1845"/>
      <c r="KBG123" s="1538"/>
      <c r="KBH123" s="1845"/>
      <c r="KBI123" s="1538"/>
      <c r="KBJ123" s="1845"/>
      <c r="KBK123" s="1538"/>
      <c r="KBL123" s="1845"/>
      <c r="KBM123" s="1538"/>
      <c r="KBN123" s="1845"/>
      <c r="KBO123" s="1538"/>
      <c r="KBP123" s="1845"/>
      <c r="KBQ123" s="1538"/>
      <c r="KBR123" s="1845"/>
      <c r="KBS123" s="1538"/>
      <c r="KBT123" s="1845"/>
      <c r="KBU123" s="1538"/>
      <c r="KBV123" s="1845"/>
      <c r="KBW123" s="1538"/>
      <c r="KBX123" s="1845"/>
      <c r="KBY123" s="1538"/>
      <c r="KBZ123" s="1845"/>
      <c r="KCA123" s="1538"/>
      <c r="KCB123" s="1845"/>
      <c r="KCC123" s="1538"/>
      <c r="KCD123" s="1845"/>
      <c r="KCE123" s="1538"/>
      <c r="KCF123" s="1845"/>
      <c r="KCG123" s="1538"/>
      <c r="KCH123" s="1845"/>
      <c r="KCI123" s="1538"/>
      <c r="KCJ123" s="1845"/>
      <c r="KCK123" s="1538"/>
      <c r="KCL123" s="1845"/>
      <c r="KCM123" s="1538"/>
      <c r="KCN123" s="1845"/>
      <c r="KCO123" s="1538"/>
      <c r="KCP123" s="1845"/>
      <c r="KCQ123" s="1538"/>
      <c r="KCR123" s="1845"/>
      <c r="KCS123" s="1538"/>
      <c r="KCT123" s="1845"/>
      <c r="KCU123" s="1538"/>
      <c r="KCV123" s="1845"/>
      <c r="KCW123" s="1538"/>
      <c r="KCX123" s="1845"/>
      <c r="KCY123" s="1538"/>
      <c r="KCZ123" s="1845"/>
      <c r="KDA123" s="1538"/>
      <c r="KDB123" s="1845"/>
      <c r="KDC123" s="1538"/>
      <c r="KDD123" s="1845"/>
      <c r="KDE123" s="1538"/>
      <c r="KDF123" s="1845"/>
      <c r="KDG123" s="1538"/>
      <c r="KDH123" s="1845"/>
      <c r="KDI123" s="1538"/>
      <c r="KDJ123" s="1845"/>
      <c r="KDK123" s="1538"/>
      <c r="KDL123" s="1845"/>
      <c r="KDM123" s="1538"/>
      <c r="KDN123" s="1845"/>
      <c r="KDO123" s="1538"/>
      <c r="KDP123" s="1845"/>
      <c r="KDQ123" s="1538"/>
      <c r="KDR123" s="1845"/>
      <c r="KDS123" s="1538"/>
      <c r="KDT123" s="1845"/>
      <c r="KDU123" s="1538"/>
      <c r="KDV123" s="1845"/>
      <c r="KDW123" s="1538"/>
      <c r="KDX123" s="1845"/>
      <c r="KDY123" s="1538"/>
      <c r="KDZ123" s="1845"/>
      <c r="KEA123" s="1538"/>
      <c r="KEB123" s="1845"/>
      <c r="KEC123" s="1538"/>
      <c r="KED123" s="1845"/>
      <c r="KEE123" s="1538"/>
      <c r="KEF123" s="1845"/>
      <c r="KEG123" s="1538"/>
      <c r="KEH123" s="1845"/>
      <c r="KEI123" s="1538"/>
      <c r="KEJ123" s="1845"/>
      <c r="KEK123" s="1538"/>
      <c r="KEL123" s="1845"/>
      <c r="KEM123" s="1538"/>
      <c r="KEN123" s="1845"/>
      <c r="KEO123" s="1538"/>
      <c r="KEP123" s="1845"/>
      <c r="KEQ123" s="1538"/>
      <c r="KER123" s="1845"/>
      <c r="KES123" s="1538"/>
      <c r="KET123" s="1845"/>
      <c r="KEU123" s="1538"/>
      <c r="KEV123" s="1845"/>
      <c r="KEW123" s="1538"/>
      <c r="KEX123" s="1845"/>
      <c r="KEY123" s="1538"/>
      <c r="KEZ123" s="1845"/>
      <c r="KFA123" s="1538"/>
      <c r="KFB123" s="1845"/>
      <c r="KFC123" s="1538"/>
      <c r="KFD123" s="1845"/>
      <c r="KFE123" s="1538"/>
      <c r="KFF123" s="1845"/>
      <c r="KFG123" s="1538"/>
      <c r="KFH123" s="1845"/>
      <c r="KFI123" s="1538"/>
      <c r="KFJ123" s="1845"/>
      <c r="KFK123" s="1538"/>
      <c r="KFL123" s="1845"/>
      <c r="KFM123" s="1538"/>
      <c r="KFN123" s="1845"/>
      <c r="KFO123" s="1538"/>
      <c r="KFP123" s="1845"/>
      <c r="KFQ123" s="1538"/>
      <c r="KFR123" s="1845"/>
      <c r="KFS123" s="1538"/>
      <c r="KFT123" s="1845"/>
      <c r="KFU123" s="1538"/>
      <c r="KFV123" s="1845"/>
      <c r="KFW123" s="1538"/>
      <c r="KFX123" s="1845"/>
      <c r="KFY123" s="1538"/>
      <c r="KFZ123" s="1845"/>
      <c r="KGA123" s="1538"/>
      <c r="KGB123" s="1845"/>
      <c r="KGC123" s="1538"/>
      <c r="KGD123" s="1845"/>
      <c r="KGE123" s="1538"/>
      <c r="KGF123" s="1845"/>
      <c r="KGG123" s="1538"/>
      <c r="KGH123" s="1845"/>
      <c r="KGI123" s="1538"/>
      <c r="KGJ123" s="1845"/>
      <c r="KGK123" s="1538"/>
      <c r="KGL123" s="1845"/>
      <c r="KGM123" s="1538"/>
      <c r="KGN123" s="1845"/>
      <c r="KGO123" s="1538"/>
      <c r="KGP123" s="1845"/>
      <c r="KGQ123" s="1538"/>
      <c r="KGR123" s="1845"/>
      <c r="KGS123" s="1538"/>
      <c r="KGT123" s="1845"/>
      <c r="KGU123" s="1538"/>
      <c r="KGV123" s="1845"/>
      <c r="KGW123" s="1538"/>
      <c r="KGX123" s="1845"/>
      <c r="KGY123" s="1538"/>
      <c r="KGZ123" s="1845"/>
      <c r="KHA123" s="1538"/>
      <c r="KHB123" s="1845"/>
      <c r="KHC123" s="1538"/>
      <c r="KHD123" s="1845"/>
      <c r="KHE123" s="1538"/>
      <c r="KHF123" s="1845"/>
      <c r="KHG123" s="1538"/>
      <c r="KHH123" s="1845"/>
      <c r="KHI123" s="1538"/>
      <c r="KHJ123" s="1845"/>
      <c r="KHK123" s="1538"/>
      <c r="KHL123" s="1845"/>
      <c r="KHM123" s="1538"/>
      <c r="KHN123" s="1845"/>
      <c r="KHO123" s="1538"/>
      <c r="KHP123" s="1845"/>
      <c r="KHQ123" s="1538"/>
      <c r="KHR123" s="1845"/>
      <c r="KHS123" s="1538"/>
      <c r="KHT123" s="1845"/>
      <c r="KHU123" s="1538"/>
      <c r="KHV123" s="1845"/>
      <c r="KHW123" s="1538"/>
      <c r="KHX123" s="1845"/>
      <c r="KHY123" s="1538"/>
      <c r="KHZ123" s="1845"/>
      <c r="KIA123" s="1538"/>
      <c r="KIB123" s="1845"/>
      <c r="KIC123" s="1538"/>
      <c r="KID123" s="1845"/>
      <c r="KIE123" s="1538"/>
      <c r="KIF123" s="1845"/>
      <c r="KIG123" s="1538"/>
      <c r="KIH123" s="1845"/>
      <c r="KII123" s="1538"/>
      <c r="KIJ123" s="1845"/>
      <c r="KIK123" s="1538"/>
      <c r="KIL123" s="1845"/>
      <c r="KIM123" s="1538"/>
      <c r="KIN123" s="1845"/>
      <c r="KIO123" s="1538"/>
      <c r="KIP123" s="1845"/>
      <c r="KIQ123" s="1538"/>
      <c r="KIR123" s="1845"/>
      <c r="KIS123" s="1538"/>
      <c r="KIT123" s="1845"/>
      <c r="KIU123" s="1538"/>
      <c r="KIV123" s="1845"/>
      <c r="KIW123" s="1538"/>
      <c r="KIX123" s="1845"/>
      <c r="KIY123" s="1538"/>
      <c r="KIZ123" s="1845"/>
      <c r="KJA123" s="1538"/>
      <c r="KJB123" s="1845"/>
      <c r="KJC123" s="1538"/>
      <c r="KJD123" s="1845"/>
      <c r="KJE123" s="1538"/>
      <c r="KJF123" s="1845"/>
      <c r="KJG123" s="1538"/>
      <c r="KJH123" s="1845"/>
      <c r="KJI123" s="1538"/>
      <c r="KJJ123" s="1845"/>
      <c r="KJK123" s="1538"/>
      <c r="KJL123" s="1845"/>
      <c r="KJM123" s="1538"/>
      <c r="KJN123" s="1845"/>
      <c r="KJO123" s="1538"/>
      <c r="KJP123" s="1845"/>
      <c r="KJQ123" s="1538"/>
      <c r="KJR123" s="1845"/>
      <c r="KJS123" s="1538"/>
      <c r="KJT123" s="1845"/>
      <c r="KJU123" s="1538"/>
      <c r="KJV123" s="1845"/>
      <c r="KJW123" s="1538"/>
      <c r="KJX123" s="1845"/>
      <c r="KJY123" s="1538"/>
      <c r="KJZ123" s="1845"/>
      <c r="KKA123" s="1538"/>
      <c r="KKB123" s="1845"/>
      <c r="KKC123" s="1538"/>
      <c r="KKD123" s="1845"/>
      <c r="KKE123" s="1538"/>
      <c r="KKF123" s="1845"/>
      <c r="KKG123" s="1538"/>
      <c r="KKH123" s="1845"/>
      <c r="KKI123" s="1538"/>
      <c r="KKJ123" s="1845"/>
      <c r="KKK123" s="1538"/>
      <c r="KKL123" s="1845"/>
      <c r="KKM123" s="1538"/>
      <c r="KKN123" s="1845"/>
      <c r="KKO123" s="1538"/>
      <c r="KKP123" s="1845"/>
      <c r="KKQ123" s="1538"/>
      <c r="KKR123" s="1845"/>
      <c r="KKS123" s="1538"/>
      <c r="KKT123" s="1845"/>
      <c r="KKU123" s="1538"/>
      <c r="KKV123" s="1845"/>
      <c r="KKW123" s="1538"/>
      <c r="KKX123" s="1845"/>
      <c r="KKY123" s="1538"/>
      <c r="KKZ123" s="1845"/>
      <c r="KLA123" s="1538"/>
      <c r="KLB123" s="1845"/>
      <c r="KLC123" s="1538"/>
      <c r="KLD123" s="1845"/>
      <c r="KLE123" s="1538"/>
      <c r="KLF123" s="1845"/>
      <c r="KLG123" s="1538"/>
      <c r="KLH123" s="1845"/>
      <c r="KLI123" s="1538"/>
      <c r="KLJ123" s="1845"/>
      <c r="KLK123" s="1538"/>
      <c r="KLL123" s="1845"/>
      <c r="KLM123" s="1538"/>
      <c r="KLN123" s="1845"/>
      <c r="KLO123" s="1538"/>
      <c r="KLP123" s="1845"/>
      <c r="KLQ123" s="1538"/>
      <c r="KLR123" s="1845"/>
      <c r="KLS123" s="1538"/>
      <c r="KLT123" s="1845"/>
      <c r="KLU123" s="1538"/>
      <c r="KLV123" s="1845"/>
      <c r="KLW123" s="1538"/>
      <c r="KLX123" s="1845"/>
      <c r="KLY123" s="1538"/>
      <c r="KLZ123" s="1845"/>
      <c r="KMA123" s="1538"/>
      <c r="KMB123" s="1845"/>
      <c r="KMC123" s="1538"/>
      <c r="KMD123" s="1845"/>
      <c r="KME123" s="1538"/>
      <c r="KMF123" s="1845"/>
      <c r="KMG123" s="1538"/>
      <c r="KMH123" s="1845"/>
      <c r="KMI123" s="1538"/>
      <c r="KMJ123" s="1845"/>
      <c r="KMK123" s="1538"/>
      <c r="KML123" s="1845"/>
      <c r="KMM123" s="1538"/>
      <c r="KMN123" s="1845"/>
      <c r="KMO123" s="1538"/>
      <c r="KMP123" s="1845"/>
      <c r="KMQ123" s="1538"/>
      <c r="KMR123" s="1845"/>
      <c r="KMS123" s="1538"/>
      <c r="KMT123" s="1845"/>
      <c r="KMU123" s="1538"/>
      <c r="KMV123" s="1845"/>
      <c r="KMW123" s="1538"/>
      <c r="KMX123" s="1845"/>
      <c r="KMY123" s="1538"/>
      <c r="KMZ123" s="1845"/>
      <c r="KNA123" s="1538"/>
      <c r="KNB123" s="1845"/>
      <c r="KNC123" s="1538"/>
      <c r="KND123" s="1845"/>
      <c r="KNE123" s="1538"/>
      <c r="KNF123" s="1845"/>
      <c r="KNG123" s="1538"/>
      <c r="KNH123" s="1845"/>
      <c r="KNI123" s="1538"/>
      <c r="KNJ123" s="1845"/>
      <c r="KNK123" s="1538"/>
      <c r="KNL123" s="1845"/>
      <c r="KNM123" s="1538"/>
      <c r="KNN123" s="1845"/>
      <c r="KNO123" s="1538"/>
      <c r="KNP123" s="1845"/>
      <c r="KNQ123" s="1538"/>
      <c r="KNR123" s="1845"/>
      <c r="KNS123" s="1538"/>
      <c r="KNT123" s="1845"/>
      <c r="KNU123" s="1538"/>
      <c r="KNV123" s="1845"/>
      <c r="KNW123" s="1538"/>
      <c r="KNX123" s="1845"/>
      <c r="KNY123" s="1538"/>
      <c r="KNZ123" s="1845"/>
      <c r="KOA123" s="1538"/>
      <c r="KOB123" s="1845"/>
      <c r="KOC123" s="1538"/>
      <c r="KOD123" s="1845"/>
      <c r="KOE123" s="1538"/>
      <c r="KOF123" s="1845"/>
      <c r="KOG123" s="1538"/>
      <c r="KOH123" s="1845"/>
      <c r="KOI123" s="1538"/>
      <c r="KOJ123" s="1845"/>
      <c r="KOK123" s="1538"/>
      <c r="KOL123" s="1845"/>
      <c r="KOM123" s="1538"/>
      <c r="KON123" s="1845"/>
      <c r="KOO123" s="1538"/>
      <c r="KOP123" s="1845"/>
      <c r="KOQ123" s="1538"/>
      <c r="KOR123" s="1845"/>
      <c r="KOS123" s="1538"/>
      <c r="KOT123" s="1845"/>
      <c r="KOU123" s="1538"/>
      <c r="KOV123" s="1845"/>
      <c r="KOW123" s="1538"/>
      <c r="KOX123" s="1845"/>
      <c r="KOY123" s="1538"/>
      <c r="KOZ123" s="1845"/>
      <c r="KPA123" s="1538"/>
      <c r="KPB123" s="1845"/>
      <c r="KPC123" s="1538"/>
      <c r="KPD123" s="1845"/>
      <c r="KPE123" s="1538"/>
      <c r="KPF123" s="1845"/>
      <c r="KPG123" s="1538"/>
      <c r="KPH123" s="1845"/>
      <c r="KPI123" s="1538"/>
      <c r="KPJ123" s="1845"/>
      <c r="KPK123" s="1538"/>
      <c r="KPL123" s="1845"/>
      <c r="KPM123" s="1538"/>
      <c r="KPN123" s="1845"/>
      <c r="KPO123" s="1538"/>
      <c r="KPP123" s="1845"/>
      <c r="KPQ123" s="1538"/>
      <c r="KPR123" s="1845"/>
      <c r="KPS123" s="1538"/>
      <c r="KPT123" s="1845"/>
      <c r="KPU123" s="1538"/>
      <c r="KPV123" s="1845"/>
      <c r="KPW123" s="1538"/>
      <c r="KPX123" s="1845"/>
      <c r="KPY123" s="1538"/>
      <c r="KPZ123" s="1845"/>
      <c r="KQA123" s="1538"/>
      <c r="KQB123" s="1845"/>
      <c r="KQC123" s="1538"/>
      <c r="KQD123" s="1845"/>
      <c r="KQE123" s="1538"/>
      <c r="KQF123" s="1845"/>
      <c r="KQG123" s="1538"/>
      <c r="KQH123" s="1845"/>
      <c r="KQI123" s="1538"/>
      <c r="KQJ123" s="1845"/>
      <c r="KQK123" s="1538"/>
      <c r="KQL123" s="1845"/>
      <c r="KQM123" s="1538"/>
      <c r="KQN123" s="1845"/>
      <c r="KQO123" s="1538"/>
      <c r="KQP123" s="1845"/>
      <c r="KQQ123" s="1538"/>
      <c r="KQR123" s="1845"/>
      <c r="KQS123" s="1538"/>
      <c r="KQT123" s="1845"/>
      <c r="KQU123" s="1538"/>
      <c r="KQV123" s="1845"/>
      <c r="KQW123" s="1538"/>
      <c r="KQX123" s="1845"/>
      <c r="KQY123" s="1538"/>
      <c r="KQZ123" s="1845"/>
      <c r="KRA123" s="1538"/>
      <c r="KRB123" s="1845"/>
      <c r="KRC123" s="1538"/>
      <c r="KRD123" s="1845"/>
      <c r="KRE123" s="1538"/>
      <c r="KRF123" s="1845"/>
      <c r="KRG123" s="1538"/>
      <c r="KRH123" s="1845"/>
      <c r="KRI123" s="1538"/>
      <c r="KRJ123" s="1845"/>
      <c r="KRK123" s="1538"/>
      <c r="KRL123" s="1845"/>
      <c r="KRM123" s="1538"/>
      <c r="KRN123" s="1845"/>
      <c r="KRO123" s="1538"/>
      <c r="KRP123" s="1845"/>
      <c r="KRQ123" s="1538"/>
      <c r="KRR123" s="1845"/>
      <c r="KRS123" s="1538"/>
      <c r="KRT123" s="1845"/>
      <c r="KRU123" s="1538"/>
      <c r="KRV123" s="1845"/>
      <c r="KRW123" s="1538"/>
      <c r="KRX123" s="1845"/>
      <c r="KRY123" s="1538"/>
      <c r="KRZ123" s="1845"/>
      <c r="KSA123" s="1538"/>
      <c r="KSB123" s="1845"/>
      <c r="KSC123" s="1538"/>
      <c r="KSD123" s="1845"/>
      <c r="KSE123" s="1538"/>
      <c r="KSF123" s="1845"/>
      <c r="KSG123" s="1538"/>
      <c r="KSH123" s="1845"/>
      <c r="KSI123" s="1538"/>
      <c r="KSJ123" s="1845"/>
      <c r="KSK123" s="1538"/>
      <c r="KSL123" s="1845"/>
      <c r="KSM123" s="1538"/>
      <c r="KSN123" s="1845"/>
      <c r="KSO123" s="1538"/>
      <c r="KSP123" s="1845"/>
      <c r="KSQ123" s="1538"/>
      <c r="KSR123" s="1845"/>
      <c r="KSS123" s="1538"/>
      <c r="KST123" s="1845"/>
      <c r="KSU123" s="1538"/>
      <c r="KSV123" s="1845"/>
      <c r="KSW123" s="1538"/>
      <c r="KSX123" s="1845"/>
      <c r="KSY123" s="1538"/>
      <c r="KSZ123" s="1845"/>
      <c r="KTA123" s="1538"/>
      <c r="KTB123" s="1845"/>
      <c r="KTC123" s="1538"/>
      <c r="KTD123" s="1845"/>
      <c r="KTE123" s="1538"/>
      <c r="KTF123" s="1845"/>
      <c r="KTG123" s="1538"/>
      <c r="KTH123" s="1845"/>
      <c r="KTI123" s="1538"/>
      <c r="KTJ123" s="1845"/>
      <c r="KTK123" s="1538"/>
      <c r="KTL123" s="1845"/>
      <c r="KTM123" s="1538"/>
      <c r="KTN123" s="1845"/>
      <c r="KTO123" s="1538"/>
      <c r="KTP123" s="1845"/>
      <c r="KTQ123" s="1538"/>
      <c r="KTR123" s="1845"/>
      <c r="KTS123" s="1538"/>
      <c r="KTT123" s="1845"/>
      <c r="KTU123" s="1538"/>
      <c r="KTV123" s="1845"/>
      <c r="KTW123" s="1538"/>
      <c r="KTX123" s="1845"/>
      <c r="KTY123" s="1538"/>
      <c r="KTZ123" s="1845"/>
      <c r="KUA123" s="1538"/>
      <c r="KUB123" s="1845"/>
      <c r="KUC123" s="1538"/>
      <c r="KUD123" s="1845"/>
      <c r="KUE123" s="1538"/>
      <c r="KUF123" s="1845"/>
      <c r="KUG123" s="1538"/>
      <c r="KUH123" s="1845"/>
      <c r="KUI123" s="1538"/>
      <c r="KUJ123" s="1845"/>
      <c r="KUK123" s="1538"/>
      <c r="KUL123" s="1845"/>
      <c r="KUM123" s="1538"/>
      <c r="KUN123" s="1845"/>
      <c r="KUO123" s="1538"/>
      <c r="KUP123" s="1845"/>
      <c r="KUQ123" s="1538"/>
      <c r="KUR123" s="1845"/>
      <c r="KUS123" s="1538"/>
      <c r="KUT123" s="1845"/>
      <c r="KUU123" s="1538"/>
      <c r="KUV123" s="1845"/>
      <c r="KUW123" s="1538"/>
      <c r="KUX123" s="1845"/>
      <c r="KUY123" s="1538"/>
      <c r="KUZ123" s="1845"/>
      <c r="KVA123" s="1538"/>
      <c r="KVB123" s="1845"/>
      <c r="KVC123" s="1538"/>
      <c r="KVD123" s="1845"/>
      <c r="KVE123" s="1538"/>
      <c r="KVF123" s="1845"/>
      <c r="KVG123" s="1538"/>
      <c r="KVH123" s="1845"/>
      <c r="KVI123" s="1538"/>
      <c r="KVJ123" s="1845"/>
      <c r="KVK123" s="1538"/>
      <c r="KVL123" s="1845"/>
      <c r="KVM123" s="1538"/>
      <c r="KVN123" s="1845"/>
      <c r="KVO123" s="1538"/>
      <c r="KVP123" s="1845"/>
      <c r="KVQ123" s="1538"/>
      <c r="KVR123" s="1845"/>
      <c r="KVS123" s="1538"/>
      <c r="KVT123" s="1845"/>
      <c r="KVU123" s="1538"/>
      <c r="KVV123" s="1845"/>
      <c r="KVW123" s="1538"/>
      <c r="KVX123" s="1845"/>
      <c r="KVY123" s="1538"/>
      <c r="KVZ123" s="1845"/>
      <c r="KWA123" s="1538"/>
      <c r="KWB123" s="1845"/>
      <c r="KWC123" s="1538"/>
      <c r="KWD123" s="1845"/>
      <c r="KWE123" s="1538"/>
      <c r="KWF123" s="1845"/>
      <c r="KWG123" s="1538"/>
      <c r="KWH123" s="1845"/>
      <c r="KWI123" s="1538"/>
      <c r="KWJ123" s="1845"/>
      <c r="KWK123" s="1538"/>
      <c r="KWL123" s="1845"/>
      <c r="KWM123" s="1538"/>
      <c r="KWN123" s="1845"/>
      <c r="KWO123" s="1538"/>
      <c r="KWP123" s="1845"/>
      <c r="KWQ123" s="1538"/>
      <c r="KWR123" s="1845"/>
      <c r="KWS123" s="1538"/>
      <c r="KWT123" s="1845"/>
      <c r="KWU123" s="1538"/>
      <c r="KWV123" s="1845"/>
      <c r="KWW123" s="1538"/>
      <c r="KWX123" s="1845"/>
      <c r="KWY123" s="1538"/>
      <c r="KWZ123" s="1845"/>
      <c r="KXA123" s="1538"/>
      <c r="KXB123" s="1845"/>
      <c r="KXC123" s="1538"/>
      <c r="KXD123" s="1845"/>
      <c r="KXE123" s="1538"/>
      <c r="KXF123" s="1845"/>
      <c r="KXG123" s="1538"/>
      <c r="KXH123" s="1845"/>
      <c r="KXI123" s="1538"/>
      <c r="KXJ123" s="1845"/>
      <c r="KXK123" s="1538"/>
      <c r="KXL123" s="1845"/>
      <c r="KXM123" s="1538"/>
      <c r="KXN123" s="1845"/>
      <c r="KXO123" s="1538"/>
      <c r="KXP123" s="1845"/>
      <c r="KXQ123" s="1538"/>
      <c r="KXR123" s="1845"/>
      <c r="KXS123" s="1538"/>
      <c r="KXT123" s="1845"/>
      <c r="KXU123" s="1538"/>
      <c r="KXV123" s="1845"/>
      <c r="KXW123" s="1538"/>
      <c r="KXX123" s="1845"/>
      <c r="KXY123" s="1538"/>
      <c r="KXZ123" s="1845"/>
      <c r="KYA123" s="1538"/>
      <c r="KYB123" s="1845"/>
      <c r="KYC123" s="1538"/>
      <c r="KYD123" s="1845"/>
      <c r="KYE123" s="1538"/>
      <c r="KYF123" s="1845"/>
      <c r="KYG123" s="1538"/>
      <c r="KYH123" s="1845"/>
      <c r="KYI123" s="1538"/>
      <c r="KYJ123" s="1845"/>
      <c r="KYK123" s="1538"/>
      <c r="KYL123" s="1845"/>
      <c r="KYM123" s="1538"/>
      <c r="KYN123" s="1845"/>
      <c r="KYO123" s="1538"/>
      <c r="KYP123" s="1845"/>
      <c r="KYQ123" s="1538"/>
      <c r="KYR123" s="1845"/>
      <c r="KYS123" s="1538"/>
      <c r="KYT123" s="1845"/>
      <c r="KYU123" s="1538"/>
      <c r="KYV123" s="1845"/>
      <c r="KYW123" s="1538"/>
      <c r="KYX123" s="1845"/>
      <c r="KYY123" s="1538"/>
      <c r="KYZ123" s="1845"/>
      <c r="KZA123" s="1538"/>
      <c r="KZB123" s="1845"/>
      <c r="KZC123" s="1538"/>
      <c r="KZD123" s="1845"/>
      <c r="KZE123" s="1538"/>
      <c r="KZF123" s="1845"/>
      <c r="KZG123" s="1538"/>
      <c r="KZH123" s="1845"/>
      <c r="KZI123" s="1538"/>
      <c r="KZJ123" s="1845"/>
      <c r="KZK123" s="1538"/>
      <c r="KZL123" s="1845"/>
      <c r="KZM123" s="1538"/>
      <c r="KZN123" s="1845"/>
      <c r="KZO123" s="1538"/>
      <c r="KZP123" s="1845"/>
      <c r="KZQ123" s="1538"/>
      <c r="KZR123" s="1845"/>
      <c r="KZS123" s="1538"/>
      <c r="KZT123" s="1845"/>
      <c r="KZU123" s="1538"/>
      <c r="KZV123" s="1845"/>
      <c r="KZW123" s="1538"/>
      <c r="KZX123" s="1845"/>
      <c r="KZY123" s="1538"/>
      <c r="KZZ123" s="1845"/>
      <c r="LAA123" s="1538"/>
      <c r="LAB123" s="1845"/>
      <c r="LAC123" s="1538"/>
      <c r="LAD123" s="1845"/>
      <c r="LAE123" s="1538"/>
      <c r="LAF123" s="1845"/>
      <c r="LAG123" s="1538"/>
      <c r="LAH123" s="1845"/>
      <c r="LAI123" s="1538"/>
      <c r="LAJ123" s="1845"/>
      <c r="LAK123" s="1538"/>
      <c r="LAL123" s="1845"/>
      <c r="LAM123" s="1538"/>
      <c r="LAN123" s="1845"/>
      <c r="LAO123" s="1538"/>
      <c r="LAP123" s="1845"/>
      <c r="LAQ123" s="1538"/>
      <c r="LAR123" s="1845"/>
      <c r="LAS123" s="1538"/>
      <c r="LAT123" s="1845"/>
      <c r="LAU123" s="1538"/>
      <c r="LAV123" s="1845"/>
      <c r="LAW123" s="1538"/>
      <c r="LAX123" s="1845"/>
      <c r="LAY123" s="1538"/>
      <c r="LAZ123" s="1845"/>
      <c r="LBA123" s="1538"/>
      <c r="LBB123" s="1845"/>
      <c r="LBC123" s="1538"/>
      <c r="LBD123" s="1845"/>
      <c r="LBE123" s="1538"/>
      <c r="LBF123" s="1845"/>
      <c r="LBG123" s="1538"/>
      <c r="LBH123" s="1845"/>
      <c r="LBI123" s="1538"/>
      <c r="LBJ123" s="1845"/>
      <c r="LBK123" s="1538"/>
      <c r="LBL123" s="1845"/>
      <c r="LBM123" s="1538"/>
      <c r="LBN123" s="1845"/>
      <c r="LBO123" s="1538"/>
      <c r="LBP123" s="1845"/>
      <c r="LBQ123" s="1538"/>
      <c r="LBR123" s="1845"/>
      <c r="LBS123" s="1538"/>
      <c r="LBT123" s="1845"/>
      <c r="LBU123" s="1538"/>
      <c r="LBV123" s="1845"/>
      <c r="LBW123" s="1538"/>
      <c r="LBX123" s="1845"/>
      <c r="LBY123" s="1538"/>
      <c r="LBZ123" s="1845"/>
      <c r="LCA123" s="1538"/>
      <c r="LCB123" s="1845"/>
      <c r="LCC123" s="1538"/>
      <c r="LCD123" s="1845"/>
      <c r="LCE123" s="1538"/>
      <c r="LCF123" s="1845"/>
      <c r="LCG123" s="1538"/>
      <c r="LCH123" s="1845"/>
      <c r="LCI123" s="1538"/>
      <c r="LCJ123" s="1845"/>
      <c r="LCK123" s="1538"/>
      <c r="LCL123" s="1845"/>
      <c r="LCM123" s="1538"/>
      <c r="LCN123" s="1845"/>
      <c r="LCO123" s="1538"/>
      <c r="LCP123" s="1845"/>
      <c r="LCQ123" s="1538"/>
      <c r="LCR123" s="1845"/>
      <c r="LCS123" s="1538"/>
      <c r="LCT123" s="1845"/>
      <c r="LCU123" s="1538"/>
      <c r="LCV123" s="1845"/>
      <c r="LCW123" s="1538"/>
      <c r="LCX123" s="1845"/>
      <c r="LCY123" s="1538"/>
      <c r="LCZ123" s="1845"/>
      <c r="LDA123" s="1538"/>
      <c r="LDB123" s="1845"/>
      <c r="LDC123" s="1538"/>
      <c r="LDD123" s="1845"/>
      <c r="LDE123" s="1538"/>
      <c r="LDF123" s="1845"/>
      <c r="LDG123" s="1538"/>
      <c r="LDH123" s="1845"/>
      <c r="LDI123" s="1538"/>
      <c r="LDJ123" s="1845"/>
      <c r="LDK123" s="1538"/>
      <c r="LDL123" s="1845"/>
      <c r="LDM123" s="1538"/>
      <c r="LDN123" s="1845"/>
      <c r="LDO123" s="1538"/>
      <c r="LDP123" s="1845"/>
      <c r="LDQ123" s="1538"/>
      <c r="LDR123" s="1845"/>
      <c r="LDS123" s="1538"/>
      <c r="LDT123" s="1845"/>
      <c r="LDU123" s="1538"/>
      <c r="LDV123" s="1845"/>
      <c r="LDW123" s="1538"/>
      <c r="LDX123" s="1845"/>
      <c r="LDY123" s="1538"/>
      <c r="LDZ123" s="1845"/>
      <c r="LEA123" s="1538"/>
      <c r="LEB123" s="1845"/>
      <c r="LEC123" s="1538"/>
      <c r="LED123" s="1845"/>
      <c r="LEE123" s="1538"/>
      <c r="LEF123" s="1845"/>
      <c r="LEG123" s="1538"/>
      <c r="LEH123" s="1845"/>
      <c r="LEI123" s="1538"/>
      <c r="LEJ123" s="1845"/>
      <c r="LEK123" s="1538"/>
      <c r="LEL123" s="1845"/>
      <c r="LEM123" s="1538"/>
      <c r="LEN123" s="1845"/>
      <c r="LEO123" s="1538"/>
      <c r="LEP123" s="1845"/>
      <c r="LEQ123" s="1538"/>
      <c r="LER123" s="1845"/>
      <c r="LES123" s="1538"/>
      <c r="LET123" s="1845"/>
      <c r="LEU123" s="1538"/>
      <c r="LEV123" s="1845"/>
      <c r="LEW123" s="1538"/>
      <c r="LEX123" s="1845"/>
      <c r="LEY123" s="1538"/>
      <c r="LEZ123" s="1845"/>
      <c r="LFA123" s="1538"/>
      <c r="LFB123" s="1845"/>
      <c r="LFC123" s="1538"/>
      <c r="LFD123" s="1845"/>
      <c r="LFE123" s="1538"/>
      <c r="LFF123" s="1845"/>
      <c r="LFG123" s="1538"/>
      <c r="LFH123" s="1845"/>
      <c r="LFI123" s="1538"/>
      <c r="LFJ123" s="1845"/>
      <c r="LFK123" s="1538"/>
      <c r="LFL123" s="1845"/>
      <c r="LFM123" s="1538"/>
      <c r="LFN123" s="1845"/>
      <c r="LFO123" s="1538"/>
      <c r="LFP123" s="1845"/>
      <c r="LFQ123" s="1538"/>
      <c r="LFR123" s="1845"/>
      <c r="LFS123" s="1538"/>
      <c r="LFT123" s="1845"/>
      <c r="LFU123" s="1538"/>
      <c r="LFV123" s="1845"/>
      <c r="LFW123" s="1538"/>
      <c r="LFX123" s="1845"/>
      <c r="LFY123" s="1538"/>
      <c r="LFZ123" s="1845"/>
      <c r="LGA123" s="1538"/>
      <c r="LGB123" s="1845"/>
      <c r="LGC123" s="1538"/>
      <c r="LGD123" s="1845"/>
      <c r="LGE123" s="1538"/>
      <c r="LGF123" s="1845"/>
      <c r="LGG123" s="1538"/>
      <c r="LGH123" s="1845"/>
      <c r="LGI123" s="1538"/>
      <c r="LGJ123" s="1845"/>
      <c r="LGK123" s="1538"/>
      <c r="LGL123" s="1845"/>
      <c r="LGM123" s="1538"/>
      <c r="LGN123" s="1845"/>
      <c r="LGO123" s="1538"/>
      <c r="LGP123" s="1845"/>
      <c r="LGQ123" s="1538"/>
      <c r="LGR123" s="1845"/>
      <c r="LGS123" s="1538"/>
      <c r="LGT123" s="1845"/>
      <c r="LGU123" s="1538"/>
      <c r="LGV123" s="1845"/>
      <c r="LGW123" s="1538"/>
      <c r="LGX123" s="1845"/>
      <c r="LGY123" s="1538"/>
      <c r="LGZ123" s="1845"/>
      <c r="LHA123" s="1538"/>
      <c r="LHB123" s="1845"/>
      <c r="LHC123" s="1538"/>
      <c r="LHD123" s="1845"/>
      <c r="LHE123" s="1538"/>
      <c r="LHF123" s="1845"/>
      <c r="LHG123" s="1538"/>
      <c r="LHH123" s="1845"/>
      <c r="LHI123" s="1538"/>
      <c r="LHJ123" s="1845"/>
      <c r="LHK123" s="1538"/>
      <c r="LHL123" s="1845"/>
      <c r="LHM123" s="1538"/>
      <c r="LHN123" s="1845"/>
      <c r="LHO123" s="1538"/>
      <c r="LHP123" s="1845"/>
      <c r="LHQ123" s="1538"/>
      <c r="LHR123" s="1845"/>
      <c r="LHS123" s="1538"/>
      <c r="LHT123" s="1845"/>
      <c r="LHU123" s="1538"/>
      <c r="LHV123" s="1845"/>
      <c r="LHW123" s="1538"/>
      <c r="LHX123" s="1845"/>
      <c r="LHY123" s="1538"/>
      <c r="LHZ123" s="1845"/>
      <c r="LIA123" s="1538"/>
      <c r="LIB123" s="1845"/>
      <c r="LIC123" s="1538"/>
      <c r="LID123" s="1845"/>
      <c r="LIE123" s="1538"/>
      <c r="LIF123" s="1845"/>
      <c r="LIG123" s="1538"/>
      <c r="LIH123" s="1845"/>
      <c r="LII123" s="1538"/>
      <c r="LIJ123" s="1845"/>
      <c r="LIK123" s="1538"/>
      <c r="LIL123" s="1845"/>
      <c r="LIM123" s="1538"/>
      <c r="LIN123" s="1845"/>
      <c r="LIO123" s="1538"/>
      <c r="LIP123" s="1845"/>
      <c r="LIQ123" s="1538"/>
      <c r="LIR123" s="1845"/>
      <c r="LIS123" s="1538"/>
      <c r="LIT123" s="1845"/>
      <c r="LIU123" s="1538"/>
      <c r="LIV123" s="1845"/>
      <c r="LIW123" s="1538"/>
      <c r="LIX123" s="1845"/>
      <c r="LIY123" s="1538"/>
      <c r="LIZ123" s="1845"/>
      <c r="LJA123" s="1538"/>
      <c r="LJB123" s="1845"/>
      <c r="LJC123" s="1538"/>
      <c r="LJD123" s="1845"/>
      <c r="LJE123" s="1538"/>
      <c r="LJF123" s="1845"/>
      <c r="LJG123" s="1538"/>
      <c r="LJH123" s="1845"/>
      <c r="LJI123" s="1538"/>
      <c r="LJJ123" s="1845"/>
      <c r="LJK123" s="1538"/>
      <c r="LJL123" s="1845"/>
      <c r="LJM123" s="1538"/>
      <c r="LJN123" s="1845"/>
      <c r="LJO123" s="1538"/>
      <c r="LJP123" s="1845"/>
      <c r="LJQ123" s="1538"/>
      <c r="LJR123" s="1845"/>
      <c r="LJS123" s="1538"/>
      <c r="LJT123" s="1845"/>
      <c r="LJU123" s="1538"/>
      <c r="LJV123" s="1845"/>
      <c r="LJW123" s="1538"/>
      <c r="LJX123" s="1845"/>
      <c r="LJY123" s="1538"/>
      <c r="LJZ123" s="1845"/>
      <c r="LKA123" s="1538"/>
      <c r="LKB123" s="1845"/>
      <c r="LKC123" s="1538"/>
      <c r="LKD123" s="1845"/>
      <c r="LKE123" s="1538"/>
      <c r="LKF123" s="1845"/>
      <c r="LKG123" s="1538"/>
      <c r="LKH123" s="1845"/>
      <c r="LKI123" s="1538"/>
      <c r="LKJ123" s="1845"/>
      <c r="LKK123" s="1538"/>
      <c r="LKL123" s="1845"/>
      <c r="LKM123" s="1538"/>
      <c r="LKN123" s="1845"/>
      <c r="LKO123" s="1538"/>
      <c r="LKP123" s="1845"/>
      <c r="LKQ123" s="1538"/>
      <c r="LKR123" s="1845"/>
      <c r="LKS123" s="1538"/>
      <c r="LKT123" s="1845"/>
      <c r="LKU123" s="1538"/>
      <c r="LKV123" s="1845"/>
      <c r="LKW123" s="1538"/>
      <c r="LKX123" s="1845"/>
      <c r="LKY123" s="1538"/>
      <c r="LKZ123" s="1845"/>
      <c r="LLA123" s="1538"/>
      <c r="LLB123" s="1845"/>
      <c r="LLC123" s="1538"/>
      <c r="LLD123" s="1845"/>
      <c r="LLE123" s="1538"/>
      <c r="LLF123" s="1845"/>
      <c r="LLG123" s="1538"/>
      <c r="LLH123" s="1845"/>
      <c r="LLI123" s="1538"/>
      <c r="LLJ123" s="1845"/>
      <c r="LLK123" s="1538"/>
      <c r="LLL123" s="1845"/>
      <c r="LLM123" s="1538"/>
      <c r="LLN123" s="1845"/>
      <c r="LLO123" s="1538"/>
      <c r="LLP123" s="1845"/>
      <c r="LLQ123" s="1538"/>
      <c r="LLR123" s="1845"/>
      <c r="LLS123" s="1538"/>
      <c r="LLT123" s="1845"/>
      <c r="LLU123" s="1538"/>
      <c r="LLV123" s="1845"/>
      <c r="LLW123" s="1538"/>
      <c r="LLX123" s="1845"/>
      <c r="LLY123" s="1538"/>
      <c r="LLZ123" s="1845"/>
      <c r="LMA123" s="1538"/>
      <c r="LMB123" s="1845"/>
      <c r="LMC123" s="1538"/>
      <c r="LMD123" s="1845"/>
      <c r="LME123" s="1538"/>
      <c r="LMF123" s="1845"/>
      <c r="LMG123" s="1538"/>
      <c r="LMH123" s="1845"/>
      <c r="LMI123" s="1538"/>
      <c r="LMJ123" s="1845"/>
      <c r="LMK123" s="1538"/>
      <c r="LML123" s="1845"/>
      <c r="LMM123" s="1538"/>
      <c r="LMN123" s="1845"/>
      <c r="LMO123" s="1538"/>
      <c r="LMP123" s="1845"/>
      <c r="LMQ123" s="1538"/>
      <c r="LMR123" s="1845"/>
      <c r="LMS123" s="1538"/>
      <c r="LMT123" s="1845"/>
      <c r="LMU123" s="1538"/>
      <c r="LMV123" s="1845"/>
      <c r="LMW123" s="1538"/>
      <c r="LMX123" s="1845"/>
      <c r="LMY123" s="1538"/>
      <c r="LMZ123" s="1845"/>
      <c r="LNA123" s="1538"/>
      <c r="LNB123" s="1845"/>
      <c r="LNC123" s="1538"/>
      <c r="LND123" s="1845"/>
      <c r="LNE123" s="1538"/>
      <c r="LNF123" s="1845"/>
      <c r="LNG123" s="1538"/>
      <c r="LNH123" s="1845"/>
      <c r="LNI123" s="1538"/>
      <c r="LNJ123" s="1845"/>
      <c r="LNK123" s="1538"/>
      <c r="LNL123" s="1845"/>
      <c r="LNM123" s="1538"/>
      <c r="LNN123" s="1845"/>
      <c r="LNO123" s="1538"/>
      <c r="LNP123" s="1845"/>
      <c r="LNQ123" s="1538"/>
      <c r="LNR123" s="1845"/>
      <c r="LNS123" s="1538"/>
      <c r="LNT123" s="1845"/>
      <c r="LNU123" s="1538"/>
      <c r="LNV123" s="1845"/>
      <c r="LNW123" s="1538"/>
      <c r="LNX123" s="1845"/>
      <c r="LNY123" s="1538"/>
      <c r="LNZ123" s="1845"/>
      <c r="LOA123" s="1538"/>
      <c r="LOB123" s="1845"/>
      <c r="LOC123" s="1538"/>
      <c r="LOD123" s="1845"/>
      <c r="LOE123" s="1538"/>
      <c r="LOF123" s="1845"/>
      <c r="LOG123" s="1538"/>
      <c r="LOH123" s="1845"/>
      <c r="LOI123" s="1538"/>
      <c r="LOJ123" s="1845"/>
      <c r="LOK123" s="1538"/>
      <c r="LOL123" s="1845"/>
      <c r="LOM123" s="1538"/>
      <c r="LON123" s="1845"/>
      <c r="LOO123" s="1538"/>
      <c r="LOP123" s="1845"/>
      <c r="LOQ123" s="1538"/>
      <c r="LOR123" s="1845"/>
      <c r="LOS123" s="1538"/>
      <c r="LOT123" s="1845"/>
      <c r="LOU123" s="1538"/>
      <c r="LOV123" s="1845"/>
      <c r="LOW123" s="1538"/>
      <c r="LOX123" s="1845"/>
      <c r="LOY123" s="1538"/>
      <c r="LOZ123" s="1845"/>
      <c r="LPA123" s="1538"/>
      <c r="LPB123" s="1845"/>
      <c r="LPC123" s="1538"/>
      <c r="LPD123" s="1845"/>
      <c r="LPE123" s="1538"/>
      <c r="LPF123" s="1845"/>
      <c r="LPG123" s="1538"/>
      <c r="LPH123" s="1845"/>
      <c r="LPI123" s="1538"/>
      <c r="LPJ123" s="1845"/>
      <c r="LPK123" s="1538"/>
      <c r="LPL123" s="1845"/>
      <c r="LPM123" s="1538"/>
      <c r="LPN123" s="1845"/>
      <c r="LPO123" s="1538"/>
      <c r="LPP123" s="1845"/>
      <c r="LPQ123" s="1538"/>
      <c r="LPR123" s="1845"/>
      <c r="LPS123" s="1538"/>
      <c r="LPT123" s="1845"/>
      <c r="LPU123" s="1538"/>
      <c r="LPV123" s="1845"/>
      <c r="LPW123" s="1538"/>
      <c r="LPX123" s="1845"/>
      <c r="LPY123" s="1538"/>
      <c r="LPZ123" s="1845"/>
      <c r="LQA123" s="1538"/>
      <c r="LQB123" s="1845"/>
      <c r="LQC123" s="1538"/>
      <c r="LQD123" s="1845"/>
      <c r="LQE123" s="1538"/>
      <c r="LQF123" s="1845"/>
      <c r="LQG123" s="1538"/>
      <c r="LQH123" s="1845"/>
      <c r="LQI123" s="1538"/>
      <c r="LQJ123" s="1845"/>
      <c r="LQK123" s="1538"/>
      <c r="LQL123" s="1845"/>
      <c r="LQM123" s="1538"/>
      <c r="LQN123" s="1845"/>
      <c r="LQO123" s="1538"/>
      <c r="LQP123" s="1845"/>
      <c r="LQQ123" s="1538"/>
      <c r="LQR123" s="1845"/>
      <c r="LQS123" s="1538"/>
      <c r="LQT123" s="1845"/>
      <c r="LQU123" s="1538"/>
      <c r="LQV123" s="1845"/>
      <c r="LQW123" s="1538"/>
      <c r="LQX123" s="1845"/>
      <c r="LQY123" s="1538"/>
      <c r="LQZ123" s="1845"/>
      <c r="LRA123" s="1538"/>
      <c r="LRB123" s="1845"/>
      <c r="LRC123" s="1538"/>
      <c r="LRD123" s="1845"/>
      <c r="LRE123" s="1538"/>
      <c r="LRF123" s="1845"/>
      <c r="LRG123" s="1538"/>
      <c r="LRH123" s="1845"/>
      <c r="LRI123" s="1538"/>
      <c r="LRJ123" s="1845"/>
      <c r="LRK123" s="1538"/>
      <c r="LRL123" s="1845"/>
      <c r="LRM123" s="1538"/>
      <c r="LRN123" s="1845"/>
      <c r="LRO123" s="1538"/>
      <c r="LRP123" s="1845"/>
      <c r="LRQ123" s="1538"/>
      <c r="LRR123" s="1845"/>
      <c r="LRS123" s="1538"/>
      <c r="LRT123" s="1845"/>
      <c r="LRU123" s="1538"/>
      <c r="LRV123" s="1845"/>
      <c r="LRW123" s="1538"/>
      <c r="LRX123" s="1845"/>
      <c r="LRY123" s="1538"/>
      <c r="LRZ123" s="1845"/>
      <c r="LSA123" s="1538"/>
      <c r="LSB123" s="1845"/>
      <c r="LSC123" s="1538"/>
      <c r="LSD123" s="1845"/>
      <c r="LSE123" s="1538"/>
      <c r="LSF123" s="1845"/>
      <c r="LSG123" s="1538"/>
      <c r="LSH123" s="1845"/>
      <c r="LSI123" s="1538"/>
      <c r="LSJ123" s="1845"/>
      <c r="LSK123" s="1538"/>
      <c r="LSL123" s="1845"/>
      <c r="LSM123" s="1538"/>
      <c r="LSN123" s="1845"/>
      <c r="LSO123" s="1538"/>
      <c r="LSP123" s="1845"/>
      <c r="LSQ123" s="1538"/>
      <c r="LSR123" s="1845"/>
      <c r="LSS123" s="1538"/>
      <c r="LST123" s="1845"/>
      <c r="LSU123" s="1538"/>
      <c r="LSV123" s="1845"/>
      <c r="LSW123" s="1538"/>
      <c r="LSX123" s="1845"/>
      <c r="LSY123" s="1538"/>
      <c r="LSZ123" s="1845"/>
      <c r="LTA123" s="1538"/>
      <c r="LTB123" s="1845"/>
      <c r="LTC123" s="1538"/>
      <c r="LTD123" s="1845"/>
      <c r="LTE123" s="1538"/>
      <c r="LTF123" s="1845"/>
      <c r="LTG123" s="1538"/>
      <c r="LTH123" s="1845"/>
      <c r="LTI123" s="1538"/>
      <c r="LTJ123" s="1845"/>
      <c r="LTK123" s="1538"/>
      <c r="LTL123" s="1845"/>
      <c r="LTM123" s="1538"/>
      <c r="LTN123" s="1845"/>
      <c r="LTO123" s="1538"/>
      <c r="LTP123" s="1845"/>
      <c r="LTQ123" s="1538"/>
      <c r="LTR123" s="1845"/>
      <c r="LTS123" s="1538"/>
      <c r="LTT123" s="1845"/>
      <c r="LTU123" s="1538"/>
      <c r="LTV123" s="1845"/>
      <c r="LTW123" s="1538"/>
      <c r="LTX123" s="1845"/>
      <c r="LTY123" s="1538"/>
      <c r="LTZ123" s="1845"/>
      <c r="LUA123" s="1538"/>
      <c r="LUB123" s="1845"/>
      <c r="LUC123" s="1538"/>
      <c r="LUD123" s="1845"/>
      <c r="LUE123" s="1538"/>
      <c r="LUF123" s="1845"/>
      <c r="LUG123" s="1538"/>
      <c r="LUH123" s="1845"/>
      <c r="LUI123" s="1538"/>
      <c r="LUJ123" s="1845"/>
      <c r="LUK123" s="1538"/>
      <c r="LUL123" s="1845"/>
      <c r="LUM123" s="1538"/>
      <c r="LUN123" s="1845"/>
      <c r="LUO123" s="1538"/>
      <c r="LUP123" s="1845"/>
      <c r="LUQ123" s="1538"/>
      <c r="LUR123" s="1845"/>
      <c r="LUS123" s="1538"/>
      <c r="LUT123" s="1845"/>
      <c r="LUU123" s="1538"/>
      <c r="LUV123" s="1845"/>
      <c r="LUW123" s="1538"/>
      <c r="LUX123" s="1845"/>
      <c r="LUY123" s="1538"/>
      <c r="LUZ123" s="1845"/>
      <c r="LVA123" s="1538"/>
      <c r="LVB123" s="1845"/>
      <c r="LVC123" s="1538"/>
      <c r="LVD123" s="1845"/>
      <c r="LVE123" s="1538"/>
      <c r="LVF123" s="1845"/>
      <c r="LVG123" s="1538"/>
      <c r="LVH123" s="1845"/>
      <c r="LVI123" s="1538"/>
      <c r="LVJ123" s="1845"/>
      <c r="LVK123" s="1538"/>
      <c r="LVL123" s="1845"/>
      <c r="LVM123" s="1538"/>
      <c r="LVN123" s="1845"/>
      <c r="LVO123" s="1538"/>
      <c r="LVP123" s="1845"/>
      <c r="LVQ123" s="1538"/>
      <c r="LVR123" s="1845"/>
      <c r="LVS123" s="1538"/>
      <c r="LVT123" s="1845"/>
      <c r="LVU123" s="1538"/>
      <c r="LVV123" s="1845"/>
      <c r="LVW123" s="1538"/>
      <c r="LVX123" s="1845"/>
      <c r="LVY123" s="1538"/>
      <c r="LVZ123" s="1845"/>
      <c r="LWA123" s="1538"/>
      <c r="LWB123" s="1845"/>
      <c r="LWC123" s="1538"/>
      <c r="LWD123" s="1845"/>
      <c r="LWE123" s="1538"/>
      <c r="LWF123" s="1845"/>
      <c r="LWG123" s="1538"/>
      <c r="LWH123" s="1845"/>
      <c r="LWI123" s="1538"/>
      <c r="LWJ123" s="1845"/>
      <c r="LWK123" s="1538"/>
      <c r="LWL123" s="1845"/>
      <c r="LWM123" s="1538"/>
      <c r="LWN123" s="1845"/>
      <c r="LWO123" s="1538"/>
      <c r="LWP123" s="1845"/>
      <c r="LWQ123" s="1538"/>
      <c r="LWR123" s="1845"/>
      <c r="LWS123" s="1538"/>
      <c r="LWT123" s="1845"/>
      <c r="LWU123" s="1538"/>
      <c r="LWV123" s="1845"/>
      <c r="LWW123" s="1538"/>
      <c r="LWX123" s="1845"/>
      <c r="LWY123" s="1538"/>
      <c r="LWZ123" s="1845"/>
      <c r="LXA123" s="1538"/>
      <c r="LXB123" s="1845"/>
      <c r="LXC123" s="1538"/>
      <c r="LXD123" s="1845"/>
      <c r="LXE123" s="1538"/>
      <c r="LXF123" s="1845"/>
      <c r="LXG123" s="1538"/>
      <c r="LXH123" s="1845"/>
      <c r="LXI123" s="1538"/>
      <c r="LXJ123" s="1845"/>
      <c r="LXK123" s="1538"/>
      <c r="LXL123" s="1845"/>
      <c r="LXM123" s="1538"/>
      <c r="LXN123" s="1845"/>
      <c r="LXO123" s="1538"/>
      <c r="LXP123" s="1845"/>
      <c r="LXQ123" s="1538"/>
      <c r="LXR123" s="1845"/>
      <c r="LXS123" s="1538"/>
      <c r="LXT123" s="1845"/>
      <c r="LXU123" s="1538"/>
      <c r="LXV123" s="1845"/>
      <c r="LXW123" s="1538"/>
      <c r="LXX123" s="1845"/>
      <c r="LXY123" s="1538"/>
      <c r="LXZ123" s="1845"/>
      <c r="LYA123" s="1538"/>
      <c r="LYB123" s="1845"/>
      <c r="LYC123" s="1538"/>
      <c r="LYD123" s="1845"/>
      <c r="LYE123" s="1538"/>
      <c r="LYF123" s="1845"/>
      <c r="LYG123" s="1538"/>
      <c r="LYH123" s="1845"/>
      <c r="LYI123" s="1538"/>
      <c r="LYJ123" s="1845"/>
      <c r="LYK123" s="1538"/>
      <c r="LYL123" s="1845"/>
      <c r="LYM123" s="1538"/>
      <c r="LYN123" s="1845"/>
      <c r="LYO123" s="1538"/>
      <c r="LYP123" s="1845"/>
      <c r="LYQ123" s="1538"/>
      <c r="LYR123" s="1845"/>
      <c r="LYS123" s="1538"/>
      <c r="LYT123" s="1845"/>
      <c r="LYU123" s="1538"/>
      <c r="LYV123" s="1845"/>
      <c r="LYW123" s="1538"/>
      <c r="LYX123" s="1845"/>
      <c r="LYY123" s="1538"/>
      <c r="LYZ123" s="1845"/>
      <c r="LZA123" s="1538"/>
      <c r="LZB123" s="1845"/>
      <c r="LZC123" s="1538"/>
      <c r="LZD123" s="1845"/>
      <c r="LZE123" s="1538"/>
      <c r="LZF123" s="1845"/>
      <c r="LZG123" s="1538"/>
      <c r="LZH123" s="1845"/>
      <c r="LZI123" s="1538"/>
      <c r="LZJ123" s="1845"/>
      <c r="LZK123" s="1538"/>
      <c r="LZL123" s="1845"/>
      <c r="LZM123" s="1538"/>
      <c r="LZN123" s="1845"/>
      <c r="LZO123" s="1538"/>
      <c r="LZP123" s="1845"/>
      <c r="LZQ123" s="1538"/>
      <c r="LZR123" s="1845"/>
      <c r="LZS123" s="1538"/>
      <c r="LZT123" s="1845"/>
      <c r="LZU123" s="1538"/>
      <c r="LZV123" s="1845"/>
      <c r="LZW123" s="1538"/>
      <c r="LZX123" s="1845"/>
      <c r="LZY123" s="1538"/>
      <c r="LZZ123" s="1845"/>
      <c r="MAA123" s="1538"/>
      <c r="MAB123" s="1845"/>
      <c r="MAC123" s="1538"/>
      <c r="MAD123" s="1845"/>
      <c r="MAE123" s="1538"/>
      <c r="MAF123" s="1845"/>
      <c r="MAG123" s="1538"/>
      <c r="MAH123" s="1845"/>
      <c r="MAI123" s="1538"/>
      <c r="MAJ123" s="1845"/>
      <c r="MAK123" s="1538"/>
      <c r="MAL123" s="1845"/>
      <c r="MAM123" s="1538"/>
      <c r="MAN123" s="1845"/>
      <c r="MAO123" s="1538"/>
      <c r="MAP123" s="1845"/>
      <c r="MAQ123" s="1538"/>
      <c r="MAR123" s="1845"/>
      <c r="MAS123" s="1538"/>
      <c r="MAT123" s="1845"/>
      <c r="MAU123" s="1538"/>
      <c r="MAV123" s="1845"/>
      <c r="MAW123" s="1538"/>
      <c r="MAX123" s="1845"/>
      <c r="MAY123" s="1538"/>
      <c r="MAZ123" s="1845"/>
      <c r="MBA123" s="1538"/>
      <c r="MBB123" s="1845"/>
      <c r="MBC123" s="1538"/>
      <c r="MBD123" s="1845"/>
      <c r="MBE123" s="1538"/>
      <c r="MBF123" s="1845"/>
      <c r="MBG123" s="1538"/>
      <c r="MBH123" s="1845"/>
      <c r="MBI123" s="1538"/>
      <c r="MBJ123" s="1845"/>
      <c r="MBK123" s="1538"/>
      <c r="MBL123" s="1845"/>
      <c r="MBM123" s="1538"/>
      <c r="MBN123" s="1845"/>
      <c r="MBO123" s="1538"/>
      <c r="MBP123" s="1845"/>
      <c r="MBQ123" s="1538"/>
      <c r="MBR123" s="1845"/>
      <c r="MBS123" s="1538"/>
      <c r="MBT123" s="1845"/>
      <c r="MBU123" s="1538"/>
      <c r="MBV123" s="1845"/>
      <c r="MBW123" s="1538"/>
      <c r="MBX123" s="1845"/>
      <c r="MBY123" s="1538"/>
      <c r="MBZ123" s="1845"/>
      <c r="MCA123" s="1538"/>
      <c r="MCB123" s="1845"/>
      <c r="MCC123" s="1538"/>
      <c r="MCD123" s="1845"/>
      <c r="MCE123" s="1538"/>
      <c r="MCF123" s="1845"/>
      <c r="MCG123" s="1538"/>
      <c r="MCH123" s="1845"/>
      <c r="MCI123" s="1538"/>
      <c r="MCJ123" s="1845"/>
      <c r="MCK123" s="1538"/>
      <c r="MCL123" s="1845"/>
      <c r="MCM123" s="1538"/>
      <c r="MCN123" s="1845"/>
      <c r="MCO123" s="1538"/>
      <c r="MCP123" s="1845"/>
      <c r="MCQ123" s="1538"/>
      <c r="MCR123" s="1845"/>
      <c r="MCS123" s="1538"/>
      <c r="MCT123" s="1845"/>
      <c r="MCU123" s="1538"/>
      <c r="MCV123" s="1845"/>
      <c r="MCW123" s="1538"/>
      <c r="MCX123" s="1845"/>
      <c r="MCY123" s="1538"/>
      <c r="MCZ123" s="1845"/>
      <c r="MDA123" s="1538"/>
      <c r="MDB123" s="1845"/>
      <c r="MDC123" s="1538"/>
      <c r="MDD123" s="1845"/>
      <c r="MDE123" s="1538"/>
      <c r="MDF123" s="1845"/>
      <c r="MDG123" s="1538"/>
      <c r="MDH123" s="1845"/>
      <c r="MDI123" s="1538"/>
      <c r="MDJ123" s="1845"/>
      <c r="MDK123" s="1538"/>
      <c r="MDL123" s="1845"/>
      <c r="MDM123" s="1538"/>
      <c r="MDN123" s="1845"/>
      <c r="MDO123" s="1538"/>
      <c r="MDP123" s="1845"/>
      <c r="MDQ123" s="1538"/>
      <c r="MDR123" s="1845"/>
      <c r="MDS123" s="1538"/>
      <c r="MDT123" s="1845"/>
      <c r="MDU123" s="1538"/>
      <c r="MDV123" s="1845"/>
      <c r="MDW123" s="1538"/>
      <c r="MDX123" s="1845"/>
      <c r="MDY123" s="1538"/>
      <c r="MDZ123" s="1845"/>
      <c r="MEA123" s="1538"/>
      <c r="MEB123" s="1845"/>
      <c r="MEC123" s="1538"/>
      <c r="MED123" s="1845"/>
      <c r="MEE123" s="1538"/>
      <c r="MEF123" s="1845"/>
      <c r="MEG123" s="1538"/>
      <c r="MEH123" s="1845"/>
      <c r="MEI123" s="1538"/>
      <c r="MEJ123" s="1845"/>
      <c r="MEK123" s="1538"/>
      <c r="MEL123" s="1845"/>
      <c r="MEM123" s="1538"/>
      <c r="MEN123" s="1845"/>
      <c r="MEO123" s="1538"/>
      <c r="MEP123" s="1845"/>
      <c r="MEQ123" s="1538"/>
      <c r="MER123" s="1845"/>
      <c r="MES123" s="1538"/>
      <c r="MET123" s="1845"/>
      <c r="MEU123" s="1538"/>
      <c r="MEV123" s="1845"/>
      <c r="MEW123" s="1538"/>
      <c r="MEX123" s="1845"/>
      <c r="MEY123" s="1538"/>
      <c r="MEZ123" s="1845"/>
      <c r="MFA123" s="1538"/>
      <c r="MFB123" s="1845"/>
      <c r="MFC123" s="1538"/>
      <c r="MFD123" s="1845"/>
      <c r="MFE123" s="1538"/>
      <c r="MFF123" s="1845"/>
      <c r="MFG123" s="1538"/>
      <c r="MFH123" s="1845"/>
      <c r="MFI123" s="1538"/>
      <c r="MFJ123" s="1845"/>
      <c r="MFK123" s="1538"/>
      <c r="MFL123" s="1845"/>
      <c r="MFM123" s="1538"/>
      <c r="MFN123" s="1845"/>
      <c r="MFO123" s="1538"/>
      <c r="MFP123" s="1845"/>
      <c r="MFQ123" s="1538"/>
      <c r="MFR123" s="1845"/>
      <c r="MFS123" s="1538"/>
      <c r="MFT123" s="1845"/>
      <c r="MFU123" s="1538"/>
      <c r="MFV123" s="1845"/>
      <c r="MFW123" s="1538"/>
      <c r="MFX123" s="1845"/>
      <c r="MFY123" s="1538"/>
      <c r="MFZ123" s="1845"/>
      <c r="MGA123" s="1538"/>
      <c r="MGB123" s="1845"/>
      <c r="MGC123" s="1538"/>
      <c r="MGD123" s="1845"/>
      <c r="MGE123" s="1538"/>
      <c r="MGF123" s="1845"/>
      <c r="MGG123" s="1538"/>
      <c r="MGH123" s="1845"/>
      <c r="MGI123" s="1538"/>
      <c r="MGJ123" s="1845"/>
      <c r="MGK123" s="1538"/>
      <c r="MGL123" s="1845"/>
      <c r="MGM123" s="1538"/>
      <c r="MGN123" s="1845"/>
      <c r="MGO123" s="1538"/>
      <c r="MGP123" s="1845"/>
      <c r="MGQ123" s="1538"/>
      <c r="MGR123" s="1845"/>
      <c r="MGS123" s="1538"/>
      <c r="MGT123" s="1845"/>
      <c r="MGU123" s="1538"/>
      <c r="MGV123" s="1845"/>
      <c r="MGW123" s="1538"/>
      <c r="MGX123" s="1845"/>
      <c r="MGY123" s="1538"/>
      <c r="MGZ123" s="1845"/>
      <c r="MHA123" s="1538"/>
      <c r="MHB123" s="1845"/>
      <c r="MHC123" s="1538"/>
      <c r="MHD123" s="1845"/>
      <c r="MHE123" s="1538"/>
      <c r="MHF123" s="1845"/>
      <c r="MHG123" s="1538"/>
      <c r="MHH123" s="1845"/>
      <c r="MHI123" s="1538"/>
      <c r="MHJ123" s="1845"/>
      <c r="MHK123" s="1538"/>
      <c r="MHL123" s="1845"/>
      <c r="MHM123" s="1538"/>
      <c r="MHN123" s="1845"/>
      <c r="MHO123" s="1538"/>
      <c r="MHP123" s="1845"/>
      <c r="MHQ123" s="1538"/>
      <c r="MHR123" s="1845"/>
      <c r="MHS123" s="1538"/>
      <c r="MHT123" s="1845"/>
      <c r="MHU123" s="1538"/>
      <c r="MHV123" s="1845"/>
      <c r="MHW123" s="1538"/>
      <c r="MHX123" s="1845"/>
      <c r="MHY123" s="1538"/>
      <c r="MHZ123" s="1845"/>
      <c r="MIA123" s="1538"/>
      <c r="MIB123" s="1845"/>
      <c r="MIC123" s="1538"/>
      <c r="MID123" s="1845"/>
      <c r="MIE123" s="1538"/>
      <c r="MIF123" s="1845"/>
      <c r="MIG123" s="1538"/>
      <c r="MIH123" s="1845"/>
      <c r="MII123" s="1538"/>
      <c r="MIJ123" s="1845"/>
      <c r="MIK123" s="1538"/>
      <c r="MIL123" s="1845"/>
      <c r="MIM123" s="1538"/>
      <c r="MIN123" s="1845"/>
      <c r="MIO123" s="1538"/>
      <c r="MIP123" s="1845"/>
      <c r="MIQ123" s="1538"/>
      <c r="MIR123" s="1845"/>
      <c r="MIS123" s="1538"/>
      <c r="MIT123" s="1845"/>
      <c r="MIU123" s="1538"/>
      <c r="MIV123" s="1845"/>
      <c r="MIW123" s="1538"/>
      <c r="MIX123" s="1845"/>
      <c r="MIY123" s="1538"/>
      <c r="MIZ123" s="1845"/>
      <c r="MJA123" s="1538"/>
      <c r="MJB123" s="1845"/>
      <c r="MJC123" s="1538"/>
      <c r="MJD123" s="1845"/>
      <c r="MJE123" s="1538"/>
      <c r="MJF123" s="1845"/>
      <c r="MJG123" s="1538"/>
      <c r="MJH123" s="1845"/>
      <c r="MJI123" s="1538"/>
      <c r="MJJ123" s="1845"/>
      <c r="MJK123" s="1538"/>
      <c r="MJL123" s="1845"/>
      <c r="MJM123" s="1538"/>
      <c r="MJN123" s="1845"/>
      <c r="MJO123" s="1538"/>
      <c r="MJP123" s="1845"/>
      <c r="MJQ123" s="1538"/>
      <c r="MJR123" s="1845"/>
      <c r="MJS123" s="1538"/>
      <c r="MJT123" s="1845"/>
      <c r="MJU123" s="1538"/>
      <c r="MJV123" s="1845"/>
      <c r="MJW123" s="1538"/>
      <c r="MJX123" s="1845"/>
      <c r="MJY123" s="1538"/>
      <c r="MJZ123" s="1845"/>
      <c r="MKA123" s="1538"/>
      <c r="MKB123" s="1845"/>
      <c r="MKC123" s="1538"/>
      <c r="MKD123" s="1845"/>
      <c r="MKE123" s="1538"/>
      <c r="MKF123" s="1845"/>
      <c r="MKG123" s="1538"/>
      <c r="MKH123" s="1845"/>
      <c r="MKI123" s="1538"/>
      <c r="MKJ123" s="1845"/>
      <c r="MKK123" s="1538"/>
      <c r="MKL123" s="1845"/>
      <c r="MKM123" s="1538"/>
      <c r="MKN123" s="1845"/>
      <c r="MKO123" s="1538"/>
      <c r="MKP123" s="1845"/>
      <c r="MKQ123" s="1538"/>
      <c r="MKR123" s="1845"/>
      <c r="MKS123" s="1538"/>
      <c r="MKT123" s="1845"/>
      <c r="MKU123" s="1538"/>
      <c r="MKV123" s="1845"/>
      <c r="MKW123" s="1538"/>
      <c r="MKX123" s="1845"/>
      <c r="MKY123" s="1538"/>
      <c r="MKZ123" s="1845"/>
      <c r="MLA123" s="1538"/>
      <c r="MLB123" s="1845"/>
      <c r="MLC123" s="1538"/>
      <c r="MLD123" s="1845"/>
      <c r="MLE123" s="1538"/>
      <c r="MLF123" s="1845"/>
      <c r="MLG123" s="1538"/>
      <c r="MLH123" s="1845"/>
      <c r="MLI123" s="1538"/>
      <c r="MLJ123" s="1845"/>
      <c r="MLK123" s="1538"/>
      <c r="MLL123" s="1845"/>
      <c r="MLM123" s="1538"/>
      <c r="MLN123" s="1845"/>
      <c r="MLO123" s="1538"/>
      <c r="MLP123" s="1845"/>
      <c r="MLQ123" s="1538"/>
      <c r="MLR123" s="1845"/>
      <c r="MLS123" s="1538"/>
      <c r="MLT123" s="1845"/>
      <c r="MLU123" s="1538"/>
      <c r="MLV123" s="1845"/>
      <c r="MLW123" s="1538"/>
      <c r="MLX123" s="1845"/>
      <c r="MLY123" s="1538"/>
      <c r="MLZ123" s="1845"/>
      <c r="MMA123" s="1538"/>
      <c r="MMB123" s="1845"/>
      <c r="MMC123" s="1538"/>
      <c r="MMD123" s="1845"/>
      <c r="MME123" s="1538"/>
      <c r="MMF123" s="1845"/>
      <c r="MMG123" s="1538"/>
      <c r="MMH123" s="1845"/>
      <c r="MMI123" s="1538"/>
      <c r="MMJ123" s="1845"/>
      <c r="MMK123" s="1538"/>
      <c r="MML123" s="1845"/>
      <c r="MMM123" s="1538"/>
      <c r="MMN123" s="1845"/>
      <c r="MMO123" s="1538"/>
      <c r="MMP123" s="1845"/>
      <c r="MMQ123" s="1538"/>
      <c r="MMR123" s="1845"/>
      <c r="MMS123" s="1538"/>
      <c r="MMT123" s="1845"/>
      <c r="MMU123" s="1538"/>
      <c r="MMV123" s="1845"/>
      <c r="MMW123" s="1538"/>
      <c r="MMX123" s="1845"/>
      <c r="MMY123" s="1538"/>
      <c r="MMZ123" s="1845"/>
      <c r="MNA123" s="1538"/>
      <c r="MNB123" s="1845"/>
      <c r="MNC123" s="1538"/>
      <c r="MND123" s="1845"/>
      <c r="MNE123" s="1538"/>
      <c r="MNF123" s="1845"/>
      <c r="MNG123" s="1538"/>
      <c r="MNH123" s="1845"/>
      <c r="MNI123" s="1538"/>
      <c r="MNJ123" s="1845"/>
      <c r="MNK123" s="1538"/>
      <c r="MNL123" s="1845"/>
      <c r="MNM123" s="1538"/>
      <c r="MNN123" s="1845"/>
      <c r="MNO123" s="1538"/>
      <c r="MNP123" s="1845"/>
      <c r="MNQ123" s="1538"/>
      <c r="MNR123" s="1845"/>
      <c r="MNS123" s="1538"/>
      <c r="MNT123" s="1845"/>
      <c r="MNU123" s="1538"/>
      <c r="MNV123" s="1845"/>
      <c r="MNW123" s="1538"/>
      <c r="MNX123" s="1845"/>
      <c r="MNY123" s="1538"/>
      <c r="MNZ123" s="1845"/>
      <c r="MOA123" s="1538"/>
      <c r="MOB123" s="1845"/>
      <c r="MOC123" s="1538"/>
      <c r="MOD123" s="1845"/>
      <c r="MOE123" s="1538"/>
      <c r="MOF123" s="1845"/>
      <c r="MOG123" s="1538"/>
      <c r="MOH123" s="1845"/>
      <c r="MOI123" s="1538"/>
      <c r="MOJ123" s="1845"/>
      <c r="MOK123" s="1538"/>
      <c r="MOL123" s="1845"/>
      <c r="MOM123" s="1538"/>
      <c r="MON123" s="1845"/>
      <c r="MOO123" s="1538"/>
      <c r="MOP123" s="1845"/>
      <c r="MOQ123" s="1538"/>
      <c r="MOR123" s="1845"/>
      <c r="MOS123" s="1538"/>
      <c r="MOT123" s="1845"/>
      <c r="MOU123" s="1538"/>
      <c r="MOV123" s="1845"/>
      <c r="MOW123" s="1538"/>
      <c r="MOX123" s="1845"/>
      <c r="MOY123" s="1538"/>
      <c r="MOZ123" s="1845"/>
      <c r="MPA123" s="1538"/>
      <c r="MPB123" s="1845"/>
      <c r="MPC123" s="1538"/>
      <c r="MPD123" s="1845"/>
      <c r="MPE123" s="1538"/>
      <c r="MPF123" s="1845"/>
      <c r="MPG123" s="1538"/>
      <c r="MPH123" s="1845"/>
      <c r="MPI123" s="1538"/>
      <c r="MPJ123" s="1845"/>
      <c r="MPK123" s="1538"/>
      <c r="MPL123" s="1845"/>
      <c r="MPM123" s="1538"/>
      <c r="MPN123" s="1845"/>
      <c r="MPO123" s="1538"/>
      <c r="MPP123" s="1845"/>
      <c r="MPQ123" s="1538"/>
      <c r="MPR123" s="1845"/>
      <c r="MPS123" s="1538"/>
      <c r="MPT123" s="1845"/>
      <c r="MPU123" s="1538"/>
      <c r="MPV123" s="1845"/>
      <c r="MPW123" s="1538"/>
      <c r="MPX123" s="1845"/>
      <c r="MPY123" s="1538"/>
      <c r="MPZ123" s="1845"/>
      <c r="MQA123" s="1538"/>
      <c r="MQB123" s="1845"/>
      <c r="MQC123" s="1538"/>
      <c r="MQD123" s="1845"/>
      <c r="MQE123" s="1538"/>
      <c r="MQF123" s="1845"/>
      <c r="MQG123" s="1538"/>
      <c r="MQH123" s="1845"/>
      <c r="MQI123" s="1538"/>
      <c r="MQJ123" s="1845"/>
      <c r="MQK123" s="1538"/>
      <c r="MQL123" s="1845"/>
      <c r="MQM123" s="1538"/>
      <c r="MQN123" s="1845"/>
      <c r="MQO123" s="1538"/>
      <c r="MQP123" s="1845"/>
      <c r="MQQ123" s="1538"/>
      <c r="MQR123" s="1845"/>
      <c r="MQS123" s="1538"/>
      <c r="MQT123" s="1845"/>
      <c r="MQU123" s="1538"/>
      <c r="MQV123" s="1845"/>
      <c r="MQW123" s="1538"/>
      <c r="MQX123" s="1845"/>
      <c r="MQY123" s="1538"/>
      <c r="MQZ123" s="1845"/>
      <c r="MRA123" s="1538"/>
      <c r="MRB123" s="1845"/>
      <c r="MRC123" s="1538"/>
      <c r="MRD123" s="1845"/>
      <c r="MRE123" s="1538"/>
      <c r="MRF123" s="1845"/>
      <c r="MRG123" s="1538"/>
      <c r="MRH123" s="1845"/>
      <c r="MRI123" s="1538"/>
      <c r="MRJ123" s="1845"/>
      <c r="MRK123" s="1538"/>
      <c r="MRL123" s="1845"/>
      <c r="MRM123" s="1538"/>
      <c r="MRN123" s="1845"/>
      <c r="MRO123" s="1538"/>
      <c r="MRP123" s="1845"/>
      <c r="MRQ123" s="1538"/>
      <c r="MRR123" s="1845"/>
      <c r="MRS123" s="1538"/>
      <c r="MRT123" s="1845"/>
      <c r="MRU123" s="1538"/>
      <c r="MRV123" s="1845"/>
      <c r="MRW123" s="1538"/>
      <c r="MRX123" s="1845"/>
      <c r="MRY123" s="1538"/>
      <c r="MRZ123" s="1845"/>
      <c r="MSA123" s="1538"/>
      <c r="MSB123" s="1845"/>
      <c r="MSC123" s="1538"/>
      <c r="MSD123" s="1845"/>
      <c r="MSE123" s="1538"/>
      <c r="MSF123" s="1845"/>
      <c r="MSG123" s="1538"/>
      <c r="MSH123" s="1845"/>
      <c r="MSI123" s="1538"/>
      <c r="MSJ123" s="1845"/>
      <c r="MSK123" s="1538"/>
      <c r="MSL123" s="1845"/>
      <c r="MSM123" s="1538"/>
      <c r="MSN123" s="1845"/>
      <c r="MSO123" s="1538"/>
      <c r="MSP123" s="1845"/>
      <c r="MSQ123" s="1538"/>
      <c r="MSR123" s="1845"/>
      <c r="MSS123" s="1538"/>
      <c r="MST123" s="1845"/>
      <c r="MSU123" s="1538"/>
      <c r="MSV123" s="1845"/>
      <c r="MSW123" s="1538"/>
      <c r="MSX123" s="1845"/>
      <c r="MSY123" s="1538"/>
      <c r="MSZ123" s="1845"/>
      <c r="MTA123" s="1538"/>
      <c r="MTB123" s="1845"/>
      <c r="MTC123" s="1538"/>
      <c r="MTD123" s="1845"/>
      <c r="MTE123" s="1538"/>
      <c r="MTF123" s="1845"/>
      <c r="MTG123" s="1538"/>
      <c r="MTH123" s="1845"/>
      <c r="MTI123" s="1538"/>
      <c r="MTJ123" s="1845"/>
      <c r="MTK123" s="1538"/>
      <c r="MTL123" s="1845"/>
      <c r="MTM123" s="1538"/>
      <c r="MTN123" s="1845"/>
      <c r="MTO123" s="1538"/>
      <c r="MTP123" s="1845"/>
      <c r="MTQ123" s="1538"/>
      <c r="MTR123" s="1845"/>
      <c r="MTS123" s="1538"/>
      <c r="MTT123" s="1845"/>
      <c r="MTU123" s="1538"/>
      <c r="MTV123" s="1845"/>
      <c r="MTW123" s="1538"/>
      <c r="MTX123" s="1845"/>
      <c r="MTY123" s="1538"/>
      <c r="MTZ123" s="1845"/>
      <c r="MUA123" s="1538"/>
      <c r="MUB123" s="1845"/>
      <c r="MUC123" s="1538"/>
      <c r="MUD123" s="1845"/>
      <c r="MUE123" s="1538"/>
      <c r="MUF123" s="1845"/>
      <c r="MUG123" s="1538"/>
      <c r="MUH123" s="1845"/>
      <c r="MUI123" s="1538"/>
      <c r="MUJ123" s="1845"/>
      <c r="MUK123" s="1538"/>
      <c r="MUL123" s="1845"/>
      <c r="MUM123" s="1538"/>
      <c r="MUN123" s="1845"/>
      <c r="MUO123" s="1538"/>
      <c r="MUP123" s="1845"/>
      <c r="MUQ123" s="1538"/>
      <c r="MUR123" s="1845"/>
      <c r="MUS123" s="1538"/>
      <c r="MUT123" s="1845"/>
      <c r="MUU123" s="1538"/>
      <c r="MUV123" s="1845"/>
      <c r="MUW123" s="1538"/>
      <c r="MUX123" s="1845"/>
      <c r="MUY123" s="1538"/>
      <c r="MUZ123" s="1845"/>
      <c r="MVA123" s="1538"/>
      <c r="MVB123" s="1845"/>
      <c r="MVC123" s="1538"/>
      <c r="MVD123" s="1845"/>
      <c r="MVE123" s="1538"/>
      <c r="MVF123" s="1845"/>
      <c r="MVG123" s="1538"/>
      <c r="MVH123" s="1845"/>
      <c r="MVI123" s="1538"/>
      <c r="MVJ123" s="1845"/>
      <c r="MVK123" s="1538"/>
      <c r="MVL123" s="1845"/>
      <c r="MVM123" s="1538"/>
      <c r="MVN123" s="1845"/>
      <c r="MVO123" s="1538"/>
      <c r="MVP123" s="1845"/>
      <c r="MVQ123" s="1538"/>
      <c r="MVR123" s="1845"/>
      <c r="MVS123" s="1538"/>
      <c r="MVT123" s="1845"/>
      <c r="MVU123" s="1538"/>
      <c r="MVV123" s="1845"/>
      <c r="MVW123" s="1538"/>
      <c r="MVX123" s="1845"/>
      <c r="MVY123" s="1538"/>
      <c r="MVZ123" s="1845"/>
      <c r="MWA123" s="1538"/>
      <c r="MWB123" s="1845"/>
      <c r="MWC123" s="1538"/>
      <c r="MWD123" s="1845"/>
      <c r="MWE123" s="1538"/>
      <c r="MWF123" s="1845"/>
      <c r="MWG123" s="1538"/>
      <c r="MWH123" s="1845"/>
      <c r="MWI123" s="1538"/>
      <c r="MWJ123" s="1845"/>
      <c r="MWK123" s="1538"/>
      <c r="MWL123" s="1845"/>
      <c r="MWM123" s="1538"/>
      <c r="MWN123" s="1845"/>
      <c r="MWO123" s="1538"/>
      <c r="MWP123" s="1845"/>
      <c r="MWQ123" s="1538"/>
      <c r="MWR123" s="1845"/>
      <c r="MWS123" s="1538"/>
      <c r="MWT123" s="1845"/>
      <c r="MWU123" s="1538"/>
      <c r="MWV123" s="1845"/>
      <c r="MWW123" s="1538"/>
      <c r="MWX123" s="1845"/>
      <c r="MWY123" s="1538"/>
      <c r="MWZ123" s="1845"/>
      <c r="MXA123" s="1538"/>
      <c r="MXB123" s="1845"/>
      <c r="MXC123" s="1538"/>
      <c r="MXD123" s="1845"/>
      <c r="MXE123" s="1538"/>
      <c r="MXF123" s="1845"/>
      <c r="MXG123" s="1538"/>
      <c r="MXH123" s="1845"/>
      <c r="MXI123" s="1538"/>
      <c r="MXJ123" s="1845"/>
      <c r="MXK123" s="1538"/>
      <c r="MXL123" s="1845"/>
      <c r="MXM123" s="1538"/>
      <c r="MXN123" s="1845"/>
      <c r="MXO123" s="1538"/>
      <c r="MXP123" s="1845"/>
      <c r="MXQ123" s="1538"/>
      <c r="MXR123" s="1845"/>
      <c r="MXS123" s="1538"/>
      <c r="MXT123" s="1845"/>
      <c r="MXU123" s="1538"/>
      <c r="MXV123" s="1845"/>
      <c r="MXW123" s="1538"/>
      <c r="MXX123" s="1845"/>
      <c r="MXY123" s="1538"/>
      <c r="MXZ123" s="1845"/>
      <c r="MYA123" s="1538"/>
      <c r="MYB123" s="1845"/>
      <c r="MYC123" s="1538"/>
      <c r="MYD123" s="1845"/>
      <c r="MYE123" s="1538"/>
      <c r="MYF123" s="1845"/>
      <c r="MYG123" s="1538"/>
      <c r="MYH123" s="1845"/>
      <c r="MYI123" s="1538"/>
      <c r="MYJ123" s="1845"/>
      <c r="MYK123" s="1538"/>
      <c r="MYL123" s="1845"/>
      <c r="MYM123" s="1538"/>
      <c r="MYN123" s="1845"/>
      <c r="MYO123" s="1538"/>
      <c r="MYP123" s="1845"/>
      <c r="MYQ123" s="1538"/>
      <c r="MYR123" s="1845"/>
      <c r="MYS123" s="1538"/>
      <c r="MYT123" s="1845"/>
      <c r="MYU123" s="1538"/>
      <c r="MYV123" s="1845"/>
      <c r="MYW123" s="1538"/>
      <c r="MYX123" s="1845"/>
      <c r="MYY123" s="1538"/>
      <c r="MYZ123" s="1845"/>
      <c r="MZA123" s="1538"/>
      <c r="MZB123" s="1845"/>
      <c r="MZC123" s="1538"/>
      <c r="MZD123" s="1845"/>
      <c r="MZE123" s="1538"/>
      <c r="MZF123" s="1845"/>
      <c r="MZG123" s="1538"/>
      <c r="MZH123" s="1845"/>
      <c r="MZI123" s="1538"/>
      <c r="MZJ123" s="1845"/>
      <c r="MZK123" s="1538"/>
      <c r="MZL123" s="1845"/>
      <c r="MZM123" s="1538"/>
      <c r="MZN123" s="1845"/>
      <c r="MZO123" s="1538"/>
      <c r="MZP123" s="1845"/>
      <c r="MZQ123" s="1538"/>
      <c r="MZR123" s="1845"/>
      <c r="MZS123" s="1538"/>
      <c r="MZT123" s="1845"/>
      <c r="MZU123" s="1538"/>
      <c r="MZV123" s="1845"/>
      <c r="MZW123" s="1538"/>
      <c r="MZX123" s="1845"/>
      <c r="MZY123" s="1538"/>
      <c r="MZZ123" s="1845"/>
      <c r="NAA123" s="1538"/>
      <c r="NAB123" s="1845"/>
      <c r="NAC123" s="1538"/>
      <c r="NAD123" s="1845"/>
      <c r="NAE123" s="1538"/>
      <c r="NAF123" s="1845"/>
      <c r="NAG123" s="1538"/>
      <c r="NAH123" s="1845"/>
      <c r="NAI123" s="1538"/>
      <c r="NAJ123" s="1845"/>
      <c r="NAK123" s="1538"/>
      <c r="NAL123" s="1845"/>
      <c r="NAM123" s="1538"/>
      <c r="NAN123" s="1845"/>
      <c r="NAO123" s="1538"/>
      <c r="NAP123" s="1845"/>
      <c r="NAQ123" s="1538"/>
      <c r="NAR123" s="1845"/>
      <c r="NAS123" s="1538"/>
      <c r="NAT123" s="1845"/>
      <c r="NAU123" s="1538"/>
      <c r="NAV123" s="1845"/>
      <c r="NAW123" s="1538"/>
      <c r="NAX123" s="1845"/>
      <c r="NAY123" s="1538"/>
      <c r="NAZ123" s="1845"/>
      <c r="NBA123" s="1538"/>
      <c r="NBB123" s="1845"/>
      <c r="NBC123" s="1538"/>
      <c r="NBD123" s="1845"/>
      <c r="NBE123" s="1538"/>
      <c r="NBF123" s="1845"/>
      <c r="NBG123" s="1538"/>
      <c r="NBH123" s="1845"/>
      <c r="NBI123" s="1538"/>
      <c r="NBJ123" s="1845"/>
      <c r="NBK123" s="1538"/>
      <c r="NBL123" s="1845"/>
      <c r="NBM123" s="1538"/>
      <c r="NBN123" s="1845"/>
      <c r="NBO123" s="1538"/>
      <c r="NBP123" s="1845"/>
      <c r="NBQ123" s="1538"/>
      <c r="NBR123" s="1845"/>
      <c r="NBS123" s="1538"/>
      <c r="NBT123" s="1845"/>
      <c r="NBU123" s="1538"/>
      <c r="NBV123" s="1845"/>
      <c r="NBW123" s="1538"/>
      <c r="NBX123" s="1845"/>
      <c r="NBY123" s="1538"/>
      <c r="NBZ123" s="1845"/>
      <c r="NCA123" s="1538"/>
      <c r="NCB123" s="1845"/>
      <c r="NCC123" s="1538"/>
      <c r="NCD123" s="1845"/>
      <c r="NCE123" s="1538"/>
      <c r="NCF123" s="1845"/>
      <c r="NCG123" s="1538"/>
      <c r="NCH123" s="1845"/>
      <c r="NCI123" s="1538"/>
      <c r="NCJ123" s="1845"/>
      <c r="NCK123" s="1538"/>
      <c r="NCL123" s="1845"/>
      <c r="NCM123" s="1538"/>
      <c r="NCN123" s="1845"/>
      <c r="NCO123" s="1538"/>
      <c r="NCP123" s="1845"/>
      <c r="NCQ123" s="1538"/>
      <c r="NCR123" s="1845"/>
      <c r="NCS123" s="1538"/>
      <c r="NCT123" s="1845"/>
      <c r="NCU123" s="1538"/>
      <c r="NCV123" s="1845"/>
      <c r="NCW123" s="1538"/>
      <c r="NCX123" s="1845"/>
      <c r="NCY123" s="1538"/>
      <c r="NCZ123" s="1845"/>
      <c r="NDA123" s="1538"/>
      <c r="NDB123" s="1845"/>
      <c r="NDC123" s="1538"/>
      <c r="NDD123" s="1845"/>
      <c r="NDE123" s="1538"/>
      <c r="NDF123" s="1845"/>
      <c r="NDG123" s="1538"/>
      <c r="NDH123" s="1845"/>
      <c r="NDI123" s="1538"/>
      <c r="NDJ123" s="1845"/>
      <c r="NDK123" s="1538"/>
      <c r="NDL123" s="1845"/>
      <c r="NDM123" s="1538"/>
      <c r="NDN123" s="1845"/>
      <c r="NDO123" s="1538"/>
      <c r="NDP123" s="1845"/>
      <c r="NDQ123" s="1538"/>
      <c r="NDR123" s="1845"/>
      <c r="NDS123" s="1538"/>
      <c r="NDT123" s="1845"/>
      <c r="NDU123" s="1538"/>
      <c r="NDV123" s="1845"/>
      <c r="NDW123" s="1538"/>
      <c r="NDX123" s="1845"/>
      <c r="NDY123" s="1538"/>
      <c r="NDZ123" s="1845"/>
      <c r="NEA123" s="1538"/>
      <c r="NEB123" s="1845"/>
      <c r="NEC123" s="1538"/>
      <c r="NED123" s="1845"/>
      <c r="NEE123" s="1538"/>
      <c r="NEF123" s="1845"/>
      <c r="NEG123" s="1538"/>
      <c r="NEH123" s="1845"/>
      <c r="NEI123" s="1538"/>
      <c r="NEJ123" s="1845"/>
      <c r="NEK123" s="1538"/>
      <c r="NEL123" s="1845"/>
      <c r="NEM123" s="1538"/>
      <c r="NEN123" s="1845"/>
      <c r="NEO123" s="1538"/>
      <c r="NEP123" s="1845"/>
      <c r="NEQ123" s="1538"/>
      <c r="NER123" s="1845"/>
      <c r="NES123" s="1538"/>
      <c r="NET123" s="1845"/>
      <c r="NEU123" s="1538"/>
      <c r="NEV123" s="1845"/>
      <c r="NEW123" s="1538"/>
      <c r="NEX123" s="1845"/>
      <c r="NEY123" s="1538"/>
      <c r="NEZ123" s="1845"/>
      <c r="NFA123" s="1538"/>
      <c r="NFB123" s="1845"/>
      <c r="NFC123" s="1538"/>
      <c r="NFD123" s="1845"/>
      <c r="NFE123" s="1538"/>
      <c r="NFF123" s="1845"/>
      <c r="NFG123" s="1538"/>
      <c r="NFH123" s="1845"/>
      <c r="NFI123" s="1538"/>
      <c r="NFJ123" s="1845"/>
      <c r="NFK123" s="1538"/>
      <c r="NFL123" s="1845"/>
      <c r="NFM123" s="1538"/>
      <c r="NFN123" s="1845"/>
      <c r="NFO123" s="1538"/>
      <c r="NFP123" s="1845"/>
      <c r="NFQ123" s="1538"/>
      <c r="NFR123" s="1845"/>
      <c r="NFS123" s="1538"/>
      <c r="NFT123" s="1845"/>
      <c r="NFU123" s="1538"/>
      <c r="NFV123" s="1845"/>
      <c r="NFW123" s="1538"/>
      <c r="NFX123" s="1845"/>
      <c r="NFY123" s="1538"/>
      <c r="NFZ123" s="1845"/>
      <c r="NGA123" s="1538"/>
      <c r="NGB123" s="1845"/>
      <c r="NGC123" s="1538"/>
      <c r="NGD123" s="1845"/>
      <c r="NGE123" s="1538"/>
      <c r="NGF123" s="1845"/>
      <c r="NGG123" s="1538"/>
      <c r="NGH123" s="1845"/>
      <c r="NGI123" s="1538"/>
      <c r="NGJ123" s="1845"/>
      <c r="NGK123" s="1538"/>
      <c r="NGL123" s="1845"/>
      <c r="NGM123" s="1538"/>
      <c r="NGN123" s="1845"/>
      <c r="NGO123" s="1538"/>
      <c r="NGP123" s="1845"/>
      <c r="NGQ123" s="1538"/>
      <c r="NGR123" s="1845"/>
      <c r="NGS123" s="1538"/>
      <c r="NGT123" s="1845"/>
      <c r="NGU123" s="1538"/>
      <c r="NGV123" s="1845"/>
      <c r="NGW123" s="1538"/>
      <c r="NGX123" s="1845"/>
      <c r="NGY123" s="1538"/>
      <c r="NGZ123" s="1845"/>
      <c r="NHA123" s="1538"/>
      <c r="NHB123" s="1845"/>
      <c r="NHC123" s="1538"/>
      <c r="NHD123" s="1845"/>
      <c r="NHE123" s="1538"/>
      <c r="NHF123" s="1845"/>
      <c r="NHG123" s="1538"/>
      <c r="NHH123" s="1845"/>
      <c r="NHI123" s="1538"/>
      <c r="NHJ123" s="1845"/>
      <c r="NHK123" s="1538"/>
      <c r="NHL123" s="1845"/>
      <c r="NHM123" s="1538"/>
      <c r="NHN123" s="1845"/>
      <c r="NHO123" s="1538"/>
      <c r="NHP123" s="1845"/>
      <c r="NHQ123" s="1538"/>
      <c r="NHR123" s="1845"/>
      <c r="NHS123" s="1538"/>
      <c r="NHT123" s="1845"/>
      <c r="NHU123" s="1538"/>
      <c r="NHV123" s="1845"/>
      <c r="NHW123" s="1538"/>
      <c r="NHX123" s="1845"/>
      <c r="NHY123" s="1538"/>
      <c r="NHZ123" s="1845"/>
      <c r="NIA123" s="1538"/>
      <c r="NIB123" s="1845"/>
      <c r="NIC123" s="1538"/>
      <c r="NID123" s="1845"/>
      <c r="NIE123" s="1538"/>
      <c r="NIF123" s="1845"/>
      <c r="NIG123" s="1538"/>
      <c r="NIH123" s="1845"/>
      <c r="NII123" s="1538"/>
      <c r="NIJ123" s="1845"/>
      <c r="NIK123" s="1538"/>
      <c r="NIL123" s="1845"/>
      <c r="NIM123" s="1538"/>
      <c r="NIN123" s="1845"/>
      <c r="NIO123" s="1538"/>
      <c r="NIP123" s="1845"/>
      <c r="NIQ123" s="1538"/>
      <c r="NIR123" s="1845"/>
      <c r="NIS123" s="1538"/>
      <c r="NIT123" s="1845"/>
      <c r="NIU123" s="1538"/>
      <c r="NIV123" s="1845"/>
      <c r="NIW123" s="1538"/>
      <c r="NIX123" s="1845"/>
      <c r="NIY123" s="1538"/>
      <c r="NIZ123" s="1845"/>
      <c r="NJA123" s="1538"/>
      <c r="NJB123" s="1845"/>
      <c r="NJC123" s="1538"/>
      <c r="NJD123" s="1845"/>
      <c r="NJE123" s="1538"/>
      <c r="NJF123" s="1845"/>
      <c r="NJG123" s="1538"/>
      <c r="NJH123" s="1845"/>
      <c r="NJI123" s="1538"/>
      <c r="NJJ123" s="1845"/>
      <c r="NJK123" s="1538"/>
      <c r="NJL123" s="1845"/>
      <c r="NJM123" s="1538"/>
      <c r="NJN123" s="1845"/>
      <c r="NJO123" s="1538"/>
      <c r="NJP123" s="1845"/>
      <c r="NJQ123" s="1538"/>
      <c r="NJR123" s="1845"/>
      <c r="NJS123" s="1538"/>
      <c r="NJT123" s="1845"/>
      <c r="NJU123" s="1538"/>
      <c r="NJV123" s="1845"/>
      <c r="NJW123" s="1538"/>
      <c r="NJX123" s="1845"/>
      <c r="NJY123" s="1538"/>
      <c r="NJZ123" s="1845"/>
      <c r="NKA123" s="1538"/>
      <c r="NKB123" s="1845"/>
      <c r="NKC123" s="1538"/>
      <c r="NKD123" s="1845"/>
      <c r="NKE123" s="1538"/>
      <c r="NKF123" s="1845"/>
      <c r="NKG123" s="1538"/>
      <c r="NKH123" s="1845"/>
      <c r="NKI123" s="1538"/>
      <c r="NKJ123" s="1845"/>
      <c r="NKK123" s="1538"/>
      <c r="NKL123" s="1845"/>
      <c r="NKM123" s="1538"/>
      <c r="NKN123" s="1845"/>
      <c r="NKO123" s="1538"/>
      <c r="NKP123" s="1845"/>
      <c r="NKQ123" s="1538"/>
      <c r="NKR123" s="1845"/>
      <c r="NKS123" s="1538"/>
      <c r="NKT123" s="1845"/>
      <c r="NKU123" s="1538"/>
      <c r="NKV123" s="1845"/>
      <c r="NKW123" s="1538"/>
      <c r="NKX123" s="1845"/>
      <c r="NKY123" s="1538"/>
      <c r="NKZ123" s="1845"/>
      <c r="NLA123" s="1538"/>
      <c r="NLB123" s="1845"/>
      <c r="NLC123" s="1538"/>
      <c r="NLD123" s="1845"/>
      <c r="NLE123" s="1538"/>
      <c r="NLF123" s="1845"/>
      <c r="NLG123" s="1538"/>
      <c r="NLH123" s="1845"/>
      <c r="NLI123" s="1538"/>
      <c r="NLJ123" s="1845"/>
      <c r="NLK123" s="1538"/>
      <c r="NLL123" s="1845"/>
      <c r="NLM123" s="1538"/>
      <c r="NLN123" s="1845"/>
      <c r="NLO123" s="1538"/>
      <c r="NLP123" s="1845"/>
      <c r="NLQ123" s="1538"/>
      <c r="NLR123" s="1845"/>
      <c r="NLS123" s="1538"/>
      <c r="NLT123" s="1845"/>
      <c r="NLU123" s="1538"/>
      <c r="NLV123" s="1845"/>
      <c r="NLW123" s="1538"/>
      <c r="NLX123" s="1845"/>
      <c r="NLY123" s="1538"/>
      <c r="NLZ123" s="1845"/>
      <c r="NMA123" s="1538"/>
      <c r="NMB123" s="1845"/>
      <c r="NMC123" s="1538"/>
      <c r="NMD123" s="1845"/>
      <c r="NME123" s="1538"/>
      <c r="NMF123" s="1845"/>
      <c r="NMG123" s="1538"/>
      <c r="NMH123" s="1845"/>
      <c r="NMI123" s="1538"/>
      <c r="NMJ123" s="1845"/>
      <c r="NMK123" s="1538"/>
      <c r="NML123" s="1845"/>
      <c r="NMM123" s="1538"/>
      <c r="NMN123" s="1845"/>
      <c r="NMO123" s="1538"/>
      <c r="NMP123" s="1845"/>
      <c r="NMQ123" s="1538"/>
      <c r="NMR123" s="1845"/>
      <c r="NMS123" s="1538"/>
      <c r="NMT123" s="1845"/>
      <c r="NMU123" s="1538"/>
      <c r="NMV123" s="1845"/>
      <c r="NMW123" s="1538"/>
      <c r="NMX123" s="1845"/>
      <c r="NMY123" s="1538"/>
      <c r="NMZ123" s="1845"/>
      <c r="NNA123" s="1538"/>
      <c r="NNB123" s="1845"/>
      <c r="NNC123" s="1538"/>
      <c r="NND123" s="1845"/>
      <c r="NNE123" s="1538"/>
      <c r="NNF123" s="1845"/>
      <c r="NNG123" s="1538"/>
      <c r="NNH123" s="1845"/>
      <c r="NNI123" s="1538"/>
      <c r="NNJ123" s="1845"/>
      <c r="NNK123" s="1538"/>
      <c r="NNL123" s="1845"/>
      <c r="NNM123" s="1538"/>
      <c r="NNN123" s="1845"/>
      <c r="NNO123" s="1538"/>
      <c r="NNP123" s="1845"/>
      <c r="NNQ123" s="1538"/>
      <c r="NNR123" s="1845"/>
      <c r="NNS123" s="1538"/>
      <c r="NNT123" s="1845"/>
      <c r="NNU123" s="1538"/>
      <c r="NNV123" s="1845"/>
      <c r="NNW123" s="1538"/>
      <c r="NNX123" s="1845"/>
      <c r="NNY123" s="1538"/>
      <c r="NNZ123" s="1845"/>
      <c r="NOA123" s="1538"/>
      <c r="NOB123" s="1845"/>
      <c r="NOC123" s="1538"/>
      <c r="NOD123" s="1845"/>
      <c r="NOE123" s="1538"/>
      <c r="NOF123" s="1845"/>
      <c r="NOG123" s="1538"/>
      <c r="NOH123" s="1845"/>
      <c r="NOI123" s="1538"/>
      <c r="NOJ123" s="1845"/>
      <c r="NOK123" s="1538"/>
      <c r="NOL123" s="1845"/>
      <c r="NOM123" s="1538"/>
      <c r="NON123" s="1845"/>
      <c r="NOO123" s="1538"/>
      <c r="NOP123" s="1845"/>
      <c r="NOQ123" s="1538"/>
      <c r="NOR123" s="1845"/>
      <c r="NOS123" s="1538"/>
      <c r="NOT123" s="1845"/>
      <c r="NOU123" s="1538"/>
      <c r="NOV123" s="1845"/>
      <c r="NOW123" s="1538"/>
      <c r="NOX123" s="1845"/>
      <c r="NOY123" s="1538"/>
      <c r="NOZ123" s="1845"/>
      <c r="NPA123" s="1538"/>
      <c r="NPB123" s="1845"/>
      <c r="NPC123" s="1538"/>
      <c r="NPD123" s="1845"/>
      <c r="NPE123" s="1538"/>
      <c r="NPF123" s="1845"/>
      <c r="NPG123" s="1538"/>
      <c r="NPH123" s="1845"/>
      <c r="NPI123" s="1538"/>
      <c r="NPJ123" s="1845"/>
      <c r="NPK123" s="1538"/>
      <c r="NPL123" s="1845"/>
      <c r="NPM123" s="1538"/>
      <c r="NPN123" s="1845"/>
      <c r="NPO123" s="1538"/>
      <c r="NPP123" s="1845"/>
      <c r="NPQ123" s="1538"/>
      <c r="NPR123" s="1845"/>
      <c r="NPS123" s="1538"/>
      <c r="NPT123" s="1845"/>
      <c r="NPU123" s="1538"/>
      <c r="NPV123" s="1845"/>
      <c r="NPW123" s="1538"/>
      <c r="NPX123" s="1845"/>
      <c r="NPY123" s="1538"/>
      <c r="NPZ123" s="1845"/>
      <c r="NQA123" s="1538"/>
      <c r="NQB123" s="1845"/>
      <c r="NQC123" s="1538"/>
      <c r="NQD123" s="1845"/>
      <c r="NQE123" s="1538"/>
      <c r="NQF123" s="1845"/>
      <c r="NQG123" s="1538"/>
      <c r="NQH123" s="1845"/>
      <c r="NQI123" s="1538"/>
      <c r="NQJ123" s="1845"/>
      <c r="NQK123" s="1538"/>
      <c r="NQL123" s="1845"/>
      <c r="NQM123" s="1538"/>
      <c r="NQN123" s="1845"/>
      <c r="NQO123" s="1538"/>
      <c r="NQP123" s="1845"/>
      <c r="NQQ123" s="1538"/>
      <c r="NQR123" s="1845"/>
      <c r="NQS123" s="1538"/>
      <c r="NQT123" s="1845"/>
      <c r="NQU123" s="1538"/>
      <c r="NQV123" s="1845"/>
      <c r="NQW123" s="1538"/>
      <c r="NQX123" s="1845"/>
      <c r="NQY123" s="1538"/>
      <c r="NQZ123" s="1845"/>
      <c r="NRA123" s="1538"/>
      <c r="NRB123" s="1845"/>
      <c r="NRC123" s="1538"/>
      <c r="NRD123" s="1845"/>
      <c r="NRE123" s="1538"/>
      <c r="NRF123" s="1845"/>
      <c r="NRG123" s="1538"/>
      <c r="NRH123" s="1845"/>
      <c r="NRI123" s="1538"/>
      <c r="NRJ123" s="1845"/>
      <c r="NRK123" s="1538"/>
      <c r="NRL123" s="1845"/>
      <c r="NRM123" s="1538"/>
      <c r="NRN123" s="1845"/>
      <c r="NRO123" s="1538"/>
      <c r="NRP123" s="1845"/>
      <c r="NRQ123" s="1538"/>
      <c r="NRR123" s="1845"/>
      <c r="NRS123" s="1538"/>
      <c r="NRT123" s="1845"/>
      <c r="NRU123" s="1538"/>
      <c r="NRV123" s="1845"/>
      <c r="NRW123" s="1538"/>
      <c r="NRX123" s="1845"/>
      <c r="NRY123" s="1538"/>
      <c r="NRZ123" s="1845"/>
      <c r="NSA123" s="1538"/>
      <c r="NSB123" s="1845"/>
      <c r="NSC123" s="1538"/>
      <c r="NSD123" s="1845"/>
      <c r="NSE123" s="1538"/>
      <c r="NSF123" s="1845"/>
      <c r="NSG123" s="1538"/>
      <c r="NSH123" s="1845"/>
      <c r="NSI123" s="1538"/>
      <c r="NSJ123" s="1845"/>
      <c r="NSK123" s="1538"/>
      <c r="NSL123" s="1845"/>
      <c r="NSM123" s="1538"/>
      <c r="NSN123" s="1845"/>
      <c r="NSO123" s="1538"/>
      <c r="NSP123" s="1845"/>
      <c r="NSQ123" s="1538"/>
      <c r="NSR123" s="1845"/>
      <c r="NSS123" s="1538"/>
      <c r="NST123" s="1845"/>
      <c r="NSU123" s="1538"/>
      <c r="NSV123" s="1845"/>
      <c r="NSW123" s="1538"/>
      <c r="NSX123" s="1845"/>
      <c r="NSY123" s="1538"/>
      <c r="NSZ123" s="1845"/>
      <c r="NTA123" s="1538"/>
      <c r="NTB123" s="1845"/>
      <c r="NTC123" s="1538"/>
      <c r="NTD123" s="1845"/>
      <c r="NTE123" s="1538"/>
      <c r="NTF123" s="1845"/>
      <c r="NTG123" s="1538"/>
      <c r="NTH123" s="1845"/>
      <c r="NTI123" s="1538"/>
      <c r="NTJ123" s="1845"/>
      <c r="NTK123" s="1538"/>
      <c r="NTL123" s="1845"/>
      <c r="NTM123" s="1538"/>
      <c r="NTN123" s="1845"/>
      <c r="NTO123" s="1538"/>
      <c r="NTP123" s="1845"/>
      <c r="NTQ123" s="1538"/>
      <c r="NTR123" s="1845"/>
      <c r="NTS123" s="1538"/>
      <c r="NTT123" s="1845"/>
      <c r="NTU123" s="1538"/>
      <c r="NTV123" s="1845"/>
      <c r="NTW123" s="1538"/>
      <c r="NTX123" s="1845"/>
      <c r="NTY123" s="1538"/>
      <c r="NTZ123" s="1845"/>
      <c r="NUA123" s="1538"/>
      <c r="NUB123" s="1845"/>
      <c r="NUC123" s="1538"/>
      <c r="NUD123" s="1845"/>
      <c r="NUE123" s="1538"/>
      <c r="NUF123" s="1845"/>
      <c r="NUG123" s="1538"/>
      <c r="NUH123" s="1845"/>
      <c r="NUI123" s="1538"/>
      <c r="NUJ123" s="1845"/>
      <c r="NUK123" s="1538"/>
      <c r="NUL123" s="1845"/>
      <c r="NUM123" s="1538"/>
      <c r="NUN123" s="1845"/>
      <c r="NUO123" s="1538"/>
      <c r="NUP123" s="1845"/>
      <c r="NUQ123" s="1538"/>
      <c r="NUR123" s="1845"/>
      <c r="NUS123" s="1538"/>
      <c r="NUT123" s="1845"/>
      <c r="NUU123" s="1538"/>
      <c r="NUV123" s="1845"/>
      <c r="NUW123" s="1538"/>
      <c r="NUX123" s="1845"/>
      <c r="NUY123" s="1538"/>
      <c r="NUZ123" s="1845"/>
      <c r="NVA123" s="1538"/>
      <c r="NVB123" s="1845"/>
      <c r="NVC123" s="1538"/>
      <c r="NVD123" s="1845"/>
      <c r="NVE123" s="1538"/>
      <c r="NVF123" s="1845"/>
      <c r="NVG123" s="1538"/>
      <c r="NVH123" s="1845"/>
      <c r="NVI123" s="1538"/>
      <c r="NVJ123" s="1845"/>
      <c r="NVK123" s="1538"/>
      <c r="NVL123" s="1845"/>
      <c r="NVM123" s="1538"/>
      <c r="NVN123" s="1845"/>
      <c r="NVO123" s="1538"/>
      <c r="NVP123" s="1845"/>
      <c r="NVQ123" s="1538"/>
      <c r="NVR123" s="1845"/>
      <c r="NVS123" s="1538"/>
      <c r="NVT123" s="1845"/>
      <c r="NVU123" s="1538"/>
      <c r="NVV123" s="1845"/>
      <c r="NVW123" s="1538"/>
      <c r="NVX123" s="1845"/>
      <c r="NVY123" s="1538"/>
      <c r="NVZ123" s="1845"/>
      <c r="NWA123" s="1538"/>
      <c r="NWB123" s="1845"/>
      <c r="NWC123" s="1538"/>
      <c r="NWD123" s="1845"/>
      <c r="NWE123" s="1538"/>
      <c r="NWF123" s="1845"/>
      <c r="NWG123" s="1538"/>
      <c r="NWH123" s="1845"/>
      <c r="NWI123" s="1538"/>
      <c r="NWJ123" s="1845"/>
      <c r="NWK123" s="1538"/>
      <c r="NWL123" s="1845"/>
      <c r="NWM123" s="1538"/>
      <c r="NWN123" s="1845"/>
      <c r="NWO123" s="1538"/>
      <c r="NWP123" s="1845"/>
      <c r="NWQ123" s="1538"/>
      <c r="NWR123" s="1845"/>
      <c r="NWS123" s="1538"/>
      <c r="NWT123" s="1845"/>
      <c r="NWU123" s="1538"/>
      <c r="NWV123" s="1845"/>
      <c r="NWW123" s="1538"/>
      <c r="NWX123" s="1845"/>
      <c r="NWY123" s="1538"/>
      <c r="NWZ123" s="1845"/>
      <c r="NXA123" s="1538"/>
      <c r="NXB123" s="1845"/>
      <c r="NXC123" s="1538"/>
      <c r="NXD123" s="1845"/>
      <c r="NXE123" s="1538"/>
      <c r="NXF123" s="1845"/>
      <c r="NXG123" s="1538"/>
      <c r="NXH123" s="1845"/>
      <c r="NXI123" s="1538"/>
      <c r="NXJ123" s="1845"/>
      <c r="NXK123" s="1538"/>
      <c r="NXL123" s="1845"/>
      <c r="NXM123" s="1538"/>
      <c r="NXN123" s="1845"/>
      <c r="NXO123" s="1538"/>
      <c r="NXP123" s="1845"/>
      <c r="NXQ123" s="1538"/>
      <c r="NXR123" s="1845"/>
      <c r="NXS123" s="1538"/>
      <c r="NXT123" s="1845"/>
      <c r="NXU123" s="1538"/>
      <c r="NXV123" s="1845"/>
      <c r="NXW123" s="1538"/>
      <c r="NXX123" s="1845"/>
      <c r="NXY123" s="1538"/>
      <c r="NXZ123" s="1845"/>
      <c r="NYA123" s="1538"/>
      <c r="NYB123" s="1845"/>
      <c r="NYC123" s="1538"/>
      <c r="NYD123" s="1845"/>
      <c r="NYE123" s="1538"/>
      <c r="NYF123" s="1845"/>
      <c r="NYG123" s="1538"/>
      <c r="NYH123" s="1845"/>
      <c r="NYI123" s="1538"/>
      <c r="NYJ123" s="1845"/>
      <c r="NYK123" s="1538"/>
      <c r="NYL123" s="1845"/>
      <c r="NYM123" s="1538"/>
      <c r="NYN123" s="1845"/>
      <c r="NYO123" s="1538"/>
      <c r="NYP123" s="1845"/>
      <c r="NYQ123" s="1538"/>
      <c r="NYR123" s="1845"/>
      <c r="NYS123" s="1538"/>
      <c r="NYT123" s="1845"/>
      <c r="NYU123" s="1538"/>
      <c r="NYV123" s="1845"/>
      <c r="NYW123" s="1538"/>
      <c r="NYX123" s="1845"/>
      <c r="NYY123" s="1538"/>
      <c r="NYZ123" s="1845"/>
      <c r="NZA123" s="1538"/>
      <c r="NZB123" s="1845"/>
      <c r="NZC123" s="1538"/>
      <c r="NZD123" s="1845"/>
      <c r="NZE123" s="1538"/>
      <c r="NZF123" s="1845"/>
      <c r="NZG123" s="1538"/>
      <c r="NZH123" s="1845"/>
      <c r="NZI123" s="1538"/>
      <c r="NZJ123" s="1845"/>
      <c r="NZK123" s="1538"/>
      <c r="NZL123" s="1845"/>
      <c r="NZM123" s="1538"/>
      <c r="NZN123" s="1845"/>
      <c r="NZO123" s="1538"/>
      <c r="NZP123" s="1845"/>
      <c r="NZQ123" s="1538"/>
      <c r="NZR123" s="1845"/>
      <c r="NZS123" s="1538"/>
      <c r="NZT123" s="1845"/>
      <c r="NZU123" s="1538"/>
      <c r="NZV123" s="1845"/>
      <c r="NZW123" s="1538"/>
      <c r="NZX123" s="1845"/>
      <c r="NZY123" s="1538"/>
      <c r="NZZ123" s="1845"/>
      <c r="OAA123" s="1538"/>
      <c r="OAB123" s="1845"/>
      <c r="OAC123" s="1538"/>
      <c r="OAD123" s="1845"/>
      <c r="OAE123" s="1538"/>
      <c r="OAF123" s="1845"/>
      <c r="OAG123" s="1538"/>
      <c r="OAH123" s="1845"/>
      <c r="OAI123" s="1538"/>
      <c r="OAJ123" s="1845"/>
      <c r="OAK123" s="1538"/>
      <c r="OAL123" s="1845"/>
      <c r="OAM123" s="1538"/>
      <c r="OAN123" s="1845"/>
      <c r="OAO123" s="1538"/>
      <c r="OAP123" s="1845"/>
      <c r="OAQ123" s="1538"/>
      <c r="OAR123" s="1845"/>
      <c r="OAS123" s="1538"/>
      <c r="OAT123" s="1845"/>
      <c r="OAU123" s="1538"/>
      <c r="OAV123" s="1845"/>
      <c r="OAW123" s="1538"/>
      <c r="OAX123" s="1845"/>
      <c r="OAY123" s="1538"/>
      <c r="OAZ123" s="1845"/>
      <c r="OBA123" s="1538"/>
      <c r="OBB123" s="1845"/>
      <c r="OBC123" s="1538"/>
      <c r="OBD123" s="1845"/>
      <c r="OBE123" s="1538"/>
      <c r="OBF123" s="1845"/>
      <c r="OBG123" s="1538"/>
      <c r="OBH123" s="1845"/>
      <c r="OBI123" s="1538"/>
      <c r="OBJ123" s="1845"/>
      <c r="OBK123" s="1538"/>
      <c r="OBL123" s="1845"/>
      <c r="OBM123" s="1538"/>
      <c r="OBN123" s="1845"/>
      <c r="OBO123" s="1538"/>
      <c r="OBP123" s="1845"/>
      <c r="OBQ123" s="1538"/>
      <c r="OBR123" s="1845"/>
      <c r="OBS123" s="1538"/>
      <c r="OBT123" s="1845"/>
      <c r="OBU123" s="1538"/>
      <c r="OBV123" s="1845"/>
      <c r="OBW123" s="1538"/>
      <c r="OBX123" s="1845"/>
      <c r="OBY123" s="1538"/>
      <c r="OBZ123" s="1845"/>
      <c r="OCA123" s="1538"/>
      <c r="OCB123" s="1845"/>
      <c r="OCC123" s="1538"/>
      <c r="OCD123" s="1845"/>
      <c r="OCE123" s="1538"/>
      <c r="OCF123" s="1845"/>
      <c r="OCG123" s="1538"/>
      <c r="OCH123" s="1845"/>
      <c r="OCI123" s="1538"/>
      <c r="OCJ123" s="1845"/>
      <c r="OCK123" s="1538"/>
      <c r="OCL123" s="1845"/>
      <c r="OCM123" s="1538"/>
      <c r="OCN123" s="1845"/>
      <c r="OCO123" s="1538"/>
      <c r="OCP123" s="1845"/>
      <c r="OCQ123" s="1538"/>
      <c r="OCR123" s="1845"/>
      <c r="OCS123" s="1538"/>
      <c r="OCT123" s="1845"/>
      <c r="OCU123" s="1538"/>
      <c r="OCV123" s="1845"/>
      <c r="OCW123" s="1538"/>
      <c r="OCX123" s="1845"/>
      <c r="OCY123" s="1538"/>
      <c r="OCZ123" s="1845"/>
      <c r="ODA123" s="1538"/>
      <c r="ODB123" s="1845"/>
      <c r="ODC123" s="1538"/>
      <c r="ODD123" s="1845"/>
      <c r="ODE123" s="1538"/>
      <c r="ODF123" s="1845"/>
      <c r="ODG123" s="1538"/>
      <c r="ODH123" s="1845"/>
      <c r="ODI123" s="1538"/>
      <c r="ODJ123" s="1845"/>
      <c r="ODK123" s="1538"/>
      <c r="ODL123" s="1845"/>
      <c r="ODM123" s="1538"/>
      <c r="ODN123" s="1845"/>
      <c r="ODO123" s="1538"/>
      <c r="ODP123" s="1845"/>
      <c r="ODQ123" s="1538"/>
      <c r="ODR123" s="1845"/>
      <c r="ODS123" s="1538"/>
      <c r="ODT123" s="1845"/>
      <c r="ODU123" s="1538"/>
      <c r="ODV123" s="1845"/>
      <c r="ODW123" s="1538"/>
      <c r="ODX123" s="1845"/>
      <c r="ODY123" s="1538"/>
      <c r="ODZ123" s="1845"/>
      <c r="OEA123" s="1538"/>
      <c r="OEB123" s="1845"/>
      <c r="OEC123" s="1538"/>
      <c r="OED123" s="1845"/>
      <c r="OEE123" s="1538"/>
      <c r="OEF123" s="1845"/>
      <c r="OEG123" s="1538"/>
      <c r="OEH123" s="1845"/>
      <c r="OEI123" s="1538"/>
      <c r="OEJ123" s="1845"/>
      <c r="OEK123" s="1538"/>
      <c r="OEL123" s="1845"/>
      <c r="OEM123" s="1538"/>
      <c r="OEN123" s="1845"/>
      <c r="OEO123" s="1538"/>
      <c r="OEP123" s="1845"/>
      <c r="OEQ123" s="1538"/>
      <c r="OER123" s="1845"/>
      <c r="OES123" s="1538"/>
      <c r="OET123" s="1845"/>
      <c r="OEU123" s="1538"/>
      <c r="OEV123" s="1845"/>
      <c r="OEW123" s="1538"/>
      <c r="OEX123" s="1845"/>
      <c r="OEY123" s="1538"/>
      <c r="OEZ123" s="1845"/>
      <c r="OFA123" s="1538"/>
      <c r="OFB123" s="1845"/>
      <c r="OFC123" s="1538"/>
      <c r="OFD123" s="1845"/>
      <c r="OFE123" s="1538"/>
      <c r="OFF123" s="1845"/>
      <c r="OFG123" s="1538"/>
      <c r="OFH123" s="1845"/>
      <c r="OFI123" s="1538"/>
      <c r="OFJ123" s="1845"/>
      <c r="OFK123" s="1538"/>
      <c r="OFL123" s="1845"/>
      <c r="OFM123" s="1538"/>
      <c r="OFN123" s="1845"/>
      <c r="OFO123" s="1538"/>
      <c r="OFP123" s="1845"/>
      <c r="OFQ123" s="1538"/>
      <c r="OFR123" s="1845"/>
      <c r="OFS123" s="1538"/>
      <c r="OFT123" s="1845"/>
      <c r="OFU123" s="1538"/>
      <c r="OFV123" s="1845"/>
      <c r="OFW123" s="1538"/>
      <c r="OFX123" s="1845"/>
      <c r="OFY123" s="1538"/>
      <c r="OFZ123" s="1845"/>
      <c r="OGA123" s="1538"/>
      <c r="OGB123" s="1845"/>
      <c r="OGC123" s="1538"/>
      <c r="OGD123" s="1845"/>
      <c r="OGE123" s="1538"/>
      <c r="OGF123" s="1845"/>
      <c r="OGG123" s="1538"/>
      <c r="OGH123" s="1845"/>
      <c r="OGI123" s="1538"/>
      <c r="OGJ123" s="1845"/>
      <c r="OGK123" s="1538"/>
      <c r="OGL123" s="1845"/>
      <c r="OGM123" s="1538"/>
      <c r="OGN123" s="1845"/>
      <c r="OGO123" s="1538"/>
      <c r="OGP123" s="1845"/>
      <c r="OGQ123" s="1538"/>
      <c r="OGR123" s="1845"/>
      <c r="OGS123" s="1538"/>
      <c r="OGT123" s="1845"/>
      <c r="OGU123" s="1538"/>
      <c r="OGV123" s="1845"/>
      <c r="OGW123" s="1538"/>
      <c r="OGX123" s="1845"/>
      <c r="OGY123" s="1538"/>
      <c r="OGZ123" s="1845"/>
      <c r="OHA123" s="1538"/>
      <c r="OHB123" s="1845"/>
      <c r="OHC123" s="1538"/>
      <c r="OHD123" s="1845"/>
      <c r="OHE123" s="1538"/>
      <c r="OHF123" s="1845"/>
      <c r="OHG123" s="1538"/>
      <c r="OHH123" s="1845"/>
      <c r="OHI123" s="1538"/>
      <c r="OHJ123" s="1845"/>
      <c r="OHK123" s="1538"/>
      <c r="OHL123" s="1845"/>
      <c r="OHM123" s="1538"/>
      <c r="OHN123" s="1845"/>
      <c r="OHO123" s="1538"/>
      <c r="OHP123" s="1845"/>
      <c r="OHQ123" s="1538"/>
      <c r="OHR123" s="1845"/>
      <c r="OHS123" s="1538"/>
      <c r="OHT123" s="1845"/>
      <c r="OHU123" s="1538"/>
      <c r="OHV123" s="1845"/>
      <c r="OHW123" s="1538"/>
      <c r="OHX123" s="1845"/>
      <c r="OHY123" s="1538"/>
      <c r="OHZ123" s="1845"/>
      <c r="OIA123" s="1538"/>
      <c r="OIB123" s="1845"/>
      <c r="OIC123" s="1538"/>
      <c r="OID123" s="1845"/>
      <c r="OIE123" s="1538"/>
      <c r="OIF123" s="1845"/>
      <c r="OIG123" s="1538"/>
      <c r="OIH123" s="1845"/>
      <c r="OII123" s="1538"/>
      <c r="OIJ123" s="1845"/>
      <c r="OIK123" s="1538"/>
      <c r="OIL123" s="1845"/>
      <c r="OIM123" s="1538"/>
      <c r="OIN123" s="1845"/>
      <c r="OIO123" s="1538"/>
      <c r="OIP123" s="1845"/>
      <c r="OIQ123" s="1538"/>
      <c r="OIR123" s="1845"/>
      <c r="OIS123" s="1538"/>
      <c r="OIT123" s="1845"/>
      <c r="OIU123" s="1538"/>
      <c r="OIV123" s="1845"/>
      <c r="OIW123" s="1538"/>
      <c r="OIX123" s="1845"/>
      <c r="OIY123" s="1538"/>
      <c r="OIZ123" s="1845"/>
      <c r="OJA123" s="1538"/>
      <c r="OJB123" s="1845"/>
      <c r="OJC123" s="1538"/>
      <c r="OJD123" s="1845"/>
      <c r="OJE123" s="1538"/>
      <c r="OJF123" s="1845"/>
      <c r="OJG123" s="1538"/>
      <c r="OJH123" s="1845"/>
      <c r="OJI123" s="1538"/>
      <c r="OJJ123" s="1845"/>
      <c r="OJK123" s="1538"/>
      <c r="OJL123" s="1845"/>
      <c r="OJM123" s="1538"/>
      <c r="OJN123" s="1845"/>
      <c r="OJO123" s="1538"/>
      <c r="OJP123" s="1845"/>
      <c r="OJQ123" s="1538"/>
      <c r="OJR123" s="1845"/>
      <c r="OJS123" s="1538"/>
      <c r="OJT123" s="1845"/>
      <c r="OJU123" s="1538"/>
      <c r="OJV123" s="1845"/>
      <c r="OJW123" s="1538"/>
      <c r="OJX123" s="1845"/>
      <c r="OJY123" s="1538"/>
      <c r="OJZ123" s="1845"/>
      <c r="OKA123" s="1538"/>
      <c r="OKB123" s="1845"/>
      <c r="OKC123" s="1538"/>
      <c r="OKD123" s="1845"/>
      <c r="OKE123" s="1538"/>
      <c r="OKF123" s="1845"/>
      <c r="OKG123" s="1538"/>
      <c r="OKH123" s="1845"/>
      <c r="OKI123" s="1538"/>
      <c r="OKJ123" s="1845"/>
      <c r="OKK123" s="1538"/>
      <c r="OKL123" s="1845"/>
      <c r="OKM123" s="1538"/>
      <c r="OKN123" s="1845"/>
      <c r="OKO123" s="1538"/>
      <c r="OKP123" s="1845"/>
      <c r="OKQ123" s="1538"/>
      <c r="OKR123" s="1845"/>
      <c r="OKS123" s="1538"/>
      <c r="OKT123" s="1845"/>
      <c r="OKU123" s="1538"/>
      <c r="OKV123" s="1845"/>
      <c r="OKW123" s="1538"/>
      <c r="OKX123" s="1845"/>
      <c r="OKY123" s="1538"/>
      <c r="OKZ123" s="1845"/>
      <c r="OLA123" s="1538"/>
      <c r="OLB123" s="1845"/>
      <c r="OLC123" s="1538"/>
      <c r="OLD123" s="1845"/>
      <c r="OLE123" s="1538"/>
      <c r="OLF123" s="1845"/>
      <c r="OLG123" s="1538"/>
      <c r="OLH123" s="1845"/>
      <c r="OLI123" s="1538"/>
      <c r="OLJ123" s="1845"/>
      <c r="OLK123" s="1538"/>
      <c r="OLL123" s="1845"/>
      <c r="OLM123" s="1538"/>
      <c r="OLN123" s="1845"/>
      <c r="OLO123" s="1538"/>
      <c r="OLP123" s="1845"/>
      <c r="OLQ123" s="1538"/>
      <c r="OLR123" s="1845"/>
      <c r="OLS123" s="1538"/>
      <c r="OLT123" s="1845"/>
      <c r="OLU123" s="1538"/>
      <c r="OLV123" s="1845"/>
      <c r="OLW123" s="1538"/>
      <c r="OLX123" s="1845"/>
      <c r="OLY123" s="1538"/>
      <c r="OLZ123" s="1845"/>
      <c r="OMA123" s="1538"/>
      <c r="OMB123" s="1845"/>
      <c r="OMC123" s="1538"/>
      <c r="OMD123" s="1845"/>
      <c r="OME123" s="1538"/>
      <c r="OMF123" s="1845"/>
      <c r="OMG123" s="1538"/>
      <c r="OMH123" s="1845"/>
      <c r="OMI123" s="1538"/>
      <c r="OMJ123" s="1845"/>
      <c r="OMK123" s="1538"/>
      <c r="OML123" s="1845"/>
      <c r="OMM123" s="1538"/>
      <c r="OMN123" s="1845"/>
      <c r="OMO123" s="1538"/>
      <c r="OMP123" s="1845"/>
      <c r="OMQ123" s="1538"/>
      <c r="OMR123" s="1845"/>
      <c r="OMS123" s="1538"/>
      <c r="OMT123" s="1845"/>
      <c r="OMU123" s="1538"/>
      <c r="OMV123" s="1845"/>
      <c r="OMW123" s="1538"/>
      <c r="OMX123" s="1845"/>
      <c r="OMY123" s="1538"/>
      <c r="OMZ123" s="1845"/>
      <c r="ONA123" s="1538"/>
      <c r="ONB123" s="1845"/>
      <c r="ONC123" s="1538"/>
      <c r="OND123" s="1845"/>
      <c r="ONE123" s="1538"/>
      <c r="ONF123" s="1845"/>
      <c r="ONG123" s="1538"/>
      <c r="ONH123" s="1845"/>
      <c r="ONI123" s="1538"/>
      <c r="ONJ123" s="1845"/>
      <c r="ONK123" s="1538"/>
      <c r="ONL123" s="1845"/>
      <c r="ONM123" s="1538"/>
      <c r="ONN123" s="1845"/>
      <c r="ONO123" s="1538"/>
      <c r="ONP123" s="1845"/>
      <c r="ONQ123" s="1538"/>
      <c r="ONR123" s="1845"/>
      <c r="ONS123" s="1538"/>
      <c r="ONT123" s="1845"/>
      <c r="ONU123" s="1538"/>
      <c r="ONV123" s="1845"/>
      <c r="ONW123" s="1538"/>
      <c r="ONX123" s="1845"/>
      <c r="ONY123" s="1538"/>
      <c r="ONZ123" s="1845"/>
      <c r="OOA123" s="1538"/>
      <c r="OOB123" s="1845"/>
      <c r="OOC123" s="1538"/>
      <c r="OOD123" s="1845"/>
      <c r="OOE123" s="1538"/>
      <c r="OOF123" s="1845"/>
      <c r="OOG123" s="1538"/>
      <c r="OOH123" s="1845"/>
      <c r="OOI123" s="1538"/>
      <c r="OOJ123" s="1845"/>
      <c r="OOK123" s="1538"/>
      <c r="OOL123" s="1845"/>
      <c r="OOM123" s="1538"/>
      <c r="OON123" s="1845"/>
      <c r="OOO123" s="1538"/>
      <c r="OOP123" s="1845"/>
      <c r="OOQ123" s="1538"/>
      <c r="OOR123" s="1845"/>
      <c r="OOS123" s="1538"/>
      <c r="OOT123" s="1845"/>
      <c r="OOU123" s="1538"/>
      <c r="OOV123" s="1845"/>
      <c r="OOW123" s="1538"/>
      <c r="OOX123" s="1845"/>
      <c r="OOY123" s="1538"/>
      <c r="OOZ123" s="1845"/>
      <c r="OPA123" s="1538"/>
      <c r="OPB123" s="1845"/>
      <c r="OPC123" s="1538"/>
      <c r="OPD123" s="1845"/>
      <c r="OPE123" s="1538"/>
      <c r="OPF123" s="1845"/>
      <c r="OPG123" s="1538"/>
      <c r="OPH123" s="1845"/>
      <c r="OPI123" s="1538"/>
      <c r="OPJ123" s="1845"/>
      <c r="OPK123" s="1538"/>
      <c r="OPL123" s="1845"/>
      <c r="OPM123" s="1538"/>
      <c r="OPN123" s="1845"/>
      <c r="OPO123" s="1538"/>
      <c r="OPP123" s="1845"/>
      <c r="OPQ123" s="1538"/>
      <c r="OPR123" s="1845"/>
      <c r="OPS123" s="1538"/>
      <c r="OPT123" s="1845"/>
      <c r="OPU123" s="1538"/>
      <c r="OPV123" s="1845"/>
      <c r="OPW123" s="1538"/>
      <c r="OPX123" s="1845"/>
      <c r="OPY123" s="1538"/>
      <c r="OPZ123" s="1845"/>
      <c r="OQA123" s="1538"/>
      <c r="OQB123" s="1845"/>
      <c r="OQC123" s="1538"/>
      <c r="OQD123" s="1845"/>
      <c r="OQE123" s="1538"/>
      <c r="OQF123" s="1845"/>
      <c r="OQG123" s="1538"/>
      <c r="OQH123" s="1845"/>
      <c r="OQI123" s="1538"/>
      <c r="OQJ123" s="1845"/>
      <c r="OQK123" s="1538"/>
      <c r="OQL123" s="1845"/>
      <c r="OQM123" s="1538"/>
      <c r="OQN123" s="1845"/>
      <c r="OQO123" s="1538"/>
      <c r="OQP123" s="1845"/>
      <c r="OQQ123" s="1538"/>
      <c r="OQR123" s="1845"/>
      <c r="OQS123" s="1538"/>
      <c r="OQT123" s="1845"/>
      <c r="OQU123" s="1538"/>
      <c r="OQV123" s="1845"/>
      <c r="OQW123" s="1538"/>
      <c r="OQX123" s="1845"/>
      <c r="OQY123" s="1538"/>
      <c r="OQZ123" s="1845"/>
      <c r="ORA123" s="1538"/>
      <c r="ORB123" s="1845"/>
      <c r="ORC123" s="1538"/>
      <c r="ORD123" s="1845"/>
      <c r="ORE123" s="1538"/>
      <c r="ORF123" s="1845"/>
      <c r="ORG123" s="1538"/>
      <c r="ORH123" s="1845"/>
      <c r="ORI123" s="1538"/>
      <c r="ORJ123" s="1845"/>
      <c r="ORK123" s="1538"/>
      <c r="ORL123" s="1845"/>
      <c r="ORM123" s="1538"/>
      <c r="ORN123" s="1845"/>
      <c r="ORO123" s="1538"/>
      <c r="ORP123" s="1845"/>
      <c r="ORQ123" s="1538"/>
      <c r="ORR123" s="1845"/>
      <c r="ORS123" s="1538"/>
      <c r="ORT123" s="1845"/>
      <c r="ORU123" s="1538"/>
      <c r="ORV123" s="1845"/>
      <c r="ORW123" s="1538"/>
      <c r="ORX123" s="1845"/>
      <c r="ORY123" s="1538"/>
      <c r="ORZ123" s="1845"/>
      <c r="OSA123" s="1538"/>
      <c r="OSB123" s="1845"/>
      <c r="OSC123" s="1538"/>
      <c r="OSD123" s="1845"/>
      <c r="OSE123" s="1538"/>
      <c r="OSF123" s="1845"/>
      <c r="OSG123" s="1538"/>
      <c r="OSH123" s="1845"/>
      <c r="OSI123" s="1538"/>
      <c r="OSJ123" s="1845"/>
      <c r="OSK123" s="1538"/>
      <c r="OSL123" s="1845"/>
      <c r="OSM123" s="1538"/>
      <c r="OSN123" s="1845"/>
      <c r="OSO123" s="1538"/>
      <c r="OSP123" s="1845"/>
      <c r="OSQ123" s="1538"/>
      <c r="OSR123" s="1845"/>
      <c r="OSS123" s="1538"/>
      <c r="OST123" s="1845"/>
      <c r="OSU123" s="1538"/>
      <c r="OSV123" s="1845"/>
      <c r="OSW123" s="1538"/>
      <c r="OSX123" s="1845"/>
      <c r="OSY123" s="1538"/>
      <c r="OSZ123" s="1845"/>
      <c r="OTA123" s="1538"/>
      <c r="OTB123" s="1845"/>
      <c r="OTC123" s="1538"/>
      <c r="OTD123" s="1845"/>
      <c r="OTE123" s="1538"/>
      <c r="OTF123" s="1845"/>
      <c r="OTG123" s="1538"/>
      <c r="OTH123" s="1845"/>
      <c r="OTI123" s="1538"/>
      <c r="OTJ123" s="1845"/>
      <c r="OTK123" s="1538"/>
      <c r="OTL123" s="1845"/>
      <c r="OTM123" s="1538"/>
      <c r="OTN123" s="1845"/>
      <c r="OTO123" s="1538"/>
      <c r="OTP123" s="1845"/>
      <c r="OTQ123" s="1538"/>
      <c r="OTR123" s="1845"/>
      <c r="OTS123" s="1538"/>
      <c r="OTT123" s="1845"/>
      <c r="OTU123" s="1538"/>
      <c r="OTV123" s="1845"/>
      <c r="OTW123" s="1538"/>
      <c r="OTX123" s="1845"/>
      <c r="OTY123" s="1538"/>
      <c r="OTZ123" s="1845"/>
      <c r="OUA123" s="1538"/>
      <c r="OUB123" s="1845"/>
      <c r="OUC123" s="1538"/>
      <c r="OUD123" s="1845"/>
      <c r="OUE123" s="1538"/>
      <c r="OUF123" s="1845"/>
      <c r="OUG123" s="1538"/>
      <c r="OUH123" s="1845"/>
      <c r="OUI123" s="1538"/>
      <c r="OUJ123" s="1845"/>
      <c r="OUK123" s="1538"/>
      <c r="OUL123" s="1845"/>
      <c r="OUM123" s="1538"/>
      <c r="OUN123" s="1845"/>
      <c r="OUO123" s="1538"/>
      <c r="OUP123" s="1845"/>
      <c r="OUQ123" s="1538"/>
      <c r="OUR123" s="1845"/>
      <c r="OUS123" s="1538"/>
      <c r="OUT123" s="1845"/>
      <c r="OUU123" s="1538"/>
      <c r="OUV123" s="1845"/>
      <c r="OUW123" s="1538"/>
      <c r="OUX123" s="1845"/>
      <c r="OUY123" s="1538"/>
      <c r="OUZ123" s="1845"/>
      <c r="OVA123" s="1538"/>
      <c r="OVB123" s="1845"/>
      <c r="OVC123" s="1538"/>
      <c r="OVD123" s="1845"/>
      <c r="OVE123" s="1538"/>
      <c r="OVF123" s="1845"/>
      <c r="OVG123" s="1538"/>
      <c r="OVH123" s="1845"/>
      <c r="OVI123" s="1538"/>
      <c r="OVJ123" s="1845"/>
      <c r="OVK123" s="1538"/>
      <c r="OVL123" s="1845"/>
      <c r="OVM123" s="1538"/>
      <c r="OVN123" s="1845"/>
      <c r="OVO123" s="1538"/>
      <c r="OVP123" s="1845"/>
      <c r="OVQ123" s="1538"/>
      <c r="OVR123" s="1845"/>
      <c r="OVS123" s="1538"/>
      <c r="OVT123" s="1845"/>
      <c r="OVU123" s="1538"/>
      <c r="OVV123" s="1845"/>
      <c r="OVW123" s="1538"/>
      <c r="OVX123" s="1845"/>
      <c r="OVY123" s="1538"/>
      <c r="OVZ123" s="1845"/>
      <c r="OWA123" s="1538"/>
      <c r="OWB123" s="1845"/>
      <c r="OWC123" s="1538"/>
      <c r="OWD123" s="1845"/>
      <c r="OWE123" s="1538"/>
      <c r="OWF123" s="1845"/>
      <c r="OWG123" s="1538"/>
      <c r="OWH123" s="1845"/>
      <c r="OWI123" s="1538"/>
      <c r="OWJ123" s="1845"/>
      <c r="OWK123" s="1538"/>
      <c r="OWL123" s="1845"/>
      <c r="OWM123" s="1538"/>
      <c r="OWN123" s="1845"/>
      <c r="OWO123" s="1538"/>
      <c r="OWP123" s="1845"/>
      <c r="OWQ123" s="1538"/>
      <c r="OWR123" s="1845"/>
      <c r="OWS123" s="1538"/>
      <c r="OWT123" s="1845"/>
      <c r="OWU123" s="1538"/>
      <c r="OWV123" s="1845"/>
      <c r="OWW123" s="1538"/>
      <c r="OWX123" s="1845"/>
      <c r="OWY123" s="1538"/>
      <c r="OWZ123" s="1845"/>
      <c r="OXA123" s="1538"/>
      <c r="OXB123" s="1845"/>
      <c r="OXC123" s="1538"/>
      <c r="OXD123" s="1845"/>
      <c r="OXE123" s="1538"/>
      <c r="OXF123" s="1845"/>
      <c r="OXG123" s="1538"/>
      <c r="OXH123" s="1845"/>
      <c r="OXI123" s="1538"/>
      <c r="OXJ123" s="1845"/>
      <c r="OXK123" s="1538"/>
      <c r="OXL123" s="1845"/>
      <c r="OXM123" s="1538"/>
      <c r="OXN123" s="1845"/>
      <c r="OXO123" s="1538"/>
      <c r="OXP123" s="1845"/>
      <c r="OXQ123" s="1538"/>
      <c r="OXR123" s="1845"/>
      <c r="OXS123" s="1538"/>
      <c r="OXT123" s="1845"/>
      <c r="OXU123" s="1538"/>
      <c r="OXV123" s="1845"/>
      <c r="OXW123" s="1538"/>
      <c r="OXX123" s="1845"/>
      <c r="OXY123" s="1538"/>
      <c r="OXZ123" s="1845"/>
      <c r="OYA123" s="1538"/>
      <c r="OYB123" s="1845"/>
      <c r="OYC123" s="1538"/>
      <c r="OYD123" s="1845"/>
      <c r="OYE123" s="1538"/>
      <c r="OYF123" s="1845"/>
      <c r="OYG123" s="1538"/>
      <c r="OYH123" s="1845"/>
      <c r="OYI123" s="1538"/>
      <c r="OYJ123" s="1845"/>
      <c r="OYK123" s="1538"/>
      <c r="OYL123" s="1845"/>
      <c r="OYM123" s="1538"/>
      <c r="OYN123" s="1845"/>
      <c r="OYO123" s="1538"/>
      <c r="OYP123" s="1845"/>
      <c r="OYQ123" s="1538"/>
      <c r="OYR123" s="1845"/>
      <c r="OYS123" s="1538"/>
      <c r="OYT123" s="1845"/>
      <c r="OYU123" s="1538"/>
      <c r="OYV123" s="1845"/>
      <c r="OYW123" s="1538"/>
      <c r="OYX123" s="1845"/>
      <c r="OYY123" s="1538"/>
      <c r="OYZ123" s="1845"/>
      <c r="OZA123" s="1538"/>
      <c r="OZB123" s="1845"/>
      <c r="OZC123" s="1538"/>
      <c r="OZD123" s="1845"/>
      <c r="OZE123" s="1538"/>
      <c r="OZF123" s="1845"/>
      <c r="OZG123" s="1538"/>
      <c r="OZH123" s="1845"/>
      <c r="OZI123" s="1538"/>
      <c r="OZJ123" s="1845"/>
      <c r="OZK123" s="1538"/>
      <c r="OZL123" s="1845"/>
      <c r="OZM123" s="1538"/>
      <c r="OZN123" s="1845"/>
      <c r="OZO123" s="1538"/>
      <c r="OZP123" s="1845"/>
      <c r="OZQ123" s="1538"/>
      <c r="OZR123" s="1845"/>
      <c r="OZS123" s="1538"/>
      <c r="OZT123" s="1845"/>
      <c r="OZU123" s="1538"/>
      <c r="OZV123" s="1845"/>
      <c r="OZW123" s="1538"/>
      <c r="OZX123" s="1845"/>
      <c r="OZY123" s="1538"/>
      <c r="OZZ123" s="1845"/>
      <c r="PAA123" s="1538"/>
      <c r="PAB123" s="1845"/>
      <c r="PAC123" s="1538"/>
      <c r="PAD123" s="1845"/>
      <c r="PAE123" s="1538"/>
      <c r="PAF123" s="1845"/>
      <c r="PAG123" s="1538"/>
      <c r="PAH123" s="1845"/>
      <c r="PAI123" s="1538"/>
      <c r="PAJ123" s="1845"/>
      <c r="PAK123" s="1538"/>
      <c r="PAL123" s="1845"/>
      <c r="PAM123" s="1538"/>
      <c r="PAN123" s="1845"/>
      <c r="PAO123" s="1538"/>
      <c r="PAP123" s="1845"/>
      <c r="PAQ123" s="1538"/>
      <c r="PAR123" s="1845"/>
      <c r="PAS123" s="1538"/>
      <c r="PAT123" s="1845"/>
      <c r="PAU123" s="1538"/>
      <c r="PAV123" s="1845"/>
      <c r="PAW123" s="1538"/>
      <c r="PAX123" s="1845"/>
      <c r="PAY123" s="1538"/>
      <c r="PAZ123" s="1845"/>
      <c r="PBA123" s="1538"/>
      <c r="PBB123" s="1845"/>
      <c r="PBC123" s="1538"/>
      <c r="PBD123" s="1845"/>
      <c r="PBE123" s="1538"/>
      <c r="PBF123" s="1845"/>
      <c r="PBG123" s="1538"/>
      <c r="PBH123" s="1845"/>
      <c r="PBI123" s="1538"/>
      <c r="PBJ123" s="1845"/>
      <c r="PBK123" s="1538"/>
      <c r="PBL123" s="1845"/>
      <c r="PBM123" s="1538"/>
      <c r="PBN123" s="1845"/>
      <c r="PBO123" s="1538"/>
      <c r="PBP123" s="1845"/>
      <c r="PBQ123" s="1538"/>
      <c r="PBR123" s="1845"/>
      <c r="PBS123" s="1538"/>
      <c r="PBT123" s="1845"/>
      <c r="PBU123" s="1538"/>
      <c r="PBV123" s="1845"/>
      <c r="PBW123" s="1538"/>
      <c r="PBX123" s="1845"/>
      <c r="PBY123" s="1538"/>
      <c r="PBZ123" s="1845"/>
      <c r="PCA123" s="1538"/>
      <c r="PCB123" s="1845"/>
      <c r="PCC123" s="1538"/>
      <c r="PCD123" s="1845"/>
      <c r="PCE123" s="1538"/>
      <c r="PCF123" s="1845"/>
      <c r="PCG123" s="1538"/>
      <c r="PCH123" s="1845"/>
      <c r="PCI123" s="1538"/>
      <c r="PCJ123" s="1845"/>
      <c r="PCK123" s="1538"/>
      <c r="PCL123" s="1845"/>
      <c r="PCM123" s="1538"/>
      <c r="PCN123" s="1845"/>
      <c r="PCO123" s="1538"/>
      <c r="PCP123" s="1845"/>
      <c r="PCQ123" s="1538"/>
      <c r="PCR123" s="1845"/>
      <c r="PCS123" s="1538"/>
      <c r="PCT123" s="1845"/>
      <c r="PCU123" s="1538"/>
      <c r="PCV123" s="1845"/>
      <c r="PCW123" s="1538"/>
      <c r="PCX123" s="1845"/>
      <c r="PCY123" s="1538"/>
      <c r="PCZ123" s="1845"/>
      <c r="PDA123" s="1538"/>
      <c r="PDB123" s="1845"/>
      <c r="PDC123" s="1538"/>
      <c r="PDD123" s="1845"/>
      <c r="PDE123" s="1538"/>
      <c r="PDF123" s="1845"/>
      <c r="PDG123" s="1538"/>
      <c r="PDH123" s="1845"/>
      <c r="PDI123" s="1538"/>
      <c r="PDJ123" s="1845"/>
      <c r="PDK123" s="1538"/>
      <c r="PDL123" s="1845"/>
      <c r="PDM123" s="1538"/>
      <c r="PDN123" s="1845"/>
      <c r="PDO123" s="1538"/>
      <c r="PDP123" s="1845"/>
      <c r="PDQ123" s="1538"/>
      <c r="PDR123" s="1845"/>
      <c r="PDS123" s="1538"/>
      <c r="PDT123" s="1845"/>
      <c r="PDU123" s="1538"/>
      <c r="PDV123" s="1845"/>
      <c r="PDW123" s="1538"/>
      <c r="PDX123" s="1845"/>
      <c r="PDY123" s="1538"/>
      <c r="PDZ123" s="1845"/>
      <c r="PEA123" s="1538"/>
      <c r="PEB123" s="1845"/>
      <c r="PEC123" s="1538"/>
      <c r="PED123" s="1845"/>
      <c r="PEE123" s="1538"/>
      <c r="PEF123" s="1845"/>
      <c r="PEG123" s="1538"/>
      <c r="PEH123" s="1845"/>
      <c r="PEI123" s="1538"/>
      <c r="PEJ123" s="1845"/>
      <c r="PEK123" s="1538"/>
      <c r="PEL123" s="1845"/>
      <c r="PEM123" s="1538"/>
      <c r="PEN123" s="1845"/>
      <c r="PEO123" s="1538"/>
      <c r="PEP123" s="1845"/>
      <c r="PEQ123" s="1538"/>
      <c r="PER123" s="1845"/>
      <c r="PES123" s="1538"/>
      <c r="PET123" s="1845"/>
      <c r="PEU123" s="1538"/>
      <c r="PEV123" s="1845"/>
      <c r="PEW123" s="1538"/>
      <c r="PEX123" s="1845"/>
      <c r="PEY123" s="1538"/>
      <c r="PEZ123" s="1845"/>
      <c r="PFA123" s="1538"/>
      <c r="PFB123" s="1845"/>
      <c r="PFC123" s="1538"/>
      <c r="PFD123" s="1845"/>
      <c r="PFE123" s="1538"/>
      <c r="PFF123" s="1845"/>
      <c r="PFG123" s="1538"/>
      <c r="PFH123" s="1845"/>
      <c r="PFI123" s="1538"/>
      <c r="PFJ123" s="1845"/>
      <c r="PFK123" s="1538"/>
      <c r="PFL123" s="1845"/>
      <c r="PFM123" s="1538"/>
      <c r="PFN123" s="1845"/>
      <c r="PFO123" s="1538"/>
      <c r="PFP123" s="1845"/>
      <c r="PFQ123" s="1538"/>
      <c r="PFR123" s="1845"/>
      <c r="PFS123" s="1538"/>
      <c r="PFT123" s="1845"/>
      <c r="PFU123" s="1538"/>
      <c r="PFV123" s="1845"/>
      <c r="PFW123" s="1538"/>
      <c r="PFX123" s="1845"/>
      <c r="PFY123" s="1538"/>
      <c r="PFZ123" s="1845"/>
      <c r="PGA123" s="1538"/>
      <c r="PGB123" s="1845"/>
      <c r="PGC123" s="1538"/>
      <c r="PGD123" s="1845"/>
      <c r="PGE123" s="1538"/>
      <c r="PGF123" s="1845"/>
      <c r="PGG123" s="1538"/>
      <c r="PGH123" s="1845"/>
      <c r="PGI123" s="1538"/>
      <c r="PGJ123" s="1845"/>
      <c r="PGK123" s="1538"/>
      <c r="PGL123" s="1845"/>
      <c r="PGM123" s="1538"/>
      <c r="PGN123" s="1845"/>
      <c r="PGO123" s="1538"/>
      <c r="PGP123" s="1845"/>
      <c r="PGQ123" s="1538"/>
      <c r="PGR123" s="1845"/>
      <c r="PGS123" s="1538"/>
      <c r="PGT123" s="1845"/>
      <c r="PGU123" s="1538"/>
      <c r="PGV123" s="1845"/>
      <c r="PGW123" s="1538"/>
      <c r="PGX123" s="1845"/>
      <c r="PGY123" s="1538"/>
      <c r="PGZ123" s="1845"/>
      <c r="PHA123" s="1538"/>
      <c r="PHB123" s="1845"/>
      <c r="PHC123" s="1538"/>
      <c r="PHD123" s="1845"/>
      <c r="PHE123" s="1538"/>
      <c r="PHF123" s="1845"/>
      <c r="PHG123" s="1538"/>
      <c r="PHH123" s="1845"/>
      <c r="PHI123" s="1538"/>
      <c r="PHJ123" s="1845"/>
      <c r="PHK123" s="1538"/>
      <c r="PHL123" s="1845"/>
      <c r="PHM123" s="1538"/>
      <c r="PHN123" s="1845"/>
      <c r="PHO123" s="1538"/>
      <c r="PHP123" s="1845"/>
      <c r="PHQ123" s="1538"/>
      <c r="PHR123" s="1845"/>
      <c r="PHS123" s="1538"/>
      <c r="PHT123" s="1845"/>
      <c r="PHU123" s="1538"/>
      <c r="PHV123" s="1845"/>
      <c r="PHW123" s="1538"/>
      <c r="PHX123" s="1845"/>
      <c r="PHY123" s="1538"/>
      <c r="PHZ123" s="1845"/>
      <c r="PIA123" s="1538"/>
      <c r="PIB123" s="1845"/>
      <c r="PIC123" s="1538"/>
      <c r="PID123" s="1845"/>
      <c r="PIE123" s="1538"/>
      <c r="PIF123" s="1845"/>
      <c r="PIG123" s="1538"/>
      <c r="PIH123" s="1845"/>
      <c r="PII123" s="1538"/>
      <c r="PIJ123" s="1845"/>
      <c r="PIK123" s="1538"/>
      <c r="PIL123" s="1845"/>
      <c r="PIM123" s="1538"/>
      <c r="PIN123" s="1845"/>
      <c r="PIO123" s="1538"/>
      <c r="PIP123" s="1845"/>
      <c r="PIQ123" s="1538"/>
      <c r="PIR123" s="1845"/>
      <c r="PIS123" s="1538"/>
      <c r="PIT123" s="1845"/>
      <c r="PIU123" s="1538"/>
      <c r="PIV123" s="1845"/>
      <c r="PIW123" s="1538"/>
      <c r="PIX123" s="1845"/>
      <c r="PIY123" s="1538"/>
      <c r="PIZ123" s="1845"/>
      <c r="PJA123" s="1538"/>
      <c r="PJB123" s="1845"/>
      <c r="PJC123" s="1538"/>
      <c r="PJD123" s="1845"/>
      <c r="PJE123" s="1538"/>
      <c r="PJF123" s="1845"/>
      <c r="PJG123" s="1538"/>
      <c r="PJH123" s="1845"/>
      <c r="PJI123" s="1538"/>
      <c r="PJJ123" s="1845"/>
      <c r="PJK123" s="1538"/>
      <c r="PJL123" s="1845"/>
      <c r="PJM123" s="1538"/>
      <c r="PJN123" s="1845"/>
      <c r="PJO123" s="1538"/>
      <c r="PJP123" s="1845"/>
      <c r="PJQ123" s="1538"/>
      <c r="PJR123" s="1845"/>
      <c r="PJS123" s="1538"/>
      <c r="PJT123" s="1845"/>
      <c r="PJU123" s="1538"/>
      <c r="PJV123" s="1845"/>
      <c r="PJW123" s="1538"/>
      <c r="PJX123" s="1845"/>
      <c r="PJY123" s="1538"/>
      <c r="PJZ123" s="1845"/>
      <c r="PKA123" s="1538"/>
      <c r="PKB123" s="1845"/>
      <c r="PKC123" s="1538"/>
      <c r="PKD123" s="1845"/>
      <c r="PKE123" s="1538"/>
      <c r="PKF123" s="1845"/>
      <c r="PKG123" s="1538"/>
      <c r="PKH123" s="1845"/>
      <c r="PKI123" s="1538"/>
      <c r="PKJ123" s="1845"/>
      <c r="PKK123" s="1538"/>
      <c r="PKL123" s="1845"/>
      <c r="PKM123" s="1538"/>
      <c r="PKN123" s="1845"/>
      <c r="PKO123" s="1538"/>
      <c r="PKP123" s="1845"/>
      <c r="PKQ123" s="1538"/>
      <c r="PKR123" s="1845"/>
      <c r="PKS123" s="1538"/>
      <c r="PKT123" s="1845"/>
      <c r="PKU123" s="1538"/>
      <c r="PKV123" s="1845"/>
      <c r="PKW123" s="1538"/>
      <c r="PKX123" s="1845"/>
      <c r="PKY123" s="1538"/>
      <c r="PKZ123" s="1845"/>
      <c r="PLA123" s="1538"/>
      <c r="PLB123" s="1845"/>
      <c r="PLC123" s="1538"/>
      <c r="PLD123" s="1845"/>
      <c r="PLE123" s="1538"/>
      <c r="PLF123" s="1845"/>
      <c r="PLG123" s="1538"/>
      <c r="PLH123" s="1845"/>
      <c r="PLI123" s="1538"/>
      <c r="PLJ123" s="1845"/>
      <c r="PLK123" s="1538"/>
      <c r="PLL123" s="1845"/>
      <c r="PLM123" s="1538"/>
      <c r="PLN123" s="1845"/>
      <c r="PLO123" s="1538"/>
      <c r="PLP123" s="1845"/>
      <c r="PLQ123" s="1538"/>
      <c r="PLR123" s="1845"/>
      <c r="PLS123" s="1538"/>
      <c r="PLT123" s="1845"/>
      <c r="PLU123" s="1538"/>
      <c r="PLV123" s="1845"/>
      <c r="PLW123" s="1538"/>
      <c r="PLX123" s="1845"/>
      <c r="PLY123" s="1538"/>
      <c r="PLZ123" s="1845"/>
      <c r="PMA123" s="1538"/>
      <c r="PMB123" s="1845"/>
      <c r="PMC123" s="1538"/>
      <c r="PMD123" s="1845"/>
      <c r="PME123" s="1538"/>
      <c r="PMF123" s="1845"/>
      <c r="PMG123" s="1538"/>
      <c r="PMH123" s="1845"/>
      <c r="PMI123" s="1538"/>
      <c r="PMJ123" s="1845"/>
      <c r="PMK123" s="1538"/>
      <c r="PML123" s="1845"/>
      <c r="PMM123" s="1538"/>
      <c r="PMN123" s="1845"/>
      <c r="PMO123" s="1538"/>
      <c r="PMP123" s="1845"/>
      <c r="PMQ123" s="1538"/>
      <c r="PMR123" s="1845"/>
      <c r="PMS123" s="1538"/>
      <c r="PMT123" s="1845"/>
      <c r="PMU123" s="1538"/>
      <c r="PMV123" s="1845"/>
      <c r="PMW123" s="1538"/>
      <c r="PMX123" s="1845"/>
      <c r="PMY123" s="1538"/>
      <c r="PMZ123" s="1845"/>
      <c r="PNA123" s="1538"/>
      <c r="PNB123" s="1845"/>
      <c r="PNC123" s="1538"/>
      <c r="PND123" s="1845"/>
      <c r="PNE123" s="1538"/>
      <c r="PNF123" s="1845"/>
      <c r="PNG123" s="1538"/>
      <c r="PNH123" s="1845"/>
      <c r="PNI123" s="1538"/>
      <c r="PNJ123" s="1845"/>
      <c r="PNK123" s="1538"/>
      <c r="PNL123" s="1845"/>
      <c r="PNM123" s="1538"/>
      <c r="PNN123" s="1845"/>
      <c r="PNO123" s="1538"/>
      <c r="PNP123" s="1845"/>
      <c r="PNQ123" s="1538"/>
      <c r="PNR123" s="1845"/>
      <c r="PNS123" s="1538"/>
      <c r="PNT123" s="1845"/>
      <c r="PNU123" s="1538"/>
      <c r="PNV123" s="1845"/>
      <c r="PNW123" s="1538"/>
      <c r="PNX123" s="1845"/>
      <c r="PNY123" s="1538"/>
      <c r="PNZ123" s="1845"/>
      <c r="POA123" s="1538"/>
      <c r="POB123" s="1845"/>
      <c r="POC123" s="1538"/>
      <c r="POD123" s="1845"/>
      <c r="POE123" s="1538"/>
      <c r="POF123" s="1845"/>
      <c r="POG123" s="1538"/>
      <c r="POH123" s="1845"/>
      <c r="POI123" s="1538"/>
      <c r="POJ123" s="1845"/>
      <c r="POK123" s="1538"/>
      <c r="POL123" s="1845"/>
      <c r="POM123" s="1538"/>
      <c r="PON123" s="1845"/>
      <c r="POO123" s="1538"/>
      <c r="POP123" s="1845"/>
      <c r="POQ123" s="1538"/>
      <c r="POR123" s="1845"/>
      <c r="POS123" s="1538"/>
      <c r="POT123" s="1845"/>
      <c r="POU123" s="1538"/>
      <c r="POV123" s="1845"/>
      <c r="POW123" s="1538"/>
      <c r="POX123" s="1845"/>
      <c r="POY123" s="1538"/>
      <c r="POZ123" s="1845"/>
      <c r="PPA123" s="1538"/>
      <c r="PPB123" s="1845"/>
      <c r="PPC123" s="1538"/>
      <c r="PPD123" s="1845"/>
      <c r="PPE123" s="1538"/>
      <c r="PPF123" s="1845"/>
      <c r="PPG123" s="1538"/>
      <c r="PPH123" s="1845"/>
      <c r="PPI123" s="1538"/>
      <c r="PPJ123" s="1845"/>
      <c r="PPK123" s="1538"/>
      <c r="PPL123" s="1845"/>
      <c r="PPM123" s="1538"/>
      <c r="PPN123" s="1845"/>
      <c r="PPO123" s="1538"/>
      <c r="PPP123" s="1845"/>
      <c r="PPQ123" s="1538"/>
      <c r="PPR123" s="1845"/>
      <c r="PPS123" s="1538"/>
      <c r="PPT123" s="1845"/>
      <c r="PPU123" s="1538"/>
      <c r="PPV123" s="1845"/>
      <c r="PPW123" s="1538"/>
      <c r="PPX123" s="1845"/>
      <c r="PPY123" s="1538"/>
      <c r="PPZ123" s="1845"/>
      <c r="PQA123" s="1538"/>
      <c r="PQB123" s="1845"/>
      <c r="PQC123" s="1538"/>
      <c r="PQD123" s="1845"/>
      <c r="PQE123" s="1538"/>
      <c r="PQF123" s="1845"/>
      <c r="PQG123" s="1538"/>
      <c r="PQH123" s="1845"/>
      <c r="PQI123" s="1538"/>
      <c r="PQJ123" s="1845"/>
      <c r="PQK123" s="1538"/>
      <c r="PQL123" s="1845"/>
      <c r="PQM123" s="1538"/>
      <c r="PQN123" s="1845"/>
      <c r="PQO123" s="1538"/>
      <c r="PQP123" s="1845"/>
      <c r="PQQ123" s="1538"/>
      <c r="PQR123" s="1845"/>
      <c r="PQS123" s="1538"/>
      <c r="PQT123" s="1845"/>
      <c r="PQU123" s="1538"/>
      <c r="PQV123" s="1845"/>
      <c r="PQW123" s="1538"/>
      <c r="PQX123" s="1845"/>
      <c r="PQY123" s="1538"/>
      <c r="PQZ123" s="1845"/>
      <c r="PRA123" s="1538"/>
      <c r="PRB123" s="1845"/>
      <c r="PRC123" s="1538"/>
      <c r="PRD123" s="1845"/>
      <c r="PRE123" s="1538"/>
      <c r="PRF123" s="1845"/>
      <c r="PRG123" s="1538"/>
      <c r="PRH123" s="1845"/>
      <c r="PRI123" s="1538"/>
      <c r="PRJ123" s="1845"/>
      <c r="PRK123" s="1538"/>
      <c r="PRL123" s="1845"/>
      <c r="PRM123" s="1538"/>
      <c r="PRN123" s="1845"/>
      <c r="PRO123" s="1538"/>
      <c r="PRP123" s="1845"/>
      <c r="PRQ123" s="1538"/>
      <c r="PRR123" s="1845"/>
      <c r="PRS123" s="1538"/>
      <c r="PRT123" s="1845"/>
      <c r="PRU123" s="1538"/>
      <c r="PRV123" s="1845"/>
      <c r="PRW123" s="1538"/>
      <c r="PRX123" s="1845"/>
      <c r="PRY123" s="1538"/>
      <c r="PRZ123" s="1845"/>
      <c r="PSA123" s="1538"/>
      <c r="PSB123" s="1845"/>
      <c r="PSC123" s="1538"/>
      <c r="PSD123" s="1845"/>
      <c r="PSE123" s="1538"/>
      <c r="PSF123" s="1845"/>
      <c r="PSG123" s="1538"/>
      <c r="PSH123" s="1845"/>
      <c r="PSI123" s="1538"/>
      <c r="PSJ123" s="1845"/>
      <c r="PSK123" s="1538"/>
      <c r="PSL123" s="1845"/>
      <c r="PSM123" s="1538"/>
      <c r="PSN123" s="1845"/>
      <c r="PSO123" s="1538"/>
      <c r="PSP123" s="1845"/>
      <c r="PSQ123" s="1538"/>
      <c r="PSR123" s="1845"/>
      <c r="PSS123" s="1538"/>
      <c r="PST123" s="1845"/>
      <c r="PSU123" s="1538"/>
      <c r="PSV123" s="1845"/>
      <c r="PSW123" s="1538"/>
      <c r="PSX123" s="1845"/>
      <c r="PSY123" s="1538"/>
      <c r="PSZ123" s="1845"/>
      <c r="PTA123" s="1538"/>
      <c r="PTB123" s="1845"/>
      <c r="PTC123" s="1538"/>
      <c r="PTD123" s="1845"/>
      <c r="PTE123" s="1538"/>
      <c r="PTF123" s="1845"/>
      <c r="PTG123" s="1538"/>
      <c r="PTH123" s="1845"/>
      <c r="PTI123" s="1538"/>
      <c r="PTJ123" s="1845"/>
      <c r="PTK123" s="1538"/>
      <c r="PTL123" s="1845"/>
      <c r="PTM123" s="1538"/>
      <c r="PTN123" s="1845"/>
      <c r="PTO123" s="1538"/>
      <c r="PTP123" s="1845"/>
      <c r="PTQ123" s="1538"/>
      <c r="PTR123" s="1845"/>
      <c r="PTS123" s="1538"/>
      <c r="PTT123" s="1845"/>
      <c r="PTU123" s="1538"/>
      <c r="PTV123" s="1845"/>
      <c r="PTW123" s="1538"/>
      <c r="PTX123" s="1845"/>
      <c r="PTY123" s="1538"/>
      <c r="PTZ123" s="1845"/>
      <c r="PUA123" s="1538"/>
      <c r="PUB123" s="1845"/>
      <c r="PUC123" s="1538"/>
      <c r="PUD123" s="1845"/>
      <c r="PUE123" s="1538"/>
      <c r="PUF123" s="1845"/>
      <c r="PUG123" s="1538"/>
      <c r="PUH123" s="1845"/>
      <c r="PUI123" s="1538"/>
      <c r="PUJ123" s="1845"/>
      <c r="PUK123" s="1538"/>
      <c r="PUL123" s="1845"/>
      <c r="PUM123" s="1538"/>
      <c r="PUN123" s="1845"/>
      <c r="PUO123" s="1538"/>
      <c r="PUP123" s="1845"/>
      <c r="PUQ123" s="1538"/>
      <c r="PUR123" s="1845"/>
      <c r="PUS123" s="1538"/>
      <c r="PUT123" s="1845"/>
      <c r="PUU123" s="1538"/>
      <c r="PUV123" s="1845"/>
      <c r="PUW123" s="1538"/>
      <c r="PUX123" s="1845"/>
      <c r="PUY123" s="1538"/>
      <c r="PUZ123" s="1845"/>
      <c r="PVA123" s="1538"/>
      <c r="PVB123" s="1845"/>
      <c r="PVC123" s="1538"/>
      <c r="PVD123" s="1845"/>
      <c r="PVE123" s="1538"/>
      <c r="PVF123" s="1845"/>
      <c r="PVG123" s="1538"/>
      <c r="PVH123" s="1845"/>
      <c r="PVI123" s="1538"/>
      <c r="PVJ123" s="1845"/>
      <c r="PVK123" s="1538"/>
      <c r="PVL123" s="1845"/>
      <c r="PVM123" s="1538"/>
      <c r="PVN123" s="1845"/>
      <c r="PVO123" s="1538"/>
      <c r="PVP123" s="1845"/>
      <c r="PVQ123" s="1538"/>
      <c r="PVR123" s="1845"/>
      <c r="PVS123" s="1538"/>
      <c r="PVT123" s="1845"/>
      <c r="PVU123" s="1538"/>
      <c r="PVV123" s="1845"/>
      <c r="PVW123" s="1538"/>
      <c r="PVX123" s="1845"/>
      <c r="PVY123" s="1538"/>
      <c r="PVZ123" s="1845"/>
      <c r="PWA123" s="1538"/>
      <c r="PWB123" s="1845"/>
      <c r="PWC123" s="1538"/>
      <c r="PWD123" s="1845"/>
      <c r="PWE123" s="1538"/>
      <c r="PWF123" s="1845"/>
      <c r="PWG123" s="1538"/>
      <c r="PWH123" s="1845"/>
      <c r="PWI123" s="1538"/>
      <c r="PWJ123" s="1845"/>
      <c r="PWK123" s="1538"/>
      <c r="PWL123" s="1845"/>
      <c r="PWM123" s="1538"/>
      <c r="PWN123" s="1845"/>
      <c r="PWO123" s="1538"/>
      <c r="PWP123" s="1845"/>
      <c r="PWQ123" s="1538"/>
      <c r="PWR123" s="1845"/>
      <c r="PWS123" s="1538"/>
      <c r="PWT123" s="1845"/>
      <c r="PWU123" s="1538"/>
      <c r="PWV123" s="1845"/>
      <c r="PWW123" s="1538"/>
      <c r="PWX123" s="1845"/>
      <c r="PWY123" s="1538"/>
      <c r="PWZ123" s="1845"/>
      <c r="PXA123" s="1538"/>
      <c r="PXB123" s="1845"/>
      <c r="PXC123" s="1538"/>
      <c r="PXD123" s="1845"/>
      <c r="PXE123" s="1538"/>
      <c r="PXF123" s="1845"/>
      <c r="PXG123" s="1538"/>
      <c r="PXH123" s="1845"/>
      <c r="PXI123" s="1538"/>
      <c r="PXJ123" s="1845"/>
      <c r="PXK123" s="1538"/>
      <c r="PXL123" s="1845"/>
      <c r="PXM123" s="1538"/>
      <c r="PXN123" s="1845"/>
      <c r="PXO123" s="1538"/>
      <c r="PXP123" s="1845"/>
      <c r="PXQ123" s="1538"/>
      <c r="PXR123" s="1845"/>
      <c r="PXS123" s="1538"/>
      <c r="PXT123" s="1845"/>
      <c r="PXU123" s="1538"/>
      <c r="PXV123" s="1845"/>
      <c r="PXW123" s="1538"/>
      <c r="PXX123" s="1845"/>
      <c r="PXY123" s="1538"/>
      <c r="PXZ123" s="1845"/>
      <c r="PYA123" s="1538"/>
      <c r="PYB123" s="1845"/>
      <c r="PYC123" s="1538"/>
      <c r="PYD123" s="1845"/>
      <c r="PYE123" s="1538"/>
      <c r="PYF123" s="1845"/>
      <c r="PYG123" s="1538"/>
      <c r="PYH123" s="1845"/>
      <c r="PYI123" s="1538"/>
      <c r="PYJ123" s="1845"/>
      <c r="PYK123" s="1538"/>
      <c r="PYL123" s="1845"/>
      <c r="PYM123" s="1538"/>
      <c r="PYN123" s="1845"/>
      <c r="PYO123" s="1538"/>
      <c r="PYP123" s="1845"/>
      <c r="PYQ123" s="1538"/>
      <c r="PYR123" s="1845"/>
      <c r="PYS123" s="1538"/>
      <c r="PYT123" s="1845"/>
      <c r="PYU123" s="1538"/>
      <c r="PYV123" s="1845"/>
      <c r="PYW123" s="1538"/>
      <c r="PYX123" s="1845"/>
      <c r="PYY123" s="1538"/>
      <c r="PYZ123" s="1845"/>
      <c r="PZA123" s="1538"/>
      <c r="PZB123" s="1845"/>
      <c r="PZC123" s="1538"/>
      <c r="PZD123" s="1845"/>
      <c r="PZE123" s="1538"/>
      <c r="PZF123" s="1845"/>
      <c r="PZG123" s="1538"/>
      <c r="PZH123" s="1845"/>
      <c r="PZI123" s="1538"/>
      <c r="PZJ123" s="1845"/>
      <c r="PZK123" s="1538"/>
      <c r="PZL123" s="1845"/>
      <c r="PZM123" s="1538"/>
      <c r="PZN123" s="1845"/>
      <c r="PZO123" s="1538"/>
      <c r="PZP123" s="1845"/>
      <c r="PZQ123" s="1538"/>
      <c r="PZR123" s="1845"/>
      <c r="PZS123" s="1538"/>
      <c r="PZT123" s="1845"/>
      <c r="PZU123" s="1538"/>
      <c r="PZV123" s="1845"/>
      <c r="PZW123" s="1538"/>
      <c r="PZX123" s="1845"/>
      <c r="PZY123" s="1538"/>
      <c r="PZZ123" s="1845"/>
      <c r="QAA123" s="1538"/>
      <c r="QAB123" s="1845"/>
      <c r="QAC123" s="1538"/>
      <c r="QAD123" s="1845"/>
      <c r="QAE123" s="1538"/>
      <c r="QAF123" s="1845"/>
      <c r="QAG123" s="1538"/>
      <c r="QAH123" s="1845"/>
      <c r="QAI123" s="1538"/>
      <c r="QAJ123" s="1845"/>
      <c r="QAK123" s="1538"/>
      <c r="QAL123" s="1845"/>
      <c r="QAM123" s="1538"/>
      <c r="QAN123" s="1845"/>
      <c r="QAO123" s="1538"/>
      <c r="QAP123" s="1845"/>
      <c r="QAQ123" s="1538"/>
      <c r="QAR123" s="1845"/>
      <c r="QAS123" s="1538"/>
      <c r="QAT123" s="1845"/>
      <c r="QAU123" s="1538"/>
      <c r="QAV123" s="1845"/>
      <c r="QAW123" s="1538"/>
      <c r="QAX123" s="1845"/>
      <c r="QAY123" s="1538"/>
      <c r="QAZ123" s="1845"/>
      <c r="QBA123" s="1538"/>
      <c r="QBB123" s="1845"/>
      <c r="QBC123" s="1538"/>
      <c r="QBD123" s="1845"/>
      <c r="QBE123" s="1538"/>
      <c r="QBF123" s="1845"/>
      <c r="QBG123" s="1538"/>
      <c r="QBH123" s="1845"/>
      <c r="QBI123" s="1538"/>
      <c r="QBJ123" s="1845"/>
      <c r="QBK123" s="1538"/>
      <c r="QBL123" s="1845"/>
      <c r="QBM123" s="1538"/>
      <c r="QBN123" s="1845"/>
      <c r="QBO123" s="1538"/>
      <c r="QBP123" s="1845"/>
      <c r="QBQ123" s="1538"/>
      <c r="QBR123" s="1845"/>
      <c r="QBS123" s="1538"/>
      <c r="QBT123" s="1845"/>
      <c r="QBU123" s="1538"/>
      <c r="QBV123" s="1845"/>
      <c r="QBW123" s="1538"/>
      <c r="QBX123" s="1845"/>
      <c r="QBY123" s="1538"/>
      <c r="QBZ123" s="1845"/>
      <c r="QCA123" s="1538"/>
      <c r="QCB123" s="1845"/>
      <c r="QCC123" s="1538"/>
      <c r="QCD123" s="1845"/>
      <c r="QCE123" s="1538"/>
      <c r="QCF123" s="1845"/>
      <c r="QCG123" s="1538"/>
      <c r="QCH123" s="1845"/>
      <c r="QCI123" s="1538"/>
      <c r="QCJ123" s="1845"/>
      <c r="QCK123" s="1538"/>
      <c r="QCL123" s="1845"/>
      <c r="QCM123" s="1538"/>
      <c r="QCN123" s="1845"/>
      <c r="QCO123" s="1538"/>
      <c r="QCP123" s="1845"/>
      <c r="QCQ123" s="1538"/>
      <c r="QCR123" s="1845"/>
      <c r="QCS123" s="1538"/>
      <c r="QCT123" s="1845"/>
      <c r="QCU123" s="1538"/>
      <c r="QCV123" s="1845"/>
      <c r="QCW123" s="1538"/>
      <c r="QCX123" s="1845"/>
      <c r="QCY123" s="1538"/>
      <c r="QCZ123" s="1845"/>
      <c r="QDA123" s="1538"/>
      <c r="QDB123" s="1845"/>
      <c r="QDC123" s="1538"/>
      <c r="QDD123" s="1845"/>
      <c r="QDE123" s="1538"/>
      <c r="QDF123" s="1845"/>
      <c r="QDG123" s="1538"/>
      <c r="QDH123" s="1845"/>
      <c r="QDI123" s="1538"/>
      <c r="QDJ123" s="1845"/>
      <c r="QDK123" s="1538"/>
      <c r="QDL123" s="1845"/>
      <c r="QDM123" s="1538"/>
      <c r="QDN123" s="1845"/>
      <c r="QDO123" s="1538"/>
      <c r="QDP123" s="1845"/>
      <c r="QDQ123" s="1538"/>
      <c r="QDR123" s="1845"/>
      <c r="QDS123" s="1538"/>
      <c r="QDT123" s="1845"/>
      <c r="QDU123" s="1538"/>
      <c r="QDV123" s="1845"/>
      <c r="QDW123" s="1538"/>
      <c r="QDX123" s="1845"/>
      <c r="QDY123" s="1538"/>
      <c r="QDZ123" s="1845"/>
      <c r="QEA123" s="1538"/>
      <c r="QEB123" s="1845"/>
      <c r="QEC123" s="1538"/>
      <c r="QED123" s="1845"/>
      <c r="QEE123" s="1538"/>
      <c r="QEF123" s="1845"/>
      <c r="QEG123" s="1538"/>
      <c r="QEH123" s="1845"/>
      <c r="QEI123" s="1538"/>
      <c r="QEJ123" s="1845"/>
      <c r="QEK123" s="1538"/>
      <c r="QEL123" s="1845"/>
      <c r="QEM123" s="1538"/>
      <c r="QEN123" s="1845"/>
      <c r="QEO123" s="1538"/>
      <c r="QEP123" s="1845"/>
      <c r="QEQ123" s="1538"/>
      <c r="QER123" s="1845"/>
      <c r="QES123" s="1538"/>
      <c r="QET123" s="1845"/>
      <c r="QEU123" s="1538"/>
      <c r="QEV123" s="1845"/>
      <c r="QEW123" s="1538"/>
      <c r="QEX123" s="1845"/>
      <c r="QEY123" s="1538"/>
      <c r="QEZ123" s="1845"/>
      <c r="QFA123" s="1538"/>
      <c r="QFB123" s="1845"/>
      <c r="QFC123" s="1538"/>
      <c r="QFD123" s="1845"/>
      <c r="QFE123" s="1538"/>
      <c r="QFF123" s="1845"/>
      <c r="QFG123" s="1538"/>
      <c r="QFH123" s="1845"/>
      <c r="QFI123" s="1538"/>
      <c r="QFJ123" s="1845"/>
      <c r="QFK123" s="1538"/>
      <c r="QFL123" s="1845"/>
      <c r="QFM123" s="1538"/>
      <c r="QFN123" s="1845"/>
      <c r="QFO123" s="1538"/>
      <c r="QFP123" s="1845"/>
      <c r="QFQ123" s="1538"/>
      <c r="QFR123" s="1845"/>
      <c r="QFS123" s="1538"/>
      <c r="QFT123" s="1845"/>
      <c r="QFU123" s="1538"/>
      <c r="QFV123" s="1845"/>
      <c r="QFW123" s="1538"/>
      <c r="QFX123" s="1845"/>
      <c r="QFY123" s="1538"/>
      <c r="QFZ123" s="1845"/>
      <c r="QGA123" s="1538"/>
      <c r="QGB123" s="1845"/>
      <c r="QGC123" s="1538"/>
      <c r="QGD123" s="1845"/>
      <c r="QGE123" s="1538"/>
      <c r="QGF123" s="1845"/>
      <c r="QGG123" s="1538"/>
      <c r="QGH123" s="1845"/>
      <c r="QGI123" s="1538"/>
      <c r="QGJ123" s="1845"/>
      <c r="QGK123" s="1538"/>
      <c r="QGL123" s="1845"/>
      <c r="QGM123" s="1538"/>
      <c r="QGN123" s="1845"/>
      <c r="QGO123" s="1538"/>
      <c r="QGP123" s="1845"/>
      <c r="QGQ123" s="1538"/>
      <c r="QGR123" s="1845"/>
      <c r="QGS123" s="1538"/>
      <c r="QGT123" s="1845"/>
      <c r="QGU123" s="1538"/>
      <c r="QGV123" s="1845"/>
      <c r="QGW123" s="1538"/>
      <c r="QGX123" s="1845"/>
      <c r="QGY123" s="1538"/>
      <c r="QGZ123" s="1845"/>
      <c r="QHA123" s="1538"/>
      <c r="QHB123" s="1845"/>
      <c r="QHC123" s="1538"/>
      <c r="QHD123" s="1845"/>
      <c r="QHE123" s="1538"/>
      <c r="QHF123" s="1845"/>
      <c r="QHG123" s="1538"/>
      <c r="QHH123" s="1845"/>
      <c r="QHI123" s="1538"/>
      <c r="QHJ123" s="1845"/>
      <c r="QHK123" s="1538"/>
      <c r="QHL123" s="1845"/>
      <c r="QHM123" s="1538"/>
      <c r="QHN123" s="1845"/>
      <c r="QHO123" s="1538"/>
      <c r="QHP123" s="1845"/>
      <c r="QHQ123" s="1538"/>
      <c r="QHR123" s="1845"/>
      <c r="QHS123" s="1538"/>
      <c r="QHT123" s="1845"/>
      <c r="QHU123" s="1538"/>
      <c r="QHV123" s="1845"/>
      <c r="QHW123" s="1538"/>
      <c r="QHX123" s="1845"/>
      <c r="QHY123" s="1538"/>
      <c r="QHZ123" s="1845"/>
      <c r="QIA123" s="1538"/>
      <c r="QIB123" s="1845"/>
      <c r="QIC123" s="1538"/>
      <c r="QID123" s="1845"/>
      <c r="QIE123" s="1538"/>
      <c r="QIF123" s="1845"/>
      <c r="QIG123" s="1538"/>
      <c r="QIH123" s="1845"/>
      <c r="QII123" s="1538"/>
      <c r="QIJ123" s="1845"/>
      <c r="QIK123" s="1538"/>
      <c r="QIL123" s="1845"/>
      <c r="QIM123" s="1538"/>
      <c r="QIN123" s="1845"/>
      <c r="QIO123" s="1538"/>
      <c r="QIP123" s="1845"/>
      <c r="QIQ123" s="1538"/>
      <c r="QIR123" s="1845"/>
      <c r="QIS123" s="1538"/>
      <c r="QIT123" s="1845"/>
      <c r="QIU123" s="1538"/>
      <c r="QIV123" s="1845"/>
      <c r="QIW123" s="1538"/>
      <c r="QIX123" s="1845"/>
      <c r="QIY123" s="1538"/>
      <c r="QIZ123" s="1845"/>
      <c r="QJA123" s="1538"/>
      <c r="QJB123" s="1845"/>
      <c r="QJC123" s="1538"/>
      <c r="QJD123" s="1845"/>
      <c r="QJE123" s="1538"/>
      <c r="QJF123" s="1845"/>
      <c r="QJG123" s="1538"/>
      <c r="QJH123" s="1845"/>
      <c r="QJI123" s="1538"/>
      <c r="QJJ123" s="1845"/>
      <c r="QJK123" s="1538"/>
      <c r="QJL123" s="1845"/>
      <c r="QJM123" s="1538"/>
      <c r="QJN123" s="1845"/>
      <c r="QJO123" s="1538"/>
      <c r="QJP123" s="1845"/>
      <c r="QJQ123" s="1538"/>
      <c r="QJR123" s="1845"/>
      <c r="QJS123" s="1538"/>
      <c r="QJT123" s="1845"/>
      <c r="QJU123" s="1538"/>
      <c r="QJV123" s="1845"/>
      <c r="QJW123" s="1538"/>
      <c r="QJX123" s="1845"/>
      <c r="QJY123" s="1538"/>
      <c r="QJZ123" s="1845"/>
      <c r="QKA123" s="1538"/>
      <c r="QKB123" s="1845"/>
      <c r="QKC123" s="1538"/>
      <c r="QKD123" s="1845"/>
      <c r="QKE123" s="1538"/>
      <c r="QKF123" s="1845"/>
      <c r="QKG123" s="1538"/>
      <c r="QKH123" s="1845"/>
      <c r="QKI123" s="1538"/>
      <c r="QKJ123" s="1845"/>
      <c r="QKK123" s="1538"/>
      <c r="QKL123" s="1845"/>
      <c r="QKM123" s="1538"/>
      <c r="QKN123" s="1845"/>
      <c r="QKO123" s="1538"/>
      <c r="QKP123" s="1845"/>
      <c r="QKQ123" s="1538"/>
      <c r="QKR123" s="1845"/>
      <c r="QKS123" s="1538"/>
      <c r="QKT123" s="1845"/>
      <c r="QKU123" s="1538"/>
      <c r="QKV123" s="1845"/>
      <c r="QKW123" s="1538"/>
      <c r="QKX123" s="1845"/>
      <c r="QKY123" s="1538"/>
      <c r="QKZ123" s="1845"/>
      <c r="QLA123" s="1538"/>
      <c r="QLB123" s="1845"/>
      <c r="QLC123" s="1538"/>
      <c r="QLD123" s="1845"/>
      <c r="QLE123" s="1538"/>
      <c r="QLF123" s="1845"/>
      <c r="QLG123" s="1538"/>
      <c r="QLH123" s="1845"/>
      <c r="QLI123" s="1538"/>
      <c r="QLJ123" s="1845"/>
      <c r="QLK123" s="1538"/>
      <c r="QLL123" s="1845"/>
      <c r="QLM123" s="1538"/>
      <c r="QLN123" s="1845"/>
      <c r="QLO123" s="1538"/>
      <c r="QLP123" s="1845"/>
      <c r="QLQ123" s="1538"/>
      <c r="QLR123" s="1845"/>
      <c r="QLS123" s="1538"/>
      <c r="QLT123" s="1845"/>
      <c r="QLU123" s="1538"/>
      <c r="QLV123" s="1845"/>
      <c r="QLW123" s="1538"/>
      <c r="QLX123" s="1845"/>
      <c r="QLY123" s="1538"/>
      <c r="QLZ123" s="1845"/>
      <c r="QMA123" s="1538"/>
      <c r="QMB123" s="1845"/>
      <c r="QMC123" s="1538"/>
      <c r="QMD123" s="1845"/>
      <c r="QME123" s="1538"/>
      <c r="QMF123" s="1845"/>
      <c r="QMG123" s="1538"/>
      <c r="QMH123" s="1845"/>
      <c r="QMI123" s="1538"/>
      <c r="QMJ123" s="1845"/>
      <c r="QMK123" s="1538"/>
      <c r="QML123" s="1845"/>
      <c r="QMM123" s="1538"/>
      <c r="QMN123" s="1845"/>
      <c r="QMO123" s="1538"/>
      <c r="QMP123" s="1845"/>
      <c r="QMQ123" s="1538"/>
      <c r="QMR123" s="1845"/>
      <c r="QMS123" s="1538"/>
      <c r="QMT123" s="1845"/>
      <c r="QMU123" s="1538"/>
      <c r="QMV123" s="1845"/>
      <c r="QMW123" s="1538"/>
      <c r="QMX123" s="1845"/>
      <c r="QMY123" s="1538"/>
      <c r="QMZ123" s="1845"/>
      <c r="QNA123" s="1538"/>
      <c r="QNB123" s="1845"/>
      <c r="QNC123" s="1538"/>
      <c r="QND123" s="1845"/>
      <c r="QNE123" s="1538"/>
      <c r="QNF123" s="1845"/>
      <c r="QNG123" s="1538"/>
      <c r="QNH123" s="1845"/>
      <c r="QNI123" s="1538"/>
      <c r="QNJ123" s="1845"/>
      <c r="QNK123" s="1538"/>
      <c r="QNL123" s="1845"/>
      <c r="QNM123" s="1538"/>
      <c r="QNN123" s="1845"/>
      <c r="QNO123" s="1538"/>
      <c r="QNP123" s="1845"/>
      <c r="QNQ123" s="1538"/>
      <c r="QNR123" s="1845"/>
      <c r="QNS123" s="1538"/>
      <c r="QNT123" s="1845"/>
      <c r="QNU123" s="1538"/>
      <c r="QNV123" s="1845"/>
      <c r="QNW123" s="1538"/>
      <c r="QNX123" s="1845"/>
      <c r="QNY123" s="1538"/>
      <c r="QNZ123" s="1845"/>
      <c r="QOA123" s="1538"/>
      <c r="QOB123" s="1845"/>
      <c r="QOC123" s="1538"/>
      <c r="QOD123" s="1845"/>
      <c r="QOE123" s="1538"/>
      <c r="QOF123" s="1845"/>
      <c r="QOG123" s="1538"/>
      <c r="QOH123" s="1845"/>
      <c r="QOI123" s="1538"/>
      <c r="QOJ123" s="1845"/>
      <c r="QOK123" s="1538"/>
      <c r="QOL123" s="1845"/>
      <c r="QOM123" s="1538"/>
      <c r="QON123" s="1845"/>
      <c r="QOO123" s="1538"/>
      <c r="QOP123" s="1845"/>
      <c r="QOQ123" s="1538"/>
      <c r="QOR123" s="1845"/>
      <c r="QOS123" s="1538"/>
      <c r="QOT123" s="1845"/>
      <c r="QOU123" s="1538"/>
      <c r="QOV123" s="1845"/>
      <c r="QOW123" s="1538"/>
      <c r="QOX123" s="1845"/>
      <c r="QOY123" s="1538"/>
      <c r="QOZ123" s="1845"/>
      <c r="QPA123" s="1538"/>
      <c r="QPB123" s="1845"/>
      <c r="QPC123" s="1538"/>
      <c r="QPD123" s="1845"/>
      <c r="QPE123" s="1538"/>
      <c r="QPF123" s="1845"/>
      <c r="QPG123" s="1538"/>
      <c r="QPH123" s="1845"/>
      <c r="QPI123" s="1538"/>
      <c r="QPJ123" s="1845"/>
      <c r="QPK123" s="1538"/>
      <c r="QPL123" s="1845"/>
      <c r="QPM123" s="1538"/>
      <c r="QPN123" s="1845"/>
      <c r="QPO123" s="1538"/>
      <c r="QPP123" s="1845"/>
      <c r="QPQ123" s="1538"/>
      <c r="QPR123" s="1845"/>
      <c r="QPS123" s="1538"/>
      <c r="QPT123" s="1845"/>
      <c r="QPU123" s="1538"/>
      <c r="QPV123" s="1845"/>
      <c r="QPW123" s="1538"/>
      <c r="QPX123" s="1845"/>
      <c r="QPY123" s="1538"/>
      <c r="QPZ123" s="1845"/>
      <c r="QQA123" s="1538"/>
      <c r="QQB123" s="1845"/>
      <c r="QQC123" s="1538"/>
      <c r="QQD123" s="1845"/>
      <c r="QQE123" s="1538"/>
      <c r="QQF123" s="1845"/>
      <c r="QQG123" s="1538"/>
      <c r="QQH123" s="1845"/>
      <c r="QQI123" s="1538"/>
      <c r="QQJ123" s="1845"/>
      <c r="QQK123" s="1538"/>
      <c r="QQL123" s="1845"/>
      <c r="QQM123" s="1538"/>
      <c r="QQN123" s="1845"/>
      <c r="QQO123" s="1538"/>
      <c r="QQP123" s="1845"/>
      <c r="QQQ123" s="1538"/>
      <c r="QQR123" s="1845"/>
      <c r="QQS123" s="1538"/>
      <c r="QQT123" s="1845"/>
      <c r="QQU123" s="1538"/>
      <c r="QQV123" s="1845"/>
      <c r="QQW123" s="1538"/>
      <c r="QQX123" s="1845"/>
      <c r="QQY123" s="1538"/>
      <c r="QQZ123" s="1845"/>
      <c r="QRA123" s="1538"/>
      <c r="QRB123" s="1845"/>
      <c r="QRC123" s="1538"/>
      <c r="QRD123" s="1845"/>
      <c r="QRE123" s="1538"/>
      <c r="QRF123" s="1845"/>
      <c r="QRG123" s="1538"/>
      <c r="QRH123" s="1845"/>
      <c r="QRI123" s="1538"/>
      <c r="QRJ123" s="1845"/>
      <c r="QRK123" s="1538"/>
      <c r="QRL123" s="1845"/>
      <c r="QRM123" s="1538"/>
      <c r="QRN123" s="1845"/>
      <c r="QRO123" s="1538"/>
      <c r="QRP123" s="1845"/>
      <c r="QRQ123" s="1538"/>
      <c r="QRR123" s="1845"/>
      <c r="QRS123" s="1538"/>
      <c r="QRT123" s="1845"/>
      <c r="QRU123" s="1538"/>
      <c r="QRV123" s="1845"/>
      <c r="QRW123" s="1538"/>
      <c r="QRX123" s="1845"/>
      <c r="QRY123" s="1538"/>
      <c r="QRZ123" s="1845"/>
      <c r="QSA123" s="1538"/>
      <c r="QSB123" s="1845"/>
      <c r="QSC123" s="1538"/>
      <c r="QSD123" s="1845"/>
      <c r="QSE123" s="1538"/>
      <c r="QSF123" s="1845"/>
      <c r="QSG123" s="1538"/>
      <c r="QSH123" s="1845"/>
      <c r="QSI123" s="1538"/>
      <c r="QSJ123" s="1845"/>
      <c r="QSK123" s="1538"/>
      <c r="QSL123" s="1845"/>
      <c r="QSM123" s="1538"/>
      <c r="QSN123" s="1845"/>
      <c r="QSO123" s="1538"/>
      <c r="QSP123" s="1845"/>
      <c r="QSQ123" s="1538"/>
      <c r="QSR123" s="1845"/>
      <c r="QSS123" s="1538"/>
      <c r="QST123" s="1845"/>
      <c r="QSU123" s="1538"/>
      <c r="QSV123" s="1845"/>
      <c r="QSW123" s="1538"/>
      <c r="QSX123" s="1845"/>
      <c r="QSY123" s="1538"/>
      <c r="QSZ123" s="1845"/>
      <c r="QTA123" s="1538"/>
      <c r="QTB123" s="1845"/>
      <c r="QTC123" s="1538"/>
      <c r="QTD123" s="1845"/>
      <c r="QTE123" s="1538"/>
      <c r="QTF123" s="1845"/>
      <c r="QTG123" s="1538"/>
      <c r="QTH123" s="1845"/>
      <c r="QTI123" s="1538"/>
      <c r="QTJ123" s="1845"/>
      <c r="QTK123" s="1538"/>
      <c r="QTL123" s="1845"/>
      <c r="QTM123" s="1538"/>
      <c r="QTN123" s="1845"/>
      <c r="QTO123" s="1538"/>
      <c r="QTP123" s="1845"/>
      <c r="QTQ123" s="1538"/>
      <c r="QTR123" s="1845"/>
      <c r="QTS123" s="1538"/>
      <c r="QTT123" s="1845"/>
      <c r="QTU123" s="1538"/>
      <c r="QTV123" s="1845"/>
      <c r="QTW123" s="1538"/>
      <c r="QTX123" s="1845"/>
      <c r="QTY123" s="1538"/>
      <c r="QTZ123" s="1845"/>
      <c r="QUA123" s="1538"/>
      <c r="QUB123" s="1845"/>
      <c r="QUC123" s="1538"/>
      <c r="QUD123" s="1845"/>
      <c r="QUE123" s="1538"/>
      <c r="QUF123" s="1845"/>
      <c r="QUG123" s="1538"/>
      <c r="QUH123" s="1845"/>
      <c r="QUI123" s="1538"/>
      <c r="QUJ123" s="1845"/>
      <c r="QUK123" s="1538"/>
      <c r="QUL123" s="1845"/>
      <c r="QUM123" s="1538"/>
      <c r="QUN123" s="1845"/>
      <c r="QUO123" s="1538"/>
      <c r="QUP123" s="1845"/>
      <c r="QUQ123" s="1538"/>
      <c r="QUR123" s="1845"/>
      <c r="QUS123" s="1538"/>
      <c r="QUT123" s="1845"/>
      <c r="QUU123" s="1538"/>
      <c r="QUV123" s="1845"/>
      <c r="QUW123" s="1538"/>
      <c r="QUX123" s="1845"/>
      <c r="QUY123" s="1538"/>
      <c r="QUZ123" s="1845"/>
      <c r="QVA123" s="1538"/>
      <c r="QVB123" s="1845"/>
      <c r="QVC123" s="1538"/>
      <c r="QVD123" s="1845"/>
      <c r="QVE123" s="1538"/>
      <c r="QVF123" s="1845"/>
      <c r="QVG123" s="1538"/>
      <c r="QVH123" s="1845"/>
      <c r="QVI123" s="1538"/>
      <c r="QVJ123" s="1845"/>
      <c r="QVK123" s="1538"/>
      <c r="QVL123" s="1845"/>
      <c r="QVM123" s="1538"/>
      <c r="QVN123" s="1845"/>
      <c r="QVO123" s="1538"/>
      <c r="QVP123" s="1845"/>
      <c r="QVQ123" s="1538"/>
      <c r="QVR123" s="1845"/>
      <c r="QVS123" s="1538"/>
      <c r="QVT123" s="1845"/>
      <c r="QVU123" s="1538"/>
      <c r="QVV123" s="1845"/>
      <c r="QVW123" s="1538"/>
      <c r="QVX123" s="1845"/>
      <c r="QVY123" s="1538"/>
      <c r="QVZ123" s="1845"/>
      <c r="QWA123" s="1538"/>
      <c r="QWB123" s="1845"/>
      <c r="QWC123" s="1538"/>
      <c r="QWD123" s="1845"/>
      <c r="QWE123" s="1538"/>
      <c r="QWF123" s="1845"/>
      <c r="QWG123" s="1538"/>
      <c r="QWH123" s="1845"/>
      <c r="QWI123" s="1538"/>
      <c r="QWJ123" s="1845"/>
      <c r="QWK123" s="1538"/>
      <c r="QWL123" s="1845"/>
      <c r="QWM123" s="1538"/>
      <c r="QWN123" s="1845"/>
      <c r="QWO123" s="1538"/>
      <c r="QWP123" s="1845"/>
      <c r="QWQ123" s="1538"/>
      <c r="QWR123" s="1845"/>
      <c r="QWS123" s="1538"/>
      <c r="QWT123" s="1845"/>
      <c r="QWU123" s="1538"/>
      <c r="QWV123" s="1845"/>
      <c r="QWW123" s="1538"/>
      <c r="QWX123" s="1845"/>
      <c r="QWY123" s="1538"/>
      <c r="QWZ123" s="1845"/>
      <c r="QXA123" s="1538"/>
      <c r="QXB123" s="1845"/>
      <c r="QXC123" s="1538"/>
      <c r="QXD123" s="1845"/>
      <c r="QXE123" s="1538"/>
      <c r="QXF123" s="1845"/>
      <c r="QXG123" s="1538"/>
      <c r="QXH123" s="1845"/>
      <c r="QXI123" s="1538"/>
      <c r="QXJ123" s="1845"/>
      <c r="QXK123" s="1538"/>
      <c r="QXL123" s="1845"/>
      <c r="QXM123" s="1538"/>
      <c r="QXN123" s="1845"/>
      <c r="QXO123" s="1538"/>
      <c r="QXP123" s="1845"/>
      <c r="QXQ123" s="1538"/>
      <c r="QXR123" s="1845"/>
      <c r="QXS123" s="1538"/>
      <c r="QXT123" s="1845"/>
      <c r="QXU123" s="1538"/>
      <c r="QXV123" s="1845"/>
      <c r="QXW123" s="1538"/>
      <c r="QXX123" s="1845"/>
      <c r="QXY123" s="1538"/>
      <c r="QXZ123" s="1845"/>
      <c r="QYA123" s="1538"/>
      <c r="QYB123" s="1845"/>
      <c r="QYC123" s="1538"/>
      <c r="QYD123" s="1845"/>
      <c r="QYE123" s="1538"/>
      <c r="QYF123" s="1845"/>
      <c r="QYG123" s="1538"/>
      <c r="QYH123" s="1845"/>
      <c r="QYI123" s="1538"/>
      <c r="QYJ123" s="1845"/>
      <c r="QYK123" s="1538"/>
      <c r="QYL123" s="1845"/>
      <c r="QYM123" s="1538"/>
      <c r="QYN123" s="1845"/>
      <c r="QYO123" s="1538"/>
      <c r="QYP123" s="1845"/>
      <c r="QYQ123" s="1538"/>
      <c r="QYR123" s="1845"/>
      <c r="QYS123" s="1538"/>
      <c r="QYT123" s="1845"/>
      <c r="QYU123" s="1538"/>
      <c r="QYV123" s="1845"/>
      <c r="QYW123" s="1538"/>
      <c r="QYX123" s="1845"/>
      <c r="QYY123" s="1538"/>
      <c r="QYZ123" s="1845"/>
      <c r="QZA123" s="1538"/>
      <c r="QZB123" s="1845"/>
      <c r="QZC123" s="1538"/>
      <c r="QZD123" s="1845"/>
      <c r="QZE123" s="1538"/>
      <c r="QZF123" s="1845"/>
      <c r="QZG123" s="1538"/>
      <c r="QZH123" s="1845"/>
      <c r="QZI123" s="1538"/>
      <c r="QZJ123" s="1845"/>
      <c r="QZK123" s="1538"/>
      <c r="QZL123" s="1845"/>
      <c r="QZM123" s="1538"/>
      <c r="QZN123" s="1845"/>
      <c r="QZO123" s="1538"/>
      <c r="QZP123" s="1845"/>
      <c r="QZQ123" s="1538"/>
      <c r="QZR123" s="1845"/>
      <c r="QZS123" s="1538"/>
      <c r="QZT123" s="1845"/>
      <c r="QZU123" s="1538"/>
      <c r="QZV123" s="1845"/>
      <c r="QZW123" s="1538"/>
      <c r="QZX123" s="1845"/>
      <c r="QZY123" s="1538"/>
      <c r="QZZ123" s="1845"/>
      <c r="RAA123" s="1538"/>
      <c r="RAB123" s="1845"/>
      <c r="RAC123" s="1538"/>
      <c r="RAD123" s="1845"/>
      <c r="RAE123" s="1538"/>
      <c r="RAF123" s="1845"/>
      <c r="RAG123" s="1538"/>
      <c r="RAH123" s="1845"/>
      <c r="RAI123" s="1538"/>
      <c r="RAJ123" s="1845"/>
      <c r="RAK123" s="1538"/>
      <c r="RAL123" s="1845"/>
      <c r="RAM123" s="1538"/>
      <c r="RAN123" s="1845"/>
      <c r="RAO123" s="1538"/>
      <c r="RAP123" s="1845"/>
      <c r="RAQ123" s="1538"/>
      <c r="RAR123" s="1845"/>
      <c r="RAS123" s="1538"/>
      <c r="RAT123" s="1845"/>
      <c r="RAU123" s="1538"/>
      <c r="RAV123" s="1845"/>
      <c r="RAW123" s="1538"/>
      <c r="RAX123" s="1845"/>
      <c r="RAY123" s="1538"/>
      <c r="RAZ123" s="1845"/>
      <c r="RBA123" s="1538"/>
      <c r="RBB123" s="1845"/>
      <c r="RBC123" s="1538"/>
      <c r="RBD123" s="1845"/>
      <c r="RBE123" s="1538"/>
      <c r="RBF123" s="1845"/>
      <c r="RBG123" s="1538"/>
      <c r="RBH123" s="1845"/>
      <c r="RBI123" s="1538"/>
      <c r="RBJ123" s="1845"/>
      <c r="RBK123" s="1538"/>
      <c r="RBL123" s="1845"/>
      <c r="RBM123" s="1538"/>
      <c r="RBN123" s="1845"/>
      <c r="RBO123" s="1538"/>
      <c r="RBP123" s="1845"/>
      <c r="RBQ123" s="1538"/>
      <c r="RBR123" s="1845"/>
      <c r="RBS123" s="1538"/>
      <c r="RBT123" s="1845"/>
      <c r="RBU123" s="1538"/>
      <c r="RBV123" s="1845"/>
      <c r="RBW123" s="1538"/>
      <c r="RBX123" s="1845"/>
      <c r="RBY123" s="1538"/>
      <c r="RBZ123" s="1845"/>
      <c r="RCA123" s="1538"/>
      <c r="RCB123" s="1845"/>
      <c r="RCC123" s="1538"/>
      <c r="RCD123" s="1845"/>
      <c r="RCE123" s="1538"/>
      <c r="RCF123" s="1845"/>
      <c r="RCG123" s="1538"/>
      <c r="RCH123" s="1845"/>
      <c r="RCI123" s="1538"/>
      <c r="RCJ123" s="1845"/>
      <c r="RCK123" s="1538"/>
      <c r="RCL123" s="1845"/>
      <c r="RCM123" s="1538"/>
      <c r="RCN123" s="1845"/>
      <c r="RCO123" s="1538"/>
      <c r="RCP123" s="1845"/>
      <c r="RCQ123" s="1538"/>
      <c r="RCR123" s="1845"/>
      <c r="RCS123" s="1538"/>
      <c r="RCT123" s="1845"/>
      <c r="RCU123" s="1538"/>
      <c r="RCV123" s="1845"/>
      <c r="RCW123" s="1538"/>
      <c r="RCX123" s="1845"/>
      <c r="RCY123" s="1538"/>
      <c r="RCZ123" s="1845"/>
      <c r="RDA123" s="1538"/>
      <c r="RDB123" s="1845"/>
      <c r="RDC123" s="1538"/>
      <c r="RDD123" s="1845"/>
      <c r="RDE123" s="1538"/>
      <c r="RDF123" s="1845"/>
      <c r="RDG123" s="1538"/>
      <c r="RDH123" s="1845"/>
      <c r="RDI123" s="1538"/>
      <c r="RDJ123" s="1845"/>
      <c r="RDK123" s="1538"/>
      <c r="RDL123" s="1845"/>
      <c r="RDM123" s="1538"/>
      <c r="RDN123" s="1845"/>
      <c r="RDO123" s="1538"/>
      <c r="RDP123" s="1845"/>
      <c r="RDQ123" s="1538"/>
      <c r="RDR123" s="1845"/>
      <c r="RDS123" s="1538"/>
      <c r="RDT123" s="1845"/>
      <c r="RDU123" s="1538"/>
      <c r="RDV123" s="1845"/>
      <c r="RDW123" s="1538"/>
      <c r="RDX123" s="1845"/>
      <c r="RDY123" s="1538"/>
      <c r="RDZ123" s="1845"/>
      <c r="REA123" s="1538"/>
      <c r="REB123" s="1845"/>
      <c r="REC123" s="1538"/>
      <c r="RED123" s="1845"/>
      <c r="REE123" s="1538"/>
      <c r="REF123" s="1845"/>
      <c r="REG123" s="1538"/>
      <c r="REH123" s="1845"/>
      <c r="REI123" s="1538"/>
      <c r="REJ123" s="1845"/>
      <c r="REK123" s="1538"/>
      <c r="REL123" s="1845"/>
      <c r="REM123" s="1538"/>
      <c r="REN123" s="1845"/>
      <c r="REO123" s="1538"/>
      <c r="REP123" s="1845"/>
      <c r="REQ123" s="1538"/>
      <c r="RER123" s="1845"/>
      <c r="RES123" s="1538"/>
      <c r="RET123" s="1845"/>
      <c r="REU123" s="1538"/>
      <c r="REV123" s="1845"/>
      <c r="REW123" s="1538"/>
      <c r="REX123" s="1845"/>
      <c r="REY123" s="1538"/>
      <c r="REZ123" s="1845"/>
      <c r="RFA123" s="1538"/>
      <c r="RFB123" s="1845"/>
      <c r="RFC123" s="1538"/>
      <c r="RFD123" s="1845"/>
      <c r="RFE123" s="1538"/>
      <c r="RFF123" s="1845"/>
      <c r="RFG123" s="1538"/>
      <c r="RFH123" s="1845"/>
      <c r="RFI123" s="1538"/>
      <c r="RFJ123" s="1845"/>
      <c r="RFK123" s="1538"/>
      <c r="RFL123" s="1845"/>
      <c r="RFM123" s="1538"/>
      <c r="RFN123" s="1845"/>
      <c r="RFO123" s="1538"/>
      <c r="RFP123" s="1845"/>
      <c r="RFQ123" s="1538"/>
      <c r="RFR123" s="1845"/>
      <c r="RFS123" s="1538"/>
      <c r="RFT123" s="1845"/>
      <c r="RFU123" s="1538"/>
      <c r="RFV123" s="1845"/>
      <c r="RFW123" s="1538"/>
      <c r="RFX123" s="1845"/>
      <c r="RFY123" s="1538"/>
      <c r="RFZ123" s="1845"/>
      <c r="RGA123" s="1538"/>
      <c r="RGB123" s="1845"/>
      <c r="RGC123" s="1538"/>
      <c r="RGD123" s="1845"/>
      <c r="RGE123" s="1538"/>
      <c r="RGF123" s="1845"/>
      <c r="RGG123" s="1538"/>
      <c r="RGH123" s="1845"/>
      <c r="RGI123" s="1538"/>
      <c r="RGJ123" s="1845"/>
      <c r="RGK123" s="1538"/>
      <c r="RGL123" s="1845"/>
      <c r="RGM123" s="1538"/>
      <c r="RGN123" s="1845"/>
      <c r="RGO123" s="1538"/>
      <c r="RGP123" s="1845"/>
      <c r="RGQ123" s="1538"/>
      <c r="RGR123" s="1845"/>
      <c r="RGS123" s="1538"/>
      <c r="RGT123" s="1845"/>
      <c r="RGU123" s="1538"/>
      <c r="RGV123" s="1845"/>
      <c r="RGW123" s="1538"/>
      <c r="RGX123" s="1845"/>
      <c r="RGY123" s="1538"/>
      <c r="RGZ123" s="1845"/>
      <c r="RHA123" s="1538"/>
      <c r="RHB123" s="1845"/>
      <c r="RHC123" s="1538"/>
      <c r="RHD123" s="1845"/>
      <c r="RHE123" s="1538"/>
      <c r="RHF123" s="1845"/>
      <c r="RHG123" s="1538"/>
      <c r="RHH123" s="1845"/>
      <c r="RHI123" s="1538"/>
      <c r="RHJ123" s="1845"/>
      <c r="RHK123" s="1538"/>
      <c r="RHL123" s="1845"/>
      <c r="RHM123" s="1538"/>
      <c r="RHN123" s="1845"/>
      <c r="RHO123" s="1538"/>
      <c r="RHP123" s="1845"/>
      <c r="RHQ123" s="1538"/>
      <c r="RHR123" s="1845"/>
      <c r="RHS123" s="1538"/>
      <c r="RHT123" s="1845"/>
      <c r="RHU123" s="1538"/>
      <c r="RHV123" s="1845"/>
      <c r="RHW123" s="1538"/>
      <c r="RHX123" s="1845"/>
      <c r="RHY123" s="1538"/>
      <c r="RHZ123" s="1845"/>
      <c r="RIA123" s="1538"/>
      <c r="RIB123" s="1845"/>
      <c r="RIC123" s="1538"/>
      <c r="RID123" s="1845"/>
      <c r="RIE123" s="1538"/>
      <c r="RIF123" s="1845"/>
      <c r="RIG123" s="1538"/>
      <c r="RIH123" s="1845"/>
      <c r="RII123" s="1538"/>
      <c r="RIJ123" s="1845"/>
      <c r="RIK123" s="1538"/>
      <c r="RIL123" s="1845"/>
      <c r="RIM123" s="1538"/>
      <c r="RIN123" s="1845"/>
      <c r="RIO123" s="1538"/>
      <c r="RIP123" s="1845"/>
      <c r="RIQ123" s="1538"/>
      <c r="RIR123" s="1845"/>
      <c r="RIS123" s="1538"/>
      <c r="RIT123" s="1845"/>
      <c r="RIU123" s="1538"/>
      <c r="RIV123" s="1845"/>
      <c r="RIW123" s="1538"/>
      <c r="RIX123" s="1845"/>
      <c r="RIY123" s="1538"/>
      <c r="RIZ123" s="1845"/>
      <c r="RJA123" s="1538"/>
      <c r="RJB123" s="1845"/>
      <c r="RJC123" s="1538"/>
      <c r="RJD123" s="1845"/>
      <c r="RJE123" s="1538"/>
      <c r="RJF123" s="1845"/>
      <c r="RJG123" s="1538"/>
      <c r="RJH123" s="1845"/>
      <c r="RJI123" s="1538"/>
      <c r="RJJ123" s="1845"/>
      <c r="RJK123" s="1538"/>
      <c r="RJL123" s="1845"/>
      <c r="RJM123" s="1538"/>
      <c r="RJN123" s="1845"/>
      <c r="RJO123" s="1538"/>
      <c r="RJP123" s="1845"/>
      <c r="RJQ123" s="1538"/>
      <c r="RJR123" s="1845"/>
      <c r="RJS123" s="1538"/>
      <c r="RJT123" s="1845"/>
      <c r="RJU123" s="1538"/>
      <c r="RJV123" s="1845"/>
      <c r="RJW123" s="1538"/>
      <c r="RJX123" s="1845"/>
      <c r="RJY123" s="1538"/>
      <c r="RJZ123" s="1845"/>
      <c r="RKA123" s="1538"/>
      <c r="RKB123" s="1845"/>
      <c r="RKC123" s="1538"/>
      <c r="RKD123" s="1845"/>
      <c r="RKE123" s="1538"/>
      <c r="RKF123" s="1845"/>
      <c r="RKG123" s="1538"/>
      <c r="RKH123" s="1845"/>
      <c r="RKI123" s="1538"/>
      <c r="RKJ123" s="1845"/>
      <c r="RKK123" s="1538"/>
      <c r="RKL123" s="1845"/>
      <c r="RKM123" s="1538"/>
      <c r="RKN123" s="1845"/>
      <c r="RKO123" s="1538"/>
      <c r="RKP123" s="1845"/>
      <c r="RKQ123" s="1538"/>
      <c r="RKR123" s="1845"/>
      <c r="RKS123" s="1538"/>
      <c r="RKT123" s="1845"/>
      <c r="RKU123" s="1538"/>
      <c r="RKV123" s="1845"/>
      <c r="RKW123" s="1538"/>
      <c r="RKX123" s="1845"/>
      <c r="RKY123" s="1538"/>
      <c r="RKZ123" s="1845"/>
      <c r="RLA123" s="1538"/>
      <c r="RLB123" s="1845"/>
      <c r="RLC123" s="1538"/>
      <c r="RLD123" s="1845"/>
      <c r="RLE123" s="1538"/>
      <c r="RLF123" s="1845"/>
      <c r="RLG123" s="1538"/>
      <c r="RLH123" s="1845"/>
      <c r="RLI123" s="1538"/>
      <c r="RLJ123" s="1845"/>
      <c r="RLK123" s="1538"/>
      <c r="RLL123" s="1845"/>
      <c r="RLM123" s="1538"/>
      <c r="RLN123" s="1845"/>
      <c r="RLO123" s="1538"/>
      <c r="RLP123" s="1845"/>
      <c r="RLQ123" s="1538"/>
      <c r="RLR123" s="1845"/>
      <c r="RLS123" s="1538"/>
      <c r="RLT123" s="1845"/>
      <c r="RLU123" s="1538"/>
      <c r="RLV123" s="1845"/>
      <c r="RLW123" s="1538"/>
      <c r="RLX123" s="1845"/>
      <c r="RLY123" s="1538"/>
      <c r="RLZ123" s="1845"/>
      <c r="RMA123" s="1538"/>
      <c r="RMB123" s="1845"/>
      <c r="RMC123" s="1538"/>
      <c r="RMD123" s="1845"/>
      <c r="RME123" s="1538"/>
      <c r="RMF123" s="1845"/>
      <c r="RMG123" s="1538"/>
      <c r="RMH123" s="1845"/>
      <c r="RMI123" s="1538"/>
      <c r="RMJ123" s="1845"/>
      <c r="RMK123" s="1538"/>
      <c r="RML123" s="1845"/>
      <c r="RMM123" s="1538"/>
      <c r="RMN123" s="1845"/>
      <c r="RMO123" s="1538"/>
      <c r="RMP123" s="1845"/>
      <c r="RMQ123" s="1538"/>
      <c r="RMR123" s="1845"/>
      <c r="RMS123" s="1538"/>
      <c r="RMT123" s="1845"/>
      <c r="RMU123" s="1538"/>
      <c r="RMV123" s="1845"/>
      <c r="RMW123" s="1538"/>
      <c r="RMX123" s="1845"/>
      <c r="RMY123" s="1538"/>
      <c r="RMZ123" s="1845"/>
      <c r="RNA123" s="1538"/>
      <c r="RNB123" s="1845"/>
      <c r="RNC123" s="1538"/>
      <c r="RND123" s="1845"/>
      <c r="RNE123" s="1538"/>
      <c r="RNF123" s="1845"/>
      <c r="RNG123" s="1538"/>
      <c r="RNH123" s="1845"/>
      <c r="RNI123" s="1538"/>
      <c r="RNJ123" s="1845"/>
      <c r="RNK123" s="1538"/>
      <c r="RNL123" s="1845"/>
      <c r="RNM123" s="1538"/>
      <c r="RNN123" s="1845"/>
      <c r="RNO123" s="1538"/>
      <c r="RNP123" s="1845"/>
      <c r="RNQ123" s="1538"/>
      <c r="RNR123" s="1845"/>
      <c r="RNS123" s="1538"/>
      <c r="RNT123" s="1845"/>
      <c r="RNU123" s="1538"/>
      <c r="RNV123" s="1845"/>
      <c r="RNW123" s="1538"/>
      <c r="RNX123" s="1845"/>
      <c r="RNY123" s="1538"/>
      <c r="RNZ123" s="1845"/>
      <c r="ROA123" s="1538"/>
      <c r="ROB123" s="1845"/>
      <c r="ROC123" s="1538"/>
      <c r="ROD123" s="1845"/>
      <c r="ROE123" s="1538"/>
      <c r="ROF123" s="1845"/>
      <c r="ROG123" s="1538"/>
      <c r="ROH123" s="1845"/>
      <c r="ROI123" s="1538"/>
      <c r="ROJ123" s="1845"/>
      <c r="ROK123" s="1538"/>
      <c r="ROL123" s="1845"/>
      <c r="ROM123" s="1538"/>
      <c r="RON123" s="1845"/>
      <c r="ROO123" s="1538"/>
      <c r="ROP123" s="1845"/>
      <c r="ROQ123" s="1538"/>
      <c r="ROR123" s="1845"/>
      <c r="ROS123" s="1538"/>
      <c r="ROT123" s="1845"/>
      <c r="ROU123" s="1538"/>
      <c r="ROV123" s="1845"/>
      <c r="ROW123" s="1538"/>
      <c r="ROX123" s="1845"/>
      <c r="ROY123" s="1538"/>
      <c r="ROZ123" s="1845"/>
      <c r="RPA123" s="1538"/>
      <c r="RPB123" s="1845"/>
      <c r="RPC123" s="1538"/>
      <c r="RPD123" s="1845"/>
      <c r="RPE123" s="1538"/>
      <c r="RPF123" s="1845"/>
      <c r="RPG123" s="1538"/>
      <c r="RPH123" s="1845"/>
      <c r="RPI123" s="1538"/>
      <c r="RPJ123" s="1845"/>
      <c r="RPK123" s="1538"/>
      <c r="RPL123" s="1845"/>
      <c r="RPM123" s="1538"/>
      <c r="RPN123" s="1845"/>
      <c r="RPO123" s="1538"/>
      <c r="RPP123" s="1845"/>
      <c r="RPQ123" s="1538"/>
      <c r="RPR123" s="1845"/>
      <c r="RPS123" s="1538"/>
      <c r="RPT123" s="1845"/>
      <c r="RPU123" s="1538"/>
      <c r="RPV123" s="1845"/>
      <c r="RPW123" s="1538"/>
      <c r="RPX123" s="1845"/>
      <c r="RPY123" s="1538"/>
      <c r="RPZ123" s="1845"/>
      <c r="RQA123" s="1538"/>
      <c r="RQB123" s="1845"/>
      <c r="RQC123" s="1538"/>
      <c r="RQD123" s="1845"/>
      <c r="RQE123" s="1538"/>
      <c r="RQF123" s="1845"/>
      <c r="RQG123" s="1538"/>
      <c r="RQH123" s="1845"/>
      <c r="RQI123" s="1538"/>
      <c r="RQJ123" s="1845"/>
      <c r="RQK123" s="1538"/>
      <c r="RQL123" s="1845"/>
      <c r="RQM123" s="1538"/>
      <c r="RQN123" s="1845"/>
      <c r="RQO123" s="1538"/>
      <c r="RQP123" s="1845"/>
      <c r="RQQ123" s="1538"/>
      <c r="RQR123" s="1845"/>
      <c r="RQS123" s="1538"/>
      <c r="RQT123" s="1845"/>
      <c r="RQU123" s="1538"/>
      <c r="RQV123" s="1845"/>
      <c r="RQW123" s="1538"/>
      <c r="RQX123" s="1845"/>
      <c r="RQY123" s="1538"/>
      <c r="RQZ123" s="1845"/>
      <c r="RRA123" s="1538"/>
      <c r="RRB123" s="1845"/>
      <c r="RRC123" s="1538"/>
      <c r="RRD123" s="1845"/>
      <c r="RRE123" s="1538"/>
      <c r="RRF123" s="1845"/>
      <c r="RRG123" s="1538"/>
      <c r="RRH123" s="1845"/>
      <c r="RRI123" s="1538"/>
      <c r="RRJ123" s="1845"/>
      <c r="RRK123" s="1538"/>
      <c r="RRL123" s="1845"/>
      <c r="RRM123" s="1538"/>
      <c r="RRN123" s="1845"/>
      <c r="RRO123" s="1538"/>
      <c r="RRP123" s="1845"/>
      <c r="RRQ123" s="1538"/>
      <c r="RRR123" s="1845"/>
      <c r="RRS123" s="1538"/>
      <c r="RRT123" s="1845"/>
      <c r="RRU123" s="1538"/>
      <c r="RRV123" s="1845"/>
      <c r="RRW123" s="1538"/>
      <c r="RRX123" s="1845"/>
      <c r="RRY123" s="1538"/>
      <c r="RRZ123" s="1845"/>
      <c r="RSA123" s="1538"/>
      <c r="RSB123" s="1845"/>
      <c r="RSC123" s="1538"/>
      <c r="RSD123" s="1845"/>
      <c r="RSE123" s="1538"/>
      <c r="RSF123" s="1845"/>
      <c r="RSG123" s="1538"/>
      <c r="RSH123" s="1845"/>
      <c r="RSI123" s="1538"/>
      <c r="RSJ123" s="1845"/>
      <c r="RSK123" s="1538"/>
      <c r="RSL123" s="1845"/>
      <c r="RSM123" s="1538"/>
      <c r="RSN123" s="1845"/>
      <c r="RSO123" s="1538"/>
      <c r="RSP123" s="1845"/>
      <c r="RSQ123" s="1538"/>
      <c r="RSR123" s="1845"/>
      <c r="RSS123" s="1538"/>
      <c r="RST123" s="1845"/>
      <c r="RSU123" s="1538"/>
      <c r="RSV123" s="1845"/>
      <c r="RSW123" s="1538"/>
      <c r="RSX123" s="1845"/>
      <c r="RSY123" s="1538"/>
      <c r="RSZ123" s="1845"/>
      <c r="RTA123" s="1538"/>
      <c r="RTB123" s="1845"/>
      <c r="RTC123" s="1538"/>
      <c r="RTD123" s="1845"/>
      <c r="RTE123" s="1538"/>
      <c r="RTF123" s="1845"/>
      <c r="RTG123" s="1538"/>
      <c r="RTH123" s="1845"/>
      <c r="RTI123" s="1538"/>
      <c r="RTJ123" s="1845"/>
      <c r="RTK123" s="1538"/>
      <c r="RTL123" s="1845"/>
      <c r="RTM123" s="1538"/>
      <c r="RTN123" s="1845"/>
      <c r="RTO123" s="1538"/>
      <c r="RTP123" s="1845"/>
      <c r="RTQ123" s="1538"/>
      <c r="RTR123" s="1845"/>
      <c r="RTS123" s="1538"/>
      <c r="RTT123" s="1845"/>
      <c r="RTU123" s="1538"/>
      <c r="RTV123" s="1845"/>
      <c r="RTW123" s="1538"/>
      <c r="RTX123" s="1845"/>
      <c r="RTY123" s="1538"/>
      <c r="RTZ123" s="1845"/>
      <c r="RUA123" s="1538"/>
      <c r="RUB123" s="1845"/>
      <c r="RUC123" s="1538"/>
      <c r="RUD123" s="1845"/>
      <c r="RUE123" s="1538"/>
      <c r="RUF123" s="1845"/>
      <c r="RUG123" s="1538"/>
      <c r="RUH123" s="1845"/>
      <c r="RUI123" s="1538"/>
      <c r="RUJ123" s="1845"/>
      <c r="RUK123" s="1538"/>
      <c r="RUL123" s="1845"/>
      <c r="RUM123" s="1538"/>
      <c r="RUN123" s="1845"/>
      <c r="RUO123" s="1538"/>
      <c r="RUP123" s="1845"/>
      <c r="RUQ123" s="1538"/>
      <c r="RUR123" s="1845"/>
      <c r="RUS123" s="1538"/>
      <c r="RUT123" s="1845"/>
      <c r="RUU123" s="1538"/>
      <c r="RUV123" s="1845"/>
      <c r="RUW123" s="1538"/>
      <c r="RUX123" s="1845"/>
      <c r="RUY123" s="1538"/>
      <c r="RUZ123" s="1845"/>
      <c r="RVA123" s="1538"/>
      <c r="RVB123" s="1845"/>
      <c r="RVC123" s="1538"/>
      <c r="RVD123" s="1845"/>
      <c r="RVE123" s="1538"/>
      <c r="RVF123" s="1845"/>
      <c r="RVG123" s="1538"/>
      <c r="RVH123" s="1845"/>
      <c r="RVI123" s="1538"/>
      <c r="RVJ123" s="1845"/>
      <c r="RVK123" s="1538"/>
      <c r="RVL123" s="1845"/>
      <c r="RVM123" s="1538"/>
      <c r="RVN123" s="1845"/>
      <c r="RVO123" s="1538"/>
      <c r="RVP123" s="1845"/>
      <c r="RVQ123" s="1538"/>
      <c r="RVR123" s="1845"/>
      <c r="RVS123" s="1538"/>
      <c r="RVT123" s="1845"/>
      <c r="RVU123" s="1538"/>
      <c r="RVV123" s="1845"/>
      <c r="RVW123" s="1538"/>
      <c r="RVX123" s="1845"/>
      <c r="RVY123" s="1538"/>
      <c r="RVZ123" s="1845"/>
      <c r="RWA123" s="1538"/>
      <c r="RWB123" s="1845"/>
      <c r="RWC123" s="1538"/>
      <c r="RWD123" s="1845"/>
      <c r="RWE123" s="1538"/>
      <c r="RWF123" s="1845"/>
      <c r="RWG123" s="1538"/>
      <c r="RWH123" s="1845"/>
      <c r="RWI123" s="1538"/>
      <c r="RWJ123" s="1845"/>
      <c r="RWK123" s="1538"/>
      <c r="RWL123" s="1845"/>
      <c r="RWM123" s="1538"/>
      <c r="RWN123" s="1845"/>
      <c r="RWO123" s="1538"/>
      <c r="RWP123" s="1845"/>
      <c r="RWQ123" s="1538"/>
      <c r="RWR123" s="1845"/>
      <c r="RWS123" s="1538"/>
      <c r="RWT123" s="1845"/>
      <c r="RWU123" s="1538"/>
      <c r="RWV123" s="1845"/>
      <c r="RWW123" s="1538"/>
      <c r="RWX123" s="1845"/>
      <c r="RWY123" s="1538"/>
      <c r="RWZ123" s="1845"/>
      <c r="RXA123" s="1538"/>
      <c r="RXB123" s="1845"/>
      <c r="RXC123" s="1538"/>
      <c r="RXD123" s="1845"/>
      <c r="RXE123" s="1538"/>
      <c r="RXF123" s="1845"/>
      <c r="RXG123" s="1538"/>
      <c r="RXH123" s="1845"/>
      <c r="RXI123" s="1538"/>
      <c r="RXJ123" s="1845"/>
      <c r="RXK123" s="1538"/>
      <c r="RXL123" s="1845"/>
      <c r="RXM123" s="1538"/>
      <c r="RXN123" s="1845"/>
      <c r="RXO123" s="1538"/>
      <c r="RXP123" s="1845"/>
      <c r="RXQ123" s="1538"/>
      <c r="RXR123" s="1845"/>
      <c r="RXS123" s="1538"/>
      <c r="RXT123" s="1845"/>
      <c r="RXU123" s="1538"/>
      <c r="RXV123" s="1845"/>
      <c r="RXW123" s="1538"/>
      <c r="RXX123" s="1845"/>
      <c r="RXY123" s="1538"/>
      <c r="RXZ123" s="1845"/>
      <c r="RYA123" s="1538"/>
      <c r="RYB123" s="1845"/>
      <c r="RYC123" s="1538"/>
      <c r="RYD123" s="1845"/>
      <c r="RYE123" s="1538"/>
      <c r="RYF123" s="1845"/>
      <c r="RYG123" s="1538"/>
      <c r="RYH123" s="1845"/>
      <c r="RYI123" s="1538"/>
      <c r="RYJ123" s="1845"/>
      <c r="RYK123" s="1538"/>
      <c r="RYL123" s="1845"/>
      <c r="RYM123" s="1538"/>
      <c r="RYN123" s="1845"/>
      <c r="RYO123" s="1538"/>
      <c r="RYP123" s="1845"/>
      <c r="RYQ123" s="1538"/>
      <c r="RYR123" s="1845"/>
      <c r="RYS123" s="1538"/>
      <c r="RYT123" s="1845"/>
      <c r="RYU123" s="1538"/>
      <c r="RYV123" s="1845"/>
      <c r="RYW123" s="1538"/>
      <c r="RYX123" s="1845"/>
      <c r="RYY123" s="1538"/>
      <c r="RYZ123" s="1845"/>
      <c r="RZA123" s="1538"/>
      <c r="RZB123" s="1845"/>
      <c r="RZC123" s="1538"/>
      <c r="RZD123" s="1845"/>
      <c r="RZE123" s="1538"/>
      <c r="RZF123" s="1845"/>
      <c r="RZG123" s="1538"/>
      <c r="RZH123" s="1845"/>
      <c r="RZI123" s="1538"/>
      <c r="RZJ123" s="1845"/>
      <c r="RZK123" s="1538"/>
      <c r="RZL123" s="1845"/>
      <c r="RZM123" s="1538"/>
      <c r="RZN123" s="1845"/>
      <c r="RZO123" s="1538"/>
      <c r="RZP123" s="1845"/>
      <c r="RZQ123" s="1538"/>
      <c r="RZR123" s="1845"/>
      <c r="RZS123" s="1538"/>
      <c r="RZT123" s="1845"/>
      <c r="RZU123" s="1538"/>
      <c r="RZV123" s="1845"/>
      <c r="RZW123" s="1538"/>
      <c r="RZX123" s="1845"/>
      <c r="RZY123" s="1538"/>
      <c r="RZZ123" s="1845"/>
      <c r="SAA123" s="1538"/>
      <c r="SAB123" s="1845"/>
      <c r="SAC123" s="1538"/>
      <c r="SAD123" s="1845"/>
      <c r="SAE123" s="1538"/>
      <c r="SAF123" s="1845"/>
      <c r="SAG123" s="1538"/>
      <c r="SAH123" s="1845"/>
      <c r="SAI123" s="1538"/>
      <c r="SAJ123" s="1845"/>
      <c r="SAK123" s="1538"/>
      <c r="SAL123" s="1845"/>
      <c r="SAM123" s="1538"/>
      <c r="SAN123" s="1845"/>
      <c r="SAO123" s="1538"/>
      <c r="SAP123" s="1845"/>
      <c r="SAQ123" s="1538"/>
      <c r="SAR123" s="1845"/>
      <c r="SAS123" s="1538"/>
      <c r="SAT123" s="1845"/>
      <c r="SAU123" s="1538"/>
      <c r="SAV123" s="1845"/>
      <c r="SAW123" s="1538"/>
      <c r="SAX123" s="1845"/>
      <c r="SAY123" s="1538"/>
      <c r="SAZ123" s="1845"/>
      <c r="SBA123" s="1538"/>
      <c r="SBB123" s="1845"/>
      <c r="SBC123" s="1538"/>
      <c r="SBD123" s="1845"/>
      <c r="SBE123" s="1538"/>
      <c r="SBF123" s="1845"/>
      <c r="SBG123" s="1538"/>
      <c r="SBH123" s="1845"/>
      <c r="SBI123" s="1538"/>
      <c r="SBJ123" s="1845"/>
      <c r="SBK123" s="1538"/>
      <c r="SBL123" s="1845"/>
      <c r="SBM123" s="1538"/>
      <c r="SBN123" s="1845"/>
      <c r="SBO123" s="1538"/>
      <c r="SBP123" s="1845"/>
      <c r="SBQ123" s="1538"/>
      <c r="SBR123" s="1845"/>
      <c r="SBS123" s="1538"/>
      <c r="SBT123" s="1845"/>
      <c r="SBU123" s="1538"/>
      <c r="SBV123" s="1845"/>
      <c r="SBW123" s="1538"/>
      <c r="SBX123" s="1845"/>
      <c r="SBY123" s="1538"/>
      <c r="SBZ123" s="1845"/>
      <c r="SCA123" s="1538"/>
      <c r="SCB123" s="1845"/>
      <c r="SCC123" s="1538"/>
      <c r="SCD123" s="1845"/>
      <c r="SCE123" s="1538"/>
      <c r="SCF123" s="1845"/>
      <c r="SCG123" s="1538"/>
      <c r="SCH123" s="1845"/>
      <c r="SCI123" s="1538"/>
      <c r="SCJ123" s="1845"/>
      <c r="SCK123" s="1538"/>
      <c r="SCL123" s="1845"/>
      <c r="SCM123" s="1538"/>
      <c r="SCN123" s="1845"/>
      <c r="SCO123" s="1538"/>
      <c r="SCP123" s="1845"/>
      <c r="SCQ123" s="1538"/>
      <c r="SCR123" s="1845"/>
      <c r="SCS123" s="1538"/>
      <c r="SCT123" s="1845"/>
      <c r="SCU123" s="1538"/>
      <c r="SCV123" s="1845"/>
      <c r="SCW123" s="1538"/>
      <c r="SCX123" s="1845"/>
      <c r="SCY123" s="1538"/>
      <c r="SCZ123" s="1845"/>
      <c r="SDA123" s="1538"/>
      <c r="SDB123" s="1845"/>
      <c r="SDC123" s="1538"/>
      <c r="SDD123" s="1845"/>
      <c r="SDE123" s="1538"/>
      <c r="SDF123" s="1845"/>
      <c r="SDG123" s="1538"/>
      <c r="SDH123" s="1845"/>
      <c r="SDI123" s="1538"/>
      <c r="SDJ123" s="1845"/>
      <c r="SDK123" s="1538"/>
      <c r="SDL123" s="1845"/>
      <c r="SDM123" s="1538"/>
      <c r="SDN123" s="1845"/>
      <c r="SDO123" s="1538"/>
      <c r="SDP123" s="1845"/>
      <c r="SDQ123" s="1538"/>
      <c r="SDR123" s="1845"/>
      <c r="SDS123" s="1538"/>
      <c r="SDT123" s="1845"/>
      <c r="SDU123" s="1538"/>
      <c r="SDV123" s="1845"/>
      <c r="SDW123" s="1538"/>
      <c r="SDX123" s="1845"/>
      <c r="SDY123" s="1538"/>
      <c r="SDZ123" s="1845"/>
      <c r="SEA123" s="1538"/>
      <c r="SEB123" s="1845"/>
      <c r="SEC123" s="1538"/>
      <c r="SED123" s="1845"/>
      <c r="SEE123" s="1538"/>
      <c r="SEF123" s="1845"/>
      <c r="SEG123" s="1538"/>
      <c r="SEH123" s="1845"/>
      <c r="SEI123" s="1538"/>
      <c r="SEJ123" s="1845"/>
      <c r="SEK123" s="1538"/>
      <c r="SEL123" s="1845"/>
      <c r="SEM123" s="1538"/>
      <c r="SEN123" s="1845"/>
      <c r="SEO123" s="1538"/>
      <c r="SEP123" s="1845"/>
      <c r="SEQ123" s="1538"/>
      <c r="SER123" s="1845"/>
      <c r="SES123" s="1538"/>
      <c r="SET123" s="1845"/>
      <c r="SEU123" s="1538"/>
      <c r="SEV123" s="1845"/>
      <c r="SEW123" s="1538"/>
      <c r="SEX123" s="1845"/>
      <c r="SEY123" s="1538"/>
      <c r="SEZ123" s="1845"/>
      <c r="SFA123" s="1538"/>
      <c r="SFB123" s="1845"/>
      <c r="SFC123" s="1538"/>
      <c r="SFD123" s="1845"/>
      <c r="SFE123" s="1538"/>
      <c r="SFF123" s="1845"/>
      <c r="SFG123" s="1538"/>
      <c r="SFH123" s="1845"/>
      <c r="SFI123" s="1538"/>
      <c r="SFJ123" s="1845"/>
      <c r="SFK123" s="1538"/>
      <c r="SFL123" s="1845"/>
      <c r="SFM123" s="1538"/>
      <c r="SFN123" s="1845"/>
      <c r="SFO123" s="1538"/>
      <c r="SFP123" s="1845"/>
      <c r="SFQ123" s="1538"/>
      <c r="SFR123" s="1845"/>
      <c r="SFS123" s="1538"/>
      <c r="SFT123" s="1845"/>
      <c r="SFU123" s="1538"/>
      <c r="SFV123" s="1845"/>
      <c r="SFW123" s="1538"/>
      <c r="SFX123" s="1845"/>
      <c r="SFY123" s="1538"/>
      <c r="SFZ123" s="1845"/>
      <c r="SGA123" s="1538"/>
      <c r="SGB123" s="1845"/>
      <c r="SGC123" s="1538"/>
      <c r="SGD123" s="1845"/>
      <c r="SGE123" s="1538"/>
      <c r="SGF123" s="1845"/>
      <c r="SGG123" s="1538"/>
      <c r="SGH123" s="1845"/>
      <c r="SGI123" s="1538"/>
      <c r="SGJ123" s="1845"/>
      <c r="SGK123" s="1538"/>
      <c r="SGL123" s="1845"/>
      <c r="SGM123" s="1538"/>
      <c r="SGN123" s="1845"/>
      <c r="SGO123" s="1538"/>
      <c r="SGP123" s="1845"/>
      <c r="SGQ123" s="1538"/>
      <c r="SGR123" s="1845"/>
      <c r="SGS123" s="1538"/>
      <c r="SGT123" s="1845"/>
      <c r="SGU123" s="1538"/>
      <c r="SGV123" s="1845"/>
      <c r="SGW123" s="1538"/>
      <c r="SGX123" s="1845"/>
      <c r="SGY123" s="1538"/>
      <c r="SGZ123" s="1845"/>
      <c r="SHA123" s="1538"/>
      <c r="SHB123" s="1845"/>
      <c r="SHC123" s="1538"/>
      <c r="SHD123" s="1845"/>
      <c r="SHE123" s="1538"/>
      <c r="SHF123" s="1845"/>
      <c r="SHG123" s="1538"/>
      <c r="SHH123" s="1845"/>
      <c r="SHI123" s="1538"/>
      <c r="SHJ123" s="1845"/>
      <c r="SHK123" s="1538"/>
      <c r="SHL123" s="1845"/>
      <c r="SHM123" s="1538"/>
      <c r="SHN123" s="1845"/>
      <c r="SHO123" s="1538"/>
      <c r="SHP123" s="1845"/>
      <c r="SHQ123" s="1538"/>
      <c r="SHR123" s="1845"/>
      <c r="SHS123" s="1538"/>
      <c r="SHT123" s="1845"/>
      <c r="SHU123" s="1538"/>
      <c r="SHV123" s="1845"/>
      <c r="SHW123" s="1538"/>
      <c r="SHX123" s="1845"/>
      <c r="SHY123" s="1538"/>
      <c r="SHZ123" s="1845"/>
      <c r="SIA123" s="1538"/>
      <c r="SIB123" s="1845"/>
      <c r="SIC123" s="1538"/>
      <c r="SID123" s="1845"/>
      <c r="SIE123" s="1538"/>
      <c r="SIF123" s="1845"/>
      <c r="SIG123" s="1538"/>
      <c r="SIH123" s="1845"/>
      <c r="SII123" s="1538"/>
      <c r="SIJ123" s="1845"/>
      <c r="SIK123" s="1538"/>
      <c r="SIL123" s="1845"/>
      <c r="SIM123" s="1538"/>
      <c r="SIN123" s="1845"/>
      <c r="SIO123" s="1538"/>
      <c r="SIP123" s="1845"/>
      <c r="SIQ123" s="1538"/>
      <c r="SIR123" s="1845"/>
      <c r="SIS123" s="1538"/>
      <c r="SIT123" s="1845"/>
      <c r="SIU123" s="1538"/>
      <c r="SIV123" s="1845"/>
      <c r="SIW123" s="1538"/>
      <c r="SIX123" s="1845"/>
      <c r="SIY123" s="1538"/>
      <c r="SIZ123" s="1845"/>
      <c r="SJA123" s="1538"/>
      <c r="SJB123" s="1845"/>
      <c r="SJC123" s="1538"/>
      <c r="SJD123" s="1845"/>
      <c r="SJE123" s="1538"/>
      <c r="SJF123" s="1845"/>
      <c r="SJG123" s="1538"/>
      <c r="SJH123" s="1845"/>
      <c r="SJI123" s="1538"/>
      <c r="SJJ123" s="1845"/>
      <c r="SJK123" s="1538"/>
      <c r="SJL123" s="1845"/>
      <c r="SJM123" s="1538"/>
      <c r="SJN123" s="1845"/>
      <c r="SJO123" s="1538"/>
      <c r="SJP123" s="1845"/>
      <c r="SJQ123" s="1538"/>
      <c r="SJR123" s="1845"/>
      <c r="SJS123" s="1538"/>
      <c r="SJT123" s="1845"/>
      <c r="SJU123" s="1538"/>
      <c r="SJV123" s="1845"/>
      <c r="SJW123" s="1538"/>
      <c r="SJX123" s="1845"/>
      <c r="SJY123" s="1538"/>
      <c r="SJZ123" s="1845"/>
      <c r="SKA123" s="1538"/>
      <c r="SKB123" s="1845"/>
      <c r="SKC123" s="1538"/>
      <c r="SKD123" s="1845"/>
      <c r="SKE123" s="1538"/>
      <c r="SKF123" s="1845"/>
      <c r="SKG123" s="1538"/>
      <c r="SKH123" s="1845"/>
      <c r="SKI123" s="1538"/>
      <c r="SKJ123" s="1845"/>
      <c r="SKK123" s="1538"/>
      <c r="SKL123" s="1845"/>
      <c r="SKM123" s="1538"/>
      <c r="SKN123" s="1845"/>
      <c r="SKO123" s="1538"/>
      <c r="SKP123" s="1845"/>
      <c r="SKQ123" s="1538"/>
      <c r="SKR123" s="1845"/>
      <c r="SKS123" s="1538"/>
      <c r="SKT123" s="1845"/>
      <c r="SKU123" s="1538"/>
      <c r="SKV123" s="1845"/>
      <c r="SKW123" s="1538"/>
      <c r="SKX123" s="1845"/>
      <c r="SKY123" s="1538"/>
      <c r="SKZ123" s="1845"/>
      <c r="SLA123" s="1538"/>
      <c r="SLB123" s="1845"/>
      <c r="SLC123" s="1538"/>
      <c r="SLD123" s="1845"/>
      <c r="SLE123" s="1538"/>
      <c r="SLF123" s="1845"/>
      <c r="SLG123" s="1538"/>
      <c r="SLH123" s="1845"/>
      <c r="SLI123" s="1538"/>
      <c r="SLJ123" s="1845"/>
      <c r="SLK123" s="1538"/>
      <c r="SLL123" s="1845"/>
      <c r="SLM123" s="1538"/>
      <c r="SLN123" s="1845"/>
      <c r="SLO123" s="1538"/>
      <c r="SLP123" s="1845"/>
      <c r="SLQ123" s="1538"/>
      <c r="SLR123" s="1845"/>
      <c r="SLS123" s="1538"/>
      <c r="SLT123" s="1845"/>
      <c r="SLU123" s="1538"/>
      <c r="SLV123" s="1845"/>
      <c r="SLW123" s="1538"/>
      <c r="SLX123" s="1845"/>
      <c r="SLY123" s="1538"/>
      <c r="SLZ123" s="1845"/>
      <c r="SMA123" s="1538"/>
      <c r="SMB123" s="1845"/>
      <c r="SMC123" s="1538"/>
      <c r="SMD123" s="1845"/>
      <c r="SME123" s="1538"/>
      <c r="SMF123" s="1845"/>
      <c r="SMG123" s="1538"/>
      <c r="SMH123" s="1845"/>
      <c r="SMI123" s="1538"/>
      <c r="SMJ123" s="1845"/>
      <c r="SMK123" s="1538"/>
      <c r="SML123" s="1845"/>
      <c r="SMM123" s="1538"/>
      <c r="SMN123" s="1845"/>
      <c r="SMO123" s="1538"/>
      <c r="SMP123" s="1845"/>
      <c r="SMQ123" s="1538"/>
      <c r="SMR123" s="1845"/>
      <c r="SMS123" s="1538"/>
      <c r="SMT123" s="1845"/>
      <c r="SMU123" s="1538"/>
      <c r="SMV123" s="1845"/>
      <c r="SMW123" s="1538"/>
      <c r="SMX123" s="1845"/>
      <c r="SMY123" s="1538"/>
      <c r="SMZ123" s="1845"/>
      <c r="SNA123" s="1538"/>
      <c r="SNB123" s="1845"/>
      <c r="SNC123" s="1538"/>
      <c r="SND123" s="1845"/>
      <c r="SNE123" s="1538"/>
      <c r="SNF123" s="1845"/>
      <c r="SNG123" s="1538"/>
      <c r="SNH123" s="1845"/>
      <c r="SNI123" s="1538"/>
      <c r="SNJ123" s="1845"/>
      <c r="SNK123" s="1538"/>
      <c r="SNL123" s="1845"/>
      <c r="SNM123" s="1538"/>
      <c r="SNN123" s="1845"/>
      <c r="SNO123" s="1538"/>
      <c r="SNP123" s="1845"/>
      <c r="SNQ123" s="1538"/>
      <c r="SNR123" s="1845"/>
      <c r="SNS123" s="1538"/>
      <c r="SNT123" s="1845"/>
      <c r="SNU123" s="1538"/>
      <c r="SNV123" s="1845"/>
      <c r="SNW123" s="1538"/>
      <c r="SNX123" s="1845"/>
      <c r="SNY123" s="1538"/>
      <c r="SNZ123" s="1845"/>
      <c r="SOA123" s="1538"/>
      <c r="SOB123" s="1845"/>
      <c r="SOC123" s="1538"/>
      <c r="SOD123" s="1845"/>
      <c r="SOE123" s="1538"/>
      <c r="SOF123" s="1845"/>
      <c r="SOG123" s="1538"/>
      <c r="SOH123" s="1845"/>
      <c r="SOI123" s="1538"/>
      <c r="SOJ123" s="1845"/>
      <c r="SOK123" s="1538"/>
      <c r="SOL123" s="1845"/>
      <c r="SOM123" s="1538"/>
      <c r="SON123" s="1845"/>
      <c r="SOO123" s="1538"/>
      <c r="SOP123" s="1845"/>
      <c r="SOQ123" s="1538"/>
      <c r="SOR123" s="1845"/>
      <c r="SOS123" s="1538"/>
      <c r="SOT123" s="1845"/>
      <c r="SOU123" s="1538"/>
      <c r="SOV123" s="1845"/>
      <c r="SOW123" s="1538"/>
      <c r="SOX123" s="1845"/>
      <c r="SOY123" s="1538"/>
      <c r="SOZ123" s="1845"/>
      <c r="SPA123" s="1538"/>
      <c r="SPB123" s="1845"/>
      <c r="SPC123" s="1538"/>
      <c r="SPD123" s="1845"/>
      <c r="SPE123" s="1538"/>
      <c r="SPF123" s="1845"/>
      <c r="SPG123" s="1538"/>
      <c r="SPH123" s="1845"/>
      <c r="SPI123" s="1538"/>
      <c r="SPJ123" s="1845"/>
      <c r="SPK123" s="1538"/>
      <c r="SPL123" s="1845"/>
      <c r="SPM123" s="1538"/>
      <c r="SPN123" s="1845"/>
      <c r="SPO123" s="1538"/>
      <c r="SPP123" s="1845"/>
      <c r="SPQ123" s="1538"/>
      <c r="SPR123" s="1845"/>
      <c r="SPS123" s="1538"/>
      <c r="SPT123" s="1845"/>
      <c r="SPU123" s="1538"/>
      <c r="SPV123" s="1845"/>
      <c r="SPW123" s="1538"/>
      <c r="SPX123" s="1845"/>
      <c r="SPY123" s="1538"/>
      <c r="SPZ123" s="1845"/>
      <c r="SQA123" s="1538"/>
      <c r="SQB123" s="1845"/>
      <c r="SQC123" s="1538"/>
      <c r="SQD123" s="1845"/>
      <c r="SQE123" s="1538"/>
      <c r="SQF123" s="1845"/>
      <c r="SQG123" s="1538"/>
      <c r="SQH123" s="1845"/>
      <c r="SQI123" s="1538"/>
      <c r="SQJ123" s="1845"/>
      <c r="SQK123" s="1538"/>
      <c r="SQL123" s="1845"/>
      <c r="SQM123" s="1538"/>
      <c r="SQN123" s="1845"/>
      <c r="SQO123" s="1538"/>
      <c r="SQP123" s="1845"/>
      <c r="SQQ123" s="1538"/>
      <c r="SQR123" s="1845"/>
      <c r="SQS123" s="1538"/>
      <c r="SQT123" s="1845"/>
      <c r="SQU123" s="1538"/>
      <c r="SQV123" s="1845"/>
      <c r="SQW123" s="1538"/>
      <c r="SQX123" s="1845"/>
      <c r="SQY123" s="1538"/>
      <c r="SQZ123" s="1845"/>
      <c r="SRA123" s="1538"/>
      <c r="SRB123" s="1845"/>
      <c r="SRC123" s="1538"/>
      <c r="SRD123" s="1845"/>
      <c r="SRE123" s="1538"/>
      <c r="SRF123" s="1845"/>
      <c r="SRG123" s="1538"/>
      <c r="SRH123" s="1845"/>
      <c r="SRI123" s="1538"/>
      <c r="SRJ123" s="1845"/>
      <c r="SRK123" s="1538"/>
      <c r="SRL123" s="1845"/>
      <c r="SRM123" s="1538"/>
      <c r="SRN123" s="1845"/>
      <c r="SRO123" s="1538"/>
      <c r="SRP123" s="1845"/>
      <c r="SRQ123" s="1538"/>
      <c r="SRR123" s="1845"/>
      <c r="SRS123" s="1538"/>
      <c r="SRT123" s="1845"/>
      <c r="SRU123" s="1538"/>
      <c r="SRV123" s="1845"/>
      <c r="SRW123" s="1538"/>
      <c r="SRX123" s="1845"/>
      <c r="SRY123" s="1538"/>
      <c r="SRZ123" s="1845"/>
      <c r="SSA123" s="1538"/>
      <c r="SSB123" s="1845"/>
      <c r="SSC123" s="1538"/>
      <c r="SSD123" s="1845"/>
      <c r="SSE123" s="1538"/>
      <c r="SSF123" s="1845"/>
      <c r="SSG123" s="1538"/>
      <c r="SSH123" s="1845"/>
      <c r="SSI123" s="1538"/>
      <c r="SSJ123" s="1845"/>
      <c r="SSK123" s="1538"/>
      <c r="SSL123" s="1845"/>
      <c r="SSM123" s="1538"/>
      <c r="SSN123" s="1845"/>
      <c r="SSO123" s="1538"/>
      <c r="SSP123" s="1845"/>
      <c r="SSQ123" s="1538"/>
      <c r="SSR123" s="1845"/>
      <c r="SSS123" s="1538"/>
      <c r="SST123" s="1845"/>
      <c r="SSU123" s="1538"/>
      <c r="SSV123" s="1845"/>
      <c r="SSW123" s="1538"/>
      <c r="SSX123" s="1845"/>
      <c r="SSY123" s="1538"/>
      <c r="SSZ123" s="1845"/>
      <c r="STA123" s="1538"/>
      <c r="STB123" s="1845"/>
      <c r="STC123" s="1538"/>
      <c r="STD123" s="1845"/>
      <c r="STE123" s="1538"/>
      <c r="STF123" s="1845"/>
      <c r="STG123" s="1538"/>
      <c r="STH123" s="1845"/>
      <c r="STI123" s="1538"/>
      <c r="STJ123" s="1845"/>
      <c r="STK123" s="1538"/>
      <c r="STL123" s="1845"/>
      <c r="STM123" s="1538"/>
      <c r="STN123" s="1845"/>
      <c r="STO123" s="1538"/>
      <c r="STP123" s="1845"/>
      <c r="STQ123" s="1538"/>
      <c r="STR123" s="1845"/>
      <c r="STS123" s="1538"/>
      <c r="STT123" s="1845"/>
      <c r="STU123" s="1538"/>
      <c r="STV123" s="1845"/>
      <c r="STW123" s="1538"/>
      <c r="STX123" s="1845"/>
      <c r="STY123" s="1538"/>
      <c r="STZ123" s="1845"/>
      <c r="SUA123" s="1538"/>
      <c r="SUB123" s="1845"/>
      <c r="SUC123" s="1538"/>
      <c r="SUD123" s="1845"/>
      <c r="SUE123" s="1538"/>
      <c r="SUF123" s="1845"/>
      <c r="SUG123" s="1538"/>
      <c r="SUH123" s="1845"/>
      <c r="SUI123" s="1538"/>
      <c r="SUJ123" s="1845"/>
      <c r="SUK123" s="1538"/>
      <c r="SUL123" s="1845"/>
      <c r="SUM123" s="1538"/>
      <c r="SUN123" s="1845"/>
      <c r="SUO123" s="1538"/>
      <c r="SUP123" s="1845"/>
      <c r="SUQ123" s="1538"/>
      <c r="SUR123" s="1845"/>
      <c r="SUS123" s="1538"/>
      <c r="SUT123" s="1845"/>
      <c r="SUU123" s="1538"/>
      <c r="SUV123" s="1845"/>
      <c r="SUW123" s="1538"/>
      <c r="SUX123" s="1845"/>
      <c r="SUY123" s="1538"/>
      <c r="SUZ123" s="1845"/>
      <c r="SVA123" s="1538"/>
      <c r="SVB123" s="1845"/>
      <c r="SVC123" s="1538"/>
      <c r="SVD123" s="1845"/>
      <c r="SVE123" s="1538"/>
      <c r="SVF123" s="1845"/>
      <c r="SVG123" s="1538"/>
      <c r="SVH123" s="1845"/>
      <c r="SVI123" s="1538"/>
      <c r="SVJ123" s="1845"/>
      <c r="SVK123" s="1538"/>
      <c r="SVL123" s="1845"/>
      <c r="SVM123" s="1538"/>
      <c r="SVN123" s="1845"/>
      <c r="SVO123" s="1538"/>
      <c r="SVP123" s="1845"/>
      <c r="SVQ123" s="1538"/>
      <c r="SVR123" s="1845"/>
      <c r="SVS123" s="1538"/>
      <c r="SVT123" s="1845"/>
      <c r="SVU123" s="1538"/>
      <c r="SVV123" s="1845"/>
      <c r="SVW123" s="1538"/>
      <c r="SVX123" s="1845"/>
      <c r="SVY123" s="1538"/>
      <c r="SVZ123" s="1845"/>
      <c r="SWA123" s="1538"/>
      <c r="SWB123" s="1845"/>
      <c r="SWC123" s="1538"/>
      <c r="SWD123" s="1845"/>
      <c r="SWE123" s="1538"/>
      <c r="SWF123" s="1845"/>
      <c r="SWG123" s="1538"/>
      <c r="SWH123" s="1845"/>
      <c r="SWI123" s="1538"/>
      <c r="SWJ123" s="1845"/>
      <c r="SWK123" s="1538"/>
      <c r="SWL123" s="1845"/>
      <c r="SWM123" s="1538"/>
      <c r="SWN123" s="1845"/>
      <c r="SWO123" s="1538"/>
      <c r="SWP123" s="1845"/>
      <c r="SWQ123" s="1538"/>
      <c r="SWR123" s="1845"/>
      <c r="SWS123" s="1538"/>
      <c r="SWT123" s="1845"/>
      <c r="SWU123" s="1538"/>
      <c r="SWV123" s="1845"/>
      <c r="SWW123" s="1538"/>
      <c r="SWX123" s="1845"/>
      <c r="SWY123" s="1538"/>
      <c r="SWZ123" s="1845"/>
      <c r="SXA123" s="1538"/>
      <c r="SXB123" s="1845"/>
      <c r="SXC123" s="1538"/>
      <c r="SXD123" s="1845"/>
      <c r="SXE123" s="1538"/>
      <c r="SXF123" s="1845"/>
      <c r="SXG123" s="1538"/>
      <c r="SXH123" s="1845"/>
      <c r="SXI123" s="1538"/>
      <c r="SXJ123" s="1845"/>
      <c r="SXK123" s="1538"/>
      <c r="SXL123" s="1845"/>
      <c r="SXM123" s="1538"/>
      <c r="SXN123" s="1845"/>
      <c r="SXO123" s="1538"/>
      <c r="SXP123" s="1845"/>
      <c r="SXQ123" s="1538"/>
      <c r="SXR123" s="1845"/>
      <c r="SXS123" s="1538"/>
      <c r="SXT123" s="1845"/>
      <c r="SXU123" s="1538"/>
      <c r="SXV123" s="1845"/>
      <c r="SXW123" s="1538"/>
      <c r="SXX123" s="1845"/>
      <c r="SXY123" s="1538"/>
      <c r="SXZ123" s="1845"/>
      <c r="SYA123" s="1538"/>
      <c r="SYB123" s="1845"/>
      <c r="SYC123" s="1538"/>
      <c r="SYD123" s="1845"/>
      <c r="SYE123" s="1538"/>
      <c r="SYF123" s="1845"/>
      <c r="SYG123" s="1538"/>
      <c r="SYH123" s="1845"/>
      <c r="SYI123" s="1538"/>
      <c r="SYJ123" s="1845"/>
      <c r="SYK123" s="1538"/>
      <c r="SYL123" s="1845"/>
      <c r="SYM123" s="1538"/>
      <c r="SYN123" s="1845"/>
      <c r="SYO123" s="1538"/>
      <c r="SYP123" s="1845"/>
      <c r="SYQ123" s="1538"/>
      <c r="SYR123" s="1845"/>
      <c r="SYS123" s="1538"/>
      <c r="SYT123" s="1845"/>
      <c r="SYU123" s="1538"/>
      <c r="SYV123" s="1845"/>
      <c r="SYW123" s="1538"/>
      <c r="SYX123" s="1845"/>
      <c r="SYY123" s="1538"/>
      <c r="SYZ123" s="1845"/>
      <c r="SZA123" s="1538"/>
      <c r="SZB123" s="1845"/>
      <c r="SZC123" s="1538"/>
      <c r="SZD123" s="1845"/>
      <c r="SZE123" s="1538"/>
      <c r="SZF123" s="1845"/>
      <c r="SZG123" s="1538"/>
      <c r="SZH123" s="1845"/>
      <c r="SZI123" s="1538"/>
      <c r="SZJ123" s="1845"/>
      <c r="SZK123" s="1538"/>
      <c r="SZL123" s="1845"/>
      <c r="SZM123" s="1538"/>
      <c r="SZN123" s="1845"/>
      <c r="SZO123" s="1538"/>
      <c r="SZP123" s="1845"/>
      <c r="SZQ123" s="1538"/>
      <c r="SZR123" s="1845"/>
      <c r="SZS123" s="1538"/>
      <c r="SZT123" s="1845"/>
      <c r="SZU123" s="1538"/>
      <c r="SZV123" s="1845"/>
      <c r="SZW123" s="1538"/>
      <c r="SZX123" s="1845"/>
      <c r="SZY123" s="1538"/>
      <c r="SZZ123" s="1845"/>
      <c r="TAA123" s="1538"/>
      <c r="TAB123" s="1845"/>
      <c r="TAC123" s="1538"/>
      <c r="TAD123" s="1845"/>
      <c r="TAE123" s="1538"/>
      <c r="TAF123" s="1845"/>
      <c r="TAG123" s="1538"/>
      <c r="TAH123" s="1845"/>
      <c r="TAI123" s="1538"/>
      <c r="TAJ123" s="1845"/>
      <c r="TAK123" s="1538"/>
      <c r="TAL123" s="1845"/>
      <c r="TAM123" s="1538"/>
      <c r="TAN123" s="1845"/>
      <c r="TAO123" s="1538"/>
      <c r="TAP123" s="1845"/>
      <c r="TAQ123" s="1538"/>
      <c r="TAR123" s="1845"/>
      <c r="TAS123" s="1538"/>
      <c r="TAT123" s="1845"/>
      <c r="TAU123" s="1538"/>
      <c r="TAV123" s="1845"/>
      <c r="TAW123" s="1538"/>
      <c r="TAX123" s="1845"/>
      <c r="TAY123" s="1538"/>
      <c r="TAZ123" s="1845"/>
      <c r="TBA123" s="1538"/>
      <c r="TBB123" s="1845"/>
      <c r="TBC123" s="1538"/>
      <c r="TBD123" s="1845"/>
      <c r="TBE123" s="1538"/>
      <c r="TBF123" s="1845"/>
      <c r="TBG123" s="1538"/>
      <c r="TBH123" s="1845"/>
      <c r="TBI123" s="1538"/>
      <c r="TBJ123" s="1845"/>
      <c r="TBK123" s="1538"/>
      <c r="TBL123" s="1845"/>
      <c r="TBM123" s="1538"/>
      <c r="TBN123" s="1845"/>
      <c r="TBO123" s="1538"/>
      <c r="TBP123" s="1845"/>
      <c r="TBQ123" s="1538"/>
      <c r="TBR123" s="1845"/>
      <c r="TBS123" s="1538"/>
      <c r="TBT123" s="1845"/>
      <c r="TBU123" s="1538"/>
      <c r="TBV123" s="1845"/>
      <c r="TBW123" s="1538"/>
      <c r="TBX123" s="1845"/>
      <c r="TBY123" s="1538"/>
      <c r="TBZ123" s="1845"/>
      <c r="TCA123" s="1538"/>
      <c r="TCB123" s="1845"/>
      <c r="TCC123" s="1538"/>
      <c r="TCD123" s="1845"/>
      <c r="TCE123" s="1538"/>
      <c r="TCF123" s="1845"/>
      <c r="TCG123" s="1538"/>
      <c r="TCH123" s="1845"/>
      <c r="TCI123" s="1538"/>
      <c r="TCJ123" s="1845"/>
      <c r="TCK123" s="1538"/>
      <c r="TCL123" s="1845"/>
      <c r="TCM123" s="1538"/>
      <c r="TCN123" s="1845"/>
      <c r="TCO123" s="1538"/>
      <c r="TCP123" s="1845"/>
      <c r="TCQ123" s="1538"/>
      <c r="TCR123" s="1845"/>
      <c r="TCS123" s="1538"/>
      <c r="TCT123" s="1845"/>
      <c r="TCU123" s="1538"/>
      <c r="TCV123" s="1845"/>
      <c r="TCW123" s="1538"/>
      <c r="TCX123" s="1845"/>
      <c r="TCY123" s="1538"/>
      <c r="TCZ123" s="1845"/>
      <c r="TDA123" s="1538"/>
      <c r="TDB123" s="1845"/>
      <c r="TDC123" s="1538"/>
      <c r="TDD123" s="1845"/>
      <c r="TDE123" s="1538"/>
      <c r="TDF123" s="1845"/>
      <c r="TDG123" s="1538"/>
      <c r="TDH123" s="1845"/>
      <c r="TDI123" s="1538"/>
      <c r="TDJ123" s="1845"/>
      <c r="TDK123" s="1538"/>
      <c r="TDL123" s="1845"/>
      <c r="TDM123" s="1538"/>
      <c r="TDN123" s="1845"/>
      <c r="TDO123" s="1538"/>
      <c r="TDP123" s="1845"/>
      <c r="TDQ123" s="1538"/>
      <c r="TDR123" s="1845"/>
      <c r="TDS123" s="1538"/>
      <c r="TDT123" s="1845"/>
      <c r="TDU123" s="1538"/>
      <c r="TDV123" s="1845"/>
      <c r="TDW123" s="1538"/>
      <c r="TDX123" s="1845"/>
      <c r="TDY123" s="1538"/>
      <c r="TDZ123" s="1845"/>
      <c r="TEA123" s="1538"/>
      <c r="TEB123" s="1845"/>
      <c r="TEC123" s="1538"/>
      <c r="TED123" s="1845"/>
      <c r="TEE123" s="1538"/>
      <c r="TEF123" s="1845"/>
      <c r="TEG123" s="1538"/>
      <c r="TEH123" s="1845"/>
      <c r="TEI123" s="1538"/>
      <c r="TEJ123" s="1845"/>
      <c r="TEK123" s="1538"/>
      <c r="TEL123" s="1845"/>
      <c r="TEM123" s="1538"/>
      <c r="TEN123" s="1845"/>
      <c r="TEO123" s="1538"/>
      <c r="TEP123" s="1845"/>
      <c r="TEQ123" s="1538"/>
      <c r="TER123" s="1845"/>
      <c r="TES123" s="1538"/>
      <c r="TET123" s="1845"/>
      <c r="TEU123" s="1538"/>
      <c r="TEV123" s="1845"/>
      <c r="TEW123" s="1538"/>
      <c r="TEX123" s="1845"/>
      <c r="TEY123" s="1538"/>
      <c r="TEZ123" s="1845"/>
      <c r="TFA123" s="1538"/>
      <c r="TFB123" s="1845"/>
      <c r="TFC123" s="1538"/>
      <c r="TFD123" s="1845"/>
      <c r="TFE123" s="1538"/>
      <c r="TFF123" s="1845"/>
      <c r="TFG123" s="1538"/>
      <c r="TFH123" s="1845"/>
      <c r="TFI123" s="1538"/>
      <c r="TFJ123" s="1845"/>
      <c r="TFK123" s="1538"/>
      <c r="TFL123" s="1845"/>
      <c r="TFM123" s="1538"/>
      <c r="TFN123" s="1845"/>
      <c r="TFO123" s="1538"/>
      <c r="TFP123" s="1845"/>
      <c r="TFQ123" s="1538"/>
      <c r="TFR123" s="1845"/>
      <c r="TFS123" s="1538"/>
      <c r="TFT123" s="1845"/>
      <c r="TFU123" s="1538"/>
      <c r="TFV123" s="1845"/>
      <c r="TFW123" s="1538"/>
      <c r="TFX123" s="1845"/>
      <c r="TFY123" s="1538"/>
      <c r="TFZ123" s="1845"/>
      <c r="TGA123" s="1538"/>
      <c r="TGB123" s="1845"/>
      <c r="TGC123" s="1538"/>
      <c r="TGD123" s="1845"/>
      <c r="TGE123" s="1538"/>
      <c r="TGF123" s="1845"/>
      <c r="TGG123" s="1538"/>
      <c r="TGH123" s="1845"/>
      <c r="TGI123" s="1538"/>
      <c r="TGJ123" s="1845"/>
      <c r="TGK123" s="1538"/>
      <c r="TGL123" s="1845"/>
      <c r="TGM123" s="1538"/>
      <c r="TGN123" s="1845"/>
      <c r="TGO123" s="1538"/>
      <c r="TGP123" s="1845"/>
      <c r="TGQ123" s="1538"/>
      <c r="TGR123" s="1845"/>
      <c r="TGS123" s="1538"/>
      <c r="TGT123" s="1845"/>
      <c r="TGU123" s="1538"/>
      <c r="TGV123" s="1845"/>
      <c r="TGW123" s="1538"/>
      <c r="TGX123" s="1845"/>
      <c r="TGY123" s="1538"/>
      <c r="TGZ123" s="1845"/>
      <c r="THA123" s="1538"/>
      <c r="THB123" s="1845"/>
      <c r="THC123" s="1538"/>
      <c r="THD123" s="1845"/>
      <c r="THE123" s="1538"/>
      <c r="THF123" s="1845"/>
      <c r="THG123" s="1538"/>
      <c r="THH123" s="1845"/>
      <c r="THI123" s="1538"/>
      <c r="THJ123" s="1845"/>
      <c r="THK123" s="1538"/>
      <c r="THL123" s="1845"/>
      <c r="THM123" s="1538"/>
      <c r="THN123" s="1845"/>
      <c r="THO123" s="1538"/>
      <c r="THP123" s="1845"/>
      <c r="THQ123" s="1538"/>
      <c r="THR123" s="1845"/>
      <c r="THS123" s="1538"/>
      <c r="THT123" s="1845"/>
      <c r="THU123" s="1538"/>
      <c r="THV123" s="1845"/>
      <c r="THW123" s="1538"/>
      <c r="THX123" s="1845"/>
      <c r="THY123" s="1538"/>
      <c r="THZ123" s="1845"/>
      <c r="TIA123" s="1538"/>
      <c r="TIB123" s="1845"/>
      <c r="TIC123" s="1538"/>
      <c r="TID123" s="1845"/>
      <c r="TIE123" s="1538"/>
      <c r="TIF123" s="1845"/>
      <c r="TIG123" s="1538"/>
      <c r="TIH123" s="1845"/>
      <c r="TII123" s="1538"/>
      <c r="TIJ123" s="1845"/>
      <c r="TIK123" s="1538"/>
      <c r="TIL123" s="1845"/>
      <c r="TIM123" s="1538"/>
      <c r="TIN123" s="1845"/>
      <c r="TIO123" s="1538"/>
      <c r="TIP123" s="1845"/>
      <c r="TIQ123" s="1538"/>
      <c r="TIR123" s="1845"/>
      <c r="TIS123" s="1538"/>
      <c r="TIT123" s="1845"/>
      <c r="TIU123" s="1538"/>
      <c r="TIV123" s="1845"/>
      <c r="TIW123" s="1538"/>
      <c r="TIX123" s="1845"/>
      <c r="TIY123" s="1538"/>
      <c r="TIZ123" s="1845"/>
      <c r="TJA123" s="1538"/>
      <c r="TJB123" s="1845"/>
      <c r="TJC123" s="1538"/>
      <c r="TJD123" s="1845"/>
      <c r="TJE123" s="1538"/>
      <c r="TJF123" s="1845"/>
      <c r="TJG123" s="1538"/>
      <c r="TJH123" s="1845"/>
      <c r="TJI123" s="1538"/>
      <c r="TJJ123" s="1845"/>
      <c r="TJK123" s="1538"/>
      <c r="TJL123" s="1845"/>
      <c r="TJM123" s="1538"/>
      <c r="TJN123" s="1845"/>
      <c r="TJO123" s="1538"/>
      <c r="TJP123" s="1845"/>
      <c r="TJQ123" s="1538"/>
      <c r="TJR123" s="1845"/>
      <c r="TJS123" s="1538"/>
      <c r="TJT123" s="1845"/>
      <c r="TJU123" s="1538"/>
      <c r="TJV123" s="1845"/>
      <c r="TJW123" s="1538"/>
      <c r="TJX123" s="1845"/>
      <c r="TJY123" s="1538"/>
      <c r="TJZ123" s="1845"/>
      <c r="TKA123" s="1538"/>
      <c r="TKB123" s="1845"/>
      <c r="TKC123" s="1538"/>
      <c r="TKD123" s="1845"/>
      <c r="TKE123" s="1538"/>
      <c r="TKF123" s="1845"/>
      <c r="TKG123" s="1538"/>
      <c r="TKH123" s="1845"/>
      <c r="TKI123" s="1538"/>
      <c r="TKJ123" s="1845"/>
      <c r="TKK123" s="1538"/>
      <c r="TKL123" s="1845"/>
      <c r="TKM123" s="1538"/>
      <c r="TKN123" s="1845"/>
      <c r="TKO123" s="1538"/>
      <c r="TKP123" s="1845"/>
      <c r="TKQ123" s="1538"/>
      <c r="TKR123" s="1845"/>
      <c r="TKS123" s="1538"/>
      <c r="TKT123" s="1845"/>
      <c r="TKU123" s="1538"/>
      <c r="TKV123" s="1845"/>
      <c r="TKW123" s="1538"/>
      <c r="TKX123" s="1845"/>
      <c r="TKY123" s="1538"/>
      <c r="TKZ123" s="1845"/>
      <c r="TLA123" s="1538"/>
      <c r="TLB123" s="1845"/>
      <c r="TLC123" s="1538"/>
      <c r="TLD123" s="1845"/>
      <c r="TLE123" s="1538"/>
      <c r="TLF123" s="1845"/>
      <c r="TLG123" s="1538"/>
      <c r="TLH123" s="1845"/>
      <c r="TLI123" s="1538"/>
      <c r="TLJ123" s="1845"/>
      <c r="TLK123" s="1538"/>
      <c r="TLL123" s="1845"/>
      <c r="TLM123" s="1538"/>
      <c r="TLN123" s="1845"/>
      <c r="TLO123" s="1538"/>
      <c r="TLP123" s="1845"/>
      <c r="TLQ123" s="1538"/>
      <c r="TLR123" s="1845"/>
      <c r="TLS123" s="1538"/>
      <c r="TLT123" s="1845"/>
      <c r="TLU123" s="1538"/>
      <c r="TLV123" s="1845"/>
      <c r="TLW123" s="1538"/>
      <c r="TLX123" s="1845"/>
      <c r="TLY123" s="1538"/>
      <c r="TLZ123" s="1845"/>
      <c r="TMA123" s="1538"/>
      <c r="TMB123" s="1845"/>
      <c r="TMC123" s="1538"/>
      <c r="TMD123" s="1845"/>
      <c r="TME123" s="1538"/>
      <c r="TMF123" s="1845"/>
      <c r="TMG123" s="1538"/>
      <c r="TMH123" s="1845"/>
      <c r="TMI123" s="1538"/>
      <c r="TMJ123" s="1845"/>
      <c r="TMK123" s="1538"/>
      <c r="TML123" s="1845"/>
      <c r="TMM123" s="1538"/>
      <c r="TMN123" s="1845"/>
      <c r="TMO123" s="1538"/>
      <c r="TMP123" s="1845"/>
      <c r="TMQ123" s="1538"/>
      <c r="TMR123" s="1845"/>
      <c r="TMS123" s="1538"/>
      <c r="TMT123" s="1845"/>
      <c r="TMU123" s="1538"/>
      <c r="TMV123" s="1845"/>
      <c r="TMW123" s="1538"/>
      <c r="TMX123" s="1845"/>
      <c r="TMY123" s="1538"/>
      <c r="TMZ123" s="1845"/>
      <c r="TNA123" s="1538"/>
      <c r="TNB123" s="1845"/>
      <c r="TNC123" s="1538"/>
      <c r="TND123" s="1845"/>
      <c r="TNE123" s="1538"/>
      <c r="TNF123" s="1845"/>
      <c r="TNG123" s="1538"/>
      <c r="TNH123" s="1845"/>
      <c r="TNI123" s="1538"/>
      <c r="TNJ123" s="1845"/>
      <c r="TNK123" s="1538"/>
      <c r="TNL123" s="1845"/>
      <c r="TNM123" s="1538"/>
      <c r="TNN123" s="1845"/>
      <c r="TNO123" s="1538"/>
      <c r="TNP123" s="1845"/>
      <c r="TNQ123" s="1538"/>
      <c r="TNR123" s="1845"/>
      <c r="TNS123" s="1538"/>
      <c r="TNT123" s="1845"/>
      <c r="TNU123" s="1538"/>
      <c r="TNV123" s="1845"/>
      <c r="TNW123" s="1538"/>
      <c r="TNX123" s="1845"/>
      <c r="TNY123" s="1538"/>
      <c r="TNZ123" s="1845"/>
      <c r="TOA123" s="1538"/>
      <c r="TOB123" s="1845"/>
      <c r="TOC123" s="1538"/>
      <c r="TOD123" s="1845"/>
      <c r="TOE123" s="1538"/>
      <c r="TOF123" s="1845"/>
      <c r="TOG123" s="1538"/>
      <c r="TOH123" s="1845"/>
      <c r="TOI123" s="1538"/>
      <c r="TOJ123" s="1845"/>
      <c r="TOK123" s="1538"/>
      <c r="TOL123" s="1845"/>
      <c r="TOM123" s="1538"/>
      <c r="TON123" s="1845"/>
      <c r="TOO123" s="1538"/>
      <c r="TOP123" s="1845"/>
      <c r="TOQ123" s="1538"/>
      <c r="TOR123" s="1845"/>
      <c r="TOS123" s="1538"/>
      <c r="TOT123" s="1845"/>
      <c r="TOU123" s="1538"/>
      <c r="TOV123" s="1845"/>
      <c r="TOW123" s="1538"/>
      <c r="TOX123" s="1845"/>
      <c r="TOY123" s="1538"/>
      <c r="TOZ123" s="1845"/>
      <c r="TPA123" s="1538"/>
      <c r="TPB123" s="1845"/>
      <c r="TPC123" s="1538"/>
      <c r="TPD123" s="1845"/>
      <c r="TPE123" s="1538"/>
      <c r="TPF123" s="1845"/>
      <c r="TPG123" s="1538"/>
      <c r="TPH123" s="1845"/>
      <c r="TPI123" s="1538"/>
      <c r="TPJ123" s="1845"/>
      <c r="TPK123" s="1538"/>
      <c r="TPL123" s="1845"/>
      <c r="TPM123" s="1538"/>
      <c r="TPN123" s="1845"/>
      <c r="TPO123" s="1538"/>
      <c r="TPP123" s="1845"/>
      <c r="TPQ123" s="1538"/>
      <c r="TPR123" s="1845"/>
      <c r="TPS123" s="1538"/>
      <c r="TPT123" s="1845"/>
      <c r="TPU123" s="1538"/>
      <c r="TPV123" s="1845"/>
      <c r="TPW123" s="1538"/>
      <c r="TPX123" s="1845"/>
      <c r="TPY123" s="1538"/>
      <c r="TPZ123" s="1845"/>
      <c r="TQA123" s="1538"/>
      <c r="TQB123" s="1845"/>
      <c r="TQC123" s="1538"/>
      <c r="TQD123" s="1845"/>
      <c r="TQE123" s="1538"/>
      <c r="TQF123" s="1845"/>
      <c r="TQG123" s="1538"/>
      <c r="TQH123" s="1845"/>
      <c r="TQI123" s="1538"/>
      <c r="TQJ123" s="1845"/>
      <c r="TQK123" s="1538"/>
      <c r="TQL123" s="1845"/>
      <c r="TQM123" s="1538"/>
      <c r="TQN123" s="1845"/>
      <c r="TQO123" s="1538"/>
      <c r="TQP123" s="1845"/>
      <c r="TQQ123" s="1538"/>
      <c r="TQR123" s="1845"/>
      <c r="TQS123" s="1538"/>
      <c r="TQT123" s="1845"/>
      <c r="TQU123" s="1538"/>
      <c r="TQV123" s="1845"/>
      <c r="TQW123" s="1538"/>
      <c r="TQX123" s="1845"/>
      <c r="TQY123" s="1538"/>
      <c r="TQZ123" s="1845"/>
      <c r="TRA123" s="1538"/>
      <c r="TRB123" s="1845"/>
      <c r="TRC123" s="1538"/>
      <c r="TRD123" s="1845"/>
      <c r="TRE123" s="1538"/>
      <c r="TRF123" s="1845"/>
      <c r="TRG123" s="1538"/>
      <c r="TRH123" s="1845"/>
      <c r="TRI123" s="1538"/>
      <c r="TRJ123" s="1845"/>
      <c r="TRK123" s="1538"/>
      <c r="TRL123" s="1845"/>
      <c r="TRM123" s="1538"/>
      <c r="TRN123" s="1845"/>
      <c r="TRO123" s="1538"/>
      <c r="TRP123" s="1845"/>
      <c r="TRQ123" s="1538"/>
      <c r="TRR123" s="1845"/>
      <c r="TRS123" s="1538"/>
      <c r="TRT123" s="1845"/>
      <c r="TRU123" s="1538"/>
      <c r="TRV123" s="1845"/>
      <c r="TRW123" s="1538"/>
      <c r="TRX123" s="1845"/>
      <c r="TRY123" s="1538"/>
      <c r="TRZ123" s="1845"/>
      <c r="TSA123" s="1538"/>
      <c r="TSB123" s="1845"/>
      <c r="TSC123" s="1538"/>
      <c r="TSD123" s="1845"/>
      <c r="TSE123" s="1538"/>
      <c r="TSF123" s="1845"/>
      <c r="TSG123" s="1538"/>
      <c r="TSH123" s="1845"/>
      <c r="TSI123" s="1538"/>
      <c r="TSJ123" s="1845"/>
      <c r="TSK123" s="1538"/>
      <c r="TSL123" s="1845"/>
      <c r="TSM123" s="1538"/>
      <c r="TSN123" s="1845"/>
      <c r="TSO123" s="1538"/>
      <c r="TSP123" s="1845"/>
      <c r="TSQ123" s="1538"/>
      <c r="TSR123" s="1845"/>
      <c r="TSS123" s="1538"/>
      <c r="TST123" s="1845"/>
      <c r="TSU123" s="1538"/>
      <c r="TSV123" s="1845"/>
      <c r="TSW123" s="1538"/>
      <c r="TSX123" s="1845"/>
      <c r="TSY123" s="1538"/>
      <c r="TSZ123" s="1845"/>
      <c r="TTA123" s="1538"/>
      <c r="TTB123" s="1845"/>
      <c r="TTC123" s="1538"/>
      <c r="TTD123" s="1845"/>
      <c r="TTE123" s="1538"/>
      <c r="TTF123" s="1845"/>
      <c r="TTG123" s="1538"/>
      <c r="TTH123" s="1845"/>
      <c r="TTI123" s="1538"/>
      <c r="TTJ123" s="1845"/>
      <c r="TTK123" s="1538"/>
      <c r="TTL123" s="1845"/>
      <c r="TTM123" s="1538"/>
      <c r="TTN123" s="1845"/>
      <c r="TTO123" s="1538"/>
      <c r="TTP123" s="1845"/>
      <c r="TTQ123" s="1538"/>
      <c r="TTR123" s="1845"/>
      <c r="TTS123" s="1538"/>
      <c r="TTT123" s="1845"/>
      <c r="TTU123" s="1538"/>
      <c r="TTV123" s="1845"/>
      <c r="TTW123" s="1538"/>
      <c r="TTX123" s="1845"/>
      <c r="TTY123" s="1538"/>
      <c r="TTZ123" s="1845"/>
      <c r="TUA123" s="1538"/>
      <c r="TUB123" s="1845"/>
      <c r="TUC123" s="1538"/>
      <c r="TUD123" s="1845"/>
      <c r="TUE123" s="1538"/>
      <c r="TUF123" s="1845"/>
      <c r="TUG123" s="1538"/>
      <c r="TUH123" s="1845"/>
      <c r="TUI123" s="1538"/>
      <c r="TUJ123" s="1845"/>
      <c r="TUK123" s="1538"/>
      <c r="TUL123" s="1845"/>
      <c r="TUM123" s="1538"/>
      <c r="TUN123" s="1845"/>
      <c r="TUO123" s="1538"/>
      <c r="TUP123" s="1845"/>
      <c r="TUQ123" s="1538"/>
      <c r="TUR123" s="1845"/>
      <c r="TUS123" s="1538"/>
      <c r="TUT123" s="1845"/>
      <c r="TUU123" s="1538"/>
      <c r="TUV123" s="1845"/>
      <c r="TUW123" s="1538"/>
      <c r="TUX123" s="1845"/>
      <c r="TUY123" s="1538"/>
      <c r="TUZ123" s="1845"/>
      <c r="TVA123" s="1538"/>
      <c r="TVB123" s="1845"/>
      <c r="TVC123" s="1538"/>
      <c r="TVD123" s="1845"/>
      <c r="TVE123" s="1538"/>
      <c r="TVF123" s="1845"/>
      <c r="TVG123" s="1538"/>
      <c r="TVH123" s="1845"/>
      <c r="TVI123" s="1538"/>
      <c r="TVJ123" s="1845"/>
      <c r="TVK123" s="1538"/>
      <c r="TVL123" s="1845"/>
      <c r="TVM123" s="1538"/>
      <c r="TVN123" s="1845"/>
      <c r="TVO123" s="1538"/>
      <c r="TVP123" s="1845"/>
      <c r="TVQ123" s="1538"/>
      <c r="TVR123" s="1845"/>
      <c r="TVS123" s="1538"/>
      <c r="TVT123" s="1845"/>
      <c r="TVU123" s="1538"/>
      <c r="TVV123" s="1845"/>
      <c r="TVW123" s="1538"/>
      <c r="TVX123" s="1845"/>
      <c r="TVY123" s="1538"/>
      <c r="TVZ123" s="1845"/>
      <c r="TWA123" s="1538"/>
      <c r="TWB123" s="1845"/>
      <c r="TWC123" s="1538"/>
      <c r="TWD123" s="1845"/>
      <c r="TWE123" s="1538"/>
      <c r="TWF123" s="1845"/>
      <c r="TWG123" s="1538"/>
      <c r="TWH123" s="1845"/>
      <c r="TWI123" s="1538"/>
      <c r="TWJ123" s="1845"/>
      <c r="TWK123" s="1538"/>
      <c r="TWL123" s="1845"/>
      <c r="TWM123" s="1538"/>
      <c r="TWN123" s="1845"/>
      <c r="TWO123" s="1538"/>
      <c r="TWP123" s="1845"/>
      <c r="TWQ123" s="1538"/>
      <c r="TWR123" s="1845"/>
      <c r="TWS123" s="1538"/>
      <c r="TWT123" s="1845"/>
      <c r="TWU123" s="1538"/>
      <c r="TWV123" s="1845"/>
      <c r="TWW123" s="1538"/>
      <c r="TWX123" s="1845"/>
      <c r="TWY123" s="1538"/>
      <c r="TWZ123" s="1845"/>
      <c r="TXA123" s="1538"/>
      <c r="TXB123" s="1845"/>
      <c r="TXC123" s="1538"/>
      <c r="TXD123" s="1845"/>
      <c r="TXE123" s="1538"/>
      <c r="TXF123" s="1845"/>
      <c r="TXG123" s="1538"/>
      <c r="TXH123" s="1845"/>
      <c r="TXI123" s="1538"/>
      <c r="TXJ123" s="1845"/>
      <c r="TXK123" s="1538"/>
      <c r="TXL123" s="1845"/>
      <c r="TXM123" s="1538"/>
      <c r="TXN123" s="1845"/>
      <c r="TXO123" s="1538"/>
      <c r="TXP123" s="1845"/>
      <c r="TXQ123" s="1538"/>
      <c r="TXR123" s="1845"/>
      <c r="TXS123" s="1538"/>
      <c r="TXT123" s="1845"/>
      <c r="TXU123" s="1538"/>
      <c r="TXV123" s="1845"/>
      <c r="TXW123" s="1538"/>
      <c r="TXX123" s="1845"/>
      <c r="TXY123" s="1538"/>
      <c r="TXZ123" s="1845"/>
      <c r="TYA123" s="1538"/>
      <c r="TYB123" s="1845"/>
      <c r="TYC123" s="1538"/>
      <c r="TYD123" s="1845"/>
      <c r="TYE123" s="1538"/>
      <c r="TYF123" s="1845"/>
      <c r="TYG123" s="1538"/>
      <c r="TYH123" s="1845"/>
      <c r="TYI123" s="1538"/>
      <c r="TYJ123" s="1845"/>
      <c r="TYK123" s="1538"/>
      <c r="TYL123" s="1845"/>
      <c r="TYM123" s="1538"/>
      <c r="TYN123" s="1845"/>
      <c r="TYO123" s="1538"/>
      <c r="TYP123" s="1845"/>
      <c r="TYQ123" s="1538"/>
      <c r="TYR123" s="1845"/>
      <c r="TYS123" s="1538"/>
      <c r="TYT123" s="1845"/>
      <c r="TYU123" s="1538"/>
      <c r="TYV123" s="1845"/>
      <c r="TYW123" s="1538"/>
      <c r="TYX123" s="1845"/>
      <c r="TYY123" s="1538"/>
      <c r="TYZ123" s="1845"/>
      <c r="TZA123" s="1538"/>
      <c r="TZB123" s="1845"/>
      <c r="TZC123" s="1538"/>
      <c r="TZD123" s="1845"/>
      <c r="TZE123" s="1538"/>
      <c r="TZF123" s="1845"/>
      <c r="TZG123" s="1538"/>
      <c r="TZH123" s="1845"/>
      <c r="TZI123" s="1538"/>
      <c r="TZJ123" s="1845"/>
      <c r="TZK123" s="1538"/>
      <c r="TZL123" s="1845"/>
      <c r="TZM123" s="1538"/>
      <c r="TZN123" s="1845"/>
      <c r="TZO123" s="1538"/>
      <c r="TZP123" s="1845"/>
      <c r="TZQ123" s="1538"/>
      <c r="TZR123" s="1845"/>
      <c r="TZS123" s="1538"/>
      <c r="TZT123" s="1845"/>
      <c r="TZU123" s="1538"/>
      <c r="TZV123" s="1845"/>
      <c r="TZW123" s="1538"/>
      <c r="TZX123" s="1845"/>
      <c r="TZY123" s="1538"/>
      <c r="TZZ123" s="1845"/>
      <c r="UAA123" s="1538"/>
      <c r="UAB123" s="1845"/>
      <c r="UAC123" s="1538"/>
      <c r="UAD123" s="1845"/>
      <c r="UAE123" s="1538"/>
      <c r="UAF123" s="1845"/>
      <c r="UAG123" s="1538"/>
      <c r="UAH123" s="1845"/>
      <c r="UAI123" s="1538"/>
      <c r="UAJ123" s="1845"/>
      <c r="UAK123" s="1538"/>
      <c r="UAL123" s="1845"/>
      <c r="UAM123" s="1538"/>
      <c r="UAN123" s="1845"/>
      <c r="UAO123" s="1538"/>
      <c r="UAP123" s="1845"/>
      <c r="UAQ123" s="1538"/>
      <c r="UAR123" s="1845"/>
      <c r="UAS123" s="1538"/>
      <c r="UAT123" s="1845"/>
      <c r="UAU123" s="1538"/>
      <c r="UAV123" s="1845"/>
      <c r="UAW123" s="1538"/>
      <c r="UAX123" s="1845"/>
      <c r="UAY123" s="1538"/>
      <c r="UAZ123" s="1845"/>
      <c r="UBA123" s="1538"/>
      <c r="UBB123" s="1845"/>
      <c r="UBC123" s="1538"/>
      <c r="UBD123" s="1845"/>
      <c r="UBE123" s="1538"/>
      <c r="UBF123" s="1845"/>
      <c r="UBG123" s="1538"/>
      <c r="UBH123" s="1845"/>
      <c r="UBI123" s="1538"/>
      <c r="UBJ123" s="1845"/>
      <c r="UBK123" s="1538"/>
      <c r="UBL123" s="1845"/>
      <c r="UBM123" s="1538"/>
      <c r="UBN123" s="1845"/>
      <c r="UBO123" s="1538"/>
      <c r="UBP123" s="1845"/>
      <c r="UBQ123" s="1538"/>
      <c r="UBR123" s="1845"/>
      <c r="UBS123" s="1538"/>
      <c r="UBT123" s="1845"/>
      <c r="UBU123" s="1538"/>
      <c r="UBV123" s="1845"/>
      <c r="UBW123" s="1538"/>
      <c r="UBX123" s="1845"/>
      <c r="UBY123" s="1538"/>
      <c r="UBZ123" s="1845"/>
      <c r="UCA123" s="1538"/>
      <c r="UCB123" s="1845"/>
      <c r="UCC123" s="1538"/>
      <c r="UCD123" s="1845"/>
      <c r="UCE123" s="1538"/>
      <c r="UCF123" s="1845"/>
      <c r="UCG123" s="1538"/>
      <c r="UCH123" s="1845"/>
      <c r="UCI123" s="1538"/>
      <c r="UCJ123" s="1845"/>
      <c r="UCK123" s="1538"/>
      <c r="UCL123" s="1845"/>
      <c r="UCM123" s="1538"/>
      <c r="UCN123" s="1845"/>
      <c r="UCO123" s="1538"/>
      <c r="UCP123" s="1845"/>
      <c r="UCQ123" s="1538"/>
      <c r="UCR123" s="1845"/>
      <c r="UCS123" s="1538"/>
      <c r="UCT123" s="1845"/>
      <c r="UCU123" s="1538"/>
      <c r="UCV123" s="1845"/>
      <c r="UCW123" s="1538"/>
      <c r="UCX123" s="1845"/>
      <c r="UCY123" s="1538"/>
      <c r="UCZ123" s="1845"/>
      <c r="UDA123" s="1538"/>
      <c r="UDB123" s="1845"/>
      <c r="UDC123" s="1538"/>
      <c r="UDD123" s="1845"/>
      <c r="UDE123" s="1538"/>
      <c r="UDF123" s="1845"/>
      <c r="UDG123" s="1538"/>
      <c r="UDH123" s="1845"/>
      <c r="UDI123" s="1538"/>
      <c r="UDJ123" s="1845"/>
      <c r="UDK123" s="1538"/>
      <c r="UDL123" s="1845"/>
      <c r="UDM123" s="1538"/>
      <c r="UDN123" s="1845"/>
      <c r="UDO123" s="1538"/>
      <c r="UDP123" s="1845"/>
      <c r="UDQ123" s="1538"/>
      <c r="UDR123" s="1845"/>
      <c r="UDS123" s="1538"/>
      <c r="UDT123" s="1845"/>
      <c r="UDU123" s="1538"/>
      <c r="UDV123" s="1845"/>
      <c r="UDW123" s="1538"/>
      <c r="UDX123" s="1845"/>
      <c r="UDY123" s="1538"/>
      <c r="UDZ123" s="1845"/>
      <c r="UEA123" s="1538"/>
      <c r="UEB123" s="1845"/>
      <c r="UEC123" s="1538"/>
      <c r="UED123" s="1845"/>
      <c r="UEE123" s="1538"/>
      <c r="UEF123" s="1845"/>
      <c r="UEG123" s="1538"/>
      <c r="UEH123" s="1845"/>
      <c r="UEI123" s="1538"/>
      <c r="UEJ123" s="1845"/>
      <c r="UEK123" s="1538"/>
      <c r="UEL123" s="1845"/>
      <c r="UEM123" s="1538"/>
      <c r="UEN123" s="1845"/>
      <c r="UEO123" s="1538"/>
      <c r="UEP123" s="1845"/>
      <c r="UEQ123" s="1538"/>
      <c r="UER123" s="1845"/>
      <c r="UES123" s="1538"/>
      <c r="UET123" s="1845"/>
      <c r="UEU123" s="1538"/>
      <c r="UEV123" s="1845"/>
      <c r="UEW123" s="1538"/>
      <c r="UEX123" s="1845"/>
      <c r="UEY123" s="1538"/>
      <c r="UEZ123" s="1845"/>
      <c r="UFA123" s="1538"/>
      <c r="UFB123" s="1845"/>
      <c r="UFC123" s="1538"/>
      <c r="UFD123" s="1845"/>
      <c r="UFE123" s="1538"/>
      <c r="UFF123" s="1845"/>
      <c r="UFG123" s="1538"/>
      <c r="UFH123" s="1845"/>
      <c r="UFI123" s="1538"/>
      <c r="UFJ123" s="1845"/>
      <c r="UFK123" s="1538"/>
      <c r="UFL123" s="1845"/>
      <c r="UFM123" s="1538"/>
      <c r="UFN123" s="1845"/>
      <c r="UFO123" s="1538"/>
      <c r="UFP123" s="1845"/>
      <c r="UFQ123" s="1538"/>
      <c r="UFR123" s="1845"/>
      <c r="UFS123" s="1538"/>
      <c r="UFT123" s="1845"/>
      <c r="UFU123" s="1538"/>
      <c r="UFV123" s="1845"/>
      <c r="UFW123" s="1538"/>
      <c r="UFX123" s="1845"/>
      <c r="UFY123" s="1538"/>
      <c r="UFZ123" s="1845"/>
      <c r="UGA123" s="1538"/>
      <c r="UGB123" s="1845"/>
      <c r="UGC123" s="1538"/>
      <c r="UGD123" s="1845"/>
      <c r="UGE123" s="1538"/>
      <c r="UGF123" s="1845"/>
      <c r="UGG123" s="1538"/>
      <c r="UGH123" s="1845"/>
      <c r="UGI123" s="1538"/>
      <c r="UGJ123" s="1845"/>
      <c r="UGK123" s="1538"/>
      <c r="UGL123" s="1845"/>
      <c r="UGM123" s="1538"/>
      <c r="UGN123" s="1845"/>
      <c r="UGO123" s="1538"/>
      <c r="UGP123" s="1845"/>
      <c r="UGQ123" s="1538"/>
      <c r="UGR123" s="1845"/>
      <c r="UGS123" s="1538"/>
      <c r="UGT123" s="1845"/>
      <c r="UGU123" s="1538"/>
      <c r="UGV123" s="1845"/>
      <c r="UGW123" s="1538"/>
      <c r="UGX123" s="1845"/>
      <c r="UGY123" s="1538"/>
      <c r="UGZ123" s="1845"/>
      <c r="UHA123" s="1538"/>
      <c r="UHB123" s="1845"/>
      <c r="UHC123" s="1538"/>
      <c r="UHD123" s="1845"/>
      <c r="UHE123" s="1538"/>
      <c r="UHF123" s="1845"/>
      <c r="UHG123" s="1538"/>
      <c r="UHH123" s="1845"/>
      <c r="UHI123" s="1538"/>
      <c r="UHJ123" s="1845"/>
      <c r="UHK123" s="1538"/>
      <c r="UHL123" s="1845"/>
      <c r="UHM123" s="1538"/>
      <c r="UHN123" s="1845"/>
      <c r="UHO123" s="1538"/>
      <c r="UHP123" s="1845"/>
      <c r="UHQ123" s="1538"/>
      <c r="UHR123" s="1845"/>
      <c r="UHS123" s="1538"/>
      <c r="UHT123" s="1845"/>
      <c r="UHU123" s="1538"/>
      <c r="UHV123" s="1845"/>
      <c r="UHW123" s="1538"/>
      <c r="UHX123" s="1845"/>
      <c r="UHY123" s="1538"/>
      <c r="UHZ123" s="1845"/>
      <c r="UIA123" s="1538"/>
      <c r="UIB123" s="1845"/>
      <c r="UIC123" s="1538"/>
      <c r="UID123" s="1845"/>
      <c r="UIE123" s="1538"/>
      <c r="UIF123" s="1845"/>
      <c r="UIG123" s="1538"/>
      <c r="UIH123" s="1845"/>
      <c r="UII123" s="1538"/>
      <c r="UIJ123" s="1845"/>
      <c r="UIK123" s="1538"/>
      <c r="UIL123" s="1845"/>
      <c r="UIM123" s="1538"/>
      <c r="UIN123" s="1845"/>
      <c r="UIO123" s="1538"/>
      <c r="UIP123" s="1845"/>
      <c r="UIQ123" s="1538"/>
      <c r="UIR123" s="1845"/>
      <c r="UIS123" s="1538"/>
      <c r="UIT123" s="1845"/>
      <c r="UIU123" s="1538"/>
      <c r="UIV123" s="1845"/>
      <c r="UIW123" s="1538"/>
      <c r="UIX123" s="1845"/>
      <c r="UIY123" s="1538"/>
      <c r="UIZ123" s="1845"/>
      <c r="UJA123" s="1538"/>
      <c r="UJB123" s="1845"/>
      <c r="UJC123" s="1538"/>
      <c r="UJD123" s="1845"/>
      <c r="UJE123" s="1538"/>
      <c r="UJF123" s="1845"/>
      <c r="UJG123" s="1538"/>
      <c r="UJH123" s="1845"/>
      <c r="UJI123" s="1538"/>
      <c r="UJJ123" s="1845"/>
      <c r="UJK123" s="1538"/>
      <c r="UJL123" s="1845"/>
      <c r="UJM123" s="1538"/>
      <c r="UJN123" s="1845"/>
      <c r="UJO123" s="1538"/>
      <c r="UJP123" s="1845"/>
      <c r="UJQ123" s="1538"/>
      <c r="UJR123" s="1845"/>
      <c r="UJS123" s="1538"/>
      <c r="UJT123" s="1845"/>
      <c r="UJU123" s="1538"/>
      <c r="UJV123" s="1845"/>
      <c r="UJW123" s="1538"/>
      <c r="UJX123" s="1845"/>
      <c r="UJY123" s="1538"/>
      <c r="UJZ123" s="1845"/>
      <c r="UKA123" s="1538"/>
      <c r="UKB123" s="1845"/>
      <c r="UKC123" s="1538"/>
      <c r="UKD123" s="1845"/>
      <c r="UKE123" s="1538"/>
      <c r="UKF123" s="1845"/>
      <c r="UKG123" s="1538"/>
      <c r="UKH123" s="1845"/>
      <c r="UKI123" s="1538"/>
      <c r="UKJ123" s="1845"/>
      <c r="UKK123" s="1538"/>
      <c r="UKL123" s="1845"/>
      <c r="UKM123" s="1538"/>
      <c r="UKN123" s="1845"/>
      <c r="UKO123" s="1538"/>
      <c r="UKP123" s="1845"/>
      <c r="UKQ123" s="1538"/>
      <c r="UKR123" s="1845"/>
      <c r="UKS123" s="1538"/>
      <c r="UKT123" s="1845"/>
      <c r="UKU123" s="1538"/>
      <c r="UKV123" s="1845"/>
      <c r="UKW123" s="1538"/>
      <c r="UKX123" s="1845"/>
      <c r="UKY123" s="1538"/>
      <c r="UKZ123" s="1845"/>
      <c r="ULA123" s="1538"/>
      <c r="ULB123" s="1845"/>
      <c r="ULC123" s="1538"/>
      <c r="ULD123" s="1845"/>
      <c r="ULE123" s="1538"/>
      <c r="ULF123" s="1845"/>
      <c r="ULG123" s="1538"/>
      <c r="ULH123" s="1845"/>
      <c r="ULI123" s="1538"/>
      <c r="ULJ123" s="1845"/>
      <c r="ULK123" s="1538"/>
      <c r="ULL123" s="1845"/>
      <c r="ULM123" s="1538"/>
      <c r="ULN123" s="1845"/>
      <c r="ULO123" s="1538"/>
      <c r="ULP123" s="1845"/>
      <c r="ULQ123" s="1538"/>
      <c r="ULR123" s="1845"/>
      <c r="ULS123" s="1538"/>
      <c r="ULT123" s="1845"/>
      <c r="ULU123" s="1538"/>
      <c r="ULV123" s="1845"/>
      <c r="ULW123" s="1538"/>
      <c r="ULX123" s="1845"/>
      <c r="ULY123" s="1538"/>
      <c r="ULZ123" s="1845"/>
      <c r="UMA123" s="1538"/>
      <c r="UMB123" s="1845"/>
      <c r="UMC123" s="1538"/>
      <c r="UMD123" s="1845"/>
      <c r="UME123" s="1538"/>
      <c r="UMF123" s="1845"/>
      <c r="UMG123" s="1538"/>
      <c r="UMH123" s="1845"/>
      <c r="UMI123" s="1538"/>
      <c r="UMJ123" s="1845"/>
      <c r="UMK123" s="1538"/>
      <c r="UML123" s="1845"/>
      <c r="UMM123" s="1538"/>
      <c r="UMN123" s="1845"/>
      <c r="UMO123" s="1538"/>
      <c r="UMP123" s="1845"/>
      <c r="UMQ123" s="1538"/>
      <c r="UMR123" s="1845"/>
      <c r="UMS123" s="1538"/>
      <c r="UMT123" s="1845"/>
      <c r="UMU123" s="1538"/>
      <c r="UMV123" s="1845"/>
      <c r="UMW123" s="1538"/>
      <c r="UMX123" s="1845"/>
      <c r="UMY123" s="1538"/>
      <c r="UMZ123" s="1845"/>
      <c r="UNA123" s="1538"/>
      <c r="UNB123" s="1845"/>
      <c r="UNC123" s="1538"/>
      <c r="UND123" s="1845"/>
      <c r="UNE123" s="1538"/>
      <c r="UNF123" s="1845"/>
      <c r="UNG123" s="1538"/>
      <c r="UNH123" s="1845"/>
      <c r="UNI123" s="1538"/>
      <c r="UNJ123" s="1845"/>
      <c r="UNK123" s="1538"/>
      <c r="UNL123" s="1845"/>
      <c r="UNM123" s="1538"/>
      <c r="UNN123" s="1845"/>
      <c r="UNO123" s="1538"/>
      <c r="UNP123" s="1845"/>
      <c r="UNQ123" s="1538"/>
      <c r="UNR123" s="1845"/>
      <c r="UNS123" s="1538"/>
      <c r="UNT123" s="1845"/>
      <c r="UNU123" s="1538"/>
      <c r="UNV123" s="1845"/>
      <c r="UNW123" s="1538"/>
      <c r="UNX123" s="1845"/>
      <c r="UNY123" s="1538"/>
      <c r="UNZ123" s="1845"/>
      <c r="UOA123" s="1538"/>
      <c r="UOB123" s="1845"/>
      <c r="UOC123" s="1538"/>
      <c r="UOD123" s="1845"/>
      <c r="UOE123" s="1538"/>
      <c r="UOF123" s="1845"/>
      <c r="UOG123" s="1538"/>
      <c r="UOH123" s="1845"/>
      <c r="UOI123" s="1538"/>
      <c r="UOJ123" s="1845"/>
      <c r="UOK123" s="1538"/>
      <c r="UOL123" s="1845"/>
      <c r="UOM123" s="1538"/>
      <c r="UON123" s="1845"/>
      <c r="UOO123" s="1538"/>
      <c r="UOP123" s="1845"/>
      <c r="UOQ123" s="1538"/>
      <c r="UOR123" s="1845"/>
      <c r="UOS123" s="1538"/>
      <c r="UOT123" s="1845"/>
      <c r="UOU123" s="1538"/>
      <c r="UOV123" s="1845"/>
      <c r="UOW123" s="1538"/>
      <c r="UOX123" s="1845"/>
      <c r="UOY123" s="1538"/>
      <c r="UOZ123" s="1845"/>
      <c r="UPA123" s="1538"/>
      <c r="UPB123" s="1845"/>
      <c r="UPC123" s="1538"/>
      <c r="UPD123" s="1845"/>
      <c r="UPE123" s="1538"/>
      <c r="UPF123" s="1845"/>
      <c r="UPG123" s="1538"/>
      <c r="UPH123" s="1845"/>
      <c r="UPI123" s="1538"/>
      <c r="UPJ123" s="1845"/>
      <c r="UPK123" s="1538"/>
      <c r="UPL123" s="1845"/>
      <c r="UPM123" s="1538"/>
      <c r="UPN123" s="1845"/>
      <c r="UPO123" s="1538"/>
      <c r="UPP123" s="1845"/>
      <c r="UPQ123" s="1538"/>
      <c r="UPR123" s="1845"/>
      <c r="UPS123" s="1538"/>
      <c r="UPT123" s="1845"/>
      <c r="UPU123" s="1538"/>
      <c r="UPV123" s="1845"/>
      <c r="UPW123" s="1538"/>
      <c r="UPX123" s="1845"/>
      <c r="UPY123" s="1538"/>
      <c r="UPZ123" s="1845"/>
      <c r="UQA123" s="1538"/>
      <c r="UQB123" s="1845"/>
      <c r="UQC123" s="1538"/>
      <c r="UQD123" s="1845"/>
      <c r="UQE123" s="1538"/>
      <c r="UQF123" s="1845"/>
      <c r="UQG123" s="1538"/>
      <c r="UQH123" s="1845"/>
      <c r="UQI123" s="1538"/>
      <c r="UQJ123" s="1845"/>
      <c r="UQK123" s="1538"/>
      <c r="UQL123" s="1845"/>
      <c r="UQM123" s="1538"/>
      <c r="UQN123" s="1845"/>
      <c r="UQO123" s="1538"/>
      <c r="UQP123" s="1845"/>
      <c r="UQQ123" s="1538"/>
      <c r="UQR123" s="1845"/>
      <c r="UQS123" s="1538"/>
      <c r="UQT123" s="1845"/>
      <c r="UQU123" s="1538"/>
      <c r="UQV123" s="1845"/>
      <c r="UQW123" s="1538"/>
      <c r="UQX123" s="1845"/>
      <c r="UQY123" s="1538"/>
      <c r="UQZ123" s="1845"/>
      <c r="URA123" s="1538"/>
      <c r="URB123" s="1845"/>
      <c r="URC123" s="1538"/>
      <c r="URD123" s="1845"/>
      <c r="URE123" s="1538"/>
      <c r="URF123" s="1845"/>
      <c r="URG123" s="1538"/>
      <c r="URH123" s="1845"/>
      <c r="URI123" s="1538"/>
      <c r="URJ123" s="1845"/>
      <c r="URK123" s="1538"/>
      <c r="URL123" s="1845"/>
      <c r="URM123" s="1538"/>
      <c r="URN123" s="1845"/>
      <c r="URO123" s="1538"/>
      <c r="URP123" s="1845"/>
      <c r="URQ123" s="1538"/>
      <c r="URR123" s="1845"/>
      <c r="URS123" s="1538"/>
      <c r="URT123" s="1845"/>
      <c r="URU123" s="1538"/>
      <c r="URV123" s="1845"/>
      <c r="URW123" s="1538"/>
      <c r="URX123" s="1845"/>
      <c r="URY123" s="1538"/>
      <c r="URZ123" s="1845"/>
      <c r="USA123" s="1538"/>
      <c r="USB123" s="1845"/>
      <c r="USC123" s="1538"/>
      <c r="USD123" s="1845"/>
      <c r="USE123" s="1538"/>
      <c r="USF123" s="1845"/>
      <c r="USG123" s="1538"/>
      <c r="USH123" s="1845"/>
      <c r="USI123" s="1538"/>
      <c r="USJ123" s="1845"/>
      <c r="USK123" s="1538"/>
      <c r="USL123" s="1845"/>
      <c r="USM123" s="1538"/>
      <c r="USN123" s="1845"/>
      <c r="USO123" s="1538"/>
      <c r="USP123" s="1845"/>
      <c r="USQ123" s="1538"/>
      <c r="USR123" s="1845"/>
      <c r="USS123" s="1538"/>
      <c r="UST123" s="1845"/>
      <c r="USU123" s="1538"/>
      <c r="USV123" s="1845"/>
      <c r="USW123" s="1538"/>
      <c r="USX123" s="1845"/>
      <c r="USY123" s="1538"/>
      <c r="USZ123" s="1845"/>
      <c r="UTA123" s="1538"/>
      <c r="UTB123" s="1845"/>
      <c r="UTC123" s="1538"/>
      <c r="UTD123" s="1845"/>
      <c r="UTE123" s="1538"/>
      <c r="UTF123" s="1845"/>
      <c r="UTG123" s="1538"/>
      <c r="UTH123" s="1845"/>
      <c r="UTI123" s="1538"/>
      <c r="UTJ123" s="1845"/>
      <c r="UTK123" s="1538"/>
      <c r="UTL123" s="1845"/>
      <c r="UTM123" s="1538"/>
      <c r="UTN123" s="1845"/>
      <c r="UTO123" s="1538"/>
      <c r="UTP123" s="1845"/>
      <c r="UTQ123" s="1538"/>
      <c r="UTR123" s="1845"/>
      <c r="UTS123" s="1538"/>
      <c r="UTT123" s="1845"/>
      <c r="UTU123" s="1538"/>
      <c r="UTV123" s="1845"/>
      <c r="UTW123" s="1538"/>
      <c r="UTX123" s="1845"/>
      <c r="UTY123" s="1538"/>
      <c r="UTZ123" s="1845"/>
      <c r="UUA123" s="1538"/>
      <c r="UUB123" s="1845"/>
      <c r="UUC123" s="1538"/>
      <c r="UUD123" s="1845"/>
      <c r="UUE123" s="1538"/>
      <c r="UUF123" s="1845"/>
      <c r="UUG123" s="1538"/>
      <c r="UUH123" s="1845"/>
      <c r="UUI123" s="1538"/>
      <c r="UUJ123" s="1845"/>
      <c r="UUK123" s="1538"/>
      <c r="UUL123" s="1845"/>
      <c r="UUM123" s="1538"/>
      <c r="UUN123" s="1845"/>
      <c r="UUO123" s="1538"/>
      <c r="UUP123" s="1845"/>
      <c r="UUQ123" s="1538"/>
      <c r="UUR123" s="1845"/>
      <c r="UUS123" s="1538"/>
      <c r="UUT123" s="1845"/>
      <c r="UUU123" s="1538"/>
      <c r="UUV123" s="1845"/>
      <c r="UUW123" s="1538"/>
      <c r="UUX123" s="1845"/>
      <c r="UUY123" s="1538"/>
      <c r="UUZ123" s="1845"/>
      <c r="UVA123" s="1538"/>
      <c r="UVB123" s="1845"/>
      <c r="UVC123" s="1538"/>
      <c r="UVD123" s="1845"/>
      <c r="UVE123" s="1538"/>
      <c r="UVF123" s="1845"/>
      <c r="UVG123" s="1538"/>
      <c r="UVH123" s="1845"/>
      <c r="UVI123" s="1538"/>
      <c r="UVJ123" s="1845"/>
      <c r="UVK123" s="1538"/>
      <c r="UVL123" s="1845"/>
      <c r="UVM123" s="1538"/>
      <c r="UVN123" s="1845"/>
      <c r="UVO123" s="1538"/>
      <c r="UVP123" s="1845"/>
      <c r="UVQ123" s="1538"/>
      <c r="UVR123" s="1845"/>
      <c r="UVS123" s="1538"/>
      <c r="UVT123" s="1845"/>
      <c r="UVU123" s="1538"/>
      <c r="UVV123" s="1845"/>
      <c r="UVW123" s="1538"/>
      <c r="UVX123" s="1845"/>
      <c r="UVY123" s="1538"/>
      <c r="UVZ123" s="1845"/>
      <c r="UWA123" s="1538"/>
      <c r="UWB123" s="1845"/>
      <c r="UWC123" s="1538"/>
      <c r="UWD123" s="1845"/>
      <c r="UWE123" s="1538"/>
      <c r="UWF123" s="1845"/>
      <c r="UWG123" s="1538"/>
      <c r="UWH123" s="1845"/>
      <c r="UWI123" s="1538"/>
      <c r="UWJ123" s="1845"/>
      <c r="UWK123" s="1538"/>
      <c r="UWL123" s="1845"/>
      <c r="UWM123" s="1538"/>
      <c r="UWN123" s="1845"/>
      <c r="UWO123" s="1538"/>
      <c r="UWP123" s="1845"/>
      <c r="UWQ123" s="1538"/>
      <c r="UWR123" s="1845"/>
      <c r="UWS123" s="1538"/>
      <c r="UWT123" s="1845"/>
      <c r="UWU123" s="1538"/>
      <c r="UWV123" s="1845"/>
      <c r="UWW123" s="1538"/>
      <c r="UWX123" s="1845"/>
      <c r="UWY123" s="1538"/>
      <c r="UWZ123" s="1845"/>
      <c r="UXA123" s="1538"/>
      <c r="UXB123" s="1845"/>
      <c r="UXC123" s="1538"/>
      <c r="UXD123" s="1845"/>
      <c r="UXE123" s="1538"/>
      <c r="UXF123" s="1845"/>
      <c r="UXG123" s="1538"/>
      <c r="UXH123" s="1845"/>
      <c r="UXI123" s="1538"/>
      <c r="UXJ123" s="1845"/>
      <c r="UXK123" s="1538"/>
      <c r="UXL123" s="1845"/>
      <c r="UXM123" s="1538"/>
      <c r="UXN123" s="1845"/>
      <c r="UXO123" s="1538"/>
      <c r="UXP123" s="1845"/>
      <c r="UXQ123" s="1538"/>
      <c r="UXR123" s="1845"/>
      <c r="UXS123" s="1538"/>
      <c r="UXT123" s="1845"/>
      <c r="UXU123" s="1538"/>
      <c r="UXV123" s="1845"/>
      <c r="UXW123" s="1538"/>
      <c r="UXX123" s="1845"/>
      <c r="UXY123" s="1538"/>
      <c r="UXZ123" s="1845"/>
      <c r="UYA123" s="1538"/>
      <c r="UYB123" s="1845"/>
      <c r="UYC123" s="1538"/>
      <c r="UYD123" s="1845"/>
      <c r="UYE123" s="1538"/>
      <c r="UYF123" s="1845"/>
      <c r="UYG123" s="1538"/>
      <c r="UYH123" s="1845"/>
      <c r="UYI123" s="1538"/>
      <c r="UYJ123" s="1845"/>
      <c r="UYK123" s="1538"/>
      <c r="UYL123" s="1845"/>
      <c r="UYM123" s="1538"/>
      <c r="UYN123" s="1845"/>
      <c r="UYO123" s="1538"/>
      <c r="UYP123" s="1845"/>
      <c r="UYQ123" s="1538"/>
      <c r="UYR123" s="1845"/>
      <c r="UYS123" s="1538"/>
      <c r="UYT123" s="1845"/>
      <c r="UYU123" s="1538"/>
      <c r="UYV123" s="1845"/>
      <c r="UYW123" s="1538"/>
      <c r="UYX123" s="1845"/>
      <c r="UYY123" s="1538"/>
      <c r="UYZ123" s="1845"/>
      <c r="UZA123" s="1538"/>
      <c r="UZB123" s="1845"/>
      <c r="UZC123" s="1538"/>
      <c r="UZD123" s="1845"/>
      <c r="UZE123" s="1538"/>
      <c r="UZF123" s="1845"/>
      <c r="UZG123" s="1538"/>
      <c r="UZH123" s="1845"/>
      <c r="UZI123" s="1538"/>
      <c r="UZJ123" s="1845"/>
      <c r="UZK123" s="1538"/>
      <c r="UZL123" s="1845"/>
      <c r="UZM123" s="1538"/>
      <c r="UZN123" s="1845"/>
      <c r="UZO123" s="1538"/>
      <c r="UZP123" s="1845"/>
      <c r="UZQ123" s="1538"/>
      <c r="UZR123" s="1845"/>
      <c r="UZS123" s="1538"/>
      <c r="UZT123" s="1845"/>
      <c r="UZU123" s="1538"/>
      <c r="UZV123" s="1845"/>
      <c r="UZW123" s="1538"/>
      <c r="UZX123" s="1845"/>
      <c r="UZY123" s="1538"/>
      <c r="UZZ123" s="1845"/>
      <c r="VAA123" s="1538"/>
      <c r="VAB123" s="1845"/>
      <c r="VAC123" s="1538"/>
      <c r="VAD123" s="1845"/>
      <c r="VAE123" s="1538"/>
      <c r="VAF123" s="1845"/>
      <c r="VAG123" s="1538"/>
      <c r="VAH123" s="1845"/>
      <c r="VAI123" s="1538"/>
      <c r="VAJ123" s="1845"/>
      <c r="VAK123" s="1538"/>
      <c r="VAL123" s="1845"/>
      <c r="VAM123" s="1538"/>
      <c r="VAN123" s="1845"/>
      <c r="VAO123" s="1538"/>
      <c r="VAP123" s="1845"/>
      <c r="VAQ123" s="1538"/>
      <c r="VAR123" s="1845"/>
      <c r="VAS123" s="1538"/>
      <c r="VAT123" s="1845"/>
      <c r="VAU123" s="1538"/>
      <c r="VAV123" s="1845"/>
      <c r="VAW123" s="1538"/>
      <c r="VAX123" s="1845"/>
      <c r="VAY123" s="1538"/>
      <c r="VAZ123" s="1845"/>
      <c r="VBA123" s="1538"/>
      <c r="VBB123" s="1845"/>
      <c r="VBC123" s="1538"/>
      <c r="VBD123" s="1845"/>
      <c r="VBE123" s="1538"/>
      <c r="VBF123" s="1845"/>
      <c r="VBG123" s="1538"/>
      <c r="VBH123" s="1845"/>
      <c r="VBI123" s="1538"/>
      <c r="VBJ123" s="1845"/>
      <c r="VBK123" s="1538"/>
      <c r="VBL123" s="1845"/>
      <c r="VBM123" s="1538"/>
      <c r="VBN123" s="1845"/>
      <c r="VBO123" s="1538"/>
      <c r="VBP123" s="1845"/>
      <c r="VBQ123" s="1538"/>
      <c r="VBR123" s="1845"/>
      <c r="VBS123" s="1538"/>
      <c r="VBT123" s="1845"/>
      <c r="VBU123" s="1538"/>
      <c r="VBV123" s="1845"/>
      <c r="VBW123" s="1538"/>
      <c r="VBX123" s="1845"/>
      <c r="VBY123" s="1538"/>
      <c r="VBZ123" s="1845"/>
      <c r="VCA123" s="1538"/>
      <c r="VCB123" s="1845"/>
      <c r="VCC123" s="1538"/>
      <c r="VCD123" s="1845"/>
      <c r="VCE123" s="1538"/>
      <c r="VCF123" s="1845"/>
      <c r="VCG123" s="1538"/>
      <c r="VCH123" s="1845"/>
      <c r="VCI123" s="1538"/>
      <c r="VCJ123" s="1845"/>
      <c r="VCK123" s="1538"/>
      <c r="VCL123" s="1845"/>
      <c r="VCM123" s="1538"/>
      <c r="VCN123" s="1845"/>
      <c r="VCO123" s="1538"/>
      <c r="VCP123" s="1845"/>
      <c r="VCQ123" s="1538"/>
      <c r="VCR123" s="1845"/>
      <c r="VCS123" s="1538"/>
      <c r="VCT123" s="1845"/>
      <c r="VCU123" s="1538"/>
      <c r="VCV123" s="1845"/>
      <c r="VCW123" s="1538"/>
      <c r="VCX123" s="1845"/>
      <c r="VCY123" s="1538"/>
      <c r="VCZ123" s="1845"/>
      <c r="VDA123" s="1538"/>
      <c r="VDB123" s="1845"/>
      <c r="VDC123" s="1538"/>
      <c r="VDD123" s="1845"/>
      <c r="VDE123" s="1538"/>
      <c r="VDF123" s="1845"/>
      <c r="VDG123" s="1538"/>
      <c r="VDH123" s="1845"/>
      <c r="VDI123" s="1538"/>
      <c r="VDJ123" s="1845"/>
      <c r="VDK123" s="1538"/>
      <c r="VDL123" s="1845"/>
      <c r="VDM123" s="1538"/>
      <c r="VDN123" s="1845"/>
      <c r="VDO123" s="1538"/>
      <c r="VDP123" s="1845"/>
      <c r="VDQ123" s="1538"/>
      <c r="VDR123" s="1845"/>
      <c r="VDS123" s="1538"/>
      <c r="VDT123" s="1845"/>
      <c r="VDU123" s="1538"/>
      <c r="VDV123" s="1845"/>
      <c r="VDW123" s="1538"/>
      <c r="VDX123" s="1845"/>
      <c r="VDY123" s="1538"/>
      <c r="VDZ123" s="1845"/>
      <c r="VEA123" s="1538"/>
      <c r="VEB123" s="1845"/>
      <c r="VEC123" s="1538"/>
      <c r="VED123" s="1845"/>
      <c r="VEE123" s="1538"/>
      <c r="VEF123" s="1845"/>
      <c r="VEG123" s="1538"/>
      <c r="VEH123" s="1845"/>
      <c r="VEI123" s="1538"/>
      <c r="VEJ123" s="1845"/>
      <c r="VEK123" s="1538"/>
      <c r="VEL123" s="1845"/>
      <c r="VEM123" s="1538"/>
      <c r="VEN123" s="1845"/>
      <c r="VEO123" s="1538"/>
      <c r="VEP123" s="1845"/>
      <c r="VEQ123" s="1538"/>
      <c r="VER123" s="1845"/>
      <c r="VES123" s="1538"/>
      <c r="VET123" s="1845"/>
      <c r="VEU123" s="1538"/>
      <c r="VEV123" s="1845"/>
      <c r="VEW123" s="1538"/>
      <c r="VEX123" s="1845"/>
      <c r="VEY123" s="1538"/>
      <c r="VEZ123" s="1845"/>
      <c r="VFA123" s="1538"/>
      <c r="VFB123" s="1845"/>
      <c r="VFC123" s="1538"/>
      <c r="VFD123" s="1845"/>
      <c r="VFE123" s="1538"/>
      <c r="VFF123" s="1845"/>
      <c r="VFG123" s="1538"/>
      <c r="VFH123" s="1845"/>
      <c r="VFI123" s="1538"/>
      <c r="VFJ123" s="1845"/>
      <c r="VFK123" s="1538"/>
      <c r="VFL123" s="1845"/>
      <c r="VFM123" s="1538"/>
      <c r="VFN123" s="1845"/>
      <c r="VFO123" s="1538"/>
      <c r="VFP123" s="1845"/>
      <c r="VFQ123" s="1538"/>
      <c r="VFR123" s="1845"/>
      <c r="VFS123" s="1538"/>
      <c r="VFT123" s="1845"/>
      <c r="VFU123" s="1538"/>
      <c r="VFV123" s="1845"/>
      <c r="VFW123" s="1538"/>
      <c r="VFX123" s="1845"/>
      <c r="VFY123" s="1538"/>
      <c r="VFZ123" s="1845"/>
      <c r="VGA123" s="1538"/>
      <c r="VGB123" s="1845"/>
      <c r="VGC123" s="1538"/>
      <c r="VGD123" s="1845"/>
      <c r="VGE123" s="1538"/>
      <c r="VGF123" s="1845"/>
      <c r="VGG123" s="1538"/>
      <c r="VGH123" s="1845"/>
      <c r="VGI123" s="1538"/>
      <c r="VGJ123" s="1845"/>
      <c r="VGK123" s="1538"/>
      <c r="VGL123" s="1845"/>
      <c r="VGM123" s="1538"/>
      <c r="VGN123" s="1845"/>
      <c r="VGO123" s="1538"/>
      <c r="VGP123" s="1845"/>
      <c r="VGQ123" s="1538"/>
      <c r="VGR123" s="1845"/>
      <c r="VGS123" s="1538"/>
      <c r="VGT123" s="1845"/>
      <c r="VGU123" s="1538"/>
      <c r="VGV123" s="1845"/>
      <c r="VGW123" s="1538"/>
      <c r="VGX123" s="1845"/>
      <c r="VGY123" s="1538"/>
      <c r="VGZ123" s="1845"/>
      <c r="VHA123" s="1538"/>
      <c r="VHB123" s="1845"/>
      <c r="VHC123" s="1538"/>
      <c r="VHD123" s="1845"/>
      <c r="VHE123" s="1538"/>
      <c r="VHF123" s="1845"/>
      <c r="VHG123" s="1538"/>
      <c r="VHH123" s="1845"/>
      <c r="VHI123" s="1538"/>
      <c r="VHJ123" s="1845"/>
      <c r="VHK123" s="1538"/>
      <c r="VHL123" s="1845"/>
      <c r="VHM123" s="1538"/>
      <c r="VHN123" s="1845"/>
      <c r="VHO123" s="1538"/>
      <c r="VHP123" s="1845"/>
      <c r="VHQ123" s="1538"/>
      <c r="VHR123" s="1845"/>
      <c r="VHS123" s="1538"/>
      <c r="VHT123" s="1845"/>
      <c r="VHU123" s="1538"/>
      <c r="VHV123" s="1845"/>
      <c r="VHW123" s="1538"/>
      <c r="VHX123" s="1845"/>
      <c r="VHY123" s="1538"/>
      <c r="VHZ123" s="1845"/>
      <c r="VIA123" s="1538"/>
      <c r="VIB123" s="1845"/>
      <c r="VIC123" s="1538"/>
      <c r="VID123" s="1845"/>
      <c r="VIE123" s="1538"/>
      <c r="VIF123" s="1845"/>
      <c r="VIG123" s="1538"/>
      <c r="VIH123" s="1845"/>
      <c r="VII123" s="1538"/>
      <c r="VIJ123" s="1845"/>
      <c r="VIK123" s="1538"/>
      <c r="VIL123" s="1845"/>
      <c r="VIM123" s="1538"/>
      <c r="VIN123" s="1845"/>
      <c r="VIO123" s="1538"/>
      <c r="VIP123" s="1845"/>
      <c r="VIQ123" s="1538"/>
      <c r="VIR123" s="1845"/>
      <c r="VIS123" s="1538"/>
      <c r="VIT123" s="1845"/>
      <c r="VIU123" s="1538"/>
      <c r="VIV123" s="1845"/>
      <c r="VIW123" s="1538"/>
      <c r="VIX123" s="1845"/>
      <c r="VIY123" s="1538"/>
      <c r="VIZ123" s="1845"/>
      <c r="VJA123" s="1538"/>
      <c r="VJB123" s="1845"/>
      <c r="VJC123" s="1538"/>
      <c r="VJD123" s="1845"/>
      <c r="VJE123" s="1538"/>
      <c r="VJF123" s="1845"/>
      <c r="VJG123" s="1538"/>
      <c r="VJH123" s="1845"/>
      <c r="VJI123" s="1538"/>
      <c r="VJJ123" s="1845"/>
      <c r="VJK123" s="1538"/>
      <c r="VJL123" s="1845"/>
      <c r="VJM123" s="1538"/>
      <c r="VJN123" s="1845"/>
      <c r="VJO123" s="1538"/>
      <c r="VJP123" s="1845"/>
      <c r="VJQ123" s="1538"/>
      <c r="VJR123" s="1845"/>
      <c r="VJS123" s="1538"/>
      <c r="VJT123" s="1845"/>
      <c r="VJU123" s="1538"/>
      <c r="VJV123" s="1845"/>
      <c r="VJW123" s="1538"/>
      <c r="VJX123" s="1845"/>
      <c r="VJY123" s="1538"/>
      <c r="VJZ123" s="1845"/>
      <c r="VKA123" s="1538"/>
      <c r="VKB123" s="1845"/>
      <c r="VKC123" s="1538"/>
      <c r="VKD123" s="1845"/>
      <c r="VKE123" s="1538"/>
      <c r="VKF123" s="1845"/>
      <c r="VKG123" s="1538"/>
      <c r="VKH123" s="1845"/>
      <c r="VKI123" s="1538"/>
      <c r="VKJ123" s="1845"/>
      <c r="VKK123" s="1538"/>
      <c r="VKL123" s="1845"/>
      <c r="VKM123" s="1538"/>
      <c r="VKN123" s="1845"/>
      <c r="VKO123" s="1538"/>
      <c r="VKP123" s="1845"/>
      <c r="VKQ123" s="1538"/>
      <c r="VKR123" s="1845"/>
      <c r="VKS123" s="1538"/>
      <c r="VKT123" s="1845"/>
      <c r="VKU123" s="1538"/>
      <c r="VKV123" s="1845"/>
      <c r="VKW123" s="1538"/>
      <c r="VKX123" s="1845"/>
      <c r="VKY123" s="1538"/>
      <c r="VKZ123" s="1845"/>
      <c r="VLA123" s="1538"/>
      <c r="VLB123" s="1845"/>
      <c r="VLC123" s="1538"/>
      <c r="VLD123" s="1845"/>
      <c r="VLE123" s="1538"/>
      <c r="VLF123" s="1845"/>
      <c r="VLG123" s="1538"/>
      <c r="VLH123" s="1845"/>
      <c r="VLI123" s="1538"/>
      <c r="VLJ123" s="1845"/>
      <c r="VLK123" s="1538"/>
      <c r="VLL123" s="1845"/>
      <c r="VLM123" s="1538"/>
      <c r="VLN123" s="1845"/>
      <c r="VLO123" s="1538"/>
      <c r="VLP123" s="1845"/>
      <c r="VLQ123" s="1538"/>
      <c r="VLR123" s="1845"/>
      <c r="VLS123" s="1538"/>
      <c r="VLT123" s="1845"/>
      <c r="VLU123" s="1538"/>
      <c r="VLV123" s="1845"/>
      <c r="VLW123" s="1538"/>
      <c r="VLX123" s="1845"/>
      <c r="VLY123" s="1538"/>
      <c r="VLZ123" s="1845"/>
      <c r="VMA123" s="1538"/>
      <c r="VMB123" s="1845"/>
      <c r="VMC123" s="1538"/>
      <c r="VMD123" s="1845"/>
      <c r="VME123" s="1538"/>
      <c r="VMF123" s="1845"/>
      <c r="VMG123" s="1538"/>
      <c r="VMH123" s="1845"/>
      <c r="VMI123" s="1538"/>
      <c r="VMJ123" s="1845"/>
      <c r="VMK123" s="1538"/>
      <c r="VML123" s="1845"/>
      <c r="VMM123" s="1538"/>
      <c r="VMN123" s="1845"/>
      <c r="VMO123" s="1538"/>
      <c r="VMP123" s="1845"/>
      <c r="VMQ123" s="1538"/>
      <c r="VMR123" s="1845"/>
      <c r="VMS123" s="1538"/>
      <c r="VMT123" s="1845"/>
      <c r="VMU123" s="1538"/>
      <c r="VMV123" s="1845"/>
      <c r="VMW123" s="1538"/>
      <c r="VMX123" s="1845"/>
      <c r="VMY123" s="1538"/>
      <c r="VMZ123" s="1845"/>
      <c r="VNA123" s="1538"/>
      <c r="VNB123" s="1845"/>
      <c r="VNC123" s="1538"/>
      <c r="VND123" s="1845"/>
      <c r="VNE123" s="1538"/>
      <c r="VNF123" s="1845"/>
      <c r="VNG123" s="1538"/>
      <c r="VNH123" s="1845"/>
      <c r="VNI123" s="1538"/>
      <c r="VNJ123" s="1845"/>
      <c r="VNK123" s="1538"/>
      <c r="VNL123" s="1845"/>
      <c r="VNM123" s="1538"/>
      <c r="VNN123" s="1845"/>
      <c r="VNO123" s="1538"/>
      <c r="VNP123" s="1845"/>
      <c r="VNQ123" s="1538"/>
      <c r="VNR123" s="1845"/>
      <c r="VNS123" s="1538"/>
      <c r="VNT123" s="1845"/>
      <c r="VNU123" s="1538"/>
      <c r="VNV123" s="1845"/>
      <c r="VNW123" s="1538"/>
      <c r="VNX123" s="1845"/>
      <c r="VNY123" s="1538"/>
      <c r="VNZ123" s="1845"/>
      <c r="VOA123" s="1538"/>
      <c r="VOB123" s="1845"/>
      <c r="VOC123" s="1538"/>
      <c r="VOD123" s="1845"/>
      <c r="VOE123" s="1538"/>
      <c r="VOF123" s="1845"/>
      <c r="VOG123" s="1538"/>
      <c r="VOH123" s="1845"/>
      <c r="VOI123" s="1538"/>
      <c r="VOJ123" s="1845"/>
      <c r="VOK123" s="1538"/>
      <c r="VOL123" s="1845"/>
      <c r="VOM123" s="1538"/>
      <c r="VON123" s="1845"/>
      <c r="VOO123" s="1538"/>
      <c r="VOP123" s="1845"/>
      <c r="VOQ123" s="1538"/>
      <c r="VOR123" s="1845"/>
      <c r="VOS123" s="1538"/>
      <c r="VOT123" s="1845"/>
      <c r="VOU123" s="1538"/>
      <c r="VOV123" s="1845"/>
      <c r="VOW123" s="1538"/>
      <c r="VOX123" s="1845"/>
      <c r="VOY123" s="1538"/>
      <c r="VOZ123" s="1845"/>
      <c r="VPA123" s="1538"/>
      <c r="VPB123" s="1845"/>
      <c r="VPC123" s="1538"/>
      <c r="VPD123" s="1845"/>
      <c r="VPE123" s="1538"/>
      <c r="VPF123" s="1845"/>
      <c r="VPG123" s="1538"/>
      <c r="VPH123" s="1845"/>
      <c r="VPI123" s="1538"/>
      <c r="VPJ123" s="1845"/>
      <c r="VPK123" s="1538"/>
      <c r="VPL123" s="1845"/>
      <c r="VPM123" s="1538"/>
      <c r="VPN123" s="1845"/>
      <c r="VPO123" s="1538"/>
      <c r="VPP123" s="1845"/>
      <c r="VPQ123" s="1538"/>
      <c r="VPR123" s="1845"/>
      <c r="VPS123" s="1538"/>
      <c r="VPT123" s="1845"/>
      <c r="VPU123" s="1538"/>
      <c r="VPV123" s="1845"/>
      <c r="VPW123" s="1538"/>
      <c r="VPX123" s="1845"/>
      <c r="VPY123" s="1538"/>
      <c r="VPZ123" s="1845"/>
      <c r="VQA123" s="1538"/>
      <c r="VQB123" s="1845"/>
      <c r="VQC123" s="1538"/>
      <c r="VQD123" s="1845"/>
      <c r="VQE123" s="1538"/>
      <c r="VQF123" s="1845"/>
      <c r="VQG123" s="1538"/>
      <c r="VQH123" s="1845"/>
      <c r="VQI123" s="1538"/>
      <c r="VQJ123" s="1845"/>
      <c r="VQK123" s="1538"/>
      <c r="VQL123" s="1845"/>
      <c r="VQM123" s="1538"/>
      <c r="VQN123" s="1845"/>
      <c r="VQO123" s="1538"/>
      <c r="VQP123" s="1845"/>
      <c r="VQQ123" s="1538"/>
      <c r="VQR123" s="1845"/>
      <c r="VQS123" s="1538"/>
      <c r="VQT123" s="1845"/>
      <c r="VQU123" s="1538"/>
      <c r="VQV123" s="1845"/>
      <c r="VQW123" s="1538"/>
      <c r="VQX123" s="1845"/>
      <c r="VQY123" s="1538"/>
      <c r="VQZ123" s="1845"/>
      <c r="VRA123" s="1538"/>
      <c r="VRB123" s="1845"/>
      <c r="VRC123" s="1538"/>
      <c r="VRD123" s="1845"/>
      <c r="VRE123" s="1538"/>
      <c r="VRF123" s="1845"/>
      <c r="VRG123" s="1538"/>
      <c r="VRH123" s="1845"/>
      <c r="VRI123" s="1538"/>
      <c r="VRJ123" s="1845"/>
      <c r="VRK123" s="1538"/>
      <c r="VRL123" s="1845"/>
      <c r="VRM123" s="1538"/>
      <c r="VRN123" s="1845"/>
      <c r="VRO123" s="1538"/>
      <c r="VRP123" s="1845"/>
      <c r="VRQ123" s="1538"/>
      <c r="VRR123" s="1845"/>
      <c r="VRS123" s="1538"/>
      <c r="VRT123" s="1845"/>
      <c r="VRU123" s="1538"/>
      <c r="VRV123" s="1845"/>
      <c r="VRW123" s="1538"/>
      <c r="VRX123" s="1845"/>
      <c r="VRY123" s="1538"/>
      <c r="VRZ123" s="1845"/>
      <c r="VSA123" s="1538"/>
      <c r="VSB123" s="1845"/>
      <c r="VSC123" s="1538"/>
      <c r="VSD123" s="1845"/>
      <c r="VSE123" s="1538"/>
      <c r="VSF123" s="1845"/>
      <c r="VSG123" s="1538"/>
      <c r="VSH123" s="1845"/>
      <c r="VSI123" s="1538"/>
      <c r="VSJ123" s="1845"/>
      <c r="VSK123" s="1538"/>
      <c r="VSL123" s="1845"/>
      <c r="VSM123" s="1538"/>
      <c r="VSN123" s="1845"/>
      <c r="VSO123" s="1538"/>
      <c r="VSP123" s="1845"/>
      <c r="VSQ123" s="1538"/>
      <c r="VSR123" s="1845"/>
      <c r="VSS123" s="1538"/>
      <c r="VST123" s="1845"/>
      <c r="VSU123" s="1538"/>
      <c r="VSV123" s="1845"/>
      <c r="VSW123" s="1538"/>
      <c r="VSX123" s="1845"/>
      <c r="VSY123" s="1538"/>
      <c r="VSZ123" s="1845"/>
      <c r="VTA123" s="1538"/>
      <c r="VTB123" s="1845"/>
      <c r="VTC123" s="1538"/>
      <c r="VTD123" s="1845"/>
      <c r="VTE123" s="1538"/>
      <c r="VTF123" s="1845"/>
      <c r="VTG123" s="1538"/>
      <c r="VTH123" s="1845"/>
      <c r="VTI123" s="1538"/>
      <c r="VTJ123" s="1845"/>
      <c r="VTK123" s="1538"/>
      <c r="VTL123" s="1845"/>
      <c r="VTM123" s="1538"/>
      <c r="VTN123" s="1845"/>
      <c r="VTO123" s="1538"/>
      <c r="VTP123" s="1845"/>
      <c r="VTQ123" s="1538"/>
      <c r="VTR123" s="1845"/>
      <c r="VTS123" s="1538"/>
      <c r="VTT123" s="1845"/>
      <c r="VTU123" s="1538"/>
      <c r="VTV123" s="1845"/>
      <c r="VTW123" s="1538"/>
      <c r="VTX123" s="1845"/>
      <c r="VTY123" s="1538"/>
      <c r="VTZ123" s="1845"/>
      <c r="VUA123" s="1538"/>
      <c r="VUB123" s="1845"/>
      <c r="VUC123" s="1538"/>
      <c r="VUD123" s="1845"/>
      <c r="VUE123" s="1538"/>
      <c r="VUF123" s="1845"/>
      <c r="VUG123" s="1538"/>
      <c r="VUH123" s="1845"/>
      <c r="VUI123" s="1538"/>
      <c r="VUJ123" s="1845"/>
      <c r="VUK123" s="1538"/>
      <c r="VUL123" s="1845"/>
      <c r="VUM123" s="1538"/>
      <c r="VUN123" s="1845"/>
      <c r="VUO123" s="1538"/>
      <c r="VUP123" s="1845"/>
      <c r="VUQ123" s="1538"/>
      <c r="VUR123" s="1845"/>
      <c r="VUS123" s="1538"/>
      <c r="VUT123" s="1845"/>
      <c r="VUU123" s="1538"/>
      <c r="VUV123" s="1845"/>
      <c r="VUW123" s="1538"/>
      <c r="VUX123" s="1845"/>
      <c r="VUY123" s="1538"/>
      <c r="VUZ123" s="1845"/>
      <c r="VVA123" s="1538"/>
      <c r="VVB123" s="1845"/>
      <c r="VVC123" s="1538"/>
      <c r="VVD123" s="1845"/>
      <c r="VVE123" s="1538"/>
      <c r="VVF123" s="1845"/>
      <c r="VVG123" s="1538"/>
      <c r="VVH123" s="1845"/>
      <c r="VVI123" s="1538"/>
      <c r="VVJ123" s="1845"/>
      <c r="VVK123" s="1538"/>
      <c r="VVL123" s="1845"/>
      <c r="VVM123" s="1538"/>
      <c r="VVN123" s="1845"/>
      <c r="VVO123" s="1538"/>
      <c r="VVP123" s="1845"/>
      <c r="VVQ123" s="1538"/>
      <c r="VVR123" s="1845"/>
      <c r="VVS123" s="1538"/>
      <c r="VVT123" s="1845"/>
      <c r="VVU123" s="1538"/>
      <c r="VVV123" s="1845"/>
      <c r="VVW123" s="1538"/>
      <c r="VVX123" s="1845"/>
      <c r="VVY123" s="1538"/>
      <c r="VVZ123" s="1845"/>
      <c r="VWA123" s="1538"/>
      <c r="VWB123" s="1845"/>
      <c r="VWC123" s="1538"/>
      <c r="VWD123" s="1845"/>
      <c r="VWE123" s="1538"/>
      <c r="VWF123" s="1845"/>
      <c r="VWG123" s="1538"/>
      <c r="VWH123" s="1845"/>
      <c r="VWI123" s="1538"/>
      <c r="VWJ123" s="1845"/>
      <c r="VWK123" s="1538"/>
      <c r="VWL123" s="1845"/>
      <c r="VWM123" s="1538"/>
      <c r="VWN123" s="1845"/>
      <c r="VWO123" s="1538"/>
      <c r="VWP123" s="1845"/>
      <c r="VWQ123" s="1538"/>
      <c r="VWR123" s="1845"/>
      <c r="VWS123" s="1538"/>
      <c r="VWT123" s="1845"/>
      <c r="VWU123" s="1538"/>
      <c r="VWV123" s="1845"/>
      <c r="VWW123" s="1538"/>
      <c r="VWX123" s="1845"/>
      <c r="VWY123" s="1538"/>
      <c r="VWZ123" s="1845"/>
      <c r="VXA123" s="1538"/>
      <c r="VXB123" s="1845"/>
      <c r="VXC123" s="1538"/>
      <c r="VXD123" s="1845"/>
      <c r="VXE123" s="1538"/>
      <c r="VXF123" s="1845"/>
      <c r="VXG123" s="1538"/>
      <c r="VXH123" s="1845"/>
      <c r="VXI123" s="1538"/>
      <c r="VXJ123" s="1845"/>
      <c r="VXK123" s="1538"/>
      <c r="VXL123" s="1845"/>
      <c r="VXM123" s="1538"/>
      <c r="VXN123" s="1845"/>
      <c r="VXO123" s="1538"/>
      <c r="VXP123" s="1845"/>
      <c r="VXQ123" s="1538"/>
      <c r="VXR123" s="1845"/>
      <c r="VXS123" s="1538"/>
      <c r="VXT123" s="1845"/>
      <c r="VXU123" s="1538"/>
      <c r="VXV123" s="1845"/>
      <c r="VXW123" s="1538"/>
      <c r="VXX123" s="1845"/>
      <c r="VXY123" s="1538"/>
      <c r="VXZ123" s="1845"/>
      <c r="VYA123" s="1538"/>
      <c r="VYB123" s="1845"/>
      <c r="VYC123" s="1538"/>
      <c r="VYD123" s="1845"/>
      <c r="VYE123" s="1538"/>
      <c r="VYF123" s="1845"/>
      <c r="VYG123" s="1538"/>
      <c r="VYH123" s="1845"/>
      <c r="VYI123" s="1538"/>
      <c r="VYJ123" s="1845"/>
      <c r="VYK123" s="1538"/>
      <c r="VYL123" s="1845"/>
      <c r="VYM123" s="1538"/>
      <c r="VYN123" s="1845"/>
      <c r="VYO123" s="1538"/>
      <c r="VYP123" s="1845"/>
      <c r="VYQ123" s="1538"/>
      <c r="VYR123" s="1845"/>
      <c r="VYS123" s="1538"/>
      <c r="VYT123" s="1845"/>
      <c r="VYU123" s="1538"/>
      <c r="VYV123" s="1845"/>
      <c r="VYW123" s="1538"/>
      <c r="VYX123" s="1845"/>
      <c r="VYY123" s="1538"/>
      <c r="VYZ123" s="1845"/>
      <c r="VZA123" s="1538"/>
      <c r="VZB123" s="1845"/>
      <c r="VZC123" s="1538"/>
      <c r="VZD123" s="1845"/>
      <c r="VZE123" s="1538"/>
      <c r="VZF123" s="1845"/>
      <c r="VZG123" s="1538"/>
      <c r="VZH123" s="1845"/>
      <c r="VZI123" s="1538"/>
      <c r="VZJ123" s="1845"/>
      <c r="VZK123" s="1538"/>
      <c r="VZL123" s="1845"/>
      <c r="VZM123" s="1538"/>
      <c r="VZN123" s="1845"/>
      <c r="VZO123" s="1538"/>
      <c r="VZP123" s="1845"/>
      <c r="VZQ123" s="1538"/>
      <c r="VZR123" s="1845"/>
      <c r="VZS123" s="1538"/>
      <c r="VZT123" s="1845"/>
      <c r="VZU123" s="1538"/>
      <c r="VZV123" s="1845"/>
      <c r="VZW123" s="1538"/>
      <c r="VZX123" s="1845"/>
      <c r="VZY123" s="1538"/>
      <c r="VZZ123" s="1845"/>
      <c r="WAA123" s="1538"/>
      <c r="WAB123" s="1845"/>
      <c r="WAC123" s="1538"/>
      <c r="WAD123" s="1845"/>
      <c r="WAE123" s="1538"/>
      <c r="WAF123" s="1845"/>
      <c r="WAG123" s="1538"/>
      <c r="WAH123" s="1845"/>
      <c r="WAI123" s="1538"/>
      <c r="WAJ123" s="1845"/>
      <c r="WAK123" s="1538"/>
      <c r="WAL123" s="1845"/>
      <c r="WAM123" s="1538"/>
      <c r="WAN123" s="1845"/>
      <c r="WAO123" s="1538"/>
      <c r="WAP123" s="1845"/>
      <c r="WAQ123" s="1538"/>
      <c r="WAR123" s="1845"/>
      <c r="WAS123" s="1538"/>
      <c r="WAT123" s="1845"/>
      <c r="WAU123" s="1538"/>
      <c r="WAV123" s="1845"/>
      <c r="WAW123" s="1538"/>
      <c r="WAX123" s="1845"/>
      <c r="WAY123" s="1538"/>
      <c r="WAZ123" s="1845"/>
      <c r="WBA123" s="1538"/>
      <c r="WBB123" s="1845"/>
      <c r="WBC123" s="1538"/>
      <c r="WBD123" s="1845"/>
      <c r="WBE123" s="1538"/>
      <c r="WBF123" s="1845"/>
      <c r="WBG123" s="1538"/>
      <c r="WBH123" s="1845"/>
      <c r="WBI123" s="1538"/>
      <c r="WBJ123" s="1845"/>
      <c r="WBK123" s="1538"/>
      <c r="WBL123" s="1845"/>
      <c r="WBM123" s="1538"/>
      <c r="WBN123" s="1845"/>
      <c r="WBO123" s="1538"/>
      <c r="WBP123" s="1845"/>
      <c r="WBQ123" s="1538"/>
      <c r="WBR123" s="1845"/>
      <c r="WBS123" s="1538"/>
      <c r="WBT123" s="1845"/>
      <c r="WBU123" s="1538"/>
      <c r="WBV123" s="1845"/>
      <c r="WBW123" s="1538"/>
      <c r="WBX123" s="1845"/>
      <c r="WBY123" s="1538"/>
      <c r="WBZ123" s="1845"/>
      <c r="WCA123" s="1538"/>
      <c r="WCB123" s="1845"/>
      <c r="WCC123" s="1538"/>
      <c r="WCD123" s="1845"/>
      <c r="WCE123" s="1538"/>
      <c r="WCF123" s="1845"/>
      <c r="WCG123" s="1538"/>
      <c r="WCH123" s="1845"/>
      <c r="WCI123" s="1538"/>
      <c r="WCJ123" s="1845"/>
      <c r="WCK123" s="1538"/>
      <c r="WCL123" s="1845"/>
      <c r="WCM123" s="1538"/>
      <c r="WCN123" s="1845"/>
      <c r="WCO123" s="1538"/>
      <c r="WCP123" s="1845"/>
      <c r="WCQ123" s="1538"/>
      <c r="WCR123" s="1845"/>
      <c r="WCS123" s="1538"/>
      <c r="WCT123" s="1845"/>
      <c r="WCU123" s="1538"/>
      <c r="WCV123" s="1845"/>
      <c r="WCW123" s="1538"/>
      <c r="WCX123" s="1845"/>
      <c r="WCY123" s="1538"/>
      <c r="WCZ123" s="1845"/>
      <c r="WDA123" s="1538"/>
      <c r="WDB123" s="1845"/>
      <c r="WDC123" s="1538"/>
      <c r="WDD123" s="1845"/>
      <c r="WDE123" s="1538"/>
      <c r="WDF123" s="1845"/>
      <c r="WDG123" s="1538"/>
      <c r="WDH123" s="1845"/>
      <c r="WDI123" s="1538"/>
      <c r="WDJ123" s="1845"/>
      <c r="WDK123" s="1538"/>
      <c r="WDL123" s="1845"/>
      <c r="WDM123" s="1538"/>
      <c r="WDN123" s="1845"/>
      <c r="WDO123" s="1538"/>
      <c r="WDP123" s="1845"/>
      <c r="WDQ123" s="1538"/>
      <c r="WDR123" s="1845"/>
      <c r="WDS123" s="1538"/>
      <c r="WDT123" s="1845"/>
      <c r="WDU123" s="1538"/>
      <c r="WDV123" s="1845"/>
      <c r="WDW123" s="1538"/>
      <c r="WDX123" s="1845"/>
      <c r="WDY123" s="1538"/>
      <c r="WDZ123" s="1845"/>
      <c r="WEA123" s="1538"/>
      <c r="WEB123" s="1845"/>
      <c r="WEC123" s="1538"/>
      <c r="WED123" s="1845"/>
      <c r="WEE123" s="1538"/>
      <c r="WEF123" s="1845"/>
      <c r="WEG123" s="1538"/>
      <c r="WEH123" s="1845"/>
      <c r="WEI123" s="1538"/>
      <c r="WEJ123" s="1845"/>
      <c r="WEK123" s="1538"/>
      <c r="WEL123" s="1845"/>
      <c r="WEM123" s="1538"/>
      <c r="WEN123" s="1845"/>
      <c r="WEO123" s="1538"/>
      <c r="WEP123" s="1845"/>
      <c r="WEQ123" s="1538"/>
      <c r="WER123" s="1845"/>
      <c r="WES123" s="1538"/>
      <c r="WET123" s="1845"/>
      <c r="WEU123" s="1538"/>
      <c r="WEV123" s="1845"/>
      <c r="WEW123" s="1538"/>
      <c r="WEX123" s="1845"/>
      <c r="WEY123" s="1538"/>
      <c r="WEZ123" s="1845"/>
      <c r="WFA123" s="1538"/>
      <c r="WFB123" s="1845"/>
      <c r="WFC123" s="1538"/>
      <c r="WFD123" s="1845"/>
      <c r="WFE123" s="1538"/>
      <c r="WFF123" s="1845"/>
      <c r="WFG123" s="1538"/>
      <c r="WFH123" s="1845"/>
      <c r="WFI123" s="1538"/>
      <c r="WFJ123" s="1845"/>
      <c r="WFK123" s="1538"/>
      <c r="WFL123" s="1845"/>
      <c r="WFM123" s="1538"/>
      <c r="WFN123" s="1845"/>
      <c r="WFO123" s="1538"/>
      <c r="WFP123" s="1845"/>
      <c r="WFQ123" s="1538"/>
      <c r="WFR123" s="1845"/>
      <c r="WFS123" s="1538"/>
      <c r="WFT123" s="1845"/>
      <c r="WFU123" s="1538"/>
      <c r="WFV123" s="1845"/>
      <c r="WFW123" s="1538"/>
      <c r="WFX123" s="1845"/>
      <c r="WFY123" s="1538"/>
      <c r="WFZ123" s="1845"/>
      <c r="WGA123" s="1538"/>
      <c r="WGB123" s="1845"/>
      <c r="WGC123" s="1538"/>
      <c r="WGD123" s="1845"/>
      <c r="WGE123" s="1538"/>
      <c r="WGF123" s="1845"/>
      <c r="WGG123" s="1538"/>
      <c r="WGH123" s="1845"/>
      <c r="WGI123" s="1538"/>
      <c r="WGJ123" s="1845"/>
      <c r="WGK123" s="1538"/>
      <c r="WGL123" s="1845"/>
      <c r="WGM123" s="1538"/>
      <c r="WGN123" s="1845"/>
      <c r="WGO123" s="1538"/>
      <c r="WGP123" s="1845"/>
      <c r="WGQ123" s="1538"/>
      <c r="WGR123" s="1845"/>
      <c r="WGS123" s="1538"/>
      <c r="WGT123" s="1845"/>
      <c r="WGU123" s="1538"/>
      <c r="WGV123" s="1845"/>
      <c r="WGW123" s="1538"/>
      <c r="WGX123" s="1845"/>
      <c r="WGY123" s="1538"/>
      <c r="WGZ123" s="1845"/>
      <c r="WHA123" s="1538"/>
      <c r="WHB123" s="1845"/>
      <c r="WHC123" s="1538"/>
      <c r="WHD123" s="1845"/>
      <c r="WHE123" s="1538"/>
      <c r="WHF123" s="1845"/>
      <c r="WHG123" s="1538"/>
      <c r="WHH123" s="1845"/>
      <c r="WHI123" s="1538"/>
      <c r="WHJ123" s="1845"/>
      <c r="WHK123" s="1538"/>
      <c r="WHL123" s="1845"/>
      <c r="WHM123" s="1538"/>
      <c r="WHN123" s="1845"/>
      <c r="WHO123" s="1538"/>
      <c r="WHP123" s="1845"/>
      <c r="WHQ123" s="1538"/>
      <c r="WHR123" s="1845"/>
      <c r="WHS123" s="1538"/>
      <c r="WHT123" s="1845"/>
      <c r="WHU123" s="1538"/>
      <c r="WHV123" s="1845"/>
      <c r="WHW123" s="1538"/>
      <c r="WHX123" s="1845"/>
      <c r="WHY123" s="1538"/>
      <c r="WHZ123" s="1845"/>
      <c r="WIA123" s="1538"/>
      <c r="WIB123" s="1845"/>
      <c r="WIC123" s="1538"/>
      <c r="WID123" s="1845"/>
      <c r="WIE123" s="1538"/>
      <c r="WIF123" s="1845"/>
      <c r="WIG123" s="1538"/>
      <c r="WIH123" s="1845"/>
      <c r="WII123" s="1538"/>
      <c r="WIJ123" s="1845"/>
      <c r="WIK123" s="1538"/>
      <c r="WIL123" s="1845"/>
      <c r="WIM123" s="1538"/>
      <c r="WIN123" s="1845"/>
      <c r="WIO123" s="1538"/>
      <c r="WIP123" s="1845"/>
      <c r="WIQ123" s="1538"/>
      <c r="WIR123" s="1845"/>
      <c r="WIS123" s="1538"/>
      <c r="WIT123" s="1845"/>
      <c r="WIU123" s="1538"/>
      <c r="WIV123" s="1845"/>
      <c r="WIW123" s="1538"/>
      <c r="WIX123" s="1845"/>
      <c r="WIY123" s="1538"/>
      <c r="WIZ123" s="1845"/>
      <c r="WJA123" s="1538"/>
      <c r="WJB123" s="1845"/>
      <c r="WJC123" s="1538"/>
      <c r="WJD123" s="1845"/>
      <c r="WJE123" s="1538"/>
      <c r="WJF123" s="1845"/>
      <c r="WJG123" s="1538"/>
      <c r="WJH123" s="1845"/>
      <c r="WJI123" s="1538"/>
      <c r="WJJ123" s="1845"/>
      <c r="WJK123" s="1538"/>
      <c r="WJL123" s="1845"/>
      <c r="WJM123" s="1538"/>
      <c r="WJN123" s="1845"/>
      <c r="WJO123" s="1538"/>
      <c r="WJP123" s="1845"/>
      <c r="WJQ123" s="1538"/>
      <c r="WJR123" s="1845"/>
      <c r="WJS123" s="1538"/>
      <c r="WJT123" s="1845"/>
      <c r="WJU123" s="1538"/>
      <c r="WJV123" s="1845"/>
      <c r="WJW123" s="1538"/>
      <c r="WJX123" s="1845"/>
      <c r="WJY123" s="1538"/>
      <c r="WJZ123" s="1845"/>
      <c r="WKA123" s="1538"/>
      <c r="WKB123" s="1845"/>
      <c r="WKC123" s="1538"/>
      <c r="WKD123" s="1845"/>
      <c r="WKE123" s="1538"/>
      <c r="WKF123" s="1845"/>
      <c r="WKG123" s="1538"/>
      <c r="WKH123" s="1845"/>
      <c r="WKI123" s="1538"/>
      <c r="WKJ123" s="1845"/>
      <c r="WKK123" s="1538"/>
      <c r="WKL123" s="1845"/>
      <c r="WKM123" s="1538"/>
      <c r="WKN123" s="1845"/>
      <c r="WKO123" s="1538"/>
      <c r="WKP123" s="1845"/>
      <c r="WKQ123" s="1538"/>
      <c r="WKR123" s="1845"/>
      <c r="WKS123" s="1538"/>
      <c r="WKT123" s="1845"/>
      <c r="WKU123" s="1538"/>
      <c r="WKV123" s="1845"/>
      <c r="WKW123" s="1538"/>
      <c r="WKX123" s="1845"/>
      <c r="WKY123" s="1538"/>
      <c r="WKZ123" s="1845"/>
      <c r="WLA123" s="1538"/>
      <c r="WLB123" s="1845"/>
      <c r="WLC123" s="1538"/>
      <c r="WLD123" s="1845"/>
      <c r="WLE123" s="1538"/>
      <c r="WLF123" s="1845"/>
      <c r="WLG123" s="1538"/>
      <c r="WLH123" s="1845"/>
      <c r="WLI123" s="1538"/>
      <c r="WLJ123" s="1845"/>
      <c r="WLK123" s="1538"/>
      <c r="WLL123" s="1845"/>
      <c r="WLM123" s="1538"/>
      <c r="WLN123" s="1845"/>
      <c r="WLO123" s="1538"/>
      <c r="WLP123" s="1845"/>
      <c r="WLQ123" s="1538"/>
      <c r="WLR123" s="1845"/>
      <c r="WLS123" s="1538"/>
      <c r="WLT123" s="1845"/>
      <c r="WLU123" s="1538"/>
      <c r="WLV123" s="1845"/>
      <c r="WLW123" s="1538"/>
      <c r="WLX123" s="1845"/>
      <c r="WLY123" s="1538"/>
      <c r="WLZ123" s="1845"/>
      <c r="WMA123" s="1538"/>
      <c r="WMB123" s="1845"/>
      <c r="WMC123" s="1538"/>
      <c r="WMD123" s="1845"/>
      <c r="WME123" s="1538"/>
      <c r="WMF123" s="1845"/>
      <c r="WMG123" s="1538"/>
      <c r="WMH123" s="1845"/>
      <c r="WMI123" s="1538"/>
      <c r="WMJ123" s="1845"/>
      <c r="WMK123" s="1538"/>
      <c r="WML123" s="1845"/>
      <c r="WMM123" s="1538"/>
      <c r="WMN123" s="1845"/>
      <c r="WMO123" s="1538"/>
      <c r="WMP123" s="1845"/>
      <c r="WMQ123" s="1538"/>
      <c r="WMR123" s="1845"/>
      <c r="WMS123" s="1538"/>
      <c r="WMT123" s="1845"/>
      <c r="WMU123" s="1538"/>
      <c r="WMV123" s="1845"/>
      <c r="WMW123" s="1538"/>
      <c r="WMX123" s="1845"/>
      <c r="WMY123" s="1538"/>
      <c r="WMZ123" s="1845"/>
      <c r="WNA123" s="1538"/>
      <c r="WNB123" s="1845"/>
      <c r="WNC123" s="1538"/>
      <c r="WND123" s="1845"/>
      <c r="WNE123" s="1538"/>
      <c r="WNF123" s="1845"/>
      <c r="WNG123" s="1538"/>
      <c r="WNH123" s="1845"/>
      <c r="WNI123" s="1538"/>
      <c r="WNJ123" s="1845"/>
      <c r="WNK123" s="1538"/>
      <c r="WNL123" s="1845"/>
      <c r="WNM123" s="1538"/>
      <c r="WNN123" s="1845"/>
      <c r="WNO123" s="1538"/>
      <c r="WNP123" s="1845"/>
      <c r="WNQ123" s="1538"/>
      <c r="WNR123" s="1845"/>
      <c r="WNS123" s="1538"/>
      <c r="WNT123" s="1845"/>
      <c r="WNU123" s="1538"/>
      <c r="WNV123" s="1845"/>
      <c r="WNW123" s="1538"/>
      <c r="WNX123" s="1845"/>
      <c r="WNY123" s="1538"/>
      <c r="WNZ123" s="1845"/>
      <c r="WOA123" s="1538"/>
      <c r="WOB123" s="1845"/>
      <c r="WOC123" s="1538"/>
      <c r="WOD123" s="1845"/>
      <c r="WOE123" s="1538"/>
      <c r="WOF123" s="1845"/>
      <c r="WOG123" s="1538"/>
      <c r="WOH123" s="1845"/>
      <c r="WOI123" s="1538"/>
      <c r="WOJ123" s="1845"/>
      <c r="WOK123" s="1538"/>
      <c r="WOL123" s="1845"/>
      <c r="WOM123" s="1538"/>
      <c r="WON123" s="1845"/>
      <c r="WOO123" s="1538"/>
      <c r="WOP123" s="1845"/>
      <c r="WOQ123" s="1538"/>
      <c r="WOR123" s="1845"/>
      <c r="WOS123" s="1538"/>
      <c r="WOT123" s="1845"/>
      <c r="WOU123" s="1538"/>
      <c r="WOV123" s="1845"/>
      <c r="WOW123" s="1538"/>
      <c r="WOX123" s="1845"/>
      <c r="WOY123" s="1538"/>
      <c r="WOZ123" s="1845"/>
      <c r="WPA123" s="1538"/>
      <c r="WPB123" s="1845"/>
      <c r="WPC123" s="1538"/>
      <c r="WPD123" s="1845"/>
      <c r="WPE123" s="1538"/>
      <c r="WPF123" s="1845"/>
      <c r="WPG123" s="1538"/>
      <c r="WPH123" s="1845"/>
      <c r="WPI123" s="1538"/>
      <c r="WPJ123" s="1845"/>
      <c r="WPK123" s="1538"/>
      <c r="WPL123" s="1845"/>
      <c r="WPM123" s="1538"/>
      <c r="WPN123" s="1845"/>
      <c r="WPO123" s="1538"/>
      <c r="WPP123" s="1845"/>
      <c r="WPQ123" s="1538"/>
      <c r="WPR123" s="1845"/>
      <c r="WPS123" s="1538"/>
      <c r="WPT123" s="1845"/>
      <c r="WPU123" s="1538"/>
      <c r="WPV123" s="1845"/>
      <c r="WPW123" s="1538"/>
      <c r="WPX123" s="1845"/>
      <c r="WPY123" s="1538"/>
      <c r="WPZ123" s="1845"/>
      <c r="WQA123" s="1538"/>
      <c r="WQB123" s="1845"/>
      <c r="WQC123" s="1538"/>
      <c r="WQD123" s="1845"/>
      <c r="WQE123" s="1538"/>
      <c r="WQF123" s="1845"/>
      <c r="WQG123" s="1538"/>
      <c r="WQH123" s="1845"/>
      <c r="WQI123" s="1538"/>
      <c r="WQJ123" s="1845"/>
      <c r="WQK123" s="1538"/>
      <c r="WQL123" s="1845"/>
      <c r="WQM123" s="1538"/>
      <c r="WQN123" s="1845"/>
      <c r="WQO123" s="1538"/>
      <c r="WQP123" s="1845"/>
      <c r="WQQ123" s="1538"/>
      <c r="WQR123" s="1845"/>
      <c r="WQS123" s="1538"/>
      <c r="WQT123" s="1845"/>
      <c r="WQU123" s="1538"/>
      <c r="WQV123" s="1845"/>
      <c r="WQW123" s="1538"/>
      <c r="WQX123" s="1845"/>
      <c r="WQY123" s="1538"/>
      <c r="WQZ123" s="1845"/>
      <c r="WRA123" s="1538"/>
      <c r="WRB123" s="1845"/>
      <c r="WRC123" s="1538"/>
      <c r="WRD123" s="1845"/>
      <c r="WRE123" s="1538"/>
      <c r="WRF123" s="1845"/>
      <c r="WRG123" s="1538"/>
      <c r="WRH123" s="1845"/>
      <c r="WRI123" s="1538"/>
      <c r="WRJ123" s="1845"/>
      <c r="WRK123" s="1538"/>
      <c r="WRL123" s="1845"/>
      <c r="WRM123" s="1538"/>
      <c r="WRN123" s="1845"/>
      <c r="WRO123" s="1538"/>
      <c r="WRP123" s="1845"/>
      <c r="WRQ123" s="1538"/>
      <c r="WRR123" s="1845"/>
      <c r="WRS123" s="1538"/>
      <c r="WRT123" s="1845"/>
      <c r="WRU123" s="1538"/>
      <c r="WRV123" s="1845"/>
      <c r="WRW123" s="1538"/>
      <c r="WRX123" s="1845"/>
      <c r="WRY123" s="1538"/>
      <c r="WRZ123" s="1845"/>
      <c r="WSA123" s="1538"/>
      <c r="WSB123" s="1845"/>
      <c r="WSC123" s="1538"/>
      <c r="WSD123" s="1845"/>
      <c r="WSE123" s="1538"/>
      <c r="WSF123" s="1845"/>
      <c r="WSG123" s="1538"/>
      <c r="WSH123" s="1845"/>
      <c r="WSI123" s="1538"/>
      <c r="WSJ123" s="1845"/>
      <c r="WSK123" s="1538"/>
      <c r="WSL123" s="1845"/>
      <c r="WSM123" s="1538"/>
      <c r="WSN123" s="1845"/>
      <c r="WSO123" s="1538"/>
      <c r="WSP123" s="1845"/>
      <c r="WSQ123" s="1538"/>
      <c r="WSR123" s="1845"/>
      <c r="WSS123" s="1538"/>
      <c r="WST123" s="1845"/>
      <c r="WSU123" s="1538"/>
      <c r="WSV123" s="1845"/>
      <c r="WSW123" s="1538"/>
      <c r="WSX123" s="1845"/>
      <c r="WSY123" s="1538"/>
      <c r="WSZ123" s="1845"/>
      <c r="WTA123" s="1538"/>
      <c r="WTB123" s="1845"/>
      <c r="WTC123" s="1538"/>
      <c r="WTD123" s="1845"/>
      <c r="WTE123" s="1538"/>
      <c r="WTF123" s="1845"/>
      <c r="WTG123" s="1538"/>
      <c r="WTH123" s="1845"/>
      <c r="WTI123" s="1538"/>
      <c r="WTJ123" s="1845"/>
      <c r="WTK123" s="1538"/>
      <c r="WTL123" s="1845"/>
      <c r="WTM123" s="1538"/>
      <c r="WTN123" s="1845"/>
      <c r="WTO123" s="1538"/>
      <c r="WTP123" s="1845"/>
      <c r="WTQ123" s="1538"/>
      <c r="WTR123" s="1845"/>
      <c r="WTS123" s="1538"/>
      <c r="WTT123" s="1845"/>
      <c r="WTU123" s="1538"/>
      <c r="WTV123" s="1845"/>
      <c r="WTW123" s="1538"/>
      <c r="WTX123" s="1845"/>
      <c r="WTY123" s="1538"/>
      <c r="WTZ123" s="1845"/>
      <c r="WUA123" s="1538"/>
      <c r="WUB123" s="1845"/>
      <c r="WUC123" s="1538"/>
      <c r="WUD123" s="1845"/>
      <c r="WUE123" s="1538"/>
      <c r="WUF123" s="1845"/>
      <c r="WUG123" s="1538"/>
      <c r="WUH123" s="1845"/>
      <c r="WUI123" s="1538"/>
      <c r="WUJ123" s="1845"/>
      <c r="WUK123" s="1538"/>
      <c r="WUL123" s="1845"/>
      <c r="WUM123" s="1538"/>
      <c r="WUN123" s="1845"/>
      <c r="WUO123" s="1538"/>
      <c r="WUP123" s="1845"/>
      <c r="WUQ123" s="1538"/>
      <c r="WUR123" s="1845"/>
      <c r="WUS123" s="1538"/>
      <c r="WUT123" s="1845"/>
      <c r="WUU123" s="1538"/>
      <c r="WUV123" s="1845"/>
      <c r="WUW123" s="1538"/>
      <c r="WUX123" s="1845"/>
      <c r="WUY123" s="1538"/>
      <c r="WUZ123" s="1845"/>
      <c r="WVA123" s="1538"/>
      <c r="WVB123" s="1845"/>
      <c r="WVC123" s="1538"/>
      <c r="WVD123" s="1845"/>
      <c r="WVE123" s="1538"/>
      <c r="WVF123" s="1845"/>
      <c r="WVG123" s="1538"/>
      <c r="WVH123" s="1845"/>
      <c r="WVI123" s="1538"/>
      <c r="WVJ123" s="1845"/>
      <c r="WVK123" s="1538"/>
      <c r="WVL123" s="1845"/>
      <c r="WVM123" s="1538"/>
      <c r="WVN123" s="1845"/>
      <c r="WVO123" s="1538"/>
      <c r="WVP123" s="1845"/>
      <c r="WVQ123" s="1538"/>
      <c r="WVR123" s="1845"/>
      <c r="WVS123" s="1538"/>
      <c r="WVT123" s="1845"/>
      <c r="WVU123" s="1538"/>
      <c r="WVV123" s="1845"/>
      <c r="WVW123" s="1538"/>
      <c r="WVX123" s="1845"/>
      <c r="WVY123" s="1538"/>
      <c r="WVZ123" s="1845"/>
      <c r="WWA123" s="1538"/>
      <c r="WWB123" s="1845"/>
      <c r="WWC123" s="1538"/>
      <c r="WWD123" s="1845"/>
      <c r="WWE123" s="1538"/>
      <c r="WWF123" s="1845"/>
      <c r="WWG123" s="1538"/>
      <c r="WWH123" s="1845"/>
      <c r="WWI123" s="1538"/>
      <c r="WWJ123" s="1845"/>
      <c r="WWK123" s="1538"/>
      <c r="WWL123" s="1845"/>
      <c r="WWM123" s="1538"/>
      <c r="WWN123" s="1845"/>
      <c r="WWO123" s="1538"/>
      <c r="WWP123" s="1845"/>
      <c r="WWQ123" s="1538"/>
      <c r="WWR123" s="1845"/>
      <c r="WWS123" s="1538"/>
      <c r="WWT123" s="1845"/>
      <c r="WWU123" s="1538"/>
      <c r="WWV123" s="1845"/>
      <c r="WWW123" s="1538"/>
      <c r="WWX123" s="1845"/>
      <c r="WWY123" s="1538"/>
      <c r="WWZ123" s="1845"/>
      <c r="WXA123" s="1538"/>
      <c r="WXB123" s="1845"/>
      <c r="WXC123" s="1538"/>
      <c r="WXD123" s="1845"/>
      <c r="WXE123" s="1538"/>
      <c r="WXF123" s="1845"/>
      <c r="WXG123" s="1538"/>
      <c r="WXH123" s="1845"/>
      <c r="WXI123" s="1538"/>
      <c r="WXJ123" s="1845"/>
      <c r="WXK123" s="1538"/>
      <c r="WXL123" s="1845"/>
      <c r="WXM123" s="1538"/>
      <c r="WXN123" s="1845"/>
      <c r="WXO123" s="1538"/>
      <c r="WXP123" s="1845"/>
      <c r="WXQ123" s="1538"/>
      <c r="WXR123" s="1845"/>
      <c r="WXS123" s="1538"/>
      <c r="WXT123" s="1845"/>
      <c r="WXU123" s="1538"/>
      <c r="WXV123" s="1845"/>
      <c r="WXW123" s="1538"/>
      <c r="WXX123" s="1845"/>
      <c r="WXY123" s="1538"/>
      <c r="WXZ123" s="1845"/>
      <c r="WYA123" s="1538"/>
      <c r="WYB123" s="1845"/>
      <c r="WYC123" s="1538"/>
      <c r="WYD123" s="1845"/>
      <c r="WYE123" s="1538"/>
      <c r="WYF123" s="1845"/>
      <c r="WYG123" s="1538"/>
      <c r="WYH123" s="1845"/>
      <c r="WYI123" s="1538"/>
      <c r="WYJ123" s="1845"/>
      <c r="WYK123" s="1538"/>
      <c r="WYL123" s="1845"/>
      <c r="WYM123" s="1538"/>
      <c r="WYN123" s="1845"/>
      <c r="WYO123" s="1538"/>
      <c r="WYP123" s="1845"/>
      <c r="WYQ123" s="1538"/>
      <c r="WYR123" s="1845"/>
      <c r="WYS123" s="1538"/>
      <c r="WYT123" s="1845"/>
      <c r="WYU123" s="1538"/>
      <c r="WYV123" s="1845"/>
      <c r="WYW123" s="1538"/>
      <c r="WYX123" s="1845"/>
      <c r="WYY123" s="1538"/>
      <c r="WYZ123" s="1845"/>
      <c r="WZA123" s="1538"/>
      <c r="WZB123" s="1845"/>
      <c r="WZC123" s="1538"/>
      <c r="WZD123" s="1845"/>
      <c r="WZE123" s="1538"/>
      <c r="WZF123" s="1845"/>
      <c r="WZG123" s="1538"/>
      <c r="WZH123" s="1845"/>
      <c r="WZI123" s="1538"/>
      <c r="WZJ123" s="1845"/>
      <c r="WZK123" s="1538"/>
      <c r="WZL123" s="1845"/>
      <c r="WZM123" s="1538"/>
      <c r="WZN123" s="1845"/>
      <c r="WZO123" s="1538"/>
      <c r="WZP123" s="1845"/>
      <c r="WZQ123" s="1538"/>
      <c r="WZR123" s="1845"/>
      <c r="WZS123" s="1538"/>
      <c r="WZT123" s="1845"/>
      <c r="WZU123" s="1538"/>
      <c r="WZV123" s="1845"/>
      <c r="WZW123" s="1538"/>
      <c r="WZX123" s="1845"/>
      <c r="WZY123" s="1538"/>
      <c r="WZZ123" s="1845"/>
      <c r="XAA123" s="1538"/>
      <c r="XAB123" s="1845"/>
      <c r="XAC123" s="1538"/>
      <c r="XAD123" s="1845"/>
      <c r="XAE123" s="1538"/>
      <c r="XAF123" s="1845"/>
      <c r="XAG123" s="1538"/>
      <c r="XAH123" s="1845"/>
      <c r="XAI123" s="1538"/>
      <c r="XAJ123" s="1845"/>
      <c r="XAK123" s="1538"/>
      <c r="XAL123" s="1845"/>
      <c r="XAM123" s="1538"/>
      <c r="XAN123" s="1845"/>
      <c r="XAO123" s="1538"/>
      <c r="XAP123" s="1845"/>
      <c r="XAQ123" s="1538"/>
      <c r="XAR123" s="1845"/>
      <c r="XAS123" s="1538"/>
      <c r="XAT123" s="1845"/>
      <c r="XAU123" s="1538"/>
      <c r="XAV123" s="1845"/>
      <c r="XAW123" s="1538"/>
      <c r="XAX123" s="1845"/>
      <c r="XAY123" s="1538"/>
      <c r="XAZ123" s="1845"/>
      <c r="XBA123" s="1538"/>
      <c r="XBB123" s="1845"/>
      <c r="XBC123" s="1538"/>
      <c r="XBD123" s="1845"/>
      <c r="XBE123" s="1538"/>
      <c r="XBF123" s="1845"/>
      <c r="XBG123" s="1538"/>
      <c r="XBH123" s="1845"/>
      <c r="XBI123" s="1538"/>
      <c r="XBJ123" s="1845"/>
      <c r="XBK123" s="1538"/>
      <c r="XBL123" s="1845"/>
      <c r="XBM123" s="1538"/>
      <c r="XBN123" s="1845"/>
      <c r="XBO123" s="1538"/>
      <c r="XBP123" s="1845"/>
      <c r="XBQ123" s="1538"/>
      <c r="XBR123" s="1845"/>
      <c r="XBS123" s="1538"/>
      <c r="XBT123" s="1845"/>
      <c r="XBU123" s="1538"/>
      <c r="XBV123" s="1845"/>
      <c r="XBW123" s="1538"/>
      <c r="XBX123" s="1845"/>
      <c r="XBY123" s="1538"/>
      <c r="XBZ123" s="1845"/>
      <c r="XCA123" s="1538"/>
      <c r="XCB123" s="1845"/>
      <c r="XCC123" s="1538"/>
      <c r="XCD123" s="1845"/>
      <c r="XCE123" s="1538"/>
      <c r="XCF123" s="1845"/>
      <c r="XCG123" s="1538"/>
      <c r="XCH123" s="1845"/>
      <c r="XCI123" s="1538"/>
      <c r="XCJ123" s="1845"/>
      <c r="XCK123" s="1538"/>
      <c r="XCL123" s="1845"/>
      <c r="XCM123" s="1538"/>
      <c r="XCN123" s="1845"/>
      <c r="XCO123" s="1538"/>
      <c r="XCP123" s="1845"/>
      <c r="XCQ123" s="1538"/>
      <c r="XCR123" s="1845"/>
      <c r="XCS123" s="1538"/>
      <c r="XCT123" s="1845"/>
      <c r="XCU123" s="1538"/>
      <c r="XCV123" s="1845"/>
      <c r="XCW123" s="1538"/>
      <c r="XCX123" s="1845"/>
      <c r="XCY123" s="1538"/>
      <c r="XCZ123" s="1845"/>
      <c r="XDA123" s="1538"/>
      <c r="XDB123" s="1845"/>
      <c r="XDC123" s="1538"/>
      <c r="XDD123" s="1845"/>
      <c r="XDE123" s="1538"/>
      <c r="XDF123" s="1845"/>
      <c r="XDG123" s="1538"/>
      <c r="XDH123" s="1845"/>
      <c r="XDI123" s="1538"/>
      <c r="XDJ123" s="1845"/>
      <c r="XDK123" s="1538"/>
      <c r="XDL123" s="1845"/>
      <c r="XDM123" s="1538"/>
      <c r="XDN123" s="1845"/>
      <c r="XDO123" s="1538"/>
      <c r="XDP123" s="1845"/>
      <c r="XDQ123" s="1538"/>
      <c r="XDR123" s="1845"/>
      <c r="XDS123" s="1538"/>
      <c r="XDT123" s="1845"/>
      <c r="XDU123" s="1538"/>
      <c r="XDV123" s="1845"/>
      <c r="XDW123" s="1538"/>
      <c r="XDX123" s="1845"/>
      <c r="XDY123" s="1538"/>
      <c r="XDZ123" s="1845"/>
      <c r="XEA123" s="1538"/>
      <c r="XEB123" s="1845"/>
      <c r="XEC123" s="1538"/>
      <c r="XED123" s="1845"/>
      <c r="XEE123" s="1538"/>
      <c r="XEF123" s="1845"/>
      <c r="XEG123" s="1538"/>
      <c r="XEH123" s="1845"/>
      <c r="XEI123" s="1538"/>
      <c r="XEJ123" s="1845"/>
      <c r="XEK123" s="1538"/>
      <c r="XEL123" s="1845"/>
      <c r="XEM123" s="1538"/>
      <c r="XEN123" s="1845"/>
      <c r="XEO123" s="1538"/>
      <c r="XEP123" s="1845"/>
      <c r="XEQ123" s="1538"/>
      <c r="XER123" s="1845"/>
      <c r="XES123" s="1538"/>
      <c r="XET123" s="1845"/>
      <c r="XEU123" s="1538"/>
      <c r="XEV123" s="1845"/>
      <c r="XEW123" s="1538"/>
      <c r="XEX123" s="1845"/>
      <c r="XEY123" s="1538"/>
      <c r="XEZ123" s="1845"/>
      <c r="XFA123" s="1538"/>
      <c r="XFB123" s="1845"/>
      <c r="XFC123" s="1538"/>
      <c r="XFD123" s="1845"/>
    </row>
    <row r="124" spans="1:16384" ht="12.75">
      <c r="A124" s="1538"/>
      <c r="B124" s="1571" t="s">
        <v>1655</v>
      </c>
      <c r="C124" s="1544" t="str">
        <f>C569</f>
        <v>COMPRA DE MATERIALES DE AUDIO DE LA IGLESIA EVANGELICA DE COROMA, DISTRITO TELIRE, 2018</v>
      </c>
      <c r="D124" s="1544">
        <f>D569</f>
        <v>0</v>
      </c>
      <c r="E124" s="1844" t="e">
        <f t="shared" si="5"/>
        <v>#DIV/0!</v>
      </c>
      <c r="F124" s="1845"/>
      <c r="G124" s="1538"/>
      <c r="H124" s="1845"/>
      <c r="I124" s="1538"/>
      <c r="J124" s="1845"/>
      <c r="K124" s="1538"/>
      <c r="L124" s="1845"/>
      <c r="M124" s="1538"/>
      <c r="N124" s="1845"/>
      <c r="O124" s="1538"/>
      <c r="P124" s="1845"/>
      <c r="Q124" s="1538"/>
      <c r="R124" s="1845"/>
      <c r="S124" s="1538"/>
      <c r="T124" s="1845"/>
      <c r="U124" s="1538"/>
      <c r="V124" s="1845"/>
      <c r="W124" s="1538"/>
      <c r="X124" s="1845"/>
      <c r="Y124" s="1538"/>
      <c r="Z124" s="1845"/>
      <c r="AA124" s="1538"/>
      <c r="AB124" s="1845"/>
      <c r="AC124" s="1538"/>
      <c r="AD124" s="1845"/>
      <c r="AE124" s="1538"/>
      <c r="AF124" s="1845"/>
      <c r="AG124" s="1538"/>
      <c r="AH124" s="1845"/>
      <c r="AI124" s="1538"/>
      <c r="AJ124" s="1845"/>
      <c r="AK124" s="1538"/>
      <c r="AL124" s="1845"/>
      <c r="AM124" s="1538"/>
      <c r="AN124" s="1845"/>
      <c r="AO124" s="1538"/>
      <c r="AP124" s="1845"/>
      <c r="AQ124" s="1538"/>
      <c r="AR124" s="1845"/>
      <c r="AS124" s="1538"/>
      <c r="AT124" s="1845"/>
      <c r="AU124" s="1538"/>
      <c r="AV124" s="1845"/>
      <c r="AW124" s="1538"/>
      <c r="AX124" s="1845"/>
      <c r="AY124" s="1538"/>
      <c r="AZ124" s="1845"/>
      <c r="BA124" s="1538"/>
      <c r="BB124" s="1845"/>
      <c r="BC124" s="1538"/>
      <c r="BD124" s="1845"/>
      <c r="BE124" s="1538"/>
      <c r="BF124" s="1845"/>
      <c r="BG124" s="1538"/>
      <c r="BH124" s="1845"/>
      <c r="BI124" s="1538"/>
      <c r="BJ124" s="1845"/>
      <c r="BK124" s="1538"/>
      <c r="BL124" s="1845"/>
      <c r="BM124" s="1538"/>
      <c r="BN124" s="1845"/>
      <c r="BO124" s="1538"/>
      <c r="BP124" s="1845"/>
      <c r="BQ124" s="1538"/>
      <c r="BR124" s="1845"/>
      <c r="BS124" s="1538"/>
      <c r="BT124" s="1845"/>
      <c r="BU124" s="1538"/>
      <c r="BV124" s="1845"/>
      <c r="BW124" s="1538"/>
      <c r="BX124" s="1845"/>
      <c r="BY124" s="1538"/>
      <c r="BZ124" s="1845"/>
      <c r="CA124" s="1538"/>
      <c r="CB124" s="1845"/>
      <c r="CC124" s="1538"/>
      <c r="CD124" s="1845"/>
      <c r="CE124" s="1538"/>
      <c r="CF124" s="1845"/>
      <c r="CG124" s="1538"/>
      <c r="CH124" s="1845"/>
      <c r="CI124" s="1538"/>
      <c r="CJ124" s="1845"/>
      <c r="CK124" s="1538"/>
      <c r="CL124" s="1845"/>
      <c r="CM124" s="1538"/>
      <c r="CN124" s="1845"/>
      <c r="CO124" s="1538"/>
      <c r="CP124" s="1845"/>
      <c r="CQ124" s="1538"/>
      <c r="CR124" s="1845"/>
      <c r="CS124" s="1538"/>
      <c r="CT124" s="1845"/>
      <c r="CU124" s="1538"/>
      <c r="CV124" s="1845"/>
      <c r="CW124" s="1538"/>
      <c r="CX124" s="1845"/>
      <c r="CY124" s="1538"/>
      <c r="CZ124" s="1845"/>
      <c r="DA124" s="1538"/>
      <c r="DB124" s="1845"/>
      <c r="DC124" s="1538"/>
      <c r="DD124" s="1845"/>
      <c r="DE124" s="1538"/>
      <c r="DF124" s="1845"/>
      <c r="DG124" s="1538"/>
      <c r="DH124" s="1845"/>
      <c r="DI124" s="1538"/>
      <c r="DJ124" s="1845"/>
      <c r="DK124" s="1538"/>
      <c r="DL124" s="1845"/>
      <c r="DM124" s="1538"/>
      <c r="DN124" s="1845"/>
      <c r="DO124" s="1538"/>
      <c r="DP124" s="1845"/>
      <c r="DQ124" s="1538"/>
      <c r="DR124" s="1845"/>
      <c r="DS124" s="1538"/>
      <c r="DT124" s="1845"/>
      <c r="DU124" s="1538"/>
      <c r="DV124" s="1845"/>
      <c r="DW124" s="1538"/>
      <c r="DX124" s="1845"/>
      <c r="DY124" s="1538"/>
      <c r="DZ124" s="1845"/>
      <c r="EA124" s="1538"/>
      <c r="EB124" s="1845"/>
      <c r="EC124" s="1538"/>
      <c r="ED124" s="1845"/>
      <c r="EE124" s="1538"/>
      <c r="EF124" s="1845"/>
      <c r="EG124" s="1538"/>
      <c r="EH124" s="1845"/>
      <c r="EI124" s="1538"/>
      <c r="EJ124" s="1845"/>
      <c r="EK124" s="1538"/>
      <c r="EL124" s="1845"/>
      <c r="EM124" s="1538"/>
      <c r="EN124" s="1845"/>
      <c r="EO124" s="1538"/>
      <c r="EP124" s="1845"/>
      <c r="EQ124" s="1538"/>
      <c r="ER124" s="1845"/>
      <c r="ES124" s="1538"/>
      <c r="ET124" s="1845"/>
      <c r="EU124" s="1538"/>
      <c r="EV124" s="1845"/>
      <c r="EW124" s="1538"/>
      <c r="EX124" s="1845"/>
      <c r="EY124" s="1538"/>
      <c r="EZ124" s="1845"/>
      <c r="FA124" s="1538"/>
      <c r="FB124" s="1845"/>
      <c r="FC124" s="1538"/>
      <c r="FD124" s="1845"/>
      <c r="FE124" s="1538"/>
      <c r="FF124" s="1845"/>
      <c r="FG124" s="1538"/>
      <c r="FH124" s="1845"/>
      <c r="FI124" s="1538"/>
      <c r="FJ124" s="1845"/>
      <c r="FK124" s="1538"/>
      <c r="FL124" s="1845"/>
      <c r="FM124" s="1538"/>
      <c r="FN124" s="1845"/>
      <c r="FO124" s="1538"/>
      <c r="FP124" s="1845"/>
      <c r="FQ124" s="1538"/>
      <c r="FR124" s="1845"/>
      <c r="FS124" s="1538"/>
      <c r="FT124" s="1845"/>
      <c r="FU124" s="1538"/>
      <c r="FV124" s="1845"/>
      <c r="FW124" s="1538"/>
      <c r="FX124" s="1845"/>
      <c r="FY124" s="1538"/>
      <c r="FZ124" s="1845"/>
      <c r="GA124" s="1538"/>
      <c r="GB124" s="1845"/>
      <c r="GC124" s="1538"/>
      <c r="GD124" s="1845"/>
      <c r="GE124" s="1538"/>
      <c r="GF124" s="1845"/>
      <c r="GG124" s="1538"/>
      <c r="GH124" s="1845"/>
      <c r="GI124" s="1538"/>
      <c r="GJ124" s="1845"/>
      <c r="GK124" s="1538"/>
      <c r="GL124" s="1845"/>
      <c r="GM124" s="1538"/>
      <c r="GN124" s="1845"/>
      <c r="GO124" s="1538"/>
      <c r="GP124" s="1845"/>
      <c r="GQ124" s="1538"/>
      <c r="GR124" s="1845"/>
      <c r="GS124" s="1538"/>
      <c r="GT124" s="1845"/>
      <c r="GU124" s="1538"/>
      <c r="GV124" s="1845"/>
      <c r="GW124" s="1538"/>
      <c r="GX124" s="1845"/>
      <c r="GY124" s="1538"/>
      <c r="GZ124" s="1845"/>
      <c r="HA124" s="1538"/>
      <c r="HB124" s="1845"/>
      <c r="HC124" s="1538"/>
      <c r="HD124" s="1845"/>
      <c r="HE124" s="1538"/>
      <c r="HF124" s="1845"/>
      <c r="HG124" s="1538"/>
      <c r="HH124" s="1845"/>
      <c r="HI124" s="1538"/>
      <c r="HJ124" s="1845"/>
      <c r="HK124" s="1538"/>
      <c r="HL124" s="1845"/>
      <c r="HM124" s="1538"/>
      <c r="HN124" s="1845"/>
      <c r="HO124" s="1538"/>
      <c r="HP124" s="1845"/>
      <c r="HQ124" s="1538"/>
      <c r="HR124" s="1845"/>
      <c r="HS124" s="1538"/>
      <c r="HT124" s="1845"/>
      <c r="HU124" s="1538"/>
      <c r="HV124" s="1845"/>
      <c r="HW124" s="1538"/>
      <c r="HX124" s="1845"/>
      <c r="HY124" s="1538"/>
      <c r="HZ124" s="1845"/>
      <c r="IA124" s="1538"/>
      <c r="IB124" s="1845"/>
      <c r="IC124" s="1538"/>
      <c r="ID124" s="1845"/>
      <c r="IE124" s="1538"/>
      <c r="IF124" s="1845"/>
      <c r="IG124" s="1538"/>
      <c r="IH124" s="1845"/>
      <c r="II124" s="1538"/>
      <c r="IJ124" s="1845"/>
      <c r="IK124" s="1538"/>
      <c r="IL124" s="1845"/>
      <c r="IM124" s="1538"/>
      <c r="IN124" s="1845"/>
      <c r="IO124" s="1538"/>
      <c r="IP124" s="1845"/>
      <c r="IQ124" s="1538"/>
      <c r="IR124" s="1845"/>
      <c r="IS124" s="1538"/>
      <c r="IT124" s="1845"/>
      <c r="IU124" s="1538"/>
      <c r="IV124" s="1845"/>
      <c r="IW124" s="1538"/>
      <c r="IX124" s="1845"/>
      <c r="IY124" s="1538"/>
      <c r="IZ124" s="1845"/>
      <c r="JA124" s="1538"/>
      <c r="JB124" s="1845"/>
      <c r="JC124" s="1538"/>
      <c r="JD124" s="1845"/>
      <c r="JE124" s="1538"/>
      <c r="JF124" s="1845"/>
      <c r="JG124" s="1538"/>
      <c r="JH124" s="1845"/>
      <c r="JI124" s="1538"/>
      <c r="JJ124" s="1845"/>
      <c r="JK124" s="1538"/>
      <c r="JL124" s="1845"/>
      <c r="JM124" s="1538"/>
      <c r="JN124" s="1845"/>
      <c r="JO124" s="1538"/>
      <c r="JP124" s="1845"/>
      <c r="JQ124" s="1538"/>
      <c r="JR124" s="1845"/>
      <c r="JS124" s="1538"/>
      <c r="JT124" s="1845"/>
      <c r="JU124" s="1538"/>
      <c r="JV124" s="1845"/>
      <c r="JW124" s="1538"/>
      <c r="JX124" s="1845"/>
      <c r="JY124" s="1538"/>
      <c r="JZ124" s="1845"/>
      <c r="KA124" s="1538"/>
      <c r="KB124" s="1845"/>
      <c r="KC124" s="1538"/>
      <c r="KD124" s="1845"/>
      <c r="KE124" s="1538"/>
      <c r="KF124" s="1845"/>
      <c r="KG124" s="1538"/>
      <c r="KH124" s="1845"/>
      <c r="KI124" s="1538"/>
      <c r="KJ124" s="1845"/>
      <c r="KK124" s="1538"/>
      <c r="KL124" s="1845"/>
      <c r="KM124" s="1538"/>
      <c r="KN124" s="1845"/>
      <c r="KO124" s="1538"/>
      <c r="KP124" s="1845"/>
      <c r="KQ124" s="1538"/>
      <c r="KR124" s="1845"/>
      <c r="KS124" s="1538"/>
      <c r="KT124" s="1845"/>
      <c r="KU124" s="1538"/>
      <c r="KV124" s="1845"/>
      <c r="KW124" s="1538"/>
      <c r="KX124" s="1845"/>
      <c r="KY124" s="1538"/>
      <c r="KZ124" s="1845"/>
      <c r="LA124" s="1538"/>
      <c r="LB124" s="1845"/>
      <c r="LC124" s="1538"/>
      <c r="LD124" s="1845"/>
      <c r="LE124" s="1538"/>
      <c r="LF124" s="1845"/>
      <c r="LG124" s="1538"/>
      <c r="LH124" s="1845"/>
      <c r="LI124" s="1538"/>
      <c r="LJ124" s="1845"/>
      <c r="LK124" s="1538"/>
      <c r="LL124" s="1845"/>
      <c r="LM124" s="1538"/>
      <c r="LN124" s="1845"/>
      <c r="LO124" s="1538"/>
      <c r="LP124" s="1845"/>
      <c r="LQ124" s="1538"/>
      <c r="LR124" s="1845"/>
      <c r="LS124" s="1538"/>
      <c r="LT124" s="1845"/>
      <c r="LU124" s="1538"/>
      <c r="LV124" s="1845"/>
      <c r="LW124" s="1538"/>
      <c r="LX124" s="1845"/>
      <c r="LY124" s="1538"/>
      <c r="LZ124" s="1845"/>
      <c r="MA124" s="1538"/>
      <c r="MB124" s="1845"/>
      <c r="MC124" s="1538"/>
      <c r="MD124" s="1845"/>
      <c r="ME124" s="1538"/>
      <c r="MF124" s="1845"/>
      <c r="MG124" s="1538"/>
      <c r="MH124" s="1845"/>
      <c r="MI124" s="1538"/>
      <c r="MJ124" s="1845"/>
      <c r="MK124" s="1538"/>
      <c r="ML124" s="1845"/>
      <c r="MM124" s="1538"/>
      <c r="MN124" s="1845"/>
      <c r="MO124" s="1538"/>
      <c r="MP124" s="1845"/>
      <c r="MQ124" s="1538"/>
      <c r="MR124" s="1845"/>
      <c r="MS124" s="1538"/>
      <c r="MT124" s="1845"/>
      <c r="MU124" s="1538"/>
      <c r="MV124" s="1845"/>
      <c r="MW124" s="1538"/>
      <c r="MX124" s="1845"/>
      <c r="MY124" s="1538"/>
      <c r="MZ124" s="1845"/>
      <c r="NA124" s="1538"/>
      <c r="NB124" s="1845"/>
      <c r="NC124" s="1538"/>
      <c r="ND124" s="1845"/>
      <c r="NE124" s="1538"/>
      <c r="NF124" s="1845"/>
      <c r="NG124" s="1538"/>
      <c r="NH124" s="1845"/>
      <c r="NI124" s="1538"/>
      <c r="NJ124" s="1845"/>
      <c r="NK124" s="1538"/>
      <c r="NL124" s="1845"/>
      <c r="NM124" s="1538"/>
      <c r="NN124" s="1845"/>
      <c r="NO124" s="1538"/>
      <c r="NP124" s="1845"/>
      <c r="NQ124" s="1538"/>
      <c r="NR124" s="1845"/>
      <c r="NS124" s="1538"/>
      <c r="NT124" s="1845"/>
      <c r="NU124" s="1538"/>
      <c r="NV124" s="1845"/>
      <c r="NW124" s="1538"/>
      <c r="NX124" s="1845"/>
      <c r="NY124" s="1538"/>
      <c r="NZ124" s="1845"/>
      <c r="OA124" s="1538"/>
      <c r="OB124" s="1845"/>
      <c r="OC124" s="1538"/>
      <c r="OD124" s="1845"/>
      <c r="OE124" s="1538"/>
      <c r="OF124" s="1845"/>
      <c r="OG124" s="1538"/>
      <c r="OH124" s="1845"/>
      <c r="OI124" s="1538"/>
      <c r="OJ124" s="1845"/>
      <c r="OK124" s="1538"/>
      <c r="OL124" s="1845"/>
      <c r="OM124" s="1538"/>
      <c r="ON124" s="1845"/>
      <c r="OO124" s="1538"/>
      <c r="OP124" s="1845"/>
      <c r="OQ124" s="1538"/>
      <c r="OR124" s="1845"/>
      <c r="OS124" s="1538"/>
      <c r="OT124" s="1845"/>
      <c r="OU124" s="1538"/>
      <c r="OV124" s="1845"/>
      <c r="OW124" s="1538"/>
      <c r="OX124" s="1845"/>
      <c r="OY124" s="1538"/>
      <c r="OZ124" s="1845"/>
      <c r="PA124" s="1538"/>
      <c r="PB124" s="1845"/>
      <c r="PC124" s="1538"/>
      <c r="PD124" s="1845"/>
      <c r="PE124" s="1538"/>
      <c r="PF124" s="1845"/>
      <c r="PG124" s="1538"/>
      <c r="PH124" s="1845"/>
      <c r="PI124" s="1538"/>
      <c r="PJ124" s="1845"/>
      <c r="PK124" s="1538"/>
      <c r="PL124" s="1845"/>
      <c r="PM124" s="1538"/>
      <c r="PN124" s="1845"/>
      <c r="PO124" s="1538"/>
      <c r="PP124" s="1845"/>
      <c r="PQ124" s="1538"/>
      <c r="PR124" s="1845"/>
      <c r="PS124" s="1538"/>
      <c r="PT124" s="1845"/>
      <c r="PU124" s="1538"/>
      <c r="PV124" s="1845"/>
      <c r="PW124" s="1538"/>
      <c r="PX124" s="1845"/>
      <c r="PY124" s="1538"/>
      <c r="PZ124" s="1845"/>
      <c r="QA124" s="1538"/>
      <c r="QB124" s="1845"/>
      <c r="QC124" s="1538"/>
      <c r="QD124" s="1845"/>
      <c r="QE124" s="1538"/>
      <c r="QF124" s="1845"/>
      <c r="QG124" s="1538"/>
      <c r="QH124" s="1845"/>
      <c r="QI124" s="1538"/>
      <c r="QJ124" s="1845"/>
      <c r="QK124" s="1538"/>
      <c r="QL124" s="1845"/>
      <c r="QM124" s="1538"/>
      <c r="QN124" s="1845"/>
      <c r="QO124" s="1538"/>
      <c r="QP124" s="1845"/>
      <c r="QQ124" s="1538"/>
      <c r="QR124" s="1845"/>
      <c r="QS124" s="1538"/>
      <c r="QT124" s="1845"/>
      <c r="QU124" s="1538"/>
      <c r="QV124" s="1845"/>
      <c r="QW124" s="1538"/>
      <c r="QX124" s="1845"/>
      <c r="QY124" s="1538"/>
      <c r="QZ124" s="1845"/>
      <c r="RA124" s="1538"/>
      <c r="RB124" s="1845"/>
      <c r="RC124" s="1538"/>
      <c r="RD124" s="1845"/>
      <c r="RE124" s="1538"/>
      <c r="RF124" s="1845"/>
      <c r="RG124" s="1538"/>
      <c r="RH124" s="1845"/>
      <c r="RI124" s="1538"/>
      <c r="RJ124" s="1845"/>
      <c r="RK124" s="1538"/>
      <c r="RL124" s="1845"/>
      <c r="RM124" s="1538"/>
      <c r="RN124" s="1845"/>
      <c r="RO124" s="1538"/>
      <c r="RP124" s="1845"/>
      <c r="RQ124" s="1538"/>
      <c r="RR124" s="1845"/>
      <c r="RS124" s="1538"/>
      <c r="RT124" s="1845"/>
      <c r="RU124" s="1538"/>
      <c r="RV124" s="1845"/>
      <c r="RW124" s="1538"/>
      <c r="RX124" s="1845"/>
      <c r="RY124" s="1538"/>
      <c r="RZ124" s="1845"/>
      <c r="SA124" s="1538"/>
      <c r="SB124" s="1845"/>
      <c r="SC124" s="1538"/>
      <c r="SD124" s="1845"/>
      <c r="SE124" s="1538"/>
      <c r="SF124" s="1845"/>
      <c r="SG124" s="1538"/>
      <c r="SH124" s="1845"/>
      <c r="SI124" s="1538"/>
      <c r="SJ124" s="1845"/>
      <c r="SK124" s="1538"/>
      <c r="SL124" s="1845"/>
      <c r="SM124" s="1538"/>
      <c r="SN124" s="1845"/>
      <c r="SO124" s="1538"/>
      <c r="SP124" s="1845"/>
      <c r="SQ124" s="1538"/>
      <c r="SR124" s="1845"/>
      <c r="SS124" s="1538"/>
      <c r="ST124" s="1845"/>
      <c r="SU124" s="1538"/>
      <c r="SV124" s="1845"/>
      <c r="SW124" s="1538"/>
      <c r="SX124" s="1845"/>
      <c r="SY124" s="1538"/>
      <c r="SZ124" s="1845"/>
      <c r="TA124" s="1538"/>
      <c r="TB124" s="1845"/>
      <c r="TC124" s="1538"/>
      <c r="TD124" s="1845"/>
      <c r="TE124" s="1538"/>
      <c r="TF124" s="1845"/>
      <c r="TG124" s="1538"/>
      <c r="TH124" s="1845"/>
      <c r="TI124" s="1538"/>
      <c r="TJ124" s="1845"/>
      <c r="TK124" s="1538"/>
      <c r="TL124" s="1845"/>
      <c r="TM124" s="1538"/>
      <c r="TN124" s="1845"/>
      <c r="TO124" s="1538"/>
      <c r="TP124" s="1845"/>
      <c r="TQ124" s="1538"/>
      <c r="TR124" s="1845"/>
      <c r="TS124" s="1538"/>
      <c r="TT124" s="1845"/>
      <c r="TU124" s="1538"/>
      <c r="TV124" s="1845"/>
      <c r="TW124" s="1538"/>
      <c r="TX124" s="1845"/>
      <c r="TY124" s="1538"/>
      <c r="TZ124" s="1845"/>
      <c r="UA124" s="1538"/>
      <c r="UB124" s="1845"/>
      <c r="UC124" s="1538"/>
      <c r="UD124" s="1845"/>
      <c r="UE124" s="1538"/>
      <c r="UF124" s="1845"/>
      <c r="UG124" s="1538"/>
      <c r="UH124" s="1845"/>
      <c r="UI124" s="1538"/>
      <c r="UJ124" s="1845"/>
      <c r="UK124" s="1538"/>
      <c r="UL124" s="1845"/>
      <c r="UM124" s="1538"/>
      <c r="UN124" s="1845"/>
      <c r="UO124" s="1538"/>
      <c r="UP124" s="1845"/>
      <c r="UQ124" s="1538"/>
      <c r="UR124" s="1845"/>
      <c r="US124" s="1538"/>
      <c r="UT124" s="1845"/>
      <c r="UU124" s="1538"/>
      <c r="UV124" s="1845"/>
      <c r="UW124" s="1538"/>
      <c r="UX124" s="1845"/>
      <c r="UY124" s="1538"/>
      <c r="UZ124" s="1845"/>
      <c r="VA124" s="1538"/>
      <c r="VB124" s="1845"/>
      <c r="VC124" s="1538"/>
      <c r="VD124" s="1845"/>
      <c r="VE124" s="1538"/>
      <c r="VF124" s="1845"/>
      <c r="VG124" s="1538"/>
      <c r="VH124" s="1845"/>
      <c r="VI124" s="1538"/>
      <c r="VJ124" s="1845"/>
      <c r="VK124" s="1538"/>
      <c r="VL124" s="1845"/>
      <c r="VM124" s="1538"/>
      <c r="VN124" s="1845"/>
      <c r="VO124" s="1538"/>
      <c r="VP124" s="1845"/>
      <c r="VQ124" s="1538"/>
      <c r="VR124" s="1845"/>
      <c r="VS124" s="1538"/>
      <c r="VT124" s="1845"/>
      <c r="VU124" s="1538"/>
      <c r="VV124" s="1845"/>
      <c r="VW124" s="1538"/>
      <c r="VX124" s="1845"/>
      <c r="VY124" s="1538"/>
      <c r="VZ124" s="1845"/>
      <c r="WA124" s="1538"/>
      <c r="WB124" s="1845"/>
      <c r="WC124" s="1538"/>
      <c r="WD124" s="1845"/>
      <c r="WE124" s="1538"/>
      <c r="WF124" s="1845"/>
      <c r="WG124" s="1538"/>
      <c r="WH124" s="1845"/>
      <c r="WI124" s="1538"/>
      <c r="WJ124" s="1845"/>
      <c r="WK124" s="1538"/>
      <c r="WL124" s="1845"/>
      <c r="WM124" s="1538"/>
      <c r="WN124" s="1845"/>
      <c r="WO124" s="1538"/>
      <c r="WP124" s="1845"/>
      <c r="WQ124" s="1538"/>
      <c r="WR124" s="1845"/>
      <c r="WS124" s="1538"/>
      <c r="WT124" s="1845"/>
      <c r="WU124" s="1538"/>
      <c r="WV124" s="1845"/>
      <c r="WW124" s="1538"/>
      <c r="WX124" s="1845"/>
      <c r="WY124" s="1538"/>
      <c r="WZ124" s="1845"/>
      <c r="XA124" s="1538"/>
      <c r="XB124" s="1845"/>
      <c r="XC124" s="1538"/>
      <c r="XD124" s="1845"/>
      <c r="XE124" s="1538"/>
      <c r="XF124" s="1845"/>
      <c r="XG124" s="1538"/>
      <c r="XH124" s="1845"/>
      <c r="XI124" s="1538"/>
      <c r="XJ124" s="1845"/>
      <c r="XK124" s="1538"/>
      <c r="XL124" s="1845"/>
      <c r="XM124" s="1538"/>
      <c r="XN124" s="1845"/>
      <c r="XO124" s="1538"/>
      <c r="XP124" s="1845"/>
      <c r="XQ124" s="1538"/>
      <c r="XR124" s="1845"/>
      <c r="XS124" s="1538"/>
      <c r="XT124" s="1845"/>
      <c r="XU124" s="1538"/>
      <c r="XV124" s="1845"/>
      <c r="XW124" s="1538"/>
      <c r="XX124" s="1845"/>
      <c r="XY124" s="1538"/>
      <c r="XZ124" s="1845"/>
      <c r="YA124" s="1538"/>
      <c r="YB124" s="1845"/>
      <c r="YC124" s="1538"/>
      <c r="YD124" s="1845"/>
      <c r="YE124" s="1538"/>
      <c r="YF124" s="1845"/>
      <c r="YG124" s="1538"/>
      <c r="YH124" s="1845"/>
      <c r="YI124" s="1538"/>
      <c r="YJ124" s="1845"/>
      <c r="YK124" s="1538"/>
      <c r="YL124" s="1845"/>
      <c r="YM124" s="1538"/>
      <c r="YN124" s="1845"/>
      <c r="YO124" s="1538"/>
      <c r="YP124" s="1845"/>
      <c r="YQ124" s="1538"/>
      <c r="YR124" s="1845"/>
      <c r="YS124" s="1538"/>
      <c r="YT124" s="1845"/>
      <c r="YU124" s="1538"/>
      <c r="YV124" s="1845"/>
      <c r="YW124" s="1538"/>
      <c r="YX124" s="1845"/>
      <c r="YY124" s="1538"/>
      <c r="YZ124" s="1845"/>
      <c r="ZA124" s="1538"/>
      <c r="ZB124" s="1845"/>
      <c r="ZC124" s="1538"/>
      <c r="ZD124" s="1845"/>
      <c r="ZE124" s="1538"/>
      <c r="ZF124" s="1845"/>
      <c r="ZG124" s="1538"/>
      <c r="ZH124" s="1845"/>
      <c r="ZI124" s="1538"/>
      <c r="ZJ124" s="1845"/>
      <c r="ZK124" s="1538"/>
      <c r="ZL124" s="1845"/>
      <c r="ZM124" s="1538"/>
      <c r="ZN124" s="1845"/>
      <c r="ZO124" s="1538"/>
      <c r="ZP124" s="1845"/>
      <c r="ZQ124" s="1538"/>
      <c r="ZR124" s="1845"/>
      <c r="ZS124" s="1538"/>
      <c r="ZT124" s="1845"/>
      <c r="ZU124" s="1538"/>
      <c r="ZV124" s="1845"/>
      <c r="ZW124" s="1538"/>
      <c r="ZX124" s="1845"/>
      <c r="ZY124" s="1538"/>
      <c r="ZZ124" s="1845"/>
      <c r="AAA124" s="1538"/>
      <c r="AAB124" s="1845"/>
      <c r="AAC124" s="1538"/>
      <c r="AAD124" s="1845"/>
      <c r="AAE124" s="1538"/>
      <c r="AAF124" s="1845"/>
      <c r="AAG124" s="1538"/>
      <c r="AAH124" s="1845"/>
      <c r="AAI124" s="1538"/>
      <c r="AAJ124" s="1845"/>
      <c r="AAK124" s="1538"/>
      <c r="AAL124" s="1845"/>
      <c r="AAM124" s="1538"/>
      <c r="AAN124" s="1845"/>
      <c r="AAO124" s="1538"/>
      <c r="AAP124" s="1845"/>
      <c r="AAQ124" s="1538"/>
      <c r="AAR124" s="1845"/>
      <c r="AAS124" s="1538"/>
      <c r="AAT124" s="1845"/>
      <c r="AAU124" s="1538"/>
      <c r="AAV124" s="1845"/>
      <c r="AAW124" s="1538"/>
      <c r="AAX124" s="1845"/>
      <c r="AAY124" s="1538"/>
      <c r="AAZ124" s="1845"/>
      <c r="ABA124" s="1538"/>
      <c r="ABB124" s="1845"/>
      <c r="ABC124" s="1538"/>
      <c r="ABD124" s="1845"/>
      <c r="ABE124" s="1538"/>
      <c r="ABF124" s="1845"/>
      <c r="ABG124" s="1538"/>
      <c r="ABH124" s="1845"/>
      <c r="ABI124" s="1538"/>
      <c r="ABJ124" s="1845"/>
      <c r="ABK124" s="1538"/>
      <c r="ABL124" s="1845"/>
      <c r="ABM124" s="1538"/>
      <c r="ABN124" s="1845"/>
      <c r="ABO124" s="1538"/>
      <c r="ABP124" s="1845"/>
      <c r="ABQ124" s="1538"/>
      <c r="ABR124" s="1845"/>
      <c r="ABS124" s="1538"/>
      <c r="ABT124" s="1845"/>
      <c r="ABU124" s="1538"/>
      <c r="ABV124" s="1845"/>
      <c r="ABW124" s="1538"/>
      <c r="ABX124" s="1845"/>
      <c r="ABY124" s="1538"/>
      <c r="ABZ124" s="1845"/>
      <c r="ACA124" s="1538"/>
      <c r="ACB124" s="1845"/>
      <c r="ACC124" s="1538"/>
      <c r="ACD124" s="1845"/>
      <c r="ACE124" s="1538"/>
      <c r="ACF124" s="1845"/>
      <c r="ACG124" s="1538"/>
      <c r="ACH124" s="1845"/>
      <c r="ACI124" s="1538"/>
      <c r="ACJ124" s="1845"/>
      <c r="ACK124" s="1538"/>
      <c r="ACL124" s="1845"/>
      <c r="ACM124" s="1538"/>
      <c r="ACN124" s="1845"/>
      <c r="ACO124" s="1538"/>
      <c r="ACP124" s="1845"/>
      <c r="ACQ124" s="1538"/>
      <c r="ACR124" s="1845"/>
      <c r="ACS124" s="1538"/>
      <c r="ACT124" s="1845"/>
      <c r="ACU124" s="1538"/>
      <c r="ACV124" s="1845"/>
      <c r="ACW124" s="1538"/>
      <c r="ACX124" s="1845"/>
      <c r="ACY124" s="1538"/>
      <c r="ACZ124" s="1845"/>
      <c r="ADA124" s="1538"/>
      <c r="ADB124" s="1845"/>
      <c r="ADC124" s="1538"/>
      <c r="ADD124" s="1845"/>
      <c r="ADE124" s="1538"/>
      <c r="ADF124" s="1845"/>
      <c r="ADG124" s="1538"/>
      <c r="ADH124" s="1845"/>
      <c r="ADI124" s="1538"/>
      <c r="ADJ124" s="1845"/>
      <c r="ADK124" s="1538"/>
      <c r="ADL124" s="1845"/>
      <c r="ADM124" s="1538"/>
      <c r="ADN124" s="1845"/>
      <c r="ADO124" s="1538"/>
      <c r="ADP124" s="1845"/>
      <c r="ADQ124" s="1538"/>
      <c r="ADR124" s="1845"/>
      <c r="ADS124" s="1538"/>
      <c r="ADT124" s="1845"/>
      <c r="ADU124" s="1538"/>
      <c r="ADV124" s="1845"/>
      <c r="ADW124" s="1538"/>
      <c r="ADX124" s="1845"/>
      <c r="ADY124" s="1538"/>
      <c r="ADZ124" s="1845"/>
      <c r="AEA124" s="1538"/>
      <c r="AEB124" s="1845"/>
      <c r="AEC124" s="1538"/>
      <c r="AED124" s="1845"/>
      <c r="AEE124" s="1538"/>
      <c r="AEF124" s="1845"/>
      <c r="AEG124" s="1538"/>
      <c r="AEH124" s="1845"/>
      <c r="AEI124" s="1538"/>
      <c r="AEJ124" s="1845"/>
      <c r="AEK124" s="1538"/>
      <c r="AEL124" s="1845"/>
      <c r="AEM124" s="1538"/>
      <c r="AEN124" s="1845"/>
      <c r="AEO124" s="1538"/>
      <c r="AEP124" s="1845"/>
      <c r="AEQ124" s="1538"/>
      <c r="AER124" s="1845"/>
      <c r="AES124" s="1538"/>
      <c r="AET124" s="1845"/>
      <c r="AEU124" s="1538"/>
      <c r="AEV124" s="1845"/>
      <c r="AEW124" s="1538"/>
      <c r="AEX124" s="1845"/>
      <c r="AEY124" s="1538"/>
      <c r="AEZ124" s="1845"/>
      <c r="AFA124" s="1538"/>
      <c r="AFB124" s="1845"/>
      <c r="AFC124" s="1538"/>
      <c r="AFD124" s="1845"/>
      <c r="AFE124" s="1538"/>
      <c r="AFF124" s="1845"/>
      <c r="AFG124" s="1538"/>
      <c r="AFH124" s="1845"/>
      <c r="AFI124" s="1538"/>
      <c r="AFJ124" s="1845"/>
      <c r="AFK124" s="1538"/>
      <c r="AFL124" s="1845"/>
      <c r="AFM124" s="1538"/>
      <c r="AFN124" s="1845"/>
      <c r="AFO124" s="1538"/>
      <c r="AFP124" s="1845"/>
      <c r="AFQ124" s="1538"/>
      <c r="AFR124" s="1845"/>
      <c r="AFS124" s="1538"/>
      <c r="AFT124" s="1845"/>
      <c r="AFU124" s="1538"/>
      <c r="AFV124" s="1845"/>
      <c r="AFW124" s="1538"/>
      <c r="AFX124" s="1845"/>
      <c r="AFY124" s="1538"/>
      <c r="AFZ124" s="1845"/>
      <c r="AGA124" s="1538"/>
      <c r="AGB124" s="1845"/>
      <c r="AGC124" s="1538"/>
      <c r="AGD124" s="1845"/>
      <c r="AGE124" s="1538"/>
      <c r="AGF124" s="1845"/>
      <c r="AGG124" s="1538"/>
      <c r="AGH124" s="1845"/>
      <c r="AGI124" s="1538"/>
      <c r="AGJ124" s="1845"/>
      <c r="AGK124" s="1538"/>
      <c r="AGL124" s="1845"/>
      <c r="AGM124" s="1538"/>
      <c r="AGN124" s="1845"/>
      <c r="AGO124" s="1538"/>
      <c r="AGP124" s="1845"/>
      <c r="AGQ124" s="1538"/>
      <c r="AGR124" s="1845"/>
      <c r="AGS124" s="1538"/>
      <c r="AGT124" s="1845"/>
      <c r="AGU124" s="1538"/>
      <c r="AGV124" s="1845"/>
      <c r="AGW124" s="1538"/>
      <c r="AGX124" s="1845"/>
      <c r="AGY124" s="1538"/>
      <c r="AGZ124" s="1845"/>
      <c r="AHA124" s="1538"/>
      <c r="AHB124" s="1845"/>
      <c r="AHC124" s="1538"/>
      <c r="AHD124" s="1845"/>
      <c r="AHE124" s="1538"/>
      <c r="AHF124" s="1845"/>
      <c r="AHG124" s="1538"/>
      <c r="AHH124" s="1845"/>
      <c r="AHI124" s="1538"/>
      <c r="AHJ124" s="1845"/>
      <c r="AHK124" s="1538"/>
      <c r="AHL124" s="1845"/>
      <c r="AHM124" s="1538"/>
      <c r="AHN124" s="1845"/>
      <c r="AHO124" s="1538"/>
      <c r="AHP124" s="1845"/>
      <c r="AHQ124" s="1538"/>
      <c r="AHR124" s="1845"/>
      <c r="AHS124" s="1538"/>
      <c r="AHT124" s="1845"/>
      <c r="AHU124" s="1538"/>
      <c r="AHV124" s="1845"/>
      <c r="AHW124" s="1538"/>
      <c r="AHX124" s="1845"/>
      <c r="AHY124" s="1538"/>
      <c r="AHZ124" s="1845"/>
      <c r="AIA124" s="1538"/>
      <c r="AIB124" s="1845"/>
      <c r="AIC124" s="1538"/>
      <c r="AID124" s="1845"/>
      <c r="AIE124" s="1538"/>
      <c r="AIF124" s="1845"/>
      <c r="AIG124" s="1538"/>
      <c r="AIH124" s="1845"/>
      <c r="AII124" s="1538"/>
      <c r="AIJ124" s="1845"/>
      <c r="AIK124" s="1538"/>
      <c r="AIL124" s="1845"/>
      <c r="AIM124" s="1538"/>
      <c r="AIN124" s="1845"/>
      <c r="AIO124" s="1538"/>
      <c r="AIP124" s="1845"/>
      <c r="AIQ124" s="1538"/>
      <c r="AIR124" s="1845"/>
      <c r="AIS124" s="1538"/>
      <c r="AIT124" s="1845"/>
      <c r="AIU124" s="1538"/>
      <c r="AIV124" s="1845"/>
      <c r="AIW124" s="1538"/>
      <c r="AIX124" s="1845"/>
      <c r="AIY124" s="1538"/>
      <c r="AIZ124" s="1845"/>
      <c r="AJA124" s="1538"/>
      <c r="AJB124" s="1845"/>
      <c r="AJC124" s="1538"/>
      <c r="AJD124" s="1845"/>
      <c r="AJE124" s="1538"/>
      <c r="AJF124" s="1845"/>
      <c r="AJG124" s="1538"/>
      <c r="AJH124" s="1845"/>
      <c r="AJI124" s="1538"/>
      <c r="AJJ124" s="1845"/>
      <c r="AJK124" s="1538"/>
      <c r="AJL124" s="1845"/>
      <c r="AJM124" s="1538"/>
      <c r="AJN124" s="1845"/>
      <c r="AJO124" s="1538"/>
      <c r="AJP124" s="1845"/>
      <c r="AJQ124" s="1538"/>
      <c r="AJR124" s="1845"/>
      <c r="AJS124" s="1538"/>
      <c r="AJT124" s="1845"/>
      <c r="AJU124" s="1538"/>
      <c r="AJV124" s="1845"/>
      <c r="AJW124" s="1538"/>
      <c r="AJX124" s="1845"/>
      <c r="AJY124" s="1538"/>
      <c r="AJZ124" s="1845"/>
      <c r="AKA124" s="1538"/>
      <c r="AKB124" s="1845"/>
      <c r="AKC124" s="1538"/>
      <c r="AKD124" s="1845"/>
      <c r="AKE124" s="1538"/>
      <c r="AKF124" s="1845"/>
      <c r="AKG124" s="1538"/>
      <c r="AKH124" s="1845"/>
      <c r="AKI124" s="1538"/>
      <c r="AKJ124" s="1845"/>
      <c r="AKK124" s="1538"/>
      <c r="AKL124" s="1845"/>
      <c r="AKM124" s="1538"/>
      <c r="AKN124" s="1845"/>
      <c r="AKO124" s="1538"/>
      <c r="AKP124" s="1845"/>
      <c r="AKQ124" s="1538"/>
      <c r="AKR124" s="1845"/>
      <c r="AKS124" s="1538"/>
      <c r="AKT124" s="1845"/>
      <c r="AKU124" s="1538"/>
      <c r="AKV124" s="1845"/>
      <c r="AKW124" s="1538"/>
      <c r="AKX124" s="1845"/>
      <c r="AKY124" s="1538"/>
      <c r="AKZ124" s="1845"/>
      <c r="ALA124" s="1538"/>
      <c r="ALB124" s="1845"/>
      <c r="ALC124" s="1538"/>
      <c r="ALD124" s="1845"/>
      <c r="ALE124" s="1538"/>
      <c r="ALF124" s="1845"/>
      <c r="ALG124" s="1538"/>
      <c r="ALH124" s="1845"/>
      <c r="ALI124" s="1538"/>
      <c r="ALJ124" s="1845"/>
      <c r="ALK124" s="1538"/>
      <c r="ALL124" s="1845"/>
      <c r="ALM124" s="1538"/>
      <c r="ALN124" s="1845"/>
      <c r="ALO124" s="1538"/>
      <c r="ALP124" s="1845"/>
      <c r="ALQ124" s="1538"/>
      <c r="ALR124" s="1845"/>
      <c r="ALS124" s="1538"/>
      <c r="ALT124" s="1845"/>
      <c r="ALU124" s="1538"/>
      <c r="ALV124" s="1845"/>
      <c r="ALW124" s="1538"/>
      <c r="ALX124" s="1845"/>
      <c r="ALY124" s="1538"/>
      <c r="ALZ124" s="1845"/>
      <c r="AMA124" s="1538"/>
      <c r="AMB124" s="1845"/>
      <c r="AMC124" s="1538"/>
      <c r="AMD124" s="1845"/>
      <c r="AME124" s="1538"/>
      <c r="AMF124" s="1845"/>
      <c r="AMG124" s="1538"/>
      <c r="AMH124" s="1845"/>
      <c r="AMI124" s="1538"/>
      <c r="AMJ124" s="1845"/>
      <c r="AMK124" s="1538"/>
      <c r="AML124" s="1845"/>
      <c r="AMM124" s="1538"/>
      <c r="AMN124" s="1845"/>
      <c r="AMO124" s="1538"/>
      <c r="AMP124" s="1845"/>
      <c r="AMQ124" s="1538"/>
      <c r="AMR124" s="1845"/>
      <c r="AMS124" s="1538"/>
      <c r="AMT124" s="1845"/>
      <c r="AMU124" s="1538"/>
      <c r="AMV124" s="1845"/>
      <c r="AMW124" s="1538"/>
      <c r="AMX124" s="1845"/>
      <c r="AMY124" s="1538"/>
      <c r="AMZ124" s="1845"/>
      <c r="ANA124" s="1538"/>
      <c r="ANB124" s="1845"/>
      <c r="ANC124" s="1538"/>
      <c r="AND124" s="1845"/>
      <c r="ANE124" s="1538"/>
      <c r="ANF124" s="1845"/>
      <c r="ANG124" s="1538"/>
      <c r="ANH124" s="1845"/>
      <c r="ANI124" s="1538"/>
      <c r="ANJ124" s="1845"/>
      <c r="ANK124" s="1538"/>
      <c r="ANL124" s="1845"/>
      <c r="ANM124" s="1538"/>
      <c r="ANN124" s="1845"/>
      <c r="ANO124" s="1538"/>
      <c r="ANP124" s="1845"/>
      <c r="ANQ124" s="1538"/>
      <c r="ANR124" s="1845"/>
      <c r="ANS124" s="1538"/>
      <c r="ANT124" s="1845"/>
      <c r="ANU124" s="1538"/>
      <c r="ANV124" s="1845"/>
      <c r="ANW124" s="1538"/>
      <c r="ANX124" s="1845"/>
      <c r="ANY124" s="1538"/>
      <c r="ANZ124" s="1845"/>
      <c r="AOA124" s="1538"/>
      <c r="AOB124" s="1845"/>
      <c r="AOC124" s="1538"/>
      <c r="AOD124" s="1845"/>
      <c r="AOE124" s="1538"/>
      <c r="AOF124" s="1845"/>
      <c r="AOG124" s="1538"/>
      <c r="AOH124" s="1845"/>
      <c r="AOI124" s="1538"/>
      <c r="AOJ124" s="1845"/>
      <c r="AOK124" s="1538"/>
      <c r="AOL124" s="1845"/>
      <c r="AOM124" s="1538"/>
      <c r="AON124" s="1845"/>
      <c r="AOO124" s="1538"/>
      <c r="AOP124" s="1845"/>
      <c r="AOQ124" s="1538"/>
      <c r="AOR124" s="1845"/>
      <c r="AOS124" s="1538"/>
      <c r="AOT124" s="1845"/>
      <c r="AOU124" s="1538"/>
      <c r="AOV124" s="1845"/>
      <c r="AOW124" s="1538"/>
      <c r="AOX124" s="1845"/>
      <c r="AOY124" s="1538"/>
      <c r="AOZ124" s="1845"/>
      <c r="APA124" s="1538"/>
      <c r="APB124" s="1845"/>
      <c r="APC124" s="1538"/>
      <c r="APD124" s="1845"/>
      <c r="APE124" s="1538"/>
      <c r="APF124" s="1845"/>
      <c r="APG124" s="1538"/>
      <c r="APH124" s="1845"/>
      <c r="API124" s="1538"/>
      <c r="APJ124" s="1845"/>
      <c r="APK124" s="1538"/>
      <c r="APL124" s="1845"/>
      <c r="APM124" s="1538"/>
      <c r="APN124" s="1845"/>
      <c r="APO124" s="1538"/>
      <c r="APP124" s="1845"/>
      <c r="APQ124" s="1538"/>
      <c r="APR124" s="1845"/>
      <c r="APS124" s="1538"/>
      <c r="APT124" s="1845"/>
      <c r="APU124" s="1538"/>
      <c r="APV124" s="1845"/>
      <c r="APW124" s="1538"/>
      <c r="APX124" s="1845"/>
      <c r="APY124" s="1538"/>
      <c r="APZ124" s="1845"/>
      <c r="AQA124" s="1538"/>
      <c r="AQB124" s="1845"/>
      <c r="AQC124" s="1538"/>
      <c r="AQD124" s="1845"/>
      <c r="AQE124" s="1538"/>
      <c r="AQF124" s="1845"/>
      <c r="AQG124" s="1538"/>
      <c r="AQH124" s="1845"/>
      <c r="AQI124" s="1538"/>
      <c r="AQJ124" s="1845"/>
      <c r="AQK124" s="1538"/>
      <c r="AQL124" s="1845"/>
      <c r="AQM124" s="1538"/>
      <c r="AQN124" s="1845"/>
      <c r="AQO124" s="1538"/>
      <c r="AQP124" s="1845"/>
      <c r="AQQ124" s="1538"/>
      <c r="AQR124" s="1845"/>
      <c r="AQS124" s="1538"/>
      <c r="AQT124" s="1845"/>
      <c r="AQU124" s="1538"/>
      <c r="AQV124" s="1845"/>
      <c r="AQW124" s="1538"/>
      <c r="AQX124" s="1845"/>
      <c r="AQY124" s="1538"/>
      <c r="AQZ124" s="1845"/>
      <c r="ARA124" s="1538"/>
      <c r="ARB124" s="1845"/>
      <c r="ARC124" s="1538"/>
      <c r="ARD124" s="1845"/>
      <c r="ARE124" s="1538"/>
      <c r="ARF124" s="1845"/>
      <c r="ARG124" s="1538"/>
      <c r="ARH124" s="1845"/>
      <c r="ARI124" s="1538"/>
      <c r="ARJ124" s="1845"/>
      <c r="ARK124" s="1538"/>
      <c r="ARL124" s="1845"/>
      <c r="ARM124" s="1538"/>
      <c r="ARN124" s="1845"/>
      <c r="ARO124" s="1538"/>
      <c r="ARP124" s="1845"/>
      <c r="ARQ124" s="1538"/>
      <c r="ARR124" s="1845"/>
      <c r="ARS124" s="1538"/>
      <c r="ART124" s="1845"/>
      <c r="ARU124" s="1538"/>
      <c r="ARV124" s="1845"/>
      <c r="ARW124" s="1538"/>
      <c r="ARX124" s="1845"/>
      <c r="ARY124" s="1538"/>
      <c r="ARZ124" s="1845"/>
      <c r="ASA124" s="1538"/>
      <c r="ASB124" s="1845"/>
      <c r="ASC124" s="1538"/>
      <c r="ASD124" s="1845"/>
      <c r="ASE124" s="1538"/>
      <c r="ASF124" s="1845"/>
      <c r="ASG124" s="1538"/>
      <c r="ASH124" s="1845"/>
      <c r="ASI124" s="1538"/>
      <c r="ASJ124" s="1845"/>
      <c r="ASK124" s="1538"/>
      <c r="ASL124" s="1845"/>
      <c r="ASM124" s="1538"/>
      <c r="ASN124" s="1845"/>
      <c r="ASO124" s="1538"/>
      <c r="ASP124" s="1845"/>
      <c r="ASQ124" s="1538"/>
      <c r="ASR124" s="1845"/>
      <c r="ASS124" s="1538"/>
      <c r="AST124" s="1845"/>
      <c r="ASU124" s="1538"/>
      <c r="ASV124" s="1845"/>
      <c r="ASW124" s="1538"/>
      <c r="ASX124" s="1845"/>
      <c r="ASY124" s="1538"/>
      <c r="ASZ124" s="1845"/>
      <c r="ATA124" s="1538"/>
      <c r="ATB124" s="1845"/>
      <c r="ATC124" s="1538"/>
      <c r="ATD124" s="1845"/>
      <c r="ATE124" s="1538"/>
      <c r="ATF124" s="1845"/>
      <c r="ATG124" s="1538"/>
      <c r="ATH124" s="1845"/>
      <c r="ATI124" s="1538"/>
      <c r="ATJ124" s="1845"/>
      <c r="ATK124" s="1538"/>
      <c r="ATL124" s="1845"/>
      <c r="ATM124" s="1538"/>
      <c r="ATN124" s="1845"/>
      <c r="ATO124" s="1538"/>
      <c r="ATP124" s="1845"/>
      <c r="ATQ124" s="1538"/>
      <c r="ATR124" s="1845"/>
      <c r="ATS124" s="1538"/>
      <c r="ATT124" s="1845"/>
      <c r="ATU124" s="1538"/>
      <c r="ATV124" s="1845"/>
      <c r="ATW124" s="1538"/>
      <c r="ATX124" s="1845"/>
      <c r="ATY124" s="1538"/>
      <c r="ATZ124" s="1845"/>
      <c r="AUA124" s="1538"/>
      <c r="AUB124" s="1845"/>
      <c r="AUC124" s="1538"/>
      <c r="AUD124" s="1845"/>
      <c r="AUE124" s="1538"/>
      <c r="AUF124" s="1845"/>
      <c r="AUG124" s="1538"/>
      <c r="AUH124" s="1845"/>
      <c r="AUI124" s="1538"/>
      <c r="AUJ124" s="1845"/>
      <c r="AUK124" s="1538"/>
      <c r="AUL124" s="1845"/>
      <c r="AUM124" s="1538"/>
      <c r="AUN124" s="1845"/>
      <c r="AUO124" s="1538"/>
      <c r="AUP124" s="1845"/>
      <c r="AUQ124" s="1538"/>
      <c r="AUR124" s="1845"/>
      <c r="AUS124" s="1538"/>
      <c r="AUT124" s="1845"/>
      <c r="AUU124" s="1538"/>
      <c r="AUV124" s="1845"/>
      <c r="AUW124" s="1538"/>
      <c r="AUX124" s="1845"/>
      <c r="AUY124" s="1538"/>
      <c r="AUZ124" s="1845"/>
      <c r="AVA124" s="1538"/>
      <c r="AVB124" s="1845"/>
      <c r="AVC124" s="1538"/>
      <c r="AVD124" s="1845"/>
      <c r="AVE124" s="1538"/>
      <c r="AVF124" s="1845"/>
      <c r="AVG124" s="1538"/>
      <c r="AVH124" s="1845"/>
      <c r="AVI124" s="1538"/>
      <c r="AVJ124" s="1845"/>
      <c r="AVK124" s="1538"/>
      <c r="AVL124" s="1845"/>
      <c r="AVM124" s="1538"/>
      <c r="AVN124" s="1845"/>
      <c r="AVO124" s="1538"/>
      <c r="AVP124" s="1845"/>
      <c r="AVQ124" s="1538"/>
      <c r="AVR124" s="1845"/>
      <c r="AVS124" s="1538"/>
      <c r="AVT124" s="1845"/>
      <c r="AVU124" s="1538"/>
      <c r="AVV124" s="1845"/>
      <c r="AVW124" s="1538"/>
      <c r="AVX124" s="1845"/>
      <c r="AVY124" s="1538"/>
      <c r="AVZ124" s="1845"/>
      <c r="AWA124" s="1538"/>
      <c r="AWB124" s="1845"/>
      <c r="AWC124" s="1538"/>
      <c r="AWD124" s="1845"/>
      <c r="AWE124" s="1538"/>
      <c r="AWF124" s="1845"/>
      <c r="AWG124" s="1538"/>
      <c r="AWH124" s="1845"/>
      <c r="AWI124" s="1538"/>
      <c r="AWJ124" s="1845"/>
      <c r="AWK124" s="1538"/>
      <c r="AWL124" s="1845"/>
      <c r="AWM124" s="1538"/>
      <c r="AWN124" s="1845"/>
      <c r="AWO124" s="1538"/>
      <c r="AWP124" s="1845"/>
      <c r="AWQ124" s="1538"/>
      <c r="AWR124" s="1845"/>
      <c r="AWS124" s="1538"/>
      <c r="AWT124" s="1845"/>
      <c r="AWU124" s="1538"/>
      <c r="AWV124" s="1845"/>
      <c r="AWW124" s="1538"/>
      <c r="AWX124" s="1845"/>
      <c r="AWY124" s="1538"/>
      <c r="AWZ124" s="1845"/>
      <c r="AXA124" s="1538"/>
      <c r="AXB124" s="1845"/>
      <c r="AXC124" s="1538"/>
      <c r="AXD124" s="1845"/>
      <c r="AXE124" s="1538"/>
      <c r="AXF124" s="1845"/>
      <c r="AXG124" s="1538"/>
      <c r="AXH124" s="1845"/>
      <c r="AXI124" s="1538"/>
      <c r="AXJ124" s="1845"/>
      <c r="AXK124" s="1538"/>
      <c r="AXL124" s="1845"/>
      <c r="AXM124" s="1538"/>
      <c r="AXN124" s="1845"/>
      <c r="AXO124" s="1538"/>
      <c r="AXP124" s="1845"/>
      <c r="AXQ124" s="1538"/>
      <c r="AXR124" s="1845"/>
      <c r="AXS124" s="1538"/>
      <c r="AXT124" s="1845"/>
      <c r="AXU124" s="1538"/>
      <c r="AXV124" s="1845"/>
      <c r="AXW124" s="1538"/>
      <c r="AXX124" s="1845"/>
      <c r="AXY124" s="1538"/>
      <c r="AXZ124" s="1845"/>
      <c r="AYA124" s="1538"/>
      <c r="AYB124" s="1845"/>
      <c r="AYC124" s="1538"/>
      <c r="AYD124" s="1845"/>
      <c r="AYE124" s="1538"/>
      <c r="AYF124" s="1845"/>
      <c r="AYG124" s="1538"/>
      <c r="AYH124" s="1845"/>
      <c r="AYI124" s="1538"/>
      <c r="AYJ124" s="1845"/>
      <c r="AYK124" s="1538"/>
      <c r="AYL124" s="1845"/>
      <c r="AYM124" s="1538"/>
      <c r="AYN124" s="1845"/>
      <c r="AYO124" s="1538"/>
      <c r="AYP124" s="1845"/>
      <c r="AYQ124" s="1538"/>
      <c r="AYR124" s="1845"/>
      <c r="AYS124" s="1538"/>
      <c r="AYT124" s="1845"/>
      <c r="AYU124" s="1538"/>
      <c r="AYV124" s="1845"/>
      <c r="AYW124" s="1538"/>
      <c r="AYX124" s="1845"/>
      <c r="AYY124" s="1538"/>
      <c r="AYZ124" s="1845"/>
      <c r="AZA124" s="1538"/>
      <c r="AZB124" s="1845"/>
      <c r="AZC124" s="1538"/>
      <c r="AZD124" s="1845"/>
      <c r="AZE124" s="1538"/>
      <c r="AZF124" s="1845"/>
      <c r="AZG124" s="1538"/>
      <c r="AZH124" s="1845"/>
      <c r="AZI124" s="1538"/>
      <c r="AZJ124" s="1845"/>
      <c r="AZK124" s="1538"/>
      <c r="AZL124" s="1845"/>
      <c r="AZM124" s="1538"/>
      <c r="AZN124" s="1845"/>
      <c r="AZO124" s="1538"/>
      <c r="AZP124" s="1845"/>
      <c r="AZQ124" s="1538"/>
      <c r="AZR124" s="1845"/>
      <c r="AZS124" s="1538"/>
      <c r="AZT124" s="1845"/>
      <c r="AZU124" s="1538"/>
      <c r="AZV124" s="1845"/>
      <c r="AZW124" s="1538"/>
      <c r="AZX124" s="1845"/>
      <c r="AZY124" s="1538"/>
      <c r="AZZ124" s="1845"/>
      <c r="BAA124" s="1538"/>
      <c r="BAB124" s="1845"/>
      <c r="BAC124" s="1538"/>
      <c r="BAD124" s="1845"/>
      <c r="BAE124" s="1538"/>
      <c r="BAF124" s="1845"/>
      <c r="BAG124" s="1538"/>
      <c r="BAH124" s="1845"/>
      <c r="BAI124" s="1538"/>
      <c r="BAJ124" s="1845"/>
      <c r="BAK124" s="1538"/>
      <c r="BAL124" s="1845"/>
      <c r="BAM124" s="1538"/>
      <c r="BAN124" s="1845"/>
      <c r="BAO124" s="1538"/>
      <c r="BAP124" s="1845"/>
      <c r="BAQ124" s="1538"/>
      <c r="BAR124" s="1845"/>
      <c r="BAS124" s="1538"/>
      <c r="BAT124" s="1845"/>
      <c r="BAU124" s="1538"/>
      <c r="BAV124" s="1845"/>
      <c r="BAW124" s="1538"/>
      <c r="BAX124" s="1845"/>
      <c r="BAY124" s="1538"/>
      <c r="BAZ124" s="1845"/>
      <c r="BBA124" s="1538"/>
      <c r="BBB124" s="1845"/>
      <c r="BBC124" s="1538"/>
      <c r="BBD124" s="1845"/>
      <c r="BBE124" s="1538"/>
      <c r="BBF124" s="1845"/>
      <c r="BBG124" s="1538"/>
      <c r="BBH124" s="1845"/>
      <c r="BBI124" s="1538"/>
      <c r="BBJ124" s="1845"/>
      <c r="BBK124" s="1538"/>
      <c r="BBL124" s="1845"/>
      <c r="BBM124" s="1538"/>
      <c r="BBN124" s="1845"/>
      <c r="BBO124" s="1538"/>
      <c r="BBP124" s="1845"/>
      <c r="BBQ124" s="1538"/>
      <c r="BBR124" s="1845"/>
      <c r="BBS124" s="1538"/>
      <c r="BBT124" s="1845"/>
      <c r="BBU124" s="1538"/>
      <c r="BBV124" s="1845"/>
      <c r="BBW124" s="1538"/>
      <c r="BBX124" s="1845"/>
      <c r="BBY124" s="1538"/>
      <c r="BBZ124" s="1845"/>
      <c r="BCA124" s="1538"/>
      <c r="BCB124" s="1845"/>
      <c r="BCC124" s="1538"/>
      <c r="BCD124" s="1845"/>
      <c r="BCE124" s="1538"/>
      <c r="BCF124" s="1845"/>
      <c r="BCG124" s="1538"/>
      <c r="BCH124" s="1845"/>
      <c r="BCI124" s="1538"/>
      <c r="BCJ124" s="1845"/>
      <c r="BCK124" s="1538"/>
      <c r="BCL124" s="1845"/>
      <c r="BCM124" s="1538"/>
      <c r="BCN124" s="1845"/>
      <c r="BCO124" s="1538"/>
      <c r="BCP124" s="1845"/>
      <c r="BCQ124" s="1538"/>
      <c r="BCR124" s="1845"/>
      <c r="BCS124" s="1538"/>
      <c r="BCT124" s="1845"/>
      <c r="BCU124" s="1538"/>
      <c r="BCV124" s="1845"/>
      <c r="BCW124" s="1538"/>
      <c r="BCX124" s="1845"/>
      <c r="BCY124" s="1538"/>
      <c r="BCZ124" s="1845"/>
      <c r="BDA124" s="1538"/>
      <c r="BDB124" s="1845"/>
      <c r="BDC124" s="1538"/>
      <c r="BDD124" s="1845"/>
      <c r="BDE124" s="1538"/>
      <c r="BDF124" s="1845"/>
      <c r="BDG124" s="1538"/>
      <c r="BDH124" s="1845"/>
      <c r="BDI124" s="1538"/>
      <c r="BDJ124" s="1845"/>
      <c r="BDK124" s="1538"/>
      <c r="BDL124" s="1845"/>
      <c r="BDM124" s="1538"/>
      <c r="BDN124" s="1845"/>
      <c r="BDO124" s="1538"/>
      <c r="BDP124" s="1845"/>
      <c r="BDQ124" s="1538"/>
      <c r="BDR124" s="1845"/>
      <c r="BDS124" s="1538"/>
      <c r="BDT124" s="1845"/>
      <c r="BDU124" s="1538"/>
      <c r="BDV124" s="1845"/>
      <c r="BDW124" s="1538"/>
      <c r="BDX124" s="1845"/>
      <c r="BDY124" s="1538"/>
      <c r="BDZ124" s="1845"/>
      <c r="BEA124" s="1538"/>
      <c r="BEB124" s="1845"/>
      <c r="BEC124" s="1538"/>
      <c r="BED124" s="1845"/>
      <c r="BEE124" s="1538"/>
      <c r="BEF124" s="1845"/>
      <c r="BEG124" s="1538"/>
      <c r="BEH124" s="1845"/>
      <c r="BEI124" s="1538"/>
      <c r="BEJ124" s="1845"/>
      <c r="BEK124" s="1538"/>
      <c r="BEL124" s="1845"/>
      <c r="BEM124" s="1538"/>
      <c r="BEN124" s="1845"/>
      <c r="BEO124" s="1538"/>
      <c r="BEP124" s="1845"/>
      <c r="BEQ124" s="1538"/>
      <c r="BER124" s="1845"/>
      <c r="BES124" s="1538"/>
      <c r="BET124" s="1845"/>
      <c r="BEU124" s="1538"/>
      <c r="BEV124" s="1845"/>
      <c r="BEW124" s="1538"/>
      <c r="BEX124" s="1845"/>
      <c r="BEY124" s="1538"/>
      <c r="BEZ124" s="1845"/>
      <c r="BFA124" s="1538"/>
      <c r="BFB124" s="1845"/>
      <c r="BFC124" s="1538"/>
      <c r="BFD124" s="1845"/>
      <c r="BFE124" s="1538"/>
      <c r="BFF124" s="1845"/>
      <c r="BFG124" s="1538"/>
      <c r="BFH124" s="1845"/>
      <c r="BFI124" s="1538"/>
      <c r="BFJ124" s="1845"/>
      <c r="BFK124" s="1538"/>
      <c r="BFL124" s="1845"/>
      <c r="BFM124" s="1538"/>
      <c r="BFN124" s="1845"/>
      <c r="BFO124" s="1538"/>
      <c r="BFP124" s="1845"/>
      <c r="BFQ124" s="1538"/>
      <c r="BFR124" s="1845"/>
      <c r="BFS124" s="1538"/>
      <c r="BFT124" s="1845"/>
      <c r="BFU124" s="1538"/>
      <c r="BFV124" s="1845"/>
      <c r="BFW124" s="1538"/>
      <c r="BFX124" s="1845"/>
      <c r="BFY124" s="1538"/>
      <c r="BFZ124" s="1845"/>
      <c r="BGA124" s="1538"/>
      <c r="BGB124" s="1845"/>
      <c r="BGC124" s="1538"/>
      <c r="BGD124" s="1845"/>
      <c r="BGE124" s="1538"/>
      <c r="BGF124" s="1845"/>
      <c r="BGG124" s="1538"/>
      <c r="BGH124" s="1845"/>
      <c r="BGI124" s="1538"/>
      <c r="BGJ124" s="1845"/>
      <c r="BGK124" s="1538"/>
      <c r="BGL124" s="1845"/>
      <c r="BGM124" s="1538"/>
      <c r="BGN124" s="1845"/>
      <c r="BGO124" s="1538"/>
      <c r="BGP124" s="1845"/>
      <c r="BGQ124" s="1538"/>
      <c r="BGR124" s="1845"/>
      <c r="BGS124" s="1538"/>
      <c r="BGT124" s="1845"/>
      <c r="BGU124" s="1538"/>
      <c r="BGV124" s="1845"/>
      <c r="BGW124" s="1538"/>
      <c r="BGX124" s="1845"/>
      <c r="BGY124" s="1538"/>
      <c r="BGZ124" s="1845"/>
      <c r="BHA124" s="1538"/>
      <c r="BHB124" s="1845"/>
      <c r="BHC124" s="1538"/>
      <c r="BHD124" s="1845"/>
      <c r="BHE124" s="1538"/>
      <c r="BHF124" s="1845"/>
      <c r="BHG124" s="1538"/>
      <c r="BHH124" s="1845"/>
      <c r="BHI124" s="1538"/>
      <c r="BHJ124" s="1845"/>
      <c r="BHK124" s="1538"/>
      <c r="BHL124" s="1845"/>
      <c r="BHM124" s="1538"/>
      <c r="BHN124" s="1845"/>
      <c r="BHO124" s="1538"/>
      <c r="BHP124" s="1845"/>
      <c r="BHQ124" s="1538"/>
      <c r="BHR124" s="1845"/>
      <c r="BHS124" s="1538"/>
      <c r="BHT124" s="1845"/>
      <c r="BHU124" s="1538"/>
      <c r="BHV124" s="1845"/>
      <c r="BHW124" s="1538"/>
      <c r="BHX124" s="1845"/>
      <c r="BHY124" s="1538"/>
      <c r="BHZ124" s="1845"/>
      <c r="BIA124" s="1538"/>
      <c r="BIB124" s="1845"/>
      <c r="BIC124" s="1538"/>
      <c r="BID124" s="1845"/>
      <c r="BIE124" s="1538"/>
      <c r="BIF124" s="1845"/>
      <c r="BIG124" s="1538"/>
      <c r="BIH124" s="1845"/>
      <c r="BII124" s="1538"/>
      <c r="BIJ124" s="1845"/>
      <c r="BIK124" s="1538"/>
      <c r="BIL124" s="1845"/>
      <c r="BIM124" s="1538"/>
      <c r="BIN124" s="1845"/>
      <c r="BIO124" s="1538"/>
      <c r="BIP124" s="1845"/>
      <c r="BIQ124" s="1538"/>
      <c r="BIR124" s="1845"/>
      <c r="BIS124" s="1538"/>
      <c r="BIT124" s="1845"/>
      <c r="BIU124" s="1538"/>
      <c r="BIV124" s="1845"/>
      <c r="BIW124" s="1538"/>
      <c r="BIX124" s="1845"/>
      <c r="BIY124" s="1538"/>
      <c r="BIZ124" s="1845"/>
      <c r="BJA124" s="1538"/>
      <c r="BJB124" s="1845"/>
      <c r="BJC124" s="1538"/>
      <c r="BJD124" s="1845"/>
      <c r="BJE124" s="1538"/>
      <c r="BJF124" s="1845"/>
      <c r="BJG124" s="1538"/>
      <c r="BJH124" s="1845"/>
      <c r="BJI124" s="1538"/>
      <c r="BJJ124" s="1845"/>
      <c r="BJK124" s="1538"/>
      <c r="BJL124" s="1845"/>
      <c r="BJM124" s="1538"/>
      <c r="BJN124" s="1845"/>
      <c r="BJO124" s="1538"/>
      <c r="BJP124" s="1845"/>
      <c r="BJQ124" s="1538"/>
      <c r="BJR124" s="1845"/>
      <c r="BJS124" s="1538"/>
      <c r="BJT124" s="1845"/>
      <c r="BJU124" s="1538"/>
      <c r="BJV124" s="1845"/>
      <c r="BJW124" s="1538"/>
      <c r="BJX124" s="1845"/>
      <c r="BJY124" s="1538"/>
      <c r="BJZ124" s="1845"/>
      <c r="BKA124" s="1538"/>
      <c r="BKB124" s="1845"/>
      <c r="BKC124" s="1538"/>
      <c r="BKD124" s="1845"/>
      <c r="BKE124" s="1538"/>
      <c r="BKF124" s="1845"/>
      <c r="BKG124" s="1538"/>
      <c r="BKH124" s="1845"/>
      <c r="BKI124" s="1538"/>
      <c r="BKJ124" s="1845"/>
      <c r="BKK124" s="1538"/>
      <c r="BKL124" s="1845"/>
      <c r="BKM124" s="1538"/>
      <c r="BKN124" s="1845"/>
      <c r="BKO124" s="1538"/>
      <c r="BKP124" s="1845"/>
      <c r="BKQ124" s="1538"/>
      <c r="BKR124" s="1845"/>
      <c r="BKS124" s="1538"/>
      <c r="BKT124" s="1845"/>
      <c r="BKU124" s="1538"/>
      <c r="BKV124" s="1845"/>
      <c r="BKW124" s="1538"/>
      <c r="BKX124" s="1845"/>
      <c r="BKY124" s="1538"/>
      <c r="BKZ124" s="1845"/>
      <c r="BLA124" s="1538"/>
      <c r="BLB124" s="1845"/>
      <c r="BLC124" s="1538"/>
      <c r="BLD124" s="1845"/>
      <c r="BLE124" s="1538"/>
      <c r="BLF124" s="1845"/>
      <c r="BLG124" s="1538"/>
      <c r="BLH124" s="1845"/>
      <c r="BLI124" s="1538"/>
      <c r="BLJ124" s="1845"/>
      <c r="BLK124" s="1538"/>
      <c r="BLL124" s="1845"/>
      <c r="BLM124" s="1538"/>
      <c r="BLN124" s="1845"/>
      <c r="BLO124" s="1538"/>
      <c r="BLP124" s="1845"/>
      <c r="BLQ124" s="1538"/>
      <c r="BLR124" s="1845"/>
      <c r="BLS124" s="1538"/>
      <c r="BLT124" s="1845"/>
      <c r="BLU124" s="1538"/>
      <c r="BLV124" s="1845"/>
      <c r="BLW124" s="1538"/>
      <c r="BLX124" s="1845"/>
      <c r="BLY124" s="1538"/>
      <c r="BLZ124" s="1845"/>
      <c r="BMA124" s="1538"/>
      <c r="BMB124" s="1845"/>
      <c r="BMC124" s="1538"/>
      <c r="BMD124" s="1845"/>
      <c r="BME124" s="1538"/>
      <c r="BMF124" s="1845"/>
      <c r="BMG124" s="1538"/>
      <c r="BMH124" s="1845"/>
      <c r="BMI124" s="1538"/>
      <c r="BMJ124" s="1845"/>
      <c r="BMK124" s="1538"/>
      <c r="BML124" s="1845"/>
      <c r="BMM124" s="1538"/>
      <c r="BMN124" s="1845"/>
      <c r="BMO124" s="1538"/>
      <c r="BMP124" s="1845"/>
      <c r="BMQ124" s="1538"/>
      <c r="BMR124" s="1845"/>
      <c r="BMS124" s="1538"/>
      <c r="BMT124" s="1845"/>
      <c r="BMU124" s="1538"/>
      <c r="BMV124" s="1845"/>
      <c r="BMW124" s="1538"/>
      <c r="BMX124" s="1845"/>
      <c r="BMY124" s="1538"/>
      <c r="BMZ124" s="1845"/>
      <c r="BNA124" s="1538"/>
      <c r="BNB124" s="1845"/>
      <c r="BNC124" s="1538"/>
      <c r="BND124" s="1845"/>
      <c r="BNE124" s="1538"/>
      <c r="BNF124" s="1845"/>
      <c r="BNG124" s="1538"/>
      <c r="BNH124" s="1845"/>
      <c r="BNI124" s="1538"/>
      <c r="BNJ124" s="1845"/>
      <c r="BNK124" s="1538"/>
      <c r="BNL124" s="1845"/>
      <c r="BNM124" s="1538"/>
      <c r="BNN124" s="1845"/>
      <c r="BNO124" s="1538"/>
      <c r="BNP124" s="1845"/>
      <c r="BNQ124" s="1538"/>
      <c r="BNR124" s="1845"/>
      <c r="BNS124" s="1538"/>
      <c r="BNT124" s="1845"/>
      <c r="BNU124" s="1538"/>
      <c r="BNV124" s="1845"/>
      <c r="BNW124" s="1538"/>
      <c r="BNX124" s="1845"/>
      <c r="BNY124" s="1538"/>
      <c r="BNZ124" s="1845"/>
      <c r="BOA124" s="1538"/>
      <c r="BOB124" s="1845"/>
      <c r="BOC124" s="1538"/>
      <c r="BOD124" s="1845"/>
      <c r="BOE124" s="1538"/>
      <c r="BOF124" s="1845"/>
      <c r="BOG124" s="1538"/>
      <c r="BOH124" s="1845"/>
      <c r="BOI124" s="1538"/>
      <c r="BOJ124" s="1845"/>
      <c r="BOK124" s="1538"/>
      <c r="BOL124" s="1845"/>
      <c r="BOM124" s="1538"/>
      <c r="BON124" s="1845"/>
      <c r="BOO124" s="1538"/>
      <c r="BOP124" s="1845"/>
      <c r="BOQ124" s="1538"/>
      <c r="BOR124" s="1845"/>
      <c r="BOS124" s="1538"/>
      <c r="BOT124" s="1845"/>
      <c r="BOU124" s="1538"/>
      <c r="BOV124" s="1845"/>
      <c r="BOW124" s="1538"/>
      <c r="BOX124" s="1845"/>
      <c r="BOY124" s="1538"/>
      <c r="BOZ124" s="1845"/>
      <c r="BPA124" s="1538"/>
      <c r="BPB124" s="1845"/>
      <c r="BPC124" s="1538"/>
      <c r="BPD124" s="1845"/>
      <c r="BPE124" s="1538"/>
      <c r="BPF124" s="1845"/>
      <c r="BPG124" s="1538"/>
      <c r="BPH124" s="1845"/>
      <c r="BPI124" s="1538"/>
      <c r="BPJ124" s="1845"/>
      <c r="BPK124" s="1538"/>
      <c r="BPL124" s="1845"/>
      <c r="BPM124" s="1538"/>
      <c r="BPN124" s="1845"/>
      <c r="BPO124" s="1538"/>
      <c r="BPP124" s="1845"/>
      <c r="BPQ124" s="1538"/>
      <c r="BPR124" s="1845"/>
      <c r="BPS124" s="1538"/>
      <c r="BPT124" s="1845"/>
      <c r="BPU124" s="1538"/>
      <c r="BPV124" s="1845"/>
      <c r="BPW124" s="1538"/>
      <c r="BPX124" s="1845"/>
      <c r="BPY124" s="1538"/>
      <c r="BPZ124" s="1845"/>
      <c r="BQA124" s="1538"/>
      <c r="BQB124" s="1845"/>
      <c r="BQC124" s="1538"/>
      <c r="BQD124" s="1845"/>
      <c r="BQE124" s="1538"/>
      <c r="BQF124" s="1845"/>
      <c r="BQG124" s="1538"/>
      <c r="BQH124" s="1845"/>
      <c r="BQI124" s="1538"/>
      <c r="BQJ124" s="1845"/>
      <c r="BQK124" s="1538"/>
      <c r="BQL124" s="1845"/>
      <c r="BQM124" s="1538"/>
      <c r="BQN124" s="1845"/>
      <c r="BQO124" s="1538"/>
      <c r="BQP124" s="1845"/>
      <c r="BQQ124" s="1538"/>
      <c r="BQR124" s="1845"/>
      <c r="BQS124" s="1538"/>
      <c r="BQT124" s="1845"/>
      <c r="BQU124" s="1538"/>
      <c r="BQV124" s="1845"/>
      <c r="BQW124" s="1538"/>
      <c r="BQX124" s="1845"/>
      <c r="BQY124" s="1538"/>
      <c r="BQZ124" s="1845"/>
      <c r="BRA124" s="1538"/>
      <c r="BRB124" s="1845"/>
      <c r="BRC124" s="1538"/>
      <c r="BRD124" s="1845"/>
      <c r="BRE124" s="1538"/>
      <c r="BRF124" s="1845"/>
      <c r="BRG124" s="1538"/>
      <c r="BRH124" s="1845"/>
      <c r="BRI124" s="1538"/>
      <c r="BRJ124" s="1845"/>
      <c r="BRK124" s="1538"/>
      <c r="BRL124" s="1845"/>
      <c r="BRM124" s="1538"/>
      <c r="BRN124" s="1845"/>
      <c r="BRO124" s="1538"/>
      <c r="BRP124" s="1845"/>
      <c r="BRQ124" s="1538"/>
      <c r="BRR124" s="1845"/>
      <c r="BRS124" s="1538"/>
      <c r="BRT124" s="1845"/>
      <c r="BRU124" s="1538"/>
      <c r="BRV124" s="1845"/>
      <c r="BRW124" s="1538"/>
      <c r="BRX124" s="1845"/>
      <c r="BRY124" s="1538"/>
      <c r="BRZ124" s="1845"/>
      <c r="BSA124" s="1538"/>
      <c r="BSB124" s="1845"/>
      <c r="BSC124" s="1538"/>
      <c r="BSD124" s="1845"/>
      <c r="BSE124" s="1538"/>
      <c r="BSF124" s="1845"/>
      <c r="BSG124" s="1538"/>
      <c r="BSH124" s="1845"/>
      <c r="BSI124" s="1538"/>
      <c r="BSJ124" s="1845"/>
      <c r="BSK124" s="1538"/>
      <c r="BSL124" s="1845"/>
      <c r="BSM124" s="1538"/>
      <c r="BSN124" s="1845"/>
      <c r="BSO124" s="1538"/>
      <c r="BSP124" s="1845"/>
      <c r="BSQ124" s="1538"/>
      <c r="BSR124" s="1845"/>
      <c r="BSS124" s="1538"/>
      <c r="BST124" s="1845"/>
      <c r="BSU124" s="1538"/>
      <c r="BSV124" s="1845"/>
      <c r="BSW124" s="1538"/>
      <c r="BSX124" s="1845"/>
      <c r="BSY124" s="1538"/>
      <c r="BSZ124" s="1845"/>
      <c r="BTA124" s="1538"/>
      <c r="BTB124" s="1845"/>
      <c r="BTC124" s="1538"/>
      <c r="BTD124" s="1845"/>
      <c r="BTE124" s="1538"/>
      <c r="BTF124" s="1845"/>
      <c r="BTG124" s="1538"/>
      <c r="BTH124" s="1845"/>
      <c r="BTI124" s="1538"/>
      <c r="BTJ124" s="1845"/>
      <c r="BTK124" s="1538"/>
      <c r="BTL124" s="1845"/>
      <c r="BTM124" s="1538"/>
      <c r="BTN124" s="1845"/>
      <c r="BTO124" s="1538"/>
      <c r="BTP124" s="1845"/>
      <c r="BTQ124" s="1538"/>
      <c r="BTR124" s="1845"/>
      <c r="BTS124" s="1538"/>
      <c r="BTT124" s="1845"/>
      <c r="BTU124" s="1538"/>
      <c r="BTV124" s="1845"/>
      <c r="BTW124" s="1538"/>
      <c r="BTX124" s="1845"/>
      <c r="BTY124" s="1538"/>
      <c r="BTZ124" s="1845"/>
      <c r="BUA124" s="1538"/>
      <c r="BUB124" s="1845"/>
      <c r="BUC124" s="1538"/>
      <c r="BUD124" s="1845"/>
      <c r="BUE124" s="1538"/>
      <c r="BUF124" s="1845"/>
      <c r="BUG124" s="1538"/>
      <c r="BUH124" s="1845"/>
      <c r="BUI124" s="1538"/>
      <c r="BUJ124" s="1845"/>
      <c r="BUK124" s="1538"/>
      <c r="BUL124" s="1845"/>
      <c r="BUM124" s="1538"/>
      <c r="BUN124" s="1845"/>
      <c r="BUO124" s="1538"/>
      <c r="BUP124" s="1845"/>
      <c r="BUQ124" s="1538"/>
      <c r="BUR124" s="1845"/>
      <c r="BUS124" s="1538"/>
      <c r="BUT124" s="1845"/>
      <c r="BUU124" s="1538"/>
      <c r="BUV124" s="1845"/>
      <c r="BUW124" s="1538"/>
      <c r="BUX124" s="1845"/>
      <c r="BUY124" s="1538"/>
      <c r="BUZ124" s="1845"/>
      <c r="BVA124" s="1538"/>
      <c r="BVB124" s="1845"/>
      <c r="BVC124" s="1538"/>
      <c r="BVD124" s="1845"/>
      <c r="BVE124" s="1538"/>
      <c r="BVF124" s="1845"/>
      <c r="BVG124" s="1538"/>
      <c r="BVH124" s="1845"/>
      <c r="BVI124" s="1538"/>
      <c r="BVJ124" s="1845"/>
      <c r="BVK124" s="1538"/>
      <c r="BVL124" s="1845"/>
      <c r="BVM124" s="1538"/>
      <c r="BVN124" s="1845"/>
      <c r="BVO124" s="1538"/>
      <c r="BVP124" s="1845"/>
      <c r="BVQ124" s="1538"/>
      <c r="BVR124" s="1845"/>
      <c r="BVS124" s="1538"/>
      <c r="BVT124" s="1845"/>
      <c r="BVU124" s="1538"/>
      <c r="BVV124" s="1845"/>
      <c r="BVW124" s="1538"/>
      <c r="BVX124" s="1845"/>
      <c r="BVY124" s="1538"/>
      <c r="BVZ124" s="1845"/>
      <c r="BWA124" s="1538"/>
      <c r="BWB124" s="1845"/>
      <c r="BWC124" s="1538"/>
      <c r="BWD124" s="1845"/>
      <c r="BWE124" s="1538"/>
      <c r="BWF124" s="1845"/>
      <c r="BWG124" s="1538"/>
      <c r="BWH124" s="1845"/>
      <c r="BWI124" s="1538"/>
      <c r="BWJ124" s="1845"/>
      <c r="BWK124" s="1538"/>
      <c r="BWL124" s="1845"/>
      <c r="BWM124" s="1538"/>
      <c r="BWN124" s="1845"/>
      <c r="BWO124" s="1538"/>
      <c r="BWP124" s="1845"/>
      <c r="BWQ124" s="1538"/>
      <c r="BWR124" s="1845"/>
      <c r="BWS124" s="1538"/>
      <c r="BWT124" s="1845"/>
      <c r="BWU124" s="1538"/>
      <c r="BWV124" s="1845"/>
      <c r="BWW124" s="1538"/>
      <c r="BWX124" s="1845"/>
      <c r="BWY124" s="1538"/>
      <c r="BWZ124" s="1845"/>
      <c r="BXA124" s="1538"/>
      <c r="BXB124" s="1845"/>
      <c r="BXC124" s="1538"/>
      <c r="BXD124" s="1845"/>
      <c r="BXE124" s="1538"/>
      <c r="BXF124" s="1845"/>
      <c r="BXG124" s="1538"/>
      <c r="BXH124" s="1845"/>
      <c r="BXI124" s="1538"/>
      <c r="BXJ124" s="1845"/>
      <c r="BXK124" s="1538"/>
      <c r="BXL124" s="1845"/>
      <c r="BXM124" s="1538"/>
      <c r="BXN124" s="1845"/>
      <c r="BXO124" s="1538"/>
      <c r="BXP124" s="1845"/>
      <c r="BXQ124" s="1538"/>
      <c r="BXR124" s="1845"/>
      <c r="BXS124" s="1538"/>
      <c r="BXT124" s="1845"/>
      <c r="BXU124" s="1538"/>
      <c r="BXV124" s="1845"/>
      <c r="BXW124" s="1538"/>
      <c r="BXX124" s="1845"/>
      <c r="BXY124" s="1538"/>
      <c r="BXZ124" s="1845"/>
      <c r="BYA124" s="1538"/>
      <c r="BYB124" s="1845"/>
      <c r="BYC124" s="1538"/>
      <c r="BYD124" s="1845"/>
      <c r="BYE124" s="1538"/>
      <c r="BYF124" s="1845"/>
      <c r="BYG124" s="1538"/>
      <c r="BYH124" s="1845"/>
      <c r="BYI124" s="1538"/>
      <c r="BYJ124" s="1845"/>
      <c r="BYK124" s="1538"/>
      <c r="BYL124" s="1845"/>
      <c r="BYM124" s="1538"/>
      <c r="BYN124" s="1845"/>
      <c r="BYO124" s="1538"/>
      <c r="BYP124" s="1845"/>
      <c r="BYQ124" s="1538"/>
      <c r="BYR124" s="1845"/>
      <c r="BYS124" s="1538"/>
      <c r="BYT124" s="1845"/>
      <c r="BYU124" s="1538"/>
      <c r="BYV124" s="1845"/>
      <c r="BYW124" s="1538"/>
      <c r="BYX124" s="1845"/>
      <c r="BYY124" s="1538"/>
      <c r="BYZ124" s="1845"/>
      <c r="BZA124" s="1538"/>
      <c r="BZB124" s="1845"/>
      <c r="BZC124" s="1538"/>
      <c r="BZD124" s="1845"/>
      <c r="BZE124" s="1538"/>
      <c r="BZF124" s="1845"/>
      <c r="BZG124" s="1538"/>
      <c r="BZH124" s="1845"/>
      <c r="BZI124" s="1538"/>
      <c r="BZJ124" s="1845"/>
      <c r="BZK124" s="1538"/>
      <c r="BZL124" s="1845"/>
      <c r="BZM124" s="1538"/>
      <c r="BZN124" s="1845"/>
      <c r="BZO124" s="1538"/>
      <c r="BZP124" s="1845"/>
      <c r="BZQ124" s="1538"/>
      <c r="BZR124" s="1845"/>
      <c r="BZS124" s="1538"/>
      <c r="BZT124" s="1845"/>
      <c r="BZU124" s="1538"/>
      <c r="BZV124" s="1845"/>
      <c r="BZW124" s="1538"/>
      <c r="BZX124" s="1845"/>
      <c r="BZY124" s="1538"/>
      <c r="BZZ124" s="1845"/>
      <c r="CAA124" s="1538"/>
      <c r="CAB124" s="1845"/>
      <c r="CAC124" s="1538"/>
      <c r="CAD124" s="1845"/>
      <c r="CAE124" s="1538"/>
      <c r="CAF124" s="1845"/>
      <c r="CAG124" s="1538"/>
      <c r="CAH124" s="1845"/>
      <c r="CAI124" s="1538"/>
      <c r="CAJ124" s="1845"/>
      <c r="CAK124" s="1538"/>
      <c r="CAL124" s="1845"/>
      <c r="CAM124" s="1538"/>
      <c r="CAN124" s="1845"/>
      <c r="CAO124" s="1538"/>
      <c r="CAP124" s="1845"/>
      <c r="CAQ124" s="1538"/>
      <c r="CAR124" s="1845"/>
      <c r="CAS124" s="1538"/>
      <c r="CAT124" s="1845"/>
      <c r="CAU124" s="1538"/>
      <c r="CAV124" s="1845"/>
      <c r="CAW124" s="1538"/>
      <c r="CAX124" s="1845"/>
      <c r="CAY124" s="1538"/>
      <c r="CAZ124" s="1845"/>
      <c r="CBA124" s="1538"/>
      <c r="CBB124" s="1845"/>
      <c r="CBC124" s="1538"/>
      <c r="CBD124" s="1845"/>
      <c r="CBE124" s="1538"/>
      <c r="CBF124" s="1845"/>
      <c r="CBG124" s="1538"/>
      <c r="CBH124" s="1845"/>
      <c r="CBI124" s="1538"/>
      <c r="CBJ124" s="1845"/>
      <c r="CBK124" s="1538"/>
      <c r="CBL124" s="1845"/>
      <c r="CBM124" s="1538"/>
      <c r="CBN124" s="1845"/>
      <c r="CBO124" s="1538"/>
      <c r="CBP124" s="1845"/>
      <c r="CBQ124" s="1538"/>
      <c r="CBR124" s="1845"/>
      <c r="CBS124" s="1538"/>
      <c r="CBT124" s="1845"/>
      <c r="CBU124" s="1538"/>
      <c r="CBV124" s="1845"/>
      <c r="CBW124" s="1538"/>
      <c r="CBX124" s="1845"/>
      <c r="CBY124" s="1538"/>
      <c r="CBZ124" s="1845"/>
      <c r="CCA124" s="1538"/>
      <c r="CCB124" s="1845"/>
      <c r="CCC124" s="1538"/>
      <c r="CCD124" s="1845"/>
      <c r="CCE124" s="1538"/>
      <c r="CCF124" s="1845"/>
      <c r="CCG124" s="1538"/>
      <c r="CCH124" s="1845"/>
      <c r="CCI124" s="1538"/>
      <c r="CCJ124" s="1845"/>
      <c r="CCK124" s="1538"/>
      <c r="CCL124" s="1845"/>
      <c r="CCM124" s="1538"/>
      <c r="CCN124" s="1845"/>
      <c r="CCO124" s="1538"/>
      <c r="CCP124" s="1845"/>
      <c r="CCQ124" s="1538"/>
      <c r="CCR124" s="1845"/>
      <c r="CCS124" s="1538"/>
      <c r="CCT124" s="1845"/>
      <c r="CCU124" s="1538"/>
      <c r="CCV124" s="1845"/>
      <c r="CCW124" s="1538"/>
      <c r="CCX124" s="1845"/>
      <c r="CCY124" s="1538"/>
      <c r="CCZ124" s="1845"/>
      <c r="CDA124" s="1538"/>
      <c r="CDB124" s="1845"/>
      <c r="CDC124" s="1538"/>
      <c r="CDD124" s="1845"/>
      <c r="CDE124" s="1538"/>
      <c r="CDF124" s="1845"/>
      <c r="CDG124" s="1538"/>
      <c r="CDH124" s="1845"/>
      <c r="CDI124" s="1538"/>
      <c r="CDJ124" s="1845"/>
      <c r="CDK124" s="1538"/>
      <c r="CDL124" s="1845"/>
      <c r="CDM124" s="1538"/>
      <c r="CDN124" s="1845"/>
      <c r="CDO124" s="1538"/>
      <c r="CDP124" s="1845"/>
      <c r="CDQ124" s="1538"/>
      <c r="CDR124" s="1845"/>
      <c r="CDS124" s="1538"/>
      <c r="CDT124" s="1845"/>
      <c r="CDU124" s="1538"/>
      <c r="CDV124" s="1845"/>
      <c r="CDW124" s="1538"/>
      <c r="CDX124" s="1845"/>
      <c r="CDY124" s="1538"/>
      <c r="CDZ124" s="1845"/>
      <c r="CEA124" s="1538"/>
      <c r="CEB124" s="1845"/>
      <c r="CEC124" s="1538"/>
      <c r="CED124" s="1845"/>
      <c r="CEE124" s="1538"/>
      <c r="CEF124" s="1845"/>
      <c r="CEG124" s="1538"/>
      <c r="CEH124" s="1845"/>
      <c r="CEI124" s="1538"/>
      <c r="CEJ124" s="1845"/>
      <c r="CEK124" s="1538"/>
      <c r="CEL124" s="1845"/>
      <c r="CEM124" s="1538"/>
      <c r="CEN124" s="1845"/>
      <c r="CEO124" s="1538"/>
      <c r="CEP124" s="1845"/>
      <c r="CEQ124" s="1538"/>
      <c r="CER124" s="1845"/>
      <c r="CES124" s="1538"/>
      <c r="CET124" s="1845"/>
      <c r="CEU124" s="1538"/>
      <c r="CEV124" s="1845"/>
      <c r="CEW124" s="1538"/>
      <c r="CEX124" s="1845"/>
      <c r="CEY124" s="1538"/>
      <c r="CEZ124" s="1845"/>
      <c r="CFA124" s="1538"/>
      <c r="CFB124" s="1845"/>
      <c r="CFC124" s="1538"/>
      <c r="CFD124" s="1845"/>
      <c r="CFE124" s="1538"/>
      <c r="CFF124" s="1845"/>
      <c r="CFG124" s="1538"/>
      <c r="CFH124" s="1845"/>
      <c r="CFI124" s="1538"/>
      <c r="CFJ124" s="1845"/>
      <c r="CFK124" s="1538"/>
      <c r="CFL124" s="1845"/>
      <c r="CFM124" s="1538"/>
      <c r="CFN124" s="1845"/>
      <c r="CFO124" s="1538"/>
      <c r="CFP124" s="1845"/>
      <c r="CFQ124" s="1538"/>
      <c r="CFR124" s="1845"/>
      <c r="CFS124" s="1538"/>
      <c r="CFT124" s="1845"/>
      <c r="CFU124" s="1538"/>
      <c r="CFV124" s="1845"/>
      <c r="CFW124" s="1538"/>
      <c r="CFX124" s="1845"/>
      <c r="CFY124" s="1538"/>
      <c r="CFZ124" s="1845"/>
      <c r="CGA124" s="1538"/>
      <c r="CGB124" s="1845"/>
      <c r="CGC124" s="1538"/>
      <c r="CGD124" s="1845"/>
      <c r="CGE124" s="1538"/>
      <c r="CGF124" s="1845"/>
      <c r="CGG124" s="1538"/>
      <c r="CGH124" s="1845"/>
      <c r="CGI124" s="1538"/>
      <c r="CGJ124" s="1845"/>
      <c r="CGK124" s="1538"/>
      <c r="CGL124" s="1845"/>
      <c r="CGM124" s="1538"/>
      <c r="CGN124" s="1845"/>
      <c r="CGO124" s="1538"/>
      <c r="CGP124" s="1845"/>
      <c r="CGQ124" s="1538"/>
      <c r="CGR124" s="1845"/>
      <c r="CGS124" s="1538"/>
      <c r="CGT124" s="1845"/>
      <c r="CGU124" s="1538"/>
      <c r="CGV124" s="1845"/>
      <c r="CGW124" s="1538"/>
      <c r="CGX124" s="1845"/>
      <c r="CGY124" s="1538"/>
      <c r="CGZ124" s="1845"/>
      <c r="CHA124" s="1538"/>
      <c r="CHB124" s="1845"/>
      <c r="CHC124" s="1538"/>
      <c r="CHD124" s="1845"/>
      <c r="CHE124" s="1538"/>
      <c r="CHF124" s="1845"/>
      <c r="CHG124" s="1538"/>
      <c r="CHH124" s="1845"/>
      <c r="CHI124" s="1538"/>
      <c r="CHJ124" s="1845"/>
      <c r="CHK124" s="1538"/>
      <c r="CHL124" s="1845"/>
      <c r="CHM124" s="1538"/>
      <c r="CHN124" s="1845"/>
      <c r="CHO124" s="1538"/>
      <c r="CHP124" s="1845"/>
      <c r="CHQ124" s="1538"/>
      <c r="CHR124" s="1845"/>
      <c r="CHS124" s="1538"/>
      <c r="CHT124" s="1845"/>
      <c r="CHU124" s="1538"/>
      <c r="CHV124" s="1845"/>
      <c r="CHW124" s="1538"/>
      <c r="CHX124" s="1845"/>
      <c r="CHY124" s="1538"/>
      <c r="CHZ124" s="1845"/>
      <c r="CIA124" s="1538"/>
      <c r="CIB124" s="1845"/>
      <c r="CIC124" s="1538"/>
      <c r="CID124" s="1845"/>
      <c r="CIE124" s="1538"/>
      <c r="CIF124" s="1845"/>
      <c r="CIG124" s="1538"/>
      <c r="CIH124" s="1845"/>
      <c r="CII124" s="1538"/>
      <c r="CIJ124" s="1845"/>
      <c r="CIK124" s="1538"/>
      <c r="CIL124" s="1845"/>
      <c r="CIM124" s="1538"/>
      <c r="CIN124" s="1845"/>
      <c r="CIO124" s="1538"/>
      <c r="CIP124" s="1845"/>
      <c r="CIQ124" s="1538"/>
      <c r="CIR124" s="1845"/>
      <c r="CIS124" s="1538"/>
      <c r="CIT124" s="1845"/>
      <c r="CIU124" s="1538"/>
      <c r="CIV124" s="1845"/>
      <c r="CIW124" s="1538"/>
      <c r="CIX124" s="1845"/>
      <c r="CIY124" s="1538"/>
      <c r="CIZ124" s="1845"/>
      <c r="CJA124" s="1538"/>
      <c r="CJB124" s="1845"/>
      <c r="CJC124" s="1538"/>
      <c r="CJD124" s="1845"/>
      <c r="CJE124" s="1538"/>
      <c r="CJF124" s="1845"/>
      <c r="CJG124" s="1538"/>
      <c r="CJH124" s="1845"/>
      <c r="CJI124" s="1538"/>
      <c r="CJJ124" s="1845"/>
      <c r="CJK124" s="1538"/>
      <c r="CJL124" s="1845"/>
      <c r="CJM124" s="1538"/>
      <c r="CJN124" s="1845"/>
      <c r="CJO124" s="1538"/>
      <c r="CJP124" s="1845"/>
      <c r="CJQ124" s="1538"/>
      <c r="CJR124" s="1845"/>
      <c r="CJS124" s="1538"/>
      <c r="CJT124" s="1845"/>
      <c r="CJU124" s="1538"/>
      <c r="CJV124" s="1845"/>
      <c r="CJW124" s="1538"/>
      <c r="CJX124" s="1845"/>
      <c r="CJY124" s="1538"/>
      <c r="CJZ124" s="1845"/>
      <c r="CKA124" s="1538"/>
      <c r="CKB124" s="1845"/>
      <c r="CKC124" s="1538"/>
      <c r="CKD124" s="1845"/>
      <c r="CKE124" s="1538"/>
      <c r="CKF124" s="1845"/>
      <c r="CKG124" s="1538"/>
      <c r="CKH124" s="1845"/>
      <c r="CKI124" s="1538"/>
      <c r="CKJ124" s="1845"/>
      <c r="CKK124" s="1538"/>
      <c r="CKL124" s="1845"/>
      <c r="CKM124" s="1538"/>
      <c r="CKN124" s="1845"/>
      <c r="CKO124" s="1538"/>
      <c r="CKP124" s="1845"/>
      <c r="CKQ124" s="1538"/>
      <c r="CKR124" s="1845"/>
      <c r="CKS124" s="1538"/>
      <c r="CKT124" s="1845"/>
      <c r="CKU124" s="1538"/>
      <c r="CKV124" s="1845"/>
      <c r="CKW124" s="1538"/>
      <c r="CKX124" s="1845"/>
      <c r="CKY124" s="1538"/>
      <c r="CKZ124" s="1845"/>
      <c r="CLA124" s="1538"/>
      <c r="CLB124" s="1845"/>
      <c r="CLC124" s="1538"/>
      <c r="CLD124" s="1845"/>
      <c r="CLE124" s="1538"/>
      <c r="CLF124" s="1845"/>
      <c r="CLG124" s="1538"/>
      <c r="CLH124" s="1845"/>
      <c r="CLI124" s="1538"/>
      <c r="CLJ124" s="1845"/>
      <c r="CLK124" s="1538"/>
      <c r="CLL124" s="1845"/>
      <c r="CLM124" s="1538"/>
      <c r="CLN124" s="1845"/>
      <c r="CLO124" s="1538"/>
      <c r="CLP124" s="1845"/>
      <c r="CLQ124" s="1538"/>
      <c r="CLR124" s="1845"/>
      <c r="CLS124" s="1538"/>
      <c r="CLT124" s="1845"/>
      <c r="CLU124" s="1538"/>
      <c r="CLV124" s="1845"/>
      <c r="CLW124" s="1538"/>
      <c r="CLX124" s="1845"/>
      <c r="CLY124" s="1538"/>
      <c r="CLZ124" s="1845"/>
      <c r="CMA124" s="1538"/>
      <c r="CMB124" s="1845"/>
      <c r="CMC124" s="1538"/>
      <c r="CMD124" s="1845"/>
      <c r="CME124" s="1538"/>
      <c r="CMF124" s="1845"/>
      <c r="CMG124" s="1538"/>
      <c r="CMH124" s="1845"/>
      <c r="CMI124" s="1538"/>
      <c r="CMJ124" s="1845"/>
      <c r="CMK124" s="1538"/>
      <c r="CML124" s="1845"/>
      <c r="CMM124" s="1538"/>
      <c r="CMN124" s="1845"/>
      <c r="CMO124" s="1538"/>
      <c r="CMP124" s="1845"/>
      <c r="CMQ124" s="1538"/>
      <c r="CMR124" s="1845"/>
      <c r="CMS124" s="1538"/>
      <c r="CMT124" s="1845"/>
      <c r="CMU124" s="1538"/>
      <c r="CMV124" s="1845"/>
      <c r="CMW124" s="1538"/>
      <c r="CMX124" s="1845"/>
      <c r="CMY124" s="1538"/>
      <c r="CMZ124" s="1845"/>
      <c r="CNA124" s="1538"/>
      <c r="CNB124" s="1845"/>
      <c r="CNC124" s="1538"/>
      <c r="CND124" s="1845"/>
      <c r="CNE124" s="1538"/>
      <c r="CNF124" s="1845"/>
      <c r="CNG124" s="1538"/>
      <c r="CNH124" s="1845"/>
      <c r="CNI124" s="1538"/>
      <c r="CNJ124" s="1845"/>
      <c r="CNK124" s="1538"/>
      <c r="CNL124" s="1845"/>
      <c r="CNM124" s="1538"/>
      <c r="CNN124" s="1845"/>
      <c r="CNO124" s="1538"/>
      <c r="CNP124" s="1845"/>
      <c r="CNQ124" s="1538"/>
      <c r="CNR124" s="1845"/>
      <c r="CNS124" s="1538"/>
      <c r="CNT124" s="1845"/>
      <c r="CNU124" s="1538"/>
      <c r="CNV124" s="1845"/>
      <c r="CNW124" s="1538"/>
      <c r="CNX124" s="1845"/>
      <c r="CNY124" s="1538"/>
      <c r="CNZ124" s="1845"/>
      <c r="COA124" s="1538"/>
      <c r="COB124" s="1845"/>
      <c r="COC124" s="1538"/>
      <c r="COD124" s="1845"/>
      <c r="COE124" s="1538"/>
      <c r="COF124" s="1845"/>
      <c r="COG124" s="1538"/>
      <c r="COH124" s="1845"/>
      <c r="COI124" s="1538"/>
      <c r="COJ124" s="1845"/>
      <c r="COK124" s="1538"/>
      <c r="COL124" s="1845"/>
      <c r="COM124" s="1538"/>
      <c r="CON124" s="1845"/>
      <c r="COO124" s="1538"/>
      <c r="COP124" s="1845"/>
      <c r="COQ124" s="1538"/>
      <c r="COR124" s="1845"/>
      <c r="COS124" s="1538"/>
      <c r="COT124" s="1845"/>
      <c r="COU124" s="1538"/>
      <c r="COV124" s="1845"/>
      <c r="COW124" s="1538"/>
      <c r="COX124" s="1845"/>
      <c r="COY124" s="1538"/>
      <c r="COZ124" s="1845"/>
      <c r="CPA124" s="1538"/>
      <c r="CPB124" s="1845"/>
      <c r="CPC124" s="1538"/>
      <c r="CPD124" s="1845"/>
      <c r="CPE124" s="1538"/>
      <c r="CPF124" s="1845"/>
      <c r="CPG124" s="1538"/>
      <c r="CPH124" s="1845"/>
      <c r="CPI124" s="1538"/>
      <c r="CPJ124" s="1845"/>
      <c r="CPK124" s="1538"/>
      <c r="CPL124" s="1845"/>
      <c r="CPM124" s="1538"/>
      <c r="CPN124" s="1845"/>
      <c r="CPO124" s="1538"/>
      <c r="CPP124" s="1845"/>
      <c r="CPQ124" s="1538"/>
      <c r="CPR124" s="1845"/>
      <c r="CPS124" s="1538"/>
      <c r="CPT124" s="1845"/>
      <c r="CPU124" s="1538"/>
      <c r="CPV124" s="1845"/>
      <c r="CPW124" s="1538"/>
      <c r="CPX124" s="1845"/>
      <c r="CPY124" s="1538"/>
      <c r="CPZ124" s="1845"/>
      <c r="CQA124" s="1538"/>
      <c r="CQB124" s="1845"/>
      <c r="CQC124" s="1538"/>
      <c r="CQD124" s="1845"/>
      <c r="CQE124" s="1538"/>
      <c r="CQF124" s="1845"/>
      <c r="CQG124" s="1538"/>
      <c r="CQH124" s="1845"/>
      <c r="CQI124" s="1538"/>
      <c r="CQJ124" s="1845"/>
      <c r="CQK124" s="1538"/>
      <c r="CQL124" s="1845"/>
      <c r="CQM124" s="1538"/>
      <c r="CQN124" s="1845"/>
      <c r="CQO124" s="1538"/>
      <c r="CQP124" s="1845"/>
      <c r="CQQ124" s="1538"/>
      <c r="CQR124" s="1845"/>
      <c r="CQS124" s="1538"/>
      <c r="CQT124" s="1845"/>
      <c r="CQU124" s="1538"/>
      <c r="CQV124" s="1845"/>
      <c r="CQW124" s="1538"/>
      <c r="CQX124" s="1845"/>
      <c r="CQY124" s="1538"/>
      <c r="CQZ124" s="1845"/>
      <c r="CRA124" s="1538"/>
      <c r="CRB124" s="1845"/>
      <c r="CRC124" s="1538"/>
      <c r="CRD124" s="1845"/>
      <c r="CRE124" s="1538"/>
      <c r="CRF124" s="1845"/>
      <c r="CRG124" s="1538"/>
      <c r="CRH124" s="1845"/>
      <c r="CRI124" s="1538"/>
      <c r="CRJ124" s="1845"/>
      <c r="CRK124" s="1538"/>
      <c r="CRL124" s="1845"/>
      <c r="CRM124" s="1538"/>
      <c r="CRN124" s="1845"/>
      <c r="CRO124" s="1538"/>
      <c r="CRP124" s="1845"/>
      <c r="CRQ124" s="1538"/>
      <c r="CRR124" s="1845"/>
      <c r="CRS124" s="1538"/>
      <c r="CRT124" s="1845"/>
      <c r="CRU124" s="1538"/>
      <c r="CRV124" s="1845"/>
      <c r="CRW124" s="1538"/>
      <c r="CRX124" s="1845"/>
      <c r="CRY124" s="1538"/>
      <c r="CRZ124" s="1845"/>
      <c r="CSA124" s="1538"/>
      <c r="CSB124" s="1845"/>
      <c r="CSC124" s="1538"/>
      <c r="CSD124" s="1845"/>
      <c r="CSE124" s="1538"/>
      <c r="CSF124" s="1845"/>
      <c r="CSG124" s="1538"/>
      <c r="CSH124" s="1845"/>
      <c r="CSI124" s="1538"/>
      <c r="CSJ124" s="1845"/>
      <c r="CSK124" s="1538"/>
      <c r="CSL124" s="1845"/>
      <c r="CSM124" s="1538"/>
      <c r="CSN124" s="1845"/>
      <c r="CSO124" s="1538"/>
      <c r="CSP124" s="1845"/>
      <c r="CSQ124" s="1538"/>
      <c r="CSR124" s="1845"/>
      <c r="CSS124" s="1538"/>
      <c r="CST124" s="1845"/>
      <c r="CSU124" s="1538"/>
      <c r="CSV124" s="1845"/>
      <c r="CSW124" s="1538"/>
      <c r="CSX124" s="1845"/>
      <c r="CSY124" s="1538"/>
      <c r="CSZ124" s="1845"/>
      <c r="CTA124" s="1538"/>
      <c r="CTB124" s="1845"/>
      <c r="CTC124" s="1538"/>
      <c r="CTD124" s="1845"/>
      <c r="CTE124" s="1538"/>
      <c r="CTF124" s="1845"/>
      <c r="CTG124" s="1538"/>
      <c r="CTH124" s="1845"/>
      <c r="CTI124" s="1538"/>
      <c r="CTJ124" s="1845"/>
      <c r="CTK124" s="1538"/>
      <c r="CTL124" s="1845"/>
      <c r="CTM124" s="1538"/>
      <c r="CTN124" s="1845"/>
      <c r="CTO124" s="1538"/>
      <c r="CTP124" s="1845"/>
      <c r="CTQ124" s="1538"/>
      <c r="CTR124" s="1845"/>
      <c r="CTS124" s="1538"/>
      <c r="CTT124" s="1845"/>
      <c r="CTU124" s="1538"/>
      <c r="CTV124" s="1845"/>
      <c r="CTW124" s="1538"/>
      <c r="CTX124" s="1845"/>
      <c r="CTY124" s="1538"/>
      <c r="CTZ124" s="1845"/>
      <c r="CUA124" s="1538"/>
      <c r="CUB124" s="1845"/>
      <c r="CUC124" s="1538"/>
      <c r="CUD124" s="1845"/>
      <c r="CUE124" s="1538"/>
      <c r="CUF124" s="1845"/>
      <c r="CUG124" s="1538"/>
      <c r="CUH124" s="1845"/>
      <c r="CUI124" s="1538"/>
      <c r="CUJ124" s="1845"/>
      <c r="CUK124" s="1538"/>
      <c r="CUL124" s="1845"/>
      <c r="CUM124" s="1538"/>
      <c r="CUN124" s="1845"/>
      <c r="CUO124" s="1538"/>
      <c r="CUP124" s="1845"/>
      <c r="CUQ124" s="1538"/>
      <c r="CUR124" s="1845"/>
      <c r="CUS124" s="1538"/>
      <c r="CUT124" s="1845"/>
      <c r="CUU124" s="1538"/>
      <c r="CUV124" s="1845"/>
      <c r="CUW124" s="1538"/>
      <c r="CUX124" s="1845"/>
      <c r="CUY124" s="1538"/>
      <c r="CUZ124" s="1845"/>
      <c r="CVA124" s="1538"/>
      <c r="CVB124" s="1845"/>
      <c r="CVC124" s="1538"/>
      <c r="CVD124" s="1845"/>
      <c r="CVE124" s="1538"/>
      <c r="CVF124" s="1845"/>
      <c r="CVG124" s="1538"/>
      <c r="CVH124" s="1845"/>
      <c r="CVI124" s="1538"/>
      <c r="CVJ124" s="1845"/>
      <c r="CVK124" s="1538"/>
      <c r="CVL124" s="1845"/>
      <c r="CVM124" s="1538"/>
      <c r="CVN124" s="1845"/>
      <c r="CVO124" s="1538"/>
      <c r="CVP124" s="1845"/>
      <c r="CVQ124" s="1538"/>
      <c r="CVR124" s="1845"/>
      <c r="CVS124" s="1538"/>
      <c r="CVT124" s="1845"/>
      <c r="CVU124" s="1538"/>
      <c r="CVV124" s="1845"/>
      <c r="CVW124" s="1538"/>
      <c r="CVX124" s="1845"/>
      <c r="CVY124" s="1538"/>
      <c r="CVZ124" s="1845"/>
      <c r="CWA124" s="1538"/>
      <c r="CWB124" s="1845"/>
      <c r="CWC124" s="1538"/>
      <c r="CWD124" s="1845"/>
      <c r="CWE124" s="1538"/>
      <c r="CWF124" s="1845"/>
      <c r="CWG124" s="1538"/>
      <c r="CWH124" s="1845"/>
      <c r="CWI124" s="1538"/>
      <c r="CWJ124" s="1845"/>
      <c r="CWK124" s="1538"/>
      <c r="CWL124" s="1845"/>
      <c r="CWM124" s="1538"/>
      <c r="CWN124" s="1845"/>
      <c r="CWO124" s="1538"/>
      <c r="CWP124" s="1845"/>
      <c r="CWQ124" s="1538"/>
      <c r="CWR124" s="1845"/>
      <c r="CWS124" s="1538"/>
      <c r="CWT124" s="1845"/>
      <c r="CWU124" s="1538"/>
      <c r="CWV124" s="1845"/>
      <c r="CWW124" s="1538"/>
      <c r="CWX124" s="1845"/>
      <c r="CWY124" s="1538"/>
      <c r="CWZ124" s="1845"/>
      <c r="CXA124" s="1538"/>
      <c r="CXB124" s="1845"/>
      <c r="CXC124" s="1538"/>
      <c r="CXD124" s="1845"/>
      <c r="CXE124" s="1538"/>
      <c r="CXF124" s="1845"/>
      <c r="CXG124" s="1538"/>
      <c r="CXH124" s="1845"/>
      <c r="CXI124" s="1538"/>
      <c r="CXJ124" s="1845"/>
      <c r="CXK124" s="1538"/>
      <c r="CXL124" s="1845"/>
      <c r="CXM124" s="1538"/>
      <c r="CXN124" s="1845"/>
      <c r="CXO124" s="1538"/>
      <c r="CXP124" s="1845"/>
      <c r="CXQ124" s="1538"/>
      <c r="CXR124" s="1845"/>
      <c r="CXS124" s="1538"/>
      <c r="CXT124" s="1845"/>
      <c r="CXU124" s="1538"/>
      <c r="CXV124" s="1845"/>
      <c r="CXW124" s="1538"/>
      <c r="CXX124" s="1845"/>
      <c r="CXY124" s="1538"/>
      <c r="CXZ124" s="1845"/>
      <c r="CYA124" s="1538"/>
      <c r="CYB124" s="1845"/>
      <c r="CYC124" s="1538"/>
      <c r="CYD124" s="1845"/>
      <c r="CYE124" s="1538"/>
      <c r="CYF124" s="1845"/>
      <c r="CYG124" s="1538"/>
      <c r="CYH124" s="1845"/>
      <c r="CYI124" s="1538"/>
      <c r="CYJ124" s="1845"/>
      <c r="CYK124" s="1538"/>
      <c r="CYL124" s="1845"/>
      <c r="CYM124" s="1538"/>
      <c r="CYN124" s="1845"/>
      <c r="CYO124" s="1538"/>
      <c r="CYP124" s="1845"/>
      <c r="CYQ124" s="1538"/>
      <c r="CYR124" s="1845"/>
      <c r="CYS124" s="1538"/>
      <c r="CYT124" s="1845"/>
      <c r="CYU124" s="1538"/>
      <c r="CYV124" s="1845"/>
      <c r="CYW124" s="1538"/>
      <c r="CYX124" s="1845"/>
      <c r="CYY124" s="1538"/>
      <c r="CYZ124" s="1845"/>
      <c r="CZA124" s="1538"/>
      <c r="CZB124" s="1845"/>
      <c r="CZC124" s="1538"/>
      <c r="CZD124" s="1845"/>
      <c r="CZE124" s="1538"/>
      <c r="CZF124" s="1845"/>
      <c r="CZG124" s="1538"/>
      <c r="CZH124" s="1845"/>
      <c r="CZI124" s="1538"/>
      <c r="CZJ124" s="1845"/>
      <c r="CZK124" s="1538"/>
      <c r="CZL124" s="1845"/>
      <c r="CZM124" s="1538"/>
      <c r="CZN124" s="1845"/>
      <c r="CZO124" s="1538"/>
      <c r="CZP124" s="1845"/>
      <c r="CZQ124" s="1538"/>
      <c r="CZR124" s="1845"/>
      <c r="CZS124" s="1538"/>
      <c r="CZT124" s="1845"/>
      <c r="CZU124" s="1538"/>
      <c r="CZV124" s="1845"/>
      <c r="CZW124" s="1538"/>
      <c r="CZX124" s="1845"/>
      <c r="CZY124" s="1538"/>
      <c r="CZZ124" s="1845"/>
      <c r="DAA124" s="1538"/>
      <c r="DAB124" s="1845"/>
      <c r="DAC124" s="1538"/>
      <c r="DAD124" s="1845"/>
      <c r="DAE124" s="1538"/>
      <c r="DAF124" s="1845"/>
      <c r="DAG124" s="1538"/>
      <c r="DAH124" s="1845"/>
      <c r="DAI124" s="1538"/>
      <c r="DAJ124" s="1845"/>
      <c r="DAK124" s="1538"/>
      <c r="DAL124" s="1845"/>
      <c r="DAM124" s="1538"/>
      <c r="DAN124" s="1845"/>
      <c r="DAO124" s="1538"/>
      <c r="DAP124" s="1845"/>
      <c r="DAQ124" s="1538"/>
      <c r="DAR124" s="1845"/>
      <c r="DAS124" s="1538"/>
      <c r="DAT124" s="1845"/>
      <c r="DAU124" s="1538"/>
      <c r="DAV124" s="1845"/>
      <c r="DAW124" s="1538"/>
      <c r="DAX124" s="1845"/>
      <c r="DAY124" s="1538"/>
      <c r="DAZ124" s="1845"/>
      <c r="DBA124" s="1538"/>
      <c r="DBB124" s="1845"/>
      <c r="DBC124" s="1538"/>
      <c r="DBD124" s="1845"/>
      <c r="DBE124" s="1538"/>
      <c r="DBF124" s="1845"/>
      <c r="DBG124" s="1538"/>
      <c r="DBH124" s="1845"/>
      <c r="DBI124" s="1538"/>
      <c r="DBJ124" s="1845"/>
      <c r="DBK124" s="1538"/>
      <c r="DBL124" s="1845"/>
      <c r="DBM124" s="1538"/>
      <c r="DBN124" s="1845"/>
      <c r="DBO124" s="1538"/>
      <c r="DBP124" s="1845"/>
      <c r="DBQ124" s="1538"/>
      <c r="DBR124" s="1845"/>
      <c r="DBS124" s="1538"/>
      <c r="DBT124" s="1845"/>
      <c r="DBU124" s="1538"/>
      <c r="DBV124" s="1845"/>
      <c r="DBW124" s="1538"/>
      <c r="DBX124" s="1845"/>
      <c r="DBY124" s="1538"/>
      <c r="DBZ124" s="1845"/>
      <c r="DCA124" s="1538"/>
      <c r="DCB124" s="1845"/>
      <c r="DCC124" s="1538"/>
      <c r="DCD124" s="1845"/>
      <c r="DCE124" s="1538"/>
      <c r="DCF124" s="1845"/>
      <c r="DCG124" s="1538"/>
      <c r="DCH124" s="1845"/>
      <c r="DCI124" s="1538"/>
      <c r="DCJ124" s="1845"/>
      <c r="DCK124" s="1538"/>
      <c r="DCL124" s="1845"/>
      <c r="DCM124" s="1538"/>
      <c r="DCN124" s="1845"/>
      <c r="DCO124" s="1538"/>
      <c r="DCP124" s="1845"/>
      <c r="DCQ124" s="1538"/>
      <c r="DCR124" s="1845"/>
      <c r="DCS124" s="1538"/>
      <c r="DCT124" s="1845"/>
      <c r="DCU124" s="1538"/>
      <c r="DCV124" s="1845"/>
      <c r="DCW124" s="1538"/>
      <c r="DCX124" s="1845"/>
      <c r="DCY124" s="1538"/>
      <c r="DCZ124" s="1845"/>
      <c r="DDA124" s="1538"/>
      <c r="DDB124" s="1845"/>
      <c r="DDC124" s="1538"/>
      <c r="DDD124" s="1845"/>
      <c r="DDE124" s="1538"/>
      <c r="DDF124" s="1845"/>
      <c r="DDG124" s="1538"/>
      <c r="DDH124" s="1845"/>
      <c r="DDI124" s="1538"/>
      <c r="DDJ124" s="1845"/>
      <c r="DDK124" s="1538"/>
      <c r="DDL124" s="1845"/>
      <c r="DDM124" s="1538"/>
      <c r="DDN124" s="1845"/>
      <c r="DDO124" s="1538"/>
      <c r="DDP124" s="1845"/>
      <c r="DDQ124" s="1538"/>
      <c r="DDR124" s="1845"/>
      <c r="DDS124" s="1538"/>
      <c r="DDT124" s="1845"/>
      <c r="DDU124" s="1538"/>
      <c r="DDV124" s="1845"/>
      <c r="DDW124" s="1538"/>
      <c r="DDX124" s="1845"/>
      <c r="DDY124" s="1538"/>
      <c r="DDZ124" s="1845"/>
      <c r="DEA124" s="1538"/>
      <c r="DEB124" s="1845"/>
      <c r="DEC124" s="1538"/>
      <c r="DED124" s="1845"/>
      <c r="DEE124" s="1538"/>
      <c r="DEF124" s="1845"/>
      <c r="DEG124" s="1538"/>
      <c r="DEH124" s="1845"/>
      <c r="DEI124" s="1538"/>
      <c r="DEJ124" s="1845"/>
      <c r="DEK124" s="1538"/>
      <c r="DEL124" s="1845"/>
      <c r="DEM124" s="1538"/>
      <c r="DEN124" s="1845"/>
      <c r="DEO124" s="1538"/>
      <c r="DEP124" s="1845"/>
      <c r="DEQ124" s="1538"/>
      <c r="DER124" s="1845"/>
      <c r="DES124" s="1538"/>
      <c r="DET124" s="1845"/>
      <c r="DEU124" s="1538"/>
      <c r="DEV124" s="1845"/>
      <c r="DEW124" s="1538"/>
      <c r="DEX124" s="1845"/>
      <c r="DEY124" s="1538"/>
      <c r="DEZ124" s="1845"/>
      <c r="DFA124" s="1538"/>
      <c r="DFB124" s="1845"/>
      <c r="DFC124" s="1538"/>
      <c r="DFD124" s="1845"/>
      <c r="DFE124" s="1538"/>
      <c r="DFF124" s="1845"/>
      <c r="DFG124" s="1538"/>
      <c r="DFH124" s="1845"/>
      <c r="DFI124" s="1538"/>
      <c r="DFJ124" s="1845"/>
      <c r="DFK124" s="1538"/>
      <c r="DFL124" s="1845"/>
      <c r="DFM124" s="1538"/>
      <c r="DFN124" s="1845"/>
      <c r="DFO124" s="1538"/>
      <c r="DFP124" s="1845"/>
      <c r="DFQ124" s="1538"/>
      <c r="DFR124" s="1845"/>
      <c r="DFS124" s="1538"/>
      <c r="DFT124" s="1845"/>
      <c r="DFU124" s="1538"/>
      <c r="DFV124" s="1845"/>
      <c r="DFW124" s="1538"/>
      <c r="DFX124" s="1845"/>
      <c r="DFY124" s="1538"/>
      <c r="DFZ124" s="1845"/>
      <c r="DGA124" s="1538"/>
      <c r="DGB124" s="1845"/>
      <c r="DGC124" s="1538"/>
      <c r="DGD124" s="1845"/>
      <c r="DGE124" s="1538"/>
      <c r="DGF124" s="1845"/>
      <c r="DGG124" s="1538"/>
      <c r="DGH124" s="1845"/>
      <c r="DGI124" s="1538"/>
      <c r="DGJ124" s="1845"/>
      <c r="DGK124" s="1538"/>
      <c r="DGL124" s="1845"/>
      <c r="DGM124" s="1538"/>
      <c r="DGN124" s="1845"/>
      <c r="DGO124" s="1538"/>
      <c r="DGP124" s="1845"/>
      <c r="DGQ124" s="1538"/>
      <c r="DGR124" s="1845"/>
      <c r="DGS124" s="1538"/>
      <c r="DGT124" s="1845"/>
      <c r="DGU124" s="1538"/>
      <c r="DGV124" s="1845"/>
      <c r="DGW124" s="1538"/>
      <c r="DGX124" s="1845"/>
      <c r="DGY124" s="1538"/>
      <c r="DGZ124" s="1845"/>
      <c r="DHA124" s="1538"/>
      <c r="DHB124" s="1845"/>
      <c r="DHC124" s="1538"/>
      <c r="DHD124" s="1845"/>
      <c r="DHE124" s="1538"/>
      <c r="DHF124" s="1845"/>
      <c r="DHG124" s="1538"/>
      <c r="DHH124" s="1845"/>
      <c r="DHI124" s="1538"/>
      <c r="DHJ124" s="1845"/>
      <c r="DHK124" s="1538"/>
      <c r="DHL124" s="1845"/>
      <c r="DHM124" s="1538"/>
      <c r="DHN124" s="1845"/>
      <c r="DHO124" s="1538"/>
      <c r="DHP124" s="1845"/>
      <c r="DHQ124" s="1538"/>
      <c r="DHR124" s="1845"/>
      <c r="DHS124" s="1538"/>
      <c r="DHT124" s="1845"/>
      <c r="DHU124" s="1538"/>
      <c r="DHV124" s="1845"/>
      <c r="DHW124" s="1538"/>
      <c r="DHX124" s="1845"/>
      <c r="DHY124" s="1538"/>
      <c r="DHZ124" s="1845"/>
      <c r="DIA124" s="1538"/>
      <c r="DIB124" s="1845"/>
      <c r="DIC124" s="1538"/>
      <c r="DID124" s="1845"/>
      <c r="DIE124" s="1538"/>
      <c r="DIF124" s="1845"/>
      <c r="DIG124" s="1538"/>
      <c r="DIH124" s="1845"/>
      <c r="DII124" s="1538"/>
      <c r="DIJ124" s="1845"/>
      <c r="DIK124" s="1538"/>
      <c r="DIL124" s="1845"/>
      <c r="DIM124" s="1538"/>
      <c r="DIN124" s="1845"/>
      <c r="DIO124" s="1538"/>
      <c r="DIP124" s="1845"/>
      <c r="DIQ124" s="1538"/>
      <c r="DIR124" s="1845"/>
      <c r="DIS124" s="1538"/>
      <c r="DIT124" s="1845"/>
      <c r="DIU124" s="1538"/>
      <c r="DIV124" s="1845"/>
      <c r="DIW124" s="1538"/>
      <c r="DIX124" s="1845"/>
      <c r="DIY124" s="1538"/>
      <c r="DIZ124" s="1845"/>
      <c r="DJA124" s="1538"/>
      <c r="DJB124" s="1845"/>
      <c r="DJC124" s="1538"/>
      <c r="DJD124" s="1845"/>
      <c r="DJE124" s="1538"/>
      <c r="DJF124" s="1845"/>
      <c r="DJG124" s="1538"/>
      <c r="DJH124" s="1845"/>
      <c r="DJI124" s="1538"/>
      <c r="DJJ124" s="1845"/>
      <c r="DJK124" s="1538"/>
      <c r="DJL124" s="1845"/>
      <c r="DJM124" s="1538"/>
      <c r="DJN124" s="1845"/>
      <c r="DJO124" s="1538"/>
      <c r="DJP124" s="1845"/>
      <c r="DJQ124" s="1538"/>
      <c r="DJR124" s="1845"/>
      <c r="DJS124" s="1538"/>
      <c r="DJT124" s="1845"/>
      <c r="DJU124" s="1538"/>
      <c r="DJV124" s="1845"/>
      <c r="DJW124" s="1538"/>
      <c r="DJX124" s="1845"/>
      <c r="DJY124" s="1538"/>
      <c r="DJZ124" s="1845"/>
      <c r="DKA124" s="1538"/>
      <c r="DKB124" s="1845"/>
      <c r="DKC124" s="1538"/>
      <c r="DKD124" s="1845"/>
      <c r="DKE124" s="1538"/>
      <c r="DKF124" s="1845"/>
      <c r="DKG124" s="1538"/>
      <c r="DKH124" s="1845"/>
      <c r="DKI124" s="1538"/>
      <c r="DKJ124" s="1845"/>
      <c r="DKK124" s="1538"/>
      <c r="DKL124" s="1845"/>
      <c r="DKM124" s="1538"/>
      <c r="DKN124" s="1845"/>
      <c r="DKO124" s="1538"/>
      <c r="DKP124" s="1845"/>
      <c r="DKQ124" s="1538"/>
      <c r="DKR124" s="1845"/>
      <c r="DKS124" s="1538"/>
      <c r="DKT124" s="1845"/>
      <c r="DKU124" s="1538"/>
      <c r="DKV124" s="1845"/>
      <c r="DKW124" s="1538"/>
      <c r="DKX124" s="1845"/>
      <c r="DKY124" s="1538"/>
      <c r="DKZ124" s="1845"/>
      <c r="DLA124" s="1538"/>
      <c r="DLB124" s="1845"/>
      <c r="DLC124" s="1538"/>
      <c r="DLD124" s="1845"/>
      <c r="DLE124" s="1538"/>
      <c r="DLF124" s="1845"/>
      <c r="DLG124" s="1538"/>
      <c r="DLH124" s="1845"/>
      <c r="DLI124" s="1538"/>
      <c r="DLJ124" s="1845"/>
      <c r="DLK124" s="1538"/>
      <c r="DLL124" s="1845"/>
      <c r="DLM124" s="1538"/>
      <c r="DLN124" s="1845"/>
      <c r="DLO124" s="1538"/>
      <c r="DLP124" s="1845"/>
      <c r="DLQ124" s="1538"/>
      <c r="DLR124" s="1845"/>
      <c r="DLS124" s="1538"/>
      <c r="DLT124" s="1845"/>
      <c r="DLU124" s="1538"/>
      <c r="DLV124" s="1845"/>
      <c r="DLW124" s="1538"/>
      <c r="DLX124" s="1845"/>
      <c r="DLY124" s="1538"/>
      <c r="DLZ124" s="1845"/>
      <c r="DMA124" s="1538"/>
      <c r="DMB124" s="1845"/>
      <c r="DMC124" s="1538"/>
      <c r="DMD124" s="1845"/>
      <c r="DME124" s="1538"/>
      <c r="DMF124" s="1845"/>
      <c r="DMG124" s="1538"/>
      <c r="DMH124" s="1845"/>
      <c r="DMI124" s="1538"/>
      <c r="DMJ124" s="1845"/>
      <c r="DMK124" s="1538"/>
      <c r="DML124" s="1845"/>
      <c r="DMM124" s="1538"/>
      <c r="DMN124" s="1845"/>
      <c r="DMO124" s="1538"/>
      <c r="DMP124" s="1845"/>
      <c r="DMQ124" s="1538"/>
      <c r="DMR124" s="1845"/>
      <c r="DMS124" s="1538"/>
      <c r="DMT124" s="1845"/>
      <c r="DMU124" s="1538"/>
      <c r="DMV124" s="1845"/>
      <c r="DMW124" s="1538"/>
      <c r="DMX124" s="1845"/>
      <c r="DMY124" s="1538"/>
      <c r="DMZ124" s="1845"/>
      <c r="DNA124" s="1538"/>
      <c r="DNB124" s="1845"/>
      <c r="DNC124" s="1538"/>
      <c r="DND124" s="1845"/>
      <c r="DNE124" s="1538"/>
      <c r="DNF124" s="1845"/>
      <c r="DNG124" s="1538"/>
      <c r="DNH124" s="1845"/>
      <c r="DNI124" s="1538"/>
      <c r="DNJ124" s="1845"/>
      <c r="DNK124" s="1538"/>
      <c r="DNL124" s="1845"/>
      <c r="DNM124" s="1538"/>
      <c r="DNN124" s="1845"/>
      <c r="DNO124" s="1538"/>
      <c r="DNP124" s="1845"/>
      <c r="DNQ124" s="1538"/>
      <c r="DNR124" s="1845"/>
      <c r="DNS124" s="1538"/>
      <c r="DNT124" s="1845"/>
      <c r="DNU124" s="1538"/>
      <c r="DNV124" s="1845"/>
      <c r="DNW124" s="1538"/>
      <c r="DNX124" s="1845"/>
      <c r="DNY124" s="1538"/>
      <c r="DNZ124" s="1845"/>
      <c r="DOA124" s="1538"/>
      <c r="DOB124" s="1845"/>
      <c r="DOC124" s="1538"/>
      <c r="DOD124" s="1845"/>
      <c r="DOE124" s="1538"/>
      <c r="DOF124" s="1845"/>
      <c r="DOG124" s="1538"/>
      <c r="DOH124" s="1845"/>
      <c r="DOI124" s="1538"/>
      <c r="DOJ124" s="1845"/>
      <c r="DOK124" s="1538"/>
      <c r="DOL124" s="1845"/>
      <c r="DOM124" s="1538"/>
      <c r="DON124" s="1845"/>
      <c r="DOO124" s="1538"/>
      <c r="DOP124" s="1845"/>
      <c r="DOQ124" s="1538"/>
      <c r="DOR124" s="1845"/>
      <c r="DOS124" s="1538"/>
      <c r="DOT124" s="1845"/>
      <c r="DOU124" s="1538"/>
      <c r="DOV124" s="1845"/>
      <c r="DOW124" s="1538"/>
      <c r="DOX124" s="1845"/>
      <c r="DOY124" s="1538"/>
      <c r="DOZ124" s="1845"/>
      <c r="DPA124" s="1538"/>
      <c r="DPB124" s="1845"/>
      <c r="DPC124" s="1538"/>
      <c r="DPD124" s="1845"/>
      <c r="DPE124" s="1538"/>
      <c r="DPF124" s="1845"/>
      <c r="DPG124" s="1538"/>
      <c r="DPH124" s="1845"/>
      <c r="DPI124" s="1538"/>
      <c r="DPJ124" s="1845"/>
      <c r="DPK124" s="1538"/>
      <c r="DPL124" s="1845"/>
      <c r="DPM124" s="1538"/>
      <c r="DPN124" s="1845"/>
      <c r="DPO124" s="1538"/>
      <c r="DPP124" s="1845"/>
      <c r="DPQ124" s="1538"/>
      <c r="DPR124" s="1845"/>
      <c r="DPS124" s="1538"/>
      <c r="DPT124" s="1845"/>
      <c r="DPU124" s="1538"/>
      <c r="DPV124" s="1845"/>
      <c r="DPW124" s="1538"/>
      <c r="DPX124" s="1845"/>
      <c r="DPY124" s="1538"/>
      <c r="DPZ124" s="1845"/>
      <c r="DQA124" s="1538"/>
      <c r="DQB124" s="1845"/>
      <c r="DQC124" s="1538"/>
      <c r="DQD124" s="1845"/>
      <c r="DQE124" s="1538"/>
      <c r="DQF124" s="1845"/>
      <c r="DQG124" s="1538"/>
      <c r="DQH124" s="1845"/>
      <c r="DQI124" s="1538"/>
      <c r="DQJ124" s="1845"/>
      <c r="DQK124" s="1538"/>
      <c r="DQL124" s="1845"/>
      <c r="DQM124" s="1538"/>
      <c r="DQN124" s="1845"/>
      <c r="DQO124" s="1538"/>
      <c r="DQP124" s="1845"/>
      <c r="DQQ124" s="1538"/>
      <c r="DQR124" s="1845"/>
      <c r="DQS124" s="1538"/>
      <c r="DQT124" s="1845"/>
      <c r="DQU124" s="1538"/>
      <c r="DQV124" s="1845"/>
      <c r="DQW124" s="1538"/>
      <c r="DQX124" s="1845"/>
      <c r="DQY124" s="1538"/>
      <c r="DQZ124" s="1845"/>
      <c r="DRA124" s="1538"/>
      <c r="DRB124" s="1845"/>
      <c r="DRC124" s="1538"/>
      <c r="DRD124" s="1845"/>
      <c r="DRE124" s="1538"/>
      <c r="DRF124" s="1845"/>
      <c r="DRG124" s="1538"/>
      <c r="DRH124" s="1845"/>
      <c r="DRI124" s="1538"/>
      <c r="DRJ124" s="1845"/>
      <c r="DRK124" s="1538"/>
      <c r="DRL124" s="1845"/>
      <c r="DRM124" s="1538"/>
      <c r="DRN124" s="1845"/>
      <c r="DRO124" s="1538"/>
      <c r="DRP124" s="1845"/>
      <c r="DRQ124" s="1538"/>
      <c r="DRR124" s="1845"/>
      <c r="DRS124" s="1538"/>
      <c r="DRT124" s="1845"/>
      <c r="DRU124" s="1538"/>
      <c r="DRV124" s="1845"/>
      <c r="DRW124" s="1538"/>
      <c r="DRX124" s="1845"/>
      <c r="DRY124" s="1538"/>
      <c r="DRZ124" s="1845"/>
      <c r="DSA124" s="1538"/>
      <c r="DSB124" s="1845"/>
      <c r="DSC124" s="1538"/>
      <c r="DSD124" s="1845"/>
      <c r="DSE124" s="1538"/>
      <c r="DSF124" s="1845"/>
      <c r="DSG124" s="1538"/>
      <c r="DSH124" s="1845"/>
      <c r="DSI124" s="1538"/>
      <c r="DSJ124" s="1845"/>
      <c r="DSK124" s="1538"/>
      <c r="DSL124" s="1845"/>
      <c r="DSM124" s="1538"/>
      <c r="DSN124" s="1845"/>
      <c r="DSO124" s="1538"/>
      <c r="DSP124" s="1845"/>
      <c r="DSQ124" s="1538"/>
      <c r="DSR124" s="1845"/>
      <c r="DSS124" s="1538"/>
      <c r="DST124" s="1845"/>
      <c r="DSU124" s="1538"/>
      <c r="DSV124" s="1845"/>
      <c r="DSW124" s="1538"/>
      <c r="DSX124" s="1845"/>
      <c r="DSY124" s="1538"/>
      <c r="DSZ124" s="1845"/>
      <c r="DTA124" s="1538"/>
      <c r="DTB124" s="1845"/>
      <c r="DTC124" s="1538"/>
      <c r="DTD124" s="1845"/>
      <c r="DTE124" s="1538"/>
      <c r="DTF124" s="1845"/>
      <c r="DTG124" s="1538"/>
      <c r="DTH124" s="1845"/>
      <c r="DTI124" s="1538"/>
      <c r="DTJ124" s="1845"/>
      <c r="DTK124" s="1538"/>
      <c r="DTL124" s="1845"/>
      <c r="DTM124" s="1538"/>
      <c r="DTN124" s="1845"/>
      <c r="DTO124" s="1538"/>
      <c r="DTP124" s="1845"/>
      <c r="DTQ124" s="1538"/>
      <c r="DTR124" s="1845"/>
      <c r="DTS124" s="1538"/>
      <c r="DTT124" s="1845"/>
      <c r="DTU124" s="1538"/>
      <c r="DTV124" s="1845"/>
      <c r="DTW124" s="1538"/>
      <c r="DTX124" s="1845"/>
      <c r="DTY124" s="1538"/>
      <c r="DTZ124" s="1845"/>
      <c r="DUA124" s="1538"/>
      <c r="DUB124" s="1845"/>
      <c r="DUC124" s="1538"/>
      <c r="DUD124" s="1845"/>
      <c r="DUE124" s="1538"/>
      <c r="DUF124" s="1845"/>
      <c r="DUG124" s="1538"/>
      <c r="DUH124" s="1845"/>
      <c r="DUI124" s="1538"/>
      <c r="DUJ124" s="1845"/>
      <c r="DUK124" s="1538"/>
      <c r="DUL124" s="1845"/>
      <c r="DUM124" s="1538"/>
      <c r="DUN124" s="1845"/>
      <c r="DUO124" s="1538"/>
      <c r="DUP124" s="1845"/>
      <c r="DUQ124" s="1538"/>
      <c r="DUR124" s="1845"/>
      <c r="DUS124" s="1538"/>
      <c r="DUT124" s="1845"/>
      <c r="DUU124" s="1538"/>
      <c r="DUV124" s="1845"/>
      <c r="DUW124" s="1538"/>
      <c r="DUX124" s="1845"/>
      <c r="DUY124" s="1538"/>
      <c r="DUZ124" s="1845"/>
      <c r="DVA124" s="1538"/>
      <c r="DVB124" s="1845"/>
      <c r="DVC124" s="1538"/>
      <c r="DVD124" s="1845"/>
      <c r="DVE124" s="1538"/>
      <c r="DVF124" s="1845"/>
      <c r="DVG124" s="1538"/>
      <c r="DVH124" s="1845"/>
      <c r="DVI124" s="1538"/>
      <c r="DVJ124" s="1845"/>
      <c r="DVK124" s="1538"/>
      <c r="DVL124" s="1845"/>
      <c r="DVM124" s="1538"/>
      <c r="DVN124" s="1845"/>
      <c r="DVO124" s="1538"/>
      <c r="DVP124" s="1845"/>
      <c r="DVQ124" s="1538"/>
      <c r="DVR124" s="1845"/>
      <c r="DVS124" s="1538"/>
      <c r="DVT124" s="1845"/>
      <c r="DVU124" s="1538"/>
      <c r="DVV124" s="1845"/>
      <c r="DVW124" s="1538"/>
      <c r="DVX124" s="1845"/>
      <c r="DVY124" s="1538"/>
      <c r="DVZ124" s="1845"/>
      <c r="DWA124" s="1538"/>
      <c r="DWB124" s="1845"/>
      <c r="DWC124" s="1538"/>
      <c r="DWD124" s="1845"/>
      <c r="DWE124" s="1538"/>
      <c r="DWF124" s="1845"/>
      <c r="DWG124" s="1538"/>
      <c r="DWH124" s="1845"/>
      <c r="DWI124" s="1538"/>
      <c r="DWJ124" s="1845"/>
      <c r="DWK124" s="1538"/>
      <c r="DWL124" s="1845"/>
      <c r="DWM124" s="1538"/>
      <c r="DWN124" s="1845"/>
      <c r="DWO124" s="1538"/>
      <c r="DWP124" s="1845"/>
      <c r="DWQ124" s="1538"/>
      <c r="DWR124" s="1845"/>
      <c r="DWS124" s="1538"/>
      <c r="DWT124" s="1845"/>
      <c r="DWU124" s="1538"/>
      <c r="DWV124" s="1845"/>
      <c r="DWW124" s="1538"/>
      <c r="DWX124" s="1845"/>
      <c r="DWY124" s="1538"/>
      <c r="DWZ124" s="1845"/>
      <c r="DXA124" s="1538"/>
      <c r="DXB124" s="1845"/>
      <c r="DXC124" s="1538"/>
      <c r="DXD124" s="1845"/>
      <c r="DXE124" s="1538"/>
      <c r="DXF124" s="1845"/>
      <c r="DXG124" s="1538"/>
      <c r="DXH124" s="1845"/>
      <c r="DXI124" s="1538"/>
      <c r="DXJ124" s="1845"/>
      <c r="DXK124" s="1538"/>
      <c r="DXL124" s="1845"/>
      <c r="DXM124" s="1538"/>
      <c r="DXN124" s="1845"/>
      <c r="DXO124" s="1538"/>
      <c r="DXP124" s="1845"/>
      <c r="DXQ124" s="1538"/>
      <c r="DXR124" s="1845"/>
      <c r="DXS124" s="1538"/>
      <c r="DXT124" s="1845"/>
      <c r="DXU124" s="1538"/>
      <c r="DXV124" s="1845"/>
      <c r="DXW124" s="1538"/>
      <c r="DXX124" s="1845"/>
      <c r="DXY124" s="1538"/>
      <c r="DXZ124" s="1845"/>
      <c r="DYA124" s="1538"/>
      <c r="DYB124" s="1845"/>
      <c r="DYC124" s="1538"/>
      <c r="DYD124" s="1845"/>
      <c r="DYE124" s="1538"/>
      <c r="DYF124" s="1845"/>
      <c r="DYG124" s="1538"/>
      <c r="DYH124" s="1845"/>
      <c r="DYI124" s="1538"/>
      <c r="DYJ124" s="1845"/>
      <c r="DYK124" s="1538"/>
      <c r="DYL124" s="1845"/>
      <c r="DYM124" s="1538"/>
      <c r="DYN124" s="1845"/>
      <c r="DYO124" s="1538"/>
      <c r="DYP124" s="1845"/>
      <c r="DYQ124" s="1538"/>
      <c r="DYR124" s="1845"/>
      <c r="DYS124" s="1538"/>
      <c r="DYT124" s="1845"/>
      <c r="DYU124" s="1538"/>
      <c r="DYV124" s="1845"/>
      <c r="DYW124" s="1538"/>
      <c r="DYX124" s="1845"/>
      <c r="DYY124" s="1538"/>
      <c r="DYZ124" s="1845"/>
      <c r="DZA124" s="1538"/>
      <c r="DZB124" s="1845"/>
      <c r="DZC124" s="1538"/>
      <c r="DZD124" s="1845"/>
      <c r="DZE124" s="1538"/>
      <c r="DZF124" s="1845"/>
      <c r="DZG124" s="1538"/>
      <c r="DZH124" s="1845"/>
      <c r="DZI124" s="1538"/>
      <c r="DZJ124" s="1845"/>
      <c r="DZK124" s="1538"/>
      <c r="DZL124" s="1845"/>
      <c r="DZM124" s="1538"/>
      <c r="DZN124" s="1845"/>
      <c r="DZO124" s="1538"/>
      <c r="DZP124" s="1845"/>
      <c r="DZQ124" s="1538"/>
      <c r="DZR124" s="1845"/>
      <c r="DZS124" s="1538"/>
      <c r="DZT124" s="1845"/>
      <c r="DZU124" s="1538"/>
      <c r="DZV124" s="1845"/>
      <c r="DZW124" s="1538"/>
      <c r="DZX124" s="1845"/>
      <c r="DZY124" s="1538"/>
      <c r="DZZ124" s="1845"/>
      <c r="EAA124" s="1538"/>
      <c r="EAB124" s="1845"/>
      <c r="EAC124" s="1538"/>
      <c r="EAD124" s="1845"/>
      <c r="EAE124" s="1538"/>
      <c r="EAF124" s="1845"/>
      <c r="EAG124" s="1538"/>
      <c r="EAH124" s="1845"/>
      <c r="EAI124" s="1538"/>
      <c r="EAJ124" s="1845"/>
      <c r="EAK124" s="1538"/>
      <c r="EAL124" s="1845"/>
      <c r="EAM124" s="1538"/>
      <c r="EAN124" s="1845"/>
      <c r="EAO124" s="1538"/>
      <c r="EAP124" s="1845"/>
      <c r="EAQ124" s="1538"/>
      <c r="EAR124" s="1845"/>
      <c r="EAS124" s="1538"/>
      <c r="EAT124" s="1845"/>
      <c r="EAU124" s="1538"/>
      <c r="EAV124" s="1845"/>
      <c r="EAW124" s="1538"/>
      <c r="EAX124" s="1845"/>
      <c r="EAY124" s="1538"/>
      <c r="EAZ124" s="1845"/>
      <c r="EBA124" s="1538"/>
      <c r="EBB124" s="1845"/>
      <c r="EBC124" s="1538"/>
      <c r="EBD124" s="1845"/>
      <c r="EBE124" s="1538"/>
      <c r="EBF124" s="1845"/>
      <c r="EBG124" s="1538"/>
      <c r="EBH124" s="1845"/>
      <c r="EBI124" s="1538"/>
      <c r="EBJ124" s="1845"/>
      <c r="EBK124" s="1538"/>
      <c r="EBL124" s="1845"/>
      <c r="EBM124" s="1538"/>
      <c r="EBN124" s="1845"/>
      <c r="EBO124" s="1538"/>
      <c r="EBP124" s="1845"/>
      <c r="EBQ124" s="1538"/>
      <c r="EBR124" s="1845"/>
      <c r="EBS124" s="1538"/>
      <c r="EBT124" s="1845"/>
      <c r="EBU124" s="1538"/>
      <c r="EBV124" s="1845"/>
      <c r="EBW124" s="1538"/>
      <c r="EBX124" s="1845"/>
      <c r="EBY124" s="1538"/>
      <c r="EBZ124" s="1845"/>
      <c r="ECA124" s="1538"/>
      <c r="ECB124" s="1845"/>
      <c r="ECC124" s="1538"/>
      <c r="ECD124" s="1845"/>
      <c r="ECE124" s="1538"/>
      <c r="ECF124" s="1845"/>
      <c r="ECG124" s="1538"/>
      <c r="ECH124" s="1845"/>
      <c r="ECI124" s="1538"/>
      <c r="ECJ124" s="1845"/>
      <c r="ECK124" s="1538"/>
      <c r="ECL124" s="1845"/>
      <c r="ECM124" s="1538"/>
      <c r="ECN124" s="1845"/>
      <c r="ECO124" s="1538"/>
      <c r="ECP124" s="1845"/>
      <c r="ECQ124" s="1538"/>
      <c r="ECR124" s="1845"/>
      <c r="ECS124" s="1538"/>
      <c r="ECT124" s="1845"/>
      <c r="ECU124" s="1538"/>
      <c r="ECV124" s="1845"/>
      <c r="ECW124" s="1538"/>
      <c r="ECX124" s="1845"/>
      <c r="ECY124" s="1538"/>
      <c r="ECZ124" s="1845"/>
      <c r="EDA124" s="1538"/>
      <c r="EDB124" s="1845"/>
      <c r="EDC124" s="1538"/>
      <c r="EDD124" s="1845"/>
      <c r="EDE124" s="1538"/>
      <c r="EDF124" s="1845"/>
      <c r="EDG124" s="1538"/>
      <c r="EDH124" s="1845"/>
      <c r="EDI124" s="1538"/>
      <c r="EDJ124" s="1845"/>
      <c r="EDK124" s="1538"/>
      <c r="EDL124" s="1845"/>
      <c r="EDM124" s="1538"/>
      <c r="EDN124" s="1845"/>
      <c r="EDO124" s="1538"/>
      <c r="EDP124" s="1845"/>
      <c r="EDQ124" s="1538"/>
      <c r="EDR124" s="1845"/>
      <c r="EDS124" s="1538"/>
      <c r="EDT124" s="1845"/>
      <c r="EDU124" s="1538"/>
      <c r="EDV124" s="1845"/>
      <c r="EDW124" s="1538"/>
      <c r="EDX124" s="1845"/>
      <c r="EDY124" s="1538"/>
      <c r="EDZ124" s="1845"/>
      <c r="EEA124" s="1538"/>
      <c r="EEB124" s="1845"/>
      <c r="EEC124" s="1538"/>
      <c r="EED124" s="1845"/>
      <c r="EEE124" s="1538"/>
      <c r="EEF124" s="1845"/>
      <c r="EEG124" s="1538"/>
      <c r="EEH124" s="1845"/>
      <c r="EEI124" s="1538"/>
      <c r="EEJ124" s="1845"/>
      <c r="EEK124" s="1538"/>
      <c r="EEL124" s="1845"/>
      <c r="EEM124" s="1538"/>
      <c r="EEN124" s="1845"/>
      <c r="EEO124" s="1538"/>
      <c r="EEP124" s="1845"/>
      <c r="EEQ124" s="1538"/>
      <c r="EER124" s="1845"/>
      <c r="EES124" s="1538"/>
      <c r="EET124" s="1845"/>
      <c r="EEU124" s="1538"/>
      <c r="EEV124" s="1845"/>
      <c r="EEW124" s="1538"/>
      <c r="EEX124" s="1845"/>
      <c r="EEY124" s="1538"/>
      <c r="EEZ124" s="1845"/>
      <c r="EFA124" s="1538"/>
      <c r="EFB124" s="1845"/>
      <c r="EFC124" s="1538"/>
      <c r="EFD124" s="1845"/>
      <c r="EFE124" s="1538"/>
      <c r="EFF124" s="1845"/>
      <c r="EFG124" s="1538"/>
      <c r="EFH124" s="1845"/>
      <c r="EFI124" s="1538"/>
      <c r="EFJ124" s="1845"/>
      <c r="EFK124" s="1538"/>
      <c r="EFL124" s="1845"/>
      <c r="EFM124" s="1538"/>
      <c r="EFN124" s="1845"/>
      <c r="EFO124" s="1538"/>
      <c r="EFP124" s="1845"/>
      <c r="EFQ124" s="1538"/>
      <c r="EFR124" s="1845"/>
      <c r="EFS124" s="1538"/>
      <c r="EFT124" s="1845"/>
      <c r="EFU124" s="1538"/>
      <c r="EFV124" s="1845"/>
      <c r="EFW124" s="1538"/>
      <c r="EFX124" s="1845"/>
      <c r="EFY124" s="1538"/>
      <c r="EFZ124" s="1845"/>
      <c r="EGA124" s="1538"/>
      <c r="EGB124" s="1845"/>
      <c r="EGC124" s="1538"/>
      <c r="EGD124" s="1845"/>
      <c r="EGE124" s="1538"/>
      <c r="EGF124" s="1845"/>
      <c r="EGG124" s="1538"/>
      <c r="EGH124" s="1845"/>
      <c r="EGI124" s="1538"/>
      <c r="EGJ124" s="1845"/>
      <c r="EGK124" s="1538"/>
      <c r="EGL124" s="1845"/>
      <c r="EGM124" s="1538"/>
      <c r="EGN124" s="1845"/>
      <c r="EGO124" s="1538"/>
      <c r="EGP124" s="1845"/>
      <c r="EGQ124" s="1538"/>
      <c r="EGR124" s="1845"/>
      <c r="EGS124" s="1538"/>
      <c r="EGT124" s="1845"/>
      <c r="EGU124" s="1538"/>
      <c r="EGV124" s="1845"/>
      <c r="EGW124" s="1538"/>
      <c r="EGX124" s="1845"/>
      <c r="EGY124" s="1538"/>
      <c r="EGZ124" s="1845"/>
      <c r="EHA124" s="1538"/>
      <c r="EHB124" s="1845"/>
      <c r="EHC124" s="1538"/>
      <c r="EHD124" s="1845"/>
      <c r="EHE124" s="1538"/>
      <c r="EHF124" s="1845"/>
      <c r="EHG124" s="1538"/>
      <c r="EHH124" s="1845"/>
      <c r="EHI124" s="1538"/>
      <c r="EHJ124" s="1845"/>
      <c r="EHK124" s="1538"/>
      <c r="EHL124" s="1845"/>
      <c r="EHM124" s="1538"/>
      <c r="EHN124" s="1845"/>
      <c r="EHO124" s="1538"/>
      <c r="EHP124" s="1845"/>
      <c r="EHQ124" s="1538"/>
      <c r="EHR124" s="1845"/>
      <c r="EHS124" s="1538"/>
      <c r="EHT124" s="1845"/>
      <c r="EHU124" s="1538"/>
      <c r="EHV124" s="1845"/>
      <c r="EHW124" s="1538"/>
      <c r="EHX124" s="1845"/>
      <c r="EHY124" s="1538"/>
      <c r="EHZ124" s="1845"/>
      <c r="EIA124" s="1538"/>
      <c r="EIB124" s="1845"/>
      <c r="EIC124" s="1538"/>
      <c r="EID124" s="1845"/>
      <c r="EIE124" s="1538"/>
      <c r="EIF124" s="1845"/>
      <c r="EIG124" s="1538"/>
      <c r="EIH124" s="1845"/>
      <c r="EII124" s="1538"/>
      <c r="EIJ124" s="1845"/>
      <c r="EIK124" s="1538"/>
      <c r="EIL124" s="1845"/>
      <c r="EIM124" s="1538"/>
      <c r="EIN124" s="1845"/>
      <c r="EIO124" s="1538"/>
      <c r="EIP124" s="1845"/>
      <c r="EIQ124" s="1538"/>
      <c r="EIR124" s="1845"/>
      <c r="EIS124" s="1538"/>
      <c r="EIT124" s="1845"/>
      <c r="EIU124" s="1538"/>
      <c r="EIV124" s="1845"/>
      <c r="EIW124" s="1538"/>
      <c r="EIX124" s="1845"/>
      <c r="EIY124" s="1538"/>
      <c r="EIZ124" s="1845"/>
      <c r="EJA124" s="1538"/>
      <c r="EJB124" s="1845"/>
      <c r="EJC124" s="1538"/>
      <c r="EJD124" s="1845"/>
      <c r="EJE124" s="1538"/>
      <c r="EJF124" s="1845"/>
      <c r="EJG124" s="1538"/>
      <c r="EJH124" s="1845"/>
      <c r="EJI124" s="1538"/>
      <c r="EJJ124" s="1845"/>
      <c r="EJK124" s="1538"/>
      <c r="EJL124" s="1845"/>
      <c r="EJM124" s="1538"/>
      <c r="EJN124" s="1845"/>
      <c r="EJO124" s="1538"/>
      <c r="EJP124" s="1845"/>
      <c r="EJQ124" s="1538"/>
      <c r="EJR124" s="1845"/>
      <c r="EJS124" s="1538"/>
      <c r="EJT124" s="1845"/>
      <c r="EJU124" s="1538"/>
      <c r="EJV124" s="1845"/>
      <c r="EJW124" s="1538"/>
      <c r="EJX124" s="1845"/>
      <c r="EJY124" s="1538"/>
      <c r="EJZ124" s="1845"/>
      <c r="EKA124" s="1538"/>
      <c r="EKB124" s="1845"/>
      <c r="EKC124" s="1538"/>
      <c r="EKD124" s="1845"/>
      <c r="EKE124" s="1538"/>
      <c r="EKF124" s="1845"/>
      <c r="EKG124" s="1538"/>
      <c r="EKH124" s="1845"/>
      <c r="EKI124" s="1538"/>
      <c r="EKJ124" s="1845"/>
      <c r="EKK124" s="1538"/>
      <c r="EKL124" s="1845"/>
      <c r="EKM124" s="1538"/>
      <c r="EKN124" s="1845"/>
      <c r="EKO124" s="1538"/>
      <c r="EKP124" s="1845"/>
      <c r="EKQ124" s="1538"/>
      <c r="EKR124" s="1845"/>
      <c r="EKS124" s="1538"/>
      <c r="EKT124" s="1845"/>
      <c r="EKU124" s="1538"/>
      <c r="EKV124" s="1845"/>
      <c r="EKW124" s="1538"/>
      <c r="EKX124" s="1845"/>
      <c r="EKY124" s="1538"/>
      <c r="EKZ124" s="1845"/>
      <c r="ELA124" s="1538"/>
      <c r="ELB124" s="1845"/>
      <c r="ELC124" s="1538"/>
      <c r="ELD124" s="1845"/>
      <c r="ELE124" s="1538"/>
      <c r="ELF124" s="1845"/>
      <c r="ELG124" s="1538"/>
      <c r="ELH124" s="1845"/>
      <c r="ELI124" s="1538"/>
      <c r="ELJ124" s="1845"/>
      <c r="ELK124" s="1538"/>
      <c r="ELL124" s="1845"/>
      <c r="ELM124" s="1538"/>
      <c r="ELN124" s="1845"/>
      <c r="ELO124" s="1538"/>
      <c r="ELP124" s="1845"/>
      <c r="ELQ124" s="1538"/>
      <c r="ELR124" s="1845"/>
      <c r="ELS124" s="1538"/>
      <c r="ELT124" s="1845"/>
      <c r="ELU124" s="1538"/>
      <c r="ELV124" s="1845"/>
      <c r="ELW124" s="1538"/>
      <c r="ELX124" s="1845"/>
      <c r="ELY124" s="1538"/>
      <c r="ELZ124" s="1845"/>
      <c r="EMA124" s="1538"/>
      <c r="EMB124" s="1845"/>
      <c r="EMC124" s="1538"/>
      <c r="EMD124" s="1845"/>
      <c r="EME124" s="1538"/>
      <c r="EMF124" s="1845"/>
      <c r="EMG124" s="1538"/>
      <c r="EMH124" s="1845"/>
      <c r="EMI124" s="1538"/>
      <c r="EMJ124" s="1845"/>
      <c r="EMK124" s="1538"/>
      <c r="EML124" s="1845"/>
      <c r="EMM124" s="1538"/>
      <c r="EMN124" s="1845"/>
      <c r="EMO124" s="1538"/>
      <c r="EMP124" s="1845"/>
      <c r="EMQ124" s="1538"/>
      <c r="EMR124" s="1845"/>
      <c r="EMS124" s="1538"/>
      <c r="EMT124" s="1845"/>
      <c r="EMU124" s="1538"/>
      <c r="EMV124" s="1845"/>
      <c r="EMW124" s="1538"/>
      <c r="EMX124" s="1845"/>
      <c r="EMY124" s="1538"/>
      <c r="EMZ124" s="1845"/>
      <c r="ENA124" s="1538"/>
      <c r="ENB124" s="1845"/>
      <c r="ENC124" s="1538"/>
      <c r="END124" s="1845"/>
      <c r="ENE124" s="1538"/>
      <c r="ENF124" s="1845"/>
      <c r="ENG124" s="1538"/>
      <c r="ENH124" s="1845"/>
      <c r="ENI124" s="1538"/>
      <c r="ENJ124" s="1845"/>
      <c r="ENK124" s="1538"/>
      <c r="ENL124" s="1845"/>
      <c r="ENM124" s="1538"/>
      <c r="ENN124" s="1845"/>
      <c r="ENO124" s="1538"/>
      <c r="ENP124" s="1845"/>
      <c r="ENQ124" s="1538"/>
      <c r="ENR124" s="1845"/>
      <c r="ENS124" s="1538"/>
      <c r="ENT124" s="1845"/>
      <c r="ENU124" s="1538"/>
      <c r="ENV124" s="1845"/>
      <c r="ENW124" s="1538"/>
      <c r="ENX124" s="1845"/>
      <c r="ENY124" s="1538"/>
      <c r="ENZ124" s="1845"/>
      <c r="EOA124" s="1538"/>
      <c r="EOB124" s="1845"/>
      <c r="EOC124" s="1538"/>
      <c r="EOD124" s="1845"/>
      <c r="EOE124" s="1538"/>
      <c r="EOF124" s="1845"/>
      <c r="EOG124" s="1538"/>
      <c r="EOH124" s="1845"/>
      <c r="EOI124" s="1538"/>
      <c r="EOJ124" s="1845"/>
      <c r="EOK124" s="1538"/>
      <c r="EOL124" s="1845"/>
      <c r="EOM124" s="1538"/>
      <c r="EON124" s="1845"/>
      <c r="EOO124" s="1538"/>
      <c r="EOP124" s="1845"/>
      <c r="EOQ124" s="1538"/>
      <c r="EOR124" s="1845"/>
      <c r="EOS124" s="1538"/>
      <c r="EOT124" s="1845"/>
      <c r="EOU124" s="1538"/>
      <c r="EOV124" s="1845"/>
      <c r="EOW124" s="1538"/>
      <c r="EOX124" s="1845"/>
      <c r="EOY124" s="1538"/>
      <c r="EOZ124" s="1845"/>
      <c r="EPA124" s="1538"/>
      <c r="EPB124" s="1845"/>
      <c r="EPC124" s="1538"/>
      <c r="EPD124" s="1845"/>
      <c r="EPE124" s="1538"/>
      <c r="EPF124" s="1845"/>
      <c r="EPG124" s="1538"/>
      <c r="EPH124" s="1845"/>
      <c r="EPI124" s="1538"/>
      <c r="EPJ124" s="1845"/>
      <c r="EPK124" s="1538"/>
      <c r="EPL124" s="1845"/>
      <c r="EPM124" s="1538"/>
      <c r="EPN124" s="1845"/>
      <c r="EPO124" s="1538"/>
      <c r="EPP124" s="1845"/>
      <c r="EPQ124" s="1538"/>
      <c r="EPR124" s="1845"/>
      <c r="EPS124" s="1538"/>
      <c r="EPT124" s="1845"/>
      <c r="EPU124" s="1538"/>
      <c r="EPV124" s="1845"/>
      <c r="EPW124" s="1538"/>
      <c r="EPX124" s="1845"/>
      <c r="EPY124" s="1538"/>
      <c r="EPZ124" s="1845"/>
      <c r="EQA124" s="1538"/>
      <c r="EQB124" s="1845"/>
      <c r="EQC124" s="1538"/>
      <c r="EQD124" s="1845"/>
      <c r="EQE124" s="1538"/>
      <c r="EQF124" s="1845"/>
      <c r="EQG124" s="1538"/>
      <c r="EQH124" s="1845"/>
      <c r="EQI124" s="1538"/>
      <c r="EQJ124" s="1845"/>
      <c r="EQK124" s="1538"/>
      <c r="EQL124" s="1845"/>
      <c r="EQM124" s="1538"/>
      <c r="EQN124" s="1845"/>
      <c r="EQO124" s="1538"/>
      <c r="EQP124" s="1845"/>
      <c r="EQQ124" s="1538"/>
      <c r="EQR124" s="1845"/>
      <c r="EQS124" s="1538"/>
      <c r="EQT124" s="1845"/>
      <c r="EQU124" s="1538"/>
      <c r="EQV124" s="1845"/>
      <c r="EQW124" s="1538"/>
      <c r="EQX124" s="1845"/>
      <c r="EQY124" s="1538"/>
      <c r="EQZ124" s="1845"/>
      <c r="ERA124" s="1538"/>
      <c r="ERB124" s="1845"/>
      <c r="ERC124" s="1538"/>
      <c r="ERD124" s="1845"/>
      <c r="ERE124" s="1538"/>
      <c r="ERF124" s="1845"/>
      <c r="ERG124" s="1538"/>
      <c r="ERH124" s="1845"/>
      <c r="ERI124" s="1538"/>
      <c r="ERJ124" s="1845"/>
      <c r="ERK124" s="1538"/>
      <c r="ERL124" s="1845"/>
      <c r="ERM124" s="1538"/>
      <c r="ERN124" s="1845"/>
      <c r="ERO124" s="1538"/>
      <c r="ERP124" s="1845"/>
      <c r="ERQ124" s="1538"/>
      <c r="ERR124" s="1845"/>
      <c r="ERS124" s="1538"/>
      <c r="ERT124" s="1845"/>
      <c r="ERU124" s="1538"/>
      <c r="ERV124" s="1845"/>
      <c r="ERW124" s="1538"/>
      <c r="ERX124" s="1845"/>
      <c r="ERY124" s="1538"/>
      <c r="ERZ124" s="1845"/>
      <c r="ESA124" s="1538"/>
      <c r="ESB124" s="1845"/>
      <c r="ESC124" s="1538"/>
      <c r="ESD124" s="1845"/>
      <c r="ESE124" s="1538"/>
      <c r="ESF124" s="1845"/>
      <c r="ESG124" s="1538"/>
      <c r="ESH124" s="1845"/>
      <c r="ESI124" s="1538"/>
      <c r="ESJ124" s="1845"/>
      <c r="ESK124" s="1538"/>
      <c r="ESL124" s="1845"/>
      <c r="ESM124" s="1538"/>
      <c r="ESN124" s="1845"/>
      <c r="ESO124" s="1538"/>
      <c r="ESP124" s="1845"/>
      <c r="ESQ124" s="1538"/>
      <c r="ESR124" s="1845"/>
      <c r="ESS124" s="1538"/>
      <c r="EST124" s="1845"/>
      <c r="ESU124" s="1538"/>
      <c r="ESV124" s="1845"/>
      <c r="ESW124" s="1538"/>
      <c r="ESX124" s="1845"/>
      <c r="ESY124" s="1538"/>
      <c r="ESZ124" s="1845"/>
      <c r="ETA124" s="1538"/>
      <c r="ETB124" s="1845"/>
      <c r="ETC124" s="1538"/>
      <c r="ETD124" s="1845"/>
      <c r="ETE124" s="1538"/>
      <c r="ETF124" s="1845"/>
      <c r="ETG124" s="1538"/>
      <c r="ETH124" s="1845"/>
      <c r="ETI124" s="1538"/>
      <c r="ETJ124" s="1845"/>
      <c r="ETK124" s="1538"/>
      <c r="ETL124" s="1845"/>
      <c r="ETM124" s="1538"/>
      <c r="ETN124" s="1845"/>
      <c r="ETO124" s="1538"/>
      <c r="ETP124" s="1845"/>
      <c r="ETQ124" s="1538"/>
      <c r="ETR124" s="1845"/>
      <c r="ETS124" s="1538"/>
      <c r="ETT124" s="1845"/>
      <c r="ETU124" s="1538"/>
      <c r="ETV124" s="1845"/>
      <c r="ETW124" s="1538"/>
      <c r="ETX124" s="1845"/>
      <c r="ETY124" s="1538"/>
      <c r="ETZ124" s="1845"/>
      <c r="EUA124" s="1538"/>
      <c r="EUB124" s="1845"/>
      <c r="EUC124" s="1538"/>
      <c r="EUD124" s="1845"/>
      <c r="EUE124" s="1538"/>
      <c r="EUF124" s="1845"/>
      <c r="EUG124" s="1538"/>
      <c r="EUH124" s="1845"/>
      <c r="EUI124" s="1538"/>
      <c r="EUJ124" s="1845"/>
      <c r="EUK124" s="1538"/>
      <c r="EUL124" s="1845"/>
      <c r="EUM124" s="1538"/>
      <c r="EUN124" s="1845"/>
      <c r="EUO124" s="1538"/>
      <c r="EUP124" s="1845"/>
      <c r="EUQ124" s="1538"/>
      <c r="EUR124" s="1845"/>
      <c r="EUS124" s="1538"/>
      <c r="EUT124" s="1845"/>
      <c r="EUU124" s="1538"/>
      <c r="EUV124" s="1845"/>
      <c r="EUW124" s="1538"/>
      <c r="EUX124" s="1845"/>
      <c r="EUY124" s="1538"/>
      <c r="EUZ124" s="1845"/>
      <c r="EVA124" s="1538"/>
      <c r="EVB124" s="1845"/>
      <c r="EVC124" s="1538"/>
      <c r="EVD124" s="1845"/>
      <c r="EVE124" s="1538"/>
      <c r="EVF124" s="1845"/>
      <c r="EVG124" s="1538"/>
      <c r="EVH124" s="1845"/>
      <c r="EVI124" s="1538"/>
      <c r="EVJ124" s="1845"/>
      <c r="EVK124" s="1538"/>
      <c r="EVL124" s="1845"/>
      <c r="EVM124" s="1538"/>
      <c r="EVN124" s="1845"/>
      <c r="EVO124" s="1538"/>
      <c r="EVP124" s="1845"/>
      <c r="EVQ124" s="1538"/>
      <c r="EVR124" s="1845"/>
      <c r="EVS124" s="1538"/>
      <c r="EVT124" s="1845"/>
      <c r="EVU124" s="1538"/>
      <c r="EVV124" s="1845"/>
      <c r="EVW124" s="1538"/>
      <c r="EVX124" s="1845"/>
      <c r="EVY124" s="1538"/>
      <c r="EVZ124" s="1845"/>
      <c r="EWA124" s="1538"/>
      <c r="EWB124" s="1845"/>
      <c r="EWC124" s="1538"/>
      <c r="EWD124" s="1845"/>
      <c r="EWE124" s="1538"/>
      <c r="EWF124" s="1845"/>
      <c r="EWG124" s="1538"/>
      <c r="EWH124" s="1845"/>
      <c r="EWI124" s="1538"/>
      <c r="EWJ124" s="1845"/>
      <c r="EWK124" s="1538"/>
      <c r="EWL124" s="1845"/>
      <c r="EWM124" s="1538"/>
      <c r="EWN124" s="1845"/>
      <c r="EWO124" s="1538"/>
      <c r="EWP124" s="1845"/>
      <c r="EWQ124" s="1538"/>
      <c r="EWR124" s="1845"/>
      <c r="EWS124" s="1538"/>
      <c r="EWT124" s="1845"/>
      <c r="EWU124" s="1538"/>
      <c r="EWV124" s="1845"/>
      <c r="EWW124" s="1538"/>
      <c r="EWX124" s="1845"/>
      <c r="EWY124" s="1538"/>
      <c r="EWZ124" s="1845"/>
      <c r="EXA124" s="1538"/>
      <c r="EXB124" s="1845"/>
      <c r="EXC124" s="1538"/>
      <c r="EXD124" s="1845"/>
      <c r="EXE124" s="1538"/>
      <c r="EXF124" s="1845"/>
      <c r="EXG124" s="1538"/>
      <c r="EXH124" s="1845"/>
      <c r="EXI124" s="1538"/>
      <c r="EXJ124" s="1845"/>
      <c r="EXK124" s="1538"/>
      <c r="EXL124" s="1845"/>
      <c r="EXM124" s="1538"/>
      <c r="EXN124" s="1845"/>
      <c r="EXO124" s="1538"/>
      <c r="EXP124" s="1845"/>
      <c r="EXQ124" s="1538"/>
      <c r="EXR124" s="1845"/>
      <c r="EXS124" s="1538"/>
      <c r="EXT124" s="1845"/>
      <c r="EXU124" s="1538"/>
      <c r="EXV124" s="1845"/>
      <c r="EXW124" s="1538"/>
      <c r="EXX124" s="1845"/>
      <c r="EXY124" s="1538"/>
      <c r="EXZ124" s="1845"/>
      <c r="EYA124" s="1538"/>
      <c r="EYB124" s="1845"/>
      <c r="EYC124" s="1538"/>
      <c r="EYD124" s="1845"/>
      <c r="EYE124" s="1538"/>
      <c r="EYF124" s="1845"/>
      <c r="EYG124" s="1538"/>
      <c r="EYH124" s="1845"/>
      <c r="EYI124" s="1538"/>
      <c r="EYJ124" s="1845"/>
      <c r="EYK124" s="1538"/>
      <c r="EYL124" s="1845"/>
      <c r="EYM124" s="1538"/>
      <c r="EYN124" s="1845"/>
      <c r="EYO124" s="1538"/>
      <c r="EYP124" s="1845"/>
      <c r="EYQ124" s="1538"/>
      <c r="EYR124" s="1845"/>
      <c r="EYS124" s="1538"/>
      <c r="EYT124" s="1845"/>
      <c r="EYU124" s="1538"/>
      <c r="EYV124" s="1845"/>
      <c r="EYW124" s="1538"/>
      <c r="EYX124" s="1845"/>
      <c r="EYY124" s="1538"/>
      <c r="EYZ124" s="1845"/>
      <c r="EZA124" s="1538"/>
      <c r="EZB124" s="1845"/>
      <c r="EZC124" s="1538"/>
      <c r="EZD124" s="1845"/>
      <c r="EZE124" s="1538"/>
      <c r="EZF124" s="1845"/>
      <c r="EZG124" s="1538"/>
      <c r="EZH124" s="1845"/>
      <c r="EZI124" s="1538"/>
      <c r="EZJ124" s="1845"/>
      <c r="EZK124" s="1538"/>
      <c r="EZL124" s="1845"/>
      <c r="EZM124" s="1538"/>
      <c r="EZN124" s="1845"/>
      <c r="EZO124" s="1538"/>
      <c r="EZP124" s="1845"/>
      <c r="EZQ124" s="1538"/>
      <c r="EZR124" s="1845"/>
      <c r="EZS124" s="1538"/>
      <c r="EZT124" s="1845"/>
      <c r="EZU124" s="1538"/>
      <c r="EZV124" s="1845"/>
      <c r="EZW124" s="1538"/>
      <c r="EZX124" s="1845"/>
      <c r="EZY124" s="1538"/>
      <c r="EZZ124" s="1845"/>
      <c r="FAA124" s="1538"/>
      <c r="FAB124" s="1845"/>
      <c r="FAC124" s="1538"/>
      <c r="FAD124" s="1845"/>
      <c r="FAE124" s="1538"/>
      <c r="FAF124" s="1845"/>
      <c r="FAG124" s="1538"/>
      <c r="FAH124" s="1845"/>
      <c r="FAI124" s="1538"/>
      <c r="FAJ124" s="1845"/>
      <c r="FAK124" s="1538"/>
      <c r="FAL124" s="1845"/>
      <c r="FAM124" s="1538"/>
      <c r="FAN124" s="1845"/>
      <c r="FAO124" s="1538"/>
      <c r="FAP124" s="1845"/>
      <c r="FAQ124" s="1538"/>
      <c r="FAR124" s="1845"/>
      <c r="FAS124" s="1538"/>
      <c r="FAT124" s="1845"/>
      <c r="FAU124" s="1538"/>
      <c r="FAV124" s="1845"/>
      <c r="FAW124" s="1538"/>
      <c r="FAX124" s="1845"/>
      <c r="FAY124" s="1538"/>
      <c r="FAZ124" s="1845"/>
      <c r="FBA124" s="1538"/>
      <c r="FBB124" s="1845"/>
      <c r="FBC124" s="1538"/>
      <c r="FBD124" s="1845"/>
      <c r="FBE124" s="1538"/>
      <c r="FBF124" s="1845"/>
      <c r="FBG124" s="1538"/>
      <c r="FBH124" s="1845"/>
      <c r="FBI124" s="1538"/>
      <c r="FBJ124" s="1845"/>
      <c r="FBK124" s="1538"/>
      <c r="FBL124" s="1845"/>
      <c r="FBM124" s="1538"/>
      <c r="FBN124" s="1845"/>
      <c r="FBO124" s="1538"/>
      <c r="FBP124" s="1845"/>
      <c r="FBQ124" s="1538"/>
      <c r="FBR124" s="1845"/>
      <c r="FBS124" s="1538"/>
      <c r="FBT124" s="1845"/>
      <c r="FBU124" s="1538"/>
      <c r="FBV124" s="1845"/>
      <c r="FBW124" s="1538"/>
      <c r="FBX124" s="1845"/>
      <c r="FBY124" s="1538"/>
      <c r="FBZ124" s="1845"/>
      <c r="FCA124" s="1538"/>
      <c r="FCB124" s="1845"/>
      <c r="FCC124" s="1538"/>
      <c r="FCD124" s="1845"/>
      <c r="FCE124" s="1538"/>
      <c r="FCF124" s="1845"/>
      <c r="FCG124" s="1538"/>
      <c r="FCH124" s="1845"/>
      <c r="FCI124" s="1538"/>
      <c r="FCJ124" s="1845"/>
      <c r="FCK124" s="1538"/>
      <c r="FCL124" s="1845"/>
      <c r="FCM124" s="1538"/>
      <c r="FCN124" s="1845"/>
      <c r="FCO124" s="1538"/>
      <c r="FCP124" s="1845"/>
      <c r="FCQ124" s="1538"/>
      <c r="FCR124" s="1845"/>
      <c r="FCS124" s="1538"/>
      <c r="FCT124" s="1845"/>
      <c r="FCU124" s="1538"/>
      <c r="FCV124" s="1845"/>
      <c r="FCW124" s="1538"/>
      <c r="FCX124" s="1845"/>
      <c r="FCY124" s="1538"/>
      <c r="FCZ124" s="1845"/>
      <c r="FDA124" s="1538"/>
      <c r="FDB124" s="1845"/>
      <c r="FDC124" s="1538"/>
      <c r="FDD124" s="1845"/>
      <c r="FDE124" s="1538"/>
      <c r="FDF124" s="1845"/>
      <c r="FDG124" s="1538"/>
      <c r="FDH124" s="1845"/>
      <c r="FDI124" s="1538"/>
      <c r="FDJ124" s="1845"/>
      <c r="FDK124" s="1538"/>
      <c r="FDL124" s="1845"/>
      <c r="FDM124" s="1538"/>
      <c r="FDN124" s="1845"/>
      <c r="FDO124" s="1538"/>
      <c r="FDP124" s="1845"/>
      <c r="FDQ124" s="1538"/>
      <c r="FDR124" s="1845"/>
      <c r="FDS124" s="1538"/>
      <c r="FDT124" s="1845"/>
      <c r="FDU124" s="1538"/>
      <c r="FDV124" s="1845"/>
      <c r="FDW124" s="1538"/>
      <c r="FDX124" s="1845"/>
      <c r="FDY124" s="1538"/>
      <c r="FDZ124" s="1845"/>
      <c r="FEA124" s="1538"/>
      <c r="FEB124" s="1845"/>
      <c r="FEC124" s="1538"/>
      <c r="FED124" s="1845"/>
      <c r="FEE124" s="1538"/>
      <c r="FEF124" s="1845"/>
      <c r="FEG124" s="1538"/>
      <c r="FEH124" s="1845"/>
      <c r="FEI124" s="1538"/>
      <c r="FEJ124" s="1845"/>
      <c r="FEK124" s="1538"/>
      <c r="FEL124" s="1845"/>
      <c r="FEM124" s="1538"/>
      <c r="FEN124" s="1845"/>
      <c r="FEO124" s="1538"/>
      <c r="FEP124" s="1845"/>
      <c r="FEQ124" s="1538"/>
      <c r="FER124" s="1845"/>
      <c r="FES124" s="1538"/>
      <c r="FET124" s="1845"/>
      <c r="FEU124" s="1538"/>
      <c r="FEV124" s="1845"/>
      <c r="FEW124" s="1538"/>
      <c r="FEX124" s="1845"/>
      <c r="FEY124" s="1538"/>
      <c r="FEZ124" s="1845"/>
      <c r="FFA124" s="1538"/>
      <c r="FFB124" s="1845"/>
      <c r="FFC124" s="1538"/>
      <c r="FFD124" s="1845"/>
      <c r="FFE124" s="1538"/>
      <c r="FFF124" s="1845"/>
      <c r="FFG124" s="1538"/>
      <c r="FFH124" s="1845"/>
      <c r="FFI124" s="1538"/>
      <c r="FFJ124" s="1845"/>
      <c r="FFK124" s="1538"/>
      <c r="FFL124" s="1845"/>
      <c r="FFM124" s="1538"/>
      <c r="FFN124" s="1845"/>
      <c r="FFO124" s="1538"/>
      <c r="FFP124" s="1845"/>
      <c r="FFQ124" s="1538"/>
      <c r="FFR124" s="1845"/>
      <c r="FFS124" s="1538"/>
      <c r="FFT124" s="1845"/>
      <c r="FFU124" s="1538"/>
      <c r="FFV124" s="1845"/>
      <c r="FFW124" s="1538"/>
      <c r="FFX124" s="1845"/>
      <c r="FFY124" s="1538"/>
      <c r="FFZ124" s="1845"/>
      <c r="FGA124" s="1538"/>
      <c r="FGB124" s="1845"/>
      <c r="FGC124" s="1538"/>
      <c r="FGD124" s="1845"/>
      <c r="FGE124" s="1538"/>
      <c r="FGF124" s="1845"/>
      <c r="FGG124" s="1538"/>
      <c r="FGH124" s="1845"/>
      <c r="FGI124" s="1538"/>
      <c r="FGJ124" s="1845"/>
      <c r="FGK124" s="1538"/>
      <c r="FGL124" s="1845"/>
      <c r="FGM124" s="1538"/>
      <c r="FGN124" s="1845"/>
      <c r="FGO124" s="1538"/>
      <c r="FGP124" s="1845"/>
      <c r="FGQ124" s="1538"/>
      <c r="FGR124" s="1845"/>
      <c r="FGS124" s="1538"/>
      <c r="FGT124" s="1845"/>
      <c r="FGU124" s="1538"/>
      <c r="FGV124" s="1845"/>
      <c r="FGW124" s="1538"/>
      <c r="FGX124" s="1845"/>
      <c r="FGY124" s="1538"/>
      <c r="FGZ124" s="1845"/>
      <c r="FHA124" s="1538"/>
      <c r="FHB124" s="1845"/>
      <c r="FHC124" s="1538"/>
      <c r="FHD124" s="1845"/>
      <c r="FHE124" s="1538"/>
      <c r="FHF124" s="1845"/>
      <c r="FHG124" s="1538"/>
      <c r="FHH124" s="1845"/>
      <c r="FHI124" s="1538"/>
      <c r="FHJ124" s="1845"/>
      <c r="FHK124" s="1538"/>
      <c r="FHL124" s="1845"/>
      <c r="FHM124" s="1538"/>
      <c r="FHN124" s="1845"/>
      <c r="FHO124" s="1538"/>
      <c r="FHP124" s="1845"/>
      <c r="FHQ124" s="1538"/>
      <c r="FHR124" s="1845"/>
      <c r="FHS124" s="1538"/>
      <c r="FHT124" s="1845"/>
      <c r="FHU124" s="1538"/>
      <c r="FHV124" s="1845"/>
      <c r="FHW124" s="1538"/>
      <c r="FHX124" s="1845"/>
      <c r="FHY124" s="1538"/>
      <c r="FHZ124" s="1845"/>
      <c r="FIA124" s="1538"/>
      <c r="FIB124" s="1845"/>
      <c r="FIC124" s="1538"/>
      <c r="FID124" s="1845"/>
      <c r="FIE124" s="1538"/>
      <c r="FIF124" s="1845"/>
      <c r="FIG124" s="1538"/>
      <c r="FIH124" s="1845"/>
      <c r="FII124" s="1538"/>
      <c r="FIJ124" s="1845"/>
      <c r="FIK124" s="1538"/>
      <c r="FIL124" s="1845"/>
      <c r="FIM124" s="1538"/>
      <c r="FIN124" s="1845"/>
      <c r="FIO124" s="1538"/>
      <c r="FIP124" s="1845"/>
      <c r="FIQ124" s="1538"/>
      <c r="FIR124" s="1845"/>
      <c r="FIS124" s="1538"/>
      <c r="FIT124" s="1845"/>
      <c r="FIU124" s="1538"/>
      <c r="FIV124" s="1845"/>
      <c r="FIW124" s="1538"/>
      <c r="FIX124" s="1845"/>
      <c r="FIY124" s="1538"/>
      <c r="FIZ124" s="1845"/>
      <c r="FJA124" s="1538"/>
      <c r="FJB124" s="1845"/>
      <c r="FJC124" s="1538"/>
      <c r="FJD124" s="1845"/>
      <c r="FJE124" s="1538"/>
      <c r="FJF124" s="1845"/>
      <c r="FJG124" s="1538"/>
      <c r="FJH124" s="1845"/>
      <c r="FJI124" s="1538"/>
      <c r="FJJ124" s="1845"/>
      <c r="FJK124" s="1538"/>
      <c r="FJL124" s="1845"/>
      <c r="FJM124" s="1538"/>
      <c r="FJN124" s="1845"/>
      <c r="FJO124" s="1538"/>
      <c r="FJP124" s="1845"/>
      <c r="FJQ124" s="1538"/>
      <c r="FJR124" s="1845"/>
      <c r="FJS124" s="1538"/>
      <c r="FJT124" s="1845"/>
      <c r="FJU124" s="1538"/>
      <c r="FJV124" s="1845"/>
      <c r="FJW124" s="1538"/>
      <c r="FJX124" s="1845"/>
      <c r="FJY124" s="1538"/>
      <c r="FJZ124" s="1845"/>
      <c r="FKA124" s="1538"/>
      <c r="FKB124" s="1845"/>
      <c r="FKC124" s="1538"/>
      <c r="FKD124" s="1845"/>
      <c r="FKE124" s="1538"/>
      <c r="FKF124" s="1845"/>
      <c r="FKG124" s="1538"/>
      <c r="FKH124" s="1845"/>
      <c r="FKI124" s="1538"/>
      <c r="FKJ124" s="1845"/>
      <c r="FKK124" s="1538"/>
      <c r="FKL124" s="1845"/>
      <c r="FKM124" s="1538"/>
      <c r="FKN124" s="1845"/>
      <c r="FKO124" s="1538"/>
      <c r="FKP124" s="1845"/>
      <c r="FKQ124" s="1538"/>
      <c r="FKR124" s="1845"/>
      <c r="FKS124" s="1538"/>
      <c r="FKT124" s="1845"/>
      <c r="FKU124" s="1538"/>
      <c r="FKV124" s="1845"/>
      <c r="FKW124" s="1538"/>
      <c r="FKX124" s="1845"/>
      <c r="FKY124" s="1538"/>
      <c r="FKZ124" s="1845"/>
      <c r="FLA124" s="1538"/>
      <c r="FLB124" s="1845"/>
      <c r="FLC124" s="1538"/>
      <c r="FLD124" s="1845"/>
      <c r="FLE124" s="1538"/>
      <c r="FLF124" s="1845"/>
      <c r="FLG124" s="1538"/>
      <c r="FLH124" s="1845"/>
      <c r="FLI124" s="1538"/>
      <c r="FLJ124" s="1845"/>
      <c r="FLK124" s="1538"/>
      <c r="FLL124" s="1845"/>
      <c r="FLM124" s="1538"/>
      <c r="FLN124" s="1845"/>
      <c r="FLO124" s="1538"/>
      <c r="FLP124" s="1845"/>
      <c r="FLQ124" s="1538"/>
      <c r="FLR124" s="1845"/>
      <c r="FLS124" s="1538"/>
      <c r="FLT124" s="1845"/>
      <c r="FLU124" s="1538"/>
      <c r="FLV124" s="1845"/>
      <c r="FLW124" s="1538"/>
      <c r="FLX124" s="1845"/>
      <c r="FLY124" s="1538"/>
      <c r="FLZ124" s="1845"/>
      <c r="FMA124" s="1538"/>
      <c r="FMB124" s="1845"/>
      <c r="FMC124" s="1538"/>
      <c r="FMD124" s="1845"/>
      <c r="FME124" s="1538"/>
      <c r="FMF124" s="1845"/>
      <c r="FMG124" s="1538"/>
      <c r="FMH124" s="1845"/>
      <c r="FMI124" s="1538"/>
      <c r="FMJ124" s="1845"/>
      <c r="FMK124" s="1538"/>
      <c r="FML124" s="1845"/>
      <c r="FMM124" s="1538"/>
      <c r="FMN124" s="1845"/>
      <c r="FMO124" s="1538"/>
      <c r="FMP124" s="1845"/>
      <c r="FMQ124" s="1538"/>
      <c r="FMR124" s="1845"/>
      <c r="FMS124" s="1538"/>
      <c r="FMT124" s="1845"/>
      <c r="FMU124" s="1538"/>
      <c r="FMV124" s="1845"/>
      <c r="FMW124" s="1538"/>
      <c r="FMX124" s="1845"/>
      <c r="FMY124" s="1538"/>
      <c r="FMZ124" s="1845"/>
      <c r="FNA124" s="1538"/>
      <c r="FNB124" s="1845"/>
      <c r="FNC124" s="1538"/>
      <c r="FND124" s="1845"/>
      <c r="FNE124" s="1538"/>
      <c r="FNF124" s="1845"/>
      <c r="FNG124" s="1538"/>
      <c r="FNH124" s="1845"/>
      <c r="FNI124" s="1538"/>
      <c r="FNJ124" s="1845"/>
      <c r="FNK124" s="1538"/>
      <c r="FNL124" s="1845"/>
      <c r="FNM124" s="1538"/>
      <c r="FNN124" s="1845"/>
      <c r="FNO124" s="1538"/>
      <c r="FNP124" s="1845"/>
      <c r="FNQ124" s="1538"/>
      <c r="FNR124" s="1845"/>
      <c r="FNS124" s="1538"/>
      <c r="FNT124" s="1845"/>
      <c r="FNU124" s="1538"/>
      <c r="FNV124" s="1845"/>
      <c r="FNW124" s="1538"/>
      <c r="FNX124" s="1845"/>
      <c r="FNY124" s="1538"/>
      <c r="FNZ124" s="1845"/>
      <c r="FOA124" s="1538"/>
      <c r="FOB124" s="1845"/>
      <c r="FOC124" s="1538"/>
      <c r="FOD124" s="1845"/>
      <c r="FOE124" s="1538"/>
      <c r="FOF124" s="1845"/>
      <c r="FOG124" s="1538"/>
      <c r="FOH124" s="1845"/>
      <c r="FOI124" s="1538"/>
      <c r="FOJ124" s="1845"/>
      <c r="FOK124" s="1538"/>
      <c r="FOL124" s="1845"/>
      <c r="FOM124" s="1538"/>
      <c r="FON124" s="1845"/>
      <c r="FOO124" s="1538"/>
      <c r="FOP124" s="1845"/>
      <c r="FOQ124" s="1538"/>
      <c r="FOR124" s="1845"/>
      <c r="FOS124" s="1538"/>
      <c r="FOT124" s="1845"/>
      <c r="FOU124" s="1538"/>
      <c r="FOV124" s="1845"/>
      <c r="FOW124" s="1538"/>
      <c r="FOX124" s="1845"/>
      <c r="FOY124" s="1538"/>
      <c r="FOZ124" s="1845"/>
      <c r="FPA124" s="1538"/>
      <c r="FPB124" s="1845"/>
      <c r="FPC124" s="1538"/>
      <c r="FPD124" s="1845"/>
      <c r="FPE124" s="1538"/>
      <c r="FPF124" s="1845"/>
      <c r="FPG124" s="1538"/>
      <c r="FPH124" s="1845"/>
      <c r="FPI124" s="1538"/>
      <c r="FPJ124" s="1845"/>
      <c r="FPK124" s="1538"/>
      <c r="FPL124" s="1845"/>
      <c r="FPM124" s="1538"/>
      <c r="FPN124" s="1845"/>
      <c r="FPO124" s="1538"/>
      <c r="FPP124" s="1845"/>
      <c r="FPQ124" s="1538"/>
      <c r="FPR124" s="1845"/>
      <c r="FPS124" s="1538"/>
      <c r="FPT124" s="1845"/>
      <c r="FPU124" s="1538"/>
      <c r="FPV124" s="1845"/>
      <c r="FPW124" s="1538"/>
      <c r="FPX124" s="1845"/>
      <c r="FPY124" s="1538"/>
      <c r="FPZ124" s="1845"/>
      <c r="FQA124" s="1538"/>
      <c r="FQB124" s="1845"/>
      <c r="FQC124" s="1538"/>
      <c r="FQD124" s="1845"/>
      <c r="FQE124" s="1538"/>
      <c r="FQF124" s="1845"/>
      <c r="FQG124" s="1538"/>
      <c r="FQH124" s="1845"/>
      <c r="FQI124" s="1538"/>
      <c r="FQJ124" s="1845"/>
      <c r="FQK124" s="1538"/>
      <c r="FQL124" s="1845"/>
      <c r="FQM124" s="1538"/>
      <c r="FQN124" s="1845"/>
      <c r="FQO124" s="1538"/>
      <c r="FQP124" s="1845"/>
      <c r="FQQ124" s="1538"/>
      <c r="FQR124" s="1845"/>
      <c r="FQS124" s="1538"/>
      <c r="FQT124" s="1845"/>
      <c r="FQU124" s="1538"/>
      <c r="FQV124" s="1845"/>
      <c r="FQW124" s="1538"/>
      <c r="FQX124" s="1845"/>
      <c r="FQY124" s="1538"/>
      <c r="FQZ124" s="1845"/>
      <c r="FRA124" s="1538"/>
      <c r="FRB124" s="1845"/>
      <c r="FRC124" s="1538"/>
      <c r="FRD124" s="1845"/>
      <c r="FRE124" s="1538"/>
      <c r="FRF124" s="1845"/>
      <c r="FRG124" s="1538"/>
      <c r="FRH124" s="1845"/>
      <c r="FRI124" s="1538"/>
      <c r="FRJ124" s="1845"/>
      <c r="FRK124" s="1538"/>
      <c r="FRL124" s="1845"/>
      <c r="FRM124" s="1538"/>
      <c r="FRN124" s="1845"/>
      <c r="FRO124" s="1538"/>
      <c r="FRP124" s="1845"/>
      <c r="FRQ124" s="1538"/>
      <c r="FRR124" s="1845"/>
      <c r="FRS124" s="1538"/>
      <c r="FRT124" s="1845"/>
      <c r="FRU124" s="1538"/>
      <c r="FRV124" s="1845"/>
      <c r="FRW124" s="1538"/>
      <c r="FRX124" s="1845"/>
      <c r="FRY124" s="1538"/>
      <c r="FRZ124" s="1845"/>
      <c r="FSA124" s="1538"/>
      <c r="FSB124" s="1845"/>
      <c r="FSC124" s="1538"/>
      <c r="FSD124" s="1845"/>
      <c r="FSE124" s="1538"/>
      <c r="FSF124" s="1845"/>
      <c r="FSG124" s="1538"/>
      <c r="FSH124" s="1845"/>
      <c r="FSI124" s="1538"/>
      <c r="FSJ124" s="1845"/>
      <c r="FSK124" s="1538"/>
      <c r="FSL124" s="1845"/>
      <c r="FSM124" s="1538"/>
      <c r="FSN124" s="1845"/>
      <c r="FSO124" s="1538"/>
      <c r="FSP124" s="1845"/>
      <c r="FSQ124" s="1538"/>
      <c r="FSR124" s="1845"/>
      <c r="FSS124" s="1538"/>
      <c r="FST124" s="1845"/>
      <c r="FSU124" s="1538"/>
      <c r="FSV124" s="1845"/>
      <c r="FSW124" s="1538"/>
      <c r="FSX124" s="1845"/>
      <c r="FSY124" s="1538"/>
      <c r="FSZ124" s="1845"/>
      <c r="FTA124" s="1538"/>
      <c r="FTB124" s="1845"/>
      <c r="FTC124" s="1538"/>
      <c r="FTD124" s="1845"/>
      <c r="FTE124" s="1538"/>
      <c r="FTF124" s="1845"/>
      <c r="FTG124" s="1538"/>
      <c r="FTH124" s="1845"/>
      <c r="FTI124" s="1538"/>
      <c r="FTJ124" s="1845"/>
      <c r="FTK124" s="1538"/>
      <c r="FTL124" s="1845"/>
      <c r="FTM124" s="1538"/>
      <c r="FTN124" s="1845"/>
      <c r="FTO124" s="1538"/>
      <c r="FTP124" s="1845"/>
      <c r="FTQ124" s="1538"/>
      <c r="FTR124" s="1845"/>
      <c r="FTS124" s="1538"/>
      <c r="FTT124" s="1845"/>
      <c r="FTU124" s="1538"/>
      <c r="FTV124" s="1845"/>
      <c r="FTW124" s="1538"/>
      <c r="FTX124" s="1845"/>
      <c r="FTY124" s="1538"/>
      <c r="FTZ124" s="1845"/>
      <c r="FUA124" s="1538"/>
      <c r="FUB124" s="1845"/>
      <c r="FUC124" s="1538"/>
      <c r="FUD124" s="1845"/>
      <c r="FUE124" s="1538"/>
      <c r="FUF124" s="1845"/>
      <c r="FUG124" s="1538"/>
      <c r="FUH124" s="1845"/>
      <c r="FUI124" s="1538"/>
      <c r="FUJ124" s="1845"/>
      <c r="FUK124" s="1538"/>
      <c r="FUL124" s="1845"/>
      <c r="FUM124" s="1538"/>
      <c r="FUN124" s="1845"/>
      <c r="FUO124" s="1538"/>
      <c r="FUP124" s="1845"/>
      <c r="FUQ124" s="1538"/>
      <c r="FUR124" s="1845"/>
      <c r="FUS124" s="1538"/>
      <c r="FUT124" s="1845"/>
      <c r="FUU124" s="1538"/>
      <c r="FUV124" s="1845"/>
      <c r="FUW124" s="1538"/>
      <c r="FUX124" s="1845"/>
      <c r="FUY124" s="1538"/>
      <c r="FUZ124" s="1845"/>
      <c r="FVA124" s="1538"/>
      <c r="FVB124" s="1845"/>
      <c r="FVC124" s="1538"/>
      <c r="FVD124" s="1845"/>
      <c r="FVE124" s="1538"/>
      <c r="FVF124" s="1845"/>
      <c r="FVG124" s="1538"/>
      <c r="FVH124" s="1845"/>
      <c r="FVI124" s="1538"/>
      <c r="FVJ124" s="1845"/>
      <c r="FVK124" s="1538"/>
      <c r="FVL124" s="1845"/>
      <c r="FVM124" s="1538"/>
      <c r="FVN124" s="1845"/>
      <c r="FVO124" s="1538"/>
      <c r="FVP124" s="1845"/>
      <c r="FVQ124" s="1538"/>
      <c r="FVR124" s="1845"/>
      <c r="FVS124" s="1538"/>
      <c r="FVT124" s="1845"/>
      <c r="FVU124" s="1538"/>
      <c r="FVV124" s="1845"/>
      <c r="FVW124" s="1538"/>
      <c r="FVX124" s="1845"/>
      <c r="FVY124" s="1538"/>
      <c r="FVZ124" s="1845"/>
      <c r="FWA124" s="1538"/>
      <c r="FWB124" s="1845"/>
      <c r="FWC124" s="1538"/>
      <c r="FWD124" s="1845"/>
      <c r="FWE124" s="1538"/>
      <c r="FWF124" s="1845"/>
      <c r="FWG124" s="1538"/>
      <c r="FWH124" s="1845"/>
      <c r="FWI124" s="1538"/>
      <c r="FWJ124" s="1845"/>
      <c r="FWK124" s="1538"/>
      <c r="FWL124" s="1845"/>
      <c r="FWM124" s="1538"/>
      <c r="FWN124" s="1845"/>
      <c r="FWO124" s="1538"/>
      <c r="FWP124" s="1845"/>
      <c r="FWQ124" s="1538"/>
      <c r="FWR124" s="1845"/>
      <c r="FWS124" s="1538"/>
      <c r="FWT124" s="1845"/>
      <c r="FWU124" s="1538"/>
      <c r="FWV124" s="1845"/>
      <c r="FWW124" s="1538"/>
      <c r="FWX124" s="1845"/>
      <c r="FWY124" s="1538"/>
      <c r="FWZ124" s="1845"/>
      <c r="FXA124" s="1538"/>
      <c r="FXB124" s="1845"/>
      <c r="FXC124" s="1538"/>
      <c r="FXD124" s="1845"/>
      <c r="FXE124" s="1538"/>
      <c r="FXF124" s="1845"/>
      <c r="FXG124" s="1538"/>
      <c r="FXH124" s="1845"/>
      <c r="FXI124" s="1538"/>
      <c r="FXJ124" s="1845"/>
      <c r="FXK124" s="1538"/>
      <c r="FXL124" s="1845"/>
      <c r="FXM124" s="1538"/>
      <c r="FXN124" s="1845"/>
      <c r="FXO124" s="1538"/>
      <c r="FXP124" s="1845"/>
      <c r="FXQ124" s="1538"/>
      <c r="FXR124" s="1845"/>
      <c r="FXS124" s="1538"/>
      <c r="FXT124" s="1845"/>
      <c r="FXU124" s="1538"/>
      <c r="FXV124" s="1845"/>
      <c r="FXW124" s="1538"/>
      <c r="FXX124" s="1845"/>
      <c r="FXY124" s="1538"/>
      <c r="FXZ124" s="1845"/>
      <c r="FYA124" s="1538"/>
      <c r="FYB124" s="1845"/>
      <c r="FYC124" s="1538"/>
      <c r="FYD124" s="1845"/>
      <c r="FYE124" s="1538"/>
      <c r="FYF124" s="1845"/>
      <c r="FYG124" s="1538"/>
      <c r="FYH124" s="1845"/>
      <c r="FYI124" s="1538"/>
      <c r="FYJ124" s="1845"/>
      <c r="FYK124" s="1538"/>
      <c r="FYL124" s="1845"/>
      <c r="FYM124" s="1538"/>
      <c r="FYN124" s="1845"/>
      <c r="FYO124" s="1538"/>
      <c r="FYP124" s="1845"/>
      <c r="FYQ124" s="1538"/>
      <c r="FYR124" s="1845"/>
      <c r="FYS124" s="1538"/>
      <c r="FYT124" s="1845"/>
      <c r="FYU124" s="1538"/>
      <c r="FYV124" s="1845"/>
      <c r="FYW124" s="1538"/>
      <c r="FYX124" s="1845"/>
      <c r="FYY124" s="1538"/>
      <c r="FYZ124" s="1845"/>
      <c r="FZA124" s="1538"/>
      <c r="FZB124" s="1845"/>
      <c r="FZC124" s="1538"/>
      <c r="FZD124" s="1845"/>
      <c r="FZE124" s="1538"/>
      <c r="FZF124" s="1845"/>
      <c r="FZG124" s="1538"/>
      <c r="FZH124" s="1845"/>
      <c r="FZI124" s="1538"/>
      <c r="FZJ124" s="1845"/>
      <c r="FZK124" s="1538"/>
      <c r="FZL124" s="1845"/>
      <c r="FZM124" s="1538"/>
      <c r="FZN124" s="1845"/>
      <c r="FZO124" s="1538"/>
      <c r="FZP124" s="1845"/>
      <c r="FZQ124" s="1538"/>
      <c r="FZR124" s="1845"/>
      <c r="FZS124" s="1538"/>
      <c r="FZT124" s="1845"/>
      <c r="FZU124" s="1538"/>
      <c r="FZV124" s="1845"/>
      <c r="FZW124" s="1538"/>
      <c r="FZX124" s="1845"/>
      <c r="FZY124" s="1538"/>
      <c r="FZZ124" s="1845"/>
      <c r="GAA124" s="1538"/>
      <c r="GAB124" s="1845"/>
      <c r="GAC124" s="1538"/>
      <c r="GAD124" s="1845"/>
      <c r="GAE124" s="1538"/>
      <c r="GAF124" s="1845"/>
      <c r="GAG124" s="1538"/>
      <c r="GAH124" s="1845"/>
      <c r="GAI124" s="1538"/>
      <c r="GAJ124" s="1845"/>
      <c r="GAK124" s="1538"/>
      <c r="GAL124" s="1845"/>
      <c r="GAM124" s="1538"/>
      <c r="GAN124" s="1845"/>
      <c r="GAO124" s="1538"/>
      <c r="GAP124" s="1845"/>
      <c r="GAQ124" s="1538"/>
      <c r="GAR124" s="1845"/>
      <c r="GAS124" s="1538"/>
      <c r="GAT124" s="1845"/>
      <c r="GAU124" s="1538"/>
      <c r="GAV124" s="1845"/>
      <c r="GAW124" s="1538"/>
      <c r="GAX124" s="1845"/>
      <c r="GAY124" s="1538"/>
      <c r="GAZ124" s="1845"/>
      <c r="GBA124" s="1538"/>
      <c r="GBB124" s="1845"/>
      <c r="GBC124" s="1538"/>
      <c r="GBD124" s="1845"/>
      <c r="GBE124" s="1538"/>
      <c r="GBF124" s="1845"/>
      <c r="GBG124" s="1538"/>
      <c r="GBH124" s="1845"/>
      <c r="GBI124" s="1538"/>
      <c r="GBJ124" s="1845"/>
      <c r="GBK124" s="1538"/>
      <c r="GBL124" s="1845"/>
      <c r="GBM124" s="1538"/>
      <c r="GBN124" s="1845"/>
      <c r="GBO124" s="1538"/>
      <c r="GBP124" s="1845"/>
      <c r="GBQ124" s="1538"/>
      <c r="GBR124" s="1845"/>
      <c r="GBS124" s="1538"/>
      <c r="GBT124" s="1845"/>
      <c r="GBU124" s="1538"/>
      <c r="GBV124" s="1845"/>
      <c r="GBW124" s="1538"/>
      <c r="GBX124" s="1845"/>
      <c r="GBY124" s="1538"/>
      <c r="GBZ124" s="1845"/>
      <c r="GCA124" s="1538"/>
      <c r="GCB124" s="1845"/>
      <c r="GCC124" s="1538"/>
      <c r="GCD124" s="1845"/>
      <c r="GCE124" s="1538"/>
      <c r="GCF124" s="1845"/>
      <c r="GCG124" s="1538"/>
      <c r="GCH124" s="1845"/>
      <c r="GCI124" s="1538"/>
      <c r="GCJ124" s="1845"/>
      <c r="GCK124" s="1538"/>
      <c r="GCL124" s="1845"/>
      <c r="GCM124" s="1538"/>
      <c r="GCN124" s="1845"/>
      <c r="GCO124" s="1538"/>
      <c r="GCP124" s="1845"/>
      <c r="GCQ124" s="1538"/>
      <c r="GCR124" s="1845"/>
      <c r="GCS124" s="1538"/>
      <c r="GCT124" s="1845"/>
      <c r="GCU124" s="1538"/>
      <c r="GCV124" s="1845"/>
      <c r="GCW124" s="1538"/>
      <c r="GCX124" s="1845"/>
      <c r="GCY124" s="1538"/>
      <c r="GCZ124" s="1845"/>
      <c r="GDA124" s="1538"/>
      <c r="GDB124" s="1845"/>
      <c r="GDC124" s="1538"/>
      <c r="GDD124" s="1845"/>
      <c r="GDE124" s="1538"/>
      <c r="GDF124" s="1845"/>
      <c r="GDG124" s="1538"/>
      <c r="GDH124" s="1845"/>
      <c r="GDI124" s="1538"/>
      <c r="GDJ124" s="1845"/>
      <c r="GDK124" s="1538"/>
      <c r="GDL124" s="1845"/>
      <c r="GDM124" s="1538"/>
      <c r="GDN124" s="1845"/>
      <c r="GDO124" s="1538"/>
      <c r="GDP124" s="1845"/>
      <c r="GDQ124" s="1538"/>
      <c r="GDR124" s="1845"/>
      <c r="GDS124" s="1538"/>
      <c r="GDT124" s="1845"/>
      <c r="GDU124" s="1538"/>
      <c r="GDV124" s="1845"/>
      <c r="GDW124" s="1538"/>
      <c r="GDX124" s="1845"/>
      <c r="GDY124" s="1538"/>
      <c r="GDZ124" s="1845"/>
      <c r="GEA124" s="1538"/>
      <c r="GEB124" s="1845"/>
      <c r="GEC124" s="1538"/>
      <c r="GED124" s="1845"/>
      <c r="GEE124" s="1538"/>
      <c r="GEF124" s="1845"/>
      <c r="GEG124" s="1538"/>
      <c r="GEH124" s="1845"/>
      <c r="GEI124" s="1538"/>
      <c r="GEJ124" s="1845"/>
      <c r="GEK124" s="1538"/>
      <c r="GEL124" s="1845"/>
      <c r="GEM124" s="1538"/>
      <c r="GEN124" s="1845"/>
      <c r="GEO124" s="1538"/>
      <c r="GEP124" s="1845"/>
      <c r="GEQ124" s="1538"/>
      <c r="GER124" s="1845"/>
      <c r="GES124" s="1538"/>
      <c r="GET124" s="1845"/>
      <c r="GEU124" s="1538"/>
      <c r="GEV124" s="1845"/>
      <c r="GEW124" s="1538"/>
      <c r="GEX124" s="1845"/>
      <c r="GEY124" s="1538"/>
      <c r="GEZ124" s="1845"/>
      <c r="GFA124" s="1538"/>
      <c r="GFB124" s="1845"/>
      <c r="GFC124" s="1538"/>
      <c r="GFD124" s="1845"/>
      <c r="GFE124" s="1538"/>
      <c r="GFF124" s="1845"/>
      <c r="GFG124" s="1538"/>
      <c r="GFH124" s="1845"/>
      <c r="GFI124" s="1538"/>
      <c r="GFJ124" s="1845"/>
      <c r="GFK124" s="1538"/>
      <c r="GFL124" s="1845"/>
      <c r="GFM124" s="1538"/>
      <c r="GFN124" s="1845"/>
      <c r="GFO124" s="1538"/>
      <c r="GFP124" s="1845"/>
      <c r="GFQ124" s="1538"/>
      <c r="GFR124" s="1845"/>
      <c r="GFS124" s="1538"/>
      <c r="GFT124" s="1845"/>
      <c r="GFU124" s="1538"/>
      <c r="GFV124" s="1845"/>
      <c r="GFW124" s="1538"/>
      <c r="GFX124" s="1845"/>
      <c r="GFY124" s="1538"/>
      <c r="GFZ124" s="1845"/>
      <c r="GGA124" s="1538"/>
      <c r="GGB124" s="1845"/>
      <c r="GGC124" s="1538"/>
      <c r="GGD124" s="1845"/>
      <c r="GGE124" s="1538"/>
      <c r="GGF124" s="1845"/>
      <c r="GGG124" s="1538"/>
      <c r="GGH124" s="1845"/>
      <c r="GGI124" s="1538"/>
      <c r="GGJ124" s="1845"/>
      <c r="GGK124" s="1538"/>
      <c r="GGL124" s="1845"/>
      <c r="GGM124" s="1538"/>
      <c r="GGN124" s="1845"/>
      <c r="GGO124" s="1538"/>
      <c r="GGP124" s="1845"/>
      <c r="GGQ124" s="1538"/>
      <c r="GGR124" s="1845"/>
      <c r="GGS124" s="1538"/>
      <c r="GGT124" s="1845"/>
      <c r="GGU124" s="1538"/>
      <c r="GGV124" s="1845"/>
      <c r="GGW124" s="1538"/>
      <c r="GGX124" s="1845"/>
      <c r="GGY124" s="1538"/>
      <c r="GGZ124" s="1845"/>
      <c r="GHA124" s="1538"/>
      <c r="GHB124" s="1845"/>
      <c r="GHC124" s="1538"/>
      <c r="GHD124" s="1845"/>
      <c r="GHE124" s="1538"/>
      <c r="GHF124" s="1845"/>
      <c r="GHG124" s="1538"/>
      <c r="GHH124" s="1845"/>
      <c r="GHI124" s="1538"/>
      <c r="GHJ124" s="1845"/>
      <c r="GHK124" s="1538"/>
      <c r="GHL124" s="1845"/>
      <c r="GHM124" s="1538"/>
      <c r="GHN124" s="1845"/>
      <c r="GHO124" s="1538"/>
      <c r="GHP124" s="1845"/>
      <c r="GHQ124" s="1538"/>
      <c r="GHR124" s="1845"/>
      <c r="GHS124" s="1538"/>
      <c r="GHT124" s="1845"/>
      <c r="GHU124" s="1538"/>
      <c r="GHV124" s="1845"/>
      <c r="GHW124" s="1538"/>
      <c r="GHX124" s="1845"/>
      <c r="GHY124" s="1538"/>
      <c r="GHZ124" s="1845"/>
      <c r="GIA124" s="1538"/>
      <c r="GIB124" s="1845"/>
      <c r="GIC124" s="1538"/>
      <c r="GID124" s="1845"/>
      <c r="GIE124" s="1538"/>
      <c r="GIF124" s="1845"/>
      <c r="GIG124" s="1538"/>
      <c r="GIH124" s="1845"/>
      <c r="GII124" s="1538"/>
      <c r="GIJ124" s="1845"/>
      <c r="GIK124" s="1538"/>
      <c r="GIL124" s="1845"/>
      <c r="GIM124" s="1538"/>
      <c r="GIN124" s="1845"/>
      <c r="GIO124" s="1538"/>
      <c r="GIP124" s="1845"/>
      <c r="GIQ124" s="1538"/>
      <c r="GIR124" s="1845"/>
      <c r="GIS124" s="1538"/>
      <c r="GIT124" s="1845"/>
      <c r="GIU124" s="1538"/>
      <c r="GIV124" s="1845"/>
      <c r="GIW124" s="1538"/>
      <c r="GIX124" s="1845"/>
      <c r="GIY124" s="1538"/>
      <c r="GIZ124" s="1845"/>
      <c r="GJA124" s="1538"/>
      <c r="GJB124" s="1845"/>
      <c r="GJC124" s="1538"/>
      <c r="GJD124" s="1845"/>
      <c r="GJE124" s="1538"/>
      <c r="GJF124" s="1845"/>
      <c r="GJG124" s="1538"/>
      <c r="GJH124" s="1845"/>
      <c r="GJI124" s="1538"/>
      <c r="GJJ124" s="1845"/>
      <c r="GJK124" s="1538"/>
      <c r="GJL124" s="1845"/>
      <c r="GJM124" s="1538"/>
      <c r="GJN124" s="1845"/>
      <c r="GJO124" s="1538"/>
      <c r="GJP124" s="1845"/>
      <c r="GJQ124" s="1538"/>
      <c r="GJR124" s="1845"/>
      <c r="GJS124" s="1538"/>
      <c r="GJT124" s="1845"/>
      <c r="GJU124" s="1538"/>
      <c r="GJV124" s="1845"/>
      <c r="GJW124" s="1538"/>
      <c r="GJX124" s="1845"/>
      <c r="GJY124" s="1538"/>
      <c r="GJZ124" s="1845"/>
      <c r="GKA124" s="1538"/>
      <c r="GKB124" s="1845"/>
      <c r="GKC124" s="1538"/>
      <c r="GKD124" s="1845"/>
      <c r="GKE124" s="1538"/>
      <c r="GKF124" s="1845"/>
      <c r="GKG124" s="1538"/>
      <c r="GKH124" s="1845"/>
      <c r="GKI124" s="1538"/>
      <c r="GKJ124" s="1845"/>
      <c r="GKK124" s="1538"/>
      <c r="GKL124" s="1845"/>
      <c r="GKM124" s="1538"/>
      <c r="GKN124" s="1845"/>
      <c r="GKO124" s="1538"/>
      <c r="GKP124" s="1845"/>
      <c r="GKQ124" s="1538"/>
      <c r="GKR124" s="1845"/>
      <c r="GKS124" s="1538"/>
      <c r="GKT124" s="1845"/>
      <c r="GKU124" s="1538"/>
      <c r="GKV124" s="1845"/>
      <c r="GKW124" s="1538"/>
      <c r="GKX124" s="1845"/>
      <c r="GKY124" s="1538"/>
      <c r="GKZ124" s="1845"/>
      <c r="GLA124" s="1538"/>
      <c r="GLB124" s="1845"/>
      <c r="GLC124" s="1538"/>
      <c r="GLD124" s="1845"/>
      <c r="GLE124" s="1538"/>
      <c r="GLF124" s="1845"/>
      <c r="GLG124" s="1538"/>
      <c r="GLH124" s="1845"/>
      <c r="GLI124" s="1538"/>
      <c r="GLJ124" s="1845"/>
      <c r="GLK124" s="1538"/>
      <c r="GLL124" s="1845"/>
      <c r="GLM124" s="1538"/>
      <c r="GLN124" s="1845"/>
      <c r="GLO124" s="1538"/>
      <c r="GLP124" s="1845"/>
      <c r="GLQ124" s="1538"/>
      <c r="GLR124" s="1845"/>
      <c r="GLS124" s="1538"/>
      <c r="GLT124" s="1845"/>
      <c r="GLU124" s="1538"/>
      <c r="GLV124" s="1845"/>
      <c r="GLW124" s="1538"/>
      <c r="GLX124" s="1845"/>
      <c r="GLY124" s="1538"/>
      <c r="GLZ124" s="1845"/>
      <c r="GMA124" s="1538"/>
      <c r="GMB124" s="1845"/>
      <c r="GMC124" s="1538"/>
      <c r="GMD124" s="1845"/>
      <c r="GME124" s="1538"/>
      <c r="GMF124" s="1845"/>
      <c r="GMG124" s="1538"/>
      <c r="GMH124" s="1845"/>
      <c r="GMI124" s="1538"/>
      <c r="GMJ124" s="1845"/>
      <c r="GMK124" s="1538"/>
      <c r="GML124" s="1845"/>
      <c r="GMM124" s="1538"/>
      <c r="GMN124" s="1845"/>
      <c r="GMO124" s="1538"/>
      <c r="GMP124" s="1845"/>
      <c r="GMQ124" s="1538"/>
      <c r="GMR124" s="1845"/>
      <c r="GMS124" s="1538"/>
      <c r="GMT124" s="1845"/>
      <c r="GMU124" s="1538"/>
      <c r="GMV124" s="1845"/>
      <c r="GMW124" s="1538"/>
      <c r="GMX124" s="1845"/>
      <c r="GMY124" s="1538"/>
      <c r="GMZ124" s="1845"/>
      <c r="GNA124" s="1538"/>
      <c r="GNB124" s="1845"/>
      <c r="GNC124" s="1538"/>
      <c r="GND124" s="1845"/>
      <c r="GNE124" s="1538"/>
      <c r="GNF124" s="1845"/>
      <c r="GNG124" s="1538"/>
      <c r="GNH124" s="1845"/>
      <c r="GNI124" s="1538"/>
      <c r="GNJ124" s="1845"/>
      <c r="GNK124" s="1538"/>
      <c r="GNL124" s="1845"/>
      <c r="GNM124" s="1538"/>
      <c r="GNN124" s="1845"/>
      <c r="GNO124" s="1538"/>
      <c r="GNP124" s="1845"/>
      <c r="GNQ124" s="1538"/>
      <c r="GNR124" s="1845"/>
      <c r="GNS124" s="1538"/>
      <c r="GNT124" s="1845"/>
      <c r="GNU124" s="1538"/>
      <c r="GNV124" s="1845"/>
      <c r="GNW124" s="1538"/>
      <c r="GNX124" s="1845"/>
      <c r="GNY124" s="1538"/>
      <c r="GNZ124" s="1845"/>
      <c r="GOA124" s="1538"/>
      <c r="GOB124" s="1845"/>
      <c r="GOC124" s="1538"/>
      <c r="GOD124" s="1845"/>
      <c r="GOE124" s="1538"/>
      <c r="GOF124" s="1845"/>
      <c r="GOG124" s="1538"/>
      <c r="GOH124" s="1845"/>
      <c r="GOI124" s="1538"/>
      <c r="GOJ124" s="1845"/>
      <c r="GOK124" s="1538"/>
      <c r="GOL124" s="1845"/>
      <c r="GOM124" s="1538"/>
      <c r="GON124" s="1845"/>
      <c r="GOO124" s="1538"/>
      <c r="GOP124" s="1845"/>
      <c r="GOQ124" s="1538"/>
      <c r="GOR124" s="1845"/>
      <c r="GOS124" s="1538"/>
      <c r="GOT124" s="1845"/>
      <c r="GOU124" s="1538"/>
      <c r="GOV124" s="1845"/>
      <c r="GOW124" s="1538"/>
      <c r="GOX124" s="1845"/>
      <c r="GOY124" s="1538"/>
      <c r="GOZ124" s="1845"/>
      <c r="GPA124" s="1538"/>
      <c r="GPB124" s="1845"/>
      <c r="GPC124" s="1538"/>
      <c r="GPD124" s="1845"/>
      <c r="GPE124" s="1538"/>
      <c r="GPF124" s="1845"/>
      <c r="GPG124" s="1538"/>
      <c r="GPH124" s="1845"/>
      <c r="GPI124" s="1538"/>
      <c r="GPJ124" s="1845"/>
      <c r="GPK124" s="1538"/>
      <c r="GPL124" s="1845"/>
      <c r="GPM124" s="1538"/>
      <c r="GPN124" s="1845"/>
      <c r="GPO124" s="1538"/>
      <c r="GPP124" s="1845"/>
      <c r="GPQ124" s="1538"/>
      <c r="GPR124" s="1845"/>
      <c r="GPS124" s="1538"/>
      <c r="GPT124" s="1845"/>
      <c r="GPU124" s="1538"/>
      <c r="GPV124" s="1845"/>
      <c r="GPW124" s="1538"/>
      <c r="GPX124" s="1845"/>
      <c r="GPY124" s="1538"/>
      <c r="GPZ124" s="1845"/>
      <c r="GQA124" s="1538"/>
      <c r="GQB124" s="1845"/>
      <c r="GQC124" s="1538"/>
      <c r="GQD124" s="1845"/>
      <c r="GQE124" s="1538"/>
      <c r="GQF124" s="1845"/>
      <c r="GQG124" s="1538"/>
      <c r="GQH124" s="1845"/>
      <c r="GQI124" s="1538"/>
      <c r="GQJ124" s="1845"/>
      <c r="GQK124" s="1538"/>
      <c r="GQL124" s="1845"/>
      <c r="GQM124" s="1538"/>
      <c r="GQN124" s="1845"/>
      <c r="GQO124" s="1538"/>
      <c r="GQP124" s="1845"/>
      <c r="GQQ124" s="1538"/>
      <c r="GQR124" s="1845"/>
      <c r="GQS124" s="1538"/>
      <c r="GQT124" s="1845"/>
      <c r="GQU124" s="1538"/>
      <c r="GQV124" s="1845"/>
      <c r="GQW124" s="1538"/>
      <c r="GQX124" s="1845"/>
      <c r="GQY124" s="1538"/>
      <c r="GQZ124" s="1845"/>
      <c r="GRA124" s="1538"/>
      <c r="GRB124" s="1845"/>
      <c r="GRC124" s="1538"/>
      <c r="GRD124" s="1845"/>
      <c r="GRE124" s="1538"/>
      <c r="GRF124" s="1845"/>
      <c r="GRG124" s="1538"/>
      <c r="GRH124" s="1845"/>
      <c r="GRI124" s="1538"/>
      <c r="GRJ124" s="1845"/>
      <c r="GRK124" s="1538"/>
      <c r="GRL124" s="1845"/>
      <c r="GRM124" s="1538"/>
      <c r="GRN124" s="1845"/>
      <c r="GRO124" s="1538"/>
      <c r="GRP124" s="1845"/>
      <c r="GRQ124" s="1538"/>
      <c r="GRR124" s="1845"/>
      <c r="GRS124" s="1538"/>
      <c r="GRT124" s="1845"/>
      <c r="GRU124" s="1538"/>
      <c r="GRV124" s="1845"/>
      <c r="GRW124" s="1538"/>
      <c r="GRX124" s="1845"/>
      <c r="GRY124" s="1538"/>
      <c r="GRZ124" s="1845"/>
      <c r="GSA124" s="1538"/>
      <c r="GSB124" s="1845"/>
      <c r="GSC124" s="1538"/>
      <c r="GSD124" s="1845"/>
      <c r="GSE124" s="1538"/>
      <c r="GSF124" s="1845"/>
      <c r="GSG124" s="1538"/>
      <c r="GSH124" s="1845"/>
      <c r="GSI124" s="1538"/>
      <c r="GSJ124" s="1845"/>
      <c r="GSK124" s="1538"/>
      <c r="GSL124" s="1845"/>
      <c r="GSM124" s="1538"/>
      <c r="GSN124" s="1845"/>
      <c r="GSO124" s="1538"/>
      <c r="GSP124" s="1845"/>
      <c r="GSQ124" s="1538"/>
      <c r="GSR124" s="1845"/>
      <c r="GSS124" s="1538"/>
      <c r="GST124" s="1845"/>
      <c r="GSU124" s="1538"/>
      <c r="GSV124" s="1845"/>
      <c r="GSW124" s="1538"/>
      <c r="GSX124" s="1845"/>
      <c r="GSY124" s="1538"/>
      <c r="GSZ124" s="1845"/>
      <c r="GTA124" s="1538"/>
      <c r="GTB124" s="1845"/>
      <c r="GTC124" s="1538"/>
      <c r="GTD124" s="1845"/>
      <c r="GTE124" s="1538"/>
      <c r="GTF124" s="1845"/>
      <c r="GTG124" s="1538"/>
      <c r="GTH124" s="1845"/>
      <c r="GTI124" s="1538"/>
      <c r="GTJ124" s="1845"/>
      <c r="GTK124" s="1538"/>
      <c r="GTL124" s="1845"/>
      <c r="GTM124" s="1538"/>
      <c r="GTN124" s="1845"/>
      <c r="GTO124" s="1538"/>
      <c r="GTP124" s="1845"/>
      <c r="GTQ124" s="1538"/>
      <c r="GTR124" s="1845"/>
      <c r="GTS124" s="1538"/>
      <c r="GTT124" s="1845"/>
      <c r="GTU124" s="1538"/>
      <c r="GTV124" s="1845"/>
      <c r="GTW124" s="1538"/>
      <c r="GTX124" s="1845"/>
      <c r="GTY124" s="1538"/>
      <c r="GTZ124" s="1845"/>
      <c r="GUA124" s="1538"/>
      <c r="GUB124" s="1845"/>
      <c r="GUC124" s="1538"/>
      <c r="GUD124" s="1845"/>
      <c r="GUE124" s="1538"/>
      <c r="GUF124" s="1845"/>
      <c r="GUG124" s="1538"/>
      <c r="GUH124" s="1845"/>
      <c r="GUI124" s="1538"/>
      <c r="GUJ124" s="1845"/>
      <c r="GUK124" s="1538"/>
      <c r="GUL124" s="1845"/>
      <c r="GUM124" s="1538"/>
      <c r="GUN124" s="1845"/>
      <c r="GUO124" s="1538"/>
      <c r="GUP124" s="1845"/>
      <c r="GUQ124" s="1538"/>
      <c r="GUR124" s="1845"/>
      <c r="GUS124" s="1538"/>
      <c r="GUT124" s="1845"/>
      <c r="GUU124" s="1538"/>
      <c r="GUV124" s="1845"/>
      <c r="GUW124" s="1538"/>
      <c r="GUX124" s="1845"/>
      <c r="GUY124" s="1538"/>
      <c r="GUZ124" s="1845"/>
      <c r="GVA124" s="1538"/>
      <c r="GVB124" s="1845"/>
      <c r="GVC124" s="1538"/>
      <c r="GVD124" s="1845"/>
      <c r="GVE124" s="1538"/>
      <c r="GVF124" s="1845"/>
      <c r="GVG124" s="1538"/>
      <c r="GVH124" s="1845"/>
      <c r="GVI124" s="1538"/>
      <c r="GVJ124" s="1845"/>
      <c r="GVK124" s="1538"/>
      <c r="GVL124" s="1845"/>
      <c r="GVM124" s="1538"/>
      <c r="GVN124" s="1845"/>
      <c r="GVO124" s="1538"/>
      <c r="GVP124" s="1845"/>
      <c r="GVQ124" s="1538"/>
      <c r="GVR124" s="1845"/>
      <c r="GVS124" s="1538"/>
      <c r="GVT124" s="1845"/>
      <c r="GVU124" s="1538"/>
      <c r="GVV124" s="1845"/>
      <c r="GVW124" s="1538"/>
      <c r="GVX124" s="1845"/>
      <c r="GVY124" s="1538"/>
      <c r="GVZ124" s="1845"/>
      <c r="GWA124" s="1538"/>
      <c r="GWB124" s="1845"/>
      <c r="GWC124" s="1538"/>
      <c r="GWD124" s="1845"/>
      <c r="GWE124" s="1538"/>
      <c r="GWF124" s="1845"/>
      <c r="GWG124" s="1538"/>
      <c r="GWH124" s="1845"/>
      <c r="GWI124" s="1538"/>
      <c r="GWJ124" s="1845"/>
      <c r="GWK124" s="1538"/>
      <c r="GWL124" s="1845"/>
      <c r="GWM124" s="1538"/>
      <c r="GWN124" s="1845"/>
      <c r="GWO124" s="1538"/>
      <c r="GWP124" s="1845"/>
      <c r="GWQ124" s="1538"/>
      <c r="GWR124" s="1845"/>
      <c r="GWS124" s="1538"/>
      <c r="GWT124" s="1845"/>
      <c r="GWU124" s="1538"/>
      <c r="GWV124" s="1845"/>
      <c r="GWW124" s="1538"/>
      <c r="GWX124" s="1845"/>
      <c r="GWY124" s="1538"/>
      <c r="GWZ124" s="1845"/>
      <c r="GXA124" s="1538"/>
      <c r="GXB124" s="1845"/>
      <c r="GXC124" s="1538"/>
      <c r="GXD124" s="1845"/>
      <c r="GXE124" s="1538"/>
      <c r="GXF124" s="1845"/>
      <c r="GXG124" s="1538"/>
      <c r="GXH124" s="1845"/>
      <c r="GXI124" s="1538"/>
      <c r="GXJ124" s="1845"/>
      <c r="GXK124" s="1538"/>
      <c r="GXL124" s="1845"/>
      <c r="GXM124" s="1538"/>
      <c r="GXN124" s="1845"/>
      <c r="GXO124" s="1538"/>
      <c r="GXP124" s="1845"/>
      <c r="GXQ124" s="1538"/>
      <c r="GXR124" s="1845"/>
      <c r="GXS124" s="1538"/>
      <c r="GXT124" s="1845"/>
      <c r="GXU124" s="1538"/>
      <c r="GXV124" s="1845"/>
      <c r="GXW124" s="1538"/>
      <c r="GXX124" s="1845"/>
      <c r="GXY124" s="1538"/>
      <c r="GXZ124" s="1845"/>
      <c r="GYA124" s="1538"/>
      <c r="GYB124" s="1845"/>
      <c r="GYC124" s="1538"/>
      <c r="GYD124" s="1845"/>
      <c r="GYE124" s="1538"/>
      <c r="GYF124" s="1845"/>
      <c r="GYG124" s="1538"/>
      <c r="GYH124" s="1845"/>
      <c r="GYI124" s="1538"/>
      <c r="GYJ124" s="1845"/>
      <c r="GYK124" s="1538"/>
      <c r="GYL124" s="1845"/>
      <c r="GYM124" s="1538"/>
      <c r="GYN124" s="1845"/>
      <c r="GYO124" s="1538"/>
      <c r="GYP124" s="1845"/>
      <c r="GYQ124" s="1538"/>
      <c r="GYR124" s="1845"/>
      <c r="GYS124" s="1538"/>
      <c r="GYT124" s="1845"/>
      <c r="GYU124" s="1538"/>
      <c r="GYV124" s="1845"/>
      <c r="GYW124" s="1538"/>
      <c r="GYX124" s="1845"/>
      <c r="GYY124" s="1538"/>
      <c r="GYZ124" s="1845"/>
      <c r="GZA124" s="1538"/>
      <c r="GZB124" s="1845"/>
      <c r="GZC124" s="1538"/>
      <c r="GZD124" s="1845"/>
      <c r="GZE124" s="1538"/>
      <c r="GZF124" s="1845"/>
      <c r="GZG124" s="1538"/>
      <c r="GZH124" s="1845"/>
      <c r="GZI124" s="1538"/>
      <c r="GZJ124" s="1845"/>
      <c r="GZK124" s="1538"/>
      <c r="GZL124" s="1845"/>
      <c r="GZM124" s="1538"/>
      <c r="GZN124" s="1845"/>
      <c r="GZO124" s="1538"/>
      <c r="GZP124" s="1845"/>
      <c r="GZQ124" s="1538"/>
      <c r="GZR124" s="1845"/>
      <c r="GZS124" s="1538"/>
      <c r="GZT124" s="1845"/>
      <c r="GZU124" s="1538"/>
      <c r="GZV124" s="1845"/>
      <c r="GZW124" s="1538"/>
      <c r="GZX124" s="1845"/>
      <c r="GZY124" s="1538"/>
      <c r="GZZ124" s="1845"/>
      <c r="HAA124" s="1538"/>
      <c r="HAB124" s="1845"/>
      <c r="HAC124" s="1538"/>
      <c r="HAD124" s="1845"/>
      <c r="HAE124" s="1538"/>
      <c r="HAF124" s="1845"/>
      <c r="HAG124" s="1538"/>
      <c r="HAH124" s="1845"/>
      <c r="HAI124" s="1538"/>
      <c r="HAJ124" s="1845"/>
      <c r="HAK124" s="1538"/>
      <c r="HAL124" s="1845"/>
      <c r="HAM124" s="1538"/>
      <c r="HAN124" s="1845"/>
      <c r="HAO124" s="1538"/>
      <c r="HAP124" s="1845"/>
      <c r="HAQ124" s="1538"/>
      <c r="HAR124" s="1845"/>
      <c r="HAS124" s="1538"/>
      <c r="HAT124" s="1845"/>
      <c r="HAU124" s="1538"/>
      <c r="HAV124" s="1845"/>
      <c r="HAW124" s="1538"/>
      <c r="HAX124" s="1845"/>
      <c r="HAY124" s="1538"/>
      <c r="HAZ124" s="1845"/>
      <c r="HBA124" s="1538"/>
      <c r="HBB124" s="1845"/>
      <c r="HBC124" s="1538"/>
      <c r="HBD124" s="1845"/>
      <c r="HBE124" s="1538"/>
      <c r="HBF124" s="1845"/>
      <c r="HBG124" s="1538"/>
      <c r="HBH124" s="1845"/>
      <c r="HBI124" s="1538"/>
      <c r="HBJ124" s="1845"/>
      <c r="HBK124" s="1538"/>
      <c r="HBL124" s="1845"/>
      <c r="HBM124" s="1538"/>
      <c r="HBN124" s="1845"/>
      <c r="HBO124" s="1538"/>
      <c r="HBP124" s="1845"/>
      <c r="HBQ124" s="1538"/>
      <c r="HBR124" s="1845"/>
      <c r="HBS124" s="1538"/>
      <c r="HBT124" s="1845"/>
      <c r="HBU124" s="1538"/>
      <c r="HBV124" s="1845"/>
      <c r="HBW124" s="1538"/>
      <c r="HBX124" s="1845"/>
      <c r="HBY124" s="1538"/>
      <c r="HBZ124" s="1845"/>
      <c r="HCA124" s="1538"/>
      <c r="HCB124" s="1845"/>
      <c r="HCC124" s="1538"/>
      <c r="HCD124" s="1845"/>
      <c r="HCE124" s="1538"/>
      <c r="HCF124" s="1845"/>
      <c r="HCG124" s="1538"/>
      <c r="HCH124" s="1845"/>
      <c r="HCI124" s="1538"/>
      <c r="HCJ124" s="1845"/>
      <c r="HCK124" s="1538"/>
      <c r="HCL124" s="1845"/>
      <c r="HCM124" s="1538"/>
      <c r="HCN124" s="1845"/>
      <c r="HCO124" s="1538"/>
      <c r="HCP124" s="1845"/>
      <c r="HCQ124" s="1538"/>
      <c r="HCR124" s="1845"/>
      <c r="HCS124" s="1538"/>
      <c r="HCT124" s="1845"/>
      <c r="HCU124" s="1538"/>
      <c r="HCV124" s="1845"/>
      <c r="HCW124" s="1538"/>
      <c r="HCX124" s="1845"/>
      <c r="HCY124" s="1538"/>
      <c r="HCZ124" s="1845"/>
      <c r="HDA124" s="1538"/>
      <c r="HDB124" s="1845"/>
      <c r="HDC124" s="1538"/>
      <c r="HDD124" s="1845"/>
      <c r="HDE124" s="1538"/>
      <c r="HDF124" s="1845"/>
      <c r="HDG124" s="1538"/>
      <c r="HDH124" s="1845"/>
      <c r="HDI124" s="1538"/>
      <c r="HDJ124" s="1845"/>
      <c r="HDK124" s="1538"/>
      <c r="HDL124" s="1845"/>
      <c r="HDM124" s="1538"/>
      <c r="HDN124" s="1845"/>
      <c r="HDO124" s="1538"/>
      <c r="HDP124" s="1845"/>
      <c r="HDQ124" s="1538"/>
      <c r="HDR124" s="1845"/>
      <c r="HDS124" s="1538"/>
      <c r="HDT124" s="1845"/>
      <c r="HDU124" s="1538"/>
      <c r="HDV124" s="1845"/>
      <c r="HDW124" s="1538"/>
      <c r="HDX124" s="1845"/>
      <c r="HDY124" s="1538"/>
      <c r="HDZ124" s="1845"/>
      <c r="HEA124" s="1538"/>
      <c r="HEB124" s="1845"/>
      <c r="HEC124" s="1538"/>
      <c r="HED124" s="1845"/>
      <c r="HEE124" s="1538"/>
      <c r="HEF124" s="1845"/>
      <c r="HEG124" s="1538"/>
      <c r="HEH124" s="1845"/>
      <c r="HEI124" s="1538"/>
      <c r="HEJ124" s="1845"/>
      <c r="HEK124" s="1538"/>
      <c r="HEL124" s="1845"/>
      <c r="HEM124" s="1538"/>
      <c r="HEN124" s="1845"/>
      <c r="HEO124" s="1538"/>
      <c r="HEP124" s="1845"/>
      <c r="HEQ124" s="1538"/>
      <c r="HER124" s="1845"/>
      <c r="HES124" s="1538"/>
      <c r="HET124" s="1845"/>
      <c r="HEU124" s="1538"/>
      <c r="HEV124" s="1845"/>
      <c r="HEW124" s="1538"/>
      <c r="HEX124" s="1845"/>
      <c r="HEY124" s="1538"/>
      <c r="HEZ124" s="1845"/>
      <c r="HFA124" s="1538"/>
      <c r="HFB124" s="1845"/>
      <c r="HFC124" s="1538"/>
      <c r="HFD124" s="1845"/>
      <c r="HFE124" s="1538"/>
      <c r="HFF124" s="1845"/>
      <c r="HFG124" s="1538"/>
      <c r="HFH124" s="1845"/>
      <c r="HFI124" s="1538"/>
      <c r="HFJ124" s="1845"/>
      <c r="HFK124" s="1538"/>
      <c r="HFL124" s="1845"/>
      <c r="HFM124" s="1538"/>
      <c r="HFN124" s="1845"/>
      <c r="HFO124" s="1538"/>
      <c r="HFP124" s="1845"/>
      <c r="HFQ124" s="1538"/>
      <c r="HFR124" s="1845"/>
      <c r="HFS124" s="1538"/>
      <c r="HFT124" s="1845"/>
      <c r="HFU124" s="1538"/>
      <c r="HFV124" s="1845"/>
      <c r="HFW124" s="1538"/>
      <c r="HFX124" s="1845"/>
      <c r="HFY124" s="1538"/>
      <c r="HFZ124" s="1845"/>
      <c r="HGA124" s="1538"/>
      <c r="HGB124" s="1845"/>
      <c r="HGC124" s="1538"/>
      <c r="HGD124" s="1845"/>
      <c r="HGE124" s="1538"/>
      <c r="HGF124" s="1845"/>
      <c r="HGG124" s="1538"/>
      <c r="HGH124" s="1845"/>
      <c r="HGI124" s="1538"/>
      <c r="HGJ124" s="1845"/>
      <c r="HGK124" s="1538"/>
      <c r="HGL124" s="1845"/>
      <c r="HGM124" s="1538"/>
      <c r="HGN124" s="1845"/>
      <c r="HGO124" s="1538"/>
      <c r="HGP124" s="1845"/>
      <c r="HGQ124" s="1538"/>
      <c r="HGR124" s="1845"/>
      <c r="HGS124" s="1538"/>
      <c r="HGT124" s="1845"/>
      <c r="HGU124" s="1538"/>
      <c r="HGV124" s="1845"/>
      <c r="HGW124" s="1538"/>
      <c r="HGX124" s="1845"/>
      <c r="HGY124" s="1538"/>
      <c r="HGZ124" s="1845"/>
      <c r="HHA124" s="1538"/>
      <c r="HHB124" s="1845"/>
      <c r="HHC124" s="1538"/>
      <c r="HHD124" s="1845"/>
      <c r="HHE124" s="1538"/>
      <c r="HHF124" s="1845"/>
      <c r="HHG124" s="1538"/>
      <c r="HHH124" s="1845"/>
      <c r="HHI124" s="1538"/>
      <c r="HHJ124" s="1845"/>
      <c r="HHK124" s="1538"/>
      <c r="HHL124" s="1845"/>
      <c r="HHM124" s="1538"/>
      <c r="HHN124" s="1845"/>
      <c r="HHO124" s="1538"/>
      <c r="HHP124" s="1845"/>
      <c r="HHQ124" s="1538"/>
      <c r="HHR124" s="1845"/>
      <c r="HHS124" s="1538"/>
      <c r="HHT124" s="1845"/>
      <c r="HHU124" s="1538"/>
      <c r="HHV124" s="1845"/>
      <c r="HHW124" s="1538"/>
      <c r="HHX124" s="1845"/>
      <c r="HHY124" s="1538"/>
      <c r="HHZ124" s="1845"/>
      <c r="HIA124" s="1538"/>
      <c r="HIB124" s="1845"/>
      <c r="HIC124" s="1538"/>
      <c r="HID124" s="1845"/>
      <c r="HIE124" s="1538"/>
      <c r="HIF124" s="1845"/>
      <c r="HIG124" s="1538"/>
      <c r="HIH124" s="1845"/>
      <c r="HII124" s="1538"/>
      <c r="HIJ124" s="1845"/>
      <c r="HIK124" s="1538"/>
      <c r="HIL124" s="1845"/>
      <c r="HIM124" s="1538"/>
      <c r="HIN124" s="1845"/>
      <c r="HIO124" s="1538"/>
      <c r="HIP124" s="1845"/>
      <c r="HIQ124" s="1538"/>
      <c r="HIR124" s="1845"/>
      <c r="HIS124" s="1538"/>
      <c r="HIT124" s="1845"/>
      <c r="HIU124" s="1538"/>
      <c r="HIV124" s="1845"/>
      <c r="HIW124" s="1538"/>
      <c r="HIX124" s="1845"/>
      <c r="HIY124" s="1538"/>
      <c r="HIZ124" s="1845"/>
      <c r="HJA124" s="1538"/>
      <c r="HJB124" s="1845"/>
      <c r="HJC124" s="1538"/>
      <c r="HJD124" s="1845"/>
      <c r="HJE124" s="1538"/>
      <c r="HJF124" s="1845"/>
      <c r="HJG124" s="1538"/>
      <c r="HJH124" s="1845"/>
      <c r="HJI124" s="1538"/>
      <c r="HJJ124" s="1845"/>
      <c r="HJK124" s="1538"/>
      <c r="HJL124" s="1845"/>
      <c r="HJM124" s="1538"/>
      <c r="HJN124" s="1845"/>
      <c r="HJO124" s="1538"/>
      <c r="HJP124" s="1845"/>
      <c r="HJQ124" s="1538"/>
      <c r="HJR124" s="1845"/>
      <c r="HJS124" s="1538"/>
      <c r="HJT124" s="1845"/>
      <c r="HJU124" s="1538"/>
      <c r="HJV124" s="1845"/>
      <c r="HJW124" s="1538"/>
      <c r="HJX124" s="1845"/>
      <c r="HJY124" s="1538"/>
      <c r="HJZ124" s="1845"/>
      <c r="HKA124" s="1538"/>
      <c r="HKB124" s="1845"/>
      <c r="HKC124" s="1538"/>
      <c r="HKD124" s="1845"/>
      <c r="HKE124" s="1538"/>
      <c r="HKF124" s="1845"/>
      <c r="HKG124" s="1538"/>
      <c r="HKH124" s="1845"/>
      <c r="HKI124" s="1538"/>
      <c r="HKJ124" s="1845"/>
      <c r="HKK124" s="1538"/>
      <c r="HKL124" s="1845"/>
      <c r="HKM124" s="1538"/>
      <c r="HKN124" s="1845"/>
      <c r="HKO124" s="1538"/>
      <c r="HKP124" s="1845"/>
      <c r="HKQ124" s="1538"/>
      <c r="HKR124" s="1845"/>
      <c r="HKS124" s="1538"/>
      <c r="HKT124" s="1845"/>
      <c r="HKU124" s="1538"/>
      <c r="HKV124" s="1845"/>
      <c r="HKW124" s="1538"/>
      <c r="HKX124" s="1845"/>
      <c r="HKY124" s="1538"/>
      <c r="HKZ124" s="1845"/>
      <c r="HLA124" s="1538"/>
      <c r="HLB124" s="1845"/>
      <c r="HLC124" s="1538"/>
      <c r="HLD124" s="1845"/>
      <c r="HLE124" s="1538"/>
      <c r="HLF124" s="1845"/>
      <c r="HLG124" s="1538"/>
      <c r="HLH124" s="1845"/>
      <c r="HLI124" s="1538"/>
      <c r="HLJ124" s="1845"/>
      <c r="HLK124" s="1538"/>
      <c r="HLL124" s="1845"/>
      <c r="HLM124" s="1538"/>
      <c r="HLN124" s="1845"/>
      <c r="HLO124" s="1538"/>
      <c r="HLP124" s="1845"/>
      <c r="HLQ124" s="1538"/>
      <c r="HLR124" s="1845"/>
      <c r="HLS124" s="1538"/>
      <c r="HLT124" s="1845"/>
      <c r="HLU124" s="1538"/>
      <c r="HLV124" s="1845"/>
      <c r="HLW124" s="1538"/>
      <c r="HLX124" s="1845"/>
      <c r="HLY124" s="1538"/>
      <c r="HLZ124" s="1845"/>
      <c r="HMA124" s="1538"/>
      <c r="HMB124" s="1845"/>
      <c r="HMC124" s="1538"/>
      <c r="HMD124" s="1845"/>
      <c r="HME124" s="1538"/>
      <c r="HMF124" s="1845"/>
      <c r="HMG124" s="1538"/>
      <c r="HMH124" s="1845"/>
      <c r="HMI124" s="1538"/>
      <c r="HMJ124" s="1845"/>
      <c r="HMK124" s="1538"/>
      <c r="HML124" s="1845"/>
      <c r="HMM124" s="1538"/>
      <c r="HMN124" s="1845"/>
      <c r="HMO124" s="1538"/>
      <c r="HMP124" s="1845"/>
      <c r="HMQ124" s="1538"/>
      <c r="HMR124" s="1845"/>
      <c r="HMS124" s="1538"/>
      <c r="HMT124" s="1845"/>
      <c r="HMU124" s="1538"/>
      <c r="HMV124" s="1845"/>
      <c r="HMW124" s="1538"/>
      <c r="HMX124" s="1845"/>
      <c r="HMY124" s="1538"/>
      <c r="HMZ124" s="1845"/>
      <c r="HNA124" s="1538"/>
      <c r="HNB124" s="1845"/>
      <c r="HNC124" s="1538"/>
      <c r="HND124" s="1845"/>
      <c r="HNE124" s="1538"/>
      <c r="HNF124" s="1845"/>
      <c r="HNG124" s="1538"/>
      <c r="HNH124" s="1845"/>
      <c r="HNI124" s="1538"/>
      <c r="HNJ124" s="1845"/>
      <c r="HNK124" s="1538"/>
      <c r="HNL124" s="1845"/>
      <c r="HNM124" s="1538"/>
      <c r="HNN124" s="1845"/>
      <c r="HNO124" s="1538"/>
      <c r="HNP124" s="1845"/>
      <c r="HNQ124" s="1538"/>
      <c r="HNR124" s="1845"/>
      <c r="HNS124" s="1538"/>
      <c r="HNT124" s="1845"/>
      <c r="HNU124" s="1538"/>
      <c r="HNV124" s="1845"/>
      <c r="HNW124" s="1538"/>
      <c r="HNX124" s="1845"/>
      <c r="HNY124" s="1538"/>
      <c r="HNZ124" s="1845"/>
      <c r="HOA124" s="1538"/>
      <c r="HOB124" s="1845"/>
      <c r="HOC124" s="1538"/>
      <c r="HOD124" s="1845"/>
      <c r="HOE124" s="1538"/>
      <c r="HOF124" s="1845"/>
      <c r="HOG124" s="1538"/>
      <c r="HOH124" s="1845"/>
      <c r="HOI124" s="1538"/>
      <c r="HOJ124" s="1845"/>
      <c r="HOK124" s="1538"/>
      <c r="HOL124" s="1845"/>
      <c r="HOM124" s="1538"/>
      <c r="HON124" s="1845"/>
      <c r="HOO124" s="1538"/>
      <c r="HOP124" s="1845"/>
      <c r="HOQ124" s="1538"/>
      <c r="HOR124" s="1845"/>
      <c r="HOS124" s="1538"/>
      <c r="HOT124" s="1845"/>
      <c r="HOU124" s="1538"/>
      <c r="HOV124" s="1845"/>
      <c r="HOW124" s="1538"/>
      <c r="HOX124" s="1845"/>
      <c r="HOY124" s="1538"/>
      <c r="HOZ124" s="1845"/>
      <c r="HPA124" s="1538"/>
      <c r="HPB124" s="1845"/>
      <c r="HPC124" s="1538"/>
      <c r="HPD124" s="1845"/>
      <c r="HPE124" s="1538"/>
      <c r="HPF124" s="1845"/>
      <c r="HPG124" s="1538"/>
      <c r="HPH124" s="1845"/>
      <c r="HPI124" s="1538"/>
      <c r="HPJ124" s="1845"/>
      <c r="HPK124" s="1538"/>
      <c r="HPL124" s="1845"/>
      <c r="HPM124" s="1538"/>
      <c r="HPN124" s="1845"/>
      <c r="HPO124" s="1538"/>
      <c r="HPP124" s="1845"/>
      <c r="HPQ124" s="1538"/>
      <c r="HPR124" s="1845"/>
      <c r="HPS124" s="1538"/>
      <c r="HPT124" s="1845"/>
      <c r="HPU124" s="1538"/>
      <c r="HPV124" s="1845"/>
      <c r="HPW124" s="1538"/>
      <c r="HPX124" s="1845"/>
      <c r="HPY124" s="1538"/>
      <c r="HPZ124" s="1845"/>
      <c r="HQA124" s="1538"/>
      <c r="HQB124" s="1845"/>
      <c r="HQC124" s="1538"/>
      <c r="HQD124" s="1845"/>
      <c r="HQE124" s="1538"/>
      <c r="HQF124" s="1845"/>
      <c r="HQG124" s="1538"/>
      <c r="HQH124" s="1845"/>
      <c r="HQI124" s="1538"/>
      <c r="HQJ124" s="1845"/>
      <c r="HQK124" s="1538"/>
      <c r="HQL124" s="1845"/>
      <c r="HQM124" s="1538"/>
      <c r="HQN124" s="1845"/>
      <c r="HQO124" s="1538"/>
      <c r="HQP124" s="1845"/>
      <c r="HQQ124" s="1538"/>
      <c r="HQR124" s="1845"/>
      <c r="HQS124" s="1538"/>
      <c r="HQT124" s="1845"/>
      <c r="HQU124" s="1538"/>
      <c r="HQV124" s="1845"/>
      <c r="HQW124" s="1538"/>
      <c r="HQX124" s="1845"/>
      <c r="HQY124" s="1538"/>
      <c r="HQZ124" s="1845"/>
      <c r="HRA124" s="1538"/>
      <c r="HRB124" s="1845"/>
      <c r="HRC124" s="1538"/>
      <c r="HRD124" s="1845"/>
      <c r="HRE124" s="1538"/>
      <c r="HRF124" s="1845"/>
      <c r="HRG124" s="1538"/>
      <c r="HRH124" s="1845"/>
      <c r="HRI124" s="1538"/>
      <c r="HRJ124" s="1845"/>
      <c r="HRK124" s="1538"/>
      <c r="HRL124" s="1845"/>
      <c r="HRM124" s="1538"/>
      <c r="HRN124" s="1845"/>
      <c r="HRO124" s="1538"/>
      <c r="HRP124" s="1845"/>
      <c r="HRQ124" s="1538"/>
      <c r="HRR124" s="1845"/>
      <c r="HRS124" s="1538"/>
      <c r="HRT124" s="1845"/>
      <c r="HRU124" s="1538"/>
      <c r="HRV124" s="1845"/>
      <c r="HRW124" s="1538"/>
      <c r="HRX124" s="1845"/>
      <c r="HRY124" s="1538"/>
      <c r="HRZ124" s="1845"/>
      <c r="HSA124" s="1538"/>
      <c r="HSB124" s="1845"/>
      <c r="HSC124" s="1538"/>
      <c r="HSD124" s="1845"/>
      <c r="HSE124" s="1538"/>
      <c r="HSF124" s="1845"/>
      <c r="HSG124" s="1538"/>
      <c r="HSH124" s="1845"/>
      <c r="HSI124" s="1538"/>
      <c r="HSJ124" s="1845"/>
      <c r="HSK124" s="1538"/>
      <c r="HSL124" s="1845"/>
      <c r="HSM124" s="1538"/>
      <c r="HSN124" s="1845"/>
      <c r="HSO124" s="1538"/>
      <c r="HSP124" s="1845"/>
      <c r="HSQ124" s="1538"/>
      <c r="HSR124" s="1845"/>
      <c r="HSS124" s="1538"/>
      <c r="HST124" s="1845"/>
      <c r="HSU124" s="1538"/>
      <c r="HSV124" s="1845"/>
      <c r="HSW124" s="1538"/>
      <c r="HSX124" s="1845"/>
      <c r="HSY124" s="1538"/>
      <c r="HSZ124" s="1845"/>
      <c r="HTA124" s="1538"/>
      <c r="HTB124" s="1845"/>
      <c r="HTC124" s="1538"/>
      <c r="HTD124" s="1845"/>
      <c r="HTE124" s="1538"/>
      <c r="HTF124" s="1845"/>
      <c r="HTG124" s="1538"/>
      <c r="HTH124" s="1845"/>
      <c r="HTI124" s="1538"/>
      <c r="HTJ124" s="1845"/>
      <c r="HTK124" s="1538"/>
      <c r="HTL124" s="1845"/>
      <c r="HTM124" s="1538"/>
      <c r="HTN124" s="1845"/>
      <c r="HTO124" s="1538"/>
      <c r="HTP124" s="1845"/>
      <c r="HTQ124" s="1538"/>
      <c r="HTR124" s="1845"/>
      <c r="HTS124" s="1538"/>
      <c r="HTT124" s="1845"/>
      <c r="HTU124" s="1538"/>
      <c r="HTV124" s="1845"/>
      <c r="HTW124" s="1538"/>
      <c r="HTX124" s="1845"/>
      <c r="HTY124" s="1538"/>
      <c r="HTZ124" s="1845"/>
      <c r="HUA124" s="1538"/>
      <c r="HUB124" s="1845"/>
      <c r="HUC124" s="1538"/>
      <c r="HUD124" s="1845"/>
      <c r="HUE124" s="1538"/>
      <c r="HUF124" s="1845"/>
      <c r="HUG124" s="1538"/>
      <c r="HUH124" s="1845"/>
      <c r="HUI124" s="1538"/>
      <c r="HUJ124" s="1845"/>
      <c r="HUK124" s="1538"/>
      <c r="HUL124" s="1845"/>
      <c r="HUM124" s="1538"/>
      <c r="HUN124" s="1845"/>
      <c r="HUO124" s="1538"/>
      <c r="HUP124" s="1845"/>
      <c r="HUQ124" s="1538"/>
      <c r="HUR124" s="1845"/>
      <c r="HUS124" s="1538"/>
      <c r="HUT124" s="1845"/>
      <c r="HUU124" s="1538"/>
      <c r="HUV124" s="1845"/>
      <c r="HUW124" s="1538"/>
      <c r="HUX124" s="1845"/>
      <c r="HUY124" s="1538"/>
      <c r="HUZ124" s="1845"/>
      <c r="HVA124" s="1538"/>
      <c r="HVB124" s="1845"/>
      <c r="HVC124" s="1538"/>
      <c r="HVD124" s="1845"/>
      <c r="HVE124" s="1538"/>
      <c r="HVF124" s="1845"/>
      <c r="HVG124" s="1538"/>
      <c r="HVH124" s="1845"/>
      <c r="HVI124" s="1538"/>
      <c r="HVJ124" s="1845"/>
      <c r="HVK124" s="1538"/>
      <c r="HVL124" s="1845"/>
      <c r="HVM124" s="1538"/>
      <c r="HVN124" s="1845"/>
      <c r="HVO124" s="1538"/>
      <c r="HVP124" s="1845"/>
      <c r="HVQ124" s="1538"/>
      <c r="HVR124" s="1845"/>
      <c r="HVS124" s="1538"/>
      <c r="HVT124" s="1845"/>
      <c r="HVU124" s="1538"/>
      <c r="HVV124" s="1845"/>
      <c r="HVW124" s="1538"/>
      <c r="HVX124" s="1845"/>
      <c r="HVY124" s="1538"/>
      <c r="HVZ124" s="1845"/>
      <c r="HWA124" s="1538"/>
      <c r="HWB124" s="1845"/>
      <c r="HWC124" s="1538"/>
      <c r="HWD124" s="1845"/>
      <c r="HWE124" s="1538"/>
      <c r="HWF124" s="1845"/>
      <c r="HWG124" s="1538"/>
      <c r="HWH124" s="1845"/>
      <c r="HWI124" s="1538"/>
      <c r="HWJ124" s="1845"/>
      <c r="HWK124" s="1538"/>
      <c r="HWL124" s="1845"/>
      <c r="HWM124" s="1538"/>
      <c r="HWN124" s="1845"/>
      <c r="HWO124" s="1538"/>
      <c r="HWP124" s="1845"/>
      <c r="HWQ124" s="1538"/>
      <c r="HWR124" s="1845"/>
      <c r="HWS124" s="1538"/>
      <c r="HWT124" s="1845"/>
      <c r="HWU124" s="1538"/>
      <c r="HWV124" s="1845"/>
      <c r="HWW124" s="1538"/>
      <c r="HWX124" s="1845"/>
      <c r="HWY124" s="1538"/>
      <c r="HWZ124" s="1845"/>
      <c r="HXA124" s="1538"/>
      <c r="HXB124" s="1845"/>
      <c r="HXC124" s="1538"/>
      <c r="HXD124" s="1845"/>
      <c r="HXE124" s="1538"/>
      <c r="HXF124" s="1845"/>
      <c r="HXG124" s="1538"/>
      <c r="HXH124" s="1845"/>
      <c r="HXI124" s="1538"/>
      <c r="HXJ124" s="1845"/>
      <c r="HXK124" s="1538"/>
      <c r="HXL124" s="1845"/>
      <c r="HXM124" s="1538"/>
      <c r="HXN124" s="1845"/>
      <c r="HXO124" s="1538"/>
      <c r="HXP124" s="1845"/>
      <c r="HXQ124" s="1538"/>
      <c r="HXR124" s="1845"/>
      <c r="HXS124" s="1538"/>
      <c r="HXT124" s="1845"/>
      <c r="HXU124" s="1538"/>
      <c r="HXV124" s="1845"/>
      <c r="HXW124" s="1538"/>
      <c r="HXX124" s="1845"/>
      <c r="HXY124" s="1538"/>
      <c r="HXZ124" s="1845"/>
      <c r="HYA124" s="1538"/>
      <c r="HYB124" s="1845"/>
      <c r="HYC124" s="1538"/>
      <c r="HYD124" s="1845"/>
      <c r="HYE124" s="1538"/>
      <c r="HYF124" s="1845"/>
      <c r="HYG124" s="1538"/>
      <c r="HYH124" s="1845"/>
      <c r="HYI124" s="1538"/>
      <c r="HYJ124" s="1845"/>
      <c r="HYK124" s="1538"/>
      <c r="HYL124" s="1845"/>
      <c r="HYM124" s="1538"/>
      <c r="HYN124" s="1845"/>
      <c r="HYO124" s="1538"/>
      <c r="HYP124" s="1845"/>
      <c r="HYQ124" s="1538"/>
      <c r="HYR124" s="1845"/>
      <c r="HYS124" s="1538"/>
      <c r="HYT124" s="1845"/>
      <c r="HYU124" s="1538"/>
      <c r="HYV124" s="1845"/>
      <c r="HYW124" s="1538"/>
      <c r="HYX124" s="1845"/>
      <c r="HYY124" s="1538"/>
      <c r="HYZ124" s="1845"/>
      <c r="HZA124" s="1538"/>
      <c r="HZB124" s="1845"/>
      <c r="HZC124" s="1538"/>
      <c r="HZD124" s="1845"/>
      <c r="HZE124" s="1538"/>
      <c r="HZF124" s="1845"/>
      <c r="HZG124" s="1538"/>
      <c r="HZH124" s="1845"/>
      <c r="HZI124" s="1538"/>
      <c r="HZJ124" s="1845"/>
      <c r="HZK124" s="1538"/>
      <c r="HZL124" s="1845"/>
      <c r="HZM124" s="1538"/>
      <c r="HZN124" s="1845"/>
      <c r="HZO124" s="1538"/>
      <c r="HZP124" s="1845"/>
      <c r="HZQ124" s="1538"/>
      <c r="HZR124" s="1845"/>
      <c r="HZS124" s="1538"/>
      <c r="HZT124" s="1845"/>
      <c r="HZU124" s="1538"/>
      <c r="HZV124" s="1845"/>
      <c r="HZW124" s="1538"/>
      <c r="HZX124" s="1845"/>
      <c r="HZY124" s="1538"/>
      <c r="HZZ124" s="1845"/>
      <c r="IAA124" s="1538"/>
      <c r="IAB124" s="1845"/>
      <c r="IAC124" s="1538"/>
      <c r="IAD124" s="1845"/>
      <c r="IAE124" s="1538"/>
      <c r="IAF124" s="1845"/>
      <c r="IAG124" s="1538"/>
      <c r="IAH124" s="1845"/>
      <c r="IAI124" s="1538"/>
      <c r="IAJ124" s="1845"/>
      <c r="IAK124" s="1538"/>
      <c r="IAL124" s="1845"/>
      <c r="IAM124" s="1538"/>
      <c r="IAN124" s="1845"/>
      <c r="IAO124" s="1538"/>
      <c r="IAP124" s="1845"/>
      <c r="IAQ124" s="1538"/>
      <c r="IAR124" s="1845"/>
      <c r="IAS124" s="1538"/>
      <c r="IAT124" s="1845"/>
      <c r="IAU124" s="1538"/>
      <c r="IAV124" s="1845"/>
      <c r="IAW124" s="1538"/>
      <c r="IAX124" s="1845"/>
      <c r="IAY124" s="1538"/>
      <c r="IAZ124" s="1845"/>
      <c r="IBA124" s="1538"/>
      <c r="IBB124" s="1845"/>
      <c r="IBC124" s="1538"/>
      <c r="IBD124" s="1845"/>
      <c r="IBE124" s="1538"/>
      <c r="IBF124" s="1845"/>
      <c r="IBG124" s="1538"/>
      <c r="IBH124" s="1845"/>
      <c r="IBI124" s="1538"/>
      <c r="IBJ124" s="1845"/>
      <c r="IBK124" s="1538"/>
      <c r="IBL124" s="1845"/>
      <c r="IBM124" s="1538"/>
      <c r="IBN124" s="1845"/>
      <c r="IBO124" s="1538"/>
      <c r="IBP124" s="1845"/>
      <c r="IBQ124" s="1538"/>
      <c r="IBR124" s="1845"/>
      <c r="IBS124" s="1538"/>
      <c r="IBT124" s="1845"/>
      <c r="IBU124" s="1538"/>
      <c r="IBV124" s="1845"/>
      <c r="IBW124" s="1538"/>
      <c r="IBX124" s="1845"/>
      <c r="IBY124" s="1538"/>
      <c r="IBZ124" s="1845"/>
      <c r="ICA124" s="1538"/>
      <c r="ICB124" s="1845"/>
      <c r="ICC124" s="1538"/>
      <c r="ICD124" s="1845"/>
      <c r="ICE124" s="1538"/>
      <c r="ICF124" s="1845"/>
      <c r="ICG124" s="1538"/>
      <c r="ICH124" s="1845"/>
      <c r="ICI124" s="1538"/>
      <c r="ICJ124" s="1845"/>
      <c r="ICK124" s="1538"/>
      <c r="ICL124" s="1845"/>
      <c r="ICM124" s="1538"/>
      <c r="ICN124" s="1845"/>
      <c r="ICO124" s="1538"/>
      <c r="ICP124" s="1845"/>
      <c r="ICQ124" s="1538"/>
      <c r="ICR124" s="1845"/>
      <c r="ICS124" s="1538"/>
      <c r="ICT124" s="1845"/>
      <c r="ICU124" s="1538"/>
      <c r="ICV124" s="1845"/>
      <c r="ICW124" s="1538"/>
      <c r="ICX124" s="1845"/>
      <c r="ICY124" s="1538"/>
      <c r="ICZ124" s="1845"/>
      <c r="IDA124" s="1538"/>
      <c r="IDB124" s="1845"/>
      <c r="IDC124" s="1538"/>
      <c r="IDD124" s="1845"/>
      <c r="IDE124" s="1538"/>
      <c r="IDF124" s="1845"/>
      <c r="IDG124" s="1538"/>
      <c r="IDH124" s="1845"/>
      <c r="IDI124" s="1538"/>
      <c r="IDJ124" s="1845"/>
      <c r="IDK124" s="1538"/>
      <c r="IDL124" s="1845"/>
      <c r="IDM124" s="1538"/>
      <c r="IDN124" s="1845"/>
      <c r="IDO124" s="1538"/>
      <c r="IDP124" s="1845"/>
      <c r="IDQ124" s="1538"/>
      <c r="IDR124" s="1845"/>
      <c r="IDS124" s="1538"/>
      <c r="IDT124" s="1845"/>
      <c r="IDU124" s="1538"/>
      <c r="IDV124" s="1845"/>
      <c r="IDW124" s="1538"/>
      <c r="IDX124" s="1845"/>
      <c r="IDY124" s="1538"/>
      <c r="IDZ124" s="1845"/>
      <c r="IEA124" s="1538"/>
      <c r="IEB124" s="1845"/>
      <c r="IEC124" s="1538"/>
      <c r="IED124" s="1845"/>
      <c r="IEE124" s="1538"/>
      <c r="IEF124" s="1845"/>
      <c r="IEG124" s="1538"/>
      <c r="IEH124" s="1845"/>
      <c r="IEI124" s="1538"/>
      <c r="IEJ124" s="1845"/>
      <c r="IEK124" s="1538"/>
      <c r="IEL124" s="1845"/>
      <c r="IEM124" s="1538"/>
      <c r="IEN124" s="1845"/>
      <c r="IEO124" s="1538"/>
      <c r="IEP124" s="1845"/>
      <c r="IEQ124" s="1538"/>
      <c r="IER124" s="1845"/>
      <c r="IES124" s="1538"/>
      <c r="IET124" s="1845"/>
      <c r="IEU124" s="1538"/>
      <c r="IEV124" s="1845"/>
      <c r="IEW124" s="1538"/>
      <c r="IEX124" s="1845"/>
      <c r="IEY124" s="1538"/>
      <c r="IEZ124" s="1845"/>
      <c r="IFA124" s="1538"/>
      <c r="IFB124" s="1845"/>
      <c r="IFC124" s="1538"/>
      <c r="IFD124" s="1845"/>
      <c r="IFE124" s="1538"/>
      <c r="IFF124" s="1845"/>
      <c r="IFG124" s="1538"/>
      <c r="IFH124" s="1845"/>
      <c r="IFI124" s="1538"/>
      <c r="IFJ124" s="1845"/>
      <c r="IFK124" s="1538"/>
      <c r="IFL124" s="1845"/>
      <c r="IFM124" s="1538"/>
      <c r="IFN124" s="1845"/>
      <c r="IFO124" s="1538"/>
      <c r="IFP124" s="1845"/>
      <c r="IFQ124" s="1538"/>
      <c r="IFR124" s="1845"/>
      <c r="IFS124" s="1538"/>
      <c r="IFT124" s="1845"/>
      <c r="IFU124" s="1538"/>
      <c r="IFV124" s="1845"/>
      <c r="IFW124" s="1538"/>
      <c r="IFX124" s="1845"/>
      <c r="IFY124" s="1538"/>
      <c r="IFZ124" s="1845"/>
      <c r="IGA124" s="1538"/>
      <c r="IGB124" s="1845"/>
      <c r="IGC124" s="1538"/>
      <c r="IGD124" s="1845"/>
      <c r="IGE124" s="1538"/>
      <c r="IGF124" s="1845"/>
      <c r="IGG124" s="1538"/>
      <c r="IGH124" s="1845"/>
      <c r="IGI124" s="1538"/>
      <c r="IGJ124" s="1845"/>
      <c r="IGK124" s="1538"/>
      <c r="IGL124" s="1845"/>
      <c r="IGM124" s="1538"/>
      <c r="IGN124" s="1845"/>
      <c r="IGO124" s="1538"/>
      <c r="IGP124" s="1845"/>
      <c r="IGQ124" s="1538"/>
      <c r="IGR124" s="1845"/>
      <c r="IGS124" s="1538"/>
      <c r="IGT124" s="1845"/>
      <c r="IGU124" s="1538"/>
      <c r="IGV124" s="1845"/>
      <c r="IGW124" s="1538"/>
      <c r="IGX124" s="1845"/>
      <c r="IGY124" s="1538"/>
      <c r="IGZ124" s="1845"/>
      <c r="IHA124" s="1538"/>
      <c r="IHB124" s="1845"/>
      <c r="IHC124" s="1538"/>
      <c r="IHD124" s="1845"/>
      <c r="IHE124" s="1538"/>
      <c r="IHF124" s="1845"/>
      <c r="IHG124" s="1538"/>
      <c r="IHH124" s="1845"/>
      <c r="IHI124" s="1538"/>
      <c r="IHJ124" s="1845"/>
      <c r="IHK124" s="1538"/>
      <c r="IHL124" s="1845"/>
      <c r="IHM124" s="1538"/>
      <c r="IHN124" s="1845"/>
      <c r="IHO124" s="1538"/>
      <c r="IHP124" s="1845"/>
      <c r="IHQ124" s="1538"/>
      <c r="IHR124" s="1845"/>
      <c r="IHS124" s="1538"/>
      <c r="IHT124" s="1845"/>
      <c r="IHU124" s="1538"/>
      <c r="IHV124" s="1845"/>
      <c r="IHW124" s="1538"/>
      <c r="IHX124" s="1845"/>
      <c r="IHY124" s="1538"/>
      <c r="IHZ124" s="1845"/>
      <c r="IIA124" s="1538"/>
      <c r="IIB124" s="1845"/>
      <c r="IIC124" s="1538"/>
      <c r="IID124" s="1845"/>
      <c r="IIE124" s="1538"/>
      <c r="IIF124" s="1845"/>
      <c r="IIG124" s="1538"/>
      <c r="IIH124" s="1845"/>
      <c r="III124" s="1538"/>
      <c r="IIJ124" s="1845"/>
      <c r="IIK124" s="1538"/>
      <c r="IIL124" s="1845"/>
      <c r="IIM124" s="1538"/>
      <c r="IIN124" s="1845"/>
      <c r="IIO124" s="1538"/>
      <c r="IIP124" s="1845"/>
      <c r="IIQ124" s="1538"/>
      <c r="IIR124" s="1845"/>
      <c r="IIS124" s="1538"/>
      <c r="IIT124" s="1845"/>
      <c r="IIU124" s="1538"/>
      <c r="IIV124" s="1845"/>
      <c r="IIW124" s="1538"/>
      <c r="IIX124" s="1845"/>
      <c r="IIY124" s="1538"/>
      <c r="IIZ124" s="1845"/>
      <c r="IJA124" s="1538"/>
      <c r="IJB124" s="1845"/>
      <c r="IJC124" s="1538"/>
      <c r="IJD124" s="1845"/>
      <c r="IJE124" s="1538"/>
      <c r="IJF124" s="1845"/>
      <c r="IJG124" s="1538"/>
      <c r="IJH124" s="1845"/>
      <c r="IJI124" s="1538"/>
      <c r="IJJ124" s="1845"/>
      <c r="IJK124" s="1538"/>
      <c r="IJL124" s="1845"/>
      <c r="IJM124" s="1538"/>
      <c r="IJN124" s="1845"/>
      <c r="IJO124" s="1538"/>
      <c r="IJP124" s="1845"/>
      <c r="IJQ124" s="1538"/>
      <c r="IJR124" s="1845"/>
      <c r="IJS124" s="1538"/>
      <c r="IJT124" s="1845"/>
      <c r="IJU124" s="1538"/>
      <c r="IJV124" s="1845"/>
      <c r="IJW124" s="1538"/>
      <c r="IJX124" s="1845"/>
      <c r="IJY124" s="1538"/>
      <c r="IJZ124" s="1845"/>
      <c r="IKA124" s="1538"/>
      <c r="IKB124" s="1845"/>
      <c r="IKC124" s="1538"/>
      <c r="IKD124" s="1845"/>
      <c r="IKE124" s="1538"/>
      <c r="IKF124" s="1845"/>
      <c r="IKG124" s="1538"/>
      <c r="IKH124" s="1845"/>
      <c r="IKI124" s="1538"/>
      <c r="IKJ124" s="1845"/>
      <c r="IKK124" s="1538"/>
      <c r="IKL124" s="1845"/>
      <c r="IKM124" s="1538"/>
      <c r="IKN124" s="1845"/>
      <c r="IKO124" s="1538"/>
      <c r="IKP124" s="1845"/>
      <c r="IKQ124" s="1538"/>
      <c r="IKR124" s="1845"/>
      <c r="IKS124" s="1538"/>
      <c r="IKT124" s="1845"/>
      <c r="IKU124" s="1538"/>
      <c r="IKV124" s="1845"/>
      <c r="IKW124" s="1538"/>
      <c r="IKX124" s="1845"/>
      <c r="IKY124" s="1538"/>
      <c r="IKZ124" s="1845"/>
      <c r="ILA124" s="1538"/>
      <c r="ILB124" s="1845"/>
      <c r="ILC124" s="1538"/>
      <c r="ILD124" s="1845"/>
      <c r="ILE124" s="1538"/>
      <c r="ILF124" s="1845"/>
      <c r="ILG124" s="1538"/>
      <c r="ILH124" s="1845"/>
      <c r="ILI124" s="1538"/>
      <c r="ILJ124" s="1845"/>
      <c r="ILK124" s="1538"/>
      <c r="ILL124" s="1845"/>
      <c r="ILM124" s="1538"/>
      <c r="ILN124" s="1845"/>
      <c r="ILO124" s="1538"/>
      <c r="ILP124" s="1845"/>
      <c r="ILQ124" s="1538"/>
      <c r="ILR124" s="1845"/>
      <c r="ILS124" s="1538"/>
      <c r="ILT124" s="1845"/>
      <c r="ILU124" s="1538"/>
      <c r="ILV124" s="1845"/>
      <c r="ILW124" s="1538"/>
      <c r="ILX124" s="1845"/>
      <c r="ILY124" s="1538"/>
      <c r="ILZ124" s="1845"/>
      <c r="IMA124" s="1538"/>
      <c r="IMB124" s="1845"/>
      <c r="IMC124" s="1538"/>
      <c r="IMD124" s="1845"/>
      <c r="IME124" s="1538"/>
      <c r="IMF124" s="1845"/>
      <c r="IMG124" s="1538"/>
      <c r="IMH124" s="1845"/>
      <c r="IMI124" s="1538"/>
      <c r="IMJ124" s="1845"/>
      <c r="IMK124" s="1538"/>
      <c r="IML124" s="1845"/>
      <c r="IMM124" s="1538"/>
      <c r="IMN124" s="1845"/>
      <c r="IMO124" s="1538"/>
      <c r="IMP124" s="1845"/>
      <c r="IMQ124" s="1538"/>
      <c r="IMR124" s="1845"/>
      <c r="IMS124" s="1538"/>
      <c r="IMT124" s="1845"/>
      <c r="IMU124" s="1538"/>
      <c r="IMV124" s="1845"/>
      <c r="IMW124" s="1538"/>
      <c r="IMX124" s="1845"/>
      <c r="IMY124" s="1538"/>
      <c r="IMZ124" s="1845"/>
      <c r="INA124" s="1538"/>
      <c r="INB124" s="1845"/>
      <c r="INC124" s="1538"/>
      <c r="IND124" s="1845"/>
      <c r="INE124" s="1538"/>
      <c r="INF124" s="1845"/>
      <c r="ING124" s="1538"/>
      <c r="INH124" s="1845"/>
      <c r="INI124" s="1538"/>
      <c r="INJ124" s="1845"/>
      <c r="INK124" s="1538"/>
      <c r="INL124" s="1845"/>
      <c r="INM124" s="1538"/>
      <c r="INN124" s="1845"/>
      <c r="INO124" s="1538"/>
      <c r="INP124" s="1845"/>
      <c r="INQ124" s="1538"/>
      <c r="INR124" s="1845"/>
      <c r="INS124" s="1538"/>
      <c r="INT124" s="1845"/>
      <c r="INU124" s="1538"/>
      <c r="INV124" s="1845"/>
      <c r="INW124" s="1538"/>
      <c r="INX124" s="1845"/>
      <c r="INY124" s="1538"/>
      <c r="INZ124" s="1845"/>
      <c r="IOA124" s="1538"/>
      <c r="IOB124" s="1845"/>
      <c r="IOC124" s="1538"/>
      <c r="IOD124" s="1845"/>
      <c r="IOE124" s="1538"/>
      <c r="IOF124" s="1845"/>
      <c r="IOG124" s="1538"/>
      <c r="IOH124" s="1845"/>
      <c r="IOI124" s="1538"/>
      <c r="IOJ124" s="1845"/>
      <c r="IOK124" s="1538"/>
      <c r="IOL124" s="1845"/>
      <c r="IOM124" s="1538"/>
      <c r="ION124" s="1845"/>
      <c r="IOO124" s="1538"/>
      <c r="IOP124" s="1845"/>
      <c r="IOQ124" s="1538"/>
      <c r="IOR124" s="1845"/>
      <c r="IOS124" s="1538"/>
      <c r="IOT124" s="1845"/>
      <c r="IOU124" s="1538"/>
      <c r="IOV124" s="1845"/>
      <c r="IOW124" s="1538"/>
      <c r="IOX124" s="1845"/>
      <c r="IOY124" s="1538"/>
      <c r="IOZ124" s="1845"/>
      <c r="IPA124" s="1538"/>
      <c r="IPB124" s="1845"/>
      <c r="IPC124" s="1538"/>
      <c r="IPD124" s="1845"/>
      <c r="IPE124" s="1538"/>
      <c r="IPF124" s="1845"/>
      <c r="IPG124" s="1538"/>
      <c r="IPH124" s="1845"/>
      <c r="IPI124" s="1538"/>
      <c r="IPJ124" s="1845"/>
      <c r="IPK124" s="1538"/>
      <c r="IPL124" s="1845"/>
      <c r="IPM124" s="1538"/>
      <c r="IPN124" s="1845"/>
      <c r="IPO124" s="1538"/>
      <c r="IPP124" s="1845"/>
      <c r="IPQ124" s="1538"/>
      <c r="IPR124" s="1845"/>
      <c r="IPS124" s="1538"/>
      <c r="IPT124" s="1845"/>
      <c r="IPU124" s="1538"/>
      <c r="IPV124" s="1845"/>
      <c r="IPW124" s="1538"/>
      <c r="IPX124" s="1845"/>
      <c r="IPY124" s="1538"/>
      <c r="IPZ124" s="1845"/>
      <c r="IQA124" s="1538"/>
      <c r="IQB124" s="1845"/>
      <c r="IQC124" s="1538"/>
      <c r="IQD124" s="1845"/>
      <c r="IQE124" s="1538"/>
      <c r="IQF124" s="1845"/>
      <c r="IQG124" s="1538"/>
      <c r="IQH124" s="1845"/>
      <c r="IQI124" s="1538"/>
      <c r="IQJ124" s="1845"/>
      <c r="IQK124" s="1538"/>
      <c r="IQL124" s="1845"/>
      <c r="IQM124" s="1538"/>
      <c r="IQN124" s="1845"/>
      <c r="IQO124" s="1538"/>
      <c r="IQP124" s="1845"/>
      <c r="IQQ124" s="1538"/>
      <c r="IQR124" s="1845"/>
      <c r="IQS124" s="1538"/>
      <c r="IQT124" s="1845"/>
      <c r="IQU124" s="1538"/>
      <c r="IQV124" s="1845"/>
      <c r="IQW124" s="1538"/>
      <c r="IQX124" s="1845"/>
      <c r="IQY124" s="1538"/>
      <c r="IQZ124" s="1845"/>
      <c r="IRA124" s="1538"/>
      <c r="IRB124" s="1845"/>
      <c r="IRC124" s="1538"/>
      <c r="IRD124" s="1845"/>
      <c r="IRE124" s="1538"/>
      <c r="IRF124" s="1845"/>
      <c r="IRG124" s="1538"/>
      <c r="IRH124" s="1845"/>
      <c r="IRI124" s="1538"/>
      <c r="IRJ124" s="1845"/>
      <c r="IRK124" s="1538"/>
      <c r="IRL124" s="1845"/>
      <c r="IRM124" s="1538"/>
      <c r="IRN124" s="1845"/>
      <c r="IRO124" s="1538"/>
      <c r="IRP124" s="1845"/>
      <c r="IRQ124" s="1538"/>
      <c r="IRR124" s="1845"/>
      <c r="IRS124" s="1538"/>
      <c r="IRT124" s="1845"/>
      <c r="IRU124" s="1538"/>
      <c r="IRV124" s="1845"/>
      <c r="IRW124" s="1538"/>
      <c r="IRX124" s="1845"/>
      <c r="IRY124" s="1538"/>
      <c r="IRZ124" s="1845"/>
      <c r="ISA124" s="1538"/>
      <c r="ISB124" s="1845"/>
      <c r="ISC124" s="1538"/>
      <c r="ISD124" s="1845"/>
      <c r="ISE124" s="1538"/>
      <c r="ISF124" s="1845"/>
      <c r="ISG124" s="1538"/>
      <c r="ISH124" s="1845"/>
      <c r="ISI124" s="1538"/>
      <c r="ISJ124" s="1845"/>
      <c r="ISK124" s="1538"/>
      <c r="ISL124" s="1845"/>
      <c r="ISM124" s="1538"/>
      <c r="ISN124" s="1845"/>
      <c r="ISO124" s="1538"/>
      <c r="ISP124" s="1845"/>
      <c r="ISQ124" s="1538"/>
      <c r="ISR124" s="1845"/>
      <c r="ISS124" s="1538"/>
      <c r="IST124" s="1845"/>
      <c r="ISU124" s="1538"/>
      <c r="ISV124" s="1845"/>
      <c r="ISW124" s="1538"/>
      <c r="ISX124" s="1845"/>
      <c r="ISY124" s="1538"/>
      <c r="ISZ124" s="1845"/>
      <c r="ITA124" s="1538"/>
      <c r="ITB124" s="1845"/>
      <c r="ITC124" s="1538"/>
      <c r="ITD124" s="1845"/>
      <c r="ITE124" s="1538"/>
      <c r="ITF124" s="1845"/>
      <c r="ITG124" s="1538"/>
      <c r="ITH124" s="1845"/>
      <c r="ITI124" s="1538"/>
      <c r="ITJ124" s="1845"/>
      <c r="ITK124" s="1538"/>
      <c r="ITL124" s="1845"/>
      <c r="ITM124" s="1538"/>
      <c r="ITN124" s="1845"/>
      <c r="ITO124" s="1538"/>
      <c r="ITP124" s="1845"/>
      <c r="ITQ124" s="1538"/>
      <c r="ITR124" s="1845"/>
      <c r="ITS124" s="1538"/>
      <c r="ITT124" s="1845"/>
      <c r="ITU124" s="1538"/>
      <c r="ITV124" s="1845"/>
      <c r="ITW124" s="1538"/>
      <c r="ITX124" s="1845"/>
      <c r="ITY124" s="1538"/>
      <c r="ITZ124" s="1845"/>
      <c r="IUA124" s="1538"/>
      <c r="IUB124" s="1845"/>
      <c r="IUC124" s="1538"/>
      <c r="IUD124" s="1845"/>
      <c r="IUE124" s="1538"/>
      <c r="IUF124" s="1845"/>
      <c r="IUG124" s="1538"/>
      <c r="IUH124" s="1845"/>
      <c r="IUI124" s="1538"/>
      <c r="IUJ124" s="1845"/>
      <c r="IUK124" s="1538"/>
      <c r="IUL124" s="1845"/>
      <c r="IUM124" s="1538"/>
      <c r="IUN124" s="1845"/>
      <c r="IUO124" s="1538"/>
      <c r="IUP124" s="1845"/>
      <c r="IUQ124" s="1538"/>
      <c r="IUR124" s="1845"/>
      <c r="IUS124" s="1538"/>
      <c r="IUT124" s="1845"/>
      <c r="IUU124" s="1538"/>
      <c r="IUV124" s="1845"/>
      <c r="IUW124" s="1538"/>
      <c r="IUX124" s="1845"/>
      <c r="IUY124" s="1538"/>
      <c r="IUZ124" s="1845"/>
      <c r="IVA124" s="1538"/>
      <c r="IVB124" s="1845"/>
      <c r="IVC124" s="1538"/>
      <c r="IVD124" s="1845"/>
      <c r="IVE124" s="1538"/>
      <c r="IVF124" s="1845"/>
      <c r="IVG124" s="1538"/>
      <c r="IVH124" s="1845"/>
      <c r="IVI124" s="1538"/>
      <c r="IVJ124" s="1845"/>
      <c r="IVK124" s="1538"/>
      <c r="IVL124" s="1845"/>
      <c r="IVM124" s="1538"/>
      <c r="IVN124" s="1845"/>
      <c r="IVO124" s="1538"/>
      <c r="IVP124" s="1845"/>
      <c r="IVQ124" s="1538"/>
      <c r="IVR124" s="1845"/>
      <c r="IVS124" s="1538"/>
      <c r="IVT124" s="1845"/>
      <c r="IVU124" s="1538"/>
      <c r="IVV124" s="1845"/>
      <c r="IVW124" s="1538"/>
      <c r="IVX124" s="1845"/>
      <c r="IVY124" s="1538"/>
      <c r="IVZ124" s="1845"/>
      <c r="IWA124" s="1538"/>
      <c r="IWB124" s="1845"/>
      <c r="IWC124" s="1538"/>
      <c r="IWD124" s="1845"/>
      <c r="IWE124" s="1538"/>
      <c r="IWF124" s="1845"/>
      <c r="IWG124" s="1538"/>
      <c r="IWH124" s="1845"/>
      <c r="IWI124" s="1538"/>
      <c r="IWJ124" s="1845"/>
      <c r="IWK124" s="1538"/>
      <c r="IWL124" s="1845"/>
      <c r="IWM124" s="1538"/>
      <c r="IWN124" s="1845"/>
      <c r="IWO124" s="1538"/>
      <c r="IWP124" s="1845"/>
      <c r="IWQ124" s="1538"/>
      <c r="IWR124" s="1845"/>
      <c r="IWS124" s="1538"/>
      <c r="IWT124" s="1845"/>
      <c r="IWU124" s="1538"/>
      <c r="IWV124" s="1845"/>
      <c r="IWW124" s="1538"/>
      <c r="IWX124" s="1845"/>
      <c r="IWY124" s="1538"/>
      <c r="IWZ124" s="1845"/>
      <c r="IXA124" s="1538"/>
      <c r="IXB124" s="1845"/>
      <c r="IXC124" s="1538"/>
      <c r="IXD124" s="1845"/>
      <c r="IXE124" s="1538"/>
      <c r="IXF124" s="1845"/>
      <c r="IXG124" s="1538"/>
      <c r="IXH124" s="1845"/>
      <c r="IXI124" s="1538"/>
      <c r="IXJ124" s="1845"/>
      <c r="IXK124" s="1538"/>
      <c r="IXL124" s="1845"/>
      <c r="IXM124" s="1538"/>
      <c r="IXN124" s="1845"/>
      <c r="IXO124" s="1538"/>
      <c r="IXP124" s="1845"/>
      <c r="IXQ124" s="1538"/>
      <c r="IXR124" s="1845"/>
      <c r="IXS124" s="1538"/>
      <c r="IXT124" s="1845"/>
      <c r="IXU124" s="1538"/>
      <c r="IXV124" s="1845"/>
      <c r="IXW124" s="1538"/>
      <c r="IXX124" s="1845"/>
      <c r="IXY124" s="1538"/>
      <c r="IXZ124" s="1845"/>
      <c r="IYA124" s="1538"/>
      <c r="IYB124" s="1845"/>
      <c r="IYC124" s="1538"/>
      <c r="IYD124" s="1845"/>
      <c r="IYE124" s="1538"/>
      <c r="IYF124" s="1845"/>
      <c r="IYG124" s="1538"/>
      <c r="IYH124" s="1845"/>
      <c r="IYI124" s="1538"/>
      <c r="IYJ124" s="1845"/>
      <c r="IYK124" s="1538"/>
      <c r="IYL124" s="1845"/>
      <c r="IYM124" s="1538"/>
      <c r="IYN124" s="1845"/>
      <c r="IYO124" s="1538"/>
      <c r="IYP124" s="1845"/>
      <c r="IYQ124" s="1538"/>
      <c r="IYR124" s="1845"/>
      <c r="IYS124" s="1538"/>
      <c r="IYT124" s="1845"/>
      <c r="IYU124" s="1538"/>
      <c r="IYV124" s="1845"/>
      <c r="IYW124" s="1538"/>
      <c r="IYX124" s="1845"/>
      <c r="IYY124" s="1538"/>
      <c r="IYZ124" s="1845"/>
      <c r="IZA124" s="1538"/>
      <c r="IZB124" s="1845"/>
      <c r="IZC124" s="1538"/>
      <c r="IZD124" s="1845"/>
      <c r="IZE124" s="1538"/>
      <c r="IZF124" s="1845"/>
      <c r="IZG124" s="1538"/>
      <c r="IZH124" s="1845"/>
      <c r="IZI124" s="1538"/>
      <c r="IZJ124" s="1845"/>
      <c r="IZK124" s="1538"/>
      <c r="IZL124" s="1845"/>
      <c r="IZM124" s="1538"/>
      <c r="IZN124" s="1845"/>
      <c r="IZO124" s="1538"/>
      <c r="IZP124" s="1845"/>
      <c r="IZQ124" s="1538"/>
      <c r="IZR124" s="1845"/>
      <c r="IZS124" s="1538"/>
      <c r="IZT124" s="1845"/>
      <c r="IZU124" s="1538"/>
      <c r="IZV124" s="1845"/>
      <c r="IZW124" s="1538"/>
      <c r="IZX124" s="1845"/>
      <c r="IZY124" s="1538"/>
      <c r="IZZ124" s="1845"/>
      <c r="JAA124" s="1538"/>
      <c r="JAB124" s="1845"/>
      <c r="JAC124" s="1538"/>
      <c r="JAD124" s="1845"/>
      <c r="JAE124" s="1538"/>
      <c r="JAF124" s="1845"/>
      <c r="JAG124" s="1538"/>
      <c r="JAH124" s="1845"/>
      <c r="JAI124" s="1538"/>
      <c r="JAJ124" s="1845"/>
      <c r="JAK124" s="1538"/>
      <c r="JAL124" s="1845"/>
      <c r="JAM124" s="1538"/>
      <c r="JAN124" s="1845"/>
      <c r="JAO124" s="1538"/>
      <c r="JAP124" s="1845"/>
      <c r="JAQ124" s="1538"/>
      <c r="JAR124" s="1845"/>
      <c r="JAS124" s="1538"/>
      <c r="JAT124" s="1845"/>
      <c r="JAU124" s="1538"/>
      <c r="JAV124" s="1845"/>
      <c r="JAW124" s="1538"/>
      <c r="JAX124" s="1845"/>
      <c r="JAY124" s="1538"/>
      <c r="JAZ124" s="1845"/>
      <c r="JBA124" s="1538"/>
      <c r="JBB124" s="1845"/>
      <c r="JBC124" s="1538"/>
      <c r="JBD124" s="1845"/>
      <c r="JBE124" s="1538"/>
      <c r="JBF124" s="1845"/>
      <c r="JBG124" s="1538"/>
      <c r="JBH124" s="1845"/>
      <c r="JBI124" s="1538"/>
      <c r="JBJ124" s="1845"/>
      <c r="JBK124" s="1538"/>
      <c r="JBL124" s="1845"/>
      <c r="JBM124" s="1538"/>
      <c r="JBN124" s="1845"/>
      <c r="JBO124" s="1538"/>
      <c r="JBP124" s="1845"/>
      <c r="JBQ124" s="1538"/>
      <c r="JBR124" s="1845"/>
      <c r="JBS124" s="1538"/>
      <c r="JBT124" s="1845"/>
      <c r="JBU124" s="1538"/>
      <c r="JBV124" s="1845"/>
      <c r="JBW124" s="1538"/>
      <c r="JBX124" s="1845"/>
      <c r="JBY124" s="1538"/>
      <c r="JBZ124" s="1845"/>
      <c r="JCA124" s="1538"/>
      <c r="JCB124" s="1845"/>
      <c r="JCC124" s="1538"/>
      <c r="JCD124" s="1845"/>
      <c r="JCE124" s="1538"/>
      <c r="JCF124" s="1845"/>
      <c r="JCG124" s="1538"/>
      <c r="JCH124" s="1845"/>
      <c r="JCI124" s="1538"/>
      <c r="JCJ124" s="1845"/>
      <c r="JCK124" s="1538"/>
      <c r="JCL124" s="1845"/>
      <c r="JCM124" s="1538"/>
      <c r="JCN124" s="1845"/>
      <c r="JCO124" s="1538"/>
      <c r="JCP124" s="1845"/>
      <c r="JCQ124" s="1538"/>
      <c r="JCR124" s="1845"/>
      <c r="JCS124" s="1538"/>
      <c r="JCT124" s="1845"/>
      <c r="JCU124" s="1538"/>
      <c r="JCV124" s="1845"/>
      <c r="JCW124" s="1538"/>
      <c r="JCX124" s="1845"/>
      <c r="JCY124" s="1538"/>
      <c r="JCZ124" s="1845"/>
      <c r="JDA124" s="1538"/>
      <c r="JDB124" s="1845"/>
      <c r="JDC124" s="1538"/>
      <c r="JDD124" s="1845"/>
      <c r="JDE124" s="1538"/>
      <c r="JDF124" s="1845"/>
      <c r="JDG124" s="1538"/>
      <c r="JDH124" s="1845"/>
      <c r="JDI124" s="1538"/>
      <c r="JDJ124" s="1845"/>
      <c r="JDK124" s="1538"/>
      <c r="JDL124" s="1845"/>
      <c r="JDM124" s="1538"/>
      <c r="JDN124" s="1845"/>
      <c r="JDO124" s="1538"/>
      <c r="JDP124" s="1845"/>
      <c r="JDQ124" s="1538"/>
      <c r="JDR124" s="1845"/>
      <c r="JDS124" s="1538"/>
      <c r="JDT124" s="1845"/>
      <c r="JDU124" s="1538"/>
      <c r="JDV124" s="1845"/>
      <c r="JDW124" s="1538"/>
      <c r="JDX124" s="1845"/>
      <c r="JDY124" s="1538"/>
      <c r="JDZ124" s="1845"/>
      <c r="JEA124" s="1538"/>
      <c r="JEB124" s="1845"/>
      <c r="JEC124" s="1538"/>
      <c r="JED124" s="1845"/>
      <c r="JEE124" s="1538"/>
      <c r="JEF124" s="1845"/>
      <c r="JEG124" s="1538"/>
      <c r="JEH124" s="1845"/>
      <c r="JEI124" s="1538"/>
      <c r="JEJ124" s="1845"/>
      <c r="JEK124" s="1538"/>
      <c r="JEL124" s="1845"/>
      <c r="JEM124" s="1538"/>
      <c r="JEN124" s="1845"/>
      <c r="JEO124" s="1538"/>
      <c r="JEP124" s="1845"/>
      <c r="JEQ124" s="1538"/>
      <c r="JER124" s="1845"/>
      <c r="JES124" s="1538"/>
      <c r="JET124" s="1845"/>
      <c r="JEU124" s="1538"/>
      <c r="JEV124" s="1845"/>
      <c r="JEW124" s="1538"/>
      <c r="JEX124" s="1845"/>
      <c r="JEY124" s="1538"/>
      <c r="JEZ124" s="1845"/>
      <c r="JFA124" s="1538"/>
      <c r="JFB124" s="1845"/>
      <c r="JFC124" s="1538"/>
      <c r="JFD124" s="1845"/>
      <c r="JFE124" s="1538"/>
      <c r="JFF124" s="1845"/>
      <c r="JFG124" s="1538"/>
      <c r="JFH124" s="1845"/>
      <c r="JFI124" s="1538"/>
      <c r="JFJ124" s="1845"/>
      <c r="JFK124" s="1538"/>
      <c r="JFL124" s="1845"/>
      <c r="JFM124" s="1538"/>
      <c r="JFN124" s="1845"/>
      <c r="JFO124" s="1538"/>
      <c r="JFP124" s="1845"/>
      <c r="JFQ124" s="1538"/>
      <c r="JFR124" s="1845"/>
      <c r="JFS124" s="1538"/>
      <c r="JFT124" s="1845"/>
      <c r="JFU124" s="1538"/>
      <c r="JFV124" s="1845"/>
      <c r="JFW124" s="1538"/>
      <c r="JFX124" s="1845"/>
      <c r="JFY124" s="1538"/>
      <c r="JFZ124" s="1845"/>
      <c r="JGA124" s="1538"/>
      <c r="JGB124" s="1845"/>
      <c r="JGC124" s="1538"/>
      <c r="JGD124" s="1845"/>
      <c r="JGE124" s="1538"/>
      <c r="JGF124" s="1845"/>
      <c r="JGG124" s="1538"/>
      <c r="JGH124" s="1845"/>
      <c r="JGI124" s="1538"/>
      <c r="JGJ124" s="1845"/>
      <c r="JGK124" s="1538"/>
      <c r="JGL124" s="1845"/>
      <c r="JGM124" s="1538"/>
      <c r="JGN124" s="1845"/>
      <c r="JGO124" s="1538"/>
      <c r="JGP124" s="1845"/>
      <c r="JGQ124" s="1538"/>
      <c r="JGR124" s="1845"/>
      <c r="JGS124" s="1538"/>
      <c r="JGT124" s="1845"/>
      <c r="JGU124" s="1538"/>
      <c r="JGV124" s="1845"/>
      <c r="JGW124" s="1538"/>
      <c r="JGX124" s="1845"/>
      <c r="JGY124" s="1538"/>
      <c r="JGZ124" s="1845"/>
      <c r="JHA124" s="1538"/>
      <c r="JHB124" s="1845"/>
      <c r="JHC124" s="1538"/>
      <c r="JHD124" s="1845"/>
      <c r="JHE124" s="1538"/>
      <c r="JHF124" s="1845"/>
      <c r="JHG124" s="1538"/>
      <c r="JHH124" s="1845"/>
      <c r="JHI124" s="1538"/>
      <c r="JHJ124" s="1845"/>
      <c r="JHK124" s="1538"/>
      <c r="JHL124" s="1845"/>
      <c r="JHM124" s="1538"/>
      <c r="JHN124" s="1845"/>
      <c r="JHO124" s="1538"/>
      <c r="JHP124" s="1845"/>
      <c r="JHQ124" s="1538"/>
      <c r="JHR124" s="1845"/>
      <c r="JHS124" s="1538"/>
      <c r="JHT124" s="1845"/>
      <c r="JHU124" s="1538"/>
      <c r="JHV124" s="1845"/>
      <c r="JHW124" s="1538"/>
      <c r="JHX124" s="1845"/>
      <c r="JHY124" s="1538"/>
      <c r="JHZ124" s="1845"/>
      <c r="JIA124" s="1538"/>
      <c r="JIB124" s="1845"/>
      <c r="JIC124" s="1538"/>
      <c r="JID124" s="1845"/>
      <c r="JIE124" s="1538"/>
      <c r="JIF124" s="1845"/>
      <c r="JIG124" s="1538"/>
      <c r="JIH124" s="1845"/>
      <c r="JII124" s="1538"/>
      <c r="JIJ124" s="1845"/>
      <c r="JIK124" s="1538"/>
      <c r="JIL124" s="1845"/>
      <c r="JIM124" s="1538"/>
      <c r="JIN124" s="1845"/>
      <c r="JIO124" s="1538"/>
      <c r="JIP124" s="1845"/>
      <c r="JIQ124" s="1538"/>
      <c r="JIR124" s="1845"/>
      <c r="JIS124" s="1538"/>
      <c r="JIT124" s="1845"/>
      <c r="JIU124" s="1538"/>
      <c r="JIV124" s="1845"/>
      <c r="JIW124" s="1538"/>
      <c r="JIX124" s="1845"/>
      <c r="JIY124" s="1538"/>
      <c r="JIZ124" s="1845"/>
      <c r="JJA124" s="1538"/>
      <c r="JJB124" s="1845"/>
      <c r="JJC124" s="1538"/>
      <c r="JJD124" s="1845"/>
      <c r="JJE124" s="1538"/>
      <c r="JJF124" s="1845"/>
      <c r="JJG124" s="1538"/>
      <c r="JJH124" s="1845"/>
      <c r="JJI124" s="1538"/>
      <c r="JJJ124" s="1845"/>
      <c r="JJK124" s="1538"/>
      <c r="JJL124" s="1845"/>
      <c r="JJM124" s="1538"/>
      <c r="JJN124" s="1845"/>
      <c r="JJO124" s="1538"/>
      <c r="JJP124" s="1845"/>
      <c r="JJQ124" s="1538"/>
      <c r="JJR124" s="1845"/>
      <c r="JJS124" s="1538"/>
      <c r="JJT124" s="1845"/>
      <c r="JJU124" s="1538"/>
      <c r="JJV124" s="1845"/>
      <c r="JJW124" s="1538"/>
      <c r="JJX124" s="1845"/>
      <c r="JJY124" s="1538"/>
      <c r="JJZ124" s="1845"/>
      <c r="JKA124" s="1538"/>
      <c r="JKB124" s="1845"/>
      <c r="JKC124" s="1538"/>
      <c r="JKD124" s="1845"/>
      <c r="JKE124" s="1538"/>
      <c r="JKF124" s="1845"/>
      <c r="JKG124" s="1538"/>
      <c r="JKH124" s="1845"/>
      <c r="JKI124" s="1538"/>
      <c r="JKJ124" s="1845"/>
      <c r="JKK124" s="1538"/>
      <c r="JKL124" s="1845"/>
      <c r="JKM124" s="1538"/>
      <c r="JKN124" s="1845"/>
      <c r="JKO124" s="1538"/>
      <c r="JKP124" s="1845"/>
      <c r="JKQ124" s="1538"/>
      <c r="JKR124" s="1845"/>
      <c r="JKS124" s="1538"/>
      <c r="JKT124" s="1845"/>
      <c r="JKU124" s="1538"/>
      <c r="JKV124" s="1845"/>
      <c r="JKW124" s="1538"/>
      <c r="JKX124" s="1845"/>
      <c r="JKY124" s="1538"/>
      <c r="JKZ124" s="1845"/>
      <c r="JLA124" s="1538"/>
      <c r="JLB124" s="1845"/>
      <c r="JLC124" s="1538"/>
      <c r="JLD124" s="1845"/>
      <c r="JLE124" s="1538"/>
      <c r="JLF124" s="1845"/>
      <c r="JLG124" s="1538"/>
      <c r="JLH124" s="1845"/>
      <c r="JLI124" s="1538"/>
      <c r="JLJ124" s="1845"/>
      <c r="JLK124" s="1538"/>
      <c r="JLL124" s="1845"/>
      <c r="JLM124" s="1538"/>
      <c r="JLN124" s="1845"/>
      <c r="JLO124" s="1538"/>
      <c r="JLP124" s="1845"/>
      <c r="JLQ124" s="1538"/>
      <c r="JLR124" s="1845"/>
      <c r="JLS124" s="1538"/>
      <c r="JLT124" s="1845"/>
      <c r="JLU124" s="1538"/>
      <c r="JLV124" s="1845"/>
      <c r="JLW124" s="1538"/>
      <c r="JLX124" s="1845"/>
      <c r="JLY124" s="1538"/>
      <c r="JLZ124" s="1845"/>
      <c r="JMA124" s="1538"/>
      <c r="JMB124" s="1845"/>
      <c r="JMC124" s="1538"/>
      <c r="JMD124" s="1845"/>
      <c r="JME124" s="1538"/>
      <c r="JMF124" s="1845"/>
      <c r="JMG124" s="1538"/>
      <c r="JMH124" s="1845"/>
      <c r="JMI124" s="1538"/>
      <c r="JMJ124" s="1845"/>
      <c r="JMK124" s="1538"/>
      <c r="JML124" s="1845"/>
      <c r="JMM124" s="1538"/>
      <c r="JMN124" s="1845"/>
      <c r="JMO124" s="1538"/>
      <c r="JMP124" s="1845"/>
      <c r="JMQ124" s="1538"/>
      <c r="JMR124" s="1845"/>
      <c r="JMS124" s="1538"/>
      <c r="JMT124" s="1845"/>
      <c r="JMU124" s="1538"/>
      <c r="JMV124" s="1845"/>
      <c r="JMW124" s="1538"/>
      <c r="JMX124" s="1845"/>
      <c r="JMY124" s="1538"/>
      <c r="JMZ124" s="1845"/>
      <c r="JNA124" s="1538"/>
      <c r="JNB124" s="1845"/>
      <c r="JNC124" s="1538"/>
      <c r="JND124" s="1845"/>
      <c r="JNE124" s="1538"/>
      <c r="JNF124" s="1845"/>
      <c r="JNG124" s="1538"/>
      <c r="JNH124" s="1845"/>
      <c r="JNI124" s="1538"/>
      <c r="JNJ124" s="1845"/>
      <c r="JNK124" s="1538"/>
      <c r="JNL124" s="1845"/>
      <c r="JNM124" s="1538"/>
      <c r="JNN124" s="1845"/>
      <c r="JNO124" s="1538"/>
      <c r="JNP124" s="1845"/>
      <c r="JNQ124" s="1538"/>
      <c r="JNR124" s="1845"/>
      <c r="JNS124" s="1538"/>
      <c r="JNT124" s="1845"/>
      <c r="JNU124" s="1538"/>
      <c r="JNV124" s="1845"/>
      <c r="JNW124" s="1538"/>
      <c r="JNX124" s="1845"/>
      <c r="JNY124" s="1538"/>
      <c r="JNZ124" s="1845"/>
      <c r="JOA124" s="1538"/>
      <c r="JOB124" s="1845"/>
      <c r="JOC124" s="1538"/>
      <c r="JOD124" s="1845"/>
      <c r="JOE124" s="1538"/>
      <c r="JOF124" s="1845"/>
      <c r="JOG124" s="1538"/>
      <c r="JOH124" s="1845"/>
      <c r="JOI124" s="1538"/>
      <c r="JOJ124" s="1845"/>
      <c r="JOK124" s="1538"/>
      <c r="JOL124" s="1845"/>
      <c r="JOM124" s="1538"/>
      <c r="JON124" s="1845"/>
      <c r="JOO124" s="1538"/>
      <c r="JOP124" s="1845"/>
      <c r="JOQ124" s="1538"/>
      <c r="JOR124" s="1845"/>
      <c r="JOS124" s="1538"/>
      <c r="JOT124" s="1845"/>
      <c r="JOU124" s="1538"/>
      <c r="JOV124" s="1845"/>
      <c r="JOW124" s="1538"/>
      <c r="JOX124" s="1845"/>
      <c r="JOY124" s="1538"/>
      <c r="JOZ124" s="1845"/>
      <c r="JPA124" s="1538"/>
      <c r="JPB124" s="1845"/>
      <c r="JPC124" s="1538"/>
      <c r="JPD124" s="1845"/>
      <c r="JPE124" s="1538"/>
      <c r="JPF124" s="1845"/>
      <c r="JPG124" s="1538"/>
      <c r="JPH124" s="1845"/>
      <c r="JPI124" s="1538"/>
      <c r="JPJ124" s="1845"/>
      <c r="JPK124" s="1538"/>
      <c r="JPL124" s="1845"/>
      <c r="JPM124" s="1538"/>
      <c r="JPN124" s="1845"/>
      <c r="JPO124" s="1538"/>
      <c r="JPP124" s="1845"/>
      <c r="JPQ124" s="1538"/>
      <c r="JPR124" s="1845"/>
      <c r="JPS124" s="1538"/>
      <c r="JPT124" s="1845"/>
      <c r="JPU124" s="1538"/>
      <c r="JPV124" s="1845"/>
      <c r="JPW124" s="1538"/>
      <c r="JPX124" s="1845"/>
      <c r="JPY124" s="1538"/>
      <c r="JPZ124" s="1845"/>
      <c r="JQA124" s="1538"/>
      <c r="JQB124" s="1845"/>
      <c r="JQC124" s="1538"/>
      <c r="JQD124" s="1845"/>
      <c r="JQE124" s="1538"/>
      <c r="JQF124" s="1845"/>
      <c r="JQG124" s="1538"/>
      <c r="JQH124" s="1845"/>
      <c r="JQI124" s="1538"/>
      <c r="JQJ124" s="1845"/>
      <c r="JQK124" s="1538"/>
      <c r="JQL124" s="1845"/>
      <c r="JQM124" s="1538"/>
      <c r="JQN124" s="1845"/>
      <c r="JQO124" s="1538"/>
      <c r="JQP124" s="1845"/>
      <c r="JQQ124" s="1538"/>
      <c r="JQR124" s="1845"/>
      <c r="JQS124" s="1538"/>
      <c r="JQT124" s="1845"/>
      <c r="JQU124" s="1538"/>
      <c r="JQV124" s="1845"/>
      <c r="JQW124" s="1538"/>
      <c r="JQX124" s="1845"/>
      <c r="JQY124" s="1538"/>
      <c r="JQZ124" s="1845"/>
      <c r="JRA124" s="1538"/>
      <c r="JRB124" s="1845"/>
      <c r="JRC124" s="1538"/>
      <c r="JRD124" s="1845"/>
      <c r="JRE124" s="1538"/>
      <c r="JRF124" s="1845"/>
      <c r="JRG124" s="1538"/>
      <c r="JRH124" s="1845"/>
      <c r="JRI124" s="1538"/>
      <c r="JRJ124" s="1845"/>
      <c r="JRK124" s="1538"/>
      <c r="JRL124" s="1845"/>
      <c r="JRM124" s="1538"/>
      <c r="JRN124" s="1845"/>
      <c r="JRO124" s="1538"/>
      <c r="JRP124" s="1845"/>
      <c r="JRQ124" s="1538"/>
      <c r="JRR124" s="1845"/>
      <c r="JRS124" s="1538"/>
      <c r="JRT124" s="1845"/>
      <c r="JRU124" s="1538"/>
      <c r="JRV124" s="1845"/>
      <c r="JRW124" s="1538"/>
      <c r="JRX124" s="1845"/>
      <c r="JRY124" s="1538"/>
      <c r="JRZ124" s="1845"/>
      <c r="JSA124" s="1538"/>
      <c r="JSB124" s="1845"/>
      <c r="JSC124" s="1538"/>
      <c r="JSD124" s="1845"/>
      <c r="JSE124" s="1538"/>
      <c r="JSF124" s="1845"/>
      <c r="JSG124" s="1538"/>
      <c r="JSH124" s="1845"/>
      <c r="JSI124" s="1538"/>
      <c r="JSJ124" s="1845"/>
      <c r="JSK124" s="1538"/>
      <c r="JSL124" s="1845"/>
      <c r="JSM124" s="1538"/>
      <c r="JSN124" s="1845"/>
      <c r="JSO124" s="1538"/>
      <c r="JSP124" s="1845"/>
      <c r="JSQ124" s="1538"/>
      <c r="JSR124" s="1845"/>
      <c r="JSS124" s="1538"/>
      <c r="JST124" s="1845"/>
      <c r="JSU124" s="1538"/>
      <c r="JSV124" s="1845"/>
      <c r="JSW124" s="1538"/>
      <c r="JSX124" s="1845"/>
      <c r="JSY124" s="1538"/>
      <c r="JSZ124" s="1845"/>
      <c r="JTA124" s="1538"/>
      <c r="JTB124" s="1845"/>
      <c r="JTC124" s="1538"/>
      <c r="JTD124" s="1845"/>
      <c r="JTE124" s="1538"/>
      <c r="JTF124" s="1845"/>
      <c r="JTG124" s="1538"/>
      <c r="JTH124" s="1845"/>
      <c r="JTI124" s="1538"/>
      <c r="JTJ124" s="1845"/>
      <c r="JTK124" s="1538"/>
      <c r="JTL124" s="1845"/>
      <c r="JTM124" s="1538"/>
      <c r="JTN124" s="1845"/>
      <c r="JTO124" s="1538"/>
      <c r="JTP124" s="1845"/>
      <c r="JTQ124" s="1538"/>
      <c r="JTR124" s="1845"/>
      <c r="JTS124" s="1538"/>
      <c r="JTT124" s="1845"/>
      <c r="JTU124" s="1538"/>
      <c r="JTV124" s="1845"/>
      <c r="JTW124" s="1538"/>
      <c r="JTX124" s="1845"/>
      <c r="JTY124" s="1538"/>
      <c r="JTZ124" s="1845"/>
      <c r="JUA124" s="1538"/>
      <c r="JUB124" s="1845"/>
      <c r="JUC124" s="1538"/>
      <c r="JUD124" s="1845"/>
      <c r="JUE124" s="1538"/>
      <c r="JUF124" s="1845"/>
      <c r="JUG124" s="1538"/>
      <c r="JUH124" s="1845"/>
      <c r="JUI124" s="1538"/>
      <c r="JUJ124" s="1845"/>
      <c r="JUK124" s="1538"/>
      <c r="JUL124" s="1845"/>
      <c r="JUM124" s="1538"/>
      <c r="JUN124" s="1845"/>
      <c r="JUO124" s="1538"/>
      <c r="JUP124" s="1845"/>
      <c r="JUQ124" s="1538"/>
      <c r="JUR124" s="1845"/>
      <c r="JUS124" s="1538"/>
      <c r="JUT124" s="1845"/>
      <c r="JUU124" s="1538"/>
      <c r="JUV124" s="1845"/>
      <c r="JUW124" s="1538"/>
      <c r="JUX124" s="1845"/>
      <c r="JUY124" s="1538"/>
      <c r="JUZ124" s="1845"/>
      <c r="JVA124" s="1538"/>
      <c r="JVB124" s="1845"/>
      <c r="JVC124" s="1538"/>
      <c r="JVD124" s="1845"/>
      <c r="JVE124" s="1538"/>
      <c r="JVF124" s="1845"/>
      <c r="JVG124" s="1538"/>
      <c r="JVH124" s="1845"/>
      <c r="JVI124" s="1538"/>
      <c r="JVJ124" s="1845"/>
      <c r="JVK124" s="1538"/>
      <c r="JVL124" s="1845"/>
      <c r="JVM124" s="1538"/>
      <c r="JVN124" s="1845"/>
      <c r="JVO124" s="1538"/>
      <c r="JVP124" s="1845"/>
      <c r="JVQ124" s="1538"/>
      <c r="JVR124" s="1845"/>
      <c r="JVS124" s="1538"/>
      <c r="JVT124" s="1845"/>
      <c r="JVU124" s="1538"/>
      <c r="JVV124" s="1845"/>
      <c r="JVW124" s="1538"/>
      <c r="JVX124" s="1845"/>
      <c r="JVY124" s="1538"/>
      <c r="JVZ124" s="1845"/>
      <c r="JWA124" s="1538"/>
      <c r="JWB124" s="1845"/>
      <c r="JWC124" s="1538"/>
      <c r="JWD124" s="1845"/>
      <c r="JWE124" s="1538"/>
      <c r="JWF124" s="1845"/>
      <c r="JWG124" s="1538"/>
      <c r="JWH124" s="1845"/>
      <c r="JWI124" s="1538"/>
      <c r="JWJ124" s="1845"/>
      <c r="JWK124" s="1538"/>
      <c r="JWL124" s="1845"/>
      <c r="JWM124" s="1538"/>
      <c r="JWN124" s="1845"/>
      <c r="JWO124" s="1538"/>
      <c r="JWP124" s="1845"/>
      <c r="JWQ124" s="1538"/>
      <c r="JWR124" s="1845"/>
      <c r="JWS124" s="1538"/>
      <c r="JWT124" s="1845"/>
      <c r="JWU124" s="1538"/>
      <c r="JWV124" s="1845"/>
      <c r="JWW124" s="1538"/>
      <c r="JWX124" s="1845"/>
      <c r="JWY124" s="1538"/>
      <c r="JWZ124" s="1845"/>
      <c r="JXA124" s="1538"/>
      <c r="JXB124" s="1845"/>
      <c r="JXC124" s="1538"/>
      <c r="JXD124" s="1845"/>
      <c r="JXE124" s="1538"/>
      <c r="JXF124" s="1845"/>
      <c r="JXG124" s="1538"/>
      <c r="JXH124" s="1845"/>
      <c r="JXI124" s="1538"/>
      <c r="JXJ124" s="1845"/>
      <c r="JXK124" s="1538"/>
      <c r="JXL124" s="1845"/>
      <c r="JXM124" s="1538"/>
      <c r="JXN124" s="1845"/>
      <c r="JXO124" s="1538"/>
      <c r="JXP124" s="1845"/>
      <c r="JXQ124" s="1538"/>
      <c r="JXR124" s="1845"/>
      <c r="JXS124" s="1538"/>
      <c r="JXT124" s="1845"/>
      <c r="JXU124" s="1538"/>
      <c r="JXV124" s="1845"/>
      <c r="JXW124" s="1538"/>
      <c r="JXX124" s="1845"/>
      <c r="JXY124" s="1538"/>
      <c r="JXZ124" s="1845"/>
      <c r="JYA124" s="1538"/>
      <c r="JYB124" s="1845"/>
      <c r="JYC124" s="1538"/>
      <c r="JYD124" s="1845"/>
      <c r="JYE124" s="1538"/>
      <c r="JYF124" s="1845"/>
      <c r="JYG124" s="1538"/>
      <c r="JYH124" s="1845"/>
      <c r="JYI124" s="1538"/>
      <c r="JYJ124" s="1845"/>
      <c r="JYK124" s="1538"/>
      <c r="JYL124" s="1845"/>
      <c r="JYM124" s="1538"/>
      <c r="JYN124" s="1845"/>
      <c r="JYO124" s="1538"/>
      <c r="JYP124" s="1845"/>
      <c r="JYQ124" s="1538"/>
      <c r="JYR124" s="1845"/>
      <c r="JYS124" s="1538"/>
      <c r="JYT124" s="1845"/>
      <c r="JYU124" s="1538"/>
      <c r="JYV124" s="1845"/>
      <c r="JYW124" s="1538"/>
      <c r="JYX124" s="1845"/>
      <c r="JYY124" s="1538"/>
      <c r="JYZ124" s="1845"/>
      <c r="JZA124" s="1538"/>
      <c r="JZB124" s="1845"/>
      <c r="JZC124" s="1538"/>
      <c r="JZD124" s="1845"/>
      <c r="JZE124" s="1538"/>
      <c r="JZF124" s="1845"/>
      <c r="JZG124" s="1538"/>
      <c r="JZH124" s="1845"/>
      <c r="JZI124" s="1538"/>
      <c r="JZJ124" s="1845"/>
      <c r="JZK124" s="1538"/>
      <c r="JZL124" s="1845"/>
      <c r="JZM124" s="1538"/>
      <c r="JZN124" s="1845"/>
      <c r="JZO124" s="1538"/>
      <c r="JZP124" s="1845"/>
      <c r="JZQ124" s="1538"/>
      <c r="JZR124" s="1845"/>
      <c r="JZS124" s="1538"/>
      <c r="JZT124" s="1845"/>
      <c r="JZU124" s="1538"/>
      <c r="JZV124" s="1845"/>
      <c r="JZW124" s="1538"/>
      <c r="JZX124" s="1845"/>
      <c r="JZY124" s="1538"/>
      <c r="JZZ124" s="1845"/>
      <c r="KAA124" s="1538"/>
      <c r="KAB124" s="1845"/>
      <c r="KAC124" s="1538"/>
      <c r="KAD124" s="1845"/>
      <c r="KAE124" s="1538"/>
      <c r="KAF124" s="1845"/>
      <c r="KAG124" s="1538"/>
      <c r="KAH124" s="1845"/>
      <c r="KAI124" s="1538"/>
      <c r="KAJ124" s="1845"/>
      <c r="KAK124" s="1538"/>
      <c r="KAL124" s="1845"/>
      <c r="KAM124" s="1538"/>
      <c r="KAN124" s="1845"/>
      <c r="KAO124" s="1538"/>
      <c r="KAP124" s="1845"/>
      <c r="KAQ124" s="1538"/>
      <c r="KAR124" s="1845"/>
      <c r="KAS124" s="1538"/>
      <c r="KAT124" s="1845"/>
      <c r="KAU124" s="1538"/>
      <c r="KAV124" s="1845"/>
      <c r="KAW124" s="1538"/>
      <c r="KAX124" s="1845"/>
      <c r="KAY124" s="1538"/>
      <c r="KAZ124" s="1845"/>
      <c r="KBA124" s="1538"/>
      <c r="KBB124" s="1845"/>
      <c r="KBC124" s="1538"/>
      <c r="KBD124" s="1845"/>
      <c r="KBE124" s="1538"/>
      <c r="KBF124" s="1845"/>
      <c r="KBG124" s="1538"/>
      <c r="KBH124" s="1845"/>
      <c r="KBI124" s="1538"/>
      <c r="KBJ124" s="1845"/>
      <c r="KBK124" s="1538"/>
      <c r="KBL124" s="1845"/>
      <c r="KBM124" s="1538"/>
      <c r="KBN124" s="1845"/>
      <c r="KBO124" s="1538"/>
      <c r="KBP124" s="1845"/>
      <c r="KBQ124" s="1538"/>
      <c r="KBR124" s="1845"/>
      <c r="KBS124" s="1538"/>
      <c r="KBT124" s="1845"/>
      <c r="KBU124" s="1538"/>
      <c r="KBV124" s="1845"/>
      <c r="KBW124" s="1538"/>
      <c r="KBX124" s="1845"/>
      <c r="KBY124" s="1538"/>
      <c r="KBZ124" s="1845"/>
      <c r="KCA124" s="1538"/>
      <c r="KCB124" s="1845"/>
      <c r="KCC124" s="1538"/>
      <c r="KCD124" s="1845"/>
      <c r="KCE124" s="1538"/>
      <c r="KCF124" s="1845"/>
      <c r="KCG124" s="1538"/>
      <c r="KCH124" s="1845"/>
      <c r="KCI124" s="1538"/>
      <c r="KCJ124" s="1845"/>
      <c r="KCK124" s="1538"/>
      <c r="KCL124" s="1845"/>
      <c r="KCM124" s="1538"/>
      <c r="KCN124" s="1845"/>
      <c r="KCO124" s="1538"/>
      <c r="KCP124" s="1845"/>
      <c r="KCQ124" s="1538"/>
      <c r="KCR124" s="1845"/>
      <c r="KCS124" s="1538"/>
      <c r="KCT124" s="1845"/>
      <c r="KCU124" s="1538"/>
      <c r="KCV124" s="1845"/>
      <c r="KCW124" s="1538"/>
      <c r="KCX124" s="1845"/>
      <c r="KCY124" s="1538"/>
      <c r="KCZ124" s="1845"/>
      <c r="KDA124" s="1538"/>
      <c r="KDB124" s="1845"/>
      <c r="KDC124" s="1538"/>
      <c r="KDD124" s="1845"/>
      <c r="KDE124" s="1538"/>
      <c r="KDF124" s="1845"/>
      <c r="KDG124" s="1538"/>
      <c r="KDH124" s="1845"/>
      <c r="KDI124" s="1538"/>
      <c r="KDJ124" s="1845"/>
      <c r="KDK124" s="1538"/>
      <c r="KDL124" s="1845"/>
      <c r="KDM124" s="1538"/>
      <c r="KDN124" s="1845"/>
      <c r="KDO124" s="1538"/>
      <c r="KDP124" s="1845"/>
      <c r="KDQ124" s="1538"/>
      <c r="KDR124" s="1845"/>
      <c r="KDS124" s="1538"/>
      <c r="KDT124" s="1845"/>
      <c r="KDU124" s="1538"/>
      <c r="KDV124" s="1845"/>
      <c r="KDW124" s="1538"/>
      <c r="KDX124" s="1845"/>
      <c r="KDY124" s="1538"/>
      <c r="KDZ124" s="1845"/>
      <c r="KEA124" s="1538"/>
      <c r="KEB124" s="1845"/>
      <c r="KEC124" s="1538"/>
      <c r="KED124" s="1845"/>
      <c r="KEE124" s="1538"/>
      <c r="KEF124" s="1845"/>
      <c r="KEG124" s="1538"/>
      <c r="KEH124" s="1845"/>
      <c r="KEI124" s="1538"/>
      <c r="KEJ124" s="1845"/>
      <c r="KEK124" s="1538"/>
      <c r="KEL124" s="1845"/>
      <c r="KEM124" s="1538"/>
      <c r="KEN124" s="1845"/>
      <c r="KEO124" s="1538"/>
      <c r="KEP124" s="1845"/>
      <c r="KEQ124" s="1538"/>
      <c r="KER124" s="1845"/>
      <c r="KES124" s="1538"/>
      <c r="KET124" s="1845"/>
      <c r="KEU124" s="1538"/>
      <c r="KEV124" s="1845"/>
      <c r="KEW124" s="1538"/>
      <c r="KEX124" s="1845"/>
      <c r="KEY124" s="1538"/>
      <c r="KEZ124" s="1845"/>
      <c r="KFA124" s="1538"/>
      <c r="KFB124" s="1845"/>
      <c r="KFC124" s="1538"/>
      <c r="KFD124" s="1845"/>
      <c r="KFE124" s="1538"/>
      <c r="KFF124" s="1845"/>
      <c r="KFG124" s="1538"/>
      <c r="KFH124" s="1845"/>
      <c r="KFI124" s="1538"/>
      <c r="KFJ124" s="1845"/>
      <c r="KFK124" s="1538"/>
      <c r="KFL124" s="1845"/>
      <c r="KFM124" s="1538"/>
      <c r="KFN124" s="1845"/>
      <c r="KFO124" s="1538"/>
      <c r="KFP124" s="1845"/>
      <c r="KFQ124" s="1538"/>
      <c r="KFR124" s="1845"/>
      <c r="KFS124" s="1538"/>
      <c r="KFT124" s="1845"/>
      <c r="KFU124" s="1538"/>
      <c r="KFV124" s="1845"/>
      <c r="KFW124" s="1538"/>
      <c r="KFX124" s="1845"/>
      <c r="KFY124" s="1538"/>
      <c r="KFZ124" s="1845"/>
      <c r="KGA124" s="1538"/>
      <c r="KGB124" s="1845"/>
      <c r="KGC124" s="1538"/>
      <c r="KGD124" s="1845"/>
      <c r="KGE124" s="1538"/>
      <c r="KGF124" s="1845"/>
      <c r="KGG124" s="1538"/>
      <c r="KGH124" s="1845"/>
      <c r="KGI124" s="1538"/>
      <c r="KGJ124" s="1845"/>
      <c r="KGK124" s="1538"/>
      <c r="KGL124" s="1845"/>
      <c r="KGM124" s="1538"/>
      <c r="KGN124" s="1845"/>
      <c r="KGO124" s="1538"/>
      <c r="KGP124" s="1845"/>
      <c r="KGQ124" s="1538"/>
      <c r="KGR124" s="1845"/>
      <c r="KGS124" s="1538"/>
      <c r="KGT124" s="1845"/>
      <c r="KGU124" s="1538"/>
      <c r="KGV124" s="1845"/>
      <c r="KGW124" s="1538"/>
      <c r="KGX124" s="1845"/>
      <c r="KGY124" s="1538"/>
      <c r="KGZ124" s="1845"/>
      <c r="KHA124" s="1538"/>
      <c r="KHB124" s="1845"/>
      <c r="KHC124" s="1538"/>
      <c r="KHD124" s="1845"/>
      <c r="KHE124" s="1538"/>
      <c r="KHF124" s="1845"/>
      <c r="KHG124" s="1538"/>
      <c r="KHH124" s="1845"/>
      <c r="KHI124" s="1538"/>
      <c r="KHJ124" s="1845"/>
      <c r="KHK124" s="1538"/>
      <c r="KHL124" s="1845"/>
      <c r="KHM124" s="1538"/>
      <c r="KHN124" s="1845"/>
      <c r="KHO124" s="1538"/>
      <c r="KHP124" s="1845"/>
      <c r="KHQ124" s="1538"/>
      <c r="KHR124" s="1845"/>
      <c r="KHS124" s="1538"/>
      <c r="KHT124" s="1845"/>
      <c r="KHU124" s="1538"/>
      <c r="KHV124" s="1845"/>
      <c r="KHW124" s="1538"/>
      <c r="KHX124" s="1845"/>
      <c r="KHY124" s="1538"/>
      <c r="KHZ124" s="1845"/>
      <c r="KIA124" s="1538"/>
      <c r="KIB124" s="1845"/>
      <c r="KIC124" s="1538"/>
      <c r="KID124" s="1845"/>
      <c r="KIE124" s="1538"/>
      <c r="KIF124" s="1845"/>
      <c r="KIG124" s="1538"/>
      <c r="KIH124" s="1845"/>
      <c r="KII124" s="1538"/>
      <c r="KIJ124" s="1845"/>
      <c r="KIK124" s="1538"/>
      <c r="KIL124" s="1845"/>
      <c r="KIM124" s="1538"/>
      <c r="KIN124" s="1845"/>
      <c r="KIO124" s="1538"/>
      <c r="KIP124" s="1845"/>
      <c r="KIQ124" s="1538"/>
      <c r="KIR124" s="1845"/>
      <c r="KIS124" s="1538"/>
      <c r="KIT124" s="1845"/>
      <c r="KIU124" s="1538"/>
      <c r="KIV124" s="1845"/>
      <c r="KIW124" s="1538"/>
      <c r="KIX124" s="1845"/>
      <c r="KIY124" s="1538"/>
      <c r="KIZ124" s="1845"/>
      <c r="KJA124" s="1538"/>
      <c r="KJB124" s="1845"/>
      <c r="KJC124" s="1538"/>
      <c r="KJD124" s="1845"/>
      <c r="KJE124" s="1538"/>
      <c r="KJF124" s="1845"/>
      <c r="KJG124" s="1538"/>
      <c r="KJH124" s="1845"/>
      <c r="KJI124" s="1538"/>
      <c r="KJJ124" s="1845"/>
      <c r="KJK124" s="1538"/>
      <c r="KJL124" s="1845"/>
      <c r="KJM124" s="1538"/>
      <c r="KJN124" s="1845"/>
      <c r="KJO124" s="1538"/>
      <c r="KJP124" s="1845"/>
      <c r="KJQ124" s="1538"/>
      <c r="KJR124" s="1845"/>
      <c r="KJS124" s="1538"/>
      <c r="KJT124" s="1845"/>
      <c r="KJU124" s="1538"/>
      <c r="KJV124" s="1845"/>
      <c r="KJW124" s="1538"/>
      <c r="KJX124" s="1845"/>
      <c r="KJY124" s="1538"/>
      <c r="KJZ124" s="1845"/>
      <c r="KKA124" s="1538"/>
      <c r="KKB124" s="1845"/>
      <c r="KKC124" s="1538"/>
      <c r="KKD124" s="1845"/>
      <c r="KKE124" s="1538"/>
      <c r="KKF124" s="1845"/>
      <c r="KKG124" s="1538"/>
      <c r="KKH124" s="1845"/>
      <c r="KKI124" s="1538"/>
      <c r="KKJ124" s="1845"/>
      <c r="KKK124" s="1538"/>
      <c r="KKL124" s="1845"/>
      <c r="KKM124" s="1538"/>
      <c r="KKN124" s="1845"/>
      <c r="KKO124" s="1538"/>
      <c r="KKP124" s="1845"/>
      <c r="KKQ124" s="1538"/>
      <c r="KKR124" s="1845"/>
      <c r="KKS124" s="1538"/>
      <c r="KKT124" s="1845"/>
      <c r="KKU124" s="1538"/>
      <c r="KKV124" s="1845"/>
      <c r="KKW124" s="1538"/>
      <c r="KKX124" s="1845"/>
      <c r="KKY124" s="1538"/>
      <c r="KKZ124" s="1845"/>
      <c r="KLA124" s="1538"/>
      <c r="KLB124" s="1845"/>
      <c r="KLC124" s="1538"/>
      <c r="KLD124" s="1845"/>
      <c r="KLE124" s="1538"/>
      <c r="KLF124" s="1845"/>
      <c r="KLG124" s="1538"/>
      <c r="KLH124" s="1845"/>
      <c r="KLI124" s="1538"/>
      <c r="KLJ124" s="1845"/>
      <c r="KLK124" s="1538"/>
      <c r="KLL124" s="1845"/>
      <c r="KLM124" s="1538"/>
      <c r="KLN124" s="1845"/>
      <c r="KLO124" s="1538"/>
      <c r="KLP124" s="1845"/>
      <c r="KLQ124" s="1538"/>
      <c r="KLR124" s="1845"/>
      <c r="KLS124" s="1538"/>
      <c r="KLT124" s="1845"/>
      <c r="KLU124" s="1538"/>
      <c r="KLV124" s="1845"/>
      <c r="KLW124" s="1538"/>
      <c r="KLX124" s="1845"/>
      <c r="KLY124" s="1538"/>
      <c r="KLZ124" s="1845"/>
      <c r="KMA124" s="1538"/>
      <c r="KMB124" s="1845"/>
      <c r="KMC124" s="1538"/>
      <c r="KMD124" s="1845"/>
      <c r="KME124" s="1538"/>
      <c r="KMF124" s="1845"/>
      <c r="KMG124" s="1538"/>
      <c r="KMH124" s="1845"/>
      <c r="KMI124" s="1538"/>
      <c r="KMJ124" s="1845"/>
      <c r="KMK124" s="1538"/>
      <c r="KML124" s="1845"/>
      <c r="KMM124" s="1538"/>
      <c r="KMN124" s="1845"/>
      <c r="KMO124" s="1538"/>
      <c r="KMP124" s="1845"/>
      <c r="KMQ124" s="1538"/>
      <c r="KMR124" s="1845"/>
      <c r="KMS124" s="1538"/>
      <c r="KMT124" s="1845"/>
      <c r="KMU124" s="1538"/>
      <c r="KMV124" s="1845"/>
      <c r="KMW124" s="1538"/>
      <c r="KMX124" s="1845"/>
      <c r="KMY124" s="1538"/>
      <c r="KMZ124" s="1845"/>
      <c r="KNA124" s="1538"/>
      <c r="KNB124" s="1845"/>
      <c r="KNC124" s="1538"/>
      <c r="KND124" s="1845"/>
      <c r="KNE124" s="1538"/>
      <c r="KNF124" s="1845"/>
      <c r="KNG124" s="1538"/>
      <c r="KNH124" s="1845"/>
      <c r="KNI124" s="1538"/>
      <c r="KNJ124" s="1845"/>
      <c r="KNK124" s="1538"/>
      <c r="KNL124" s="1845"/>
      <c r="KNM124" s="1538"/>
      <c r="KNN124" s="1845"/>
      <c r="KNO124" s="1538"/>
      <c r="KNP124" s="1845"/>
      <c r="KNQ124" s="1538"/>
      <c r="KNR124" s="1845"/>
      <c r="KNS124" s="1538"/>
      <c r="KNT124" s="1845"/>
      <c r="KNU124" s="1538"/>
      <c r="KNV124" s="1845"/>
      <c r="KNW124" s="1538"/>
      <c r="KNX124" s="1845"/>
      <c r="KNY124" s="1538"/>
      <c r="KNZ124" s="1845"/>
      <c r="KOA124" s="1538"/>
      <c r="KOB124" s="1845"/>
      <c r="KOC124" s="1538"/>
      <c r="KOD124" s="1845"/>
      <c r="KOE124" s="1538"/>
      <c r="KOF124" s="1845"/>
      <c r="KOG124" s="1538"/>
      <c r="KOH124" s="1845"/>
      <c r="KOI124" s="1538"/>
      <c r="KOJ124" s="1845"/>
      <c r="KOK124" s="1538"/>
      <c r="KOL124" s="1845"/>
      <c r="KOM124" s="1538"/>
      <c r="KON124" s="1845"/>
      <c r="KOO124" s="1538"/>
      <c r="KOP124" s="1845"/>
      <c r="KOQ124" s="1538"/>
      <c r="KOR124" s="1845"/>
      <c r="KOS124" s="1538"/>
      <c r="KOT124" s="1845"/>
      <c r="KOU124" s="1538"/>
      <c r="KOV124" s="1845"/>
      <c r="KOW124" s="1538"/>
      <c r="KOX124" s="1845"/>
      <c r="KOY124" s="1538"/>
      <c r="KOZ124" s="1845"/>
      <c r="KPA124" s="1538"/>
      <c r="KPB124" s="1845"/>
      <c r="KPC124" s="1538"/>
      <c r="KPD124" s="1845"/>
      <c r="KPE124" s="1538"/>
      <c r="KPF124" s="1845"/>
      <c r="KPG124" s="1538"/>
      <c r="KPH124" s="1845"/>
      <c r="KPI124" s="1538"/>
      <c r="KPJ124" s="1845"/>
      <c r="KPK124" s="1538"/>
      <c r="KPL124" s="1845"/>
      <c r="KPM124" s="1538"/>
      <c r="KPN124" s="1845"/>
      <c r="KPO124" s="1538"/>
      <c r="KPP124" s="1845"/>
      <c r="KPQ124" s="1538"/>
      <c r="KPR124" s="1845"/>
      <c r="KPS124" s="1538"/>
      <c r="KPT124" s="1845"/>
      <c r="KPU124" s="1538"/>
      <c r="KPV124" s="1845"/>
      <c r="KPW124" s="1538"/>
      <c r="KPX124" s="1845"/>
      <c r="KPY124" s="1538"/>
      <c r="KPZ124" s="1845"/>
      <c r="KQA124" s="1538"/>
      <c r="KQB124" s="1845"/>
      <c r="KQC124" s="1538"/>
      <c r="KQD124" s="1845"/>
      <c r="KQE124" s="1538"/>
      <c r="KQF124" s="1845"/>
      <c r="KQG124" s="1538"/>
      <c r="KQH124" s="1845"/>
      <c r="KQI124" s="1538"/>
      <c r="KQJ124" s="1845"/>
      <c r="KQK124" s="1538"/>
      <c r="KQL124" s="1845"/>
      <c r="KQM124" s="1538"/>
      <c r="KQN124" s="1845"/>
      <c r="KQO124" s="1538"/>
      <c r="KQP124" s="1845"/>
      <c r="KQQ124" s="1538"/>
      <c r="KQR124" s="1845"/>
      <c r="KQS124" s="1538"/>
      <c r="KQT124" s="1845"/>
      <c r="KQU124" s="1538"/>
      <c r="KQV124" s="1845"/>
      <c r="KQW124" s="1538"/>
      <c r="KQX124" s="1845"/>
      <c r="KQY124" s="1538"/>
      <c r="KQZ124" s="1845"/>
      <c r="KRA124" s="1538"/>
      <c r="KRB124" s="1845"/>
      <c r="KRC124" s="1538"/>
      <c r="KRD124" s="1845"/>
      <c r="KRE124" s="1538"/>
      <c r="KRF124" s="1845"/>
      <c r="KRG124" s="1538"/>
      <c r="KRH124" s="1845"/>
      <c r="KRI124" s="1538"/>
      <c r="KRJ124" s="1845"/>
      <c r="KRK124" s="1538"/>
      <c r="KRL124" s="1845"/>
      <c r="KRM124" s="1538"/>
      <c r="KRN124" s="1845"/>
      <c r="KRO124" s="1538"/>
      <c r="KRP124" s="1845"/>
      <c r="KRQ124" s="1538"/>
      <c r="KRR124" s="1845"/>
      <c r="KRS124" s="1538"/>
      <c r="KRT124" s="1845"/>
      <c r="KRU124" s="1538"/>
      <c r="KRV124" s="1845"/>
      <c r="KRW124" s="1538"/>
      <c r="KRX124" s="1845"/>
      <c r="KRY124" s="1538"/>
      <c r="KRZ124" s="1845"/>
      <c r="KSA124" s="1538"/>
      <c r="KSB124" s="1845"/>
      <c r="KSC124" s="1538"/>
      <c r="KSD124" s="1845"/>
      <c r="KSE124" s="1538"/>
      <c r="KSF124" s="1845"/>
      <c r="KSG124" s="1538"/>
      <c r="KSH124" s="1845"/>
      <c r="KSI124" s="1538"/>
      <c r="KSJ124" s="1845"/>
      <c r="KSK124" s="1538"/>
      <c r="KSL124" s="1845"/>
      <c r="KSM124" s="1538"/>
      <c r="KSN124" s="1845"/>
      <c r="KSO124" s="1538"/>
      <c r="KSP124" s="1845"/>
      <c r="KSQ124" s="1538"/>
      <c r="KSR124" s="1845"/>
      <c r="KSS124" s="1538"/>
      <c r="KST124" s="1845"/>
      <c r="KSU124" s="1538"/>
      <c r="KSV124" s="1845"/>
      <c r="KSW124" s="1538"/>
      <c r="KSX124" s="1845"/>
      <c r="KSY124" s="1538"/>
      <c r="KSZ124" s="1845"/>
      <c r="KTA124" s="1538"/>
      <c r="KTB124" s="1845"/>
      <c r="KTC124" s="1538"/>
      <c r="KTD124" s="1845"/>
      <c r="KTE124" s="1538"/>
      <c r="KTF124" s="1845"/>
      <c r="KTG124" s="1538"/>
      <c r="KTH124" s="1845"/>
      <c r="KTI124" s="1538"/>
      <c r="KTJ124" s="1845"/>
      <c r="KTK124" s="1538"/>
      <c r="KTL124" s="1845"/>
      <c r="KTM124" s="1538"/>
      <c r="KTN124" s="1845"/>
      <c r="KTO124" s="1538"/>
      <c r="KTP124" s="1845"/>
      <c r="KTQ124" s="1538"/>
      <c r="KTR124" s="1845"/>
      <c r="KTS124" s="1538"/>
      <c r="KTT124" s="1845"/>
      <c r="KTU124" s="1538"/>
      <c r="KTV124" s="1845"/>
      <c r="KTW124" s="1538"/>
      <c r="KTX124" s="1845"/>
      <c r="KTY124" s="1538"/>
      <c r="KTZ124" s="1845"/>
      <c r="KUA124" s="1538"/>
      <c r="KUB124" s="1845"/>
      <c r="KUC124" s="1538"/>
      <c r="KUD124" s="1845"/>
      <c r="KUE124" s="1538"/>
      <c r="KUF124" s="1845"/>
      <c r="KUG124" s="1538"/>
      <c r="KUH124" s="1845"/>
      <c r="KUI124" s="1538"/>
      <c r="KUJ124" s="1845"/>
      <c r="KUK124" s="1538"/>
      <c r="KUL124" s="1845"/>
      <c r="KUM124" s="1538"/>
      <c r="KUN124" s="1845"/>
      <c r="KUO124" s="1538"/>
      <c r="KUP124" s="1845"/>
      <c r="KUQ124" s="1538"/>
      <c r="KUR124" s="1845"/>
      <c r="KUS124" s="1538"/>
      <c r="KUT124" s="1845"/>
      <c r="KUU124" s="1538"/>
      <c r="KUV124" s="1845"/>
      <c r="KUW124" s="1538"/>
      <c r="KUX124" s="1845"/>
      <c r="KUY124" s="1538"/>
      <c r="KUZ124" s="1845"/>
      <c r="KVA124" s="1538"/>
      <c r="KVB124" s="1845"/>
      <c r="KVC124" s="1538"/>
      <c r="KVD124" s="1845"/>
      <c r="KVE124" s="1538"/>
      <c r="KVF124" s="1845"/>
      <c r="KVG124" s="1538"/>
      <c r="KVH124" s="1845"/>
      <c r="KVI124" s="1538"/>
      <c r="KVJ124" s="1845"/>
      <c r="KVK124" s="1538"/>
      <c r="KVL124" s="1845"/>
      <c r="KVM124" s="1538"/>
      <c r="KVN124" s="1845"/>
      <c r="KVO124" s="1538"/>
      <c r="KVP124" s="1845"/>
      <c r="KVQ124" s="1538"/>
      <c r="KVR124" s="1845"/>
      <c r="KVS124" s="1538"/>
      <c r="KVT124" s="1845"/>
      <c r="KVU124" s="1538"/>
      <c r="KVV124" s="1845"/>
      <c r="KVW124" s="1538"/>
      <c r="KVX124" s="1845"/>
      <c r="KVY124" s="1538"/>
      <c r="KVZ124" s="1845"/>
      <c r="KWA124" s="1538"/>
      <c r="KWB124" s="1845"/>
      <c r="KWC124" s="1538"/>
      <c r="KWD124" s="1845"/>
      <c r="KWE124" s="1538"/>
      <c r="KWF124" s="1845"/>
      <c r="KWG124" s="1538"/>
      <c r="KWH124" s="1845"/>
      <c r="KWI124" s="1538"/>
      <c r="KWJ124" s="1845"/>
      <c r="KWK124" s="1538"/>
      <c r="KWL124" s="1845"/>
      <c r="KWM124" s="1538"/>
      <c r="KWN124" s="1845"/>
      <c r="KWO124" s="1538"/>
      <c r="KWP124" s="1845"/>
      <c r="KWQ124" s="1538"/>
      <c r="KWR124" s="1845"/>
      <c r="KWS124" s="1538"/>
      <c r="KWT124" s="1845"/>
      <c r="KWU124" s="1538"/>
      <c r="KWV124" s="1845"/>
      <c r="KWW124" s="1538"/>
      <c r="KWX124" s="1845"/>
      <c r="KWY124" s="1538"/>
      <c r="KWZ124" s="1845"/>
      <c r="KXA124" s="1538"/>
      <c r="KXB124" s="1845"/>
      <c r="KXC124" s="1538"/>
      <c r="KXD124" s="1845"/>
      <c r="KXE124" s="1538"/>
      <c r="KXF124" s="1845"/>
      <c r="KXG124" s="1538"/>
      <c r="KXH124" s="1845"/>
      <c r="KXI124" s="1538"/>
      <c r="KXJ124" s="1845"/>
      <c r="KXK124" s="1538"/>
      <c r="KXL124" s="1845"/>
      <c r="KXM124" s="1538"/>
      <c r="KXN124" s="1845"/>
      <c r="KXO124" s="1538"/>
      <c r="KXP124" s="1845"/>
      <c r="KXQ124" s="1538"/>
      <c r="KXR124" s="1845"/>
      <c r="KXS124" s="1538"/>
      <c r="KXT124" s="1845"/>
      <c r="KXU124" s="1538"/>
      <c r="KXV124" s="1845"/>
      <c r="KXW124" s="1538"/>
      <c r="KXX124" s="1845"/>
      <c r="KXY124" s="1538"/>
      <c r="KXZ124" s="1845"/>
      <c r="KYA124" s="1538"/>
      <c r="KYB124" s="1845"/>
      <c r="KYC124" s="1538"/>
      <c r="KYD124" s="1845"/>
      <c r="KYE124" s="1538"/>
      <c r="KYF124" s="1845"/>
      <c r="KYG124" s="1538"/>
      <c r="KYH124" s="1845"/>
      <c r="KYI124" s="1538"/>
      <c r="KYJ124" s="1845"/>
      <c r="KYK124" s="1538"/>
      <c r="KYL124" s="1845"/>
      <c r="KYM124" s="1538"/>
      <c r="KYN124" s="1845"/>
      <c r="KYO124" s="1538"/>
      <c r="KYP124" s="1845"/>
      <c r="KYQ124" s="1538"/>
      <c r="KYR124" s="1845"/>
      <c r="KYS124" s="1538"/>
      <c r="KYT124" s="1845"/>
      <c r="KYU124" s="1538"/>
      <c r="KYV124" s="1845"/>
      <c r="KYW124" s="1538"/>
      <c r="KYX124" s="1845"/>
      <c r="KYY124" s="1538"/>
      <c r="KYZ124" s="1845"/>
      <c r="KZA124" s="1538"/>
      <c r="KZB124" s="1845"/>
      <c r="KZC124" s="1538"/>
      <c r="KZD124" s="1845"/>
      <c r="KZE124" s="1538"/>
      <c r="KZF124" s="1845"/>
      <c r="KZG124" s="1538"/>
      <c r="KZH124" s="1845"/>
      <c r="KZI124" s="1538"/>
      <c r="KZJ124" s="1845"/>
      <c r="KZK124" s="1538"/>
      <c r="KZL124" s="1845"/>
      <c r="KZM124" s="1538"/>
      <c r="KZN124" s="1845"/>
      <c r="KZO124" s="1538"/>
      <c r="KZP124" s="1845"/>
      <c r="KZQ124" s="1538"/>
      <c r="KZR124" s="1845"/>
      <c r="KZS124" s="1538"/>
      <c r="KZT124" s="1845"/>
      <c r="KZU124" s="1538"/>
      <c r="KZV124" s="1845"/>
      <c r="KZW124" s="1538"/>
      <c r="KZX124" s="1845"/>
      <c r="KZY124" s="1538"/>
      <c r="KZZ124" s="1845"/>
      <c r="LAA124" s="1538"/>
      <c r="LAB124" s="1845"/>
      <c r="LAC124" s="1538"/>
      <c r="LAD124" s="1845"/>
      <c r="LAE124" s="1538"/>
      <c r="LAF124" s="1845"/>
      <c r="LAG124" s="1538"/>
      <c r="LAH124" s="1845"/>
      <c r="LAI124" s="1538"/>
      <c r="LAJ124" s="1845"/>
      <c r="LAK124" s="1538"/>
      <c r="LAL124" s="1845"/>
      <c r="LAM124" s="1538"/>
      <c r="LAN124" s="1845"/>
      <c r="LAO124" s="1538"/>
      <c r="LAP124" s="1845"/>
      <c r="LAQ124" s="1538"/>
      <c r="LAR124" s="1845"/>
      <c r="LAS124" s="1538"/>
      <c r="LAT124" s="1845"/>
      <c r="LAU124" s="1538"/>
      <c r="LAV124" s="1845"/>
      <c r="LAW124" s="1538"/>
      <c r="LAX124" s="1845"/>
      <c r="LAY124" s="1538"/>
      <c r="LAZ124" s="1845"/>
      <c r="LBA124" s="1538"/>
      <c r="LBB124" s="1845"/>
      <c r="LBC124" s="1538"/>
      <c r="LBD124" s="1845"/>
      <c r="LBE124" s="1538"/>
      <c r="LBF124" s="1845"/>
      <c r="LBG124" s="1538"/>
      <c r="LBH124" s="1845"/>
      <c r="LBI124" s="1538"/>
      <c r="LBJ124" s="1845"/>
      <c r="LBK124" s="1538"/>
      <c r="LBL124" s="1845"/>
      <c r="LBM124" s="1538"/>
      <c r="LBN124" s="1845"/>
      <c r="LBO124" s="1538"/>
      <c r="LBP124" s="1845"/>
      <c r="LBQ124" s="1538"/>
      <c r="LBR124" s="1845"/>
      <c r="LBS124" s="1538"/>
      <c r="LBT124" s="1845"/>
      <c r="LBU124" s="1538"/>
      <c r="LBV124" s="1845"/>
      <c r="LBW124" s="1538"/>
      <c r="LBX124" s="1845"/>
      <c r="LBY124" s="1538"/>
      <c r="LBZ124" s="1845"/>
      <c r="LCA124" s="1538"/>
      <c r="LCB124" s="1845"/>
      <c r="LCC124" s="1538"/>
      <c r="LCD124" s="1845"/>
      <c r="LCE124" s="1538"/>
      <c r="LCF124" s="1845"/>
      <c r="LCG124" s="1538"/>
      <c r="LCH124" s="1845"/>
      <c r="LCI124" s="1538"/>
      <c r="LCJ124" s="1845"/>
      <c r="LCK124" s="1538"/>
      <c r="LCL124" s="1845"/>
      <c r="LCM124" s="1538"/>
      <c r="LCN124" s="1845"/>
      <c r="LCO124" s="1538"/>
      <c r="LCP124" s="1845"/>
      <c r="LCQ124" s="1538"/>
      <c r="LCR124" s="1845"/>
      <c r="LCS124" s="1538"/>
      <c r="LCT124" s="1845"/>
      <c r="LCU124" s="1538"/>
      <c r="LCV124" s="1845"/>
      <c r="LCW124" s="1538"/>
      <c r="LCX124" s="1845"/>
      <c r="LCY124" s="1538"/>
      <c r="LCZ124" s="1845"/>
      <c r="LDA124" s="1538"/>
      <c r="LDB124" s="1845"/>
      <c r="LDC124" s="1538"/>
      <c r="LDD124" s="1845"/>
      <c r="LDE124" s="1538"/>
      <c r="LDF124" s="1845"/>
      <c r="LDG124" s="1538"/>
      <c r="LDH124" s="1845"/>
      <c r="LDI124" s="1538"/>
      <c r="LDJ124" s="1845"/>
      <c r="LDK124" s="1538"/>
      <c r="LDL124" s="1845"/>
      <c r="LDM124" s="1538"/>
      <c r="LDN124" s="1845"/>
      <c r="LDO124" s="1538"/>
      <c r="LDP124" s="1845"/>
      <c r="LDQ124" s="1538"/>
      <c r="LDR124" s="1845"/>
      <c r="LDS124" s="1538"/>
      <c r="LDT124" s="1845"/>
      <c r="LDU124" s="1538"/>
      <c r="LDV124" s="1845"/>
      <c r="LDW124" s="1538"/>
      <c r="LDX124" s="1845"/>
      <c r="LDY124" s="1538"/>
      <c r="LDZ124" s="1845"/>
      <c r="LEA124" s="1538"/>
      <c r="LEB124" s="1845"/>
      <c r="LEC124" s="1538"/>
      <c r="LED124" s="1845"/>
      <c r="LEE124" s="1538"/>
      <c r="LEF124" s="1845"/>
      <c r="LEG124" s="1538"/>
      <c r="LEH124" s="1845"/>
      <c r="LEI124" s="1538"/>
      <c r="LEJ124" s="1845"/>
      <c r="LEK124" s="1538"/>
      <c r="LEL124" s="1845"/>
      <c r="LEM124" s="1538"/>
      <c r="LEN124" s="1845"/>
      <c r="LEO124" s="1538"/>
      <c r="LEP124" s="1845"/>
      <c r="LEQ124" s="1538"/>
      <c r="LER124" s="1845"/>
      <c r="LES124" s="1538"/>
      <c r="LET124" s="1845"/>
      <c r="LEU124" s="1538"/>
      <c r="LEV124" s="1845"/>
      <c r="LEW124" s="1538"/>
      <c r="LEX124" s="1845"/>
      <c r="LEY124" s="1538"/>
      <c r="LEZ124" s="1845"/>
      <c r="LFA124" s="1538"/>
      <c r="LFB124" s="1845"/>
      <c r="LFC124" s="1538"/>
      <c r="LFD124" s="1845"/>
      <c r="LFE124" s="1538"/>
      <c r="LFF124" s="1845"/>
      <c r="LFG124" s="1538"/>
      <c r="LFH124" s="1845"/>
      <c r="LFI124" s="1538"/>
      <c r="LFJ124" s="1845"/>
      <c r="LFK124" s="1538"/>
      <c r="LFL124" s="1845"/>
      <c r="LFM124" s="1538"/>
      <c r="LFN124" s="1845"/>
      <c r="LFO124" s="1538"/>
      <c r="LFP124" s="1845"/>
      <c r="LFQ124" s="1538"/>
      <c r="LFR124" s="1845"/>
      <c r="LFS124" s="1538"/>
      <c r="LFT124" s="1845"/>
      <c r="LFU124" s="1538"/>
      <c r="LFV124" s="1845"/>
      <c r="LFW124" s="1538"/>
      <c r="LFX124" s="1845"/>
      <c r="LFY124" s="1538"/>
      <c r="LFZ124" s="1845"/>
      <c r="LGA124" s="1538"/>
      <c r="LGB124" s="1845"/>
      <c r="LGC124" s="1538"/>
      <c r="LGD124" s="1845"/>
      <c r="LGE124" s="1538"/>
      <c r="LGF124" s="1845"/>
      <c r="LGG124" s="1538"/>
      <c r="LGH124" s="1845"/>
      <c r="LGI124" s="1538"/>
      <c r="LGJ124" s="1845"/>
      <c r="LGK124" s="1538"/>
      <c r="LGL124" s="1845"/>
      <c r="LGM124" s="1538"/>
      <c r="LGN124" s="1845"/>
      <c r="LGO124" s="1538"/>
      <c r="LGP124" s="1845"/>
      <c r="LGQ124" s="1538"/>
      <c r="LGR124" s="1845"/>
      <c r="LGS124" s="1538"/>
      <c r="LGT124" s="1845"/>
      <c r="LGU124" s="1538"/>
      <c r="LGV124" s="1845"/>
      <c r="LGW124" s="1538"/>
      <c r="LGX124" s="1845"/>
      <c r="LGY124" s="1538"/>
      <c r="LGZ124" s="1845"/>
      <c r="LHA124" s="1538"/>
      <c r="LHB124" s="1845"/>
      <c r="LHC124" s="1538"/>
      <c r="LHD124" s="1845"/>
      <c r="LHE124" s="1538"/>
      <c r="LHF124" s="1845"/>
      <c r="LHG124" s="1538"/>
      <c r="LHH124" s="1845"/>
      <c r="LHI124" s="1538"/>
      <c r="LHJ124" s="1845"/>
      <c r="LHK124" s="1538"/>
      <c r="LHL124" s="1845"/>
      <c r="LHM124" s="1538"/>
      <c r="LHN124" s="1845"/>
      <c r="LHO124" s="1538"/>
      <c r="LHP124" s="1845"/>
      <c r="LHQ124" s="1538"/>
      <c r="LHR124" s="1845"/>
      <c r="LHS124" s="1538"/>
      <c r="LHT124" s="1845"/>
      <c r="LHU124" s="1538"/>
      <c r="LHV124" s="1845"/>
      <c r="LHW124" s="1538"/>
      <c r="LHX124" s="1845"/>
      <c r="LHY124" s="1538"/>
      <c r="LHZ124" s="1845"/>
      <c r="LIA124" s="1538"/>
      <c r="LIB124" s="1845"/>
      <c r="LIC124" s="1538"/>
      <c r="LID124" s="1845"/>
      <c r="LIE124" s="1538"/>
      <c r="LIF124" s="1845"/>
      <c r="LIG124" s="1538"/>
      <c r="LIH124" s="1845"/>
      <c r="LII124" s="1538"/>
      <c r="LIJ124" s="1845"/>
      <c r="LIK124" s="1538"/>
      <c r="LIL124" s="1845"/>
      <c r="LIM124" s="1538"/>
      <c r="LIN124" s="1845"/>
      <c r="LIO124" s="1538"/>
      <c r="LIP124" s="1845"/>
      <c r="LIQ124" s="1538"/>
      <c r="LIR124" s="1845"/>
      <c r="LIS124" s="1538"/>
      <c r="LIT124" s="1845"/>
      <c r="LIU124" s="1538"/>
      <c r="LIV124" s="1845"/>
      <c r="LIW124" s="1538"/>
      <c r="LIX124" s="1845"/>
      <c r="LIY124" s="1538"/>
      <c r="LIZ124" s="1845"/>
      <c r="LJA124" s="1538"/>
      <c r="LJB124" s="1845"/>
      <c r="LJC124" s="1538"/>
      <c r="LJD124" s="1845"/>
      <c r="LJE124" s="1538"/>
      <c r="LJF124" s="1845"/>
      <c r="LJG124" s="1538"/>
      <c r="LJH124" s="1845"/>
      <c r="LJI124" s="1538"/>
      <c r="LJJ124" s="1845"/>
      <c r="LJK124" s="1538"/>
      <c r="LJL124" s="1845"/>
      <c r="LJM124" s="1538"/>
      <c r="LJN124" s="1845"/>
      <c r="LJO124" s="1538"/>
      <c r="LJP124" s="1845"/>
      <c r="LJQ124" s="1538"/>
      <c r="LJR124" s="1845"/>
      <c r="LJS124" s="1538"/>
      <c r="LJT124" s="1845"/>
      <c r="LJU124" s="1538"/>
      <c r="LJV124" s="1845"/>
      <c r="LJW124" s="1538"/>
      <c r="LJX124" s="1845"/>
      <c r="LJY124" s="1538"/>
      <c r="LJZ124" s="1845"/>
      <c r="LKA124" s="1538"/>
      <c r="LKB124" s="1845"/>
      <c r="LKC124" s="1538"/>
      <c r="LKD124" s="1845"/>
      <c r="LKE124" s="1538"/>
      <c r="LKF124" s="1845"/>
      <c r="LKG124" s="1538"/>
      <c r="LKH124" s="1845"/>
      <c r="LKI124" s="1538"/>
      <c r="LKJ124" s="1845"/>
      <c r="LKK124" s="1538"/>
      <c r="LKL124" s="1845"/>
      <c r="LKM124" s="1538"/>
      <c r="LKN124" s="1845"/>
      <c r="LKO124" s="1538"/>
      <c r="LKP124" s="1845"/>
      <c r="LKQ124" s="1538"/>
      <c r="LKR124" s="1845"/>
      <c r="LKS124" s="1538"/>
      <c r="LKT124" s="1845"/>
      <c r="LKU124" s="1538"/>
      <c r="LKV124" s="1845"/>
      <c r="LKW124" s="1538"/>
      <c r="LKX124" s="1845"/>
      <c r="LKY124" s="1538"/>
      <c r="LKZ124" s="1845"/>
      <c r="LLA124" s="1538"/>
      <c r="LLB124" s="1845"/>
      <c r="LLC124" s="1538"/>
      <c r="LLD124" s="1845"/>
      <c r="LLE124" s="1538"/>
      <c r="LLF124" s="1845"/>
      <c r="LLG124" s="1538"/>
      <c r="LLH124" s="1845"/>
      <c r="LLI124" s="1538"/>
      <c r="LLJ124" s="1845"/>
      <c r="LLK124" s="1538"/>
      <c r="LLL124" s="1845"/>
      <c r="LLM124" s="1538"/>
      <c r="LLN124" s="1845"/>
      <c r="LLO124" s="1538"/>
      <c r="LLP124" s="1845"/>
      <c r="LLQ124" s="1538"/>
      <c r="LLR124" s="1845"/>
      <c r="LLS124" s="1538"/>
      <c r="LLT124" s="1845"/>
      <c r="LLU124" s="1538"/>
      <c r="LLV124" s="1845"/>
      <c r="LLW124" s="1538"/>
      <c r="LLX124" s="1845"/>
      <c r="LLY124" s="1538"/>
      <c r="LLZ124" s="1845"/>
      <c r="LMA124" s="1538"/>
      <c r="LMB124" s="1845"/>
      <c r="LMC124" s="1538"/>
      <c r="LMD124" s="1845"/>
      <c r="LME124" s="1538"/>
      <c r="LMF124" s="1845"/>
      <c r="LMG124" s="1538"/>
      <c r="LMH124" s="1845"/>
      <c r="LMI124" s="1538"/>
      <c r="LMJ124" s="1845"/>
      <c r="LMK124" s="1538"/>
      <c r="LML124" s="1845"/>
      <c r="LMM124" s="1538"/>
      <c r="LMN124" s="1845"/>
      <c r="LMO124" s="1538"/>
      <c r="LMP124" s="1845"/>
      <c r="LMQ124" s="1538"/>
      <c r="LMR124" s="1845"/>
      <c r="LMS124" s="1538"/>
      <c r="LMT124" s="1845"/>
      <c r="LMU124" s="1538"/>
      <c r="LMV124" s="1845"/>
      <c r="LMW124" s="1538"/>
      <c r="LMX124" s="1845"/>
      <c r="LMY124" s="1538"/>
      <c r="LMZ124" s="1845"/>
      <c r="LNA124" s="1538"/>
      <c r="LNB124" s="1845"/>
      <c r="LNC124" s="1538"/>
      <c r="LND124" s="1845"/>
      <c r="LNE124" s="1538"/>
      <c r="LNF124" s="1845"/>
      <c r="LNG124" s="1538"/>
      <c r="LNH124" s="1845"/>
      <c r="LNI124" s="1538"/>
      <c r="LNJ124" s="1845"/>
      <c r="LNK124" s="1538"/>
      <c r="LNL124" s="1845"/>
      <c r="LNM124" s="1538"/>
      <c r="LNN124" s="1845"/>
      <c r="LNO124" s="1538"/>
      <c r="LNP124" s="1845"/>
      <c r="LNQ124" s="1538"/>
      <c r="LNR124" s="1845"/>
      <c r="LNS124" s="1538"/>
      <c r="LNT124" s="1845"/>
      <c r="LNU124" s="1538"/>
      <c r="LNV124" s="1845"/>
      <c r="LNW124" s="1538"/>
      <c r="LNX124" s="1845"/>
      <c r="LNY124" s="1538"/>
      <c r="LNZ124" s="1845"/>
      <c r="LOA124" s="1538"/>
      <c r="LOB124" s="1845"/>
      <c r="LOC124" s="1538"/>
      <c r="LOD124" s="1845"/>
      <c r="LOE124" s="1538"/>
      <c r="LOF124" s="1845"/>
      <c r="LOG124" s="1538"/>
      <c r="LOH124" s="1845"/>
      <c r="LOI124" s="1538"/>
      <c r="LOJ124" s="1845"/>
      <c r="LOK124" s="1538"/>
      <c r="LOL124" s="1845"/>
      <c r="LOM124" s="1538"/>
      <c r="LON124" s="1845"/>
      <c r="LOO124" s="1538"/>
      <c r="LOP124" s="1845"/>
      <c r="LOQ124" s="1538"/>
      <c r="LOR124" s="1845"/>
      <c r="LOS124" s="1538"/>
      <c r="LOT124" s="1845"/>
      <c r="LOU124" s="1538"/>
      <c r="LOV124" s="1845"/>
      <c r="LOW124" s="1538"/>
      <c r="LOX124" s="1845"/>
      <c r="LOY124" s="1538"/>
      <c r="LOZ124" s="1845"/>
      <c r="LPA124" s="1538"/>
      <c r="LPB124" s="1845"/>
      <c r="LPC124" s="1538"/>
      <c r="LPD124" s="1845"/>
      <c r="LPE124" s="1538"/>
      <c r="LPF124" s="1845"/>
      <c r="LPG124" s="1538"/>
      <c r="LPH124" s="1845"/>
      <c r="LPI124" s="1538"/>
      <c r="LPJ124" s="1845"/>
      <c r="LPK124" s="1538"/>
      <c r="LPL124" s="1845"/>
      <c r="LPM124" s="1538"/>
      <c r="LPN124" s="1845"/>
      <c r="LPO124" s="1538"/>
      <c r="LPP124" s="1845"/>
      <c r="LPQ124" s="1538"/>
      <c r="LPR124" s="1845"/>
      <c r="LPS124" s="1538"/>
      <c r="LPT124" s="1845"/>
      <c r="LPU124" s="1538"/>
      <c r="LPV124" s="1845"/>
      <c r="LPW124" s="1538"/>
      <c r="LPX124" s="1845"/>
      <c r="LPY124" s="1538"/>
      <c r="LPZ124" s="1845"/>
      <c r="LQA124" s="1538"/>
      <c r="LQB124" s="1845"/>
      <c r="LQC124" s="1538"/>
      <c r="LQD124" s="1845"/>
      <c r="LQE124" s="1538"/>
      <c r="LQF124" s="1845"/>
      <c r="LQG124" s="1538"/>
      <c r="LQH124" s="1845"/>
      <c r="LQI124" s="1538"/>
      <c r="LQJ124" s="1845"/>
      <c r="LQK124" s="1538"/>
      <c r="LQL124" s="1845"/>
      <c r="LQM124" s="1538"/>
      <c r="LQN124" s="1845"/>
      <c r="LQO124" s="1538"/>
      <c r="LQP124" s="1845"/>
      <c r="LQQ124" s="1538"/>
      <c r="LQR124" s="1845"/>
      <c r="LQS124" s="1538"/>
      <c r="LQT124" s="1845"/>
      <c r="LQU124" s="1538"/>
      <c r="LQV124" s="1845"/>
      <c r="LQW124" s="1538"/>
      <c r="LQX124" s="1845"/>
      <c r="LQY124" s="1538"/>
      <c r="LQZ124" s="1845"/>
      <c r="LRA124" s="1538"/>
      <c r="LRB124" s="1845"/>
      <c r="LRC124" s="1538"/>
      <c r="LRD124" s="1845"/>
      <c r="LRE124" s="1538"/>
      <c r="LRF124" s="1845"/>
      <c r="LRG124" s="1538"/>
      <c r="LRH124" s="1845"/>
      <c r="LRI124" s="1538"/>
      <c r="LRJ124" s="1845"/>
      <c r="LRK124" s="1538"/>
      <c r="LRL124" s="1845"/>
      <c r="LRM124" s="1538"/>
      <c r="LRN124" s="1845"/>
      <c r="LRO124" s="1538"/>
      <c r="LRP124" s="1845"/>
      <c r="LRQ124" s="1538"/>
      <c r="LRR124" s="1845"/>
      <c r="LRS124" s="1538"/>
      <c r="LRT124" s="1845"/>
      <c r="LRU124" s="1538"/>
      <c r="LRV124" s="1845"/>
      <c r="LRW124" s="1538"/>
      <c r="LRX124" s="1845"/>
      <c r="LRY124" s="1538"/>
      <c r="LRZ124" s="1845"/>
      <c r="LSA124" s="1538"/>
      <c r="LSB124" s="1845"/>
      <c r="LSC124" s="1538"/>
      <c r="LSD124" s="1845"/>
      <c r="LSE124" s="1538"/>
      <c r="LSF124" s="1845"/>
      <c r="LSG124" s="1538"/>
      <c r="LSH124" s="1845"/>
      <c r="LSI124" s="1538"/>
      <c r="LSJ124" s="1845"/>
      <c r="LSK124" s="1538"/>
      <c r="LSL124" s="1845"/>
      <c r="LSM124" s="1538"/>
      <c r="LSN124" s="1845"/>
      <c r="LSO124" s="1538"/>
      <c r="LSP124" s="1845"/>
      <c r="LSQ124" s="1538"/>
      <c r="LSR124" s="1845"/>
      <c r="LSS124" s="1538"/>
      <c r="LST124" s="1845"/>
      <c r="LSU124" s="1538"/>
      <c r="LSV124" s="1845"/>
      <c r="LSW124" s="1538"/>
      <c r="LSX124" s="1845"/>
      <c r="LSY124" s="1538"/>
      <c r="LSZ124" s="1845"/>
      <c r="LTA124" s="1538"/>
      <c r="LTB124" s="1845"/>
      <c r="LTC124" s="1538"/>
      <c r="LTD124" s="1845"/>
      <c r="LTE124" s="1538"/>
      <c r="LTF124" s="1845"/>
      <c r="LTG124" s="1538"/>
      <c r="LTH124" s="1845"/>
      <c r="LTI124" s="1538"/>
      <c r="LTJ124" s="1845"/>
      <c r="LTK124" s="1538"/>
      <c r="LTL124" s="1845"/>
      <c r="LTM124" s="1538"/>
      <c r="LTN124" s="1845"/>
      <c r="LTO124" s="1538"/>
      <c r="LTP124" s="1845"/>
      <c r="LTQ124" s="1538"/>
      <c r="LTR124" s="1845"/>
      <c r="LTS124" s="1538"/>
      <c r="LTT124" s="1845"/>
      <c r="LTU124" s="1538"/>
      <c r="LTV124" s="1845"/>
      <c r="LTW124" s="1538"/>
      <c r="LTX124" s="1845"/>
      <c r="LTY124" s="1538"/>
      <c r="LTZ124" s="1845"/>
      <c r="LUA124" s="1538"/>
      <c r="LUB124" s="1845"/>
      <c r="LUC124" s="1538"/>
      <c r="LUD124" s="1845"/>
      <c r="LUE124" s="1538"/>
      <c r="LUF124" s="1845"/>
      <c r="LUG124" s="1538"/>
      <c r="LUH124" s="1845"/>
      <c r="LUI124" s="1538"/>
      <c r="LUJ124" s="1845"/>
      <c r="LUK124" s="1538"/>
      <c r="LUL124" s="1845"/>
      <c r="LUM124" s="1538"/>
      <c r="LUN124" s="1845"/>
      <c r="LUO124" s="1538"/>
      <c r="LUP124" s="1845"/>
      <c r="LUQ124" s="1538"/>
      <c r="LUR124" s="1845"/>
      <c r="LUS124" s="1538"/>
      <c r="LUT124" s="1845"/>
      <c r="LUU124" s="1538"/>
      <c r="LUV124" s="1845"/>
      <c r="LUW124" s="1538"/>
      <c r="LUX124" s="1845"/>
      <c r="LUY124" s="1538"/>
      <c r="LUZ124" s="1845"/>
      <c r="LVA124" s="1538"/>
      <c r="LVB124" s="1845"/>
      <c r="LVC124" s="1538"/>
      <c r="LVD124" s="1845"/>
      <c r="LVE124" s="1538"/>
      <c r="LVF124" s="1845"/>
      <c r="LVG124" s="1538"/>
      <c r="LVH124" s="1845"/>
      <c r="LVI124" s="1538"/>
      <c r="LVJ124" s="1845"/>
      <c r="LVK124" s="1538"/>
      <c r="LVL124" s="1845"/>
      <c r="LVM124" s="1538"/>
      <c r="LVN124" s="1845"/>
      <c r="LVO124" s="1538"/>
      <c r="LVP124" s="1845"/>
      <c r="LVQ124" s="1538"/>
      <c r="LVR124" s="1845"/>
      <c r="LVS124" s="1538"/>
      <c r="LVT124" s="1845"/>
      <c r="LVU124" s="1538"/>
      <c r="LVV124" s="1845"/>
      <c r="LVW124" s="1538"/>
      <c r="LVX124" s="1845"/>
      <c r="LVY124" s="1538"/>
      <c r="LVZ124" s="1845"/>
      <c r="LWA124" s="1538"/>
      <c r="LWB124" s="1845"/>
      <c r="LWC124" s="1538"/>
      <c r="LWD124" s="1845"/>
      <c r="LWE124" s="1538"/>
      <c r="LWF124" s="1845"/>
      <c r="LWG124" s="1538"/>
      <c r="LWH124" s="1845"/>
      <c r="LWI124" s="1538"/>
      <c r="LWJ124" s="1845"/>
      <c r="LWK124" s="1538"/>
      <c r="LWL124" s="1845"/>
      <c r="LWM124" s="1538"/>
      <c r="LWN124" s="1845"/>
      <c r="LWO124" s="1538"/>
      <c r="LWP124" s="1845"/>
      <c r="LWQ124" s="1538"/>
      <c r="LWR124" s="1845"/>
      <c r="LWS124" s="1538"/>
      <c r="LWT124" s="1845"/>
      <c r="LWU124" s="1538"/>
      <c r="LWV124" s="1845"/>
      <c r="LWW124" s="1538"/>
      <c r="LWX124" s="1845"/>
      <c r="LWY124" s="1538"/>
      <c r="LWZ124" s="1845"/>
      <c r="LXA124" s="1538"/>
      <c r="LXB124" s="1845"/>
      <c r="LXC124" s="1538"/>
      <c r="LXD124" s="1845"/>
      <c r="LXE124" s="1538"/>
      <c r="LXF124" s="1845"/>
      <c r="LXG124" s="1538"/>
      <c r="LXH124" s="1845"/>
      <c r="LXI124" s="1538"/>
      <c r="LXJ124" s="1845"/>
      <c r="LXK124" s="1538"/>
      <c r="LXL124" s="1845"/>
      <c r="LXM124" s="1538"/>
      <c r="LXN124" s="1845"/>
      <c r="LXO124" s="1538"/>
      <c r="LXP124" s="1845"/>
      <c r="LXQ124" s="1538"/>
      <c r="LXR124" s="1845"/>
      <c r="LXS124" s="1538"/>
      <c r="LXT124" s="1845"/>
      <c r="LXU124" s="1538"/>
      <c r="LXV124" s="1845"/>
      <c r="LXW124" s="1538"/>
      <c r="LXX124" s="1845"/>
      <c r="LXY124" s="1538"/>
      <c r="LXZ124" s="1845"/>
      <c r="LYA124" s="1538"/>
      <c r="LYB124" s="1845"/>
      <c r="LYC124" s="1538"/>
      <c r="LYD124" s="1845"/>
      <c r="LYE124" s="1538"/>
      <c r="LYF124" s="1845"/>
      <c r="LYG124" s="1538"/>
      <c r="LYH124" s="1845"/>
      <c r="LYI124" s="1538"/>
      <c r="LYJ124" s="1845"/>
      <c r="LYK124" s="1538"/>
      <c r="LYL124" s="1845"/>
      <c r="LYM124" s="1538"/>
      <c r="LYN124" s="1845"/>
      <c r="LYO124" s="1538"/>
      <c r="LYP124" s="1845"/>
      <c r="LYQ124" s="1538"/>
      <c r="LYR124" s="1845"/>
      <c r="LYS124" s="1538"/>
      <c r="LYT124" s="1845"/>
      <c r="LYU124" s="1538"/>
      <c r="LYV124" s="1845"/>
      <c r="LYW124" s="1538"/>
      <c r="LYX124" s="1845"/>
      <c r="LYY124" s="1538"/>
      <c r="LYZ124" s="1845"/>
      <c r="LZA124" s="1538"/>
      <c r="LZB124" s="1845"/>
      <c r="LZC124" s="1538"/>
      <c r="LZD124" s="1845"/>
      <c r="LZE124" s="1538"/>
      <c r="LZF124" s="1845"/>
      <c r="LZG124" s="1538"/>
      <c r="LZH124" s="1845"/>
      <c r="LZI124" s="1538"/>
      <c r="LZJ124" s="1845"/>
      <c r="LZK124" s="1538"/>
      <c r="LZL124" s="1845"/>
      <c r="LZM124" s="1538"/>
      <c r="LZN124" s="1845"/>
      <c r="LZO124" s="1538"/>
      <c r="LZP124" s="1845"/>
      <c r="LZQ124" s="1538"/>
      <c r="LZR124" s="1845"/>
      <c r="LZS124" s="1538"/>
      <c r="LZT124" s="1845"/>
      <c r="LZU124" s="1538"/>
      <c r="LZV124" s="1845"/>
      <c r="LZW124" s="1538"/>
      <c r="LZX124" s="1845"/>
      <c r="LZY124" s="1538"/>
      <c r="LZZ124" s="1845"/>
      <c r="MAA124" s="1538"/>
      <c r="MAB124" s="1845"/>
      <c r="MAC124" s="1538"/>
      <c r="MAD124" s="1845"/>
      <c r="MAE124" s="1538"/>
      <c r="MAF124" s="1845"/>
      <c r="MAG124" s="1538"/>
      <c r="MAH124" s="1845"/>
      <c r="MAI124" s="1538"/>
      <c r="MAJ124" s="1845"/>
      <c r="MAK124" s="1538"/>
      <c r="MAL124" s="1845"/>
      <c r="MAM124" s="1538"/>
      <c r="MAN124" s="1845"/>
      <c r="MAO124" s="1538"/>
      <c r="MAP124" s="1845"/>
      <c r="MAQ124" s="1538"/>
      <c r="MAR124" s="1845"/>
      <c r="MAS124" s="1538"/>
      <c r="MAT124" s="1845"/>
      <c r="MAU124" s="1538"/>
      <c r="MAV124" s="1845"/>
      <c r="MAW124" s="1538"/>
      <c r="MAX124" s="1845"/>
      <c r="MAY124" s="1538"/>
      <c r="MAZ124" s="1845"/>
      <c r="MBA124" s="1538"/>
      <c r="MBB124" s="1845"/>
      <c r="MBC124" s="1538"/>
      <c r="MBD124" s="1845"/>
      <c r="MBE124" s="1538"/>
      <c r="MBF124" s="1845"/>
      <c r="MBG124" s="1538"/>
      <c r="MBH124" s="1845"/>
      <c r="MBI124" s="1538"/>
      <c r="MBJ124" s="1845"/>
      <c r="MBK124" s="1538"/>
      <c r="MBL124" s="1845"/>
      <c r="MBM124" s="1538"/>
      <c r="MBN124" s="1845"/>
      <c r="MBO124" s="1538"/>
      <c r="MBP124" s="1845"/>
      <c r="MBQ124" s="1538"/>
      <c r="MBR124" s="1845"/>
      <c r="MBS124" s="1538"/>
      <c r="MBT124" s="1845"/>
      <c r="MBU124" s="1538"/>
      <c r="MBV124" s="1845"/>
      <c r="MBW124" s="1538"/>
      <c r="MBX124" s="1845"/>
      <c r="MBY124" s="1538"/>
      <c r="MBZ124" s="1845"/>
      <c r="MCA124" s="1538"/>
      <c r="MCB124" s="1845"/>
      <c r="MCC124" s="1538"/>
      <c r="MCD124" s="1845"/>
      <c r="MCE124" s="1538"/>
      <c r="MCF124" s="1845"/>
      <c r="MCG124" s="1538"/>
      <c r="MCH124" s="1845"/>
      <c r="MCI124" s="1538"/>
      <c r="MCJ124" s="1845"/>
      <c r="MCK124" s="1538"/>
      <c r="MCL124" s="1845"/>
      <c r="MCM124" s="1538"/>
      <c r="MCN124" s="1845"/>
      <c r="MCO124" s="1538"/>
      <c r="MCP124" s="1845"/>
      <c r="MCQ124" s="1538"/>
      <c r="MCR124" s="1845"/>
      <c r="MCS124" s="1538"/>
      <c r="MCT124" s="1845"/>
      <c r="MCU124" s="1538"/>
      <c r="MCV124" s="1845"/>
      <c r="MCW124" s="1538"/>
      <c r="MCX124" s="1845"/>
      <c r="MCY124" s="1538"/>
      <c r="MCZ124" s="1845"/>
      <c r="MDA124" s="1538"/>
      <c r="MDB124" s="1845"/>
      <c r="MDC124" s="1538"/>
      <c r="MDD124" s="1845"/>
      <c r="MDE124" s="1538"/>
      <c r="MDF124" s="1845"/>
      <c r="MDG124" s="1538"/>
      <c r="MDH124" s="1845"/>
      <c r="MDI124" s="1538"/>
      <c r="MDJ124" s="1845"/>
      <c r="MDK124" s="1538"/>
      <c r="MDL124" s="1845"/>
      <c r="MDM124" s="1538"/>
      <c r="MDN124" s="1845"/>
      <c r="MDO124" s="1538"/>
      <c r="MDP124" s="1845"/>
      <c r="MDQ124" s="1538"/>
      <c r="MDR124" s="1845"/>
      <c r="MDS124" s="1538"/>
      <c r="MDT124" s="1845"/>
      <c r="MDU124" s="1538"/>
      <c r="MDV124" s="1845"/>
      <c r="MDW124" s="1538"/>
      <c r="MDX124" s="1845"/>
      <c r="MDY124" s="1538"/>
      <c r="MDZ124" s="1845"/>
      <c r="MEA124" s="1538"/>
      <c r="MEB124" s="1845"/>
      <c r="MEC124" s="1538"/>
      <c r="MED124" s="1845"/>
      <c r="MEE124" s="1538"/>
      <c r="MEF124" s="1845"/>
      <c r="MEG124" s="1538"/>
      <c r="MEH124" s="1845"/>
      <c r="MEI124" s="1538"/>
      <c r="MEJ124" s="1845"/>
      <c r="MEK124" s="1538"/>
      <c r="MEL124" s="1845"/>
      <c r="MEM124" s="1538"/>
      <c r="MEN124" s="1845"/>
      <c r="MEO124" s="1538"/>
      <c r="MEP124" s="1845"/>
      <c r="MEQ124" s="1538"/>
      <c r="MER124" s="1845"/>
      <c r="MES124" s="1538"/>
      <c r="MET124" s="1845"/>
      <c r="MEU124" s="1538"/>
      <c r="MEV124" s="1845"/>
      <c r="MEW124" s="1538"/>
      <c r="MEX124" s="1845"/>
      <c r="MEY124" s="1538"/>
      <c r="MEZ124" s="1845"/>
      <c r="MFA124" s="1538"/>
      <c r="MFB124" s="1845"/>
      <c r="MFC124" s="1538"/>
      <c r="MFD124" s="1845"/>
      <c r="MFE124" s="1538"/>
      <c r="MFF124" s="1845"/>
      <c r="MFG124" s="1538"/>
      <c r="MFH124" s="1845"/>
      <c r="MFI124" s="1538"/>
      <c r="MFJ124" s="1845"/>
      <c r="MFK124" s="1538"/>
      <c r="MFL124" s="1845"/>
      <c r="MFM124" s="1538"/>
      <c r="MFN124" s="1845"/>
      <c r="MFO124" s="1538"/>
      <c r="MFP124" s="1845"/>
      <c r="MFQ124" s="1538"/>
      <c r="MFR124" s="1845"/>
      <c r="MFS124" s="1538"/>
      <c r="MFT124" s="1845"/>
      <c r="MFU124" s="1538"/>
      <c r="MFV124" s="1845"/>
      <c r="MFW124" s="1538"/>
      <c r="MFX124" s="1845"/>
      <c r="MFY124" s="1538"/>
      <c r="MFZ124" s="1845"/>
      <c r="MGA124" s="1538"/>
      <c r="MGB124" s="1845"/>
      <c r="MGC124" s="1538"/>
      <c r="MGD124" s="1845"/>
      <c r="MGE124" s="1538"/>
      <c r="MGF124" s="1845"/>
      <c r="MGG124" s="1538"/>
      <c r="MGH124" s="1845"/>
      <c r="MGI124" s="1538"/>
      <c r="MGJ124" s="1845"/>
      <c r="MGK124" s="1538"/>
      <c r="MGL124" s="1845"/>
      <c r="MGM124" s="1538"/>
      <c r="MGN124" s="1845"/>
      <c r="MGO124" s="1538"/>
      <c r="MGP124" s="1845"/>
      <c r="MGQ124" s="1538"/>
      <c r="MGR124" s="1845"/>
      <c r="MGS124" s="1538"/>
      <c r="MGT124" s="1845"/>
      <c r="MGU124" s="1538"/>
      <c r="MGV124" s="1845"/>
      <c r="MGW124" s="1538"/>
      <c r="MGX124" s="1845"/>
      <c r="MGY124" s="1538"/>
      <c r="MGZ124" s="1845"/>
      <c r="MHA124" s="1538"/>
      <c r="MHB124" s="1845"/>
      <c r="MHC124" s="1538"/>
      <c r="MHD124" s="1845"/>
      <c r="MHE124" s="1538"/>
      <c r="MHF124" s="1845"/>
      <c r="MHG124" s="1538"/>
      <c r="MHH124" s="1845"/>
      <c r="MHI124" s="1538"/>
      <c r="MHJ124" s="1845"/>
      <c r="MHK124" s="1538"/>
      <c r="MHL124" s="1845"/>
      <c r="MHM124" s="1538"/>
      <c r="MHN124" s="1845"/>
      <c r="MHO124" s="1538"/>
      <c r="MHP124" s="1845"/>
      <c r="MHQ124" s="1538"/>
      <c r="MHR124" s="1845"/>
      <c r="MHS124" s="1538"/>
      <c r="MHT124" s="1845"/>
      <c r="MHU124" s="1538"/>
      <c r="MHV124" s="1845"/>
      <c r="MHW124" s="1538"/>
      <c r="MHX124" s="1845"/>
      <c r="MHY124" s="1538"/>
      <c r="MHZ124" s="1845"/>
      <c r="MIA124" s="1538"/>
      <c r="MIB124" s="1845"/>
      <c r="MIC124" s="1538"/>
      <c r="MID124" s="1845"/>
      <c r="MIE124" s="1538"/>
      <c r="MIF124" s="1845"/>
      <c r="MIG124" s="1538"/>
      <c r="MIH124" s="1845"/>
      <c r="MII124" s="1538"/>
      <c r="MIJ124" s="1845"/>
      <c r="MIK124" s="1538"/>
      <c r="MIL124" s="1845"/>
      <c r="MIM124" s="1538"/>
      <c r="MIN124" s="1845"/>
      <c r="MIO124" s="1538"/>
      <c r="MIP124" s="1845"/>
      <c r="MIQ124" s="1538"/>
      <c r="MIR124" s="1845"/>
      <c r="MIS124" s="1538"/>
      <c r="MIT124" s="1845"/>
      <c r="MIU124" s="1538"/>
      <c r="MIV124" s="1845"/>
      <c r="MIW124" s="1538"/>
      <c r="MIX124" s="1845"/>
      <c r="MIY124" s="1538"/>
      <c r="MIZ124" s="1845"/>
      <c r="MJA124" s="1538"/>
      <c r="MJB124" s="1845"/>
      <c r="MJC124" s="1538"/>
      <c r="MJD124" s="1845"/>
      <c r="MJE124" s="1538"/>
      <c r="MJF124" s="1845"/>
      <c r="MJG124" s="1538"/>
      <c r="MJH124" s="1845"/>
      <c r="MJI124" s="1538"/>
      <c r="MJJ124" s="1845"/>
      <c r="MJK124" s="1538"/>
      <c r="MJL124" s="1845"/>
      <c r="MJM124" s="1538"/>
      <c r="MJN124" s="1845"/>
      <c r="MJO124" s="1538"/>
      <c r="MJP124" s="1845"/>
      <c r="MJQ124" s="1538"/>
      <c r="MJR124" s="1845"/>
      <c r="MJS124" s="1538"/>
      <c r="MJT124" s="1845"/>
      <c r="MJU124" s="1538"/>
      <c r="MJV124" s="1845"/>
      <c r="MJW124" s="1538"/>
      <c r="MJX124" s="1845"/>
      <c r="MJY124" s="1538"/>
      <c r="MJZ124" s="1845"/>
      <c r="MKA124" s="1538"/>
      <c r="MKB124" s="1845"/>
      <c r="MKC124" s="1538"/>
      <c r="MKD124" s="1845"/>
      <c r="MKE124" s="1538"/>
      <c r="MKF124" s="1845"/>
      <c r="MKG124" s="1538"/>
      <c r="MKH124" s="1845"/>
      <c r="MKI124" s="1538"/>
      <c r="MKJ124" s="1845"/>
      <c r="MKK124" s="1538"/>
      <c r="MKL124" s="1845"/>
      <c r="MKM124" s="1538"/>
      <c r="MKN124" s="1845"/>
      <c r="MKO124" s="1538"/>
      <c r="MKP124" s="1845"/>
      <c r="MKQ124" s="1538"/>
      <c r="MKR124" s="1845"/>
      <c r="MKS124" s="1538"/>
      <c r="MKT124" s="1845"/>
      <c r="MKU124" s="1538"/>
      <c r="MKV124" s="1845"/>
      <c r="MKW124" s="1538"/>
      <c r="MKX124" s="1845"/>
      <c r="MKY124" s="1538"/>
      <c r="MKZ124" s="1845"/>
      <c r="MLA124" s="1538"/>
      <c r="MLB124" s="1845"/>
      <c r="MLC124" s="1538"/>
      <c r="MLD124" s="1845"/>
      <c r="MLE124" s="1538"/>
      <c r="MLF124" s="1845"/>
      <c r="MLG124" s="1538"/>
      <c r="MLH124" s="1845"/>
      <c r="MLI124" s="1538"/>
      <c r="MLJ124" s="1845"/>
      <c r="MLK124" s="1538"/>
      <c r="MLL124" s="1845"/>
      <c r="MLM124" s="1538"/>
      <c r="MLN124" s="1845"/>
      <c r="MLO124" s="1538"/>
      <c r="MLP124" s="1845"/>
      <c r="MLQ124" s="1538"/>
      <c r="MLR124" s="1845"/>
      <c r="MLS124" s="1538"/>
      <c r="MLT124" s="1845"/>
      <c r="MLU124" s="1538"/>
      <c r="MLV124" s="1845"/>
      <c r="MLW124" s="1538"/>
      <c r="MLX124" s="1845"/>
      <c r="MLY124" s="1538"/>
      <c r="MLZ124" s="1845"/>
      <c r="MMA124" s="1538"/>
      <c r="MMB124" s="1845"/>
      <c r="MMC124" s="1538"/>
      <c r="MMD124" s="1845"/>
      <c r="MME124" s="1538"/>
      <c r="MMF124" s="1845"/>
      <c r="MMG124" s="1538"/>
      <c r="MMH124" s="1845"/>
      <c r="MMI124" s="1538"/>
      <c r="MMJ124" s="1845"/>
      <c r="MMK124" s="1538"/>
      <c r="MML124" s="1845"/>
      <c r="MMM124" s="1538"/>
      <c r="MMN124" s="1845"/>
      <c r="MMO124" s="1538"/>
      <c r="MMP124" s="1845"/>
      <c r="MMQ124" s="1538"/>
      <c r="MMR124" s="1845"/>
      <c r="MMS124" s="1538"/>
      <c r="MMT124" s="1845"/>
      <c r="MMU124" s="1538"/>
      <c r="MMV124" s="1845"/>
      <c r="MMW124" s="1538"/>
      <c r="MMX124" s="1845"/>
      <c r="MMY124" s="1538"/>
      <c r="MMZ124" s="1845"/>
      <c r="MNA124" s="1538"/>
      <c r="MNB124" s="1845"/>
      <c r="MNC124" s="1538"/>
      <c r="MND124" s="1845"/>
      <c r="MNE124" s="1538"/>
      <c r="MNF124" s="1845"/>
      <c r="MNG124" s="1538"/>
      <c r="MNH124" s="1845"/>
      <c r="MNI124" s="1538"/>
      <c r="MNJ124" s="1845"/>
      <c r="MNK124" s="1538"/>
      <c r="MNL124" s="1845"/>
      <c r="MNM124" s="1538"/>
      <c r="MNN124" s="1845"/>
      <c r="MNO124" s="1538"/>
      <c r="MNP124" s="1845"/>
      <c r="MNQ124" s="1538"/>
      <c r="MNR124" s="1845"/>
      <c r="MNS124" s="1538"/>
      <c r="MNT124" s="1845"/>
      <c r="MNU124" s="1538"/>
      <c r="MNV124" s="1845"/>
      <c r="MNW124" s="1538"/>
      <c r="MNX124" s="1845"/>
      <c r="MNY124" s="1538"/>
      <c r="MNZ124" s="1845"/>
      <c r="MOA124" s="1538"/>
      <c r="MOB124" s="1845"/>
      <c r="MOC124" s="1538"/>
      <c r="MOD124" s="1845"/>
      <c r="MOE124" s="1538"/>
      <c r="MOF124" s="1845"/>
      <c r="MOG124" s="1538"/>
      <c r="MOH124" s="1845"/>
      <c r="MOI124" s="1538"/>
      <c r="MOJ124" s="1845"/>
      <c r="MOK124" s="1538"/>
      <c r="MOL124" s="1845"/>
      <c r="MOM124" s="1538"/>
      <c r="MON124" s="1845"/>
      <c r="MOO124" s="1538"/>
      <c r="MOP124" s="1845"/>
      <c r="MOQ124" s="1538"/>
      <c r="MOR124" s="1845"/>
      <c r="MOS124" s="1538"/>
      <c r="MOT124" s="1845"/>
      <c r="MOU124" s="1538"/>
      <c r="MOV124" s="1845"/>
      <c r="MOW124" s="1538"/>
      <c r="MOX124" s="1845"/>
      <c r="MOY124" s="1538"/>
      <c r="MOZ124" s="1845"/>
      <c r="MPA124" s="1538"/>
      <c r="MPB124" s="1845"/>
      <c r="MPC124" s="1538"/>
      <c r="MPD124" s="1845"/>
      <c r="MPE124" s="1538"/>
      <c r="MPF124" s="1845"/>
      <c r="MPG124" s="1538"/>
      <c r="MPH124" s="1845"/>
      <c r="MPI124" s="1538"/>
      <c r="MPJ124" s="1845"/>
      <c r="MPK124" s="1538"/>
      <c r="MPL124" s="1845"/>
      <c r="MPM124" s="1538"/>
      <c r="MPN124" s="1845"/>
      <c r="MPO124" s="1538"/>
      <c r="MPP124" s="1845"/>
      <c r="MPQ124" s="1538"/>
      <c r="MPR124" s="1845"/>
      <c r="MPS124" s="1538"/>
      <c r="MPT124" s="1845"/>
      <c r="MPU124" s="1538"/>
      <c r="MPV124" s="1845"/>
      <c r="MPW124" s="1538"/>
      <c r="MPX124" s="1845"/>
      <c r="MPY124" s="1538"/>
      <c r="MPZ124" s="1845"/>
      <c r="MQA124" s="1538"/>
      <c r="MQB124" s="1845"/>
      <c r="MQC124" s="1538"/>
      <c r="MQD124" s="1845"/>
      <c r="MQE124" s="1538"/>
      <c r="MQF124" s="1845"/>
      <c r="MQG124" s="1538"/>
      <c r="MQH124" s="1845"/>
      <c r="MQI124" s="1538"/>
      <c r="MQJ124" s="1845"/>
      <c r="MQK124" s="1538"/>
      <c r="MQL124" s="1845"/>
      <c r="MQM124" s="1538"/>
      <c r="MQN124" s="1845"/>
      <c r="MQO124" s="1538"/>
      <c r="MQP124" s="1845"/>
      <c r="MQQ124" s="1538"/>
      <c r="MQR124" s="1845"/>
      <c r="MQS124" s="1538"/>
      <c r="MQT124" s="1845"/>
      <c r="MQU124" s="1538"/>
      <c r="MQV124" s="1845"/>
      <c r="MQW124" s="1538"/>
      <c r="MQX124" s="1845"/>
      <c r="MQY124" s="1538"/>
      <c r="MQZ124" s="1845"/>
      <c r="MRA124" s="1538"/>
      <c r="MRB124" s="1845"/>
      <c r="MRC124" s="1538"/>
      <c r="MRD124" s="1845"/>
      <c r="MRE124" s="1538"/>
      <c r="MRF124" s="1845"/>
      <c r="MRG124" s="1538"/>
      <c r="MRH124" s="1845"/>
      <c r="MRI124" s="1538"/>
      <c r="MRJ124" s="1845"/>
      <c r="MRK124" s="1538"/>
      <c r="MRL124" s="1845"/>
      <c r="MRM124" s="1538"/>
      <c r="MRN124" s="1845"/>
      <c r="MRO124" s="1538"/>
      <c r="MRP124" s="1845"/>
      <c r="MRQ124" s="1538"/>
      <c r="MRR124" s="1845"/>
      <c r="MRS124" s="1538"/>
      <c r="MRT124" s="1845"/>
      <c r="MRU124" s="1538"/>
      <c r="MRV124" s="1845"/>
      <c r="MRW124" s="1538"/>
      <c r="MRX124" s="1845"/>
      <c r="MRY124" s="1538"/>
      <c r="MRZ124" s="1845"/>
      <c r="MSA124" s="1538"/>
      <c r="MSB124" s="1845"/>
      <c r="MSC124" s="1538"/>
      <c r="MSD124" s="1845"/>
      <c r="MSE124" s="1538"/>
      <c r="MSF124" s="1845"/>
      <c r="MSG124" s="1538"/>
      <c r="MSH124" s="1845"/>
      <c r="MSI124" s="1538"/>
      <c r="MSJ124" s="1845"/>
      <c r="MSK124" s="1538"/>
      <c r="MSL124" s="1845"/>
      <c r="MSM124" s="1538"/>
      <c r="MSN124" s="1845"/>
      <c r="MSO124" s="1538"/>
      <c r="MSP124" s="1845"/>
      <c r="MSQ124" s="1538"/>
      <c r="MSR124" s="1845"/>
      <c r="MSS124" s="1538"/>
      <c r="MST124" s="1845"/>
      <c r="MSU124" s="1538"/>
      <c r="MSV124" s="1845"/>
      <c r="MSW124" s="1538"/>
      <c r="MSX124" s="1845"/>
      <c r="MSY124" s="1538"/>
      <c r="MSZ124" s="1845"/>
      <c r="MTA124" s="1538"/>
      <c r="MTB124" s="1845"/>
      <c r="MTC124" s="1538"/>
      <c r="MTD124" s="1845"/>
      <c r="MTE124" s="1538"/>
      <c r="MTF124" s="1845"/>
      <c r="MTG124" s="1538"/>
      <c r="MTH124" s="1845"/>
      <c r="MTI124" s="1538"/>
      <c r="MTJ124" s="1845"/>
      <c r="MTK124" s="1538"/>
      <c r="MTL124" s="1845"/>
      <c r="MTM124" s="1538"/>
      <c r="MTN124" s="1845"/>
      <c r="MTO124" s="1538"/>
      <c r="MTP124" s="1845"/>
      <c r="MTQ124" s="1538"/>
      <c r="MTR124" s="1845"/>
      <c r="MTS124" s="1538"/>
      <c r="MTT124" s="1845"/>
      <c r="MTU124" s="1538"/>
      <c r="MTV124" s="1845"/>
      <c r="MTW124" s="1538"/>
      <c r="MTX124" s="1845"/>
      <c r="MTY124" s="1538"/>
      <c r="MTZ124" s="1845"/>
      <c r="MUA124" s="1538"/>
      <c r="MUB124" s="1845"/>
      <c r="MUC124" s="1538"/>
      <c r="MUD124" s="1845"/>
      <c r="MUE124" s="1538"/>
      <c r="MUF124" s="1845"/>
      <c r="MUG124" s="1538"/>
      <c r="MUH124" s="1845"/>
      <c r="MUI124" s="1538"/>
      <c r="MUJ124" s="1845"/>
      <c r="MUK124" s="1538"/>
      <c r="MUL124" s="1845"/>
      <c r="MUM124" s="1538"/>
      <c r="MUN124" s="1845"/>
      <c r="MUO124" s="1538"/>
      <c r="MUP124" s="1845"/>
      <c r="MUQ124" s="1538"/>
      <c r="MUR124" s="1845"/>
      <c r="MUS124" s="1538"/>
      <c r="MUT124" s="1845"/>
      <c r="MUU124" s="1538"/>
      <c r="MUV124" s="1845"/>
      <c r="MUW124" s="1538"/>
      <c r="MUX124" s="1845"/>
      <c r="MUY124" s="1538"/>
      <c r="MUZ124" s="1845"/>
      <c r="MVA124" s="1538"/>
      <c r="MVB124" s="1845"/>
      <c r="MVC124" s="1538"/>
      <c r="MVD124" s="1845"/>
      <c r="MVE124" s="1538"/>
      <c r="MVF124" s="1845"/>
      <c r="MVG124" s="1538"/>
      <c r="MVH124" s="1845"/>
      <c r="MVI124" s="1538"/>
      <c r="MVJ124" s="1845"/>
      <c r="MVK124" s="1538"/>
      <c r="MVL124" s="1845"/>
      <c r="MVM124" s="1538"/>
      <c r="MVN124" s="1845"/>
      <c r="MVO124" s="1538"/>
      <c r="MVP124" s="1845"/>
      <c r="MVQ124" s="1538"/>
      <c r="MVR124" s="1845"/>
      <c r="MVS124" s="1538"/>
      <c r="MVT124" s="1845"/>
      <c r="MVU124" s="1538"/>
      <c r="MVV124" s="1845"/>
      <c r="MVW124" s="1538"/>
      <c r="MVX124" s="1845"/>
      <c r="MVY124" s="1538"/>
      <c r="MVZ124" s="1845"/>
      <c r="MWA124" s="1538"/>
      <c r="MWB124" s="1845"/>
      <c r="MWC124" s="1538"/>
      <c r="MWD124" s="1845"/>
      <c r="MWE124" s="1538"/>
      <c r="MWF124" s="1845"/>
      <c r="MWG124" s="1538"/>
      <c r="MWH124" s="1845"/>
      <c r="MWI124" s="1538"/>
      <c r="MWJ124" s="1845"/>
      <c r="MWK124" s="1538"/>
      <c r="MWL124" s="1845"/>
      <c r="MWM124" s="1538"/>
      <c r="MWN124" s="1845"/>
      <c r="MWO124" s="1538"/>
      <c r="MWP124" s="1845"/>
      <c r="MWQ124" s="1538"/>
      <c r="MWR124" s="1845"/>
      <c r="MWS124" s="1538"/>
      <c r="MWT124" s="1845"/>
      <c r="MWU124" s="1538"/>
      <c r="MWV124" s="1845"/>
      <c r="MWW124" s="1538"/>
      <c r="MWX124" s="1845"/>
      <c r="MWY124" s="1538"/>
      <c r="MWZ124" s="1845"/>
      <c r="MXA124" s="1538"/>
      <c r="MXB124" s="1845"/>
      <c r="MXC124" s="1538"/>
      <c r="MXD124" s="1845"/>
      <c r="MXE124" s="1538"/>
      <c r="MXF124" s="1845"/>
      <c r="MXG124" s="1538"/>
      <c r="MXH124" s="1845"/>
      <c r="MXI124" s="1538"/>
      <c r="MXJ124" s="1845"/>
      <c r="MXK124" s="1538"/>
      <c r="MXL124" s="1845"/>
      <c r="MXM124" s="1538"/>
      <c r="MXN124" s="1845"/>
      <c r="MXO124" s="1538"/>
      <c r="MXP124" s="1845"/>
      <c r="MXQ124" s="1538"/>
      <c r="MXR124" s="1845"/>
      <c r="MXS124" s="1538"/>
      <c r="MXT124" s="1845"/>
      <c r="MXU124" s="1538"/>
      <c r="MXV124" s="1845"/>
      <c r="MXW124" s="1538"/>
      <c r="MXX124" s="1845"/>
      <c r="MXY124" s="1538"/>
      <c r="MXZ124" s="1845"/>
      <c r="MYA124" s="1538"/>
      <c r="MYB124" s="1845"/>
      <c r="MYC124" s="1538"/>
      <c r="MYD124" s="1845"/>
      <c r="MYE124" s="1538"/>
      <c r="MYF124" s="1845"/>
      <c r="MYG124" s="1538"/>
      <c r="MYH124" s="1845"/>
      <c r="MYI124" s="1538"/>
      <c r="MYJ124" s="1845"/>
      <c r="MYK124" s="1538"/>
      <c r="MYL124" s="1845"/>
      <c r="MYM124" s="1538"/>
      <c r="MYN124" s="1845"/>
      <c r="MYO124" s="1538"/>
      <c r="MYP124" s="1845"/>
      <c r="MYQ124" s="1538"/>
      <c r="MYR124" s="1845"/>
      <c r="MYS124" s="1538"/>
      <c r="MYT124" s="1845"/>
      <c r="MYU124" s="1538"/>
      <c r="MYV124" s="1845"/>
      <c r="MYW124" s="1538"/>
      <c r="MYX124" s="1845"/>
      <c r="MYY124" s="1538"/>
      <c r="MYZ124" s="1845"/>
      <c r="MZA124" s="1538"/>
      <c r="MZB124" s="1845"/>
      <c r="MZC124" s="1538"/>
      <c r="MZD124" s="1845"/>
      <c r="MZE124" s="1538"/>
      <c r="MZF124" s="1845"/>
      <c r="MZG124" s="1538"/>
      <c r="MZH124" s="1845"/>
      <c r="MZI124" s="1538"/>
      <c r="MZJ124" s="1845"/>
      <c r="MZK124" s="1538"/>
      <c r="MZL124" s="1845"/>
      <c r="MZM124" s="1538"/>
      <c r="MZN124" s="1845"/>
      <c r="MZO124" s="1538"/>
      <c r="MZP124" s="1845"/>
      <c r="MZQ124" s="1538"/>
      <c r="MZR124" s="1845"/>
      <c r="MZS124" s="1538"/>
      <c r="MZT124" s="1845"/>
      <c r="MZU124" s="1538"/>
      <c r="MZV124" s="1845"/>
      <c r="MZW124" s="1538"/>
      <c r="MZX124" s="1845"/>
      <c r="MZY124" s="1538"/>
      <c r="MZZ124" s="1845"/>
      <c r="NAA124" s="1538"/>
      <c r="NAB124" s="1845"/>
      <c r="NAC124" s="1538"/>
      <c r="NAD124" s="1845"/>
      <c r="NAE124" s="1538"/>
      <c r="NAF124" s="1845"/>
      <c r="NAG124" s="1538"/>
      <c r="NAH124" s="1845"/>
      <c r="NAI124" s="1538"/>
      <c r="NAJ124" s="1845"/>
      <c r="NAK124" s="1538"/>
      <c r="NAL124" s="1845"/>
      <c r="NAM124" s="1538"/>
      <c r="NAN124" s="1845"/>
      <c r="NAO124" s="1538"/>
      <c r="NAP124" s="1845"/>
      <c r="NAQ124" s="1538"/>
      <c r="NAR124" s="1845"/>
      <c r="NAS124" s="1538"/>
      <c r="NAT124" s="1845"/>
      <c r="NAU124" s="1538"/>
      <c r="NAV124" s="1845"/>
      <c r="NAW124" s="1538"/>
      <c r="NAX124" s="1845"/>
      <c r="NAY124" s="1538"/>
      <c r="NAZ124" s="1845"/>
      <c r="NBA124" s="1538"/>
      <c r="NBB124" s="1845"/>
      <c r="NBC124" s="1538"/>
      <c r="NBD124" s="1845"/>
      <c r="NBE124" s="1538"/>
      <c r="NBF124" s="1845"/>
      <c r="NBG124" s="1538"/>
      <c r="NBH124" s="1845"/>
      <c r="NBI124" s="1538"/>
      <c r="NBJ124" s="1845"/>
      <c r="NBK124" s="1538"/>
      <c r="NBL124" s="1845"/>
      <c r="NBM124" s="1538"/>
      <c r="NBN124" s="1845"/>
      <c r="NBO124" s="1538"/>
      <c r="NBP124" s="1845"/>
      <c r="NBQ124" s="1538"/>
      <c r="NBR124" s="1845"/>
      <c r="NBS124" s="1538"/>
      <c r="NBT124" s="1845"/>
      <c r="NBU124" s="1538"/>
      <c r="NBV124" s="1845"/>
      <c r="NBW124" s="1538"/>
      <c r="NBX124" s="1845"/>
      <c r="NBY124" s="1538"/>
      <c r="NBZ124" s="1845"/>
      <c r="NCA124" s="1538"/>
      <c r="NCB124" s="1845"/>
      <c r="NCC124" s="1538"/>
      <c r="NCD124" s="1845"/>
      <c r="NCE124" s="1538"/>
      <c r="NCF124" s="1845"/>
      <c r="NCG124" s="1538"/>
      <c r="NCH124" s="1845"/>
      <c r="NCI124" s="1538"/>
      <c r="NCJ124" s="1845"/>
      <c r="NCK124" s="1538"/>
      <c r="NCL124" s="1845"/>
      <c r="NCM124" s="1538"/>
      <c r="NCN124" s="1845"/>
      <c r="NCO124" s="1538"/>
      <c r="NCP124" s="1845"/>
      <c r="NCQ124" s="1538"/>
      <c r="NCR124" s="1845"/>
      <c r="NCS124" s="1538"/>
      <c r="NCT124" s="1845"/>
      <c r="NCU124" s="1538"/>
      <c r="NCV124" s="1845"/>
      <c r="NCW124" s="1538"/>
      <c r="NCX124" s="1845"/>
      <c r="NCY124" s="1538"/>
      <c r="NCZ124" s="1845"/>
      <c r="NDA124" s="1538"/>
      <c r="NDB124" s="1845"/>
      <c r="NDC124" s="1538"/>
      <c r="NDD124" s="1845"/>
      <c r="NDE124" s="1538"/>
      <c r="NDF124" s="1845"/>
      <c r="NDG124" s="1538"/>
      <c r="NDH124" s="1845"/>
      <c r="NDI124" s="1538"/>
      <c r="NDJ124" s="1845"/>
      <c r="NDK124" s="1538"/>
      <c r="NDL124" s="1845"/>
      <c r="NDM124" s="1538"/>
      <c r="NDN124" s="1845"/>
      <c r="NDO124" s="1538"/>
      <c r="NDP124" s="1845"/>
      <c r="NDQ124" s="1538"/>
      <c r="NDR124" s="1845"/>
      <c r="NDS124" s="1538"/>
      <c r="NDT124" s="1845"/>
      <c r="NDU124" s="1538"/>
      <c r="NDV124" s="1845"/>
      <c r="NDW124" s="1538"/>
      <c r="NDX124" s="1845"/>
      <c r="NDY124" s="1538"/>
      <c r="NDZ124" s="1845"/>
      <c r="NEA124" s="1538"/>
      <c r="NEB124" s="1845"/>
      <c r="NEC124" s="1538"/>
      <c r="NED124" s="1845"/>
      <c r="NEE124" s="1538"/>
      <c r="NEF124" s="1845"/>
      <c r="NEG124" s="1538"/>
      <c r="NEH124" s="1845"/>
      <c r="NEI124" s="1538"/>
      <c r="NEJ124" s="1845"/>
      <c r="NEK124" s="1538"/>
      <c r="NEL124" s="1845"/>
      <c r="NEM124" s="1538"/>
      <c r="NEN124" s="1845"/>
      <c r="NEO124" s="1538"/>
      <c r="NEP124" s="1845"/>
      <c r="NEQ124" s="1538"/>
      <c r="NER124" s="1845"/>
      <c r="NES124" s="1538"/>
      <c r="NET124" s="1845"/>
      <c r="NEU124" s="1538"/>
      <c r="NEV124" s="1845"/>
      <c r="NEW124" s="1538"/>
      <c r="NEX124" s="1845"/>
      <c r="NEY124" s="1538"/>
      <c r="NEZ124" s="1845"/>
      <c r="NFA124" s="1538"/>
      <c r="NFB124" s="1845"/>
      <c r="NFC124" s="1538"/>
      <c r="NFD124" s="1845"/>
      <c r="NFE124" s="1538"/>
      <c r="NFF124" s="1845"/>
      <c r="NFG124" s="1538"/>
      <c r="NFH124" s="1845"/>
      <c r="NFI124" s="1538"/>
      <c r="NFJ124" s="1845"/>
      <c r="NFK124" s="1538"/>
      <c r="NFL124" s="1845"/>
      <c r="NFM124" s="1538"/>
      <c r="NFN124" s="1845"/>
      <c r="NFO124" s="1538"/>
      <c r="NFP124" s="1845"/>
      <c r="NFQ124" s="1538"/>
      <c r="NFR124" s="1845"/>
      <c r="NFS124" s="1538"/>
      <c r="NFT124" s="1845"/>
      <c r="NFU124" s="1538"/>
      <c r="NFV124" s="1845"/>
      <c r="NFW124" s="1538"/>
      <c r="NFX124" s="1845"/>
      <c r="NFY124" s="1538"/>
      <c r="NFZ124" s="1845"/>
      <c r="NGA124" s="1538"/>
      <c r="NGB124" s="1845"/>
      <c r="NGC124" s="1538"/>
      <c r="NGD124" s="1845"/>
      <c r="NGE124" s="1538"/>
      <c r="NGF124" s="1845"/>
      <c r="NGG124" s="1538"/>
      <c r="NGH124" s="1845"/>
      <c r="NGI124" s="1538"/>
      <c r="NGJ124" s="1845"/>
      <c r="NGK124" s="1538"/>
      <c r="NGL124" s="1845"/>
      <c r="NGM124" s="1538"/>
      <c r="NGN124" s="1845"/>
      <c r="NGO124" s="1538"/>
      <c r="NGP124" s="1845"/>
      <c r="NGQ124" s="1538"/>
      <c r="NGR124" s="1845"/>
      <c r="NGS124" s="1538"/>
      <c r="NGT124" s="1845"/>
      <c r="NGU124" s="1538"/>
      <c r="NGV124" s="1845"/>
      <c r="NGW124" s="1538"/>
      <c r="NGX124" s="1845"/>
      <c r="NGY124" s="1538"/>
      <c r="NGZ124" s="1845"/>
      <c r="NHA124" s="1538"/>
      <c r="NHB124" s="1845"/>
      <c r="NHC124" s="1538"/>
      <c r="NHD124" s="1845"/>
      <c r="NHE124" s="1538"/>
      <c r="NHF124" s="1845"/>
      <c r="NHG124" s="1538"/>
      <c r="NHH124" s="1845"/>
      <c r="NHI124" s="1538"/>
      <c r="NHJ124" s="1845"/>
      <c r="NHK124" s="1538"/>
      <c r="NHL124" s="1845"/>
      <c r="NHM124" s="1538"/>
      <c r="NHN124" s="1845"/>
      <c r="NHO124" s="1538"/>
      <c r="NHP124" s="1845"/>
      <c r="NHQ124" s="1538"/>
      <c r="NHR124" s="1845"/>
      <c r="NHS124" s="1538"/>
      <c r="NHT124" s="1845"/>
      <c r="NHU124" s="1538"/>
      <c r="NHV124" s="1845"/>
      <c r="NHW124" s="1538"/>
      <c r="NHX124" s="1845"/>
      <c r="NHY124" s="1538"/>
      <c r="NHZ124" s="1845"/>
      <c r="NIA124" s="1538"/>
      <c r="NIB124" s="1845"/>
      <c r="NIC124" s="1538"/>
      <c r="NID124" s="1845"/>
      <c r="NIE124" s="1538"/>
      <c r="NIF124" s="1845"/>
      <c r="NIG124" s="1538"/>
      <c r="NIH124" s="1845"/>
      <c r="NII124" s="1538"/>
      <c r="NIJ124" s="1845"/>
      <c r="NIK124" s="1538"/>
      <c r="NIL124" s="1845"/>
      <c r="NIM124" s="1538"/>
      <c r="NIN124" s="1845"/>
      <c r="NIO124" s="1538"/>
      <c r="NIP124" s="1845"/>
      <c r="NIQ124" s="1538"/>
      <c r="NIR124" s="1845"/>
      <c r="NIS124" s="1538"/>
      <c r="NIT124" s="1845"/>
      <c r="NIU124" s="1538"/>
      <c r="NIV124" s="1845"/>
      <c r="NIW124" s="1538"/>
      <c r="NIX124" s="1845"/>
      <c r="NIY124" s="1538"/>
      <c r="NIZ124" s="1845"/>
      <c r="NJA124" s="1538"/>
      <c r="NJB124" s="1845"/>
      <c r="NJC124" s="1538"/>
      <c r="NJD124" s="1845"/>
      <c r="NJE124" s="1538"/>
      <c r="NJF124" s="1845"/>
      <c r="NJG124" s="1538"/>
      <c r="NJH124" s="1845"/>
      <c r="NJI124" s="1538"/>
      <c r="NJJ124" s="1845"/>
      <c r="NJK124" s="1538"/>
      <c r="NJL124" s="1845"/>
      <c r="NJM124" s="1538"/>
      <c r="NJN124" s="1845"/>
      <c r="NJO124" s="1538"/>
      <c r="NJP124" s="1845"/>
      <c r="NJQ124" s="1538"/>
      <c r="NJR124" s="1845"/>
      <c r="NJS124" s="1538"/>
      <c r="NJT124" s="1845"/>
      <c r="NJU124" s="1538"/>
      <c r="NJV124" s="1845"/>
      <c r="NJW124" s="1538"/>
      <c r="NJX124" s="1845"/>
      <c r="NJY124" s="1538"/>
      <c r="NJZ124" s="1845"/>
      <c r="NKA124" s="1538"/>
      <c r="NKB124" s="1845"/>
      <c r="NKC124" s="1538"/>
      <c r="NKD124" s="1845"/>
      <c r="NKE124" s="1538"/>
      <c r="NKF124" s="1845"/>
      <c r="NKG124" s="1538"/>
      <c r="NKH124" s="1845"/>
      <c r="NKI124" s="1538"/>
      <c r="NKJ124" s="1845"/>
      <c r="NKK124" s="1538"/>
      <c r="NKL124" s="1845"/>
      <c r="NKM124" s="1538"/>
      <c r="NKN124" s="1845"/>
      <c r="NKO124" s="1538"/>
      <c r="NKP124" s="1845"/>
      <c r="NKQ124" s="1538"/>
      <c r="NKR124" s="1845"/>
      <c r="NKS124" s="1538"/>
      <c r="NKT124" s="1845"/>
      <c r="NKU124" s="1538"/>
      <c r="NKV124" s="1845"/>
      <c r="NKW124" s="1538"/>
      <c r="NKX124" s="1845"/>
      <c r="NKY124" s="1538"/>
      <c r="NKZ124" s="1845"/>
      <c r="NLA124" s="1538"/>
      <c r="NLB124" s="1845"/>
      <c r="NLC124" s="1538"/>
      <c r="NLD124" s="1845"/>
      <c r="NLE124" s="1538"/>
      <c r="NLF124" s="1845"/>
      <c r="NLG124" s="1538"/>
      <c r="NLH124" s="1845"/>
      <c r="NLI124" s="1538"/>
      <c r="NLJ124" s="1845"/>
      <c r="NLK124" s="1538"/>
      <c r="NLL124" s="1845"/>
      <c r="NLM124" s="1538"/>
      <c r="NLN124" s="1845"/>
      <c r="NLO124" s="1538"/>
      <c r="NLP124" s="1845"/>
      <c r="NLQ124" s="1538"/>
      <c r="NLR124" s="1845"/>
      <c r="NLS124" s="1538"/>
      <c r="NLT124" s="1845"/>
      <c r="NLU124" s="1538"/>
      <c r="NLV124" s="1845"/>
      <c r="NLW124" s="1538"/>
      <c r="NLX124" s="1845"/>
      <c r="NLY124" s="1538"/>
      <c r="NLZ124" s="1845"/>
      <c r="NMA124" s="1538"/>
      <c r="NMB124" s="1845"/>
      <c r="NMC124" s="1538"/>
      <c r="NMD124" s="1845"/>
      <c r="NME124" s="1538"/>
      <c r="NMF124" s="1845"/>
      <c r="NMG124" s="1538"/>
      <c r="NMH124" s="1845"/>
      <c r="NMI124" s="1538"/>
      <c r="NMJ124" s="1845"/>
      <c r="NMK124" s="1538"/>
      <c r="NML124" s="1845"/>
      <c r="NMM124" s="1538"/>
      <c r="NMN124" s="1845"/>
      <c r="NMO124" s="1538"/>
      <c r="NMP124" s="1845"/>
      <c r="NMQ124" s="1538"/>
      <c r="NMR124" s="1845"/>
      <c r="NMS124" s="1538"/>
      <c r="NMT124" s="1845"/>
      <c r="NMU124" s="1538"/>
      <c r="NMV124" s="1845"/>
      <c r="NMW124" s="1538"/>
      <c r="NMX124" s="1845"/>
      <c r="NMY124" s="1538"/>
      <c r="NMZ124" s="1845"/>
      <c r="NNA124" s="1538"/>
      <c r="NNB124" s="1845"/>
      <c r="NNC124" s="1538"/>
      <c r="NND124" s="1845"/>
      <c r="NNE124" s="1538"/>
      <c r="NNF124" s="1845"/>
      <c r="NNG124" s="1538"/>
      <c r="NNH124" s="1845"/>
      <c r="NNI124" s="1538"/>
      <c r="NNJ124" s="1845"/>
      <c r="NNK124" s="1538"/>
      <c r="NNL124" s="1845"/>
      <c r="NNM124" s="1538"/>
      <c r="NNN124" s="1845"/>
      <c r="NNO124" s="1538"/>
      <c r="NNP124" s="1845"/>
      <c r="NNQ124" s="1538"/>
      <c r="NNR124" s="1845"/>
      <c r="NNS124" s="1538"/>
      <c r="NNT124" s="1845"/>
      <c r="NNU124" s="1538"/>
      <c r="NNV124" s="1845"/>
      <c r="NNW124" s="1538"/>
      <c r="NNX124" s="1845"/>
      <c r="NNY124" s="1538"/>
      <c r="NNZ124" s="1845"/>
      <c r="NOA124" s="1538"/>
      <c r="NOB124" s="1845"/>
      <c r="NOC124" s="1538"/>
      <c r="NOD124" s="1845"/>
      <c r="NOE124" s="1538"/>
      <c r="NOF124" s="1845"/>
      <c r="NOG124" s="1538"/>
      <c r="NOH124" s="1845"/>
      <c r="NOI124" s="1538"/>
      <c r="NOJ124" s="1845"/>
      <c r="NOK124" s="1538"/>
      <c r="NOL124" s="1845"/>
      <c r="NOM124" s="1538"/>
      <c r="NON124" s="1845"/>
      <c r="NOO124" s="1538"/>
      <c r="NOP124" s="1845"/>
      <c r="NOQ124" s="1538"/>
      <c r="NOR124" s="1845"/>
      <c r="NOS124" s="1538"/>
      <c r="NOT124" s="1845"/>
      <c r="NOU124" s="1538"/>
      <c r="NOV124" s="1845"/>
      <c r="NOW124" s="1538"/>
      <c r="NOX124" s="1845"/>
      <c r="NOY124" s="1538"/>
      <c r="NOZ124" s="1845"/>
      <c r="NPA124" s="1538"/>
      <c r="NPB124" s="1845"/>
      <c r="NPC124" s="1538"/>
      <c r="NPD124" s="1845"/>
      <c r="NPE124" s="1538"/>
      <c r="NPF124" s="1845"/>
      <c r="NPG124" s="1538"/>
      <c r="NPH124" s="1845"/>
      <c r="NPI124" s="1538"/>
      <c r="NPJ124" s="1845"/>
      <c r="NPK124" s="1538"/>
      <c r="NPL124" s="1845"/>
      <c r="NPM124" s="1538"/>
      <c r="NPN124" s="1845"/>
      <c r="NPO124" s="1538"/>
      <c r="NPP124" s="1845"/>
      <c r="NPQ124" s="1538"/>
      <c r="NPR124" s="1845"/>
      <c r="NPS124" s="1538"/>
      <c r="NPT124" s="1845"/>
      <c r="NPU124" s="1538"/>
      <c r="NPV124" s="1845"/>
      <c r="NPW124" s="1538"/>
      <c r="NPX124" s="1845"/>
      <c r="NPY124" s="1538"/>
      <c r="NPZ124" s="1845"/>
      <c r="NQA124" s="1538"/>
      <c r="NQB124" s="1845"/>
      <c r="NQC124" s="1538"/>
      <c r="NQD124" s="1845"/>
      <c r="NQE124" s="1538"/>
      <c r="NQF124" s="1845"/>
      <c r="NQG124" s="1538"/>
      <c r="NQH124" s="1845"/>
      <c r="NQI124" s="1538"/>
      <c r="NQJ124" s="1845"/>
      <c r="NQK124" s="1538"/>
      <c r="NQL124" s="1845"/>
      <c r="NQM124" s="1538"/>
      <c r="NQN124" s="1845"/>
      <c r="NQO124" s="1538"/>
      <c r="NQP124" s="1845"/>
      <c r="NQQ124" s="1538"/>
      <c r="NQR124" s="1845"/>
      <c r="NQS124" s="1538"/>
      <c r="NQT124" s="1845"/>
      <c r="NQU124" s="1538"/>
      <c r="NQV124" s="1845"/>
      <c r="NQW124" s="1538"/>
      <c r="NQX124" s="1845"/>
      <c r="NQY124" s="1538"/>
      <c r="NQZ124" s="1845"/>
      <c r="NRA124" s="1538"/>
      <c r="NRB124" s="1845"/>
      <c r="NRC124" s="1538"/>
      <c r="NRD124" s="1845"/>
      <c r="NRE124" s="1538"/>
      <c r="NRF124" s="1845"/>
      <c r="NRG124" s="1538"/>
      <c r="NRH124" s="1845"/>
      <c r="NRI124" s="1538"/>
      <c r="NRJ124" s="1845"/>
      <c r="NRK124" s="1538"/>
      <c r="NRL124" s="1845"/>
      <c r="NRM124" s="1538"/>
      <c r="NRN124" s="1845"/>
      <c r="NRO124" s="1538"/>
      <c r="NRP124" s="1845"/>
      <c r="NRQ124" s="1538"/>
      <c r="NRR124" s="1845"/>
      <c r="NRS124" s="1538"/>
      <c r="NRT124" s="1845"/>
      <c r="NRU124" s="1538"/>
      <c r="NRV124" s="1845"/>
      <c r="NRW124" s="1538"/>
      <c r="NRX124" s="1845"/>
      <c r="NRY124" s="1538"/>
      <c r="NRZ124" s="1845"/>
      <c r="NSA124" s="1538"/>
      <c r="NSB124" s="1845"/>
      <c r="NSC124" s="1538"/>
      <c r="NSD124" s="1845"/>
      <c r="NSE124" s="1538"/>
      <c r="NSF124" s="1845"/>
      <c r="NSG124" s="1538"/>
      <c r="NSH124" s="1845"/>
      <c r="NSI124" s="1538"/>
      <c r="NSJ124" s="1845"/>
      <c r="NSK124" s="1538"/>
      <c r="NSL124" s="1845"/>
      <c r="NSM124" s="1538"/>
      <c r="NSN124" s="1845"/>
      <c r="NSO124" s="1538"/>
      <c r="NSP124" s="1845"/>
      <c r="NSQ124" s="1538"/>
      <c r="NSR124" s="1845"/>
      <c r="NSS124" s="1538"/>
      <c r="NST124" s="1845"/>
      <c r="NSU124" s="1538"/>
      <c r="NSV124" s="1845"/>
      <c r="NSW124" s="1538"/>
      <c r="NSX124" s="1845"/>
      <c r="NSY124" s="1538"/>
      <c r="NSZ124" s="1845"/>
      <c r="NTA124" s="1538"/>
      <c r="NTB124" s="1845"/>
      <c r="NTC124" s="1538"/>
      <c r="NTD124" s="1845"/>
      <c r="NTE124" s="1538"/>
      <c r="NTF124" s="1845"/>
      <c r="NTG124" s="1538"/>
      <c r="NTH124" s="1845"/>
      <c r="NTI124" s="1538"/>
      <c r="NTJ124" s="1845"/>
      <c r="NTK124" s="1538"/>
      <c r="NTL124" s="1845"/>
      <c r="NTM124" s="1538"/>
      <c r="NTN124" s="1845"/>
      <c r="NTO124" s="1538"/>
      <c r="NTP124" s="1845"/>
      <c r="NTQ124" s="1538"/>
      <c r="NTR124" s="1845"/>
      <c r="NTS124" s="1538"/>
      <c r="NTT124" s="1845"/>
      <c r="NTU124" s="1538"/>
      <c r="NTV124" s="1845"/>
      <c r="NTW124" s="1538"/>
      <c r="NTX124" s="1845"/>
      <c r="NTY124" s="1538"/>
      <c r="NTZ124" s="1845"/>
      <c r="NUA124" s="1538"/>
      <c r="NUB124" s="1845"/>
      <c r="NUC124" s="1538"/>
      <c r="NUD124" s="1845"/>
      <c r="NUE124" s="1538"/>
      <c r="NUF124" s="1845"/>
      <c r="NUG124" s="1538"/>
      <c r="NUH124" s="1845"/>
      <c r="NUI124" s="1538"/>
      <c r="NUJ124" s="1845"/>
      <c r="NUK124" s="1538"/>
      <c r="NUL124" s="1845"/>
      <c r="NUM124" s="1538"/>
      <c r="NUN124" s="1845"/>
      <c r="NUO124" s="1538"/>
      <c r="NUP124" s="1845"/>
      <c r="NUQ124" s="1538"/>
      <c r="NUR124" s="1845"/>
      <c r="NUS124" s="1538"/>
      <c r="NUT124" s="1845"/>
      <c r="NUU124" s="1538"/>
      <c r="NUV124" s="1845"/>
      <c r="NUW124" s="1538"/>
      <c r="NUX124" s="1845"/>
      <c r="NUY124" s="1538"/>
      <c r="NUZ124" s="1845"/>
      <c r="NVA124" s="1538"/>
      <c r="NVB124" s="1845"/>
      <c r="NVC124" s="1538"/>
      <c r="NVD124" s="1845"/>
      <c r="NVE124" s="1538"/>
      <c r="NVF124" s="1845"/>
      <c r="NVG124" s="1538"/>
      <c r="NVH124" s="1845"/>
      <c r="NVI124" s="1538"/>
      <c r="NVJ124" s="1845"/>
      <c r="NVK124" s="1538"/>
      <c r="NVL124" s="1845"/>
      <c r="NVM124" s="1538"/>
      <c r="NVN124" s="1845"/>
      <c r="NVO124" s="1538"/>
      <c r="NVP124" s="1845"/>
      <c r="NVQ124" s="1538"/>
      <c r="NVR124" s="1845"/>
      <c r="NVS124" s="1538"/>
      <c r="NVT124" s="1845"/>
      <c r="NVU124" s="1538"/>
      <c r="NVV124" s="1845"/>
      <c r="NVW124" s="1538"/>
      <c r="NVX124" s="1845"/>
      <c r="NVY124" s="1538"/>
      <c r="NVZ124" s="1845"/>
      <c r="NWA124" s="1538"/>
      <c r="NWB124" s="1845"/>
      <c r="NWC124" s="1538"/>
      <c r="NWD124" s="1845"/>
      <c r="NWE124" s="1538"/>
      <c r="NWF124" s="1845"/>
      <c r="NWG124" s="1538"/>
      <c r="NWH124" s="1845"/>
      <c r="NWI124" s="1538"/>
      <c r="NWJ124" s="1845"/>
      <c r="NWK124" s="1538"/>
      <c r="NWL124" s="1845"/>
      <c r="NWM124" s="1538"/>
      <c r="NWN124" s="1845"/>
      <c r="NWO124" s="1538"/>
      <c r="NWP124" s="1845"/>
      <c r="NWQ124" s="1538"/>
      <c r="NWR124" s="1845"/>
      <c r="NWS124" s="1538"/>
      <c r="NWT124" s="1845"/>
      <c r="NWU124" s="1538"/>
      <c r="NWV124" s="1845"/>
      <c r="NWW124" s="1538"/>
      <c r="NWX124" s="1845"/>
      <c r="NWY124" s="1538"/>
      <c r="NWZ124" s="1845"/>
      <c r="NXA124" s="1538"/>
      <c r="NXB124" s="1845"/>
      <c r="NXC124" s="1538"/>
      <c r="NXD124" s="1845"/>
      <c r="NXE124" s="1538"/>
      <c r="NXF124" s="1845"/>
      <c r="NXG124" s="1538"/>
      <c r="NXH124" s="1845"/>
      <c r="NXI124" s="1538"/>
      <c r="NXJ124" s="1845"/>
      <c r="NXK124" s="1538"/>
      <c r="NXL124" s="1845"/>
      <c r="NXM124" s="1538"/>
      <c r="NXN124" s="1845"/>
      <c r="NXO124" s="1538"/>
      <c r="NXP124" s="1845"/>
      <c r="NXQ124" s="1538"/>
      <c r="NXR124" s="1845"/>
      <c r="NXS124" s="1538"/>
      <c r="NXT124" s="1845"/>
      <c r="NXU124" s="1538"/>
      <c r="NXV124" s="1845"/>
      <c r="NXW124" s="1538"/>
      <c r="NXX124" s="1845"/>
      <c r="NXY124" s="1538"/>
      <c r="NXZ124" s="1845"/>
      <c r="NYA124" s="1538"/>
      <c r="NYB124" s="1845"/>
      <c r="NYC124" s="1538"/>
      <c r="NYD124" s="1845"/>
      <c r="NYE124" s="1538"/>
      <c r="NYF124" s="1845"/>
      <c r="NYG124" s="1538"/>
      <c r="NYH124" s="1845"/>
      <c r="NYI124" s="1538"/>
      <c r="NYJ124" s="1845"/>
      <c r="NYK124" s="1538"/>
      <c r="NYL124" s="1845"/>
      <c r="NYM124" s="1538"/>
      <c r="NYN124" s="1845"/>
      <c r="NYO124" s="1538"/>
      <c r="NYP124" s="1845"/>
      <c r="NYQ124" s="1538"/>
      <c r="NYR124" s="1845"/>
      <c r="NYS124" s="1538"/>
      <c r="NYT124" s="1845"/>
      <c r="NYU124" s="1538"/>
      <c r="NYV124" s="1845"/>
      <c r="NYW124" s="1538"/>
      <c r="NYX124" s="1845"/>
      <c r="NYY124" s="1538"/>
      <c r="NYZ124" s="1845"/>
      <c r="NZA124" s="1538"/>
      <c r="NZB124" s="1845"/>
      <c r="NZC124" s="1538"/>
      <c r="NZD124" s="1845"/>
      <c r="NZE124" s="1538"/>
      <c r="NZF124" s="1845"/>
      <c r="NZG124" s="1538"/>
      <c r="NZH124" s="1845"/>
      <c r="NZI124" s="1538"/>
      <c r="NZJ124" s="1845"/>
      <c r="NZK124" s="1538"/>
      <c r="NZL124" s="1845"/>
      <c r="NZM124" s="1538"/>
      <c r="NZN124" s="1845"/>
      <c r="NZO124" s="1538"/>
      <c r="NZP124" s="1845"/>
      <c r="NZQ124" s="1538"/>
      <c r="NZR124" s="1845"/>
      <c r="NZS124" s="1538"/>
      <c r="NZT124" s="1845"/>
      <c r="NZU124" s="1538"/>
      <c r="NZV124" s="1845"/>
      <c r="NZW124" s="1538"/>
      <c r="NZX124" s="1845"/>
      <c r="NZY124" s="1538"/>
      <c r="NZZ124" s="1845"/>
      <c r="OAA124" s="1538"/>
      <c r="OAB124" s="1845"/>
      <c r="OAC124" s="1538"/>
      <c r="OAD124" s="1845"/>
      <c r="OAE124" s="1538"/>
      <c r="OAF124" s="1845"/>
      <c r="OAG124" s="1538"/>
      <c r="OAH124" s="1845"/>
      <c r="OAI124" s="1538"/>
      <c r="OAJ124" s="1845"/>
      <c r="OAK124" s="1538"/>
      <c r="OAL124" s="1845"/>
      <c r="OAM124" s="1538"/>
      <c r="OAN124" s="1845"/>
      <c r="OAO124" s="1538"/>
      <c r="OAP124" s="1845"/>
      <c r="OAQ124" s="1538"/>
      <c r="OAR124" s="1845"/>
      <c r="OAS124" s="1538"/>
      <c r="OAT124" s="1845"/>
      <c r="OAU124" s="1538"/>
      <c r="OAV124" s="1845"/>
      <c r="OAW124" s="1538"/>
      <c r="OAX124" s="1845"/>
      <c r="OAY124" s="1538"/>
      <c r="OAZ124" s="1845"/>
      <c r="OBA124" s="1538"/>
      <c r="OBB124" s="1845"/>
      <c r="OBC124" s="1538"/>
      <c r="OBD124" s="1845"/>
      <c r="OBE124" s="1538"/>
      <c r="OBF124" s="1845"/>
      <c r="OBG124" s="1538"/>
      <c r="OBH124" s="1845"/>
      <c r="OBI124" s="1538"/>
      <c r="OBJ124" s="1845"/>
      <c r="OBK124" s="1538"/>
      <c r="OBL124" s="1845"/>
      <c r="OBM124" s="1538"/>
      <c r="OBN124" s="1845"/>
      <c r="OBO124" s="1538"/>
      <c r="OBP124" s="1845"/>
      <c r="OBQ124" s="1538"/>
      <c r="OBR124" s="1845"/>
      <c r="OBS124" s="1538"/>
      <c r="OBT124" s="1845"/>
      <c r="OBU124" s="1538"/>
      <c r="OBV124" s="1845"/>
      <c r="OBW124" s="1538"/>
      <c r="OBX124" s="1845"/>
      <c r="OBY124" s="1538"/>
      <c r="OBZ124" s="1845"/>
      <c r="OCA124" s="1538"/>
      <c r="OCB124" s="1845"/>
      <c r="OCC124" s="1538"/>
      <c r="OCD124" s="1845"/>
      <c r="OCE124" s="1538"/>
      <c r="OCF124" s="1845"/>
      <c r="OCG124" s="1538"/>
      <c r="OCH124" s="1845"/>
      <c r="OCI124" s="1538"/>
      <c r="OCJ124" s="1845"/>
      <c r="OCK124" s="1538"/>
      <c r="OCL124" s="1845"/>
      <c r="OCM124" s="1538"/>
      <c r="OCN124" s="1845"/>
      <c r="OCO124" s="1538"/>
      <c r="OCP124" s="1845"/>
      <c r="OCQ124" s="1538"/>
      <c r="OCR124" s="1845"/>
      <c r="OCS124" s="1538"/>
      <c r="OCT124" s="1845"/>
      <c r="OCU124" s="1538"/>
      <c r="OCV124" s="1845"/>
      <c r="OCW124" s="1538"/>
      <c r="OCX124" s="1845"/>
      <c r="OCY124" s="1538"/>
      <c r="OCZ124" s="1845"/>
      <c r="ODA124" s="1538"/>
      <c r="ODB124" s="1845"/>
      <c r="ODC124" s="1538"/>
      <c r="ODD124" s="1845"/>
      <c r="ODE124" s="1538"/>
      <c r="ODF124" s="1845"/>
      <c r="ODG124" s="1538"/>
      <c r="ODH124" s="1845"/>
      <c r="ODI124" s="1538"/>
      <c r="ODJ124" s="1845"/>
      <c r="ODK124" s="1538"/>
      <c r="ODL124" s="1845"/>
      <c r="ODM124" s="1538"/>
      <c r="ODN124" s="1845"/>
      <c r="ODO124" s="1538"/>
      <c r="ODP124" s="1845"/>
      <c r="ODQ124" s="1538"/>
      <c r="ODR124" s="1845"/>
      <c r="ODS124" s="1538"/>
      <c r="ODT124" s="1845"/>
      <c r="ODU124" s="1538"/>
      <c r="ODV124" s="1845"/>
      <c r="ODW124" s="1538"/>
      <c r="ODX124" s="1845"/>
      <c r="ODY124" s="1538"/>
      <c r="ODZ124" s="1845"/>
      <c r="OEA124" s="1538"/>
      <c r="OEB124" s="1845"/>
      <c r="OEC124" s="1538"/>
      <c r="OED124" s="1845"/>
      <c r="OEE124" s="1538"/>
      <c r="OEF124" s="1845"/>
      <c r="OEG124" s="1538"/>
      <c r="OEH124" s="1845"/>
      <c r="OEI124" s="1538"/>
      <c r="OEJ124" s="1845"/>
      <c r="OEK124" s="1538"/>
      <c r="OEL124" s="1845"/>
      <c r="OEM124" s="1538"/>
      <c r="OEN124" s="1845"/>
      <c r="OEO124" s="1538"/>
      <c r="OEP124" s="1845"/>
      <c r="OEQ124" s="1538"/>
      <c r="OER124" s="1845"/>
      <c r="OES124" s="1538"/>
      <c r="OET124" s="1845"/>
      <c r="OEU124" s="1538"/>
      <c r="OEV124" s="1845"/>
      <c r="OEW124" s="1538"/>
      <c r="OEX124" s="1845"/>
      <c r="OEY124" s="1538"/>
      <c r="OEZ124" s="1845"/>
      <c r="OFA124" s="1538"/>
      <c r="OFB124" s="1845"/>
      <c r="OFC124" s="1538"/>
      <c r="OFD124" s="1845"/>
      <c r="OFE124" s="1538"/>
      <c r="OFF124" s="1845"/>
      <c r="OFG124" s="1538"/>
      <c r="OFH124" s="1845"/>
      <c r="OFI124" s="1538"/>
      <c r="OFJ124" s="1845"/>
      <c r="OFK124" s="1538"/>
      <c r="OFL124" s="1845"/>
      <c r="OFM124" s="1538"/>
      <c r="OFN124" s="1845"/>
      <c r="OFO124" s="1538"/>
      <c r="OFP124" s="1845"/>
      <c r="OFQ124" s="1538"/>
      <c r="OFR124" s="1845"/>
      <c r="OFS124" s="1538"/>
      <c r="OFT124" s="1845"/>
      <c r="OFU124" s="1538"/>
      <c r="OFV124" s="1845"/>
      <c r="OFW124" s="1538"/>
      <c r="OFX124" s="1845"/>
      <c r="OFY124" s="1538"/>
      <c r="OFZ124" s="1845"/>
      <c r="OGA124" s="1538"/>
      <c r="OGB124" s="1845"/>
      <c r="OGC124" s="1538"/>
      <c r="OGD124" s="1845"/>
      <c r="OGE124" s="1538"/>
      <c r="OGF124" s="1845"/>
      <c r="OGG124" s="1538"/>
      <c r="OGH124" s="1845"/>
      <c r="OGI124" s="1538"/>
      <c r="OGJ124" s="1845"/>
      <c r="OGK124" s="1538"/>
      <c r="OGL124" s="1845"/>
      <c r="OGM124" s="1538"/>
      <c r="OGN124" s="1845"/>
      <c r="OGO124" s="1538"/>
      <c r="OGP124" s="1845"/>
      <c r="OGQ124" s="1538"/>
      <c r="OGR124" s="1845"/>
      <c r="OGS124" s="1538"/>
      <c r="OGT124" s="1845"/>
      <c r="OGU124" s="1538"/>
      <c r="OGV124" s="1845"/>
      <c r="OGW124" s="1538"/>
      <c r="OGX124" s="1845"/>
      <c r="OGY124" s="1538"/>
      <c r="OGZ124" s="1845"/>
      <c r="OHA124" s="1538"/>
      <c r="OHB124" s="1845"/>
      <c r="OHC124" s="1538"/>
      <c r="OHD124" s="1845"/>
      <c r="OHE124" s="1538"/>
      <c r="OHF124" s="1845"/>
      <c r="OHG124" s="1538"/>
      <c r="OHH124" s="1845"/>
      <c r="OHI124" s="1538"/>
      <c r="OHJ124" s="1845"/>
      <c r="OHK124" s="1538"/>
      <c r="OHL124" s="1845"/>
      <c r="OHM124" s="1538"/>
      <c r="OHN124" s="1845"/>
      <c r="OHO124" s="1538"/>
      <c r="OHP124" s="1845"/>
      <c r="OHQ124" s="1538"/>
      <c r="OHR124" s="1845"/>
      <c r="OHS124" s="1538"/>
      <c r="OHT124" s="1845"/>
      <c r="OHU124" s="1538"/>
      <c r="OHV124" s="1845"/>
      <c r="OHW124" s="1538"/>
      <c r="OHX124" s="1845"/>
      <c r="OHY124" s="1538"/>
      <c r="OHZ124" s="1845"/>
      <c r="OIA124" s="1538"/>
      <c r="OIB124" s="1845"/>
      <c r="OIC124" s="1538"/>
      <c r="OID124" s="1845"/>
      <c r="OIE124" s="1538"/>
      <c r="OIF124" s="1845"/>
      <c r="OIG124" s="1538"/>
      <c r="OIH124" s="1845"/>
      <c r="OII124" s="1538"/>
      <c r="OIJ124" s="1845"/>
      <c r="OIK124" s="1538"/>
      <c r="OIL124" s="1845"/>
      <c r="OIM124" s="1538"/>
      <c r="OIN124" s="1845"/>
      <c r="OIO124" s="1538"/>
      <c r="OIP124" s="1845"/>
      <c r="OIQ124" s="1538"/>
      <c r="OIR124" s="1845"/>
      <c r="OIS124" s="1538"/>
      <c r="OIT124" s="1845"/>
      <c r="OIU124" s="1538"/>
      <c r="OIV124" s="1845"/>
      <c r="OIW124" s="1538"/>
      <c r="OIX124" s="1845"/>
      <c r="OIY124" s="1538"/>
      <c r="OIZ124" s="1845"/>
      <c r="OJA124" s="1538"/>
      <c r="OJB124" s="1845"/>
      <c r="OJC124" s="1538"/>
      <c r="OJD124" s="1845"/>
      <c r="OJE124" s="1538"/>
      <c r="OJF124" s="1845"/>
      <c r="OJG124" s="1538"/>
      <c r="OJH124" s="1845"/>
      <c r="OJI124" s="1538"/>
      <c r="OJJ124" s="1845"/>
      <c r="OJK124" s="1538"/>
      <c r="OJL124" s="1845"/>
      <c r="OJM124" s="1538"/>
      <c r="OJN124" s="1845"/>
      <c r="OJO124" s="1538"/>
      <c r="OJP124" s="1845"/>
      <c r="OJQ124" s="1538"/>
      <c r="OJR124" s="1845"/>
      <c r="OJS124" s="1538"/>
      <c r="OJT124" s="1845"/>
      <c r="OJU124" s="1538"/>
      <c r="OJV124" s="1845"/>
      <c r="OJW124" s="1538"/>
      <c r="OJX124" s="1845"/>
      <c r="OJY124" s="1538"/>
      <c r="OJZ124" s="1845"/>
      <c r="OKA124" s="1538"/>
      <c r="OKB124" s="1845"/>
      <c r="OKC124" s="1538"/>
      <c r="OKD124" s="1845"/>
      <c r="OKE124" s="1538"/>
      <c r="OKF124" s="1845"/>
      <c r="OKG124" s="1538"/>
      <c r="OKH124" s="1845"/>
      <c r="OKI124" s="1538"/>
      <c r="OKJ124" s="1845"/>
      <c r="OKK124" s="1538"/>
      <c r="OKL124" s="1845"/>
      <c r="OKM124" s="1538"/>
      <c r="OKN124" s="1845"/>
      <c r="OKO124" s="1538"/>
      <c r="OKP124" s="1845"/>
      <c r="OKQ124" s="1538"/>
      <c r="OKR124" s="1845"/>
      <c r="OKS124" s="1538"/>
      <c r="OKT124" s="1845"/>
      <c r="OKU124" s="1538"/>
      <c r="OKV124" s="1845"/>
      <c r="OKW124" s="1538"/>
      <c r="OKX124" s="1845"/>
      <c r="OKY124" s="1538"/>
      <c r="OKZ124" s="1845"/>
      <c r="OLA124" s="1538"/>
      <c r="OLB124" s="1845"/>
      <c r="OLC124" s="1538"/>
      <c r="OLD124" s="1845"/>
      <c r="OLE124" s="1538"/>
      <c r="OLF124" s="1845"/>
      <c r="OLG124" s="1538"/>
      <c r="OLH124" s="1845"/>
      <c r="OLI124" s="1538"/>
      <c r="OLJ124" s="1845"/>
      <c r="OLK124" s="1538"/>
      <c r="OLL124" s="1845"/>
      <c r="OLM124" s="1538"/>
      <c r="OLN124" s="1845"/>
      <c r="OLO124" s="1538"/>
      <c r="OLP124" s="1845"/>
      <c r="OLQ124" s="1538"/>
      <c r="OLR124" s="1845"/>
      <c r="OLS124" s="1538"/>
      <c r="OLT124" s="1845"/>
      <c r="OLU124" s="1538"/>
      <c r="OLV124" s="1845"/>
      <c r="OLW124" s="1538"/>
      <c r="OLX124" s="1845"/>
      <c r="OLY124" s="1538"/>
      <c r="OLZ124" s="1845"/>
      <c r="OMA124" s="1538"/>
      <c r="OMB124" s="1845"/>
      <c r="OMC124" s="1538"/>
      <c r="OMD124" s="1845"/>
      <c r="OME124" s="1538"/>
      <c r="OMF124" s="1845"/>
      <c r="OMG124" s="1538"/>
      <c r="OMH124" s="1845"/>
      <c r="OMI124" s="1538"/>
      <c r="OMJ124" s="1845"/>
      <c r="OMK124" s="1538"/>
      <c r="OML124" s="1845"/>
      <c r="OMM124" s="1538"/>
      <c r="OMN124" s="1845"/>
      <c r="OMO124" s="1538"/>
      <c r="OMP124" s="1845"/>
      <c r="OMQ124" s="1538"/>
      <c r="OMR124" s="1845"/>
      <c r="OMS124" s="1538"/>
      <c r="OMT124" s="1845"/>
      <c r="OMU124" s="1538"/>
      <c r="OMV124" s="1845"/>
      <c r="OMW124" s="1538"/>
      <c r="OMX124" s="1845"/>
      <c r="OMY124" s="1538"/>
      <c r="OMZ124" s="1845"/>
      <c r="ONA124" s="1538"/>
      <c r="ONB124" s="1845"/>
      <c r="ONC124" s="1538"/>
      <c r="OND124" s="1845"/>
      <c r="ONE124" s="1538"/>
      <c r="ONF124" s="1845"/>
      <c r="ONG124" s="1538"/>
      <c r="ONH124" s="1845"/>
      <c r="ONI124" s="1538"/>
      <c r="ONJ124" s="1845"/>
      <c r="ONK124" s="1538"/>
      <c r="ONL124" s="1845"/>
      <c r="ONM124" s="1538"/>
      <c r="ONN124" s="1845"/>
      <c r="ONO124" s="1538"/>
      <c r="ONP124" s="1845"/>
      <c r="ONQ124" s="1538"/>
      <c r="ONR124" s="1845"/>
      <c r="ONS124" s="1538"/>
      <c r="ONT124" s="1845"/>
      <c r="ONU124" s="1538"/>
      <c r="ONV124" s="1845"/>
      <c r="ONW124" s="1538"/>
      <c r="ONX124" s="1845"/>
      <c r="ONY124" s="1538"/>
      <c r="ONZ124" s="1845"/>
      <c r="OOA124" s="1538"/>
      <c r="OOB124" s="1845"/>
      <c r="OOC124" s="1538"/>
      <c r="OOD124" s="1845"/>
      <c r="OOE124" s="1538"/>
      <c r="OOF124" s="1845"/>
      <c r="OOG124" s="1538"/>
      <c r="OOH124" s="1845"/>
      <c r="OOI124" s="1538"/>
      <c r="OOJ124" s="1845"/>
      <c r="OOK124" s="1538"/>
      <c r="OOL124" s="1845"/>
      <c r="OOM124" s="1538"/>
      <c r="OON124" s="1845"/>
      <c r="OOO124" s="1538"/>
      <c r="OOP124" s="1845"/>
      <c r="OOQ124" s="1538"/>
      <c r="OOR124" s="1845"/>
      <c r="OOS124" s="1538"/>
      <c r="OOT124" s="1845"/>
      <c r="OOU124" s="1538"/>
      <c r="OOV124" s="1845"/>
      <c r="OOW124" s="1538"/>
      <c r="OOX124" s="1845"/>
      <c r="OOY124" s="1538"/>
      <c r="OOZ124" s="1845"/>
      <c r="OPA124" s="1538"/>
      <c r="OPB124" s="1845"/>
      <c r="OPC124" s="1538"/>
      <c r="OPD124" s="1845"/>
      <c r="OPE124" s="1538"/>
      <c r="OPF124" s="1845"/>
      <c r="OPG124" s="1538"/>
      <c r="OPH124" s="1845"/>
      <c r="OPI124" s="1538"/>
      <c r="OPJ124" s="1845"/>
      <c r="OPK124" s="1538"/>
      <c r="OPL124" s="1845"/>
      <c r="OPM124" s="1538"/>
      <c r="OPN124" s="1845"/>
      <c r="OPO124" s="1538"/>
      <c r="OPP124" s="1845"/>
      <c r="OPQ124" s="1538"/>
      <c r="OPR124" s="1845"/>
      <c r="OPS124" s="1538"/>
      <c r="OPT124" s="1845"/>
      <c r="OPU124" s="1538"/>
      <c r="OPV124" s="1845"/>
      <c r="OPW124" s="1538"/>
      <c r="OPX124" s="1845"/>
      <c r="OPY124" s="1538"/>
      <c r="OPZ124" s="1845"/>
      <c r="OQA124" s="1538"/>
      <c r="OQB124" s="1845"/>
      <c r="OQC124" s="1538"/>
      <c r="OQD124" s="1845"/>
      <c r="OQE124" s="1538"/>
      <c r="OQF124" s="1845"/>
      <c r="OQG124" s="1538"/>
      <c r="OQH124" s="1845"/>
      <c r="OQI124" s="1538"/>
      <c r="OQJ124" s="1845"/>
      <c r="OQK124" s="1538"/>
      <c r="OQL124" s="1845"/>
      <c r="OQM124" s="1538"/>
      <c r="OQN124" s="1845"/>
      <c r="OQO124" s="1538"/>
      <c r="OQP124" s="1845"/>
      <c r="OQQ124" s="1538"/>
      <c r="OQR124" s="1845"/>
      <c r="OQS124" s="1538"/>
      <c r="OQT124" s="1845"/>
      <c r="OQU124" s="1538"/>
      <c r="OQV124" s="1845"/>
      <c r="OQW124" s="1538"/>
      <c r="OQX124" s="1845"/>
      <c r="OQY124" s="1538"/>
      <c r="OQZ124" s="1845"/>
      <c r="ORA124" s="1538"/>
      <c r="ORB124" s="1845"/>
      <c r="ORC124" s="1538"/>
      <c r="ORD124" s="1845"/>
      <c r="ORE124" s="1538"/>
      <c r="ORF124" s="1845"/>
      <c r="ORG124" s="1538"/>
      <c r="ORH124" s="1845"/>
      <c r="ORI124" s="1538"/>
      <c r="ORJ124" s="1845"/>
      <c r="ORK124" s="1538"/>
      <c r="ORL124" s="1845"/>
      <c r="ORM124" s="1538"/>
      <c r="ORN124" s="1845"/>
      <c r="ORO124" s="1538"/>
      <c r="ORP124" s="1845"/>
      <c r="ORQ124" s="1538"/>
      <c r="ORR124" s="1845"/>
      <c r="ORS124" s="1538"/>
      <c r="ORT124" s="1845"/>
      <c r="ORU124" s="1538"/>
      <c r="ORV124" s="1845"/>
      <c r="ORW124" s="1538"/>
      <c r="ORX124" s="1845"/>
      <c r="ORY124" s="1538"/>
      <c r="ORZ124" s="1845"/>
      <c r="OSA124" s="1538"/>
      <c r="OSB124" s="1845"/>
      <c r="OSC124" s="1538"/>
      <c r="OSD124" s="1845"/>
      <c r="OSE124" s="1538"/>
      <c r="OSF124" s="1845"/>
      <c r="OSG124" s="1538"/>
      <c r="OSH124" s="1845"/>
      <c r="OSI124" s="1538"/>
      <c r="OSJ124" s="1845"/>
      <c r="OSK124" s="1538"/>
      <c r="OSL124" s="1845"/>
      <c r="OSM124" s="1538"/>
      <c r="OSN124" s="1845"/>
      <c r="OSO124" s="1538"/>
      <c r="OSP124" s="1845"/>
      <c r="OSQ124" s="1538"/>
      <c r="OSR124" s="1845"/>
      <c r="OSS124" s="1538"/>
      <c r="OST124" s="1845"/>
      <c r="OSU124" s="1538"/>
      <c r="OSV124" s="1845"/>
      <c r="OSW124" s="1538"/>
      <c r="OSX124" s="1845"/>
      <c r="OSY124" s="1538"/>
      <c r="OSZ124" s="1845"/>
      <c r="OTA124" s="1538"/>
      <c r="OTB124" s="1845"/>
      <c r="OTC124" s="1538"/>
      <c r="OTD124" s="1845"/>
      <c r="OTE124" s="1538"/>
      <c r="OTF124" s="1845"/>
      <c r="OTG124" s="1538"/>
      <c r="OTH124" s="1845"/>
      <c r="OTI124" s="1538"/>
      <c r="OTJ124" s="1845"/>
      <c r="OTK124" s="1538"/>
      <c r="OTL124" s="1845"/>
      <c r="OTM124" s="1538"/>
      <c r="OTN124" s="1845"/>
      <c r="OTO124" s="1538"/>
      <c r="OTP124" s="1845"/>
      <c r="OTQ124" s="1538"/>
      <c r="OTR124" s="1845"/>
      <c r="OTS124" s="1538"/>
      <c r="OTT124" s="1845"/>
      <c r="OTU124" s="1538"/>
      <c r="OTV124" s="1845"/>
      <c r="OTW124" s="1538"/>
      <c r="OTX124" s="1845"/>
      <c r="OTY124" s="1538"/>
      <c r="OTZ124" s="1845"/>
      <c r="OUA124" s="1538"/>
      <c r="OUB124" s="1845"/>
      <c r="OUC124" s="1538"/>
      <c r="OUD124" s="1845"/>
      <c r="OUE124" s="1538"/>
      <c r="OUF124" s="1845"/>
      <c r="OUG124" s="1538"/>
      <c r="OUH124" s="1845"/>
      <c r="OUI124" s="1538"/>
      <c r="OUJ124" s="1845"/>
      <c r="OUK124" s="1538"/>
      <c r="OUL124" s="1845"/>
      <c r="OUM124" s="1538"/>
      <c r="OUN124" s="1845"/>
      <c r="OUO124" s="1538"/>
      <c r="OUP124" s="1845"/>
      <c r="OUQ124" s="1538"/>
      <c r="OUR124" s="1845"/>
      <c r="OUS124" s="1538"/>
      <c r="OUT124" s="1845"/>
      <c r="OUU124" s="1538"/>
      <c r="OUV124" s="1845"/>
      <c r="OUW124" s="1538"/>
      <c r="OUX124" s="1845"/>
      <c r="OUY124" s="1538"/>
      <c r="OUZ124" s="1845"/>
      <c r="OVA124" s="1538"/>
      <c r="OVB124" s="1845"/>
      <c r="OVC124" s="1538"/>
      <c r="OVD124" s="1845"/>
      <c r="OVE124" s="1538"/>
      <c r="OVF124" s="1845"/>
      <c r="OVG124" s="1538"/>
      <c r="OVH124" s="1845"/>
      <c r="OVI124" s="1538"/>
      <c r="OVJ124" s="1845"/>
      <c r="OVK124" s="1538"/>
      <c r="OVL124" s="1845"/>
      <c r="OVM124" s="1538"/>
      <c r="OVN124" s="1845"/>
      <c r="OVO124" s="1538"/>
      <c r="OVP124" s="1845"/>
      <c r="OVQ124" s="1538"/>
      <c r="OVR124" s="1845"/>
      <c r="OVS124" s="1538"/>
      <c r="OVT124" s="1845"/>
      <c r="OVU124" s="1538"/>
      <c r="OVV124" s="1845"/>
      <c r="OVW124" s="1538"/>
      <c r="OVX124" s="1845"/>
      <c r="OVY124" s="1538"/>
      <c r="OVZ124" s="1845"/>
      <c r="OWA124" s="1538"/>
      <c r="OWB124" s="1845"/>
      <c r="OWC124" s="1538"/>
      <c r="OWD124" s="1845"/>
      <c r="OWE124" s="1538"/>
      <c r="OWF124" s="1845"/>
      <c r="OWG124" s="1538"/>
      <c r="OWH124" s="1845"/>
      <c r="OWI124" s="1538"/>
      <c r="OWJ124" s="1845"/>
      <c r="OWK124" s="1538"/>
      <c r="OWL124" s="1845"/>
      <c r="OWM124" s="1538"/>
      <c r="OWN124" s="1845"/>
      <c r="OWO124" s="1538"/>
      <c r="OWP124" s="1845"/>
      <c r="OWQ124" s="1538"/>
      <c r="OWR124" s="1845"/>
      <c r="OWS124" s="1538"/>
      <c r="OWT124" s="1845"/>
      <c r="OWU124" s="1538"/>
      <c r="OWV124" s="1845"/>
      <c r="OWW124" s="1538"/>
      <c r="OWX124" s="1845"/>
      <c r="OWY124" s="1538"/>
      <c r="OWZ124" s="1845"/>
      <c r="OXA124" s="1538"/>
      <c r="OXB124" s="1845"/>
      <c r="OXC124" s="1538"/>
      <c r="OXD124" s="1845"/>
      <c r="OXE124" s="1538"/>
      <c r="OXF124" s="1845"/>
      <c r="OXG124" s="1538"/>
      <c r="OXH124" s="1845"/>
      <c r="OXI124" s="1538"/>
      <c r="OXJ124" s="1845"/>
      <c r="OXK124" s="1538"/>
      <c r="OXL124" s="1845"/>
      <c r="OXM124" s="1538"/>
      <c r="OXN124" s="1845"/>
      <c r="OXO124" s="1538"/>
      <c r="OXP124" s="1845"/>
      <c r="OXQ124" s="1538"/>
      <c r="OXR124" s="1845"/>
      <c r="OXS124" s="1538"/>
      <c r="OXT124" s="1845"/>
      <c r="OXU124" s="1538"/>
      <c r="OXV124" s="1845"/>
      <c r="OXW124" s="1538"/>
      <c r="OXX124" s="1845"/>
      <c r="OXY124" s="1538"/>
      <c r="OXZ124" s="1845"/>
      <c r="OYA124" s="1538"/>
      <c r="OYB124" s="1845"/>
      <c r="OYC124" s="1538"/>
      <c r="OYD124" s="1845"/>
      <c r="OYE124" s="1538"/>
      <c r="OYF124" s="1845"/>
      <c r="OYG124" s="1538"/>
      <c r="OYH124" s="1845"/>
      <c r="OYI124" s="1538"/>
      <c r="OYJ124" s="1845"/>
      <c r="OYK124" s="1538"/>
      <c r="OYL124" s="1845"/>
      <c r="OYM124" s="1538"/>
      <c r="OYN124" s="1845"/>
      <c r="OYO124" s="1538"/>
      <c r="OYP124" s="1845"/>
      <c r="OYQ124" s="1538"/>
      <c r="OYR124" s="1845"/>
      <c r="OYS124" s="1538"/>
      <c r="OYT124" s="1845"/>
      <c r="OYU124" s="1538"/>
      <c r="OYV124" s="1845"/>
      <c r="OYW124" s="1538"/>
      <c r="OYX124" s="1845"/>
      <c r="OYY124" s="1538"/>
      <c r="OYZ124" s="1845"/>
      <c r="OZA124" s="1538"/>
      <c r="OZB124" s="1845"/>
      <c r="OZC124" s="1538"/>
      <c r="OZD124" s="1845"/>
      <c r="OZE124" s="1538"/>
      <c r="OZF124" s="1845"/>
      <c r="OZG124" s="1538"/>
      <c r="OZH124" s="1845"/>
      <c r="OZI124" s="1538"/>
      <c r="OZJ124" s="1845"/>
      <c r="OZK124" s="1538"/>
      <c r="OZL124" s="1845"/>
      <c r="OZM124" s="1538"/>
      <c r="OZN124" s="1845"/>
      <c r="OZO124" s="1538"/>
      <c r="OZP124" s="1845"/>
      <c r="OZQ124" s="1538"/>
      <c r="OZR124" s="1845"/>
      <c r="OZS124" s="1538"/>
      <c r="OZT124" s="1845"/>
      <c r="OZU124" s="1538"/>
      <c r="OZV124" s="1845"/>
      <c r="OZW124" s="1538"/>
      <c r="OZX124" s="1845"/>
      <c r="OZY124" s="1538"/>
      <c r="OZZ124" s="1845"/>
      <c r="PAA124" s="1538"/>
      <c r="PAB124" s="1845"/>
      <c r="PAC124" s="1538"/>
      <c r="PAD124" s="1845"/>
      <c r="PAE124" s="1538"/>
      <c r="PAF124" s="1845"/>
      <c r="PAG124" s="1538"/>
      <c r="PAH124" s="1845"/>
      <c r="PAI124" s="1538"/>
      <c r="PAJ124" s="1845"/>
      <c r="PAK124" s="1538"/>
      <c r="PAL124" s="1845"/>
      <c r="PAM124" s="1538"/>
      <c r="PAN124" s="1845"/>
      <c r="PAO124" s="1538"/>
      <c r="PAP124" s="1845"/>
      <c r="PAQ124" s="1538"/>
      <c r="PAR124" s="1845"/>
      <c r="PAS124" s="1538"/>
      <c r="PAT124" s="1845"/>
      <c r="PAU124" s="1538"/>
      <c r="PAV124" s="1845"/>
      <c r="PAW124" s="1538"/>
      <c r="PAX124" s="1845"/>
      <c r="PAY124" s="1538"/>
      <c r="PAZ124" s="1845"/>
      <c r="PBA124" s="1538"/>
      <c r="PBB124" s="1845"/>
      <c r="PBC124" s="1538"/>
      <c r="PBD124" s="1845"/>
      <c r="PBE124" s="1538"/>
      <c r="PBF124" s="1845"/>
      <c r="PBG124" s="1538"/>
      <c r="PBH124" s="1845"/>
      <c r="PBI124" s="1538"/>
      <c r="PBJ124" s="1845"/>
      <c r="PBK124" s="1538"/>
      <c r="PBL124" s="1845"/>
      <c r="PBM124" s="1538"/>
      <c r="PBN124" s="1845"/>
      <c r="PBO124" s="1538"/>
      <c r="PBP124" s="1845"/>
      <c r="PBQ124" s="1538"/>
      <c r="PBR124" s="1845"/>
      <c r="PBS124" s="1538"/>
      <c r="PBT124" s="1845"/>
      <c r="PBU124" s="1538"/>
      <c r="PBV124" s="1845"/>
      <c r="PBW124" s="1538"/>
      <c r="PBX124" s="1845"/>
      <c r="PBY124" s="1538"/>
      <c r="PBZ124" s="1845"/>
      <c r="PCA124" s="1538"/>
      <c r="PCB124" s="1845"/>
      <c r="PCC124" s="1538"/>
      <c r="PCD124" s="1845"/>
      <c r="PCE124" s="1538"/>
      <c r="PCF124" s="1845"/>
      <c r="PCG124" s="1538"/>
      <c r="PCH124" s="1845"/>
      <c r="PCI124" s="1538"/>
      <c r="PCJ124" s="1845"/>
      <c r="PCK124" s="1538"/>
      <c r="PCL124" s="1845"/>
      <c r="PCM124" s="1538"/>
      <c r="PCN124" s="1845"/>
      <c r="PCO124" s="1538"/>
      <c r="PCP124" s="1845"/>
      <c r="PCQ124" s="1538"/>
      <c r="PCR124" s="1845"/>
      <c r="PCS124" s="1538"/>
      <c r="PCT124" s="1845"/>
      <c r="PCU124" s="1538"/>
      <c r="PCV124" s="1845"/>
      <c r="PCW124" s="1538"/>
      <c r="PCX124" s="1845"/>
      <c r="PCY124" s="1538"/>
      <c r="PCZ124" s="1845"/>
      <c r="PDA124" s="1538"/>
      <c r="PDB124" s="1845"/>
      <c r="PDC124" s="1538"/>
      <c r="PDD124" s="1845"/>
      <c r="PDE124" s="1538"/>
      <c r="PDF124" s="1845"/>
      <c r="PDG124" s="1538"/>
      <c r="PDH124" s="1845"/>
      <c r="PDI124" s="1538"/>
      <c r="PDJ124" s="1845"/>
      <c r="PDK124" s="1538"/>
      <c r="PDL124" s="1845"/>
      <c r="PDM124" s="1538"/>
      <c r="PDN124" s="1845"/>
      <c r="PDO124" s="1538"/>
      <c r="PDP124" s="1845"/>
      <c r="PDQ124" s="1538"/>
      <c r="PDR124" s="1845"/>
      <c r="PDS124" s="1538"/>
      <c r="PDT124" s="1845"/>
      <c r="PDU124" s="1538"/>
      <c r="PDV124" s="1845"/>
      <c r="PDW124" s="1538"/>
      <c r="PDX124" s="1845"/>
      <c r="PDY124" s="1538"/>
      <c r="PDZ124" s="1845"/>
      <c r="PEA124" s="1538"/>
      <c r="PEB124" s="1845"/>
      <c r="PEC124" s="1538"/>
      <c r="PED124" s="1845"/>
      <c r="PEE124" s="1538"/>
      <c r="PEF124" s="1845"/>
      <c r="PEG124" s="1538"/>
      <c r="PEH124" s="1845"/>
      <c r="PEI124" s="1538"/>
      <c r="PEJ124" s="1845"/>
      <c r="PEK124" s="1538"/>
      <c r="PEL124" s="1845"/>
      <c r="PEM124" s="1538"/>
      <c r="PEN124" s="1845"/>
      <c r="PEO124" s="1538"/>
      <c r="PEP124" s="1845"/>
      <c r="PEQ124" s="1538"/>
      <c r="PER124" s="1845"/>
      <c r="PES124" s="1538"/>
      <c r="PET124" s="1845"/>
      <c r="PEU124" s="1538"/>
      <c r="PEV124" s="1845"/>
      <c r="PEW124" s="1538"/>
      <c r="PEX124" s="1845"/>
      <c r="PEY124" s="1538"/>
      <c r="PEZ124" s="1845"/>
      <c r="PFA124" s="1538"/>
      <c r="PFB124" s="1845"/>
      <c r="PFC124" s="1538"/>
      <c r="PFD124" s="1845"/>
      <c r="PFE124" s="1538"/>
      <c r="PFF124" s="1845"/>
      <c r="PFG124" s="1538"/>
      <c r="PFH124" s="1845"/>
      <c r="PFI124" s="1538"/>
      <c r="PFJ124" s="1845"/>
      <c r="PFK124" s="1538"/>
      <c r="PFL124" s="1845"/>
      <c r="PFM124" s="1538"/>
      <c r="PFN124" s="1845"/>
      <c r="PFO124" s="1538"/>
      <c r="PFP124" s="1845"/>
      <c r="PFQ124" s="1538"/>
      <c r="PFR124" s="1845"/>
      <c r="PFS124" s="1538"/>
      <c r="PFT124" s="1845"/>
      <c r="PFU124" s="1538"/>
      <c r="PFV124" s="1845"/>
      <c r="PFW124" s="1538"/>
      <c r="PFX124" s="1845"/>
      <c r="PFY124" s="1538"/>
      <c r="PFZ124" s="1845"/>
      <c r="PGA124" s="1538"/>
      <c r="PGB124" s="1845"/>
      <c r="PGC124" s="1538"/>
      <c r="PGD124" s="1845"/>
      <c r="PGE124" s="1538"/>
      <c r="PGF124" s="1845"/>
      <c r="PGG124" s="1538"/>
      <c r="PGH124" s="1845"/>
      <c r="PGI124" s="1538"/>
      <c r="PGJ124" s="1845"/>
      <c r="PGK124" s="1538"/>
      <c r="PGL124" s="1845"/>
      <c r="PGM124" s="1538"/>
      <c r="PGN124" s="1845"/>
      <c r="PGO124" s="1538"/>
      <c r="PGP124" s="1845"/>
      <c r="PGQ124" s="1538"/>
      <c r="PGR124" s="1845"/>
      <c r="PGS124" s="1538"/>
      <c r="PGT124" s="1845"/>
      <c r="PGU124" s="1538"/>
      <c r="PGV124" s="1845"/>
      <c r="PGW124" s="1538"/>
      <c r="PGX124" s="1845"/>
      <c r="PGY124" s="1538"/>
      <c r="PGZ124" s="1845"/>
      <c r="PHA124" s="1538"/>
      <c r="PHB124" s="1845"/>
      <c r="PHC124" s="1538"/>
      <c r="PHD124" s="1845"/>
      <c r="PHE124" s="1538"/>
      <c r="PHF124" s="1845"/>
      <c r="PHG124" s="1538"/>
      <c r="PHH124" s="1845"/>
      <c r="PHI124" s="1538"/>
      <c r="PHJ124" s="1845"/>
      <c r="PHK124" s="1538"/>
      <c r="PHL124" s="1845"/>
      <c r="PHM124" s="1538"/>
      <c r="PHN124" s="1845"/>
      <c r="PHO124" s="1538"/>
      <c r="PHP124" s="1845"/>
      <c r="PHQ124" s="1538"/>
      <c r="PHR124" s="1845"/>
      <c r="PHS124" s="1538"/>
      <c r="PHT124" s="1845"/>
      <c r="PHU124" s="1538"/>
      <c r="PHV124" s="1845"/>
      <c r="PHW124" s="1538"/>
      <c r="PHX124" s="1845"/>
      <c r="PHY124" s="1538"/>
      <c r="PHZ124" s="1845"/>
      <c r="PIA124" s="1538"/>
      <c r="PIB124" s="1845"/>
      <c r="PIC124" s="1538"/>
      <c r="PID124" s="1845"/>
      <c r="PIE124" s="1538"/>
      <c r="PIF124" s="1845"/>
      <c r="PIG124" s="1538"/>
      <c r="PIH124" s="1845"/>
      <c r="PII124" s="1538"/>
      <c r="PIJ124" s="1845"/>
      <c r="PIK124" s="1538"/>
      <c r="PIL124" s="1845"/>
      <c r="PIM124" s="1538"/>
      <c r="PIN124" s="1845"/>
      <c r="PIO124" s="1538"/>
      <c r="PIP124" s="1845"/>
      <c r="PIQ124" s="1538"/>
      <c r="PIR124" s="1845"/>
      <c r="PIS124" s="1538"/>
      <c r="PIT124" s="1845"/>
      <c r="PIU124" s="1538"/>
      <c r="PIV124" s="1845"/>
      <c r="PIW124" s="1538"/>
      <c r="PIX124" s="1845"/>
      <c r="PIY124" s="1538"/>
      <c r="PIZ124" s="1845"/>
      <c r="PJA124" s="1538"/>
      <c r="PJB124" s="1845"/>
      <c r="PJC124" s="1538"/>
      <c r="PJD124" s="1845"/>
      <c r="PJE124" s="1538"/>
      <c r="PJF124" s="1845"/>
      <c r="PJG124" s="1538"/>
      <c r="PJH124" s="1845"/>
      <c r="PJI124" s="1538"/>
      <c r="PJJ124" s="1845"/>
      <c r="PJK124" s="1538"/>
      <c r="PJL124" s="1845"/>
      <c r="PJM124" s="1538"/>
      <c r="PJN124" s="1845"/>
      <c r="PJO124" s="1538"/>
      <c r="PJP124" s="1845"/>
      <c r="PJQ124" s="1538"/>
      <c r="PJR124" s="1845"/>
      <c r="PJS124" s="1538"/>
      <c r="PJT124" s="1845"/>
      <c r="PJU124" s="1538"/>
      <c r="PJV124" s="1845"/>
      <c r="PJW124" s="1538"/>
      <c r="PJX124" s="1845"/>
      <c r="PJY124" s="1538"/>
      <c r="PJZ124" s="1845"/>
      <c r="PKA124" s="1538"/>
      <c r="PKB124" s="1845"/>
      <c r="PKC124" s="1538"/>
      <c r="PKD124" s="1845"/>
      <c r="PKE124" s="1538"/>
      <c r="PKF124" s="1845"/>
      <c r="PKG124" s="1538"/>
      <c r="PKH124" s="1845"/>
      <c r="PKI124" s="1538"/>
      <c r="PKJ124" s="1845"/>
      <c r="PKK124" s="1538"/>
      <c r="PKL124" s="1845"/>
      <c r="PKM124" s="1538"/>
      <c r="PKN124" s="1845"/>
      <c r="PKO124" s="1538"/>
      <c r="PKP124" s="1845"/>
      <c r="PKQ124" s="1538"/>
      <c r="PKR124" s="1845"/>
      <c r="PKS124" s="1538"/>
      <c r="PKT124" s="1845"/>
      <c r="PKU124" s="1538"/>
      <c r="PKV124" s="1845"/>
      <c r="PKW124" s="1538"/>
      <c r="PKX124" s="1845"/>
      <c r="PKY124" s="1538"/>
      <c r="PKZ124" s="1845"/>
      <c r="PLA124" s="1538"/>
      <c r="PLB124" s="1845"/>
      <c r="PLC124" s="1538"/>
      <c r="PLD124" s="1845"/>
      <c r="PLE124" s="1538"/>
      <c r="PLF124" s="1845"/>
      <c r="PLG124" s="1538"/>
      <c r="PLH124" s="1845"/>
      <c r="PLI124" s="1538"/>
      <c r="PLJ124" s="1845"/>
      <c r="PLK124" s="1538"/>
      <c r="PLL124" s="1845"/>
      <c r="PLM124" s="1538"/>
      <c r="PLN124" s="1845"/>
      <c r="PLO124" s="1538"/>
      <c r="PLP124" s="1845"/>
      <c r="PLQ124" s="1538"/>
      <c r="PLR124" s="1845"/>
      <c r="PLS124" s="1538"/>
      <c r="PLT124" s="1845"/>
      <c r="PLU124" s="1538"/>
      <c r="PLV124" s="1845"/>
      <c r="PLW124" s="1538"/>
      <c r="PLX124" s="1845"/>
      <c r="PLY124" s="1538"/>
      <c r="PLZ124" s="1845"/>
      <c r="PMA124" s="1538"/>
      <c r="PMB124" s="1845"/>
      <c r="PMC124" s="1538"/>
      <c r="PMD124" s="1845"/>
      <c r="PME124" s="1538"/>
      <c r="PMF124" s="1845"/>
      <c r="PMG124" s="1538"/>
      <c r="PMH124" s="1845"/>
      <c r="PMI124" s="1538"/>
      <c r="PMJ124" s="1845"/>
      <c r="PMK124" s="1538"/>
      <c r="PML124" s="1845"/>
      <c r="PMM124" s="1538"/>
      <c r="PMN124" s="1845"/>
      <c r="PMO124" s="1538"/>
      <c r="PMP124" s="1845"/>
      <c r="PMQ124" s="1538"/>
      <c r="PMR124" s="1845"/>
      <c r="PMS124" s="1538"/>
      <c r="PMT124" s="1845"/>
      <c r="PMU124" s="1538"/>
      <c r="PMV124" s="1845"/>
      <c r="PMW124" s="1538"/>
      <c r="PMX124" s="1845"/>
      <c r="PMY124" s="1538"/>
      <c r="PMZ124" s="1845"/>
      <c r="PNA124" s="1538"/>
      <c r="PNB124" s="1845"/>
      <c r="PNC124" s="1538"/>
      <c r="PND124" s="1845"/>
      <c r="PNE124" s="1538"/>
      <c r="PNF124" s="1845"/>
      <c r="PNG124" s="1538"/>
      <c r="PNH124" s="1845"/>
      <c r="PNI124" s="1538"/>
      <c r="PNJ124" s="1845"/>
      <c r="PNK124" s="1538"/>
      <c r="PNL124" s="1845"/>
      <c r="PNM124" s="1538"/>
      <c r="PNN124" s="1845"/>
      <c r="PNO124" s="1538"/>
      <c r="PNP124" s="1845"/>
      <c r="PNQ124" s="1538"/>
      <c r="PNR124" s="1845"/>
      <c r="PNS124" s="1538"/>
      <c r="PNT124" s="1845"/>
      <c r="PNU124" s="1538"/>
      <c r="PNV124" s="1845"/>
      <c r="PNW124" s="1538"/>
      <c r="PNX124" s="1845"/>
      <c r="PNY124" s="1538"/>
      <c r="PNZ124" s="1845"/>
      <c r="POA124" s="1538"/>
      <c r="POB124" s="1845"/>
      <c r="POC124" s="1538"/>
      <c r="POD124" s="1845"/>
      <c r="POE124" s="1538"/>
      <c r="POF124" s="1845"/>
      <c r="POG124" s="1538"/>
      <c r="POH124" s="1845"/>
      <c r="POI124" s="1538"/>
      <c r="POJ124" s="1845"/>
      <c r="POK124" s="1538"/>
      <c r="POL124" s="1845"/>
      <c r="POM124" s="1538"/>
      <c r="PON124" s="1845"/>
      <c r="POO124" s="1538"/>
      <c r="POP124" s="1845"/>
      <c r="POQ124" s="1538"/>
      <c r="POR124" s="1845"/>
      <c r="POS124" s="1538"/>
      <c r="POT124" s="1845"/>
      <c r="POU124" s="1538"/>
      <c r="POV124" s="1845"/>
      <c r="POW124" s="1538"/>
      <c r="POX124" s="1845"/>
      <c r="POY124" s="1538"/>
      <c r="POZ124" s="1845"/>
      <c r="PPA124" s="1538"/>
      <c r="PPB124" s="1845"/>
      <c r="PPC124" s="1538"/>
      <c r="PPD124" s="1845"/>
      <c r="PPE124" s="1538"/>
      <c r="PPF124" s="1845"/>
      <c r="PPG124" s="1538"/>
      <c r="PPH124" s="1845"/>
      <c r="PPI124" s="1538"/>
      <c r="PPJ124" s="1845"/>
      <c r="PPK124" s="1538"/>
      <c r="PPL124" s="1845"/>
      <c r="PPM124" s="1538"/>
      <c r="PPN124" s="1845"/>
      <c r="PPO124" s="1538"/>
      <c r="PPP124" s="1845"/>
      <c r="PPQ124" s="1538"/>
      <c r="PPR124" s="1845"/>
      <c r="PPS124" s="1538"/>
      <c r="PPT124" s="1845"/>
      <c r="PPU124" s="1538"/>
      <c r="PPV124" s="1845"/>
      <c r="PPW124" s="1538"/>
      <c r="PPX124" s="1845"/>
      <c r="PPY124" s="1538"/>
      <c r="PPZ124" s="1845"/>
      <c r="PQA124" s="1538"/>
      <c r="PQB124" s="1845"/>
      <c r="PQC124" s="1538"/>
      <c r="PQD124" s="1845"/>
      <c r="PQE124" s="1538"/>
      <c r="PQF124" s="1845"/>
      <c r="PQG124" s="1538"/>
      <c r="PQH124" s="1845"/>
      <c r="PQI124" s="1538"/>
      <c r="PQJ124" s="1845"/>
      <c r="PQK124" s="1538"/>
      <c r="PQL124" s="1845"/>
      <c r="PQM124" s="1538"/>
      <c r="PQN124" s="1845"/>
      <c r="PQO124" s="1538"/>
      <c r="PQP124" s="1845"/>
      <c r="PQQ124" s="1538"/>
      <c r="PQR124" s="1845"/>
      <c r="PQS124" s="1538"/>
      <c r="PQT124" s="1845"/>
      <c r="PQU124" s="1538"/>
      <c r="PQV124" s="1845"/>
      <c r="PQW124" s="1538"/>
      <c r="PQX124" s="1845"/>
      <c r="PQY124" s="1538"/>
      <c r="PQZ124" s="1845"/>
      <c r="PRA124" s="1538"/>
      <c r="PRB124" s="1845"/>
      <c r="PRC124" s="1538"/>
      <c r="PRD124" s="1845"/>
      <c r="PRE124" s="1538"/>
      <c r="PRF124" s="1845"/>
      <c r="PRG124" s="1538"/>
      <c r="PRH124" s="1845"/>
      <c r="PRI124" s="1538"/>
      <c r="PRJ124" s="1845"/>
      <c r="PRK124" s="1538"/>
      <c r="PRL124" s="1845"/>
      <c r="PRM124" s="1538"/>
      <c r="PRN124" s="1845"/>
      <c r="PRO124" s="1538"/>
      <c r="PRP124" s="1845"/>
      <c r="PRQ124" s="1538"/>
      <c r="PRR124" s="1845"/>
      <c r="PRS124" s="1538"/>
      <c r="PRT124" s="1845"/>
      <c r="PRU124" s="1538"/>
      <c r="PRV124" s="1845"/>
      <c r="PRW124" s="1538"/>
      <c r="PRX124" s="1845"/>
      <c r="PRY124" s="1538"/>
      <c r="PRZ124" s="1845"/>
      <c r="PSA124" s="1538"/>
      <c r="PSB124" s="1845"/>
      <c r="PSC124" s="1538"/>
      <c r="PSD124" s="1845"/>
      <c r="PSE124" s="1538"/>
      <c r="PSF124" s="1845"/>
      <c r="PSG124" s="1538"/>
      <c r="PSH124" s="1845"/>
      <c r="PSI124" s="1538"/>
      <c r="PSJ124" s="1845"/>
      <c r="PSK124" s="1538"/>
      <c r="PSL124" s="1845"/>
      <c r="PSM124" s="1538"/>
      <c r="PSN124" s="1845"/>
      <c r="PSO124" s="1538"/>
      <c r="PSP124" s="1845"/>
      <c r="PSQ124" s="1538"/>
      <c r="PSR124" s="1845"/>
      <c r="PSS124" s="1538"/>
      <c r="PST124" s="1845"/>
      <c r="PSU124" s="1538"/>
      <c r="PSV124" s="1845"/>
      <c r="PSW124" s="1538"/>
      <c r="PSX124" s="1845"/>
      <c r="PSY124" s="1538"/>
      <c r="PSZ124" s="1845"/>
      <c r="PTA124" s="1538"/>
      <c r="PTB124" s="1845"/>
      <c r="PTC124" s="1538"/>
      <c r="PTD124" s="1845"/>
      <c r="PTE124" s="1538"/>
      <c r="PTF124" s="1845"/>
      <c r="PTG124" s="1538"/>
      <c r="PTH124" s="1845"/>
      <c r="PTI124" s="1538"/>
      <c r="PTJ124" s="1845"/>
      <c r="PTK124" s="1538"/>
      <c r="PTL124" s="1845"/>
      <c r="PTM124" s="1538"/>
      <c r="PTN124" s="1845"/>
      <c r="PTO124" s="1538"/>
      <c r="PTP124" s="1845"/>
      <c r="PTQ124" s="1538"/>
      <c r="PTR124" s="1845"/>
      <c r="PTS124" s="1538"/>
      <c r="PTT124" s="1845"/>
      <c r="PTU124" s="1538"/>
      <c r="PTV124" s="1845"/>
      <c r="PTW124" s="1538"/>
      <c r="PTX124" s="1845"/>
      <c r="PTY124" s="1538"/>
      <c r="PTZ124" s="1845"/>
      <c r="PUA124" s="1538"/>
      <c r="PUB124" s="1845"/>
      <c r="PUC124" s="1538"/>
      <c r="PUD124" s="1845"/>
      <c r="PUE124" s="1538"/>
      <c r="PUF124" s="1845"/>
      <c r="PUG124" s="1538"/>
      <c r="PUH124" s="1845"/>
      <c r="PUI124" s="1538"/>
      <c r="PUJ124" s="1845"/>
      <c r="PUK124" s="1538"/>
      <c r="PUL124" s="1845"/>
      <c r="PUM124" s="1538"/>
      <c r="PUN124" s="1845"/>
      <c r="PUO124" s="1538"/>
      <c r="PUP124" s="1845"/>
      <c r="PUQ124" s="1538"/>
      <c r="PUR124" s="1845"/>
      <c r="PUS124" s="1538"/>
      <c r="PUT124" s="1845"/>
      <c r="PUU124" s="1538"/>
      <c r="PUV124" s="1845"/>
      <c r="PUW124" s="1538"/>
      <c r="PUX124" s="1845"/>
      <c r="PUY124" s="1538"/>
      <c r="PUZ124" s="1845"/>
      <c r="PVA124" s="1538"/>
      <c r="PVB124" s="1845"/>
      <c r="PVC124" s="1538"/>
      <c r="PVD124" s="1845"/>
      <c r="PVE124" s="1538"/>
      <c r="PVF124" s="1845"/>
      <c r="PVG124" s="1538"/>
      <c r="PVH124" s="1845"/>
      <c r="PVI124" s="1538"/>
      <c r="PVJ124" s="1845"/>
      <c r="PVK124" s="1538"/>
      <c r="PVL124" s="1845"/>
      <c r="PVM124" s="1538"/>
      <c r="PVN124" s="1845"/>
      <c r="PVO124" s="1538"/>
      <c r="PVP124" s="1845"/>
      <c r="PVQ124" s="1538"/>
      <c r="PVR124" s="1845"/>
      <c r="PVS124" s="1538"/>
      <c r="PVT124" s="1845"/>
      <c r="PVU124" s="1538"/>
      <c r="PVV124" s="1845"/>
      <c r="PVW124" s="1538"/>
      <c r="PVX124" s="1845"/>
      <c r="PVY124" s="1538"/>
      <c r="PVZ124" s="1845"/>
      <c r="PWA124" s="1538"/>
      <c r="PWB124" s="1845"/>
      <c r="PWC124" s="1538"/>
      <c r="PWD124" s="1845"/>
      <c r="PWE124" s="1538"/>
      <c r="PWF124" s="1845"/>
      <c r="PWG124" s="1538"/>
      <c r="PWH124" s="1845"/>
      <c r="PWI124" s="1538"/>
      <c r="PWJ124" s="1845"/>
      <c r="PWK124" s="1538"/>
      <c r="PWL124" s="1845"/>
      <c r="PWM124" s="1538"/>
      <c r="PWN124" s="1845"/>
      <c r="PWO124" s="1538"/>
      <c r="PWP124" s="1845"/>
      <c r="PWQ124" s="1538"/>
      <c r="PWR124" s="1845"/>
      <c r="PWS124" s="1538"/>
      <c r="PWT124" s="1845"/>
      <c r="PWU124" s="1538"/>
      <c r="PWV124" s="1845"/>
      <c r="PWW124" s="1538"/>
      <c r="PWX124" s="1845"/>
      <c r="PWY124" s="1538"/>
      <c r="PWZ124" s="1845"/>
      <c r="PXA124" s="1538"/>
      <c r="PXB124" s="1845"/>
      <c r="PXC124" s="1538"/>
      <c r="PXD124" s="1845"/>
      <c r="PXE124" s="1538"/>
      <c r="PXF124" s="1845"/>
      <c r="PXG124" s="1538"/>
      <c r="PXH124" s="1845"/>
      <c r="PXI124" s="1538"/>
      <c r="PXJ124" s="1845"/>
      <c r="PXK124" s="1538"/>
      <c r="PXL124" s="1845"/>
      <c r="PXM124" s="1538"/>
      <c r="PXN124" s="1845"/>
      <c r="PXO124" s="1538"/>
      <c r="PXP124" s="1845"/>
      <c r="PXQ124" s="1538"/>
      <c r="PXR124" s="1845"/>
      <c r="PXS124" s="1538"/>
      <c r="PXT124" s="1845"/>
      <c r="PXU124" s="1538"/>
      <c r="PXV124" s="1845"/>
      <c r="PXW124" s="1538"/>
      <c r="PXX124" s="1845"/>
      <c r="PXY124" s="1538"/>
      <c r="PXZ124" s="1845"/>
      <c r="PYA124" s="1538"/>
      <c r="PYB124" s="1845"/>
      <c r="PYC124" s="1538"/>
      <c r="PYD124" s="1845"/>
      <c r="PYE124" s="1538"/>
      <c r="PYF124" s="1845"/>
      <c r="PYG124" s="1538"/>
      <c r="PYH124" s="1845"/>
      <c r="PYI124" s="1538"/>
      <c r="PYJ124" s="1845"/>
      <c r="PYK124" s="1538"/>
      <c r="PYL124" s="1845"/>
      <c r="PYM124" s="1538"/>
      <c r="PYN124" s="1845"/>
      <c r="PYO124" s="1538"/>
      <c r="PYP124" s="1845"/>
      <c r="PYQ124" s="1538"/>
      <c r="PYR124" s="1845"/>
      <c r="PYS124" s="1538"/>
      <c r="PYT124" s="1845"/>
      <c r="PYU124" s="1538"/>
      <c r="PYV124" s="1845"/>
      <c r="PYW124" s="1538"/>
      <c r="PYX124" s="1845"/>
      <c r="PYY124" s="1538"/>
      <c r="PYZ124" s="1845"/>
      <c r="PZA124" s="1538"/>
      <c r="PZB124" s="1845"/>
      <c r="PZC124" s="1538"/>
      <c r="PZD124" s="1845"/>
      <c r="PZE124" s="1538"/>
      <c r="PZF124" s="1845"/>
      <c r="PZG124" s="1538"/>
      <c r="PZH124" s="1845"/>
      <c r="PZI124" s="1538"/>
      <c r="PZJ124" s="1845"/>
      <c r="PZK124" s="1538"/>
      <c r="PZL124" s="1845"/>
      <c r="PZM124" s="1538"/>
      <c r="PZN124" s="1845"/>
      <c r="PZO124" s="1538"/>
      <c r="PZP124" s="1845"/>
      <c r="PZQ124" s="1538"/>
      <c r="PZR124" s="1845"/>
      <c r="PZS124" s="1538"/>
      <c r="PZT124" s="1845"/>
      <c r="PZU124" s="1538"/>
      <c r="PZV124" s="1845"/>
      <c r="PZW124" s="1538"/>
      <c r="PZX124" s="1845"/>
      <c r="PZY124" s="1538"/>
      <c r="PZZ124" s="1845"/>
      <c r="QAA124" s="1538"/>
      <c r="QAB124" s="1845"/>
      <c r="QAC124" s="1538"/>
      <c r="QAD124" s="1845"/>
      <c r="QAE124" s="1538"/>
      <c r="QAF124" s="1845"/>
      <c r="QAG124" s="1538"/>
      <c r="QAH124" s="1845"/>
      <c r="QAI124" s="1538"/>
      <c r="QAJ124" s="1845"/>
      <c r="QAK124" s="1538"/>
      <c r="QAL124" s="1845"/>
      <c r="QAM124" s="1538"/>
      <c r="QAN124" s="1845"/>
      <c r="QAO124" s="1538"/>
      <c r="QAP124" s="1845"/>
      <c r="QAQ124" s="1538"/>
      <c r="QAR124" s="1845"/>
      <c r="QAS124" s="1538"/>
      <c r="QAT124" s="1845"/>
      <c r="QAU124" s="1538"/>
      <c r="QAV124" s="1845"/>
      <c r="QAW124" s="1538"/>
      <c r="QAX124" s="1845"/>
      <c r="QAY124" s="1538"/>
      <c r="QAZ124" s="1845"/>
      <c r="QBA124" s="1538"/>
      <c r="QBB124" s="1845"/>
      <c r="QBC124" s="1538"/>
      <c r="QBD124" s="1845"/>
      <c r="QBE124" s="1538"/>
      <c r="QBF124" s="1845"/>
      <c r="QBG124" s="1538"/>
      <c r="QBH124" s="1845"/>
      <c r="QBI124" s="1538"/>
      <c r="QBJ124" s="1845"/>
      <c r="QBK124" s="1538"/>
      <c r="QBL124" s="1845"/>
      <c r="QBM124" s="1538"/>
      <c r="QBN124" s="1845"/>
      <c r="QBO124" s="1538"/>
      <c r="QBP124" s="1845"/>
      <c r="QBQ124" s="1538"/>
      <c r="QBR124" s="1845"/>
      <c r="QBS124" s="1538"/>
      <c r="QBT124" s="1845"/>
      <c r="QBU124" s="1538"/>
      <c r="QBV124" s="1845"/>
      <c r="QBW124" s="1538"/>
      <c r="QBX124" s="1845"/>
      <c r="QBY124" s="1538"/>
      <c r="QBZ124" s="1845"/>
      <c r="QCA124" s="1538"/>
      <c r="QCB124" s="1845"/>
      <c r="QCC124" s="1538"/>
      <c r="QCD124" s="1845"/>
      <c r="QCE124" s="1538"/>
      <c r="QCF124" s="1845"/>
      <c r="QCG124" s="1538"/>
      <c r="QCH124" s="1845"/>
      <c r="QCI124" s="1538"/>
      <c r="QCJ124" s="1845"/>
      <c r="QCK124" s="1538"/>
      <c r="QCL124" s="1845"/>
      <c r="QCM124" s="1538"/>
      <c r="QCN124" s="1845"/>
      <c r="QCO124" s="1538"/>
      <c r="QCP124" s="1845"/>
      <c r="QCQ124" s="1538"/>
      <c r="QCR124" s="1845"/>
      <c r="QCS124" s="1538"/>
      <c r="QCT124" s="1845"/>
      <c r="QCU124" s="1538"/>
      <c r="QCV124" s="1845"/>
      <c r="QCW124" s="1538"/>
      <c r="QCX124" s="1845"/>
      <c r="QCY124" s="1538"/>
      <c r="QCZ124" s="1845"/>
      <c r="QDA124" s="1538"/>
      <c r="QDB124" s="1845"/>
      <c r="QDC124" s="1538"/>
      <c r="QDD124" s="1845"/>
      <c r="QDE124" s="1538"/>
      <c r="QDF124" s="1845"/>
      <c r="QDG124" s="1538"/>
      <c r="QDH124" s="1845"/>
      <c r="QDI124" s="1538"/>
      <c r="QDJ124" s="1845"/>
      <c r="QDK124" s="1538"/>
      <c r="QDL124" s="1845"/>
      <c r="QDM124" s="1538"/>
      <c r="QDN124" s="1845"/>
      <c r="QDO124" s="1538"/>
      <c r="QDP124" s="1845"/>
      <c r="QDQ124" s="1538"/>
      <c r="QDR124" s="1845"/>
      <c r="QDS124" s="1538"/>
      <c r="QDT124" s="1845"/>
      <c r="QDU124" s="1538"/>
      <c r="QDV124" s="1845"/>
      <c r="QDW124" s="1538"/>
      <c r="QDX124" s="1845"/>
      <c r="QDY124" s="1538"/>
      <c r="QDZ124" s="1845"/>
      <c r="QEA124" s="1538"/>
      <c r="QEB124" s="1845"/>
      <c r="QEC124" s="1538"/>
      <c r="QED124" s="1845"/>
      <c r="QEE124" s="1538"/>
      <c r="QEF124" s="1845"/>
      <c r="QEG124" s="1538"/>
      <c r="QEH124" s="1845"/>
      <c r="QEI124" s="1538"/>
      <c r="QEJ124" s="1845"/>
      <c r="QEK124" s="1538"/>
      <c r="QEL124" s="1845"/>
      <c r="QEM124" s="1538"/>
      <c r="QEN124" s="1845"/>
      <c r="QEO124" s="1538"/>
      <c r="QEP124" s="1845"/>
      <c r="QEQ124" s="1538"/>
      <c r="QER124" s="1845"/>
      <c r="QES124" s="1538"/>
      <c r="QET124" s="1845"/>
      <c r="QEU124" s="1538"/>
      <c r="QEV124" s="1845"/>
      <c r="QEW124" s="1538"/>
      <c r="QEX124" s="1845"/>
      <c r="QEY124" s="1538"/>
      <c r="QEZ124" s="1845"/>
      <c r="QFA124" s="1538"/>
      <c r="QFB124" s="1845"/>
      <c r="QFC124" s="1538"/>
      <c r="QFD124" s="1845"/>
      <c r="QFE124" s="1538"/>
      <c r="QFF124" s="1845"/>
      <c r="QFG124" s="1538"/>
      <c r="QFH124" s="1845"/>
      <c r="QFI124" s="1538"/>
      <c r="QFJ124" s="1845"/>
      <c r="QFK124" s="1538"/>
      <c r="QFL124" s="1845"/>
      <c r="QFM124" s="1538"/>
      <c r="QFN124" s="1845"/>
      <c r="QFO124" s="1538"/>
      <c r="QFP124" s="1845"/>
      <c r="QFQ124" s="1538"/>
      <c r="QFR124" s="1845"/>
      <c r="QFS124" s="1538"/>
      <c r="QFT124" s="1845"/>
      <c r="QFU124" s="1538"/>
      <c r="QFV124" s="1845"/>
      <c r="QFW124" s="1538"/>
      <c r="QFX124" s="1845"/>
      <c r="QFY124" s="1538"/>
      <c r="QFZ124" s="1845"/>
      <c r="QGA124" s="1538"/>
      <c r="QGB124" s="1845"/>
      <c r="QGC124" s="1538"/>
      <c r="QGD124" s="1845"/>
      <c r="QGE124" s="1538"/>
      <c r="QGF124" s="1845"/>
      <c r="QGG124" s="1538"/>
      <c r="QGH124" s="1845"/>
      <c r="QGI124" s="1538"/>
      <c r="QGJ124" s="1845"/>
      <c r="QGK124" s="1538"/>
      <c r="QGL124" s="1845"/>
      <c r="QGM124" s="1538"/>
      <c r="QGN124" s="1845"/>
      <c r="QGO124" s="1538"/>
      <c r="QGP124" s="1845"/>
      <c r="QGQ124" s="1538"/>
      <c r="QGR124" s="1845"/>
      <c r="QGS124" s="1538"/>
      <c r="QGT124" s="1845"/>
      <c r="QGU124" s="1538"/>
      <c r="QGV124" s="1845"/>
      <c r="QGW124" s="1538"/>
      <c r="QGX124" s="1845"/>
      <c r="QGY124" s="1538"/>
      <c r="QGZ124" s="1845"/>
      <c r="QHA124" s="1538"/>
      <c r="QHB124" s="1845"/>
      <c r="QHC124" s="1538"/>
      <c r="QHD124" s="1845"/>
      <c r="QHE124" s="1538"/>
      <c r="QHF124" s="1845"/>
      <c r="QHG124" s="1538"/>
      <c r="QHH124" s="1845"/>
      <c r="QHI124" s="1538"/>
      <c r="QHJ124" s="1845"/>
      <c r="QHK124" s="1538"/>
      <c r="QHL124" s="1845"/>
      <c r="QHM124" s="1538"/>
      <c r="QHN124" s="1845"/>
      <c r="QHO124" s="1538"/>
      <c r="QHP124" s="1845"/>
      <c r="QHQ124" s="1538"/>
      <c r="QHR124" s="1845"/>
      <c r="QHS124" s="1538"/>
      <c r="QHT124" s="1845"/>
      <c r="QHU124" s="1538"/>
      <c r="QHV124" s="1845"/>
      <c r="QHW124" s="1538"/>
      <c r="QHX124" s="1845"/>
      <c r="QHY124" s="1538"/>
      <c r="QHZ124" s="1845"/>
      <c r="QIA124" s="1538"/>
      <c r="QIB124" s="1845"/>
      <c r="QIC124" s="1538"/>
      <c r="QID124" s="1845"/>
      <c r="QIE124" s="1538"/>
      <c r="QIF124" s="1845"/>
      <c r="QIG124" s="1538"/>
      <c r="QIH124" s="1845"/>
      <c r="QII124" s="1538"/>
      <c r="QIJ124" s="1845"/>
      <c r="QIK124" s="1538"/>
      <c r="QIL124" s="1845"/>
      <c r="QIM124" s="1538"/>
      <c r="QIN124" s="1845"/>
      <c r="QIO124" s="1538"/>
      <c r="QIP124" s="1845"/>
      <c r="QIQ124" s="1538"/>
      <c r="QIR124" s="1845"/>
      <c r="QIS124" s="1538"/>
      <c r="QIT124" s="1845"/>
      <c r="QIU124" s="1538"/>
      <c r="QIV124" s="1845"/>
      <c r="QIW124" s="1538"/>
      <c r="QIX124" s="1845"/>
      <c r="QIY124" s="1538"/>
      <c r="QIZ124" s="1845"/>
      <c r="QJA124" s="1538"/>
      <c r="QJB124" s="1845"/>
      <c r="QJC124" s="1538"/>
      <c r="QJD124" s="1845"/>
      <c r="QJE124" s="1538"/>
      <c r="QJF124" s="1845"/>
      <c r="QJG124" s="1538"/>
      <c r="QJH124" s="1845"/>
      <c r="QJI124" s="1538"/>
      <c r="QJJ124" s="1845"/>
      <c r="QJK124" s="1538"/>
      <c r="QJL124" s="1845"/>
      <c r="QJM124" s="1538"/>
      <c r="QJN124" s="1845"/>
      <c r="QJO124" s="1538"/>
      <c r="QJP124" s="1845"/>
      <c r="QJQ124" s="1538"/>
      <c r="QJR124" s="1845"/>
      <c r="QJS124" s="1538"/>
      <c r="QJT124" s="1845"/>
      <c r="QJU124" s="1538"/>
      <c r="QJV124" s="1845"/>
      <c r="QJW124" s="1538"/>
      <c r="QJX124" s="1845"/>
      <c r="QJY124" s="1538"/>
      <c r="QJZ124" s="1845"/>
      <c r="QKA124" s="1538"/>
      <c r="QKB124" s="1845"/>
      <c r="QKC124" s="1538"/>
      <c r="QKD124" s="1845"/>
      <c r="QKE124" s="1538"/>
      <c r="QKF124" s="1845"/>
      <c r="QKG124" s="1538"/>
      <c r="QKH124" s="1845"/>
      <c r="QKI124" s="1538"/>
      <c r="QKJ124" s="1845"/>
      <c r="QKK124" s="1538"/>
      <c r="QKL124" s="1845"/>
      <c r="QKM124" s="1538"/>
      <c r="QKN124" s="1845"/>
      <c r="QKO124" s="1538"/>
      <c r="QKP124" s="1845"/>
      <c r="QKQ124" s="1538"/>
      <c r="QKR124" s="1845"/>
      <c r="QKS124" s="1538"/>
      <c r="QKT124" s="1845"/>
      <c r="QKU124" s="1538"/>
      <c r="QKV124" s="1845"/>
      <c r="QKW124" s="1538"/>
      <c r="QKX124" s="1845"/>
      <c r="QKY124" s="1538"/>
      <c r="QKZ124" s="1845"/>
      <c r="QLA124" s="1538"/>
      <c r="QLB124" s="1845"/>
      <c r="QLC124" s="1538"/>
      <c r="QLD124" s="1845"/>
      <c r="QLE124" s="1538"/>
      <c r="QLF124" s="1845"/>
      <c r="QLG124" s="1538"/>
      <c r="QLH124" s="1845"/>
      <c r="QLI124" s="1538"/>
      <c r="QLJ124" s="1845"/>
      <c r="QLK124" s="1538"/>
      <c r="QLL124" s="1845"/>
      <c r="QLM124" s="1538"/>
      <c r="QLN124" s="1845"/>
      <c r="QLO124" s="1538"/>
      <c r="QLP124" s="1845"/>
      <c r="QLQ124" s="1538"/>
      <c r="QLR124" s="1845"/>
      <c r="QLS124" s="1538"/>
      <c r="QLT124" s="1845"/>
      <c r="QLU124" s="1538"/>
      <c r="QLV124" s="1845"/>
      <c r="QLW124" s="1538"/>
      <c r="QLX124" s="1845"/>
      <c r="QLY124" s="1538"/>
      <c r="QLZ124" s="1845"/>
      <c r="QMA124" s="1538"/>
      <c r="QMB124" s="1845"/>
      <c r="QMC124" s="1538"/>
      <c r="QMD124" s="1845"/>
      <c r="QME124" s="1538"/>
      <c r="QMF124" s="1845"/>
      <c r="QMG124" s="1538"/>
      <c r="QMH124" s="1845"/>
      <c r="QMI124" s="1538"/>
      <c r="QMJ124" s="1845"/>
      <c r="QMK124" s="1538"/>
      <c r="QML124" s="1845"/>
      <c r="QMM124" s="1538"/>
      <c r="QMN124" s="1845"/>
      <c r="QMO124" s="1538"/>
      <c r="QMP124" s="1845"/>
      <c r="QMQ124" s="1538"/>
      <c r="QMR124" s="1845"/>
      <c r="QMS124" s="1538"/>
      <c r="QMT124" s="1845"/>
      <c r="QMU124" s="1538"/>
      <c r="QMV124" s="1845"/>
      <c r="QMW124" s="1538"/>
      <c r="QMX124" s="1845"/>
      <c r="QMY124" s="1538"/>
      <c r="QMZ124" s="1845"/>
      <c r="QNA124" s="1538"/>
      <c r="QNB124" s="1845"/>
      <c r="QNC124" s="1538"/>
      <c r="QND124" s="1845"/>
      <c r="QNE124" s="1538"/>
      <c r="QNF124" s="1845"/>
      <c r="QNG124" s="1538"/>
      <c r="QNH124" s="1845"/>
      <c r="QNI124" s="1538"/>
      <c r="QNJ124" s="1845"/>
      <c r="QNK124" s="1538"/>
      <c r="QNL124" s="1845"/>
      <c r="QNM124" s="1538"/>
      <c r="QNN124" s="1845"/>
      <c r="QNO124" s="1538"/>
      <c r="QNP124" s="1845"/>
      <c r="QNQ124" s="1538"/>
      <c r="QNR124" s="1845"/>
      <c r="QNS124" s="1538"/>
      <c r="QNT124" s="1845"/>
      <c r="QNU124" s="1538"/>
      <c r="QNV124" s="1845"/>
      <c r="QNW124" s="1538"/>
      <c r="QNX124" s="1845"/>
      <c r="QNY124" s="1538"/>
      <c r="QNZ124" s="1845"/>
      <c r="QOA124" s="1538"/>
      <c r="QOB124" s="1845"/>
      <c r="QOC124" s="1538"/>
      <c r="QOD124" s="1845"/>
      <c r="QOE124" s="1538"/>
      <c r="QOF124" s="1845"/>
      <c r="QOG124" s="1538"/>
      <c r="QOH124" s="1845"/>
      <c r="QOI124" s="1538"/>
      <c r="QOJ124" s="1845"/>
      <c r="QOK124" s="1538"/>
      <c r="QOL124" s="1845"/>
      <c r="QOM124" s="1538"/>
      <c r="QON124" s="1845"/>
      <c r="QOO124" s="1538"/>
      <c r="QOP124" s="1845"/>
      <c r="QOQ124" s="1538"/>
      <c r="QOR124" s="1845"/>
      <c r="QOS124" s="1538"/>
      <c r="QOT124" s="1845"/>
      <c r="QOU124" s="1538"/>
      <c r="QOV124" s="1845"/>
      <c r="QOW124" s="1538"/>
      <c r="QOX124" s="1845"/>
      <c r="QOY124" s="1538"/>
      <c r="QOZ124" s="1845"/>
      <c r="QPA124" s="1538"/>
      <c r="QPB124" s="1845"/>
      <c r="QPC124" s="1538"/>
      <c r="QPD124" s="1845"/>
      <c r="QPE124" s="1538"/>
      <c r="QPF124" s="1845"/>
      <c r="QPG124" s="1538"/>
      <c r="QPH124" s="1845"/>
      <c r="QPI124" s="1538"/>
      <c r="QPJ124" s="1845"/>
      <c r="QPK124" s="1538"/>
      <c r="QPL124" s="1845"/>
      <c r="QPM124" s="1538"/>
      <c r="QPN124" s="1845"/>
      <c r="QPO124" s="1538"/>
      <c r="QPP124" s="1845"/>
      <c r="QPQ124" s="1538"/>
      <c r="QPR124" s="1845"/>
      <c r="QPS124" s="1538"/>
      <c r="QPT124" s="1845"/>
      <c r="QPU124" s="1538"/>
      <c r="QPV124" s="1845"/>
      <c r="QPW124" s="1538"/>
      <c r="QPX124" s="1845"/>
      <c r="QPY124" s="1538"/>
      <c r="QPZ124" s="1845"/>
      <c r="QQA124" s="1538"/>
      <c r="QQB124" s="1845"/>
      <c r="QQC124" s="1538"/>
      <c r="QQD124" s="1845"/>
      <c r="QQE124" s="1538"/>
      <c r="QQF124" s="1845"/>
      <c r="QQG124" s="1538"/>
      <c r="QQH124" s="1845"/>
      <c r="QQI124" s="1538"/>
      <c r="QQJ124" s="1845"/>
      <c r="QQK124" s="1538"/>
      <c r="QQL124" s="1845"/>
      <c r="QQM124" s="1538"/>
      <c r="QQN124" s="1845"/>
      <c r="QQO124" s="1538"/>
      <c r="QQP124" s="1845"/>
      <c r="QQQ124" s="1538"/>
      <c r="QQR124" s="1845"/>
      <c r="QQS124" s="1538"/>
      <c r="QQT124" s="1845"/>
      <c r="QQU124" s="1538"/>
      <c r="QQV124" s="1845"/>
      <c r="QQW124" s="1538"/>
      <c r="QQX124" s="1845"/>
      <c r="QQY124" s="1538"/>
      <c r="QQZ124" s="1845"/>
      <c r="QRA124" s="1538"/>
      <c r="QRB124" s="1845"/>
      <c r="QRC124" s="1538"/>
      <c r="QRD124" s="1845"/>
      <c r="QRE124" s="1538"/>
      <c r="QRF124" s="1845"/>
      <c r="QRG124" s="1538"/>
      <c r="QRH124" s="1845"/>
      <c r="QRI124" s="1538"/>
      <c r="QRJ124" s="1845"/>
      <c r="QRK124" s="1538"/>
      <c r="QRL124" s="1845"/>
      <c r="QRM124" s="1538"/>
      <c r="QRN124" s="1845"/>
      <c r="QRO124" s="1538"/>
      <c r="QRP124" s="1845"/>
      <c r="QRQ124" s="1538"/>
      <c r="QRR124" s="1845"/>
      <c r="QRS124" s="1538"/>
      <c r="QRT124" s="1845"/>
      <c r="QRU124" s="1538"/>
      <c r="QRV124" s="1845"/>
      <c r="QRW124" s="1538"/>
      <c r="QRX124" s="1845"/>
      <c r="QRY124" s="1538"/>
      <c r="QRZ124" s="1845"/>
      <c r="QSA124" s="1538"/>
      <c r="QSB124" s="1845"/>
      <c r="QSC124" s="1538"/>
      <c r="QSD124" s="1845"/>
      <c r="QSE124" s="1538"/>
      <c r="QSF124" s="1845"/>
      <c r="QSG124" s="1538"/>
      <c r="QSH124" s="1845"/>
      <c r="QSI124" s="1538"/>
      <c r="QSJ124" s="1845"/>
      <c r="QSK124" s="1538"/>
      <c r="QSL124" s="1845"/>
      <c r="QSM124" s="1538"/>
      <c r="QSN124" s="1845"/>
      <c r="QSO124" s="1538"/>
      <c r="QSP124" s="1845"/>
      <c r="QSQ124" s="1538"/>
      <c r="QSR124" s="1845"/>
      <c r="QSS124" s="1538"/>
      <c r="QST124" s="1845"/>
      <c r="QSU124" s="1538"/>
      <c r="QSV124" s="1845"/>
      <c r="QSW124" s="1538"/>
      <c r="QSX124" s="1845"/>
      <c r="QSY124" s="1538"/>
      <c r="QSZ124" s="1845"/>
      <c r="QTA124" s="1538"/>
      <c r="QTB124" s="1845"/>
      <c r="QTC124" s="1538"/>
      <c r="QTD124" s="1845"/>
      <c r="QTE124" s="1538"/>
      <c r="QTF124" s="1845"/>
      <c r="QTG124" s="1538"/>
      <c r="QTH124" s="1845"/>
      <c r="QTI124" s="1538"/>
      <c r="QTJ124" s="1845"/>
      <c r="QTK124" s="1538"/>
      <c r="QTL124" s="1845"/>
      <c r="QTM124" s="1538"/>
      <c r="QTN124" s="1845"/>
      <c r="QTO124" s="1538"/>
      <c r="QTP124" s="1845"/>
      <c r="QTQ124" s="1538"/>
      <c r="QTR124" s="1845"/>
      <c r="QTS124" s="1538"/>
      <c r="QTT124" s="1845"/>
      <c r="QTU124" s="1538"/>
      <c r="QTV124" s="1845"/>
      <c r="QTW124" s="1538"/>
      <c r="QTX124" s="1845"/>
      <c r="QTY124" s="1538"/>
      <c r="QTZ124" s="1845"/>
      <c r="QUA124" s="1538"/>
      <c r="QUB124" s="1845"/>
      <c r="QUC124" s="1538"/>
      <c r="QUD124" s="1845"/>
      <c r="QUE124" s="1538"/>
      <c r="QUF124" s="1845"/>
      <c r="QUG124" s="1538"/>
      <c r="QUH124" s="1845"/>
      <c r="QUI124" s="1538"/>
      <c r="QUJ124" s="1845"/>
      <c r="QUK124" s="1538"/>
      <c r="QUL124" s="1845"/>
      <c r="QUM124" s="1538"/>
      <c r="QUN124" s="1845"/>
      <c r="QUO124" s="1538"/>
      <c r="QUP124" s="1845"/>
      <c r="QUQ124" s="1538"/>
      <c r="QUR124" s="1845"/>
      <c r="QUS124" s="1538"/>
      <c r="QUT124" s="1845"/>
      <c r="QUU124" s="1538"/>
      <c r="QUV124" s="1845"/>
      <c r="QUW124" s="1538"/>
      <c r="QUX124" s="1845"/>
      <c r="QUY124" s="1538"/>
      <c r="QUZ124" s="1845"/>
      <c r="QVA124" s="1538"/>
      <c r="QVB124" s="1845"/>
      <c r="QVC124" s="1538"/>
      <c r="QVD124" s="1845"/>
      <c r="QVE124" s="1538"/>
      <c r="QVF124" s="1845"/>
      <c r="QVG124" s="1538"/>
      <c r="QVH124" s="1845"/>
      <c r="QVI124" s="1538"/>
      <c r="QVJ124" s="1845"/>
      <c r="QVK124" s="1538"/>
      <c r="QVL124" s="1845"/>
      <c r="QVM124" s="1538"/>
      <c r="QVN124" s="1845"/>
      <c r="QVO124" s="1538"/>
      <c r="QVP124" s="1845"/>
      <c r="QVQ124" s="1538"/>
      <c r="QVR124" s="1845"/>
      <c r="QVS124" s="1538"/>
      <c r="QVT124" s="1845"/>
      <c r="QVU124" s="1538"/>
      <c r="QVV124" s="1845"/>
      <c r="QVW124" s="1538"/>
      <c r="QVX124" s="1845"/>
      <c r="QVY124" s="1538"/>
      <c r="QVZ124" s="1845"/>
      <c r="QWA124" s="1538"/>
      <c r="QWB124" s="1845"/>
      <c r="QWC124" s="1538"/>
      <c r="QWD124" s="1845"/>
      <c r="QWE124" s="1538"/>
      <c r="QWF124" s="1845"/>
      <c r="QWG124" s="1538"/>
      <c r="QWH124" s="1845"/>
      <c r="QWI124" s="1538"/>
      <c r="QWJ124" s="1845"/>
      <c r="QWK124" s="1538"/>
      <c r="QWL124" s="1845"/>
      <c r="QWM124" s="1538"/>
      <c r="QWN124" s="1845"/>
      <c r="QWO124" s="1538"/>
      <c r="QWP124" s="1845"/>
      <c r="QWQ124" s="1538"/>
      <c r="QWR124" s="1845"/>
      <c r="QWS124" s="1538"/>
      <c r="QWT124" s="1845"/>
      <c r="QWU124" s="1538"/>
      <c r="QWV124" s="1845"/>
      <c r="QWW124" s="1538"/>
      <c r="QWX124" s="1845"/>
      <c r="QWY124" s="1538"/>
      <c r="QWZ124" s="1845"/>
      <c r="QXA124" s="1538"/>
      <c r="QXB124" s="1845"/>
      <c r="QXC124" s="1538"/>
      <c r="QXD124" s="1845"/>
      <c r="QXE124" s="1538"/>
      <c r="QXF124" s="1845"/>
      <c r="QXG124" s="1538"/>
      <c r="QXH124" s="1845"/>
      <c r="QXI124" s="1538"/>
      <c r="QXJ124" s="1845"/>
      <c r="QXK124" s="1538"/>
      <c r="QXL124" s="1845"/>
      <c r="QXM124" s="1538"/>
      <c r="QXN124" s="1845"/>
      <c r="QXO124" s="1538"/>
      <c r="QXP124" s="1845"/>
      <c r="QXQ124" s="1538"/>
      <c r="QXR124" s="1845"/>
      <c r="QXS124" s="1538"/>
      <c r="QXT124" s="1845"/>
      <c r="QXU124" s="1538"/>
      <c r="QXV124" s="1845"/>
      <c r="QXW124" s="1538"/>
      <c r="QXX124" s="1845"/>
      <c r="QXY124" s="1538"/>
      <c r="QXZ124" s="1845"/>
      <c r="QYA124" s="1538"/>
      <c r="QYB124" s="1845"/>
      <c r="QYC124" s="1538"/>
      <c r="QYD124" s="1845"/>
      <c r="QYE124" s="1538"/>
      <c r="QYF124" s="1845"/>
      <c r="QYG124" s="1538"/>
      <c r="QYH124" s="1845"/>
      <c r="QYI124" s="1538"/>
      <c r="QYJ124" s="1845"/>
      <c r="QYK124" s="1538"/>
      <c r="QYL124" s="1845"/>
      <c r="QYM124" s="1538"/>
      <c r="QYN124" s="1845"/>
      <c r="QYO124" s="1538"/>
      <c r="QYP124" s="1845"/>
      <c r="QYQ124" s="1538"/>
      <c r="QYR124" s="1845"/>
      <c r="QYS124" s="1538"/>
      <c r="QYT124" s="1845"/>
      <c r="QYU124" s="1538"/>
      <c r="QYV124" s="1845"/>
      <c r="QYW124" s="1538"/>
      <c r="QYX124" s="1845"/>
      <c r="QYY124" s="1538"/>
      <c r="QYZ124" s="1845"/>
      <c r="QZA124" s="1538"/>
      <c r="QZB124" s="1845"/>
      <c r="QZC124" s="1538"/>
      <c r="QZD124" s="1845"/>
      <c r="QZE124" s="1538"/>
      <c r="QZF124" s="1845"/>
      <c r="QZG124" s="1538"/>
      <c r="QZH124" s="1845"/>
      <c r="QZI124" s="1538"/>
      <c r="QZJ124" s="1845"/>
      <c r="QZK124" s="1538"/>
      <c r="QZL124" s="1845"/>
      <c r="QZM124" s="1538"/>
      <c r="QZN124" s="1845"/>
      <c r="QZO124" s="1538"/>
      <c r="QZP124" s="1845"/>
      <c r="QZQ124" s="1538"/>
      <c r="QZR124" s="1845"/>
      <c r="QZS124" s="1538"/>
      <c r="QZT124" s="1845"/>
      <c r="QZU124" s="1538"/>
      <c r="QZV124" s="1845"/>
      <c r="QZW124" s="1538"/>
      <c r="QZX124" s="1845"/>
      <c r="QZY124" s="1538"/>
      <c r="QZZ124" s="1845"/>
      <c r="RAA124" s="1538"/>
      <c r="RAB124" s="1845"/>
      <c r="RAC124" s="1538"/>
      <c r="RAD124" s="1845"/>
      <c r="RAE124" s="1538"/>
      <c r="RAF124" s="1845"/>
      <c r="RAG124" s="1538"/>
      <c r="RAH124" s="1845"/>
      <c r="RAI124" s="1538"/>
      <c r="RAJ124" s="1845"/>
      <c r="RAK124" s="1538"/>
      <c r="RAL124" s="1845"/>
      <c r="RAM124" s="1538"/>
      <c r="RAN124" s="1845"/>
      <c r="RAO124" s="1538"/>
      <c r="RAP124" s="1845"/>
      <c r="RAQ124" s="1538"/>
      <c r="RAR124" s="1845"/>
      <c r="RAS124" s="1538"/>
      <c r="RAT124" s="1845"/>
      <c r="RAU124" s="1538"/>
      <c r="RAV124" s="1845"/>
      <c r="RAW124" s="1538"/>
      <c r="RAX124" s="1845"/>
      <c r="RAY124" s="1538"/>
      <c r="RAZ124" s="1845"/>
      <c r="RBA124" s="1538"/>
      <c r="RBB124" s="1845"/>
      <c r="RBC124" s="1538"/>
      <c r="RBD124" s="1845"/>
      <c r="RBE124" s="1538"/>
      <c r="RBF124" s="1845"/>
      <c r="RBG124" s="1538"/>
      <c r="RBH124" s="1845"/>
      <c r="RBI124" s="1538"/>
      <c r="RBJ124" s="1845"/>
      <c r="RBK124" s="1538"/>
      <c r="RBL124" s="1845"/>
      <c r="RBM124" s="1538"/>
      <c r="RBN124" s="1845"/>
      <c r="RBO124" s="1538"/>
      <c r="RBP124" s="1845"/>
      <c r="RBQ124" s="1538"/>
      <c r="RBR124" s="1845"/>
      <c r="RBS124" s="1538"/>
      <c r="RBT124" s="1845"/>
      <c r="RBU124" s="1538"/>
      <c r="RBV124" s="1845"/>
      <c r="RBW124" s="1538"/>
      <c r="RBX124" s="1845"/>
      <c r="RBY124" s="1538"/>
      <c r="RBZ124" s="1845"/>
      <c r="RCA124" s="1538"/>
      <c r="RCB124" s="1845"/>
      <c r="RCC124" s="1538"/>
      <c r="RCD124" s="1845"/>
      <c r="RCE124" s="1538"/>
      <c r="RCF124" s="1845"/>
      <c r="RCG124" s="1538"/>
      <c r="RCH124" s="1845"/>
      <c r="RCI124" s="1538"/>
      <c r="RCJ124" s="1845"/>
      <c r="RCK124" s="1538"/>
      <c r="RCL124" s="1845"/>
      <c r="RCM124" s="1538"/>
      <c r="RCN124" s="1845"/>
      <c r="RCO124" s="1538"/>
      <c r="RCP124" s="1845"/>
      <c r="RCQ124" s="1538"/>
      <c r="RCR124" s="1845"/>
      <c r="RCS124" s="1538"/>
      <c r="RCT124" s="1845"/>
      <c r="RCU124" s="1538"/>
      <c r="RCV124" s="1845"/>
      <c r="RCW124" s="1538"/>
      <c r="RCX124" s="1845"/>
      <c r="RCY124" s="1538"/>
      <c r="RCZ124" s="1845"/>
      <c r="RDA124" s="1538"/>
      <c r="RDB124" s="1845"/>
      <c r="RDC124" s="1538"/>
      <c r="RDD124" s="1845"/>
      <c r="RDE124" s="1538"/>
      <c r="RDF124" s="1845"/>
      <c r="RDG124" s="1538"/>
      <c r="RDH124" s="1845"/>
      <c r="RDI124" s="1538"/>
      <c r="RDJ124" s="1845"/>
      <c r="RDK124" s="1538"/>
      <c r="RDL124" s="1845"/>
      <c r="RDM124" s="1538"/>
      <c r="RDN124" s="1845"/>
      <c r="RDO124" s="1538"/>
      <c r="RDP124" s="1845"/>
      <c r="RDQ124" s="1538"/>
      <c r="RDR124" s="1845"/>
      <c r="RDS124" s="1538"/>
      <c r="RDT124" s="1845"/>
      <c r="RDU124" s="1538"/>
      <c r="RDV124" s="1845"/>
      <c r="RDW124" s="1538"/>
      <c r="RDX124" s="1845"/>
      <c r="RDY124" s="1538"/>
      <c r="RDZ124" s="1845"/>
      <c r="REA124" s="1538"/>
      <c r="REB124" s="1845"/>
      <c r="REC124" s="1538"/>
      <c r="RED124" s="1845"/>
      <c r="REE124" s="1538"/>
      <c r="REF124" s="1845"/>
      <c r="REG124" s="1538"/>
      <c r="REH124" s="1845"/>
      <c r="REI124" s="1538"/>
      <c r="REJ124" s="1845"/>
      <c r="REK124" s="1538"/>
      <c r="REL124" s="1845"/>
      <c r="REM124" s="1538"/>
      <c r="REN124" s="1845"/>
      <c r="REO124" s="1538"/>
      <c r="REP124" s="1845"/>
      <c r="REQ124" s="1538"/>
      <c r="RER124" s="1845"/>
      <c r="RES124" s="1538"/>
      <c r="RET124" s="1845"/>
      <c r="REU124" s="1538"/>
      <c r="REV124" s="1845"/>
      <c r="REW124" s="1538"/>
      <c r="REX124" s="1845"/>
      <c r="REY124" s="1538"/>
      <c r="REZ124" s="1845"/>
      <c r="RFA124" s="1538"/>
      <c r="RFB124" s="1845"/>
      <c r="RFC124" s="1538"/>
      <c r="RFD124" s="1845"/>
      <c r="RFE124" s="1538"/>
      <c r="RFF124" s="1845"/>
      <c r="RFG124" s="1538"/>
      <c r="RFH124" s="1845"/>
      <c r="RFI124" s="1538"/>
      <c r="RFJ124" s="1845"/>
      <c r="RFK124" s="1538"/>
      <c r="RFL124" s="1845"/>
      <c r="RFM124" s="1538"/>
      <c r="RFN124" s="1845"/>
      <c r="RFO124" s="1538"/>
      <c r="RFP124" s="1845"/>
      <c r="RFQ124" s="1538"/>
      <c r="RFR124" s="1845"/>
      <c r="RFS124" s="1538"/>
      <c r="RFT124" s="1845"/>
      <c r="RFU124" s="1538"/>
      <c r="RFV124" s="1845"/>
      <c r="RFW124" s="1538"/>
      <c r="RFX124" s="1845"/>
      <c r="RFY124" s="1538"/>
      <c r="RFZ124" s="1845"/>
      <c r="RGA124" s="1538"/>
      <c r="RGB124" s="1845"/>
      <c r="RGC124" s="1538"/>
      <c r="RGD124" s="1845"/>
      <c r="RGE124" s="1538"/>
      <c r="RGF124" s="1845"/>
      <c r="RGG124" s="1538"/>
      <c r="RGH124" s="1845"/>
      <c r="RGI124" s="1538"/>
      <c r="RGJ124" s="1845"/>
      <c r="RGK124" s="1538"/>
      <c r="RGL124" s="1845"/>
      <c r="RGM124" s="1538"/>
      <c r="RGN124" s="1845"/>
      <c r="RGO124" s="1538"/>
      <c r="RGP124" s="1845"/>
      <c r="RGQ124" s="1538"/>
      <c r="RGR124" s="1845"/>
      <c r="RGS124" s="1538"/>
      <c r="RGT124" s="1845"/>
      <c r="RGU124" s="1538"/>
      <c r="RGV124" s="1845"/>
      <c r="RGW124" s="1538"/>
      <c r="RGX124" s="1845"/>
      <c r="RGY124" s="1538"/>
      <c r="RGZ124" s="1845"/>
      <c r="RHA124" s="1538"/>
      <c r="RHB124" s="1845"/>
      <c r="RHC124" s="1538"/>
      <c r="RHD124" s="1845"/>
      <c r="RHE124" s="1538"/>
      <c r="RHF124" s="1845"/>
      <c r="RHG124" s="1538"/>
      <c r="RHH124" s="1845"/>
      <c r="RHI124" s="1538"/>
      <c r="RHJ124" s="1845"/>
      <c r="RHK124" s="1538"/>
      <c r="RHL124" s="1845"/>
      <c r="RHM124" s="1538"/>
      <c r="RHN124" s="1845"/>
      <c r="RHO124" s="1538"/>
      <c r="RHP124" s="1845"/>
      <c r="RHQ124" s="1538"/>
      <c r="RHR124" s="1845"/>
      <c r="RHS124" s="1538"/>
      <c r="RHT124" s="1845"/>
      <c r="RHU124" s="1538"/>
      <c r="RHV124" s="1845"/>
      <c r="RHW124" s="1538"/>
      <c r="RHX124" s="1845"/>
      <c r="RHY124" s="1538"/>
      <c r="RHZ124" s="1845"/>
      <c r="RIA124" s="1538"/>
      <c r="RIB124" s="1845"/>
      <c r="RIC124" s="1538"/>
      <c r="RID124" s="1845"/>
      <c r="RIE124" s="1538"/>
      <c r="RIF124" s="1845"/>
      <c r="RIG124" s="1538"/>
      <c r="RIH124" s="1845"/>
      <c r="RII124" s="1538"/>
      <c r="RIJ124" s="1845"/>
      <c r="RIK124" s="1538"/>
      <c r="RIL124" s="1845"/>
      <c r="RIM124" s="1538"/>
      <c r="RIN124" s="1845"/>
      <c r="RIO124" s="1538"/>
      <c r="RIP124" s="1845"/>
      <c r="RIQ124" s="1538"/>
      <c r="RIR124" s="1845"/>
      <c r="RIS124" s="1538"/>
      <c r="RIT124" s="1845"/>
      <c r="RIU124" s="1538"/>
      <c r="RIV124" s="1845"/>
      <c r="RIW124" s="1538"/>
      <c r="RIX124" s="1845"/>
      <c r="RIY124" s="1538"/>
      <c r="RIZ124" s="1845"/>
      <c r="RJA124" s="1538"/>
      <c r="RJB124" s="1845"/>
      <c r="RJC124" s="1538"/>
      <c r="RJD124" s="1845"/>
      <c r="RJE124" s="1538"/>
      <c r="RJF124" s="1845"/>
      <c r="RJG124" s="1538"/>
      <c r="RJH124" s="1845"/>
      <c r="RJI124" s="1538"/>
      <c r="RJJ124" s="1845"/>
      <c r="RJK124" s="1538"/>
      <c r="RJL124" s="1845"/>
      <c r="RJM124" s="1538"/>
      <c r="RJN124" s="1845"/>
      <c r="RJO124" s="1538"/>
      <c r="RJP124" s="1845"/>
      <c r="RJQ124" s="1538"/>
      <c r="RJR124" s="1845"/>
      <c r="RJS124" s="1538"/>
      <c r="RJT124" s="1845"/>
      <c r="RJU124" s="1538"/>
      <c r="RJV124" s="1845"/>
      <c r="RJW124" s="1538"/>
      <c r="RJX124" s="1845"/>
      <c r="RJY124" s="1538"/>
      <c r="RJZ124" s="1845"/>
      <c r="RKA124" s="1538"/>
      <c r="RKB124" s="1845"/>
      <c r="RKC124" s="1538"/>
      <c r="RKD124" s="1845"/>
      <c r="RKE124" s="1538"/>
      <c r="RKF124" s="1845"/>
      <c r="RKG124" s="1538"/>
      <c r="RKH124" s="1845"/>
      <c r="RKI124" s="1538"/>
      <c r="RKJ124" s="1845"/>
      <c r="RKK124" s="1538"/>
      <c r="RKL124" s="1845"/>
      <c r="RKM124" s="1538"/>
      <c r="RKN124" s="1845"/>
      <c r="RKO124" s="1538"/>
      <c r="RKP124" s="1845"/>
      <c r="RKQ124" s="1538"/>
      <c r="RKR124" s="1845"/>
      <c r="RKS124" s="1538"/>
      <c r="RKT124" s="1845"/>
      <c r="RKU124" s="1538"/>
      <c r="RKV124" s="1845"/>
      <c r="RKW124" s="1538"/>
      <c r="RKX124" s="1845"/>
      <c r="RKY124" s="1538"/>
      <c r="RKZ124" s="1845"/>
      <c r="RLA124" s="1538"/>
      <c r="RLB124" s="1845"/>
      <c r="RLC124" s="1538"/>
      <c r="RLD124" s="1845"/>
      <c r="RLE124" s="1538"/>
      <c r="RLF124" s="1845"/>
      <c r="RLG124" s="1538"/>
      <c r="RLH124" s="1845"/>
      <c r="RLI124" s="1538"/>
      <c r="RLJ124" s="1845"/>
      <c r="RLK124" s="1538"/>
      <c r="RLL124" s="1845"/>
      <c r="RLM124" s="1538"/>
      <c r="RLN124" s="1845"/>
      <c r="RLO124" s="1538"/>
      <c r="RLP124" s="1845"/>
      <c r="RLQ124" s="1538"/>
      <c r="RLR124" s="1845"/>
      <c r="RLS124" s="1538"/>
      <c r="RLT124" s="1845"/>
      <c r="RLU124" s="1538"/>
      <c r="RLV124" s="1845"/>
      <c r="RLW124" s="1538"/>
      <c r="RLX124" s="1845"/>
      <c r="RLY124" s="1538"/>
      <c r="RLZ124" s="1845"/>
      <c r="RMA124" s="1538"/>
      <c r="RMB124" s="1845"/>
      <c r="RMC124" s="1538"/>
      <c r="RMD124" s="1845"/>
      <c r="RME124" s="1538"/>
      <c r="RMF124" s="1845"/>
      <c r="RMG124" s="1538"/>
      <c r="RMH124" s="1845"/>
      <c r="RMI124" s="1538"/>
      <c r="RMJ124" s="1845"/>
      <c r="RMK124" s="1538"/>
      <c r="RML124" s="1845"/>
      <c r="RMM124" s="1538"/>
      <c r="RMN124" s="1845"/>
      <c r="RMO124" s="1538"/>
      <c r="RMP124" s="1845"/>
      <c r="RMQ124" s="1538"/>
      <c r="RMR124" s="1845"/>
      <c r="RMS124" s="1538"/>
      <c r="RMT124" s="1845"/>
      <c r="RMU124" s="1538"/>
      <c r="RMV124" s="1845"/>
      <c r="RMW124" s="1538"/>
      <c r="RMX124" s="1845"/>
      <c r="RMY124" s="1538"/>
      <c r="RMZ124" s="1845"/>
      <c r="RNA124" s="1538"/>
      <c r="RNB124" s="1845"/>
      <c r="RNC124" s="1538"/>
      <c r="RND124" s="1845"/>
      <c r="RNE124" s="1538"/>
      <c r="RNF124" s="1845"/>
      <c r="RNG124" s="1538"/>
      <c r="RNH124" s="1845"/>
      <c r="RNI124" s="1538"/>
      <c r="RNJ124" s="1845"/>
      <c r="RNK124" s="1538"/>
      <c r="RNL124" s="1845"/>
      <c r="RNM124" s="1538"/>
      <c r="RNN124" s="1845"/>
      <c r="RNO124" s="1538"/>
      <c r="RNP124" s="1845"/>
      <c r="RNQ124" s="1538"/>
      <c r="RNR124" s="1845"/>
      <c r="RNS124" s="1538"/>
      <c r="RNT124" s="1845"/>
      <c r="RNU124" s="1538"/>
      <c r="RNV124" s="1845"/>
      <c r="RNW124" s="1538"/>
      <c r="RNX124" s="1845"/>
      <c r="RNY124" s="1538"/>
      <c r="RNZ124" s="1845"/>
      <c r="ROA124" s="1538"/>
      <c r="ROB124" s="1845"/>
      <c r="ROC124" s="1538"/>
      <c r="ROD124" s="1845"/>
      <c r="ROE124" s="1538"/>
      <c r="ROF124" s="1845"/>
      <c r="ROG124" s="1538"/>
      <c r="ROH124" s="1845"/>
      <c r="ROI124" s="1538"/>
      <c r="ROJ124" s="1845"/>
      <c r="ROK124" s="1538"/>
      <c r="ROL124" s="1845"/>
      <c r="ROM124" s="1538"/>
      <c r="RON124" s="1845"/>
      <c r="ROO124" s="1538"/>
      <c r="ROP124" s="1845"/>
      <c r="ROQ124" s="1538"/>
      <c r="ROR124" s="1845"/>
      <c r="ROS124" s="1538"/>
      <c r="ROT124" s="1845"/>
      <c r="ROU124" s="1538"/>
      <c r="ROV124" s="1845"/>
      <c r="ROW124" s="1538"/>
      <c r="ROX124" s="1845"/>
      <c r="ROY124" s="1538"/>
      <c r="ROZ124" s="1845"/>
      <c r="RPA124" s="1538"/>
      <c r="RPB124" s="1845"/>
      <c r="RPC124" s="1538"/>
      <c r="RPD124" s="1845"/>
      <c r="RPE124" s="1538"/>
      <c r="RPF124" s="1845"/>
      <c r="RPG124" s="1538"/>
      <c r="RPH124" s="1845"/>
      <c r="RPI124" s="1538"/>
      <c r="RPJ124" s="1845"/>
      <c r="RPK124" s="1538"/>
      <c r="RPL124" s="1845"/>
      <c r="RPM124" s="1538"/>
      <c r="RPN124" s="1845"/>
      <c r="RPO124" s="1538"/>
      <c r="RPP124" s="1845"/>
      <c r="RPQ124" s="1538"/>
      <c r="RPR124" s="1845"/>
      <c r="RPS124" s="1538"/>
      <c r="RPT124" s="1845"/>
      <c r="RPU124" s="1538"/>
      <c r="RPV124" s="1845"/>
      <c r="RPW124" s="1538"/>
      <c r="RPX124" s="1845"/>
      <c r="RPY124" s="1538"/>
      <c r="RPZ124" s="1845"/>
      <c r="RQA124" s="1538"/>
      <c r="RQB124" s="1845"/>
      <c r="RQC124" s="1538"/>
      <c r="RQD124" s="1845"/>
      <c r="RQE124" s="1538"/>
      <c r="RQF124" s="1845"/>
      <c r="RQG124" s="1538"/>
      <c r="RQH124" s="1845"/>
      <c r="RQI124" s="1538"/>
      <c r="RQJ124" s="1845"/>
      <c r="RQK124" s="1538"/>
      <c r="RQL124" s="1845"/>
      <c r="RQM124" s="1538"/>
      <c r="RQN124" s="1845"/>
      <c r="RQO124" s="1538"/>
      <c r="RQP124" s="1845"/>
      <c r="RQQ124" s="1538"/>
      <c r="RQR124" s="1845"/>
      <c r="RQS124" s="1538"/>
      <c r="RQT124" s="1845"/>
      <c r="RQU124" s="1538"/>
      <c r="RQV124" s="1845"/>
      <c r="RQW124" s="1538"/>
      <c r="RQX124" s="1845"/>
      <c r="RQY124" s="1538"/>
      <c r="RQZ124" s="1845"/>
      <c r="RRA124" s="1538"/>
      <c r="RRB124" s="1845"/>
      <c r="RRC124" s="1538"/>
      <c r="RRD124" s="1845"/>
      <c r="RRE124" s="1538"/>
      <c r="RRF124" s="1845"/>
      <c r="RRG124" s="1538"/>
      <c r="RRH124" s="1845"/>
      <c r="RRI124" s="1538"/>
      <c r="RRJ124" s="1845"/>
      <c r="RRK124" s="1538"/>
      <c r="RRL124" s="1845"/>
      <c r="RRM124" s="1538"/>
      <c r="RRN124" s="1845"/>
      <c r="RRO124" s="1538"/>
      <c r="RRP124" s="1845"/>
      <c r="RRQ124" s="1538"/>
      <c r="RRR124" s="1845"/>
      <c r="RRS124" s="1538"/>
      <c r="RRT124" s="1845"/>
      <c r="RRU124" s="1538"/>
      <c r="RRV124" s="1845"/>
      <c r="RRW124" s="1538"/>
      <c r="RRX124" s="1845"/>
      <c r="RRY124" s="1538"/>
      <c r="RRZ124" s="1845"/>
      <c r="RSA124" s="1538"/>
      <c r="RSB124" s="1845"/>
      <c r="RSC124" s="1538"/>
      <c r="RSD124" s="1845"/>
      <c r="RSE124" s="1538"/>
      <c r="RSF124" s="1845"/>
      <c r="RSG124" s="1538"/>
      <c r="RSH124" s="1845"/>
      <c r="RSI124" s="1538"/>
      <c r="RSJ124" s="1845"/>
      <c r="RSK124" s="1538"/>
      <c r="RSL124" s="1845"/>
      <c r="RSM124" s="1538"/>
      <c r="RSN124" s="1845"/>
      <c r="RSO124" s="1538"/>
      <c r="RSP124" s="1845"/>
      <c r="RSQ124" s="1538"/>
      <c r="RSR124" s="1845"/>
      <c r="RSS124" s="1538"/>
      <c r="RST124" s="1845"/>
      <c r="RSU124" s="1538"/>
      <c r="RSV124" s="1845"/>
      <c r="RSW124" s="1538"/>
      <c r="RSX124" s="1845"/>
      <c r="RSY124" s="1538"/>
      <c r="RSZ124" s="1845"/>
      <c r="RTA124" s="1538"/>
      <c r="RTB124" s="1845"/>
      <c r="RTC124" s="1538"/>
      <c r="RTD124" s="1845"/>
      <c r="RTE124" s="1538"/>
      <c r="RTF124" s="1845"/>
      <c r="RTG124" s="1538"/>
      <c r="RTH124" s="1845"/>
      <c r="RTI124" s="1538"/>
      <c r="RTJ124" s="1845"/>
      <c r="RTK124" s="1538"/>
      <c r="RTL124" s="1845"/>
      <c r="RTM124" s="1538"/>
      <c r="RTN124" s="1845"/>
      <c r="RTO124" s="1538"/>
      <c r="RTP124" s="1845"/>
      <c r="RTQ124" s="1538"/>
      <c r="RTR124" s="1845"/>
      <c r="RTS124" s="1538"/>
      <c r="RTT124" s="1845"/>
      <c r="RTU124" s="1538"/>
      <c r="RTV124" s="1845"/>
      <c r="RTW124" s="1538"/>
      <c r="RTX124" s="1845"/>
      <c r="RTY124" s="1538"/>
      <c r="RTZ124" s="1845"/>
      <c r="RUA124" s="1538"/>
      <c r="RUB124" s="1845"/>
      <c r="RUC124" s="1538"/>
      <c r="RUD124" s="1845"/>
      <c r="RUE124" s="1538"/>
      <c r="RUF124" s="1845"/>
      <c r="RUG124" s="1538"/>
      <c r="RUH124" s="1845"/>
      <c r="RUI124" s="1538"/>
      <c r="RUJ124" s="1845"/>
      <c r="RUK124" s="1538"/>
      <c r="RUL124" s="1845"/>
      <c r="RUM124" s="1538"/>
      <c r="RUN124" s="1845"/>
      <c r="RUO124" s="1538"/>
      <c r="RUP124" s="1845"/>
      <c r="RUQ124" s="1538"/>
      <c r="RUR124" s="1845"/>
      <c r="RUS124" s="1538"/>
      <c r="RUT124" s="1845"/>
      <c r="RUU124" s="1538"/>
      <c r="RUV124" s="1845"/>
      <c r="RUW124" s="1538"/>
      <c r="RUX124" s="1845"/>
      <c r="RUY124" s="1538"/>
      <c r="RUZ124" s="1845"/>
      <c r="RVA124" s="1538"/>
      <c r="RVB124" s="1845"/>
      <c r="RVC124" s="1538"/>
      <c r="RVD124" s="1845"/>
      <c r="RVE124" s="1538"/>
      <c r="RVF124" s="1845"/>
      <c r="RVG124" s="1538"/>
      <c r="RVH124" s="1845"/>
      <c r="RVI124" s="1538"/>
      <c r="RVJ124" s="1845"/>
      <c r="RVK124" s="1538"/>
      <c r="RVL124" s="1845"/>
      <c r="RVM124" s="1538"/>
      <c r="RVN124" s="1845"/>
      <c r="RVO124" s="1538"/>
      <c r="RVP124" s="1845"/>
      <c r="RVQ124" s="1538"/>
      <c r="RVR124" s="1845"/>
      <c r="RVS124" s="1538"/>
      <c r="RVT124" s="1845"/>
      <c r="RVU124" s="1538"/>
      <c r="RVV124" s="1845"/>
      <c r="RVW124" s="1538"/>
      <c r="RVX124" s="1845"/>
      <c r="RVY124" s="1538"/>
      <c r="RVZ124" s="1845"/>
      <c r="RWA124" s="1538"/>
      <c r="RWB124" s="1845"/>
      <c r="RWC124" s="1538"/>
      <c r="RWD124" s="1845"/>
      <c r="RWE124" s="1538"/>
      <c r="RWF124" s="1845"/>
      <c r="RWG124" s="1538"/>
      <c r="RWH124" s="1845"/>
      <c r="RWI124" s="1538"/>
      <c r="RWJ124" s="1845"/>
      <c r="RWK124" s="1538"/>
      <c r="RWL124" s="1845"/>
      <c r="RWM124" s="1538"/>
      <c r="RWN124" s="1845"/>
      <c r="RWO124" s="1538"/>
      <c r="RWP124" s="1845"/>
      <c r="RWQ124" s="1538"/>
      <c r="RWR124" s="1845"/>
      <c r="RWS124" s="1538"/>
      <c r="RWT124" s="1845"/>
      <c r="RWU124" s="1538"/>
      <c r="RWV124" s="1845"/>
      <c r="RWW124" s="1538"/>
      <c r="RWX124" s="1845"/>
      <c r="RWY124" s="1538"/>
      <c r="RWZ124" s="1845"/>
      <c r="RXA124" s="1538"/>
      <c r="RXB124" s="1845"/>
      <c r="RXC124" s="1538"/>
      <c r="RXD124" s="1845"/>
      <c r="RXE124" s="1538"/>
      <c r="RXF124" s="1845"/>
      <c r="RXG124" s="1538"/>
      <c r="RXH124" s="1845"/>
      <c r="RXI124" s="1538"/>
      <c r="RXJ124" s="1845"/>
      <c r="RXK124" s="1538"/>
      <c r="RXL124" s="1845"/>
      <c r="RXM124" s="1538"/>
      <c r="RXN124" s="1845"/>
      <c r="RXO124" s="1538"/>
      <c r="RXP124" s="1845"/>
      <c r="RXQ124" s="1538"/>
      <c r="RXR124" s="1845"/>
      <c r="RXS124" s="1538"/>
      <c r="RXT124" s="1845"/>
      <c r="RXU124" s="1538"/>
      <c r="RXV124" s="1845"/>
      <c r="RXW124" s="1538"/>
      <c r="RXX124" s="1845"/>
      <c r="RXY124" s="1538"/>
      <c r="RXZ124" s="1845"/>
      <c r="RYA124" s="1538"/>
      <c r="RYB124" s="1845"/>
      <c r="RYC124" s="1538"/>
      <c r="RYD124" s="1845"/>
      <c r="RYE124" s="1538"/>
      <c r="RYF124" s="1845"/>
      <c r="RYG124" s="1538"/>
      <c r="RYH124" s="1845"/>
      <c r="RYI124" s="1538"/>
      <c r="RYJ124" s="1845"/>
      <c r="RYK124" s="1538"/>
      <c r="RYL124" s="1845"/>
      <c r="RYM124" s="1538"/>
      <c r="RYN124" s="1845"/>
      <c r="RYO124" s="1538"/>
      <c r="RYP124" s="1845"/>
      <c r="RYQ124" s="1538"/>
      <c r="RYR124" s="1845"/>
      <c r="RYS124" s="1538"/>
      <c r="RYT124" s="1845"/>
      <c r="RYU124" s="1538"/>
      <c r="RYV124" s="1845"/>
      <c r="RYW124" s="1538"/>
      <c r="RYX124" s="1845"/>
      <c r="RYY124" s="1538"/>
      <c r="RYZ124" s="1845"/>
      <c r="RZA124" s="1538"/>
      <c r="RZB124" s="1845"/>
      <c r="RZC124" s="1538"/>
      <c r="RZD124" s="1845"/>
      <c r="RZE124" s="1538"/>
      <c r="RZF124" s="1845"/>
      <c r="RZG124" s="1538"/>
      <c r="RZH124" s="1845"/>
      <c r="RZI124" s="1538"/>
      <c r="RZJ124" s="1845"/>
      <c r="RZK124" s="1538"/>
      <c r="RZL124" s="1845"/>
      <c r="RZM124" s="1538"/>
      <c r="RZN124" s="1845"/>
      <c r="RZO124" s="1538"/>
      <c r="RZP124" s="1845"/>
      <c r="RZQ124" s="1538"/>
      <c r="RZR124" s="1845"/>
      <c r="RZS124" s="1538"/>
      <c r="RZT124" s="1845"/>
      <c r="RZU124" s="1538"/>
      <c r="RZV124" s="1845"/>
      <c r="RZW124" s="1538"/>
      <c r="RZX124" s="1845"/>
      <c r="RZY124" s="1538"/>
      <c r="RZZ124" s="1845"/>
      <c r="SAA124" s="1538"/>
      <c r="SAB124" s="1845"/>
      <c r="SAC124" s="1538"/>
      <c r="SAD124" s="1845"/>
      <c r="SAE124" s="1538"/>
      <c r="SAF124" s="1845"/>
      <c r="SAG124" s="1538"/>
      <c r="SAH124" s="1845"/>
      <c r="SAI124" s="1538"/>
      <c r="SAJ124" s="1845"/>
      <c r="SAK124" s="1538"/>
      <c r="SAL124" s="1845"/>
      <c r="SAM124" s="1538"/>
      <c r="SAN124" s="1845"/>
      <c r="SAO124" s="1538"/>
      <c r="SAP124" s="1845"/>
      <c r="SAQ124" s="1538"/>
      <c r="SAR124" s="1845"/>
      <c r="SAS124" s="1538"/>
      <c r="SAT124" s="1845"/>
      <c r="SAU124" s="1538"/>
      <c r="SAV124" s="1845"/>
      <c r="SAW124" s="1538"/>
      <c r="SAX124" s="1845"/>
      <c r="SAY124" s="1538"/>
      <c r="SAZ124" s="1845"/>
      <c r="SBA124" s="1538"/>
      <c r="SBB124" s="1845"/>
      <c r="SBC124" s="1538"/>
      <c r="SBD124" s="1845"/>
      <c r="SBE124" s="1538"/>
      <c r="SBF124" s="1845"/>
      <c r="SBG124" s="1538"/>
      <c r="SBH124" s="1845"/>
      <c r="SBI124" s="1538"/>
      <c r="SBJ124" s="1845"/>
      <c r="SBK124" s="1538"/>
      <c r="SBL124" s="1845"/>
      <c r="SBM124" s="1538"/>
      <c r="SBN124" s="1845"/>
      <c r="SBO124" s="1538"/>
      <c r="SBP124" s="1845"/>
      <c r="SBQ124" s="1538"/>
      <c r="SBR124" s="1845"/>
      <c r="SBS124" s="1538"/>
      <c r="SBT124" s="1845"/>
      <c r="SBU124" s="1538"/>
      <c r="SBV124" s="1845"/>
      <c r="SBW124" s="1538"/>
      <c r="SBX124" s="1845"/>
      <c r="SBY124" s="1538"/>
      <c r="SBZ124" s="1845"/>
      <c r="SCA124" s="1538"/>
      <c r="SCB124" s="1845"/>
      <c r="SCC124" s="1538"/>
      <c r="SCD124" s="1845"/>
      <c r="SCE124" s="1538"/>
      <c r="SCF124" s="1845"/>
      <c r="SCG124" s="1538"/>
      <c r="SCH124" s="1845"/>
      <c r="SCI124" s="1538"/>
      <c r="SCJ124" s="1845"/>
      <c r="SCK124" s="1538"/>
      <c r="SCL124" s="1845"/>
      <c r="SCM124" s="1538"/>
      <c r="SCN124" s="1845"/>
      <c r="SCO124" s="1538"/>
      <c r="SCP124" s="1845"/>
      <c r="SCQ124" s="1538"/>
      <c r="SCR124" s="1845"/>
      <c r="SCS124" s="1538"/>
      <c r="SCT124" s="1845"/>
      <c r="SCU124" s="1538"/>
      <c r="SCV124" s="1845"/>
      <c r="SCW124" s="1538"/>
      <c r="SCX124" s="1845"/>
      <c r="SCY124" s="1538"/>
      <c r="SCZ124" s="1845"/>
      <c r="SDA124" s="1538"/>
      <c r="SDB124" s="1845"/>
      <c r="SDC124" s="1538"/>
      <c r="SDD124" s="1845"/>
      <c r="SDE124" s="1538"/>
      <c r="SDF124" s="1845"/>
      <c r="SDG124" s="1538"/>
      <c r="SDH124" s="1845"/>
      <c r="SDI124" s="1538"/>
      <c r="SDJ124" s="1845"/>
      <c r="SDK124" s="1538"/>
      <c r="SDL124" s="1845"/>
      <c r="SDM124" s="1538"/>
      <c r="SDN124" s="1845"/>
      <c r="SDO124" s="1538"/>
      <c r="SDP124" s="1845"/>
      <c r="SDQ124" s="1538"/>
      <c r="SDR124" s="1845"/>
      <c r="SDS124" s="1538"/>
      <c r="SDT124" s="1845"/>
      <c r="SDU124" s="1538"/>
      <c r="SDV124" s="1845"/>
      <c r="SDW124" s="1538"/>
      <c r="SDX124" s="1845"/>
      <c r="SDY124" s="1538"/>
      <c r="SDZ124" s="1845"/>
      <c r="SEA124" s="1538"/>
      <c r="SEB124" s="1845"/>
      <c r="SEC124" s="1538"/>
      <c r="SED124" s="1845"/>
      <c r="SEE124" s="1538"/>
      <c r="SEF124" s="1845"/>
      <c r="SEG124" s="1538"/>
      <c r="SEH124" s="1845"/>
      <c r="SEI124" s="1538"/>
      <c r="SEJ124" s="1845"/>
      <c r="SEK124" s="1538"/>
      <c r="SEL124" s="1845"/>
      <c r="SEM124" s="1538"/>
      <c r="SEN124" s="1845"/>
      <c r="SEO124" s="1538"/>
      <c r="SEP124" s="1845"/>
      <c r="SEQ124" s="1538"/>
      <c r="SER124" s="1845"/>
      <c r="SES124" s="1538"/>
      <c r="SET124" s="1845"/>
      <c r="SEU124" s="1538"/>
      <c r="SEV124" s="1845"/>
      <c r="SEW124" s="1538"/>
      <c r="SEX124" s="1845"/>
      <c r="SEY124" s="1538"/>
      <c r="SEZ124" s="1845"/>
      <c r="SFA124" s="1538"/>
      <c r="SFB124" s="1845"/>
      <c r="SFC124" s="1538"/>
      <c r="SFD124" s="1845"/>
      <c r="SFE124" s="1538"/>
      <c r="SFF124" s="1845"/>
      <c r="SFG124" s="1538"/>
      <c r="SFH124" s="1845"/>
      <c r="SFI124" s="1538"/>
      <c r="SFJ124" s="1845"/>
      <c r="SFK124" s="1538"/>
      <c r="SFL124" s="1845"/>
      <c r="SFM124" s="1538"/>
      <c r="SFN124" s="1845"/>
      <c r="SFO124" s="1538"/>
      <c r="SFP124" s="1845"/>
      <c r="SFQ124" s="1538"/>
      <c r="SFR124" s="1845"/>
      <c r="SFS124" s="1538"/>
      <c r="SFT124" s="1845"/>
      <c r="SFU124" s="1538"/>
      <c r="SFV124" s="1845"/>
      <c r="SFW124" s="1538"/>
      <c r="SFX124" s="1845"/>
      <c r="SFY124" s="1538"/>
      <c r="SFZ124" s="1845"/>
      <c r="SGA124" s="1538"/>
      <c r="SGB124" s="1845"/>
      <c r="SGC124" s="1538"/>
      <c r="SGD124" s="1845"/>
      <c r="SGE124" s="1538"/>
      <c r="SGF124" s="1845"/>
      <c r="SGG124" s="1538"/>
      <c r="SGH124" s="1845"/>
      <c r="SGI124" s="1538"/>
      <c r="SGJ124" s="1845"/>
      <c r="SGK124" s="1538"/>
      <c r="SGL124" s="1845"/>
      <c r="SGM124" s="1538"/>
      <c r="SGN124" s="1845"/>
      <c r="SGO124" s="1538"/>
      <c r="SGP124" s="1845"/>
      <c r="SGQ124" s="1538"/>
      <c r="SGR124" s="1845"/>
      <c r="SGS124" s="1538"/>
      <c r="SGT124" s="1845"/>
      <c r="SGU124" s="1538"/>
      <c r="SGV124" s="1845"/>
      <c r="SGW124" s="1538"/>
      <c r="SGX124" s="1845"/>
      <c r="SGY124" s="1538"/>
      <c r="SGZ124" s="1845"/>
      <c r="SHA124" s="1538"/>
      <c r="SHB124" s="1845"/>
      <c r="SHC124" s="1538"/>
      <c r="SHD124" s="1845"/>
      <c r="SHE124" s="1538"/>
      <c r="SHF124" s="1845"/>
      <c r="SHG124" s="1538"/>
      <c r="SHH124" s="1845"/>
      <c r="SHI124" s="1538"/>
      <c r="SHJ124" s="1845"/>
      <c r="SHK124" s="1538"/>
      <c r="SHL124" s="1845"/>
      <c r="SHM124" s="1538"/>
      <c r="SHN124" s="1845"/>
      <c r="SHO124" s="1538"/>
      <c r="SHP124" s="1845"/>
      <c r="SHQ124" s="1538"/>
      <c r="SHR124" s="1845"/>
      <c r="SHS124" s="1538"/>
      <c r="SHT124" s="1845"/>
      <c r="SHU124" s="1538"/>
      <c r="SHV124" s="1845"/>
      <c r="SHW124" s="1538"/>
      <c r="SHX124" s="1845"/>
      <c r="SHY124" s="1538"/>
      <c r="SHZ124" s="1845"/>
      <c r="SIA124" s="1538"/>
      <c r="SIB124" s="1845"/>
      <c r="SIC124" s="1538"/>
      <c r="SID124" s="1845"/>
      <c r="SIE124" s="1538"/>
      <c r="SIF124" s="1845"/>
      <c r="SIG124" s="1538"/>
      <c r="SIH124" s="1845"/>
      <c r="SII124" s="1538"/>
      <c r="SIJ124" s="1845"/>
      <c r="SIK124" s="1538"/>
      <c r="SIL124" s="1845"/>
      <c r="SIM124" s="1538"/>
      <c r="SIN124" s="1845"/>
      <c r="SIO124" s="1538"/>
      <c r="SIP124" s="1845"/>
      <c r="SIQ124" s="1538"/>
      <c r="SIR124" s="1845"/>
      <c r="SIS124" s="1538"/>
      <c r="SIT124" s="1845"/>
      <c r="SIU124" s="1538"/>
      <c r="SIV124" s="1845"/>
      <c r="SIW124" s="1538"/>
      <c r="SIX124" s="1845"/>
      <c r="SIY124" s="1538"/>
      <c r="SIZ124" s="1845"/>
      <c r="SJA124" s="1538"/>
      <c r="SJB124" s="1845"/>
      <c r="SJC124" s="1538"/>
      <c r="SJD124" s="1845"/>
      <c r="SJE124" s="1538"/>
      <c r="SJF124" s="1845"/>
      <c r="SJG124" s="1538"/>
      <c r="SJH124" s="1845"/>
      <c r="SJI124" s="1538"/>
      <c r="SJJ124" s="1845"/>
      <c r="SJK124" s="1538"/>
      <c r="SJL124" s="1845"/>
      <c r="SJM124" s="1538"/>
      <c r="SJN124" s="1845"/>
      <c r="SJO124" s="1538"/>
      <c r="SJP124" s="1845"/>
      <c r="SJQ124" s="1538"/>
      <c r="SJR124" s="1845"/>
      <c r="SJS124" s="1538"/>
      <c r="SJT124" s="1845"/>
      <c r="SJU124" s="1538"/>
      <c r="SJV124" s="1845"/>
      <c r="SJW124" s="1538"/>
      <c r="SJX124" s="1845"/>
      <c r="SJY124" s="1538"/>
      <c r="SJZ124" s="1845"/>
      <c r="SKA124" s="1538"/>
      <c r="SKB124" s="1845"/>
      <c r="SKC124" s="1538"/>
      <c r="SKD124" s="1845"/>
      <c r="SKE124" s="1538"/>
      <c r="SKF124" s="1845"/>
      <c r="SKG124" s="1538"/>
      <c r="SKH124" s="1845"/>
      <c r="SKI124" s="1538"/>
      <c r="SKJ124" s="1845"/>
      <c r="SKK124" s="1538"/>
      <c r="SKL124" s="1845"/>
      <c r="SKM124" s="1538"/>
      <c r="SKN124" s="1845"/>
      <c r="SKO124" s="1538"/>
      <c r="SKP124" s="1845"/>
      <c r="SKQ124" s="1538"/>
      <c r="SKR124" s="1845"/>
      <c r="SKS124" s="1538"/>
      <c r="SKT124" s="1845"/>
      <c r="SKU124" s="1538"/>
      <c r="SKV124" s="1845"/>
      <c r="SKW124" s="1538"/>
      <c r="SKX124" s="1845"/>
      <c r="SKY124" s="1538"/>
      <c r="SKZ124" s="1845"/>
      <c r="SLA124" s="1538"/>
      <c r="SLB124" s="1845"/>
      <c r="SLC124" s="1538"/>
      <c r="SLD124" s="1845"/>
      <c r="SLE124" s="1538"/>
      <c r="SLF124" s="1845"/>
      <c r="SLG124" s="1538"/>
      <c r="SLH124" s="1845"/>
      <c r="SLI124" s="1538"/>
      <c r="SLJ124" s="1845"/>
      <c r="SLK124" s="1538"/>
      <c r="SLL124" s="1845"/>
      <c r="SLM124" s="1538"/>
      <c r="SLN124" s="1845"/>
      <c r="SLO124" s="1538"/>
      <c r="SLP124" s="1845"/>
      <c r="SLQ124" s="1538"/>
      <c r="SLR124" s="1845"/>
      <c r="SLS124" s="1538"/>
      <c r="SLT124" s="1845"/>
      <c r="SLU124" s="1538"/>
      <c r="SLV124" s="1845"/>
      <c r="SLW124" s="1538"/>
      <c r="SLX124" s="1845"/>
      <c r="SLY124" s="1538"/>
      <c r="SLZ124" s="1845"/>
      <c r="SMA124" s="1538"/>
      <c r="SMB124" s="1845"/>
      <c r="SMC124" s="1538"/>
      <c r="SMD124" s="1845"/>
      <c r="SME124" s="1538"/>
      <c r="SMF124" s="1845"/>
      <c r="SMG124" s="1538"/>
      <c r="SMH124" s="1845"/>
      <c r="SMI124" s="1538"/>
      <c r="SMJ124" s="1845"/>
      <c r="SMK124" s="1538"/>
      <c r="SML124" s="1845"/>
      <c r="SMM124" s="1538"/>
      <c r="SMN124" s="1845"/>
      <c r="SMO124" s="1538"/>
      <c r="SMP124" s="1845"/>
      <c r="SMQ124" s="1538"/>
      <c r="SMR124" s="1845"/>
      <c r="SMS124" s="1538"/>
      <c r="SMT124" s="1845"/>
      <c r="SMU124" s="1538"/>
      <c r="SMV124" s="1845"/>
      <c r="SMW124" s="1538"/>
      <c r="SMX124" s="1845"/>
      <c r="SMY124" s="1538"/>
      <c r="SMZ124" s="1845"/>
      <c r="SNA124" s="1538"/>
      <c r="SNB124" s="1845"/>
      <c r="SNC124" s="1538"/>
      <c r="SND124" s="1845"/>
      <c r="SNE124" s="1538"/>
      <c r="SNF124" s="1845"/>
      <c r="SNG124" s="1538"/>
      <c r="SNH124" s="1845"/>
      <c r="SNI124" s="1538"/>
      <c r="SNJ124" s="1845"/>
      <c r="SNK124" s="1538"/>
      <c r="SNL124" s="1845"/>
      <c r="SNM124" s="1538"/>
      <c r="SNN124" s="1845"/>
      <c r="SNO124" s="1538"/>
      <c r="SNP124" s="1845"/>
      <c r="SNQ124" s="1538"/>
      <c r="SNR124" s="1845"/>
      <c r="SNS124" s="1538"/>
      <c r="SNT124" s="1845"/>
      <c r="SNU124" s="1538"/>
      <c r="SNV124" s="1845"/>
      <c r="SNW124" s="1538"/>
      <c r="SNX124" s="1845"/>
      <c r="SNY124" s="1538"/>
      <c r="SNZ124" s="1845"/>
      <c r="SOA124" s="1538"/>
      <c r="SOB124" s="1845"/>
      <c r="SOC124" s="1538"/>
      <c r="SOD124" s="1845"/>
      <c r="SOE124" s="1538"/>
      <c r="SOF124" s="1845"/>
      <c r="SOG124" s="1538"/>
      <c r="SOH124" s="1845"/>
      <c r="SOI124" s="1538"/>
      <c r="SOJ124" s="1845"/>
      <c r="SOK124" s="1538"/>
      <c r="SOL124" s="1845"/>
      <c r="SOM124" s="1538"/>
      <c r="SON124" s="1845"/>
      <c r="SOO124" s="1538"/>
      <c r="SOP124" s="1845"/>
      <c r="SOQ124" s="1538"/>
      <c r="SOR124" s="1845"/>
      <c r="SOS124" s="1538"/>
      <c r="SOT124" s="1845"/>
      <c r="SOU124" s="1538"/>
      <c r="SOV124" s="1845"/>
      <c r="SOW124" s="1538"/>
      <c r="SOX124" s="1845"/>
      <c r="SOY124" s="1538"/>
      <c r="SOZ124" s="1845"/>
      <c r="SPA124" s="1538"/>
      <c r="SPB124" s="1845"/>
      <c r="SPC124" s="1538"/>
      <c r="SPD124" s="1845"/>
      <c r="SPE124" s="1538"/>
      <c r="SPF124" s="1845"/>
      <c r="SPG124" s="1538"/>
      <c r="SPH124" s="1845"/>
      <c r="SPI124" s="1538"/>
      <c r="SPJ124" s="1845"/>
      <c r="SPK124" s="1538"/>
      <c r="SPL124" s="1845"/>
      <c r="SPM124" s="1538"/>
      <c r="SPN124" s="1845"/>
      <c r="SPO124" s="1538"/>
      <c r="SPP124" s="1845"/>
      <c r="SPQ124" s="1538"/>
      <c r="SPR124" s="1845"/>
      <c r="SPS124" s="1538"/>
      <c r="SPT124" s="1845"/>
      <c r="SPU124" s="1538"/>
      <c r="SPV124" s="1845"/>
      <c r="SPW124" s="1538"/>
      <c r="SPX124" s="1845"/>
      <c r="SPY124" s="1538"/>
      <c r="SPZ124" s="1845"/>
      <c r="SQA124" s="1538"/>
      <c r="SQB124" s="1845"/>
      <c r="SQC124" s="1538"/>
      <c r="SQD124" s="1845"/>
      <c r="SQE124" s="1538"/>
      <c r="SQF124" s="1845"/>
      <c r="SQG124" s="1538"/>
      <c r="SQH124" s="1845"/>
      <c r="SQI124" s="1538"/>
      <c r="SQJ124" s="1845"/>
      <c r="SQK124" s="1538"/>
      <c r="SQL124" s="1845"/>
      <c r="SQM124" s="1538"/>
      <c r="SQN124" s="1845"/>
      <c r="SQO124" s="1538"/>
      <c r="SQP124" s="1845"/>
      <c r="SQQ124" s="1538"/>
      <c r="SQR124" s="1845"/>
      <c r="SQS124" s="1538"/>
      <c r="SQT124" s="1845"/>
      <c r="SQU124" s="1538"/>
      <c r="SQV124" s="1845"/>
      <c r="SQW124" s="1538"/>
      <c r="SQX124" s="1845"/>
      <c r="SQY124" s="1538"/>
      <c r="SQZ124" s="1845"/>
      <c r="SRA124" s="1538"/>
      <c r="SRB124" s="1845"/>
      <c r="SRC124" s="1538"/>
      <c r="SRD124" s="1845"/>
      <c r="SRE124" s="1538"/>
      <c r="SRF124" s="1845"/>
      <c r="SRG124" s="1538"/>
      <c r="SRH124" s="1845"/>
      <c r="SRI124" s="1538"/>
      <c r="SRJ124" s="1845"/>
      <c r="SRK124" s="1538"/>
      <c r="SRL124" s="1845"/>
      <c r="SRM124" s="1538"/>
      <c r="SRN124" s="1845"/>
      <c r="SRO124" s="1538"/>
      <c r="SRP124" s="1845"/>
      <c r="SRQ124" s="1538"/>
      <c r="SRR124" s="1845"/>
      <c r="SRS124" s="1538"/>
      <c r="SRT124" s="1845"/>
      <c r="SRU124" s="1538"/>
      <c r="SRV124" s="1845"/>
      <c r="SRW124" s="1538"/>
      <c r="SRX124" s="1845"/>
      <c r="SRY124" s="1538"/>
      <c r="SRZ124" s="1845"/>
      <c r="SSA124" s="1538"/>
      <c r="SSB124" s="1845"/>
      <c r="SSC124" s="1538"/>
      <c r="SSD124" s="1845"/>
      <c r="SSE124" s="1538"/>
      <c r="SSF124" s="1845"/>
      <c r="SSG124" s="1538"/>
      <c r="SSH124" s="1845"/>
      <c r="SSI124" s="1538"/>
      <c r="SSJ124" s="1845"/>
      <c r="SSK124" s="1538"/>
      <c r="SSL124" s="1845"/>
      <c r="SSM124" s="1538"/>
      <c r="SSN124" s="1845"/>
      <c r="SSO124" s="1538"/>
      <c r="SSP124" s="1845"/>
      <c r="SSQ124" s="1538"/>
      <c r="SSR124" s="1845"/>
      <c r="SSS124" s="1538"/>
      <c r="SST124" s="1845"/>
      <c r="SSU124" s="1538"/>
      <c r="SSV124" s="1845"/>
      <c r="SSW124" s="1538"/>
      <c r="SSX124" s="1845"/>
      <c r="SSY124" s="1538"/>
      <c r="SSZ124" s="1845"/>
      <c r="STA124" s="1538"/>
      <c r="STB124" s="1845"/>
      <c r="STC124" s="1538"/>
      <c r="STD124" s="1845"/>
      <c r="STE124" s="1538"/>
      <c r="STF124" s="1845"/>
      <c r="STG124" s="1538"/>
      <c r="STH124" s="1845"/>
      <c r="STI124" s="1538"/>
      <c r="STJ124" s="1845"/>
      <c r="STK124" s="1538"/>
      <c r="STL124" s="1845"/>
      <c r="STM124" s="1538"/>
      <c r="STN124" s="1845"/>
      <c r="STO124" s="1538"/>
      <c r="STP124" s="1845"/>
      <c r="STQ124" s="1538"/>
      <c r="STR124" s="1845"/>
      <c r="STS124" s="1538"/>
      <c r="STT124" s="1845"/>
      <c r="STU124" s="1538"/>
      <c r="STV124" s="1845"/>
      <c r="STW124" s="1538"/>
      <c r="STX124" s="1845"/>
      <c r="STY124" s="1538"/>
      <c r="STZ124" s="1845"/>
      <c r="SUA124" s="1538"/>
      <c r="SUB124" s="1845"/>
      <c r="SUC124" s="1538"/>
      <c r="SUD124" s="1845"/>
      <c r="SUE124" s="1538"/>
      <c r="SUF124" s="1845"/>
      <c r="SUG124" s="1538"/>
      <c r="SUH124" s="1845"/>
      <c r="SUI124" s="1538"/>
      <c r="SUJ124" s="1845"/>
      <c r="SUK124" s="1538"/>
      <c r="SUL124" s="1845"/>
      <c r="SUM124" s="1538"/>
      <c r="SUN124" s="1845"/>
      <c r="SUO124" s="1538"/>
      <c r="SUP124" s="1845"/>
      <c r="SUQ124" s="1538"/>
      <c r="SUR124" s="1845"/>
      <c r="SUS124" s="1538"/>
      <c r="SUT124" s="1845"/>
      <c r="SUU124" s="1538"/>
      <c r="SUV124" s="1845"/>
      <c r="SUW124" s="1538"/>
      <c r="SUX124" s="1845"/>
      <c r="SUY124" s="1538"/>
      <c r="SUZ124" s="1845"/>
      <c r="SVA124" s="1538"/>
      <c r="SVB124" s="1845"/>
      <c r="SVC124" s="1538"/>
      <c r="SVD124" s="1845"/>
      <c r="SVE124" s="1538"/>
      <c r="SVF124" s="1845"/>
      <c r="SVG124" s="1538"/>
      <c r="SVH124" s="1845"/>
      <c r="SVI124" s="1538"/>
      <c r="SVJ124" s="1845"/>
      <c r="SVK124" s="1538"/>
      <c r="SVL124" s="1845"/>
      <c r="SVM124" s="1538"/>
      <c r="SVN124" s="1845"/>
      <c r="SVO124" s="1538"/>
      <c r="SVP124" s="1845"/>
      <c r="SVQ124" s="1538"/>
      <c r="SVR124" s="1845"/>
      <c r="SVS124" s="1538"/>
      <c r="SVT124" s="1845"/>
      <c r="SVU124" s="1538"/>
      <c r="SVV124" s="1845"/>
      <c r="SVW124" s="1538"/>
      <c r="SVX124" s="1845"/>
      <c r="SVY124" s="1538"/>
      <c r="SVZ124" s="1845"/>
      <c r="SWA124" s="1538"/>
      <c r="SWB124" s="1845"/>
      <c r="SWC124" s="1538"/>
      <c r="SWD124" s="1845"/>
      <c r="SWE124" s="1538"/>
      <c r="SWF124" s="1845"/>
      <c r="SWG124" s="1538"/>
      <c r="SWH124" s="1845"/>
      <c r="SWI124" s="1538"/>
      <c r="SWJ124" s="1845"/>
      <c r="SWK124" s="1538"/>
      <c r="SWL124" s="1845"/>
      <c r="SWM124" s="1538"/>
      <c r="SWN124" s="1845"/>
      <c r="SWO124" s="1538"/>
      <c r="SWP124" s="1845"/>
      <c r="SWQ124" s="1538"/>
      <c r="SWR124" s="1845"/>
      <c r="SWS124" s="1538"/>
      <c r="SWT124" s="1845"/>
      <c r="SWU124" s="1538"/>
      <c r="SWV124" s="1845"/>
      <c r="SWW124" s="1538"/>
      <c r="SWX124" s="1845"/>
      <c r="SWY124" s="1538"/>
      <c r="SWZ124" s="1845"/>
      <c r="SXA124" s="1538"/>
      <c r="SXB124" s="1845"/>
      <c r="SXC124" s="1538"/>
      <c r="SXD124" s="1845"/>
      <c r="SXE124" s="1538"/>
      <c r="SXF124" s="1845"/>
      <c r="SXG124" s="1538"/>
      <c r="SXH124" s="1845"/>
      <c r="SXI124" s="1538"/>
      <c r="SXJ124" s="1845"/>
      <c r="SXK124" s="1538"/>
      <c r="SXL124" s="1845"/>
      <c r="SXM124" s="1538"/>
      <c r="SXN124" s="1845"/>
      <c r="SXO124" s="1538"/>
      <c r="SXP124" s="1845"/>
      <c r="SXQ124" s="1538"/>
      <c r="SXR124" s="1845"/>
      <c r="SXS124" s="1538"/>
      <c r="SXT124" s="1845"/>
      <c r="SXU124" s="1538"/>
      <c r="SXV124" s="1845"/>
      <c r="SXW124" s="1538"/>
      <c r="SXX124" s="1845"/>
      <c r="SXY124" s="1538"/>
      <c r="SXZ124" s="1845"/>
      <c r="SYA124" s="1538"/>
      <c r="SYB124" s="1845"/>
      <c r="SYC124" s="1538"/>
      <c r="SYD124" s="1845"/>
      <c r="SYE124" s="1538"/>
      <c r="SYF124" s="1845"/>
      <c r="SYG124" s="1538"/>
      <c r="SYH124" s="1845"/>
      <c r="SYI124" s="1538"/>
      <c r="SYJ124" s="1845"/>
      <c r="SYK124" s="1538"/>
      <c r="SYL124" s="1845"/>
      <c r="SYM124" s="1538"/>
      <c r="SYN124" s="1845"/>
      <c r="SYO124" s="1538"/>
      <c r="SYP124" s="1845"/>
      <c r="SYQ124" s="1538"/>
      <c r="SYR124" s="1845"/>
      <c r="SYS124" s="1538"/>
      <c r="SYT124" s="1845"/>
      <c r="SYU124" s="1538"/>
      <c r="SYV124" s="1845"/>
      <c r="SYW124" s="1538"/>
      <c r="SYX124" s="1845"/>
      <c r="SYY124" s="1538"/>
      <c r="SYZ124" s="1845"/>
      <c r="SZA124" s="1538"/>
      <c r="SZB124" s="1845"/>
      <c r="SZC124" s="1538"/>
      <c r="SZD124" s="1845"/>
      <c r="SZE124" s="1538"/>
      <c r="SZF124" s="1845"/>
      <c r="SZG124" s="1538"/>
      <c r="SZH124" s="1845"/>
      <c r="SZI124" s="1538"/>
      <c r="SZJ124" s="1845"/>
      <c r="SZK124" s="1538"/>
      <c r="SZL124" s="1845"/>
      <c r="SZM124" s="1538"/>
      <c r="SZN124" s="1845"/>
      <c r="SZO124" s="1538"/>
      <c r="SZP124" s="1845"/>
      <c r="SZQ124" s="1538"/>
      <c r="SZR124" s="1845"/>
      <c r="SZS124" s="1538"/>
      <c r="SZT124" s="1845"/>
      <c r="SZU124" s="1538"/>
      <c r="SZV124" s="1845"/>
      <c r="SZW124" s="1538"/>
      <c r="SZX124" s="1845"/>
      <c r="SZY124" s="1538"/>
      <c r="SZZ124" s="1845"/>
      <c r="TAA124" s="1538"/>
      <c r="TAB124" s="1845"/>
      <c r="TAC124" s="1538"/>
      <c r="TAD124" s="1845"/>
      <c r="TAE124" s="1538"/>
      <c r="TAF124" s="1845"/>
      <c r="TAG124" s="1538"/>
      <c r="TAH124" s="1845"/>
      <c r="TAI124" s="1538"/>
      <c r="TAJ124" s="1845"/>
      <c r="TAK124" s="1538"/>
      <c r="TAL124" s="1845"/>
      <c r="TAM124" s="1538"/>
      <c r="TAN124" s="1845"/>
      <c r="TAO124" s="1538"/>
      <c r="TAP124" s="1845"/>
      <c r="TAQ124" s="1538"/>
      <c r="TAR124" s="1845"/>
      <c r="TAS124" s="1538"/>
      <c r="TAT124" s="1845"/>
      <c r="TAU124" s="1538"/>
      <c r="TAV124" s="1845"/>
      <c r="TAW124" s="1538"/>
      <c r="TAX124" s="1845"/>
      <c r="TAY124" s="1538"/>
      <c r="TAZ124" s="1845"/>
      <c r="TBA124" s="1538"/>
      <c r="TBB124" s="1845"/>
      <c r="TBC124" s="1538"/>
      <c r="TBD124" s="1845"/>
      <c r="TBE124" s="1538"/>
      <c r="TBF124" s="1845"/>
      <c r="TBG124" s="1538"/>
      <c r="TBH124" s="1845"/>
      <c r="TBI124" s="1538"/>
      <c r="TBJ124" s="1845"/>
      <c r="TBK124" s="1538"/>
      <c r="TBL124" s="1845"/>
      <c r="TBM124" s="1538"/>
      <c r="TBN124" s="1845"/>
      <c r="TBO124" s="1538"/>
      <c r="TBP124" s="1845"/>
      <c r="TBQ124" s="1538"/>
      <c r="TBR124" s="1845"/>
      <c r="TBS124" s="1538"/>
      <c r="TBT124" s="1845"/>
      <c r="TBU124" s="1538"/>
      <c r="TBV124" s="1845"/>
      <c r="TBW124" s="1538"/>
      <c r="TBX124" s="1845"/>
      <c r="TBY124" s="1538"/>
      <c r="TBZ124" s="1845"/>
      <c r="TCA124" s="1538"/>
      <c r="TCB124" s="1845"/>
      <c r="TCC124" s="1538"/>
      <c r="TCD124" s="1845"/>
      <c r="TCE124" s="1538"/>
      <c r="TCF124" s="1845"/>
      <c r="TCG124" s="1538"/>
      <c r="TCH124" s="1845"/>
      <c r="TCI124" s="1538"/>
      <c r="TCJ124" s="1845"/>
      <c r="TCK124" s="1538"/>
      <c r="TCL124" s="1845"/>
      <c r="TCM124" s="1538"/>
      <c r="TCN124" s="1845"/>
      <c r="TCO124" s="1538"/>
      <c r="TCP124" s="1845"/>
      <c r="TCQ124" s="1538"/>
      <c r="TCR124" s="1845"/>
      <c r="TCS124" s="1538"/>
      <c r="TCT124" s="1845"/>
      <c r="TCU124" s="1538"/>
      <c r="TCV124" s="1845"/>
      <c r="TCW124" s="1538"/>
      <c r="TCX124" s="1845"/>
      <c r="TCY124" s="1538"/>
      <c r="TCZ124" s="1845"/>
      <c r="TDA124" s="1538"/>
      <c r="TDB124" s="1845"/>
      <c r="TDC124" s="1538"/>
      <c r="TDD124" s="1845"/>
      <c r="TDE124" s="1538"/>
      <c r="TDF124" s="1845"/>
      <c r="TDG124" s="1538"/>
      <c r="TDH124" s="1845"/>
      <c r="TDI124" s="1538"/>
      <c r="TDJ124" s="1845"/>
      <c r="TDK124" s="1538"/>
      <c r="TDL124" s="1845"/>
      <c r="TDM124" s="1538"/>
      <c r="TDN124" s="1845"/>
      <c r="TDO124" s="1538"/>
      <c r="TDP124" s="1845"/>
      <c r="TDQ124" s="1538"/>
      <c r="TDR124" s="1845"/>
      <c r="TDS124" s="1538"/>
      <c r="TDT124" s="1845"/>
      <c r="TDU124" s="1538"/>
      <c r="TDV124" s="1845"/>
      <c r="TDW124" s="1538"/>
      <c r="TDX124" s="1845"/>
      <c r="TDY124" s="1538"/>
      <c r="TDZ124" s="1845"/>
      <c r="TEA124" s="1538"/>
      <c r="TEB124" s="1845"/>
      <c r="TEC124" s="1538"/>
      <c r="TED124" s="1845"/>
      <c r="TEE124" s="1538"/>
      <c r="TEF124" s="1845"/>
      <c r="TEG124" s="1538"/>
      <c r="TEH124" s="1845"/>
      <c r="TEI124" s="1538"/>
      <c r="TEJ124" s="1845"/>
      <c r="TEK124" s="1538"/>
      <c r="TEL124" s="1845"/>
      <c r="TEM124" s="1538"/>
      <c r="TEN124" s="1845"/>
      <c r="TEO124" s="1538"/>
      <c r="TEP124" s="1845"/>
      <c r="TEQ124" s="1538"/>
      <c r="TER124" s="1845"/>
      <c r="TES124" s="1538"/>
      <c r="TET124" s="1845"/>
      <c r="TEU124" s="1538"/>
      <c r="TEV124" s="1845"/>
      <c r="TEW124" s="1538"/>
      <c r="TEX124" s="1845"/>
      <c r="TEY124" s="1538"/>
      <c r="TEZ124" s="1845"/>
      <c r="TFA124" s="1538"/>
      <c r="TFB124" s="1845"/>
      <c r="TFC124" s="1538"/>
      <c r="TFD124" s="1845"/>
      <c r="TFE124" s="1538"/>
      <c r="TFF124" s="1845"/>
      <c r="TFG124" s="1538"/>
      <c r="TFH124" s="1845"/>
      <c r="TFI124" s="1538"/>
      <c r="TFJ124" s="1845"/>
      <c r="TFK124" s="1538"/>
      <c r="TFL124" s="1845"/>
      <c r="TFM124" s="1538"/>
      <c r="TFN124" s="1845"/>
      <c r="TFO124" s="1538"/>
      <c r="TFP124" s="1845"/>
      <c r="TFQ124" s="1538"/>
      <c r="TFR124" s="1845"/>
      <c r="TFS124" s="1538"/>
      <c r="TFT124" s="1845"/>
      <c r="TFU124" s="1538"/>
      <c r="TFV124" s="1845"/>
      <c r="TFW124" s="1538"/>
      <c r="TFX124" s="1845"/>
      <c r="TFY124" s="1538"/>
      <c r="TFZ124" s="1845"/>
      <c r="TGA124" s="1538"/>
      <c r="TGB124" s="1845"/>
      <c r="TGC124" s="1538"/>
      <c r="TGD124" s="1845"/>
      <c r="TGE124" s="1538"/>
      <c r="TGF124" s="1845"/>
      <c r="TGG124" s="1538"/>
      <c r="TGH124" s="1845"/>
      <c r="TGI124" s="1538"/>
      <c r="TGJ124" s="1845"/>
      <c r="TGK124" s="1538"/>
      <c r="TGL124" s="1845"/>
      <c r="TGM124" s="1538"/>
      <c r="TGN124" s="1845"/>
      <c r="TGO124" s="1538"/>
      <c r="TGP124" s="1845"/>
      <c r="TGQ124" s="1538"/>
      <c r="TGR124" s="1845"/>
      <c r="TGS124" s="1538"/>
      <c r="TGT124" s="1845"/>
      <c r="TGU124" s="1538"/>
      <c r="TGV124" s="1845"/>
      <c r="TGW124" s="1538"/>
      <c r="TGX124" s="1845"/>
      <c r="TGY124" s="1538"/>
      <c r="TGZ124" s="1845"/>
      <c r="THA124" s="1538"/>
      <c r="THB124" s="1845"/>
      <c r="THC124" s="1538"/>
      <c r="THD124" s="1845"/>
      <c r="THE124" s="1538"/>
      <c r="THF124" s="1845"/>
      <c r="THG124" s="1538"/>
      <c r="THH124" s="1845"/>
      <c r="THI124" s="1538"/>
      <c r="THJ124" s="1845"/>
      <c r="THK124" s="1538"/>
      <c r="THL124" s="1845"/>
      <c r="THM124" s="1538"/>
      <c r="THN124" s="1845"/>
      <c r="THO124" s="1538"/>
      <c r="THP124" s="1845"/>
      <c r="THQ124" s="1538"/>
      <c r="THR124" s="1845"/>
      <c r="THS124" s="1538"/>
      <c r="THT124" s="1845"/>
      <c r="THU124" s="1538"/>
      <c r="THV124" s="1845"/>
      <c r="THW124" s="1538"/>
      <c r="THX124" s="1845"/>
      <c r="THY124" s="1538"/>
      <c r="THZ124" s="1845"/>
      <c r="TIA124" s="1538"/>
      <c r="TIB124" s="1845"/>
      <c r="TIC124" s="1538"/>
      <c r="TID124" s="1845"/>
      <c r="TIE124" s="1538"/>
      <c r="TIF124" s="1845"/>
      <c r="TIG124" s="1538"/>
      <c r="TIH124" s="1845"/>
      <c r="TII124" s="1538"/>
      <c r="TIJ124" s="1845"/>
      <c r="TIK124" s="1538"/>
      <c r="TIL124" s="1845"/>
      <c r="TIM124" s="1538"/>
      <c r="TIN124" s="1845"/>
      <c r="TIO124" s="1538"/>
      <c r="TIP124" s="1845"/>
      <c r="TIQ124" s="1538"/>
      <c r="TIR124" s="1845"/>
      <c r="TIS124" s="1538"/>
      <c r="TIT124" s="1845"/>
      <c r="TIU124" s="1538"/>
      <c r="TIV124" s="1845"/>
      <c r="TIW124" s="1538"/>
      <c r="TIX124" s="1845"/>
      <c r="TIY124" s="1538"/>
      <c r="TIZ124" s="1845"/>
      <c r="TJA124" s="1538"/>
      <c r="TJB124" s="1845"/>
      <c r="TJC124" s="1538"/>
      <c r="TJD124" s="1845"/>
      <c r="TJE124" s="1538"/>
      <c r="TJF124" s="1845"/>
      <c r="TJG124" s="1538"/>
      <c r="TJH124" s="1845"/>
      <c r="TJI124" s="1538"/>
      <c r="TJJ124" s="1845"/>
      <c r="TJK124" s="1538"/>
      <c r="TJL124" s="1845"/>
      <c r="TJM124" s="1538"/>
      <c r="TJN124" s="1845"/>
      <c r="TJO124" s="1538"/>
      <c r="TJP124" s="1845"/>
      <c r="TJQ124" s="1538"/>
      <c r="TJR124" s="1845"/>
      <c r="TJS124" s="1538"/>
      <c r="TJT124" s="1845"/>
      <c r="TJU124" s="1538"/>
      <c r="TJV124" s="1845"/>
      <c r="TJW124" s="1538"/>
      <c r="TJX124" s="1845"/>
      <c r="TJY124" s="1538"/>
      <c r="TJZ124" s="1845"/>
      <c r="TKA124" s="1538"/>
      <c r="TKB124" s="1845"/>
      <c r="TKC124" s="1538"/>
      <c r="TKD124" s="1845"/>
      <c r="TKE124" s="1538"/>
      <c r="TKF124" s="1845"/>
      <c r="TKG124" s="1538"/>
      <c r="TKH124" s="1845"/>
      <c r="TKI124" s="1538"/>
      <c r="TKJ124" s="1845"/>
      <c r="TKK124" s="1538"/>
      <c r="TKL124" s="1845"/>
      <c r="TKM124" s="1538"/>
      <c r="TKN124" s="1845"/>
      <c r="TKO124" s="1538"/>
      <c r="TKP124" s="1845"/>
      <c r="TKQ124" s="1538"/>
      <c r="TKR124" s="1845"/>
      <c r="TKS124" s="1538"/>
      <c r="TKT124" s="1845"/>
      <c r="TKU124" s="1538"/>
      <c r="TKV124" s="1845"/>
      <c r="TKW124" s="1538"/>
      <c r="TKX124" s="1845"/>
      <c r="TKY124" s="1538"/>
      <c r="TKZ124" s="1845"/>
      <c r="TLA124" s="1538"/>
      <c r="TLB124" s="1845"/>
      <c r="TLC124" s="1538"/>
      <c r="TLD124" s="1845"/>
      <c r="TLE124" s="1538"/>
      <c r="TLF124" s="1845"/>
      <c r="TLG124" s="1538"/>
      <c r="TLH124" s="1845"/>
      <c r="TLI124" s="1538"/>
      <c r="TLJ124" s="1845"/>
      <c r="TLK124" s="1538"/>
      <c r="TLL124" s="1845"/>
      <c r="TLM124" s="1538"/>
      <c r="TLN124" s="1845"/>
      <c r="TLO124" s="1538"/>
      <c r="TLP124" s="1845"/>
      <c r="TLQ124" s="1538"/>
      <c r="TLR124" s="1845"/>
      <c r="TLS124" s="1538"/>
      <c r="TLT124" s="1845"/>
      <c r="TLU124" s="1538"/>
      <c r="TLV124" s="1845"/>
      <c r="TLW124" s="1538"/>
      <c r="TLX124" s="1845"/>
      <c r="TLY124" s="1538"/>
      <c r="TLZ124" s="1845"/>
      <c r="TMA124" s="1538"/>
      <c r="TMB124" s="1845"/>
      <c r="TMC124" s="1538"/>
      <c r="TMD124" s="1845"/>
      <c r="TME124" s="1538"/>
      <c r="TMF124" s="1845"/>
      <c r="TMG124" s="1538"/>
      <c r="TMH124" s="1845"/>
      <c r="TMI124" s="1538"/>
      <c r="TMJ124" s="1845"/>
      <c r="TMK124" s="1538"/>
      <c r="TML124" s="1845"/>
      <c r="TMM124" s="1538"/>
      <c r="TMN124" s="1845"/>
      <c r="TMO124" s="1538"/>
      <c r="TMP124" s="1845"/>
      <c r="TMQ124" s="1538"/>
      <c r="TMR124" s="1845"/>
      <c r="TMS124" s="1538"/>
      <c r="TMT124" s="1845"/>
      <c r="TMU124" s="1538"/>
      <c r="TMV124" s="1845"/>
      <c r="TMW124" s="1538"/>
      <c r="TMX124" s="1845"/>
      <c r="TMY124" s="1538"/>
      <c r="TMZ124" s="1845"/>
      <c r="TNA124" s="1538"/>
      <c r="TNB124" s="1845"/>
      <c r="TNC124" s="1538"/>
      <c r="TND124" s="1845"/>
      <c r="TNE124" s="1538"/>
      <c r="TNF124" s="1845"/>
      <c r="TNG124" s="1538"/>
      <c r="TNH124" s="1845"/>
      <c r="TNI124" s="1538"/>
      <c r="TNJ124" s="1845"/>
      <c r="TNK124" s="1538"/>
      <c r="TNL124" s="1845"/>
      <c r="TNM124" s="1538"/>
      <c r="TNN124" s="1845"/>
      <c r="TNO124" s="1538"/>
      <c r="TNP124" s="1845"/>
      <c r="TNQ124" s="1538"/>
      <c r="TNR124" s="1845"/>
      <c r="TNS124" s="1538"/>
      <c r="TNT124" s="1845"/>
      <c r="TNU124" s="1538"/>
      <c r="TNV124" s="1845"/>
      <c r="TNW124" s="1538"/>
      <c r="TNX124" s="1845"/>
      <c r="TNY124" s="1538"/>
      <c r="TNZ124" s="1845"/>
      <c r="TOA124" s="1538"/>
      <c r="TOB124" s="1845"/>
      <c r="TOC124" s="1538"/>
      <c r="TOD124" s="1845"/>
      <c r="TOE124" s="1538"/>
      <c r="TOF124" s="1845"/>
      <c r="TOG124" s="1538"/>
      <c r="TOH124" s="1845"/>
      <c r="TOI124" s="1538"/>
      <c r="TOJ124" s="1845"/>
      <c r="TOK124" s="1538"/>
      <c r="TOL124" s="1845"/>
      <c r="TOM124" s="1538"/>
      <c r="TON124" s="1845"/>
      <c r="TOO124" s="1538"/>
      <c r="TOP124" s="1845"/>
      <c r="TOQ124" s="1538"/>
      <c r="TOR124" s="1845"/>
      <c r="TOS124" s="1538"/>
      <c r="TOT124" s="1845"/>
      <c r="TOU124" s="1538"/>
      <c r="TOV124" s="1845"/>
      <c r="TOW124" s="1538"/>
      <c r="TOX124" s="1845"/>
      <c r="TOY124" s="1538"/>
      <c r="TOZ124" s="1845"/>
      <c r="TPA124" s="1538"/>
      <c r="TPB124" s="1845"/>
      <c r="TPC124" s="1538"/>
      <c r="TPD124" s="1845"/>
      <c r="TPE124" s="1538"/>
      <c r="TPF124" s="1845"/>
      <c r="TPG124" s="1538"/>
      <c r="TPH124" s="1845"/>
      <c r="TPI124" s="1538"/>
      <c r="TPJ124" s="1845"/>
      <c r="TPK124" s="1538"/>
      <c r="TPL124" s="1845"/>
      <c r="TPM124" s="1538"/>
      <c r="TPN124" s="1845"/>
      <c r="TPO124" s="1538"/>
      <c r="TPP124" s="1845"/>
      <c r="TPQ124" s="1538"/>
      <c r="TPR124" s="1845"/>
      <c r="TPS124" s="1538"/>
      <c r="TPT124" s="1845"/>
      <c r="TPU124" s="1538"/>
      <c r="TPV124" s="1845"/>
      <c r="TPW124" s="1538"/>
      <c r="TPX124" s="1845"/>
      <c r="TPY124" s="1538"/>
      <c r="TPZ124" s="1845"/>
      <c r="TQA124" s="1538"/>
      <c r="TQB124" s="1845"/>
      <c r="TQC124" s="1538"/>
      <c r="TQD124" s="1845"/>
      <c r="TQE124" s="1538"/>
      <c r="TQF124" s="1845"/>
      <c r="TQG124" s="1538"/>
      <c r="TQH124" s="1845"/>
      <c r="TQI124" s="1538"/>
      <c r="TQJ124" s="1845"/>
      <c r="TQK124" s="1538"/>
      <c r="TQL124" s="1845"/>
      <c r="TQM124" s="1538"/>
      <c r="TQN124" s="1845"/>
      <c r="TQO124" s="1538"/>
      <c r="TQP124" s="1845"/>
      <c r="TQQ124" s="1538"/>
      <c r="TQR124" s="1845"/>
      <c r="TQS124" s="1538"/>
      <c r="TQT124" s="1845"/>
      <c r="TQU124" s="1538"/>
      <c r="TQV124" s="1845"/>
      <c r="TQW124" s="1538"/>
      <c r="TQX124" s="1845"/>
      <c r="TQY124" s="1538"/>
      <c r="TQZ124" s="1845"/>
      <c r="TRA124" s="1538"/>
      <c r="TRB124" s="1845"/>
      <c r="TRC124" s="1538"/>
      <c r="TRD124" s="1845"/>
      <c r="TRE124" s="1538"/>
      <c r="TRF124" s="1845"/>
      <c r="TRG124" s="1538"/>
      <c r="TRH124" s="1845"/>
      <c r="TRI124" s="1538"/>
      <c r="TRJ124" s="1845"/>
      <c r="TRK124" s="1538"/>
      <c r="TRL124" s="1845"/>
      <c r="TRM124" s="1538"/>
      <c r="TRN124" s="1845"/>
      <c r="TRO124" s="1538"/>
      <c r="TRP124" s="1845"/>
      <c r="TRQ124" s="1538"/>
      <c r="TRR124" s="1845"/>
      <c r="TRS124" s="1538"/>
      <c r="TRT124" s="1845"/>
      <c r="TRU124" s="1538"/>
      <c r="TRV124" s="1845"/>
      <c r="TRW124" s="1538"/>
      <c r="TRX124" s="1845"/>
      <c r="TRY124" s="1538"/>
      <c r="TRZ124" s="1845"/>
      <c r="TSA124" s="1538"/>
      <c r="TSB124" s="1845"/>
      <c r="TSC124" s="1538"/>
      <c r="TSD124" s="1845"/>
      <c r="TSE124" s="1538"/>
      <c r="TSF124" s="1845"/>
      <c r="TSG124" s="1538"/>
      <c r="TSH124" s="1845"/>
      <c r="TSI124" s="1538"/>
      <c r="TSJ124" s="1845"/>
      <c r="TSK124" s="1538"/>
      <c r="TSL124" s="1845"/>
      <c r="TSM124" s="1538"/>
      <c r="TSN124" s="1845"/>
      <c r="TSO124" s="1538"/>
      <c r="TSP124" s="1845"/>
      <c r="TSQ124" s="1538"/>
      <c r="TSR124" s="1845"/>
      <c r="TSS124" s="1538"/>
      <c r="TST124" s="1845"/>
      <c r="TSU124" s="1538"/>
      <c r="TSV124" s="1845"/>
      <c r="TSW124" s="1538"/>
      <c r="TSX124" s="1845"/>
      <c r="TSY124" s="1538"/>
      <c r="TSZ124" s="1845"/>
      <c r="TTA124" s="1538"/>
      <c r="TTB124" s="1845"/>
      <c r="TTC124" s="1538"/>
      <c r="TTD124" s="1845"/>
      <c r="TTE124" s="1538"/>
      <c r="TTF124" s="1845"/>
      <c r="TTG124" s="1538"/>
      <c r="TTH124" s="1845"/>
      <c r="TTI124" s="1538"/>
      <c r="TTJ124" s="1845"/>
      <c r="TTK124" s="1538"/>
      <c r="TTL124" s="1845"/>
      <c r="TTM124" s="1538"/>
      <c r="TTN124" s="1845"/>
      <c r="TTO124" s="1538"/>
      <c r="TTP124" s="1845"/>
      <c r="TTQ124" s="1538"/>
      <c r="TTR124" s="1845"/>
      <c r="TTS124" s="1538"/>
      <c r="TTT124" s="1845"/>
      <c r="TTU124" s="1538"/>
      <c r="TTV124" s="1845"/>
      <c r="TTW124" s="1538"/>
      <c r="TTX124" s="1845"/>
      <c r="TTY124" s="1538"/>
      <c r="TTZ124" s="1845"/>
      <c r="TUA124" s="1538"/>
      <c r="TUB124" s="1845"/>
      <c r="TUC124" s="1538"/>
      <c r="TUD124" s="1845"/>
      <c r="TUE124" s="1538"/>
      <c r="TUF124" s="1845"/>
      <c r="TUG124" s="1538"/>
      <c r="TUH124" s="1845"/>
      <c r="TUI124" s="1538"/>
      <c r="TUJ124" s="1845"/>
      <c r="TUK124" s="1538"/>
      <c r="TUL124" s="1845"/>
      <c r="TUM124" s="1538"/>
      <c r="TUN124" s="1845"/>
      <c r="TUO124" s="1538"/>
      <c r="TUP124" s="1845"/>
      <c r="TUQ124" s="1538"/>
      <c r="TUR124" s="1845"/>
      <c r="TUS124" s="1538"/>
      <c r="TUT124" s="1845"/>
      <c r="TUU124" s="1538"/>
      <c r="TUV124" s="1845"/>
      <c r="TUW124" s="1538"/>
      <c r="TUX124" s="1845"/>
      <c r="TUY124" s="1538"/>
      <c r="TUZ124" s="1845"/>
      <c r="TVA124" s="1538"/>
      <c r="TVB124" s="1845"/>
      <c r="TVC124" s="1538"/>
      <c r="TVD124" s="1845"/>
      <c r="TVE124" s="1538"/>
      <c r="TVF124" s="1845"/>
      <c r="TVG124" s="1538"/>
      <c r="TVH124" s="1845"/>
      <c r="TVI124" s="1538"/>
      <c r="TVJ124" s="1845"/>
      <c r="TVK124" s="1538"/>
      <c r="TVL124" s="1845"/>
      <c r="TVM124" s="1538"/>
      <c r="TVN124" s="1845"/>
      <c r="TVO124" s="1538"/>
      <c r="TVP124" s="1845"/>
      <c r="TVQ124" s="1538"/>
      <c r="TVR124" s="1845"/>
      <c r="TVS124" s="1538"/>
      <c r="TVT124" s="1845"/>
      <c r="TVU124" s="1538"/>
      <c r="TVV124" s="1845"/>
      <c r="TVW124" s="1538"/>
      <c r="TVX124" s="1845"/>
      <c r="TVY124" s="1538"/>
      <c r="TVZ124" s="1845"/>
      <c r="TWA124" s="1538"/>
      <c r="TWB124" s="1845"/>
      <c r="TWC124" s="1538"/>
      <c r="TWD124" s="1845"/>
      <c r="TWE124" s="1538"/>
      <c r="TWF124" s="1845"/>
      <c r="TWG124" s="1538"/>
      <c r="TWH124" s="1845"/>
      <c r="TWI124" s="1538"/>
      <c r="TWJ124" s="1845"/>
      <c r="TWK124" s="1538"/>
      <c r="TWL124" s="1845"/>
      <c r="TWM124" s="1538"/>
      <c r="TWN124" s="1845"/>
      <c r="TWO124" s="1538"/>
      <c r="TWP124" s="1845"/>
      <c r="TWQ124" s="1538"/>
      <c r="TWR124" s="1845"/>
      <c r="TWS124" s="1538"/>
      <c r="TWT124" s="1845"/>
      <c r="TWU124" s="1538"/>
      <c r="TWV124" s="1845"/>
      <c r="TWW124" s="1538"/>
      <c r="TWX124" s="1845"/>
      <c r="TWY124" s="1538"/>
      <c r="TWZ124" s="1845"/>
      <c r="TXA124" s="1538"/>
      <c r="TXB124" s="1845"/>
      <c r="TXC124" s="1538"/>
      <c r="TXD124" s="1845"/>
      <c r="TXE124" s="1538"/>
      <c r="TXF124" s="1845"/>
      <c r="TXG124" s="1538"/>
      <c r="TXH124" s="1845"/>
      <c r="TXI124" s="1538"/>
      <c r="TXJ124" s="1845"/>
      <c r="TXK124" s="1538"/>
      <c r="TXL124" s="1845"/>
      <c r="TXM124" s="1538"/>
      <c r="TXN124" s="1845"/>
      <c r="TXO124" s="1538"/>
      <c r="TXP124" s="1845"/>
      <c r="TXQ124" s="1538"/>
      <c r="TXR124" s="1845"/>
      <c r="TXS124" s="1538"/>
      <c r="TXT124" s="1845"/>
      <c r="TXU124" s="1538"/>
      <c r="TXV124" s="1845"/>
      <c r="TXW124" s="1538"/>
      <c r="TXX124" s="1845"/>
      <c r="TXY124" s="1538"/>
      <c r="TXZ124" s="1845"/>
      <c r="TYA124" s="1538"/>
      <c r="TYB124" s="1845"/>
      <c r="TYC124" s="1538"/>
      <c r="TYD124" s="1845"/>
      <c r="TYE124" s="1538"/>
      <c r="TYF124" s="1845"/>
      <c r="TYG124" s="1538"/>
      <c r="TYH124" s="1845"/>
      <c r="TYI124" s="1538"/>
      <c r="TYJ124" s="1845"/>
      <c r="TYK124" s="1538"/>
      <c r="TYL124" s="1845"/>
      <c r="TYM124" s="1538"/>
      <c r="TYN124" s="1845"/>
      <c r="TYO124" s="1538"/>
      <c r="TYP124" s="1845"/>
      <c r="TYQ124" s="1538"/>
      <c r="TYR124" s="1845"/>
      <c r="TYS124" s="1538"/>
      <c r="TYT124" s="1845"/>
      <c r="TYU124" s="1538"/>
      <c r="TYV124" s="1845"/>
      <c r="TYW124" s="1538"/>
      <c r="TYX124" s="1845"/>
      <c r="TYY124" s="1538"/>
      <c r="TYZ124" s="1845"/>
      <c r="TZA124" s="1538"/>
      <c r="TZB124" s="1845"/>
      <c r="TZC124" s="1538"/>
      <c r="TZD124" s="1845"/>
      <c r="TZE124" s="1538"/>
      <c r="TZF124" s="1845"/>
      <c r="TZG124" s="1538"/>
      <c r="TZH124" s="1845"/>
      <c r="TZI124" s="1538"/>
      <c r="TZJ124" s="1845"/>
      <c r="TZK124" s="1538"/>
      <c r="TZL124" s="1845"/>
      <c r="TZM124" s="1538"/>
      <c r="TZN124" s="1845"/>
      <c r="TZO124" s="1538"/>
      <c r="TZP124" s="1845"/>
      <c r="TZQ124" s="1538"/>
      <c r="TZR124" s="1845"/>
      <c r="TZS124" s="1538"/>
      <c r="TZT124" s="1845"/>
      <c r="TZU124" s="1538"/>
      <c r="TZV124" s="1845"/>
      <c r="TZW124" s="1538"/>
      <c r="TZX124" s="1845"/>
      <c r="TZY124" s="1538"/>
      <c r="TZZ124" s="1845"/>
      <c r="UAA124" s="1538"/>
      <c r="UAB124" s="1845"/>
      <c r="UAC124" s="1538"/>
      <c r="UAD124" s="1845"/>
      <c r="UAE124" s="1538"/>
      <c r="UAF124" s="1845"/>
      <c r="UAG124" s="1538"/>
      <c r="UAH124" s="1845"/>
      <c r="UAI124" s="1538"/>
      <c r="UAJ124" s="1845"/>
      <c r="UAK124" s="1538"/>
      <c r="UAL124" s="1845"/>
      <c r="UAM124" s="1538"/>
      <c r="UAN124" s="1845"/>
      <c r="UAO124" s="1538"/>
      <c r="UAP124" s="1845"/>
      <c r="UAQ124" s="1538"/>
      <c r="UAR124" s="1845"/>
      <c r="UAS124" s="1538"/>
      <c r="UAT124" s="1845"/>
      <c r="UAU124" s="1538"/>
      <c r="UAV124" s="1845"/>
      <c r="UAW124" s="1538"/>
      <c r="UAX124" s="1845"/>
      <c r="UAY124" s="1538"/>
      <c r="UAZ124" s="1845"/>
      <c r="UBA124" s="1538"/>
      <c r="UBB124" s="1845"/>
      <c r="UBC124" s="1538"/>
      <c r="UBD124" s="1845"/>
      <c r="UBE124" s="1538"/>
      <c r="UBF124" s="1845"/>
      <c r="UBG124" s="1538"/>
      <c r="UBH124" s="1845"/>
      <c r="UBI124" s="1538"/>
      <c r="UBJ124" s="1845"/>
      <c r="UBK124" s="1538"/>
      <c r="UBL124" s="1845"/>
      <c r="UBM124" s="1538"/>
      <c r="UBN124" s="1845"/>
      <c r="UBO124" s="1538"/>
      <c r="UBP124" s="1845"/>
      <c r="UBQ124" s="1538"/>
      <c r="UBR124" s="1845"/>
      <c r="UBS124" s="1538"/>
      <c r="UBT124" s="1845"/>
      <c r="UBU124" s="1538"/>
      <c r="UBV124" s="1845"/>
      <c r="UBW124" s="1538"/>
      <c r="UBX124" s="1845"/>
      <c r="UBY124" s="1538"/>
      <c r="UBZ124" s="1845"/>
      <c r="UCA124" s="1538"/>
      <c r="UCB124" s="1845"/>
      <c r="UCC124" s="1538"/>
      <c r="UCD124" s="1845"/>
      <c r="UCE124" s="1538"/>
      <c r="UCF124" s="1845"/>
      <c r="UCG124" s="1538"/>
      <c r="UCH124" s="1845"/>
      <c r="UCI124" s="1538"/>
      <c r="UCJ124" s="1845"/>
      <c r="UCK124" s="1538"/>
      <c r="UCL124" s="1845"/>
      <c r="UCM124" s="1538"/>
      <c r="UCN124" s="1845"/>
      <c r="UCO124" s="1538"/>
      <c r="UCP124" s="1845"/>
      <c r="UCQ124" s="1538"/>
      <c r="UCR124" s="1845"/>
      <c r="UCS124" s="1538"/>
      <c r="UCT124" s="1845"/>
      <c r="UCU124" s="1538"/>
      <c r="UCV124" s="1845"/>
      <c r="UCW124" s="1538"/>
      <c r="UCX124" s="1845"/>
      <c r="UCY124" s="1538"/>
      <c r="UCZ124" s="1845"/>
      <c r="UDA124" s="1538"/>
      <c r="UDB124" s="1845"/>
      <c r="UDC124" s="1538"/>
      <c r="UDD124" s="1845"/>
      <c r="UDE124" s="1538"/>
      <c r="UDF124" s="1845"/>
      <c r="UDG124" s="1538"/>
      <c r="UDH124" s="1845"/>
      <c r="UDI124" s="1538"/>
      <c r="UDJ124" s="1845"/>
      <c r="UDK124" s="1538"/>
      <c r="UDL124" s="1845"/>
      <c r="UDM124" s="1538"/>
      <c r="UDN124" s="1845"/>
      <c r="UDO124" s="1538"/>
      <c r="UDP124" s="1845"/>
      <c r="UDQ124" s="1538"/>
      <c r="UDR124" s="1845"/>
      <c r="UDS124" s="1538"/>
      <c r="UDT124" s="1845"/>
      <c r="UDU124" s="1538"/>
      <c r="UDV124" s="1845"/>
      <c r="UDW124" s="1538"/>
      <c r="UDX124" s="1845"/>
      <c r="UDY124" s="1538"/>
      <c r="UDZ124" s="1845"/>
      <c r="UEA124" s="1538"/>
      <c r="UEB124" s="1845"/>
      <c r="UEC124" s="1538"/>
      <c r="UED124" s="1845"/>
      <c r="UEE124" s="1538"/>
      <c r="UEF124" s="1845"/>
      <c r="UEG124" s="1538"/>
      <c r="UEH124" s="1845"/>
      <c r="UEI124" s="1538"/>
      <c r="UEJ124" s="1845"/>
      <c r="UEK124" s="1538"/>
      <c r="UEL124" s="1845"/>
      <c r="UEM124" s="1538"/>
      <c r="UEN124" s="1845"/>
      <c r="UEO124" s="1538"/>
      <c r="UEP124" s="1845"/>
      <c r="UEQ124" s="1538"/>
      <c r="UER124" s="1845"/>
      <c r="UES124" s="1538"/>
      <c r="UET124" s="1845"/>
      <c r="UEU124" s="1538"/>
      <c r="UEV124" s="1845"/>
      <c r="UEW124" s="1538"/>
      <c r="UEX124" s="1845"/>
      <c r="UEY124" s="1538"/>
      <c r="UEZ124" s="1845"/>
      <c r="UFA124" s="1538"/>
      <c r="UFB124" s="1845"/>
      <c r="UFC124" s="1538"/>
      <c r="UFD124" s="1845"/>
      <c r="UFE124" s="1538"/>
      <c r="UFF124" s="1845"/>
      <c r="UFG124" s="1538"/>
      <c r="UFH124" s="1845"/>
      <c r="UFI124" s="1538"/>
      <c r="UFJ124" s="1845"/>
      <c r="UFK124" s="1538"/>
      <c r="UFL124" s="1845"/>
      <c r="UFM124" s="1538"/>
      <c r="UFN124" s="1845"/>
      <c r="UFO124" s="1538"/>
      <c r="UFP124" s="1845"/>
      <c r="UFQ124" s="1538"/>
      <c r="UFR124" s="1845"/>
      <c r="UFS124" s="1538"/>
      <c r="UFT124" s="1845"/>
      <c r="UFU124" s="1538"/>
      <c r="UFV124" s="1845"/>
      <c r="UFW124" s="1538"/>
      <c r="UFX124" s="1845"/>
      <c r="UFY124" s="1538"/>
      <c r="UFZ124" s="1845"/>
      <c r="UGA124" s="1538"/>
      <c r="UGB124" s="1845"/>
      <c r="UGC124" s="1538"/>
      <c r="UGD124" s="1845"/>
      <c r="UGE124" s="1538"/>
      <c r="UGF124" s="1845"/>
      <c r="UGG124" s="1538"/>
      <c r="UGH124" s="1845"/>
      <c r="UGI124" s="1538"/>
      <c r="UGJ124" s="1845"/>
      <c r="UGK124" s="1538"/>
      <c r="UGL124" s="1845"/>
      <c r="UGM124" s="1538"/>
      <c r="UGN124" s="1845"/>
      <c r="UGO124" s="1538"/>
      <c r="UGP124" s="1845"/>
      <c r="UGQ124" s="1538"/>
      <c r="UGR124" s="1845"/>
      <c r="UGS124" s="1538"/>
      <c r="UGT124" s="1845"/>
      <c r="UGU124" s="1538"/>
      <c r="UGV124" s="1845"/>
      <c r="UGW124" s="1538"/>
      <c r="UGX124" s="1845"/>
      <c r="UGY124" s="1538"/>
      <c r="UGZ124" s="1845"/>
      <c r="UHA124" s="1538"/>
      <c r="UHB124" s="1845"/>
      <c r="UHC124" s="1538"/>
      <c r="UHD124" s="1845"/>
      <c r="UHE124" s="1538"/>
      <c r="UHF124" s="1845"/>
      <c r="UHG124" s="1538"/>
      <c r="UHH124" s="1845"/>
      <c r="UHI124" s="1538"/>
      <c r="UHJ124" s="1845"/>
      <c r="UHK124" s="1538"/>
      <c r="UHL124" s="1845"/>
      <c r="UHM124" s="1538"/>
      <c r="UHN124" s="1845"/>
      <c r="UHO124" s="1538"/>
      <c r="UHP124" s="1845"/>
      <c r="UHQ124" s="1538"/>
      <c r="UHR124" s="1845"/>
      <c r="UHS124" s="1538"/>
      <c r="UHT124" s="1845"/>
      <c r="UHU124" s="1538"/>
      <c r="UHV124" s="1845"/>
      <c r="UHW124" s="1538"/>
      <c r="UHX124" s="1845"/>
      <c r="UHY124" s="1538"/>
      <c r="UHZ124" s="1845"/>
      <c r="UIA124" s="1538"/>
      <c r="UIB124" s="1845"/>
      <c r="UIC124" s="1538"/>
      <c r="UID124" s="1845"/>
      <c r="UIE124" s="1538"/>
      <c r="UIF124" s="1845"/>
      <c r="UIG124" s="1538"/>
      <c r="UIH124" s="1845"/>
      <c r="UII124" s="1538"/>
      <c r="UIJ124" s="1845"/>
      <c r="UIK124" s="1538"/>
      <c r="UIL124" s="1845"/>
      <c r="UIM124" s="1538"/>
      <c r="UIN124" s="1845"/>
      <c r="UIO124" s="1538"/>
      <c r="UIP124" s="1845"/>
      <c r="UIQ124" s="1538"/>
      <c r="UIR124" s="1845"/>
      <c r="UIS124" s="1538"/>
      <c r="UIT124" s="1845"/>
      <c r="UIU124" s="1538"/>
      <c r="UIV124" s="1845"/>
      <c r="UIW124" s="1538"/>
      <c r="UIX124" s="1845"/>
      <c r="UIY124" s="1538"/>
      <c r="UIZ124" s="1845"/>
      <c r="UJA124" s="1538"/>
      <c r="UJB124" s="1845"/>
      <c r="UJC124" s="1538"/>
      <c r="UJD124" s="1845"/>
      <c r="UJE124" s="1538"/>
      <c r="UJF124" s="1845"/>
      <c r="UJG124" s="1538"/>
      <c r="UJH124" s="1845"/>
      <c r="UJI124" s="1538"/>
      <c r="UJJ124" s="1845"/>
      <c r="UJK124" s="1538"/>
      <c r="UJL124" s="1845"/>
      <c r="UJM124" s="1538"/>
      <c r="UJN124" s="1845"/>
      <c r="UJO124" s="1538"/>
      <c r="UJP124" s="1845"/>
      <c r="UJQ124" s="1538"/>
      <c r="UJR124" s="1845"/>
      <c r="UJS124" s="1538"/>
      <c r="UJT124" s="1845"/>
      <c r="UJU124" s="1538"/>
      <c r="UJV124" s="1845"/>
      <c r="UJW124" s="1538"/>
      <c r="UJX124" s="1845"/>
      <c r="UJY124" s="1538"/>
      <c r="UJZ124" s="1845"/>
      <c r="UKA124" s="1538"/>
      <c r="UKB124" s="1845"/>
      <c r="UKC124" s="1538"/>
      <c r="UKD124" s="1845"/>
      <c r="UKE124" s="1538"/>
      <c r="UKF124" s="1845"/>
      <c r="UKG124" s="1538"/>
      <c r="UKH124" s="1845"/>
      <c r="UKI124" s="1538"/>
      <c r="UKJ124" s="1845"/>
      <c r="UKK124" s="1538"/>
      <c r="UKL124" s="1845"/>
      <c r="UKM124" s="1538"/>
      <c r="UKN124" s="1845"/>
      <c r="UKO124" s="1538"/>
      <c r="UKP124" s="1845"/>
      <c r="UKQ124" s="1538"/>
      <c r="UKR124" s="1845"/>
      <c r="UKS124" s="1538"/>
      <c r="UKT124" s="1845"/>
      <c r="UKU124" s="1538"/>
      <c r="UKV124" s="1845"/>
      <c r="UKW124" s="1538"/>
      <c r="UKX124" s="1845"/>
      <c r="UKY124" s="1538"/>
      <c r="UKZ124" s="1845"/>
      <c r="ULA124" s="1538"/>
      <c r="ULB124" s="1845"/>
      <c r="ULC124" s="1538"/>
      <c r="ULD124" s="1845"/>
      <c r="ULE124" s="1538"/>
      <c r="ULF124" s="1845"/>
      <c r="ULG124" s="1538"/>
      <c r="ULH124" s="1845"/>
      <c r="ULI124" s="1538"/>
      <c r="ULJ124" s="1845"/>
      <c r="ULK124" s="1538"/>
      <c r="ULL124" s="1845"/>
      <c r="ULM124" s="1538"/>
      <c r="ULN124" s="1845"/>
      <c r="ULO124" s="1538"/>
      <c r="ULP124" s="1845"/>
      <c r="ULQ124" s="1538"/>
      <c r="ULR124" s="1845"/>
      <c r="ULS124" s="1538"/>
      <c r="ULT124" s="1845"/>
      <c r="ULU124" s="1538"/>
      <c r="ULV124" s="1845"/>
      <c r="ULW124" s="1538"/>
      <c r="ULX124" s="1845"/>
      <c r="ULY124" s="1538"/>
      <c r="ULZ124" s="1845"/>
      <c r="UMA124" s="1538"/>
      <c r="UMB124" s="1845"/>
      <c r="UMC124" s="1538"/>
      <c r="UMD124" s="1845"/>
      <c r="UME124" s="1538"/>
      <c r="UMF124" s="1845"/>
      <c r="UMG124" s="1538"/>
      <c r="UMH124" s="1845"/>
      <c r="UMI124" s="1538"/>
      <c r="UMJ124" s="1845"/>
      <c r="UMK124" s="1538"/>
      <c r="UML124" s="1845"/>
      <c r="UMM124" s="1538"/>
      <c r="UMN124" s="1845"/>
      <c r="UMO124" s="1538"/>
      <c r="UMP124" s="1845"/>
      <c r="UMQ124" s="1538"/>
      <c r="UMR124" s="1845"/>
      <c r="UMS124" s="1538"/>
      <c r="UMT124" s="1845"/>
      <c r="UMU124" s="1538"/>
      <c r="UMV124" s="1845"/>
      <c r="UMW124" s="1538"/>
      <c r="UMX124" s="1845"/>
      <c r="UMY124" s="1538"/>
      <c r="UMZ124" s="1845"/>
      <c r="UNA124" s="1538"/>
      <c r="UNB124" s="1845"/>
      <c r="UNC124" s="1538"/>
      <c r="UND124" s="1845"/>
      <c r="UNE124" s="1538"/>
      <c r="UNF124" s="1845"/>
      <c r="UNG124" s="1538"/>
      <c r="UNH124" s="1845"/>
      <c r="UNI124" s="1538"/>
      <c r="UNJ124" s="1845"/>
      <c r="UNK124" s="1538"/>
      <c r="UNL124" s="1845"/>
      <c r="UNM124" s="1538"/>
      <c r="UNN124" s="1845"/>
      <c r="UNO124" s="1538"/>
      <c r="UNP124" s="1845"/>
      <c r="UNQ124" s="1538"/>
      <c r="UNR124" s="1845"/>
      <c r="UNS124" s="1538"/>
      <c r="UNT124" s="1845"/>
      <c r="UNU124" s="1538"/>
      <c r="UNV124" s="1845"/>
      <c r="UNW124" s="1538"/>
      <c r="UNX124" s="1845"/>
      <c r="UNY124" s="1538"/>
      <c r="UNZ124" s="1845"/>
      <c r="UOA124" s="1538"/>
      <c r="UOB124" s="1845"/>
      <c r="UOC124" s="1538"/>
      <c r="UOD124" s="1845"/>
      <c r="UOE124" s="1538"/>
      <c r="UOF124" s="1845"/>
      <c r="UOG124" s="1538"/>
      <c r="UOH124" s="1845"/>
      <c r="UOI124" s="1538"/>
      <c r="UOJ124" s="1845"/>
      <c r="UOK124" s="1538"/>
      <c r="UOL124" s="1845"/>
      <c r="UOM124" s="1538"/>
      <c r="UON124" s="1845"/>
      <c r="UOO124" s="1538"/>
      <c r="UOP124" s="1845"/>
      <c r="UOQ124" s="1538"/>
      <c r="UOR124" s="1845"/>
      <c r="UOS124" s="1538"/>
      <c r="UOT124" s="1845"/>
      <c r="UOU124" s="1538"/>
      <c r="UOV124" s="1845"/>
      <c r="UOW124" s="1538"/>
      <c r="UOX124" s="1845"/>
      <c r="UOY124" s="1538"/>
      <c r="UOZ124" s="1845"/>
      <c r="UPA124" s="1538"/>
      <c r="UPB124" s="1845"/>
      <c r="UPC124" s="1538"/>
      <c r="UPD124" s="1845"/>
      <c r="UPE124" s="1538"/>
      <c r="UPF124" s="1845"/>
      <c r="UPG124" s="1538"/>
      <c r="UPH124" s="1845"/>
      <c r="UPI124" s="1538"/>
      <c r="UPJ124" s="1845"/>
      <c r="UPK124" s="1538"/>
      <c r="UPL124" s="1845"/>
      <c r="UPM124" s="1538"/>
      <c r="UPN124" s="1845"/>
      <c r="UPO124" s="1538"/>
      <c r="UPP124" s="1845"/>
      <c r="UPQ124" s="1538"/>
      <c r="UPR124" s="1845"/>
      <c r="UPS124" s="1538"/>
      <c r="UPT124" s="1845"/>
      <c r="UPU124" s="1538"/>
      <c r="UPV124" s="1845"/>
      <c r="UPW124" s="1538"/>
      <c r="UPX124" s="1845"/>
      <c r="UPY124" s="1538"/>
      <c r="UPZ124" s="1845"/>
      <c r="UQA124" s="1538"/>
      <c r="UQB124" s="1845"/>
      <c r="UQC124" s="1538"/>
      <c r="UQD124" s="1845"/>
      <c r="UQE124" s="1538"/>
      <c r="UQF124" s="1845"/>
      <c r="UQG124" s="1538"/>
      <c r="UQH124" s="1845"/>
      <c r="UQI124" s="1538"/>
      <c r="UQJ124" s="1845"/>
      <c r="UQK124" s="1538"/>
      <c r="UQL124" s="1845"/>
      <c r="UQM124" s="1538"/>
      <c r="UQN124" s="1845"/>
      <c r="UQO124" s="1538"/>
      <c r="UQP124" s="1845"/>
      <c r="UQQ124" s="1538"/>
      <c r="UQR124" s="1845"/>
      <c r="UQS124" s="1538"/>
      <c r="UQT124" s="1845"/>
      <c r="UQU124" s="1538"/>
      <c r="UQV124" s="1845"/>
      <c r="UQW124" s="1538"/>
      <c r="UQX124" s="1845"/>
      <c r="UQY124" s="1538"/>
      <c r="UQZ124" s="1845"/>
      <c r="URA124" s="1538"/>
      <c r="URB124" s="1845"/>
      <c r="URC124" s="1538"/>
      <c r="URD124" s="1845"/>
      <c r="URE124" s="1538"/>
      <c r="URF124" s="1845"/>
      <c r="URG124" s="1538"/>
      <c r="URH124" s="1845"/>
      <c r="URI124" s="1538"/>
      <c r="URJ124" s="1845"/>
      <c r="URK124" s="1538"/>
      <c r="URL124" s="1845"/>
      <c r="URM124" s="1538"/>
      <c r="URN124" s="1845"/>
      <c r="URO124" s="1538"/>
      <c r="URP124" s="1845"/>
      <c r="URQ124" s="1538"/>
      <c r="URR124" s="1845"/>
      <c r="URS124" s="1538"/>
      <c r="URT124" s="1845"/>
      <c r="URU124" s="1538"/>
      <c r="URV124" s="1845"/>
      <c r="URW124" s="1538"/>
      <c r="URX124" s="1845"/>
      <c r="URY124" s="1538"/>
      <c r="URZ124" s="1845"/>
      <c r="USA124" s="1538"/>
      <c r="USB124" s="1845"/>
      <c r="USC124" s="1538"/>
      <c r="USD124" s="1845"/>
      <c r="USE124" s="1538"/>
      <c r="USF124" s="1845"/>
      <c r="USG124" s="1538"/>
      <c r="USH124" s="1845"/>
      <c r="USI124" s="1538"/>
      <c r="USJ124" s="1845"/>
      <c r="USK124" s="1538"/>
      <c r="USL124" s="1845"/>
      <c r="USM124" s="1538"/>
      <c r="USN124" s="1845"/>
      <c r="USO124" s="1538"/>
      <c r="USP124" s="1845"/>
      <c r="USQ124" s="1538"/>
      <c r="USR124" s="1845"/>
      <c r="USS124" s="1538"/>
      <c r="UST124" s="1845"/>
      <c r="USU124" s="1538"/>
      <c r="USV124" s="1845"/>
      <c r="USW124" s="1538"/>
      <c r="USX124" s="1845"/>
      <c r="USY124" s="1538"/>
      <c r="USZ124" s="1845"/>
      <c r="UTA124" s="1538"/>
      <c r="UTB124" s="1845"/>
      <c r="UTC124" s="1538"/>
      <c r="UTD124" s="1845"/>
      <c r="UTE124" s="1538"/>
      <c r="UTF124" s="1845"/>
      <c r="UTG124" s="1538"/>
      <c r="UTH124" s="1845"/>
      <c r="UTI124" s="1538"/>
      <c r="UTJ124" s="1845"/>
      <c r="UTK124" s="1538"/>
      <c r="UTL124" s="1845"/>
      <c r="UTM124" s="1538"/>
      <c r="UTN124" s="1845"/>
      <c r="UTO124" s="1538"/>
      <c r="UTP124" s="1845"/>
      <c r="UTQ124" s="1538"/>
      <c r="UTR124" s="1845"/>
      <c r="UTS124" s="1538"/>
      <c r="UTT124" s="1845"/>
      <c r="UTU124" s="1538"/>
      <c r="UTV124" s="1845"/>
      <c r="UTW124" s="1538"/>
      <c r="UTX124" s="1845"/>
      <c r="UTY124" s="1538"/>
      <c r="UTZ124" s="1845"/>
      <c r="UUA124" s="1538"/>
      <c r="UUB124" s="1845"/>
      <c r="UUC124" s="1538"/>
      <c r="UUD124" s="1845"/>
      <c r="UUE124" s="1538"/>
      <c r="UUF124" s="1845"/>
      <c r="UUG124" s="1538"/>
      <c r="UUH124" s="1845"/>
      <c r="UUI124" s="1538"/>
      <c r="UUJ124" s="1845"/>
      <c r="UUK124" s="1538"/>
      <c r="UUL124" s="1845"/>
      <c r="UUM124" s="1538"/>
      <c r="UUN124" s="1845"/>
      <c r="UUO124" s="1538"/>
      <c r="UUP124" s="1845"/>
      <c r="UUQ124" s="1538"/>
      <c r="UUR124" s="1845"/>
      <c r="UUS124" s="1538"/>
      <c r="UUT124" s="1845"/>
      <c r="UUU124" s="1538"/>
      <c r="UUV124" s="1845"/>
      <c r="UUW124" s="1538"/>
      <c r="UUX124" s="1845"/>
      <c r="UUY124" s="1538"/>
      <c r="UUZ124" s="1845"/>
      <c r="UVA124" s="1538"/>
      <c r="UVB124" s="1845"/>
      <c r="UVC124" s="1538"/>
      <c r="UVD124" s="1845"/>
      <c r="UVE124" s="1538"/>
      <c r="UVF124" s="1845"/>
      <c r="UVG124" s="1538"/>
      <c r="UVH124" s="1845"/>
      <c r="UVI124" s="1538"/>
      <c r="UVJ124" s="1845"/>
      <c r="UVK124" s="1538"/>
      <c r="UVL124" s="1845"/>
      <c r="UVM124" s="1538"/>
      <c r="UVN124" s="1845"/>
      <c r="UVO124" s="1538"/>
      <c r="UVP124" s="1845"/>
      <c r="UVQ124" s="1538"/>
      <c r="UVR124" s="1845"/>
      <c r="UVS124" s="1538"/>
      <c r="UVT124" s="1845"/>
      <c r="UVU124" s="1538"/>
      <c r="UVV124" s="1845"/>
      <c r="UVW124" s="1538"/>
      <c r="UVX124" s="1845"/>
      <c r="UVY124" s="1538"/>
      <c r="UVZ124" s="1845"/>
      <c r="UWA124" s="1538"/>
      <c r="UWB124" s="1845"/>
      <c r="UWC124" s="1538"/>
      <c r="UWD124" s="1845"/>
      <c r="UWE124" s="1538"/>
      <c r="UWF124" s="1845"/>
      <c r="UWG124" s="1538"/>
      <c r="UWH124" s="1845"/>
      <c r="UWI124" s="1538"/>
      <c r="UWJ124" s="1845"/>
      <c r="UWK124" s="1538"/>
      <c r="UWL124" s="1845"/>
      <c r="UWM124" s="1538"/>
      <c r="UWN124" s="1845"/>
      <c r="UWO124" s="1538"/>
      <c r="UWP124" s="1845"/>
      <c r="UWQ124" s="1538"/>
      <c r="UWR124" s="1845"/>
      <c r="UWS124" s="1538"/>
      <c r="UWT124" s="1845"/>
      <c r="UWU124" s="1538"/>
      <c r="UWV124" s="1845"/>
      <c r="UWW124" s="1538"/>
      <c r="UWX124" s="1845"/>
      <c r="UWY124" s="1538"/>
      <c r="UWZ124" s="1845"/>
      <c r="UXA124" s="1538"/>
      <c r="UXB124" s="1845"/>
      <c r="UXC124" s="1538"/>
      <c r="UXD124" s="1845"/>
      <c r="UXE124" s="1538"/>
      <c r="UXF124" s="1845"/>
      <c r="UXG124" s="1538"/>
      <c r="UXH124" s="1845"/>
      <c r="UXI124" s="1538"/>
      <c r="UXJ124" s="1845"/>
      <c r="UXK124" s="1538"/>
      <c r="UXL124" s="1845"/>
      <c r="UXM124" s="1538"/>
      <c r="UXN124" s="1845"/>
      <c r="UXO124" s="1538"/>
      <c r="UXP124" s="1845"/>
      <c r="UXQ124" s="1538"/>
      <c r="UXR124" s="1845"/>
      <c r="UXS124" s="1538"/>
      <c r="UXT124" s="1845"/>
      <c r="UXU124" s="1538"/>
      <c r="UXV124" s="1845"/>
      <c r="UXW124" s="1538"/>
      <c r="UXX124" s="1845"/>
      <c r="UXY124" s="1538"/>
      <c r="UXZ124" s="1845"/>
      <c r="UYA124" s="1538"/>
      <c r="UYB124" s="1845"/>
      <c r="UYC124" s="1538"/>
      <c r="UYD124" s="1845"/>
      <c r="UYE124" s="1538"/>
      <c r="UYF124" s="1845"/>
      <c r="UYG124" s="1538"/>
      <c r="UYH124" s="1845"/>
      <c r="UYI124" s="1538"/>
      <c r="UYJ124" s="1845"/>
      <c r="UYK124" s="1538"/>
      <c r="UYL124" s="1845"/>
      <c r="UYM124" s="1538"/>
      <c r="UYN124" s="1845"/>
      <c r="UYO124" s="1538"/>
      <c r="UYP124" s="1845"/>
      <c r="UYQ124" s="1538"/>
      <c r="UYR124" s="1845"/>
      <c r="UYS124" s="1538"/>
      <c r="UYT124" s="1845"/>
      <c r="UYU124" s="1538"/>
      <c r="UYV124" s="1845"/>
      <c r="UYW124" s="1538"/>
      <c r="UYX124" s="1845"/>
      <c r="UYY124" s="1538"/>
      <c r="UYZ124" s="1845"/>
      <c r="UZA124" s="1538"/>
      <c r="UZB124" s="1845"/>
      <c r="UZC124" s="1538"/>
      <c r="UZD124" s="1845"/>
      <c r="UZE124" s="1538"/>
      <c r="UZF124" s="1845"/>
      <c r="UZG124" s="1538"/>
      <c r="UZH124" s="1845"/>
      <c r="UZI124" s="1538"/>
      <c r="UZJ124" s="1845"/>
      <c r="UZK124" s="1538"/>
      <c r="UZL124" s="1845"/>
      <c r="UZM124" s="1538"/>
      <c r="UZN124" s="1845"/>
      <c r="UZO124" s="1538"/>
      <c r="UZP124" s="1845"/>
      <c r="UZQ124" s="1538"/>
      <c r="UZR124" s="1845"/>
      <c r="UZS124" s="1538"/>
      <c r="UZT124" s="1845"/>
      <c r="UZU124" s="1538"/>
      <c r="UZV124" s="1845"/>
      <c r="UZW124" s="1538"/>
      <c r="UZX124" s="1845"/>
      <c r="UZY124" s="1538"/>
      <c r="UZZ124" s="1845"/>
      <c r="VAA124" s="1538"/>
      <c r="VAB124" s="1845"/>
      <c r="VAC124" s="1538"/>
      <c r="VAD124" s="1845"/>
      <c r="VAE124" s="1538"/>
      <c r="VAF124" s="1845"/>
      <c r="VAG124" s="1538"/>
      <c r="VAH124" s="1845"/>
      <c r="VAI124" s="1538"/>
      <c r="VAJ124" s="1845"/>
      <c r="VAK124" s="1538"/>
      <c r="VAL124" s="1845"/>
      <c r="VAM124" s="1538"/>
      <c r="VAN124" s="1845"/>
      <c r="VAO124" s="1538"/>
      <c r="VAP124" s="1845"/>
      <c r="VAQ124" s="1538"/>
      <c r="VAR124" s="1845"/>
      <c r="VAS124" s="1538"/>
      <c r="VAT124" s="1845"/>
      <c r="VAU124" s="1538"/>
      <c r="VAV124" s="1845"/>
      <c r="VAW124" s="1538"/>
      <c r="VAX124" s="1845"/>
      <c r="VAY124" s="1538"/>
      <c r="VAZ124" s="1845"/>
      <c r="VBA124" s="1538"/>
      <c r="VBB124" s="1845"/>
      <c r="VBC124" s="1538"/>
      <c r="VBD124" s="1845"/>
      <c r="VBE124" s="1538"/>
      <c r="VBF124" s="1845"/>
      <c r="VBG124" s="1538"/>
      <c r="VBH124" s="1845"/>
      <c r="VBI124" s="1538"/>
      <c r="VBJ124" s="1845"/>
      <c r="VBK124" s="1538"/>
      <c r="VBL124" s="1845"/>
      <c r="VBM124" s="1538"/>
      <c r="VBN124" s="1845"/>
      <c r="VBO124" s="1538"/>
      <c r="VBP124" s="1845"/>
      <c r="VBQ124" s="1538"/>
      <c r="VBR124" s="1845"/>
      <c r="VBS124" s="1538"/>
      <c r="VBT124" s="1845"/>
      <c r="VBU124" s="1538"/>
      <c r="VBV124" s="1845"/>
      <c r="VBW124" s="1538"/>
      <c r="VBX124" s="1845"/>
      <c r="VBY124" s="1538"/>
      <c r="VBZ124" s="1845"/>
      <c r="VCA124" s="1538"/>
      <c r="VCB124" s="1845"/>
      <c r="VCC124" s="1538"/>
      <c r="VCD124" s="1845"/>
      <c r="VCE124" s="1538"/>
      <c r="VCF124" s="1845"/>
      <c r="VCG124" s="1538"/>
      <c r="VCH124" s="1845"/>
      <c r="VCI124" s="1538"/>
      <c r="VCJ124" s="1845"/>
      <c r="VCK124" s="1538"/>
      <c r="VCL124" s="1845"/>
      <c r="VCM124" s="1538"/>
      <c r="VCN124" s="1845"/>
      <c r="VCO124" s="1538"/>
      <c r="VCP124" s="1845"/>
      <c r="VCQ124" s="1538"/>
      <c r="VCR124" s="1845"/>
      <c r="VCS124" s="1538"/>
      <c r="VCT124" s="1845"/>
      <c r="VCU124" s="1538"/>
      <c r="VCV124" s="1845"/>
      <c r="VCW124" s="1538"/>
      <c r="VCX124" s="1845"/>
      <c r="VCY124" s="1538"/>
      <c r="VCZ124" s="1845"/>
      <c r="VDA124" s="1538"/>
      <c r="VDB124" s="1845"/>
      <c r="VDC124" s="1538"/>
      <c r="VDD124" s="1845"/>
      <c r="VDE124" s="1538"/>
      <c r="VDF124" s="1845"/>
      <c r="VDG124" s="1538"/>
      <c r="VDH124" s="1845"/>
      <c r="VDI124" s="1538"/>
      <c r="VDJ124" s="1845"/>
      <c r="VDK124" s="1538"/>
      <c r="VDL124" s="1845"/>
      <c r="VDM124" s="1538"/>
      <c r="VDN124" s="1845"/>
      <c r="VDO124" s="1538"/>
      <c r="VDP124" s="1845"/>
      <c r="VDQ124" s="1538"/>
      <c r="VDR124" s="1845"/>
      <c r="VDS124" s="1538"/>
      <c r="VDT124" s="1845"/>
      <c r="VDU124" s="1538"/>
      <c r="VDV124" s="1845"/>
      <c r="VDW124" s="1538"/>
      <c r="VDX124" s="1845"/>
      <c r="VDY124" s="1538"/>
      <c r="VDZ124" s="1845"/>
      <c r="VEA124" s="1538"/>
      <c r="VEB124" s="1845"/>
      <c r="VEC124" s="1538"/>
      <c r="VED124" s="1845"/>
      <c r="VEE124" s="1538"/>
      <c r="VEF124" s="1845"/>
      <c r="VEG124" s="1538"/>
      <c r="VEH124" s="1845"/>
      <c r="VEI124" s="1538"/>
      <c r="VEJ124" s="1845"/>
      <c r="VEK124" s="1538"/>
      <c r="VEL124" s="1845"/>
      <c r="VEM124" s="1538"/>
      <c r="VEN124" s="1845"/>
      <c r="VEO124" s="1538"/>
      <c r="VEP124" s="1845"/>
      <c r="VEQ124" s="1538"/>
      <c r="VER124" s="1845"/>
      <c r="VES124" s="1538"/>
      <c r="VET124" s="1845"/>
      <c r="VEU124" s="1538"/>
      <c r="VEV124" s="1845"/>
      <c r="VEW124" s="1538"/>
      <c r="VEX124" s="1845"/>
      <c r="VEY124" s="1538"/>
      <c r="VEZ124" s="1845"/>
      <c r="VFA124" s="1538"/>
      <c r="VFB124" s="1845"/>
      <c r="VFC124" s="1538"/>
      <c r="VFD124" s="1845"/>
      <c r="VFE124" s="1538"/>
      <c r="VFF124" s="1845"/>
      <c r="VFG124" s="1538"/>
      <c r="VFH124" s="1845"/>
      <c r="VFI124" s="1538"/>
      <c r="VFJ124" s="1845"/>
      <c r="VFK124" s="1538"/>
      <c r="VFL124" s="1845"/>
      <c r="VFM124" s="1538"/>
      <c r="VFN124" s="1845"/>
      <c r="VFO124" s="1538"/>
      <c r="VFP124" s="1845"/>
      <c r="VFQ124" s="1538"/>
      <c r="VFR124" s="1845"/>
      <c r="VFS124" s="1538"/>
      <c r="VFT124" s="1845"/>
      <c r="VFU124" s="1538"/>
      <c r="VFV124" s="1845"/>
      <c r="VFW124" s="1538"/>
      <c r="VFX124" s="1845"/>
      <c r="VFY124" s="1538"/>
      <c r="VFZ124" s="1845"/>
      <c r="VGA124" s="1538"/>
      <c r="VGB124" s="1845"/>
      <c r="VGC124" s="1538"/>
      <c r="VGD124" s="1845"/>
      <c r="VGE124" s="1538"/>
      <c r="VGF124" s="1845"/>
      <c r="VGG124" s="1538"/>
      <c r="VGH124" s="1845"/>
      <c r="VGI124" s="1538"/>
      <c r="VGJ124" s="1845"/>
      <c r="VGK124" s="1538"/>
      <c r="VGL124" s="1845"/>
      <c r="VGM124" s="1538"/>
      <c r="VGN124" s="1845"/>
      <c r="VGO124" s="1538"/>
      <c r="VGP124" s="1845"/>
      <c r="VGQ124" s="1538"/>
      <c r="VGR124" s="1845"/>
      <c r="VGS124" s="1538"/>
      <c r="VGT124" s="1845"/>
      <c r="VGU124" s="1538"/>
      <c r="VGV124" s="1845"/>
      <c r="VGW124" s="1538"/>
      <c r="VGX124" s="1845"/>
      <c r="VGY124" s="1538"/>
      <c r="VGZ124" s="1845"/>
      <c r="VHA124" s="1538"/>
      <c r="VHB124" s="1845"/>
      <c r="VHC124" s="1538"/>
      <c r="VHD124" s="1845"/>
      <c r="VHE124" s="1538"/>
      <c r="VHF124" s="1845"/>
      <c r="VHG124" s="1538"/>
      <c r="VHH124" s="1845"/>
      <c r="VHI124" s="1538"/>
      <c r="VHJ124" s="1845"/>
      <c r="VHK124" s="1538"/>
      <c r="VHL124" s="1845"/>
      <c r="VHM124" s="1538"/>
      <c r="VHN124" s="1845"/>
      <c r="VHO124" s="1538"/>
      <c r="VHP124" s="1845"/>
      <c r="VHQ124" s="1538"/>
      <c r="VHR124" s="1845"/>
      <c r="VHS124" s="1538"/>
      <c r="VHT124" s="1845"/>
      <c r="VHU124" s="1538"/>
      <c r="VHV124" s="1845"/>
      <c r="VHW124" s="1538"/>
      <c r="VHX124" s="1845"/>
      <c r="VHY124" s="1538"/>
      <c r="VHZ124" s="1845"/>
      <c r="VIA124" s="1538"/>
      <c r="VIB124" s="1845"/>
      <c r="VIC124" s="1538"/>
      <c r="VID124" s="1845"/>
      <c r="VIE124" s="1538"/>
      <c r="VIF124" s="1845"/>
      <c r="VIG124" s="1538"/>
      <c r="VIH124" s="1845"/>
      <c r="VII124" s="1538"/>
      <c r="VIJ124" s="1845"/>
      <c r="VIK124" s="1538"/>
      <c r="VIL124" s="1845"/>
      <c r="VIM124" s="1538"/>
      <c r="VIN124" s="1845"/>
      <c r="VIO124" s="1538"/>
      <c r="VIP124" s="1845"/>
      <c r="VIQ124" s="1538"/>
      <c r="VIR124" s="1845"/>
      <c r="VIS124" s="1538"/>
      <c r="VIT124" s="1845"/>
      <c r="VIU124" s="1538"/>
      <c r="VIV124" s="1845"/>
      <c r="VIW124" s="1538"/>
      <c r="VIX124" s="1845"/>
      <c r="VIY124" s="1538"/>
      <c r="VIZ124" s="1845"/>
      <c r="VJA124" s="1538"/>
      <c r="VJB124" s="1845"/>
      <c r="VJC124" s="1538"/>
      <c r="VJD124" s="1845"/>
      <c r="VJE124" s="1538"/>
      <c r="VJF124" s="1845"/>
      <c r="VJG124" s="1538"/>
      <c r="VJH124" s="1845"/>
      <c r="VJI124" s="1538"/>
      <c r="VJJ124" s="1845"/>
      <c r="VJK124" s="1538"/>
      <c r="VJL124" s="1845"/>
      <c r="VJM124" s="1538"/>
      <c r="VJN124" s="1845"/>
      <c r="VJO124" s="1538"/>
      <c r="VJP124" s="1845"/>
      <c r="VJQ124" s="1538"/>
      <c r="VJR124" s="1845"/>
      <c r="VJS124" s="1538"/>
      <c r="VJT124" s="1845"/>
      <c r="VJU124" s="1538"/>
      <c r="VJV124" s="1845"/>
      <c r="VJW124" s="1538"/>
      <c r="VJX124" s="1845"/>
      <c r="VJY124" s="1538"/>
      <c r="VJZ124" s="1845"/>
      <c r="VKA124" s="1538"/>
      <c r="VKB124" s="1845"/>
      <c r="VKC124" s="1538"/>
      <c r="VKD124" s="1845"/>
      <c r="VKE124" s="1538"/>
      <c r="VKF124" s="1845"/>
      <c r="VKG124" s="1538"/>
      <c r="VKH124" s="1845"/>
      <c r="VKI124" s="1538"/>
      <c r="VKJ124" s="1845"/>
      <c r="VKK124" s="1538"/>
      <c r="VKL124" s="1845"/>
      <c r="VKM124" s="1538"/>
      <c r="VKN124" s="1845"/>
      <c r="VKO124" s="1538"/>
      <c r="VKP124" s="1845"/>
      <c r="VKQ124" s="1538"/>
      <c r="VKR124" s="1845"/>
      <c r="VKS124" s="1538"/>
      <c r="VKT124" s="1845"/>
      <c r="VKU124" s="1538"/>
      <c r="VKV124" s="1845"/>
      <c r="VKW124" s="1538"/>
      <c r="VKX124" s="1845"/>
      <c r="VKY124" s="1538"/>
      <c r="VKZ124" s="1845"/>
      <c r="VLA124" s="1538"/>
      <c r="VLB124" s="1845"/>
      <c r="VLC124" s="1538"/>
      <c r="VLD124" s="1845"/>
      <c r="VLE124" s="1538"/>
      <c r="VLF124" s="1845"/>
      <c r="VLG124" s="1538"/>
      <c r="VLH124" s="1845"/>
      <c r="VLI124" s="1538"/>
      <c r="VLJ124" s="1845"/>
      <c r="VLK124" s="1538"/>
      <c r="VLL124" s="1845"/>
      <c r="VLM124" s="1538"/>
      <c r="VLN124" s="1845"/>
      <c r="VLO124" s="1538"/>
      <c r="VLP124" s="1845"/>
      <c r="VLQ124" s="1538"/>
      <c r="VLR124" s="1845"/>
      <c r="VLS124" s="1538"/>
      <c r="VLT124" s="1845"/>
      <c r="VLU124" s="1538"/>
      <c r="VLV124" s="1845"/>
      <c r="VLW124" s="1538"/>
      <c r="VLX124" s="1845"/>
      <c r="VLY124" s="1538"/>
      <c r="VLZ124" s="1845"/>
      <c r="VMA124" s="1538"/>
      <c r="VMB124" s="1845"/>
      <c r="VMC124" s="1538"/>
      <c r="VMD124" s="1845"/>
      <c r="VME124" s="1538"/>
      <c r="VMF124" s="1845"/>
      <c r="VMG124" s="1538"/>
      <c r="VMH124" s="1845"/>
      <c r="VMI124" s="1538"/>
      <c r="VMJ124" s="1845"/>
      <c r="VMK124" s="1538"/>
      <c r="VML124" s="1845"/>
      <c r="VMM124" s="1538"/>
      <c r="VMN124" s="1845"/>
      <c r="VMO124" s="1538"/>
      <c r="VMP124" s="1845"/>
      <c r="VMQ124" s="1538"/>
      <c r="VMR124" s="1845"/>
      <c r="VMS124" s="1538"/>
      <c r="VMT124" s="1845"/>
      <c r="VMU124" s="1538"/>
      <c r="VMV124" s="1845"/>
      <c r="VMW124" s="1538"/>
      <c r="VMX124" s="1845"/>
      <c r="VMY124" s="1538"/>
      <c r="VMZ124" s="1845"/>
      <c r="VNA124" s="1538"/>
      <c r="VNB124" s="1845"/>
      <c r="VNC124" s="1538"/>
      <c r="VND124" s="1845"/>
      <c r="VNE124" s="1538"/>
      <c r="VNF124" s="1845"/>
      <c r="VNG124" s="1538"/>
      <c r="VNH124" s="1845"/>
      <c r="VNI124" s="1538"/>
      <c r="VNJ124" s="1845"/>
      <c r="VNK124" s="1538"/>
      <c r="VNL124" s="1845"/>
      <c r="VNM124" s="1538"/>
      <c r="VNN124" s="1845"/>
      <c r="VNO124" s="1538"/>
      <c r="VNP124" s="1845"/>
      <c r="VNQ124" s="1538"/>
      <c r="VNR124" s="1845"/>
      <c r="VNS124" s="1538"/>
      <c r="VNT124" s="1845"/>
      <c r="VNU124" s="1538"/>
      <c r="VNV124" s="1845"/>
      <c r="VNW124" s="1538"/>
      <c r="VNX124" s="1845"/>
      <c r="VNY124" s="1538"/>
      <c r="VNZ124" s="1845"/>
      <c r="VOA124" s="1538"/>
      <c r="VOB124" s="1845"/>
      <c r="VOC124" s="1538"/>
      <c r="VOD124" s="1845"/>
      <c r="VOE124" s="1538"/>
      <c r="VOF124" s="1845"/>
      <c r="VOG124" s="1538"/>
      <c r="VOH124" s="1845"/>
      <c r="VOI124" s="1538"/>
      <c r="VOJ124" s="1845"/>
      <c r="VOK124" s="1538"/>
      <c r="VOL124" s="1845"/>
      <c r="VOM124" s="1538"/>
      <c r="VON124" s="1845"/>
      <c r="VOO124" s="1538"/>
      <c r="VOP124" s="1845"/>
      <c r="VOQ124" s="1538"/>
      <c r="VOR124" s="1845"/>
      <c r="VOS124" s="1538"/>
      <c r="VOT124" s="1845"/>
      <c r="VOU124" s="1538"/>
      <c r="VOV124" s="1845"/>
      <c r="VOW124" s="1538"/>
      <c r="VOX124" s="1845"/>
      <c r="VOY124" s="1538"/>
      <c r="VOZ124" s="1845"/>
      <c r="VPA124" s="1538"/>
      <c r="VPB124" s="1845"/>
      <c r="VPC124" s="1538"/>
      <c r="VPD124" s="1845"/>
      <c r="VPE124" s="1538"/>
      <c r="VPF124" s="1845"/>
      <c r="VPG124" s="1538"/>
      <c r="VPH124" s="1845"/>
      <c r="VPI124" s="1538"/>
      <c r="VPJ124" s="1845"/>
      <c r="VPK124" s="1538"/>
      <c r="VPL124" s="1845"/>
      <c r="VPM124" s="1538"/>
      <c r="VPN124" s="1845"/>
      <c r="VPO124" s="1538"/>
      <c r="VPP124" s="1845"/>
      <c r="VPQ124" s="1538"/>
      <c r="VPR124" s="1845"/>
      <c r="VPS124" s="1538"/>
      <c r="VPT124" s="1845"/>
      <c r="VPU124" s="1538"/>
      <c r="VPV124" s="1845"/>
      <c r="VPW124" s="1538"/>
      <c r="VPX124" s="1845"/>
      <c r="VPY124" s="1538"/>
      <c r="VPZ124" s="1845"/>
      <c r="VQA124" s="1538"/>
      <c r="VQB124" s="1845"/>
      <c r="VQC124" s="1538"/>
      <c r="VQD124" s="1845"/>
      <c r="VQE124" s="1538"/>
      <c r="VQF124" s="1845"/>
      <c r="VQG124" s="1538"/>
      <c r="VQH124" s="1845"/>
      <c r="VQI124" s="1538"/>
      <c r="VQJ124" s="1845"/>
      <c r="VQK124" s="1538"/>
      <c r="VQL124" s="1845"/>
      <c r="VQM124" s="1538"/>
      <c r="VQN124" s="1845"/>
      <c r="VQO124" s="1538"/>
      <c r="VQP124" s="1845"/>
      <c r="VQQ124" s="1538"/>
      <c r="VQR124" s="1845"/>
      <c r="VQS124" s="1538"/>
      <c r="VQT124" s="1845"/>
      <c r="VQU124" s="1538"/>
      <c r="VQV124" s="1845"/>
      <c r="VQW124" s="1538"/>
      <c r="VQX124" s="1845"/>
      <c r="VQY124" s="1538"/>
      <c r="VQZ124" s="1845"/>
      <c r="VRA124" s="1538"/>
      <c r="VRB124" s="1845"/>
      <c r="VRC124" s="1538"/>
      <c r="VRD124" s="1845"/>
      <c r="VRE124" s="1538"/>
      <c r="VRF124" s="1845"/>
      <c r="VRG124" s="1538"/>
      <c r="VRH124" s="1845"/>
      <c r="VRI124" s="1538"/>
      <c r="VRJ124" s="1845"/>
      <c r="VRK124" s="1538"/>
      <c r="VRL124" s="1845"/>
      <c r="VRM124" s="1538"/>
      <c r="VRN124" s="1845"/>
      <c r="VRO124" s="1538"/>
      <c r="VRP124" s="1845"/>
      <c r="VRQ124" s="1538"/>
      <c r="VRR124" s="1845"/>
      <c r="VRS124" s="1538"/>
      <c r="VRT124" s="1845"/>
      <c r="VRU124" s="1538"/>
      <c r="VRV124" s="1845"/>
      <c r="VRW124" s="1538"/>
      <c r="VRX124" s="1845"/>
      <c r="VRY124" s="1538"/>
      <c r="VRZ124" s="1845"/>
      <c r="VSA124" s="1538"/>
      <c r="VSB124" s="1845"/>
      <c r="VSC124" s="1538"/>
      <c r="VSD124" s="1845"/>
      <c r="VSE124" s="1538"/>
      <c r="VSF124" s="1845"/>
      <c r="VSG124" s="1538"/>
      <c r="VSH124" s="1845"/>
      <c r="VSI124" s="1538"/>
      <c r="VSJ124" s="1845"/>
      <c r="VSK124" s="1538"/>
      <c r="VSL124" s="1845"/>
      <c r="VSM124" s="1538"/>
      <c r="VSN124" s="1845"/>
      <c r="VSO124" s="1538"/>
      <c r="VSP124" s="1845"/>
      <c r="VSQ124" s="1538"/>
      <c r="VSR124" s="1845"/>
      <c r="VSS124" s="1538"/>
      <c r="VST124" s="1845"/>
      <c r="VSU124" s="1538"/>
      <c r="VSV124" s="1845"/>
      <c r="VSW124" s="1538"/>
      <c r="VSX124" s="1845"/>
      <c r="VSY124" s="1538"/>
      <c r="VSZ124" s="1845"/>
      <c r="VTA124" s="1538"/>
      <c r="VTB124" s="1845"/>
      <c r="VTC124" s="1538"/>
      <c r="VTD124" s="1845"/>
      <c r="VTE124" s="1538"/>
      <c r="VTF124" s="1845"/>
      <c r="VTG124" s="1538"/>
      <c r="VTH124" s="1845"/>
      <c r="VTI124" s="1538"/>
      <c r="VTJ124" s="1845"/>
      <c r="VTK124" s="1538"/>
      <c r="VTL124" s="1845"/>
      <c r="VTM124" s="1538"/>
      <c r="VTN124" s="1845"/>
      <c r="VTO124" s="1538"/>
      <c r="VTP124" s="1845"/>
      <c r="VTQ124" s="1538"/>
      <c r="VTR124" s="1845"/>
      <c r="VTS124" s="1538"/>
      <c r="VTT124" s="1845"/>
      <c r="VTU124" s="1538"/>
      <c r="VTV124" s="1845"/>
      <c r="VTW124" s="1538"/>
      <c r="VTX124" s="1845"/>
      <c r="VTY124" s="1538"/>
      <c r="VTZ124" s="1845"/>
      <c r="VUA124" s="1538"/>
      <c r="VUB124" s="1845"/>
      <c r="VUC124" s="1538"/>
      <c r="VUD124" s="1845"/>
      <c r="VUE124" s="1538"/>
      <c r="VUF124" s="1845"/>
      <c r="VUG124" s="1538"/>
      <c r="VUH124" s="1845"/>
      <c r="VUI124" s="1538"/>
      <c r="VUJ124" s="1845"/>
      <c r="VUK124" s="1538"/>
      <c r="VUL124" s="1845"/>
      <c r="VUM124" s="1538"/>
      <c r="VUN124" s="1845"/>
      <c r="VUO124" s="1538"/>
      <c r="VUP124" s="1845"/>
      <c r="VUQ124" s="1538"/>
      <c r="VUR124" s="1845"/>
      <c r="VUS124" s="1538"/>
      <c r="VUT124" s="1845"/>
      <c r="VUU124" s="1538"/>
      <c r="VUV124" s="1845"/>
      <c r="VUW124" s="1538"/>
      <c r="VUX124" s="1845"/>
      <c r="VUY124" s="1538"/>
      <c r="VUZ124" s="1845"/>
      <c r="VVA124" s="1538"/>
      <c r="VVB124" s="1845"/>
      <c r="VVC124" s="1538"/>
      <c r="VVD124" s="1845"/>
      <c r="VVE124" s="1538"/>
      <c r="VVF124" s="1845"/>
      <c r="VVG124" s="1538"/>
      <c r="VVH124" s="1845"/>
      <c r="VVI124" s="1538"/>
      <c r="VVJ124" s="1845"/>
      <c r="VVK124" s="1538"/>
      <c r="VVL124" s="1845"/>
      <c r="VVM124" s="1538"/>
      <c r="VVN124" s="1845"/>
      <c r="VVO124" s="1538"/>
      <c r="VVP124" s="1845"/>
      <c r="VVQ124" s="1538"/>
      <c r="VVR124" s="1845"/>
      <c r="VVS124" s="1538"/>
      <c r="VVT124" s="1845"/>
      <c r="VVU124" s="1538"/>
      <c r="VVV124" s="1845"/>
      <c r="VVW124" s="1538"/>
      <c r="VVX124" s="1845"/>
      <c r="VVY124" s="1538"/>
      <c r="VVZ124" s="1845"/>
      <c r="VWA124" s="1538"/>
      <c r="VWB124" s="1845"/>
      <c r="VWC124" s="1538"/>
      <c r="VWD124" s="1845"/>
      <c r="VWE124" s="1538"/>
      <c r="VWF124" s="1845"/>
      <c r="VWG124" s="1538"/>
      <c r="VWH124" s="1845"/>
      <c r="VWI124" s="1538"/>
      <c r="VWJ124" s="1845"/>
      <c r="VWK124" s="1538"/>
      <c r="VWL124" s="1845"/>
      <c r="VWM124" s="1538"/>
      <c r="VWN124" s="1845"/>
      <c r="VWO124" s="1538"/>
      <c r="VWP124" s="1845"/>
      <c r="VWQ124" s="1538"/>
      <c r="VWR124" s="1845"/>
      <c r="VWS124" s="1538"/>
      <c r="VWT124" s="1845"/>
      <c r="VWU124" s="1538"/>
      <c r="VWV124" s="1845"/>
      <c r="VWW124" s="1538"/>
      <c r="VWX124" s="1845"/>
      <c r="VWY124" s="1538"/>
      <c r="VWZ124" s="1845"/>
      <c r="VXA124" s="1538"/>
      <c r="VXB124" s="1845"/>
      <c r="VXC124" s="1538"/>
      <c r="VXD124" s="1845"/>
      <c r="VXE124" s="1538"/>
      <c r="VXF124" s="1845"/>
      <c r="VXG124" s="1538"/>
      <c r="VXH124" s="1845"/>
      <c r="VXI124" s="1538"/>
      <c r="VXJ124" s="1845"/>
      <c r="VXK124" s="1538"/>
      <c r="VXL124" s="1845"/>
      <c r="VXM124" s="1538"/>
      <c r="VXN124" s="1845"/>
      <c r="VXO124" s="1538"/>
      <c r="VXP124" s="1845"/>
      <c r="VXQ124" s="1538"/>
      <c r="VXR124" s="1845"/>
      <c r="VXS124" s="1538"/>
      <c r="VXT124" s="1845"/>
      <c r="VXU124" s="1538"/>
      <c r="VXV124" s="1845"/>
      <c r="VXW124" s="1538"/>
      <c r="VXX124" s="1845"/>
      <c r="VXY124" s="1538"/>
      <c r="VXZ124" s="1845"/>
      <c r="VYA124" s="1538"/>
      <c r="VYB124" s="1845"/>
      <c r="VYC124" s="1538"/>
      <c r="VYD124" s="1845"/>
      <c r="VYE124" s="1538"/>
      <c r="VYF124" s="1845"/>
      <c r="VYG124" s="1538"/>
      <c r="VYH124" s="1845"/>
      <c r="VYI124" s="1538"/>
      <c r="VYJ124" s="1845"/>
      <c r="VYK124" s="1538"/>
      <c r="VYL124" s="1845"/>
      <c r="VYM124" s="1538"/>
      <c r="VYN124" s="1845"/>
      <c r="VYO124" s="1538"/>
      <c r="VYP124" s="1845"/>
      <c r="VYQ124" s="1538"/>
      <c r="VYR124" s="1845"/>
      <c r="VYS124" s="1538"/>
      <c r="VYT124" s="1845"/>
      <c r="VYU124" s="1538"/>
      <c r="VYV124" s="1845"/>
      <c r="VYW124" s="1538"/>
      <c r="VYX124" s="1845"/>
      <c r="VYY124" s="1538"/>
      <c r="VYZ124" s="1845"/>
      <c r="VZA124" s="1538"/>
      <c r="VZB124" s="1845"/>
      <c r="VZC124" s="1538"/>
      <c r="VZD124" s="1845"/>
      <c r="VZE124" s="1538"/>
      <c r="VZF124" s="1845"/>
      <c r="VZG124" s="1538"/>
      <c r="VZH124" s="1845"/>
      <c r="VZI124" s="1538"/>
      <c r="VZJ124" s="1845"/>
      <c r="VZK124" s="1538"/>
      <c r="VZL124" s="1845"/>
      <c r="VZM124" s="1538"/>
      <c r="VZN124" s="1845"/>
      <c r="VZO124" s="1538"/>
      <c r="VZP124" s="1845"/>
      <c r="VZQ124" s="1538"/>
      <c r="VZR124" s="1845"/>
      <c r="VZS124" s="1538"/>
      <c r="VZT124" s="1845"/>
      <c r="VZU124" s="1538"/>
      <c r="VZV124" s="1845"/>
      <c r="VZW124" s="1538"/>
      <c r="VZX124" s="1845"/>
      <c r="VZY124" s="1538"/>
      <c r="VZZ124" s="1845"/>
      <c r="WAA124" s="1538"/>
      <c r="WAB124" s="1845"/>
      <c r="WAC124" s="1538"/>
      <c r="WAD124" s="1845"/>
      <c r="WAE124" s="1538"/>
      <c r="WAF124" s="1845"/>
      <c r="WAG124" s="1538"/>
      <c r="WAH124" s="1845"/>
      <c r="WAI124" s="1538"/>
      <c r="WAJ124" s="1845"/>
      <c r="WAK124" s="1538"/>
      <c r="WAL124" s="1845"/>
      <c r="WAM124" s="1538"/>
      <c r="WAN124" s="1845"/>
      <c r="WAO124" s="1538"/>
      <c r="WAP124" s="1845"/>
      <c r="WAQ124" s="1538"/>
      <c r="WAR124" s="1845"/>
      <c r="WAS124" s="1538"/>
      <c r="WAT124" s="1845"/>
      <c r="WAU124" s="1538"/>
      <c r="WAV124" s="1845"/>
      <c r="WAW124" s="1538"/>
      <c r="WAX124" s="1845"/>
      <c r="WAY124" s="1538"/>
      <c r="WAZ124" s="1845"/>
      <c r="WBA124" s="1538"/>
      <c r="WBB124" s="1845"/>
      <c r="WBC124" s="1538"/>
      <c r="WBD124" s="1845"/>
      <c r="WBE124" s="1538"/>
      <c r="WBF124" s="1845"/>
      <c r="WBG124" s="1538"/>
      <c r="WBH124" s="1845"/>
      <c r="WBI124" s="1538"/>
      <c r="WBJ124" s="1845"/>
      <c r="WBK124" s="1538"/>
      <c r="WBL124" s="1845"/>
      <c r="WBM124" s="1538"/>
      <c r="WBN124" s="1845"/>
      <c r="WBO124" s="1538"/>
      <c r="WBP124" s="1845"/>
      <c r="WBQ124" s="1538"/>
      <c r="WBR124" s="1845"/>
      <c r="WBS124" s="1538"/>
      <c r="WBT124" s="1845"/>
      <c r="WBU124" s="1538"/>
      <c r="WBV124" s="1845"/>
      <c r="WBW124" s="1538"/>
      <c r="WBX124" s="1845"/>
      <c r="WBY124" s="1538"/>
      <c r="WBZ124" s="1845"/>
      <c r="WCA124" s="1538"/>
      <c r="WCB124" s="1845"/>
      <c r="WCC124" s="1538"/>
      <c r="WCD124" s="1845"/>
      <c r="WCE124" s="1538"/>
      <c r="WCF124" s="1845"/>
      <c r="WCG124" s="1538"/>
      <c r="WCH124" s="1845"/>
      <c r="WCI124" s="1538"/>
      <c r="WCJ124" s="1845"/>
      <c r="WCK124" s="1538"/>
      <c r="WCL124" s="1845"/>
      <c r="WCM124" s="1538"/>
      <c r="WCN124" s="1845"/>
      <c r="WCO124" s="1538"/>
      <c r="WCP124" s="1845"/>
      <c r="WCQ124" s="1538"/>
      <c r="WCR124" s="1845"/>
      <c r="WCS124" s="1538"/>
      <c r="WCT124" s="1845"/>
      <c r="WCU124" s="1538"/>
      <c r="WCV124" s="1845"/>
      <c r="WCW124" s="1538"/>
      <c r="WCX124" s="1845"/>
      <c r="WCY124" s="1538"/>
      <c r="WCZ124" s="1845"/>
      <c r="WDA124" s="1538"/>
      <c r="WDB124" s="1845"/>
      <c r="WDC124" s="1538"/>
      <c r="WDD124" s="1845"/>
      <c r="WDE124" s="1538"/>
      <c r="WDF124" s="1845"/>
      <c r="WDG124" s="1538"/>
      <c r="WDH124" s="1845"/>
      <c r="WDI124" s="1538"/>
      <c r="WDJ124" s="1845"/>
      <c r="WDK124" s="1538"/>
      <c r="WDL124" s="1845"/>
      <c r="WDM124" s="1538"/>
      <c r="WDN124" s="1845"/>
      <c r="WDO124" s="1538"/>
      <c r="WDP124" s="1845"/>
      <c r="WDQ124" s="1538"/>
      <c r="WDR124" s="1845"/>
      <c r="WDS124" s="1538"/>
      <c r="WDT124" s="1845"/>
      <c r="WDU124" s="1538"/>
      <c r="WDV124" s="1845"/>
      <c r="WDW124" s="1538"/>
      <c r="WDX124" s="1845"/>
      <c r="WDY124" s="1538"/>
      <c r="WDZ124" s="1845"/>
      <c r="WEA124" s="1538"/>
      <c r="WEB124" s="1845"/>
      <c r="WEC124" s="1538"/>
      <c r="WED124" s="1845"/>
      <c r="WEE124" s="1538"/>
      <c r="WEF124" s="1845"/>
      <c r="WEG124" s="1538"/>
      <c r="WEH124" s="1845"/>
      <c r="WEI124" s="1538"/>
      <c r="WEJ124" s="1845"/>
      <c r="WEK124" s="1538"/>
      <c r="WEL124" s="1845"/>
      <c r="WEM124" s="1538"/>
      <c r="WEN124" s="1845"/>
      <c r="WEO124" s="1538"/>
      <c r="WEP124" s="1845"/>
      <c r="WEQ124" s="1538"/>
      <c r="WER124" s="1845"/>
      <c r="WES124" s="1538"/>
      <c r="WET124" s="1845"/>
      <c r="WEU124" s="1538"/>
      <c r="WEV124" s="1845"/>
      <c r="WEW124" s="1538"/>
      <c r="WEX124" s="1845"/>
      <c r="WEY124" s="1538"/>
      <c r="WEZ124" s="1845"/>
      <c r="WFA124" s="1538"/>
      <c r="WFB124" s="1845"/>
      <c r="WFC124" s="1538"/>
      <c r="WFD124" s="1845"/>
      <c r="WFE124" s="1538"/>
      <c r="WFF124" s="1845"/>
      <c r="WFG124" s="1538"/>
      <c r="WFH124" s="1845"/>
      <c r="WFI124" s="1538"/>
      <c r="WFJ124" s="1845"/>
      <c r="WFK124" s="1538"/>
      <c r="WFL124" s="1845"/>
      <c r="WFM124" s="1538"/>
      <c r="WFN124" s="1845"/>
      <c r="WFO124" s="1538"/>
      <c r="WFP124" s="1845"/>
      <c r="WFQ124" s="1538"/>
      <c r="WFR124" s="1845"/>
      <c r="WFS124" s="1538"/>
      <c r="WFT124" s="1845"/>
      <c r="WFU124" s="1538"/>
      <c r="WFV124" s="1845"/>
      <c r="WFW124" s="1538"/>
      <c r="WFX124" s="1845"/>
      <c r="WFY124" s="1538"/>
      <c r="WFZ124" s="1845"/>
      <c r="WGA124" s="1538"/>
      <c r="WGB124" s="1845"/>
      <c r="WGC124" s="1538"/>
      <c r="WGD124" s="1845"/>
      <c r="WGE124" s="1538"/>
      <c r="WGF124" s="1845"/>
      <c r="WGG124" s="1538"/>
      <c r="WGH124" s="1845"/>
      <c r="WGI124" s="1538"/>
      <c r="WGJ124" s="1845"/>
      <c r="WGK124" s="1538"/>
      <c r="WGL124" s="1845"/>
      <c r="WGM124" s="1538"/>
      <c r="WGN124" s="1845"/>
      <c r="WGO124" s="1538"/>
      <c r="WGP124" s="1845"/>
      <c r="WGQ124" s="1538"/>
      <c r="WGR124" s="1845"/>
      <c r="WGS124" s="1538"/>
      <c r="WGT124" s="1845"/>
      <c r="WGU124" s="1538"/>
      <c r="WGV124" s="1845"/>
      <c r="WGW124" s="1538"/>
      <c r="WGX124" s="1845"/>
      <c r="WGY124" s="1538"/>
      <c r="WGZ124" s="1845"/>
      <c r="WHA124" s="1538"/>
      <c r="WHB124" s="1845"/>
      <c r="WHC124" s="1538"/>
      <c r="WHD124" s="1845"/>
      <c r="WHE124" s="1538"/>
      <c r="WHF124" s="1845"/>
      <c r="WHG124" s="1538"/>
      <c r="WHH124" s="1845"/>
      <c r="WHI124" s="1538"/>
      <c r="WHJ124" s="1845"/>
      <c r="WHK124" s="1538"/>
      <c r="WHL124" s="1845"/>
      <c r="WHM124" s="1538"/>
      <c r="WHN124" s="1845"/>
      <c r="WHO124" s="1538"/>
      <c r="WHP124" s="1845"/>
      <c r="WHQ124" s="1538"/>
      <c r="WHR124" s="1845"/>
      <c r="WHS124" s="1538"/>
      <c r="WHT124" s="1845"/>
      <c r="WHU124" s="1538"/>
      <c r="WHV124" s="1845"/>
      <c r="WHW124" s="1538"/>
      <c r="WHX124" s="1845"/>
      <c r="WHY124" s="1538"/>
      <c r="WHZ124" s="1845"/>
      <c r="WIA124" s="1538"/>
      <c r="WIB124" s="1845"/>
      <c r="WIC124" s="1538"/>
      <c r="WID124" s="1845"/>
      <c r="WIE124" s="1538"/>
      <c r="WIF124" s="1845"/>
      <c r="WIG124" s="1538"/>
      <c r="WIH124" s="1845"/>
      <c r="WII124" s="1538"/>
      <c r="WIJ124" s="1845"/>
      <c r="WIK124" s="1538"/>
      <c r="WIL124" s="1845"/>
      <c r="WIM124" s="1538"/>
      <c r="WIN124" s="1845"/>
      <c r="WIO124" s="1538"/>
      <c r="WIP124" s="1845"/>
      <c r="WIQ124" s="1538"/>
      <c r="WIR124" s="1845"/>
      <c r="WIS124" s="1538"/>
      <c r="WIT124" s="1845"/>
      <c r="WIU124" s="1538"/>
      <c r="WIV124" s="1845"/>
      <c r="WIW124" s="1538"/>
      <c r="WIX124" s="1845"/>
      <c r="WIY124" s="1538"/>
      <c r="WIZ124" s="1845"/>
      <c r="WJA124" s="1538"/>
      <c r="WJB124" s="1845"/>
      <c r="WJC124" s="1538"/>
      <c r="WJD124" s="1845"/>
      <c r="WJE124" s="1538"/>
      <c r="WJF124" s="1845"/>
      <c r="WJG124" s="1538"/>
      <c r="WJH124" s="1845"/>
      <c r="WJI124" s="1538"/>
      <c r="WJJ124" s="1845"/>
      <c r="WJK124" s="1538"/>
      <c r="WJL124" s="1845"/>
      <c r="WJM124" s="1538"/>
      <c r="WJN124" s="1845"/>
      <c r="WJO124" s="1538"/>
      <c r="WJP124" s="1845"/>
      <c r="WJQ124" s="1538"/>
      <c r="WJR124" s="1845"/>
      <c r="WJS124" s="1538"/>
      <c r="WJT124" s="1845"/>
      <c r="WJU124" s="1538"/>
      <c r="WJV124" s="1845"/>
      <c r="WJW124" s="1538"/>
      <c r="WJX124" s="1845"/>
      <c r="WJY124" s="1538"/>
      <c r="WJZ124" s="1845"/>
      <c r="WKA124" s="1538"/>
      <c r="WKB124" s="1845"/>
      <c r="WKC124" s="1538"/>
      <c r="WKD124" s="1845"/>
      <c r="WKE124" s="1538"/>
      <c r="WKF124" s="1845"/>
      <c r="WKG124" s="1538"/>
      <c r="WKH124" s="1845"/>
      <c r="WKI124" s="1538"/>
      <c r="WKJ124" s="1845"/>
      <c r="WKK124" s="1538"/>
      <c r="WKL124" s="1845"/>
      <c r="WKM124" s="1538"/>
      <c r="WKN124" s="1845"/>
      <c r="WKO124" s="1538"/>
      <c r="WKP124" s="1845"/>
      <c r="WKQ124" s="1538"/>
      <c r="WKR124" s="1845"/>
      <c r="WKS124" s="1538"/>
      <c r="WKT124" s="1845"/>
      <c r="WKU124" s="1538"/>
      <c r="WKV124" s="1845"/>
      <c r="WKW124" s="1538"/>
      <c r="WKX124" s="1845"/>
      <c r="WKY124" s="1538"/>
      <c r="WKZ124" s="1845"/>
      <c r="WLA124" s="1538"/>
      <c r="WLB124" s="1845"/>
      <c r="WLC124" s="1538"/>
      <c r="WLD124" s="1845"/>
      <c r="WLE124" s="1538"/>
      <c r="WLF124" s="1845"/>
      <c r="WLG124" s="1538"/>
      <c r="WLH124" s="1845"/>
      <c r="WLI124" s="1538"/>
      <c r="WLJ124" s="1845"/>
      <c r="WLK124" s="1538"/>
      <c r="WLL124" s="1845"/>
      <c r="WLM124" s="1538"/>
      <c r="WLN124" s="1845"/>
      <c r="WLO124" s="1538"/>
      <c r="WLP124" s="1845"/>
      <c r="WLQ124" s="1538"/>
      <c r="WLR124" s="1845"/>
      <c r="WLS124" s="1538"/>
      <c r="WLT124" s="1845"/>
      <c r="WLU124" s="1538"/>
      <c r="WLV124" s="1845"/>
      <c r="WLW124" s="1538"/>
      <c r="WLX124" s="1845"/>
      <c r="WLY124" s="1538"/>
      <c r="WLZ124" s="1845"/>
      <c r="WMA124" s="1538"/>
      <c r="WMB124" s="1845"/>
      <c r="WMC124" s="1538"/>
      <c r="WMD124" s="1845"/>
      <c r="WME124" s="1538"/>
      <c r="WMF124" s="1845"/>
      <c r="WMG124" s="1538"/>
      <c r="WMH124" s="1845"/>
      <c r="WMI124" s="1538"/>
      <c r="WMJ124" s="1845"/>
      <c r="WMK124" s="1538"/>
      <c r="WML124" s="1845"/>
      <c r="WMM124" s="1538"/>
      <c r="WMN124" s="1845"/>
      <c r="WMO124" s="1538"/>
      <c r="WMP124" s="1845"/>
      <c r="WMQ124" s="1538"/>
      <c r="WMR124" s="1845"/>
      <c r="WMS124" s="1538"/>
      <c r="WMT124" s="1845"/>
      <c r="WMU124" s="1538"/>
      <c r="WMV124" s="1845"/>
      <c r="WMW124" s="1538"/>
      <c r="WMX124" s="1845"/>
      <c r="WMY124" s="1538"/>
      <c r="WMZ124" s="1845"/>
      <c r="WNA124" s="1538"/>
      <c r="WNB124" s="1845"/>
      <c r="WNC124" s="1538"/>
      <c r="WND124" s="1845"/>
      <c r="WNE124" s="1538"/>
      <c r="WNF124" s="1845"/>
      <c r="WNG124" s="1538"/>
      <c r="WNH124" s="1845"/>
      <c r="WNI124" s="1538"/>
      <c r="WNJ124" s="1845"/>
      <c r="WNK124" s="1538"/>
      <c r="WNL124" s="1845"/>
      <c r="WNM124" s="1538"/>
      <c r="WNN124" s="1845"/>
      <c r="WNO124" s="1538"/>
      <c r="WNP124" s="1845"/>
      <c r="WNQ124" s="1538"/>
      <c r="WNR124" s="1845"/>
      <c r="WNS124" s="1538"/>
      <c r="WNT124" s="1845"/>
      <c r="WNU124" s="1538"/>
      <c r="WNV124" s="1845"/>
      <c r="WNW124" s="1538"/>
      <c r="WNX124" s="1845"/>
      <c r="WNY124" s="1538"/>
      <c r="WNZ124" s="1845"/>
      <c r="WOA124" s="1538"/>
      <c r="WOB124" s="1845"/>
      <c r="WOC124" s="1538"/>
      <c r="WOD124" s="1845"/>
      <c r="WOE124" s="1538"/>
      <c r="WOF124" s="1845"/>
      <c r="WOG124" s="1538"/>
      <c r="WOH124" s="1845"/>
      <c r="WOI124" s="1538"/>
      <c r="WOJ124" s="1845"/>
      <c r="WOK124" s="1538"/>
      <c r="WOL124" s="1845"/>
      <c r="WOM124" s="1538"/>
      <c r="WON124" s="1845"/>
      <c r="WOO124" s="1538"/>
      <c r="WOP124" s="1845"/>
      <c r="WOQ124" s="1538"/>
      <c r="WOR124" s="1845"/>
      <c r="WOS124" s="1538"/>
      <c r="WOT124" s="1845"/>
      <c r="WOU124" s="1538"/>
      <c r="WOV124" s="1845"/>
      <c r="WOW124" s="1538"/>
      <c r="WOX124" s="1845"/>
      <c r="WOY124" s="1538"/>
      <c r="WOZ124" s="1845"/>
      <c r="WPA124" s="1538"/>
      <c r="WPB124" s="1845"/>
      <c r="WPC124" s="1538"/>
      <c r="WPD124" s="1845"/>
      <c r="WPE124" s="1538"/>
      <c r="WPF124" s="1845"/>
      <c r="WPG124" s="1538"/>
      <c r="WPH124" s="1845"/>
      <c r="WPI124" s="1538"/>
      <c r="WPJ124" s="1845"/>
      <c r="WPK124" s="1538"/>
      <c r="WPL124" s="1845"/>
      <c r="WPM124" s="1538"/>
      <c r="WPN124" s="1845"/>
      <c r="WPO124" s="1538"/>
      <c r="WPP124" s="1845"/>
      <c r="WPQ124" s="1538"/>
      <c r="WPR124" s="1845"/>
      <c r="WPS124" s="1538"/>
      <c r="WPT124" s="1845"/>
      <c r="WPU124" s="1538"/>
      <c r="WPV124" s="1845"/>
      <c r="WPW124" s="1538"/>
      <c r="WPX124" s="1845"/>
      <c r="WPY124" s="1538"/>
      <c r="WPZ124" s="1845"/>
      <c r="WQA124" s="1538"/>
      <c r="WQB124" s="1845"/>
      <c r="WQC124" s="1538"/>
      <c r="WQD124" s="1845"/>
      <c r="WQE124" s="1538"/>
      <c r="WQF124" s="1845"/>
      <c r="WQG124" s="1538"/>
      <c r="WQH124" s="1845"/>
      <c r="WQI124" s="1538"/>
      <c r="WQJ124" s="1845"/>
      <c r="WQK124" s="1538"/>
      <c r="WQL124" s="1845"/>
      <c r="WQM124" s="1538"/>
      <c r="WQN124" s="1845"/>
      <c r="WQO124" s="1538"/>
      <c r="WQP124" s="1845"/>
      <c r="WQQ124" s="1538"/>
      <c r="WQR124" s="1845"/>
      <c r="WQS124" s="1538"/>
      <c r="WQT124" s="1845"/>
      <c r="WQU124" s="1538"/>
      <c r="WQV124" s="1845"/>
      <c r="WQW124" s="1538"/>
      <c r="WQX124" s="1845"/>
      <c r="WQY124" s="1538"/>
      <c r="WQZ124" s="1845"/>
      <c r="WRA124" s="1538"/>
      <c r="WRB124" s="1845"/>
      <c r="WRC124" s="1538"/>
      <c r="WRD124" s="1845"/>
      <c r="WRE124" s="1538"/>
      <c r="WRF124" s="1845"/>
      <c r="WRG124" s="1538"/>
      <c r="WRH124" s="1845"/>
      <c r="WRI124" s="1538"/>
      <c r="WRJ124" s="1845"/>
      <c r="WRK124" s="1538"/>
      <c r="WRL124" s="1845"/>
      <c r="WRM124" s="1538"/>
      <c r="WRN124" s="1845"/>
      <c r="WRO124" s="1538"/>
      <c r="WRP124" s="1845"/>
      <c r="WRQ124" s="1538"/>
      <c r="WRR124" s="1845"/>
      <c r="WRS124" s="1538"/>
      <c r="WRT124" s="1845"/>
      <c r="WRU124" s="1538"/>
      <c r="WRV124" s="1845"/>
      <c r="WRW124" s="1538"/>
      <c r="WRX124" s="1845"/>
      <c r="WRY124" s="1538"/>
      <c r="WRZ124" s="1845"/>
      <c r="WSA124" s="1538"/>
      <c r="WSB124" s="1845"/>
      <c r="WSC124" s="1538"/>
      <c r="WSD124" s="1845"/>
      <c r="WSE124" s="1538"/>
      <c r="WSF124" s="1845"/>
      <c r="WSG124" s="1538"/>
      <c r="WSH124" s="1845"/>
      <c r="WSI124" s="1538"/>
      <c r="WSJ124" s="1845"/>
      <c r="WSK124" s="1538"/>
      <c r="WSL124" s="1845"/>
      <c r="WSM124" s="1538"/>
      <c r="WSN124" s="1845"/>
      <c r="WSO124" s="1538"/>
      <c r="WSP124" s="1845"/>
      <c r="WSQ124" s="1538"/>
      <c r="WSR124" s="1845"/>
      <c r="WSS124" s="1538"/>
      <c r="WST124" s="1845"/>
      <c r="WSU124" s="1538"/>
      <c r="WSV124" s="1845"/>
      <c r="WSW124" s="1538"/>
      <c r="WSX124" s="1845"/>
      <c r="WSY124" s="1538"/>
      <c r="WSZ124" s="1845"/>
      <c r="WTA124" s="1538"/>
      <c r="WTB124" s="1845"/>
      <c r="WTC124" s="1538"/>
      <c r="WTD124" s="1845"/>
      <c r="WTE124" s="1538"/>
      <c r="WTF124" s="1845"/>
      <c r="WTG124" s="1538"/>
      <c r="WTH124" s="1845"/>
      <c r="WTI124" s="1538"/>
      <c r="WTJ124" s="1845"/>
      <c r="WTK124" s="1538"/>
      <c r="WTL124" s="1845"/>
      <c r="WTM124" s="1538"/>
      <c r="WTN124" s="1845"/>
      <c r="WTO124" s="1538"/>
      <c r="WTP124" s="1845"/>
      <c r="WTQ124" s="1538"/>
      <c r="WTR124" s="1845"/>
      <c r="WTS124" s="1538"/>
      <c r="WTT124" s="1845"/>
      <c r="WTU124" s="1538"/>
      <c r="WTV124" s="1845"/>
      <c r="WTW124" s="1538"/>
      <c r="WTX124" s="1845"/>
      <c r="WTY124" s="1538"/>
      <c r="WTZ124" s="1845"/>
      <c r="WUA124" s="1538"/>
      <c r="WUB124" s="1845"/>
      <c r="WUC124" s="1538"/>
      <c r="WUD124" s="1845"/>
      <c r="WUE124" s="1538"/>
      <c r="WUF124" s="1845"/>
      <c r="WUG124" s="1538"/>
      <c r="WUH124" s="1845"/>
      <c r="WUI124" s="1538"/>
      <c r="WUJ124" s="1845"/>
      <c r="WUK124" s="1538"/>
      <c r="WUL124" s="1845"/>
      <c r="WUM124" s="1538"/>
      <c r="WUN124" s="1845"/>
      <c r="WUO124" s="1538"/>
      <c r="WUP124" s="1845"/>
      <c r="WUQ124" s="1538"/>
      <c r="WUR124" s="1845"/>
      <c r="WUS124" s="1538"/>
      <c r="WUT124" s="1845"/>
      <c r="WUU124" s="1538"/>
      <c r="WUV124" s="1845"/>
      <c r="WUW124" s="1538"/>
      <c r="WUX124" s="1845"/>
      <c r="WUY124" s="1538"/>
      <c r="WUZ124" s="1845"/>
      <c r="WVA124" s="1538"/>
      <c r="WVB124" s="1845"/>
      <c r="WVC124" s="1538"/>
      <c r="WVD124" s="1845"/>
      <c r="WVE124" s="1538"/>
      <c r="WVF124" s="1845"/>
      <c r="WVG124" s="1538"/>
      <c r="WVH124" s="1845"/>
      <c r="WVI124" s="1538"/>
      <c r="WVJ124" s="1845"/>
      <c r="WVK124" s="1538"/>
      <c r="WVL124" s="1845"/>
      <c r="WVM124" s="1538"/>
      <c r="WVN124" s="1845"/>
      <c r="WVO124" s="1538"/>
      <c r="WVP124" s="1845"/>
      <c r="WVQ124" s="1538"/>
      <c r="WVR124" s="1845"/>
      <c r="WVS124" s="1538"/>
      <c r="WVT124" s="1845"/>
      <c r="WVU124" s="1538"/>
      <c r="WVV124" s="1845"/>
      <c r="WVW124" s="1538"/>
      <c r="WVX124" s="1845"/>
      <c r="WVY124" s="1538"/>
      <c r="WVZ124" s="1845"/>
      <c r="WWA124" s="1538"/>
      <c r="WWB124" s="1845"/>
      <c r="WWC124" s="1538"/>
      <c r="WWD124" s="1845"/>
      <c r="WWE124" s="1538"/>
      <c r="WWF124" s="1845"/>
      <c r="WWG124" s="1538"/>
      <c r="WWH124" s="1845"/>
      <c r="WWI124" s="1538"/>
      <c r="WWJ124" s="1845"/>
      <c r="WWK124" s="1538"/>
      <c r="WWL124" s="1845"/>
      <c r="WWM124" s="1538"/>
      <c r="WWN124" s="1845"/>
      <c r="WWO124" s="1538"/>
      <c r="WWP124" s="1845"/>
      <c r="WWQ124" s="1538"/>
      <c r="WWR124" s="1845"/>
      <c r="WWS124" s="1538"/>
      <c r="WWT124" s="1845"/>
      <c r="WWU124" s="1538"/>
      <c r="WWV124" s="1845"/>
      <c r="WWW124" s="1538"/>
      <c r="WWX124" s="1845"/>
      <c r="WWY124" s="1538"/>
      <c r="WWZ124" s="1845"/>
      <c r="WXA124" s="1538"/>
      <c r="WXB124" s="1845"/>
      <c r="WXC124" s="1538"/>
      <c r="WXD124" s="1845"/>
      <c r="WXE124" s="1538"/>
      <c r="WXF124" s="1845"/>
      <c r="WXG124" s="1538"/>
      <c r="WXH124" s="1845"/>
      <c r="WXI124" s="1538"/>
      <c r="WXJ124" s="1845"/>
      <c r="WXK124" s="1538"/>
      <c r="WXL124" s="1845"/>
      <c r="WXM124" s="1538"/>
      <c r="WXN124" s="1845"/>
      <c r="WXO124" s="1538"/>
      <c r="WXP124" s="1845"/>
      <c r="WXQ124" s="1538"/>
      <c r="WXR124" s="1845"/>
      <c r="WXS124" s="1538"/>
      <c r="WXT124" s="1845"/>
      <c r="WXU124" s="1538"/>
      <c r="WXV124" s="1845"/>
      <c r="WXW124" s="1538"/>
      <c r="WXX124" s="1845"/>
      <c r="WXY124" s="1538"/>
      <c r="WXZ124" s="1845"/>
      <c r="WYA124" s="1538"/>
      <c r="WYB124" s="1845"/>
      <c r="WYC124" s="1538"/>
      <c r="WYD124" s="1845"/>
      <c r="WYE124" s="1538"/>
      <c r="WYF124" s="1845"/>
      <c r="WYG124" s="1538"/>
      <c r="WYH124" s="1845"/>
      <c r="WYI124" s="1538"/>
      <c r="WYJ124" s="1845"/>
      <c r="WYK124" s="1538"/>
      <c r="WYL124" s="1845"/>
      <c r="WYM124" s="1538"/>
      <c r="WYN124" s="1845"/>
      <c r="WYO124" s="1538"/>
      <c r="WYP124" s="1845"/>
      <c r="WYQ124" s="1538"/>
      <c r="WYR124" s="1845"/>
      <c r="WYS124" s="1538"/>
      <c r="WYT124" s="1845"/>
      <c r="WYU124" s="1538"/>
      <c r="WYV124" s="1845"/>
      <c r="WYW124" s="1538"/>
      <c r="WYX124" s="1845"/>
      <c r="WYY124" s="1538"/>
      <c r="WYZ124" s="1845"/>
      <c r="WZA124" s="1538"/>
      <c r="WZB124" s="1845"/>
      <c r="WZC124" s="1538"/>
      <c r="WZD124" s="1845"/>
      <c r="WZE124" s="1538"/>
      <c r="WZF124" s="1845"/>
      <c r="WZG124" s="1538"/>
      <c r="WZH124" s="1845"/>
      <c r="WZI124" s="1538"/>
      <c r="WZJ124" s="1845"/>
      <c r="WZK124" s="1538"/>
      <c r="WZL124" s="1845"/>
      <c r="WZM124" s="1538"/>
      <c r="WZN124" s="1845"/>
      <c r="WZO124" s="1538"/>
      <c r="WZP124" s="1845"/>
      <c r="WZQ124" s="1538"/>
      <c r="WZR124" s="1845"/>
      <c r="WZS124" s="1538"/>
      <c r="WZT124" s="1845"/>
      <c r="WZU124" s="1538"/>
      <c r="WZV124" s="1845"/>
      <c r="WZW124" s="1538"/>
      <c r="WZX124" s="1845"/>
      <c r="WZY124" s="1538"/>
      <c r="WZZ124" s="1845"/>
      <c r="XAA124" s="1538"/>
      <c r="XAB124" s="1845"/>
      <c r="XAC124" s="1538"/>
      <c r="XAD124" s="1845"/>
      <c r="XAE124" s="1538"/>
      <c r="XAF124" s="1845"/>
      <c r="XAG124" s="1538"/>
      <c r="XAH124" s="1845"/>
      <c r="XAI124" s="1538"/>
      <c r="XAJ124" s="1845"/>
      <c r="XAK124" s="1538"/>
      <c r="XAL124" s="1845"/>
      <c r="XAM124" s="1538"/>
      <c r="XAN124" s="1845"/>
      <c r="XAO124" s="1538"/>
      <c r="XAP124" s="1845"/>
      <c r="XAQ124" s="1538"/>
      <c r="XAR124" s="1845"/>
      <c r="XAS124" s="1538"/>
      <c r="XAT124" s="1845"/>
      <c r="XAU124" s="1538"/>
      <c r="XAV124" s="1845"/>
      <c r="XAW124" s="1538"/>
      <c r="XAX124" s="1845"/>
      <c r="XAY124" s="1538"/>
      <c r="XAZ124" s="1845"/>
      <c r="XBA124" s="1538"/>
      <c r="XBB124" s="1845"/>
      <c r="XBC124" s="1538"/>
      <c r="XBD124" s="1845"/>
      <c r="XBE124" s="1538"/>
      <c r="XBF124" s="1845"/>
      <c r="XBG124" s="1538"/>
      <c r="XBH124" s="1845"/>
      <c r="XBI124" s="1538"/>
      <c r="XBJ124" s="1845"/>
      <c r="XBK124" s="1538"/>
      <c r="XBL124" s="1845"/>
      <c r="XBM124" s="1538"/>
      <c r="XBN124" s="1845"/>
      <c r="XBO124" s="1538"/>
      <c r="XBP124" s="1845"/>
      <c r="XBQ124" s="1538"/>
      <c r="XBR124" s="1845"/>
      <c r="XBS124" s="1538"/>
      <c r="XBT124" s="1845"/>
      <c r="XBU124" s="1538"/>
      <c r="XBV124" s="1845"/>
      <c r="XBW124" s="1538"/>
      <c r="XBX124" s="1845"/>
      <c r="XBY124" s="1538"/>
      <c r="XBZ124" s="1845"/>
      <c r="XCA124" s="1538"/>
      <c r="XCB124" s="1845"/>
      <c r="XCC124" s="1538"/>
      <c r="XCD124" s="1845"/>
      <c r="XCE124" s="1538"/>
      <c r="XCF124" s="1845"/>
      <c r="XCG124" s="1538"/>
      <c r="XCH124" s="1845"/>
      <c r="XCI124" s="1538"/>
      <c r="XCJ124" s="1845"/>
      <c r="XCK124" s="1538"/>
      <c r="XCL124" s="1845"/>
      <c r="XCM124" s="1538"/>
      <c r="XCN124" s="1845"/>
      <c r="XCO124" s="1538"/>
      <c r="XCP124" s="1845"/>
      <c r="XCQ124" s="1538"/>
      <c r="XCR124" s="1845"/>
      <c r="XCS124" s="1538"/>
      <c r="XCT124" s="1845"/>
      <c r="XCU124" s="1538"/>
      <c r="XCV124" s="1845"/>
      <c r="XCW124" s="1538"/>
      <c r="XCX124" s="1845"/>
      <c r="XCY124" s="1538"/>
      <c r="XCZ124" s="1845"/>
      <c r="XDA124" s="1538"/>
      <c r="XDB124" s="1845"/>
      <c r="XDC124" s="1538"/>
      <c r="XDD124" s="1845"/>
      <c r="XDE124" s="1538"/>
      <c r="XDF124" s="1845"/>
      <c r="XDG124" s="1538"/>
      <c r="XDH124" s="1845"/>
      <c r="XDI124" s="1538"/>
      <c r="XDJ124" s="1845"/>
      <c r="XDK124" s="1538"/>
      <c r="XDL124" s="1845"/>
      <c r="XDM124" s="1538"/>
      <c r="XDN124" s="1845"/>
      <c r="XDO124" s="1538"/>
      <c r="XDP124" s="1845"/>
      <c r="XDQ124" s="1538"/>
      <c r="XDR124" s="1845"/>
      <c r="XDS124" s="1538"/>
      <c r="XDT124" s="1845"/>
      <c r="XDU124" s="1538"/>
      <c r="XDV124" s="1845"/>
      <c r="XDW124" s="1538"/>
      <c r="XDX124" s="1845"/>
      <c r="XDY124" s="1538"/>
      <c r="XDZ124" s="1845"/>
      <c r="XEA124" s="1538"/>
      <c r="XEB124" s="1845"/>
      <c r="XEC124" s="1538"/>
      <c r="XED124" s="1845"/>
      <c r="XEE124" s="1538"/>
      <c r="XEF124" s="1845"/>
      <c r="XEG124" s="1538"/>
      <c r="XEH124" s="1845"/>
      <c r="XEI124" s="1538"/>
      <c r="XEJ124" s="1845"/>
      <c r="XEK124" s="1538"/>
      <c r="XEL124" s="1845"/>
      <c r="XEM124" s="1538"/>
      <c r="XEN124" s="1845"/>
      <c r="XEO124" s="1538"/>
      <c r="XEP124" s="1845"/>
      <c r="XEQ124" s="1538"/>
      <c r="XER124" s="1845"/>
      <c r="XES124" s="1538"/>
      <c r="XET124" s="1845"/>
      <c r="XEU124" s="1538"/>
      <c r="XEV124" s="1845"/>
      <c r="XEW124" s="1538"/>
      <c r="XEX124" s="1845"/>
      <c r="XEY124" s="1538"/>
      <c r="XEZ124" s="1845"/>
      <c r="XFA124" s="1538"/>
      <c r="XFB124" s="1845"/>
      <c r="XFC124" s="1538"/>
      <c r="XFD124" s="1845"/>
    </row>
    <row r="125" spans="1:16384" ht="12.75" hidden="1">
      <c r="A125" s="1538"/>
      <c r="B125" s="1571"/>
      <c r="C125" s="1544"/>
      <c r="D125" s="1544"/>
      <c r="E125" s="1844"/>
      <c r="F125" s="1845"/>
      <c r="G125" s="1538"/>
      <c r="H125" s="1845"/>
      <c r="I125" s="1538"/>
      <c r="J125" s="1845"/>
      <c r="K125" s="1538"/>
      <c r="L125" s="1845"/>
      <c r="M125" s="1538"/>
      <c r="N125" s="1845"/>
      <c r="O125" s="1538"/>
      <c r="P125" s="1845"/>
      <c r="Q125" s="1538"/>
      <c r="R125" s="1845"/>
      <c r="S125" s="1538"/>
      <c r="T125" s="1845"/>
      <c r="U125" s="1538"/>
      <c r="V125" s="1845"/>
      <c r="W125" s="1538"/>
      <c r="X125" s="1845"/>
      <c r="Y125" s="1538"/>
      <c r="Z125" s="1845"/>
      <c r="AA125" s="1538"/>
      <c r="AB125" s="1845"/>
      <c r="AC125" s="1538"/>
      <c r="AD125" s="1845"/>
      <c r="AE125" s="1538"/>
      <c r="AF125" s="1845"/>
      <c r="AG125" s="1538"/>
      <c r="AH125" s="1845"/>
      <c r="AI125" s="1538"/>
      <c r="AJ125" s="1845"/>
      <c r="AK125" s="1538"/>
      <c r="AL125" s="1845"/>
      <c r="AM125" s="1538"/>
      <c r="AN125" s="1845"/>
      <c r="AO125" s="1538"/>
      <c r="AP125" s="1845"/>
      <c r="AQ125" s="1538"/>
      <c r="AR125" s="1845"/>
      <c r="AS125" s="1538"/>
      <c r="AT125" s="1845"/>
      <c r="AU125" s="1538"/>
      <c r="AV125" s="1845"/>
      <c r="AW125" s="1538"/>
      <c r="AX125" s="1845"/>
      <c r="AY125" s="1538"/>
      <c r="AZ125" s="1845"/>
      <c r="BA125" s="1538"/>
      <c r="BB125" s="1845"/>
      <c r="BC125" s="1538"/>
      <c r="BD125" s="1845"/>
      <c r="BE125" s="1538"/>
      <c r="BF125" s="1845"/>
      <c r="BG125" s="1538"/>
      <c r="BH125" s="1845"/>
      <c r="BI125" s="1538"/>
      <c r="BJ125" s="1845"/>
      <c r="BK125" s="1538"/>
      <c r="BL125" s="1845"/>
      <c r="BM125" s="1538"/>
      <c r="BN125" s="1845"/>
      <c r="BO125" s="1538"/>
      <c r="BP125" s="1845"/>
      <c r="BQ125" s="1538"/>
      <c r="BR125" s="1845"/>
      <c r="BS125" s="1538"/>
      <c r="BT125" s="1845"/>
      <c r="BU125" s="1538"/>
      <c r="BV125" s="1845"/>
      <c r="BW125" s="1538"/>
      <c r="BX125" s="1845"/>
      <c r="BY125" s="1538"/>
      <c r="BZ125" s="1845"/>
      <c r="CA125" s="1538"/>
      <c r="CB125" s="1845"/>
      <c r="CC125" s="1538"/>
      <c r="CD125" s="1845"/>
      <c r="CE125" s="1538"/>
      <c r="CF125" s="1845"/>
      <c r="CG125" s="1538"/>
      <c r="CH125" s="1845"/>
      <c r="CI125" s="1538"/>
      <c r="CJ125" s="1845"/>
      <c r="CK125" s="1538"/>
      <c r="CL125" s="1845"/>
      <c r="CM125" s="1538"/>
      <c r="CN125" s="1845"/>
      <c r="CO125" s="1538"/>
      <c r="CP125" s="1845"/>
      <c r="CQ125" s="1538"/>
      <c r="CR125" s="1845"/>
      <c r="CS125" s="1538"/>
      <c r="CT125" s="1845"/>
      <c r="CU125" s="1538"/>
      <c r="CV125" s="1845"/>
      <c r="CW125" s="1538"/>
      <c r="CX125" s="1845"/>
      <c r="CY125" s="1538"/>
      <c r="CZ125" s="1845"/>
      <c r="DA125" s="1538"/>
      <c r="DB125" s="1845"/>
      <c r="DC125" s="1538"/>
      <c r="DD125" s="1845"/>
      <c r="DE125" s="1538"/>
      <c r="DF125" s="1845"/>
      <c r="DG125" s="1538"/>
      <c r="DH125" s="1845"/>
      <c r="DI125" s="1538"/>
      <c r="DJ125" s="1845"/>
      <c r="DK125" s="1538"/>
      <c r="DL125" s="1845"/>
      <c r="DM125" s="1538"/>
      <c r="DN125" s="1845"/>
      <c r="DO125" s="1538"/>
      <c r="DP125" s="1845"/>
      <c r="DQ125" s="1538"/>
      <c r="DR125" s="1845"/>
      <c r="DS125" s="1538"/>
      <c r="DT125" s="1845"/>
      <c r="DU125" s="1538"/>
      <c r="DV125" s="1845"/>
      <c r="DW125" s="1538"/>
      <c r="DX125" s="1845"/>
      <c r="DY125" s="1538"/>
      <c r="DZ125" s="1845"/>
      <c r="EA125" s="1538"/>
      <c r="EB125" s="1845"/>
      <c r="EC125" s="1538"/>
      <c r="ED125" s="1845"/>
      <c r="EE125" s="1538"/>
      <c r="EF125" s="1845"/>
      <c r="EG125" s="1538"/>
      <c r="EH125" s="1845"/>
      <c r="EI125" s="1538"/>
      <c r="EJ125" s="1845"/>
      <c r="EK125" s="1538"/>
      <c r="EL125" s="1845"/>
      <c r="EM125" s="1538"/>
      <c r="EN125" s="1845"/>
      <c r="EO125" s="1538"/>
      <c r="EP125" s="1845"/>
      <c r="EQ125" s="1538"/>
      <c r="ER125" s="1845"/>
      <c r="ES125" s="1538"/>
      <c r="ET125" s="1845"/>
      <c r="EU125" s="1538"/>
      <c r="EV125" s="1845"/>
      <c r="EW125" s="1538"/>
      <c r="EX125" s="1845"/>
      <c r="EY125" s="1538"/>
      <c r="EZ125" s="1845"/>
      <c r="FA125" s="1538"/>
      <c r="FB125" s="1845"/>
      <c r="FC125" s="1538"/>
      <c r="FD125" s="1845"/>
      <c r="FE125" s="1538"/>
      <c r="FF125" s="1845"/>
      <c r="FG125" s="1538"/>
      <c r="FH125" s="1845"/>
      <c r="FI125" s="1538"/>
      <c r="FJ125" s="1845"/>
      <c r="FK125" s="1538"/>
      <c r="FL125" s="1845"/>
      <c r="FM125" s="1538"/>
      <c r="FN125" s="1845"/>
      <c r="FO125" s="1538"/>
      <c r="FP125" s="1845"/>
      <c r="FQ125" s="1538"/>
      <c r="FR125" s="1845"/>
      <c r="FS125" s="1538"/>
      <c r="FT125" s="1845"/>
      <c r="FU125" s="1538"/>
      <c r="FV125" s="1845"/>
      <c r="FW125" s="1538"/>
      <c r="FX125" s="1845"/>
      <c r="FY125" s="1538"/>
      <c r="FZ125" s="1845"/>
      <c r="GA125" s="1538"/>
      <c r="GB125" s="1845"/>
      <c r="GC125" s="1538"/>
      <c r="GD125" s="1845"/>
      <c r="GE125" s="1538"/>
      <c r="GF125" s="1845"/>
      <c r="GG125" s="1538"/>
      <c r="GH125" s="1845"/>
      <c r="GI125" s="1538"/>
      <c r="GJ125" s="1845"/>
      <c r="GK125" s="1538"/>
      <c r="GL125" s="1845"/>
      <c r="GM125" s="1538"/>
      <c r="GN125" s="1845"/>
      <c r="GO125" s="1538"/>
      <c r="GP125" s="1845"/>
      <c r="GQ125" s="1538"/>
      <c r="GR125" s="1845"/>
      <c r="GS125" s="1538"/>
      <c r="GT125" s="1845"/>
      <c r="GU125" s="1538"/>
      <c r="GV125" s="1845"/>
      <c r="GW125" s="1538"/>
      <c r="GX125" s="1845"/>
      <c r="GY125" s="1538"/>
      <c r="GZ125" s="1845"/>
      <c r="HA125" s="1538"/>
      <c r="HB125" s="1845"/>
      <c r="HC125" s="1538"/>
      <c r="HD125" s="1845"/>
      <c r="HE125" s="1538"/>
      <c r="HF125" s="1845"/>
      <c r="HG125" s="1538"/>
      <c r="HH125" s="1845"/>
      <c r="HI125" s="1538"/>
      <c r="HJ125" s="1845"/>
      <c r="HK125" s="1538"/>
      <c r="HL125" s="1845"/>
      <c r="HM125" s="1538"/>
      <c r="HN125" s="1845"/>
      <c r="HO125" s="1538"/>
      <c r="HP125" s="1845"/>
      <c r="HQ125" s="1538"/>
      <c r="HR125" s="1845"/>
      <c r="HS125" s="1538"/>
      <c r="HT125" s="1845"/>
      <c r="HU125" s="1538"/>
      <c r="HV125" s="1845"/>
      <c r="HW125" s="1538"/>
      <c r="HX125" s="1845"/>
      <c r="HY125" s="1538"/>
      <c r="HZ125" s="1845"/>
      <c r="IA125" s="1538"/>
      <c r="IB125" s="1845"/>
      <c r="IC125" s="1538"/>
      <c r="ID125" s="1845"/>
      <c r="IE125" s="1538"/>
      <c r="IF125" s="1845"/>
      <c r="IG125" s="1538"/>
      <c r="IH125" s="1845"/>
      <c r="II125" s="1538"/>
      <c r="IJ125" s="1845"/>
      <c r="IK125" s="1538"/>
      <c r="IL125" s="1845"/>
      <c r="IM125" s="1538"/>
      <c r="IN125" s="1845"/>
      <c r="IO125" s="1538"/>
      <c r="IP125" s="1845"/>
      <c r="IQ125" s="1538"/>
      <c r="IR125" s="1845"/>
      <c r="IS125" s="1538"/>
      <c r="IT125" s="1845"/>
      <c r="IU125" s="1538"/>
      <c r="IV125" s="1845"/>
      <c r="IW125" s="1538"/>
      <c r="IX125" s="1845"/>
      <c r="IY125" s="1538"/>
      <c r="IZ125" s="1845"/>
      <c r="JA125" s="1538"/>
      <c r="JB125" s="1845"/>
      <c r="JC125" s="1538"/>
      <c r="JD125" s="1845"/>
      <c r="JE125" s="1538"/>
      <c r="JF125" s="1845"/>
      <c r="JG125" s="1538"/>
      <c r="JH125" s="1845"/>
      <c r="JI125" s="1538"/>
      <c r="JJ125" s="1845"/>
      <c r="JK125" s="1538"/>
      <c r="JL125" s="1845"/>
      <c r="JM125" s="1538"/>
      <c r="JN125" s="1845"/>
      <c r="JO125" s="1538"/>
      <c r="JP125" s="1845"/>
      <c r="JQ125" s="1538"/>
      <c r="JR125" s="1845"/>
      <c r="JS125" s="1538"/>
      <c r="JT125" s="1845"/>
      <c r="JU125" s="1538"/>
      <c r="JV125" s="1845"/>
      <c r="JW125" s="1538"/>
      <c r="JX125" s="1845"/>
      <c r="JY125" s="1538"/>
      <c r="JZ125" s="1845"/>
      <c r="KA125" s="1538"/>
      <c r="KB125" s="1845"/>
      <c r="KC125" s="1538"/>
      <c r="KD125" s="1845"/>
      <c r="KE125" s="1538"/>
      <c r="KF125" s="1845"/>
      <c r="KG125" s="1538"/>
      <c r="KH125" s="1845"/>
      <c r="KI125" s="1538"/>
      <c r="KJ125" s="1845"/>
      <c r="KK125" s="1538"/>
      <c r="KL125" s="1845"/>
      <c r="KM125" s="1538"/>
      <c r="KN125" s="1845"/>
      <c r="KO125" s="1538"/>
      <c r="KP125" s="1845"/>
      <c r="KQ125" s="1538"/>
      <c r="KR125" s="1845"/>
      <c r="KS125" s="1538"/>
      <c r="KT125" s="1845"/>
      <c r="KU125" s="1538"/>
      <c r="KV125" s="1845"/>
      <c r="KW125" s="1538"/>
      <c r="KX125" s="1845"/>
      <c r="KY125" s="1538"/>
      <c r="KZ125" s="1845"/>
      <c r="LA125" s="1538"/>
      <c r="LB125" s="1845"/>
      <c r="LC125" s="1538"/>
      <c r="LD125" s="1845"/>
      <c r="LE125" s="1538"/>
      <c r="LF125" s="1845"/>
      <c r="LG125" s="1538"/>
      <c r="LH125" s="1845"/>
      <c r="LI125" s="1538"/>
      <c r="LJ125" s="1845"/>
      <c r="LK125" s="1538"/>
      <c r="LL125" s="1845"/>
      <c r="LM125" s="1538"/>
      <c r="LN125" s="1845"/>
      <c r="LO125" s="1538"/>
      <c r="LP125" s="1845"/>
      <c r="LQ125" s="1538"/>
      <c r="LR125" s="1845"/>
      <c r="LS125" s="1538"/>
      <c r="LT125" s="1845"/>
      <c r="LU125" s="1538"/>
      <c r="LV125" s="1845"/>
      <c r="LW125" s="1538"/>
      <c r="LX125" s="1845"/>
      <c r="LY125" s="1538"/>
      <c r="LZ125" s="1845"/>
      <c r="MA125" s="1538"/>
      <c r="MB125" s="1845"/>
      <c r="MC125" s="1538"/>
      <c r="MD125" s="1845"/>
      <c r="ME125" s="1538"/>
      <c r="MF125" s="1845"/>
      <c r="MG125" s="1538"/>
      <c r="MH125" s="1845"/>
      <c r="MI125" s="1538"/>
      <c r="MJ125" s="1845"/>
      <c r="MK125" s="1538"/>
      <c r="ML125" s="1845"/>
      <c r="MM125" s="1538"/>
      <c r="MN125" s="1845"/>
      <c r="MO125" s="1538"/>
      <c r="MP125" s="1845"/>
      <c r="MQ125" s="1538"/>
      <c r="MR125" s="1845"/>
      <c r="MS125" s="1538"/>
      <c r="MT125" s="1845"/>
      <c r="MU125" s="1538"/>
      <c r="MV125" s="1845"/>
      <c r="MW125" s="1538"/>
      <c r="MX125" s="1845"/>
      <c r="MY125" s="1538"/>
      <c r="MZ125" s="1845"/>
      <c r="NA125" s="1538"/>
      <c r="NB125" s="1845"/>
      <c r="NC125" s="1538"/>
      <c r="ND125" s="1845"/>
      <c r="NE125" s="1538"/>
      <c r="NF125" s="1845"/>
      <c r="NG125" s="1538"/>
      <c r="NH125" s="1845"/>
      <c r="NI125" s="1538"/>
      <c r="NJ125" s="1845"/>
      <c r="NK125" s="1538"/>
      <c r="NL125" s="1845"/>
      <c r="NM125" s="1538"/>
      <c r="NN125" s="1845"/>
      <c r="NO125" s="1538"/>
      <c r="NP125" s="1845"/>
      <c r="NQ125" s="1538"/>
      <c r="NR125" s="1845"/>
      <c r="NS125" s="1538"/>
      <c r="NT125" s="1845"/>
      <c r="NU125" s="1538"/>
      <c r="NV125" s="1845"/>
      <c r="NW125" s="1538"/>
      <c r="NX125" s="1845"/>
      <c r="NY125" s="1538"/>
      <c r="NZ125" s="1845"/>
      <c r="OA125" s="1538"/>
      <c r="OB125" s="1845"/>
      <c r="OC125" s="1538"/>
      <c r="OD125" s="1845"/>
      <c r="OE125" s="1538"/>
      <c r="OF125" s="1845"/>
      <c r="OG125" s="1538"/>
      <c r="OH125" s="1845"/>
      <c r="OI125" s="1538"/>
      <c r="OJ125" s="1845"/>
      <c r="OK125" s="1538"/>
      <c r="OL125" s="1845"/>
      <c r="OM125" s="1538"/>
      <c r="ON125" s="1845"/>
      <c r="OO125" s="1538"/>
      <c r="OP125" s="1845"/>
      <c r="OQ125" s="1538"/>
      <c r="OR125" s="1845"/>
      <c r="OS125" s="1538"/>
      <c r="OT125" s="1845"/>
      <c r="OU125" s="1538"/>
      <c r="OV125" s="1845"/>
      <c r="OW125" s="1538"/>
      <c r="OX125" s="1845"/>
      <c r="OY125" s="1538"/>
      <c r="OZ125" s="1845"/>
      <c r="PA125" s="1538"/>
      <c r="PB125" s="1845"/>
      <c r="PC125" s="1538"/>
      <c r="PD125" s="1845"/>
      <c r="PE125" s="1538"/>
      <c r="PF125" s="1845"/>
      <c r="PG125" s="1538"/>
      <c r="PH125" s="1845"/>
      <c r="PI125" s="1538"/>
      <c r="PJ125" s="1845"/>
      <c r="PK125" s="1538"/>
      <c r="PL125" s="1845"/>
      <c r="PM125" s="1538"/>
      <c r="PN125" s="1845"/>
      <c r="PO125" s="1538"/>
      <c r="PP125" s="1845"/>
      <c r="PQ125" s="1538"/>
      <c r="PR125" s="1845"/>
      <c r="PS125" s="1538"/>
      <c r="PT125" s="1845"/>
      <c r="PU125" s="1538"/>
      <c r="PV125" s="1845"/>
      <c r="PW125" s="1538"/>
      <c r="PX125" s="1845"/>
      <c r="PY125" s="1538"/>
      <c r="PZ125" s="1845"/>
      <c r="QA125" s="1538"/>
      <c r="QB125" s="1845"/>
      <c r="QC125" s="1538"/>
      <c r="QD125" s="1845"/>
      <c r="QE125" s="1538"/>
      <c r="QF125" s="1845"/>
      <c r="QG125" s="1538"/>
      <c r="QH125" s="1845"/>
      <c r="QI125" s="1538"/>
      <c r="QJ125" s="1845"/>
      <c r="QK125" s="1538"/>
      <c r="QL125" s="1845"/>
      <c r="QM125" s="1538"/>
      <c r="QN125" s="1845"/>
      <c r="QO125" s="1538"/>
      <c r="QP125" s="1845"/>
      <c r="QQ125" s="1538"/>
      <c r="QR125" s="1845"/>
      <c r="QS125" s="1538"/>
      <c r="QT125" s="1845"/>
      <c r="QU125" s="1538"/>
      <c r="QV125" s="1845"/>
      <c r="QW125" s="1538"/>
      <c r="QX125" s="1845"/>
      <c r="QY125" s="1538"/>
      <c r="QZ125" s="1845"/>
      <c r="RA125" s="1538"/>
      <c r="RB125" s="1845"/>
      <c r="RC125" s="1538"/>
      <c r="RD125" s="1845"/>
      <c r="RE125" s="1538"/>
      <c r="RF125" s="1845"/>
      <c r="RG125" s="1538"/>
      <c r="RH125" s="1845"/>
      <c r="RI125" s="1538"/>
      <c r="RJ125" s="1845"/>
      <c r="RK125" s="1538"/>
      <c r="RL125" s="1845"/>
      <c r="RM125" s="1538"/>
      <c r="RN125" s="1845"/>
      <c r="RO125" s="1538"/>
      <c r="RP125" s="1845"/>
      <c r="RQ125" s="1538"/>
      <c r="RR125" s="1845"/>
      <c r="RS125" s="1538"/>
      <c r="RT125" s="1845"/>
      <c r="RU125" s="1538"/>
      <c r="RV125" s="1845"/>
      <c r="RW125" s="1538"/>
      <c r="RX125" s="1845"/>
      <c r="RY125" s="1538"/>
      <c r="RZ125" s="1845"/>
      <c r="SA125" s="1538"/>
      <c r="SB125" s="1845"/>
      <c r="SC125" s="1538"/>
      <c r="SD125" s="1845"/>
      <c r="SE125" s="1538"/>
      <c r="SF125" s="1845"/>
      <c r="SG125" s="1538"/>
      <c r="SH125" s="1845"/>
      <c r="SI125" s="1538"/>
      <c r="SJ125" s="1845"/>
      <c r="SK125" s="1538"/>
      <c r="SL125" s="1845"/>
      <c r="SM125" s="1538"/>
      <c r="SN125" s="1845"/>
      <c r="SO125" s="1538"/>
      <c r="SP125" s="1845"/>
      <c r="SQ125" s="1538"/>
      <c r="SR125" s="1845"/>
      <c r="SS125" s="1538"/>
      <c r="ST125" s="1845"/>
      <c r="SU125" s="1538"/>
      <c r="SV125" s="1845"/>
      <c r="SW125" s="1538"/>
      <c r="SX125" s="1845"/>
      <c r="SY125" s="1538"/>
      <c r="SZ125" s="1845"/>
      <c r="TA125" s="1538"/>
      <c r="TB125" s="1845"/>
      <c r="TC125" s="1538"/>
      <c r="TD125" s="1845"/>
      <c r="TE125" s="1538"/>
      <c r="TF125" s="1845"/>
      <c r="TG125" s="1538"/>
      <c r="TH125" s="1845"/>
      <c r="TI125" s="1538"/>
      <c r="TJ125" s="1845"/>
      <c r="TK125" s="1538"/>
      <c r="TL125" s="1845"/>
      <c r="TM125" s="1538"/>
      <c r="TN125" s="1845"/>
      <c r="TO125" s="1538"/>
      <c r="TP125" s="1845"/>
      <c r="TQ125" s="1538"/>
      <c r="TR125" s="1845"/>
      <c r="TS125" s="1538"/>
      <c r="TT125" s="1845"/>
      <c r="TU125" s="1538"/>
      <c r="TV125" s="1845"/>
      <c r="TW125" s="1538"/>
      <c r="TX125" s="1845"/>
      <c r="TY125" s="1538"/>
      <c r="TZ125" s="1845"/>
      <c r="UA125" s="1538"/>
      <c r="UB125" s="1845"/>
      <c r="UC125" s="1538"/>
      <c r="UD125" s="1845"/>
      <c r="UE125" s="1538"/>
      <c r="UF125" s="1845"/>
      <c r="UG125" s="1538"/>
      <c r="UH125" s="1845"/>
      <c r="UI125" s="1538"/>
      <c r="UJ125" s="1845"/>
      <c r="UK125" s="1538"/>
      <c r="UL125" s="1845"/>
      <c r="UM125" s="1538"/>
      <c r="UN125" s="1845"/>
      <c r="UO125" s="1538"/>
      <c r="UP125" s="1845"/>
      <c r="UQ125" s="1538"/>
      <c r="UR125" s="1845"/>
      <c r="US125" s="1538"/>
      <c r="UT125" s="1845"/>
      <c r="UU125" s="1538"/>
      <c r="UV125" s="1845"/>
      <c r="UW125" s="1538"/>
      <c r="UX125" s="1845"/>
      <c r="UY125" s="1538"/>
      <c r="UZ125" s="1845"/>
      <c r="VA125" s="1538"/>
      <c r="VB125" s="1845"/>
      <c r="VC125" s="1538"/>
      <c r="VD125" s="1845"/>
      <c r="VE125" s="1538"/>
      <c r="VF125" s="1845"/>
      <c r="VG125" s="1538"/>
      <c r="VH125" s="1845"/>
      <c r="VI125" s="1538"/>
      <c r="VJ125" s="1845"/>
      <c r="VK125" s="1538"/>
      <c r="VL125" s="1845"/>
      <c r="VM125" s="1538"/>
      <c r="VN125" s="1845"/>
      <c r="VO125" s="1538"/>
      <c r="VP125" s="1845"/>
      <c r="VQ125" s="1538"/>
      <c r="VR125" s="1845"/>
      <c r="VS125" s="1538"/>
      <c r="VT125" s="1845"/>
      <c r="VU125" s="1538"/>
      <c r="VV125" s="1845"/>
      <c r="VW125" s="1538"/>
      <c r="VX125" s="1845"/>
      <c r="VY125" s="1538"/>
      <c r="VZ125" s="1845"/>
      <c r="WA125" s="1538"/>
      <c r="WB125" s="1845"/>
      <c r="WC125" s="1538"/>
      <c r="WD125" s="1845"/>
      <c r="WE125" s="1538"/>
      <c r="WF125" s="1845"/>
      <c r="WG125" s="1538"/>
      <c r="WH125" s="1845"/>
      <c r="WI125" s="1538"/>
      <c r="WJ125" s="1845"/>
      <c r="WK125" s="1538"/>
      <c r="WL125" s="1845"/>
      <c r="WM125" s="1538"/>
      <c r="WN125" s="1845"/>
      <c r="WO125" s="1538"/>
      <c r="WP125" s="1845"/>
      <c r="WQ125" s="1538"/>
      <c r="WR125" s="1845"/>
      <c r="WS125" s="1538"/>
      <c r="WT125" s="1845"/>
      <c r="WU125" s="1538"/>
      <c r="WV125" s="1845"/>
      <c r="WW125" s="1538"/>
      <c r="WX125" s="1845"/>
      <c r="WY125" s="1538"/>
      <c r="WZ125" s="1845"/>
      <c r="XA125" s="1538"/>
      <c r="XB125" s="1845"/>
      <c r="XC125" s="1538"/>
      <c r="XD125" s="1845"/>
      <c r="XE125" s="1538"/>
      <c r="XF125" s="1845"/>
      <c r="XG125" s="1538"/>
      <c r="XH125" s="1845"/>
      <c r="XI125" s="1538"/>
      <c r="XJ125" s="1845"/>
      <c r="XK125" s="1538"/>
      <c r="XL125" s="1845"/>
      <c r="XM125" s="1538"/>
      <c r="XN125" s="1845"/>
      <c r="XO125" s="1538"/>
      <c r="XP125" s="1845"/>
      <c r="XQ125" s="1538"/>
      <c r="XR125" s="1845"/>
      <c r="XS125" s="1538"/>
      <c r="XT125" s="1845"/>
      <c r="XU125" s="1538"/>
      <c r="XV125" s="1845"/>
      <c r="XW125" s="1538"/>
      <c r="XX125" s="1845"/>
      <c r="XY125" s="1538"/>
      <c r="XZ125" s="1845"/>
      <c r="YA125" s="1538"/>
      <c r="YB125" s="1845"/>
      <c r="YC125" s="1538"/>
      <c r="YD125" s="1845"/>
      <c r="YE125" s="1538"/>
      <c r="YF125" s="1845"/>
      <c r="YG125" s="1538"/>
      <c r="YH125" s="1845"/>
      <c r="YI125" s="1538"/>
      <c r="YJ125" s="1845"/>
      <c r="YK125" s="1538"/>
      <c r="YL125" s="1845"/>
      <c r="YM125" s="1538"/>
      <c r="YN125" s="1845"/>
      <c r="YO125" s="1538"/>
      <c r="YP125" s="1845"/>
      <c r="YQ125" s="1538"/>
      <c r="YR125" s="1845"/>
      <c r="YS125" s="1538"/>
      <c r="YT125" s="1845"/>
      <c r="YU125" s="1538"/>
      <c r="YV125" s="1845"/>
      <c r="YW125" s="1538"/>
      <c r="YX125" s="1845"/>
      <c r="YY125" s="1538"/>
      <c r="YZ125" s="1845"/>
      <c r="ZA125" s="1538"/>
      <c r="ZB125" s="1845"/>
      <c r="ZC125" s="1538"/>
      <c r="ZD125" s="1845"/>
      <c r="ZE125" s="1538"/>
      <c r="ZF125" s="1845"/>
      <c r="ZG125" s="1538"/>
      <c r="ZH125" s="1845"/>
      <c r="ZI125" s="1538"/>
      <c r="ZJ125" s="1845"/>
      <c r="ZK125" s="1538"/>
      <c r="ZL125" s="1845"/>
      <c r="ZM125" s="1538"/>
      <c r="ZN125" s="1845"/>
      <c r="ZO125" s="1538"/>
      <c r="ZP125" s="1845"/>
      <c r="ZQ125" s="1538"/>
      <c r="ZR125" s="1845"/>
      <c r="ZS125" s="1538"/>
      <c r="ZT125" s="1845"/>
      <c r="ZU125" s="1538"/>
      <c r="ZV125" s="1845"/>
      <c r="ZW125" s="1538"/>
      <c r="ZX125" s="1845"/>
      <c r="ZY125" s="1538"/>
      <c r="ZZ125" s="1845"/>
      <c r="AAA125" s="1538"/>
      <c r="AAB125" s="1845"/>
      <c r="AAC125" s="1538"/>
      <c r="AAD125" s="1845"/>
      <c r="AAE125" s="1538"/>
      <c r="AAF125" s="1845"/>
      <c r="AAG125" s="1538"/>
      <c r="AAH125" s="1845"/>
      <c r="AAI125" s="1538"/>
      <c r="AAJ125" s="1845"/>
      <c r="AAK125" s="1538"/>
      <c r="AAL125" s="1845"/>
      <c r="AAM125" s="1538"/>
      <c r="AAN125" s="1845"/>
      <c r="AAO125" s="1538"/>
      <c r="AAP125" s="1845"/>
      <c r="AAQ125" s="1538"/>
      <c r="AAR125" s="1845"/>
      <c r="AAS125" s="1538"/>
      <c r="AAT125" s="1845"/>
      <c r="AAU125" s="1538"/>
      <c r="AAV125" s="1845"/>
      <c r="AAW125" s="1538"/>
      <c r="AAX125" s="1845"/>
      <c r="AAY125" s="1538"/>
      <c r="AAZ125" s="1845"/>
      <c r="ABA125" s="1538"/>
      <c r="ABB125" s="1845"/>
      <c r="ABC125" s="1538"/>
      <c r="ABD125" s="1845"/>
      <c r="ABE125" s="1538"/>
      <c r="ABF125" s="1845"/>
      <c r="ABG125" s="1538"/>
      <c r="ABH125" s="1845"/>
      <c r="ABI125" s="1538"/>
      <c r="ABJ125" s="1845"/>
      <c r="ABK125" s="1538"/>
      <c r="ABL125" s="1845"/>
      <c r="ABM125" s="1538"/>
      <c r="ABN125" s="1845"/>
      <c r="ABO125" s="1538"/>
      <c r="ABP125" s="1845"/>
      <c r="ABQ125" s="1538"/>
      <c r="ABR125" s="1845"/>
      <c r="ABS125" s="1538"/>
      <c r="ABT125" s="1845"/>
      <c r="ABU125" s="1538"/>
      <c r="ABV125" s="1845"/>
      <c r="ABW125" s="1538"/>
      <c r="ABX125" s="1845"/>
      <c r="ABY125" s="1538"/>
      <c r="ABZ125" s="1845"/>
      <c r="ACA125" s="1538"/>
      <c r="ACB125" s="1845"/>
      <c r="ACC125" s="1538"/>
      <c r="ACD125" s="1845"/>
      <c r="ACE125" s="1538"/>
      <c r="ACF125" s="1845"/>
      <c r="ACG125" s="1538"/>
      <c r="ACH125" s="1845"/>
      <c r="ACI125" s="1538"/>
      <c r="ACJ125" s="1845"/>
      <c r="ACK125" s="1538"/>
      <c r="ACL125" s="1845"/>
      <c r="ACM125" s="1538"/>
      <c r="ACN125" s="1845"/>
      <c r="ACO125" s="1538"/>
      <c r="ACP125" s="1845"/>
      <c r="ACQ125" s="1538"/>
      <c r="ACR125" s="1845"/>
      <c r="ACS125" s="1538"/>
      <c r="ACT125" s="1845"/>
      <c r="ACU125" s="1538"/>
      <c r="ACV125" s="1845"/>
      <c r="ACW125" s="1538"/>
      <c r="ACX125" s="1845"/>
      <c r="ACY125" s="1538"/>
      <c r="ACZ125" s="1845"/>
      <c r="ADA125" s="1538"/>
      <c r="ADB125" s="1845"/>
      <c r="ADC125" s="1538"/>
      <c r="ADD125" s="1845"/>
      <c r="ADE125" s="1538"/>
      <c r="ADF125" s="1845"/>
      <c r="ADG125" s="1538"/>
      <c r="ADH125" s="1845"/>
      <c r="ADI125" s="1538"/>
      <c r="ADJ125" s="1845"/>
      <c r="ADK125" s="1538"/>
      <c r="ADL125" s="1845"/>
      <c r="ADM125" s="1538"/>
      <c r="ADN125" s="1845"/>
      <c r="ADO125" s="1538"/>
      <c r="ADP125" s="1845"/>
      <c r="ADQ125" s="1538"/>
      <c r="ADR125" s="1845"/>
      <c r="ADS125" s="1538"/>
      <c r="ADT125" s="1845"/>
      <c r="ADU125" s="1538"/>
      <c r="ADV125" s="1845"/>
      <c r="ADW125" s="1538"/>
      <c r="ADX125" s="1845"/>
      <c r="ADY125" s="1538"/>
      <c r="ADZ125" s="1845"/>
      <c r="AEA125" s="1538"/>
      <c r="AEB125" s="1845"/>
      <c r="AEC125" s="1538"/>
      <c r="AED125" s="1845"/>
      <c r="AEE125" s="1538"/>
      <c r="AEF125" s="1845"/>
      <c r="AEG125" s="1538"/>
      <c r="AEH125" s="1845"/>
      <c r="AEI125" s="1538"/>
      <c r="AEJ125" s="1845"/>
      <c r="AEK125" s="1538"/>
      <c r="AEL125" s="1845"/>
      <c r="AEM125" s="1538"/>
      <c r="AEN125" s="1845"/>
      <c r="AEO125" s="1538"/>
      <c r="AEP125" s="1845"/>
      <c r="AEQ125" s="1538"/>
      <c r="AER125" s="1845"/>
      <c r="AES125" s="1538"/>
      <c r="AET125" s="1845"/>
      <c r="AEU125" s="1538"/>
      <c r="AEV125" s="1845"/>
      <c r="AEW125" s="1538"/>
      <c r="AEX125" s="1845"/>
      <c r="AEY125" s="1538"/>
      <c r="AEZ125" s="1845"/>
      <c r="AFA125" s="1538"/>
      <c r="AFB125" s="1845"/>
      <c r="AFC125" s="1538"/>
      <c r="AFD125" s="1845"/>
      <c r="AFE125" s="1538"/>
      <c r="AFF125" s="1845"/>
      <c r="AFG125" s="1538"/>
      <c r="AFH125" s="1845"/>
      <c r="AFI125" s="1538"/>
      <c r="AFJ125" s="1845"/>
      <c r="AFK125" s="1538"/>
      <c r="AFL125" s="1845"/>
      <c r="AFM125" s="1538"/>
      <c r="AFN125" s="1845"/>
      <c r="AFO125" s="1538"/>
      <c r="AFP125" s="1845"/>
      <c r="AFQ125" s="1538"/>
      <c r="AFR125" s="1845"/>
      <c r="AFS125" s="1538"/>
      <c r="AFT125" s="1845"/>
      <c r="AFU125" s="1538"/>
      <c r="AFV125" s="1845"/>
      <c r="AFW125" s="1538"/>
      <c r="AFX125" s="1845"/>
      <c r="AFY125" s="1538"/>
      <c r="AFZ125" s="1845"/>
      <c r="AGA125" s="1538"/>
      <c r="AGB125" s="1845"/>
      <c r="AGC125" s="1538"/>
      <c r="AGD125" s="1845"/>
      <c r="AGE125" s="1538"/>
      <c r="AGF125" s="1845"/>
      <c r="AGG125" s="1538"/>
      <c r="AGH125" s="1845"/>
      <c r="AGI125" s="1538"/>
      <c r="AGJ125" s="1845"/>
      <c r="AGK125" s="1538"/>
      <c r="AGL125" s="1845"/>
      <c r="AGM125" s="1538"/>
      <c r="AGN125" s="1845"/>
      <c r="AGO125" s="1538"/>
      <c r="AGP125" s="1845"/>
      <c r="AGQ125" s="1538"/>
      <c r="AGR125" s="1845"/>
      <c r="AGS125" s="1538"/>
      <c r="AGT125" s="1845"/>
      <c r="AGU125" s="1538"/>
      <c r="AGV125" s="1845"/>
      <c r="AGW125" s="1538"/>
      <c r="AGX125" s="1845"/>
      <c r="AGY125" s="1538"/>
      <c r="AGZ125" s="1845"/>
      <c r="AHA125" s="1538"/>
      <c r="AHB125" s="1845"/>
      <c r="AHC125" s="1538"/>
      <c r="AHD125" s="1845"/>
      <c r="AHE125" s="1538"/>
      <c r="AHF125" s="1845"/>
      <c r="AHG125" s="1538"/>
      <c r="AHH125" s="1845"/>
      <c r="AHI125" s="1538"/>
      <c r="AHJ125" s="1845"/>
      <c r="AHK125" s="1538"/>
      <c r="AHL125" s="1845"/>
      <c r="AHM125" s="1538"/>
      <c r="AHN125" s="1845"/>
      <c r="AHO125" s="1538"/>
      <c r="AHP125" s="1845"/>
      <c r="AHQ125" s="1538"/>
      <c r="AHR125" s="1845"/>
      <c r="AHS125" s="1538"/>
      <c r="AHT125" s="1845"/>
      <c r="AHU125" s="1538"/>
      <c r="AHV125" s="1845"/>
      <c r="AHW125" s="1538"/>
      <c r="AHX125" s="1845"/>
      <c r="AHY125" s="1538"/>
      <c r="AHZ125" s="1845"/>
      <c r="AIA125" s="1538"/>
      <c r="AIB125" s="1845"/>
      <c r="AIC125" s="1538"/>
      <c r="AID125" s="1845"/>
      <c r="AIE125" s="1538"/>
      <c r="AIF125" s="1845"/>
      <c r="AIG125" s="1538"/>
      <c r="AIH125" s="1845"/>
      <c r="AII125" s="1538"/>
      <c r="AIJ125" s="1845"/>
      <c r="AIK125" s="1538"/>
      <c r="AIL125" s="1845"/>
      <c r="AIM125" s="1538"/>
      <c r="AIN125" s="1845"/>
      <c r="AIO125" s="1538"/>
      <c r="AIP125" s="1845"/>
      <c r="AIQ125" s="1538"/>
      <c r="AIR125" s="1845"/>
      <c r="AIS125" s="1538"/>
      <c r="AIT125" s="1845"/>
      <c r="AIU125" s="1538"/>
      <c r="AIV125" s="1845"/>
      <c r="AIW125" s="1538"/>
      <c r="AIX125" s="1845"/>
      <c r="AIY125" s="1538"/>
      <c r="AIZ125" s="1845"/>
      <c r="AJA125" s="1538"/>
      <c r="AJB125" s="1845"/>
      <c r="AJC125" s="1538"/>
      <c r="AJD125" s="1845"/>
      <c r="AJE125" s="1538"/>
      <c r="AJF125" s="1845"/>
      <c r="AJG125" s="1538"/>
      <c r="AJH125" s="1845"/>
      <c r="AJI125" s="1538"/>
      <c r="AJJ125" s="1845"/>
      <c r="AJK125" s="1538"/>
      <c r="AJL125" s="1845"/>
      <c r="AJM125" s="1538"/>
      <c r="AJN125" s="1845"/>
      <c r="AJO125" s="1538"/>
      <c r="AJP125" s="1845"/>
      <c r="AJQ125" s="1538"/>
      <c r="AJR125" s="1845"/>
      <c r="AJS125" s="1538"/>
      <c r="AJT125" s="1845"/>
      <c r="AJU125" s="1538"/>
      <c r="AJV125" s="1845"/>
      <c r="AJW125" s="1538"/>
      <c r="AJX125" s="1845"/>
      <c r="AJY125" s="1538"/>
      <c r="AJZ125" s="1845"/>
      <c r="AKA125" s="1538"/>
      <c r="AKB125" s="1845"/>
      <c r="AKC125" s="1538"/>
      <c r="AKD125" s="1845"/>
      <c r="AKE125" s="1538"/>
      <c r="AKF125" s="1845"/>
      <c r="AKG125" s="1538"/>
      <c r="AKH125" s="1845"/>
      <c r="AKI125" s="1538"/>
      <c r="AKJ125" s="1845"/>
      <c r="AKK125" s="1538"/>
      <c r="AKL125" s="1845"/>
      <c r="AKM125" s="1538"/>
      <c r="AKN125" s="1845"/>
      <c r="AKO125" s="1538"/>
      <c r="AKP125" s="1845"/>
      <c r="AKQ125" s="1538"/>
      <c r="AKR125" s="1845"/>
      <c r="AKS125" s="1538"/>
      <c r="AKT125" s="1845"/>
      <c r="AKU125" s="1538"/>
      <c r="AKV125" s="1845"/>
      <c r="AKW125" s="1538"/>
      <c r="AKX125" s="1845"/>
      <c r="AKY125" s="1538"/>
      <c r="AKZ125" s="1845"/>
      <c r="ALA125" s="1538"/>
      <c r="ALB125" s="1845"/>
      <c r="ALC125" s="1538"/>
      <c r="ALD125" s="1845"/>
      <c r="ALE125" s="1538"/>
      <c r="ALF125" s="1845"/>
      <c r="ALG125" s="1538"/>
      <c r="ALH125" s="1845"/>
      <c r="ALI125" s="1538"/>
      <c r="ALJ125" s="1845"/>
      <c r="ALK125" s="1538"/>
      <c r="ALL125" s="1845"/>
      <c r="ALM125" s="1538"/>
      <c r="ALN125" s="1845"/>
      <c r="ALO125" s="1538"/>
      <c r="ALP125" s="1845"/>
      <c r="ALQ125" s="1538"/>
      <c r="ALR125" s="1845"/>
      <c r="ALS125" s="1538"/>
      <c r="ALT125" s="1845"/>
      <c r="ALU125" s="1538"/>
      <c r="ALV125" s="1845"/>
      <c r="ALW125" s="1538"/>
      <c r="ALX125" s="1845"/>
      <c r="ALY125" s="1538"/>
      <c r="ALZ125" s="1845"/>
      <c r="AMA125" s="1538"/>
      <c r="AMB125" s="1845"/>
      <c r="AMC125" s="1538"/>
      <c r="AMD125" s="1845"/>
      <c r="AME125" s="1538"/>
      <c r="AMF125" s="1845"/>
      <c r="AMG125" s="1538"/>
      <c r="AMH125" s="1845"/>
      <c r="AMI125" s="1538"/>
      <c r="AMJ125" s="1845"/>
      <c r="AMK125" s="1538"/>
      <c r="AML125" s="1845"/>
      <c r="AMM125" s="1538"/>
      <c r="AMN125" s="1845"/>
      <c r="AMO125" s="1538"/>
      <c r="AMP125" s="1845"/>
      <c r="AMQ125" s="1538"/>
      <c r="AMR125" s="1845"/>
      <c r="AMS125" s="1538"/>
      <c r="AMT125" s="1845"/>
      <c r="AMU125" s="1538"/>
      <c r="AMV125" s="1845"/>
      <c r="AMW125" s="1538"/>
      <c r="AMX125" s="1845"/>
      <c r="AMY125" s="1538"/>
      <c r="AMZ125" s="1845"/>
      <c r="ANA125" s="1538"/>
      <c r="ANB125" s="1845"/>
      <c r="ANC125" s="1538"/>
      <c r="AND125" s="1845"/>
      <c r="ANE125" s="1538"/>
      <c r="ANF125" s="1845"/>
      <c r="ANG125" s="1538"/>
      <c r="ANH125" s="1845"/>
      <c r="ANI125" s="1538"/>
      <c r="ANJ125" s="1845"/>
      <c r="ANK125" s="1538"/>
      <c r="ANL125" s="1845"/>
      <c r="ANM125" s="1538"/>
      <c r="ANN125" s="1845"/>
      <c r="ANO125" s="1538"/>
      <c r="ANP125" s="1845"/>
      <c r="ANQ125" s="1538"/>
      <c r="ANR125" s="1845"/>
      <c r="ANS125" s="1538"/>
      <c r="ANT125" s="1845"/>
      <c r="ANU125" s="1538"/>
      <c r="ANV125" s="1845"/>
      <c r="ANW125" s="1538"/>
      <c r="ANX125" s="1845"/>
      <c r="ANY125" s="1538"/>
      <c r="ANZ125" s="1845"/>
      <c r="AOA125" s="1538"/>
      <c r="AOB125" s="1845"/>
      <c r="AOC125" s="1538"/>
      <c r="AOD125" s="1845"/>
      <c r="AOE125" s="1538"/>
      <c r="AOF125" s="1845"/>
      <c r="AOG125" s="1538"/>
      <c r="AOH125" s="1845"/>
      <c r="AOI125" s="1538"/>
      <c r="AOJ125" s="1845"/>
      <c r="AOK125" s="1538"/>
      <c r="AOL125" s="1845"/>
      <c r="AOM125" s="1538"/>
      <c r="AON125" s="1845"/>
      <c r="AOO125" s="1538"/>
      <c r="AOP125" s="1845"/>
      <c r="AOQ125" s="1538"/>
      <c r="AOR125" s="1845"/>
      <c r="AOS125" s="1538"/>
      <c r="AOT125" s="1845"/>
      <c r="AOU125" s="1538"/>
      <c r="AOV125" s="1845"/>
      <c r="AOW125" s="1538"/>
      <c r="AOX125" s="1845"/>
      <c r="AOY125" s="1538"/>
      <c r="AOZ125" s="1845"/>
      <c r="APA125" s="1538"/>
      <c r="APB125" s="1845"/>
      <c r="APC125" s="1538"/>
      <c r="APD125" s="1845"/>
      <c r="APE125" s="1538"/>
      <c r="APF125" s="1845"/>
      <c r="APG125" s="1538"/>
      <c r="APH125" s="1845"/>
      <c r="API125" s="1538"/>
      <c r="APJ125" s="1845"/>
      <c r="APK125" s="1538"/>
      <c r="APL125" s="1845"/>
      <c r="APM125" s="1538"/>
      <c r="APN125" s="1845"/>
      <c r="APO125" s="1538"/>
      <c r="APP125" s="1845"/>
      <c r="APQ125" s="1538"/>
      <c r="APR125" s="1845"/>
      <c r="APS125" s="1538"/>
      <c r="APT125" s="1845"/>
      <c r="APU125" s="1538"/>
      <c r="APV125" s="1845"/>
      <c r="APW125" s="1538"/>
      <c r="APX125" s="1845"/>
      <c r="APY125" s="1538"/>
      <c r="APZ125" s="1845"/>
      <c r="AQA125" s="1538"/>
      <c r="AQB125" s="1845"/>
      <c r="AQC125" s="1538"/>
      <c r="AQD125" s="1845"/>
      <c r="AQE125" s="1538"/>
      <c r="AQF125" s="1845"/>
      <c r="AQG125" s="1538"/>
      <c r="AQH125" s="1845"/>
      <c r="AQI125" s="1538"/>
      <c r="AQJ125" s="1845"/>
      <c r="AQK125" s="1538"/>
      <c r="AQL125" s="1845"/>
      <c r="AQM125" s="1538"/>
      <c r="AQN125" s="1845"/>
      <c r="AQO125" s="1538"/>
      <c r="AQP125" s="1845"/>
      <c r="AQQ125" s="1538"/>
      <c r="AQR125" s="1845"/>
      <c r="AQS125" s="1538"/>
      <c r="AQT125" s="1845"/>
      <c r="AQU125" s="1538"/>
      <c r="AQV125" s="1845"/>
      <c r="AQW125" s="1538"/>
      <c r="AQX125" s="1845"/>
      <c r="AQY125" s="1538"/>
      <c r="AQZ125" s="1845"/>
      <c r="ARA125" s="1538"/>
      <c r="ARB125" s="1845"/>
      <c r="ARC125" s="1538"/>
      <c r="ARD125" s="1845"/>
      <c r="ARE125" s="1538"/>
      <c r="ARF125" s="1845"/>
      <c r="ARG125" s="1538"/>
      <c r="ARH125" s="1845"/>
      <c r="ARI125" s="1538"/>
      <c r="ARJ125" s="1845"/>
      <c r="ARK125" s="1538"/>
      <c r="ARL125" s="1845"/>
      <c r="ARM125" s="1538"/>
      <c r="ARN125" s="1845"/>
      <c r="ARO125" s="1538"/>
      <c r="ARP125" s="1845"/>
      <c r="ARQ125" s="1538"/>
      <c r="ARR125" s="1845"/>
      <c r="ARS125" s="1538"/>
      <c r="ART125" s="1845"/>
      <c r="ARU125" s="1538"/>
      <c r="ARV125" s="1845"/>
      <c r="ARW125" s="1538"/>
      <c r="ARX125" s="1845"/>
      <c r="ARY125" s="1538"/>
      <c r="ARZ125" s="1845"/>
      <c r="ASA125" s="1538"/>
      <c r="ASB125" s="1845"/>
      <c r="ASC125" s="1538"/>
      <c r="ASD125" s="1845"/>
      <c r="ASE125" s="1538"/>
      <c r="ASF125" s="1845"/>
      <c r="ASG125" s="1538"/>
      <c r="ASH125" s="1845"/>
      <c r="ASI125" s="1538"/>
      <c r="ASJ125" s="1845"/>
      <c r="ASK125" s="1538"/>
      <c r="ASL125" s="1845"/>
      <c r="ASM125" s="1538"/>
      <c r="ASN125" s="1845"/>
      <c r="ASO125" s="1538"/>
      <c r="ASP125" s="1845"/>
      <c r="ASQ125" s="1538"/>
      <c r="ASR125" s="1845"/>
      <c r="ASS125" s="1538"/>
      <c r="AST125" s="1845"/>
      <c r="ASU125" s="1538"/>
      <c r="ASV125" s="1845"/>
      <c r="ASW125" s="1538"/>
      <c r="ASX125" s="1845"/>
      <c r="ASY125" s="1538"/>
      <c r="ASZ125" s="1845"/>
      <c r="ATA125" s="1538"/>
      <c r="ATB125" s="1845"/>
      <c r="ATC125" s="1538"/>
      <c r="ATD125" s="1845"/>
      <c r="ATE125" s="1538"/>
      <c r="ATF125" s="1845"/>
      <c r="ATG125" s="1538"/>
      <c r="ATH125" s="1845"/>
      <c r="ATI125" s="1538"/>
      <c r="ATJ125" s="1845"/>
      <c r="ATK125" s="1538"/>
      <c r="ATL125" s="1845"/>
      <c r="ATM125" s="1538"/>
      <c r="ATN125" s="1845"/>
      <c r="ATO125" s="1538"/>
      <c r="ATP125" s="1845"/>
      <c r="ATQ125" s="1538"/>
      <c r="ATR125" s="1845"/>
      <c r="ATS125" s="1538"/>
      <c r="ATT125" s="1845"/>
      <c r="ATU125" s="1538"/>
      <c r="ATV125" s="1845"/>
      <c r="ATW125" s="1538"/>
      <c r="ATX125" s="1845"/>
      <c r="ATY125" s="1538"/>
      <c r="ATZ125" s="1845"/>
      <c r="AUA125" s="1538"/>
      <c r="AUB125" s="1845"/>
      <c r="AUC125" s="1538"/>
      <c r="AUD125" s="1845"/>
      <c r="AUE125" s="1538"/>
      <c r="AUF125" s="1845"/>
      <c r="AUG125" s="1538"/>
      <c r="AUH125" s="1845"/>
      <c r="AUI125" s="1538"/>
      <c r="AUJ125" s="1845"/>
      <c r="AUK125" s="1538"/>
      <c r="AUL125" s="1845"/>
      <c r="AUM125" s="1538"/>
      <c r="AUN125" s="1845"/>
      <c r="AUO125" s="1538"/>
      <c r="AUP125" s="1845"/>
      <c r="AUQ125" s="1538"/>
      <c r="AUR125" s="1845"/>
      <c r="AUS125" s="1538"/>
      <c r="AUT125" s="1845"/>
      <c r="AUU125" s="1538"/>
      <c r="AUV125" s="1845"/>
      <c r="AUW125" s="1538"/>
      <c r="AUX125" s="1845"/>
      <c r="AUY125" s="1538"/>
      <c r="AUZ125" s="1845"/>
      <c r="AVA125" s="1538"/>
      <c r="AVB125" s="1845"/>
      <c r="AVC125" s="1538"/>
      <c r="AVD125" s="1845"/>
      <c r="AVE125" s="1538"/>
      <c r="AVF125" s="1845"/>
      <c r="AVG125" s="1538"/>
      <c r="AVH125" s="1845"/>
      <c r="AVI125" s="1538"/>
      <c r="AVJ125" s="1845"/>
      <c r="AVK125" s="1538"/>
      <c r="AVL125" s="1845"/>
      <c r="AVM125" s="1538"/>
      <c r="AVN125" s="1845"/>
      <c r="AVO125" s="1538"/>
      <c r="AVP125" s="1845"/>
      <c r="AVQ125" s="1538"/>
      <c r="AVR125" s="1845"/>
      <c r="AVS125" s="1538"/>
      <c r="AVT125" s="1845"/>
      <c r="AVU125" s="1538"/>
      <c r="AVV125" s="1845"/>
      <c r="AVW125" s="1538"/>
      <c r="AVX125" s="1845"/>
      <c r="AVY125" s="1538"/>
      <c r="AVZ125" s="1845"/>
      <c r="AWA125" s="1538"/>
      <c r="AWB125" s="1845"/>
      <c r="AWC125" s="1538"/>
      <c r="AWD125" s="1845"/>
      <c r="AWE125" s="1538"/>
      <c r="AWF125" s="1845"/>
      <c r="AWG125" s="1538"/>
      <c r="AWH125" s="1845"/>
      <c r="AWI125" s="1538"/>
      <c r="AWJ125" s="1845"/>
      <c r="AWK125" s="1538"/>
      <c r="AWL125" s="1845"/>
      <c r="AWM125" s="1538"/>
      <c r="AWN125" s="1845"/>
      <c r="AWO125" s="1538"/>
      <c r="AWP125" s="1845"/>
      <c r="AWQ125" s="1538"/>
      <c r="AWR125" s="1845"/>
      <c r="AWS125" s="1538"/>
      <c r="AWT125" s="1845"/>
      <c r="AWU125" s="1538"/>
      <c r="AWV125" s="1845"/>
      <c r="AWW125" s="1538"/>
      <c r="AWX125" s="1845"/>
      <c r="AWY125" s="1538"/>
      <c r="AWZ125" s="1845"/>
      <c r="AXA125" s="1538"/>
      <c r="AXB125" s="1845"/>
      <c r="AXC125" s="1538"/>
      <c r="AXD125" s="1845"/>
      <c r="AXE125" s="1538"/>
      <c r="AXF125" s="1845"/>
      <c r="AXG125" s="1538"/>
      <c r="AXH125" s="1845"/>
      <c r="AXI125" s="1538"/>
      <c r="AXJ125" s="1845"/>
      <c r="AXK125" s="1538"/>
      <c r="AXL125" s="1845"/>
      <c r="AXM125" s="1538"/>
      <c r="AXN125" s="1845"/>
      <c r="AXO125" s="1538"/>
      <c r="AXP125" s="1845"/>
      <c r="AXQ125" s="1538"/>
      <c r="AXR125" s="1845"/>
      <c r="AXS125" s="1538"/>
      <c r="AXT125" s="1845"/>
      <c r="AXU125" s="1538"/>
      <c r="AXV125" s="1845"/>
      <c r="AXW125" s="1538"/>
      <c r="AXX125" s="1845"/>
      <c r="AXY125" s="1538"/>
      <c r="AXZ125" s="1845"/>
      <c r="AYA125" s="1538"/>
      <c r="AYB125" s="1845"/>
      <c r="AYC125" s="1538"/>
      <c r="AYD125" s="1845"/>
      <c r="AYE125" s="1538"/>
      <c r="AYF125" s="1845"/>
      <c r="AYG125" s="1538"/>
      <c r="AYH125" s="1845"/>
      <c r="AYI125" s="1538"/>
      <c r="AYJ125" s="1845"/>
      <c r="AYK125" s="1538"/>
      <c r="AYL125" s="1845"/>
      <c r="AYM125" s="1538"/>
      <c r="AYN125" s="1845"/>
      <c r="AYO125" s="1538"/>
      <c r="AYP125" s="1845"/>
      <c r="AYQ125" s="1538"/>
      <c r="AYR125" s="1845"/>
      <c r="AYS125" s="1538"/>
      <c r="AYT125" s="1845"/>
      <c r="AYU125" s="1538"/>
      <c r="AYV125" s="1845"/>
      <c r="AYW125" s="1538"/>
      <c r="AYX125" s="1845"/>
      <c r="AYY125" s="1538"/>
      <c r="AYZ125" s="1845"/>
      <c r="AZA125" s="1538"/>
      <c r="AZB125" s="1845"/>
      <c r="AZC125" s="1538"/>
      <c r="AZD125" s="1845"/>
      <c r="AZE125" s="1538"/>
      <c r="AZF125" s="1845"/>
      <c r="AZG125" s="1538"/>
      <c r="AZH125" s="1845"/>
      <c r="AZI125" s="1538"/>
      <c r="AZJ125" s="1845"/>
      <c r="AZK125" s="1538"/>
      <c r="AZL125" s="1845"/>
      <c r="AZM125" s="1538"/>
      <c r="AZN125" s="1845"/>
      <c r="AZO125" s="1538"/>
      <c r="AZP125" s="1845"/>
      <c r="AZQ125" s="1538"/>
      <c r="AZR125" s="1845"/>
      <c r="AZS125" s="1538"/>
      <c r="AZT125" s="1845"/>
      <c r="AZU125" s="1538"/>
      <c r="AZV125" s="1845"/>
      <c r="AZW125" s="1538"/>
      <c r="AZX125" s="1845"/>
      <c r="AZY125" s="1538"/>
      <c r="AZZ125" s="1845"/>
      <c r="BAA125" s="1538"/>
      <c r="BAB125" s="1845"/>
      <c r="BAC125" s="1538"/>
      <c r="BAD125" s="1845"/>
      <c r="BAE125" s="1538"/>
      <c r="BAF125" s="1845"/>
      <c r="BAG125" s="1538"/>
      <c r="BAH125" s="1845"/>
      <c r="BAI125" s="1538"/>
      <c r="BAJ125" s="1845"/>
      <c r="BAK125" s="1538"/>
      <c r="BAL125" s="1845"/>
      <c r="BAM125" s="1538"/>
      <c r="BAN125" s="1845"/>
      <c r="BAO125" s="1538"/>
      <c r="BAP125" s="1845"/>
      <c r="BAQ125" s="1538"/>
      <c r="BAR125" s="1845"/>
      <c r="BAS125" s="1538"/>
      <c r="BAT125" s="1845"/>
      <c r="BAU125" s="1538"/>
      <c r="BAV125" s="1845"/>
      <c r="BAW125" s="1538"/>
      <c r="BAX125" s="1845"/>
      <c r="BAY125" s="1538"/>
      <c r="BAZ125" s="1845"/>
      <c r="BBA125" s="1538"/>
      <c r="BBB125" s="1845"/>
      <c r="BBC125" s="1538"/>
      <c r="BBD125" s="1845"/>
      <c r="BBE125" s="1538"/>
      <c r="BBF125" s="1845"/>
      <c r="BBG125" s="1538"/>
      <c r="BBH125" s="1845"/>
      <c r="BBI125" s="1538"/>
      <c r="BBJ125" s="1845"/>
      <c r="BBK125" s="1538"/>
      <c r="BBL125" s="1845"/>
      <c r="BBM125" s="1538"/>
      <c r="BBN125" s="1845"/>
      <c r="BBO125" s="1538"/>
      <c r="BBP125" s="1845"/>
      <c r="BBQ125" s="1538"/>
      <c r="BBR125" s="1845"/>
      <c r="BBS125" s="1538"/>
      <c r="BBT125" s="1845"/>
      <c r="BBU125" s="1538"/>
      <c r="BBV125" s="1845"/>
      <c r="BBW125" s="1538"/>
      <c r="BBX125" s="1845"/>
      <c r="BBY125" s="1538"/>
      <c r="BBZ125" s="1845"/>
      <c r="BCA125" s="1538"/>
      <c r="BCB125" s="1845"/>
      <c r="BCC125" s="1538"/>
      <c r="BCD125" s="1845"/>
      <c r="BCE125" s="1538"/>
      <c r="BCF125" s="1845"/>
      <c r="BCG125" s="1538"/>
      <c r="BCH125" s="1845"/>
      <c r="BCI125" s="1538"/>
      <c r="BCJ125" s="1845"/>
      <c r="BCK125" s="1538"/>
      <c r="BCL125" s="1845"/>
      <c r="BCM125" s="1538"/>
      <c r="BCN125" s="1845"/>
      <c r="BCO125" s="1538"/>
      <c r="BCP125" s="1845"/>
      <c r="BCQ125" s="1538"/>
      <c r="BCR125" s="1845"/>
      <c r="BCS125" s="1538"/>
      <c r="BCT125" s="1845"/>
      <c r="BCU125" s="1538"/>
      <c r="BCV125" s="1845"/>
      <c r="BCW125" s="1538"/>
      <c r="BCX125" s="1845"/>
      <c r="BCY125" s="1538"/>
      <c r="BCZ125" s="1845"/>
      <c r="BDA125" s="1538"/>
      <c r="BDB125" s="1845"/>
      <c r="BDC125" s="1538"/>
      <c r="BDD125" s="1845"/>
      <c r="BDE125" s="1538"/>
      <c r="BDF125" s="1845"/>
      <c r="BDG125" s="1538"/>
      <c r="BDH125" s="1845"/>
      <c r="BDI125" s="1538"/>
      <c r="BDJ125" s="1845"/>
      <c r="BDK125" s="1538"/>
      <c r="BDL125" s="1845"/>
      <c r="BDM125" s="1538"/>
      <c r="BDN125" s="1845"/>
      <c r="BDO125" s="1538"/>
      <c r="BDP125" s="1845"/>
      <c r="BDQ125" s="1538"/>
      <c r="BDR125" s="1845"/>
      <c r="BDS125" s="1538"/>
      <c r="BDT125" s="1845"/>
      <c r="BDU125" s="1538"/>
      <c r="BDV125" s="1845"/>
      <c r="BDW125" s="1538"/>
      <c r="BDX125" s="1845"/>
      <c r="BDY125" s="1538"/>
      <c r="BDZ125" s="1845"/>
      <c r="BEA125" s="1538"/>
      <c r="BEB125" s="1845"/>
      <c r="BEC125" s="1538"/>
      <c r="BED125" s="1845"/>
      <c r="BEE125" s="1538"/>
      <c r="BEF125" s="1845"/>
      <c r="BEG125" s="1538"/>
      <c r="BEH125" s="1845"/>
      <c r="BEI125" s="1538"/>
      <c r="BEJ125" s="1845"/>
      <c r="BEK125" s="1538"/>
      <c r="BEL125" s="1845"/>
      <c r="BEM125" s="1538"/>
      <c r="BEN125" s="1845"/>
      <c r="BEO125" s="1538"/>
      <c r="BEP125" s="1845"/>
      <c r="BEQ125" s="1538"/>
      <c r="BER125" s="1845"/>
      <c r="BES125" s="1538"/>
      <c r="BET125" s="1845"/>
      <c r="BEU125" s="1538"/>
      <c r="BEV125" s="1845"/>
      <c r="BEW125" s="1538"/>
      <c r="BEX125" s="1845"/>
      <c r="BEY125" s="1538"/>
      <c r="BEZ125" s="1845"/>
      <c r="BFA125" s="1538"/>
      <c r="BFB125" s="1845"/>
      <c r="BFC125" s="1538"/>
      <c r="BFD125" s="1845"/>
      <c r="BFE125" s="1538"/>
      <c r="BFF125" s="1845"/>
      <c r="BFG125" s="1538"/>
      <c r="BFH125" s="1845"/>
      <c r="BFI125" s="1538"/>
      <c r="BFJ125" s="1845"/>
      <c r="BFK125" s="1538"/>
      <c r="BFL125" s="1845"/>
      <c r="BFM125" s="1538"/>
      <c r="BFN125" s="1845"/>
      <c r="BFO125" s="1538"/>
      <c r="BFP125" s="1845"/>
      <c r="BFQ125" s="1538"/>
      <c r="BFR125" s="1845"/>
      <c r="BFS125" s="1538"/>
      <c r="BFT125" s="1845"/>
      <c r="BFU125" s="1538"/>
      <c r="BFV125" s="1845"/>
      <c r="BFW125" s="1538"/>
      <c r="BFX125" s="1845"/>
      <c r="BFY125" s="1538"/>
      <c r="BFZ125" s="1845"/>
      <c r="BGA125" s="1538"/>
      <c r="BGB125" s="1845"/>
      <c r="BGC125" s="1538"/>
      <c r="BGD125" s="1845"/>
      <c r="BGE125" s="1538"/>
      <c r="BGF125" s="1845"/>
      <c r="BGG125" s="1538"/>
      <c r="BGH125" s="1845"/>
      <c r="BGI125" s="1538"/>
      <c r="BGJ125" s="1845"/>
      <c r="BGK125" s="1538"/>
      <c r="BGL125" s="1845"/>
      <c r="BGM125" s="1538"/>
      <c r="BGN125" s="1845"/>
      <c r="BGO125" s="1538"/>
      <c r="BGP125" s="1845"/>
      <c r="BGQ125" s="1538"/>
      <c r="BGR125" s="1845"/>
      <c r="BGS125" s="1538"/>
      <c r="BGT125" s="1845"/>
      <c r="BGU125" s="1538"/>
      <c r="BGV125" s="1845"/>
      <c r="BGW125" s="1538"/>
      <c r="BGX125" s="1845"/>
      <c r="BGY125" s="1538"/>
      <c r="BGZ125" s="1845"/>
      <c r="BHA125" s="1538"/>
      <c r="BHB125" s="1845"/>
      <c r="BHC125" s="1538"/>
      <c r="BHD125" s="1845"/>
      <c r="BHE125" s="1538"/>
      <c r="BHF125" s="1845"/>
      <c r="BHG125" s="1538"/>
      <c r="BHH125" s="1845"/>
      <c r="BHI125" s="1538"/>
      <c r="BHJ125" s="1845"/>
      <c r="BHK125" s="1538"/>
      <c r="BHL125" s="1845"/>
      <c r="BHM125" s="1538"/>
      <c r="BHN125" s="1845"/>
      <c r="BHO125" s="1538"/>
      <c r="BHP125" s="1845"/>
      <c r="BHQ125" s="1538"/>
      <c r="BHR125" s="1845"/>
      <c r="BHS125" s="1538"/>
      <c r="BHT125" s="1845"/>
      <c r="BHU125" s="1538"/>
      <c r="BHV125" s="1845"/>
      <c r="BHW125" s="1538"/>
      <c r="BHX125" s="1845"/>
      <c r="BHY125" s="1538"/>
      <c r="BHZ125" s="1845"/>
      <c r="BIA125" s="1538"/>
      <c r="BIB125" s="1845"/>
      <c r="BIC125" s="1538"/>
      <c r="BID125" s="1845"/>
      <c r="BIE125" s="1538"/>
      <c r="BIF125" s="1845"/>
      <c r="BIG125" s="1538"/>
      <c r="BIH125" s="1845"/>
      <c r="BII125" s="1538"/>
      <c r="BIJ125" s="1845"/>
      <c r="BIK125" s="1538"/>
      <c r="BIL125" s="1845"/>
      <c r="BIM125" s="1538"/>
      <c r="BIN125" s="1845"/>
      <c r="BIO125" s="1538"/>
      <c r="BIP125" s="1845"/>
      <c r="BIQ125" s="1538"/>
      <c r="BIR125" s="1845"/>
      <c r="BIS125" s="1538"/>
      <c r="BIT125" s="1845"/>
      <c r="BIU125" s="1538"/>
      <c r="BIV125" s="1845"/>
      <c r="BIW125" s="1538"/>
      <c r="BIX125" s="1845"/>
      <c r="BIY125" s="1538"/>
      <c r="BIZ125" s="1845"/>
      <c r="BJA125" s="1538"/>
      <c r="BJB125" s="1845"/>
      <c r="BJC125" s="1538"/>
      <c r="BJD125" s="1845"/>
      <c r="BJE125" s="1538"/>
      <c r="BJF125" s="1845"/>
      <c r="BJG125" s="1538"/>
      <c r="BJH125" s="1845"/>
      <c r="BJI125" s="1538"/>
      <c r="BJJ125" s="1845"/>
      <c r="BJK125" s="1538"/>
      <c r="BJL125" s="1845"/>
      <c r="BJM125" s="1538"/>
      <c r="BJN125" s="1845"/>
      <c r="BJO125" s="1538"/>
      <c r="BJP125" s="1845"/>
      <c r="BJQ125" s="1538"/>
      <c r="BJR125" s="1845"/>
      <c r="BJS125" s="1538"/>
      <c r="BJT125" s="1845"/>
      <c r="BJU125" s="1538"/>
      <c r="BJV125" s="1845"/>
      <c r="BJW125" s="1538"/>
      <c r="BJX125" s="1845"/>
      <c r="BJY125" s="1538"/>
      <c r="BJZ125" s="1845"/>
      <c r="BKA125" s="1538"/>
      <c r="BKB125" s="1845"/>
      <c r="BKC125" s="1538"/>
      <c r="BKD125" s="1845"/>
      <c r="BKE125" s="1538"/>
      <c r="BKF125" s="1845"/>
      <c r="BKG125" s="1538"/>
      <c r="BKH125" s="1845"/>
      <c r="BKI125" s="1538"/>
      <c r="BKJ125" s="1845"/>
      <c r="BKK125" s="1538"/>
      <c r="BKL125" s="1845"/>
      <c r="BKM125" s="1538"/>
      <c r="BKN125" s="1845"/>
      <c r="BKO125" s="1538"/>
      <c r="BKP125" s="1845"/>
      <c r="BKQ125" s="1538"/>
      <c r="BKR125" s="1845"/>
      <c r="BKS125" s="1538"/>
      <c r="BKT125" s="1845"/>
      <c r="BKU125" s="1538"/>
      <c r="BKV125" s="1845"/>
      <c r="BKW125" s="1538"/>
      <c r="BKX125" s="1845"/>
      <c r="BKY125" s="1538"/>
      <c r="BKZ125" s="1845"/>
      <c r="BLA125" s="1538"/>
      <c r="BLB125" s="1845"/>
      <c r="BLC125" s="1538"/>
      <c r="BLD125" s="1845"/>
      <c r="BLE125" s="1538"/>
      <c r="BLF125" s="1845"/>
      <c r="BLG125" s="1538"/>
      <c r="BLH125" s="1845"/>
      <c r="BLI125" s="1538"/>
      <c r="BLJ125" s="1845"/>
      <c r="BLK125" s="1538"/>
      <c r="BLL125" s="1845"/>
      <c r="BLM125" s="1538"/>
      <c r="BLN125" s="1845"/>
      <c r="BLO125" s="1538"/>
      <c r="BLP125" s="1845"/>
      <c r="BLQ125" s="1538"/>
      <c r="BLR125" s="1845"/>
      <c r="BLS125" s="1538"/>
      <c r="BLT125" s="1845"/>
      <c r="BLU125" s="1538"/>
      <c r="BLV125" s="1845"/>
      <c r="BLW125" s="1538"/>
      <c r="BLX125" s="1845"/>
      <c r="BLY125" s="1538"/>
      <c r="BLZ125" s="1845"/>
      <c r="BMA125" s="1538"/>
      <c r="BMB125" s="1845"/>
      <c r="BMC125" s="1538"/>
      <c r="BMD125" s="1845"/>
      <c r="BME125" s="1538"/>
      <c r="BMF125" s="1845"/>
      <c r="BMG125" s="1538"/>
      <c r="BMH125" s="1845"/>
      <c r="BMI125" s="1538"/>
      <c r="BMJ125" s="1845"/>
      <c r="BMK125" s="1538"/>
      <c r="BML125" s="1845"/>
      <c r="BMM125" s="1538"/>
      <c r="BMN125" s="1845"/>
      <c r="BMO125" s="1538"/>
      <c r="BMP125" s="1845"/>
      <c r="BMQ125" s="1538"/>
      <c r="BMR125" s="1845"/>
      <c r="BMS125" s="1538"/>
      <c r="BMT125" s="1845"/>
      <c r="BMU125" s="1538"/>
      <c r="BMV125" s="1845"/>
      <c r="BMW125" s="1538"/>
      <c r="BMX125" s="1845"/>
      <c r="BMY125" s="1538"/>
      <c r="BMZ125" s="1845"/>
      <c r="BNA125" s="1538"/>
      <c r="BNB125" s="1845"/>
      <c r="BNC125" s="1538"/>
      <c r="BND125" s="1845"/>
      <c r="BNE125" s="1538"/>
      <c r="BNF125" s="1845"/>
      <c r="BNG125" s="1538"/>
      <c r="BNH125" s="1845"/>
      <c r="BNI125" s="1538"/>
      <c r="BNJ125" s="1845"/>
      <c r="BNK125" s="1538"/>
      <c r="BNL125" s="1845"/>
      <c r="BNM125" s="1538"/>
      <c r="BNN125" s="1845"/>
      <c r="BNO125" s="1538"/>
      <c r="BNP125" s="1845"/>
      <c r="BNQ125" s="1538"/>
      <c r="BNR125" s="1845"/>
      <c r="BNS125" s="1538"/>
      <c r="BNT125" s="1845"/>
      <c r="BNU125" s="1538"/>
      <c r="BNV125" s="1845"/>
      <c r="BNW125" s="1538"/>
      <c r="BNX125" s="1845"/>
      <c r="BNY125" s="1538"/>
      <c r="BNZ125" s="1845"/>
      <c r="BOA125" s="1538"/>
      <c r="BOB125" s="1845"/>
      <c r="BOC125" s="1538"/>
      <c r="BOD125" s="1845"/>
      <c r="BOE125" s="1538"/>
      <c r="BOF125" s="1845"/>
      <c r="BOG125" s="1538"/>
      <c r="BOH125" s="1845"/>
      <c r="BOI125" s="1538"/>
      <c r="BOJ125" s="1845"/>
      <c r="BOK125" s="1538"/>
      <c r="BOL125" s="1845"/>
      <c r="BOM125" s="1538"/>
      <c r="BON125" s="1845"/>
      <c r="BOO125" s="1538"/>
      <c r="BOP125" s="1845"/>
      <c r="BOQ125" s="1538"/>
      <c r="BOR125" s="1845"/>
      <c r="BOS125" s="1538"/>
      <c r="BOT125" s="1845"/>
      <c r="BOU125" s="1538"/>
      <c r="BOV125" s="1845"/>
      <c r="BOW125" s="1538"/>
      <c r="BOX125" s="1845"/>
      <c r="BOY125" s="1538"/>
      <c r="BOZ125" s="1845"/>
      <c r="BPA125" s="1538"/>
      <c r="BPB125" s="1845"/>
      <c r="BPC125" s="1538"/>
      <c r="BPD125" s="1845"/>
      <c r="BPE125" s="1538"/>
      <c r="BPF125" s="1845"/>
      <c r="BPG125" s="1538"/>
      <c r="BPH125" s="1845"/>
      <c r="BPI125" s="1538"/>
      <c r="BPJ125" s="1845"/>
      <c r="BPK125" s="1538"/>
      <c r="BPL125" s="1845"/>
      <c r="BPM125" s="1538"/>
      <c r="BPN125" s="1845"/>
      <c r="BPO125" s="1538"/>
      <c r="BPP125" s="1845"/>
      <c r="BPQ125" s="1538"/>
      <c r="BPR125" s="1845"/>
      <c r="BPS125" s="1538"/>
      <c r="BPT125" s="1845"/>
      <c r="BPU125" s="1538"/>
      <c r="BPV125" s="1845"/>
      <c r="BPW125" s="1538"/>
      <c r="BPX125" s="1845"/>
      <c r="BPY125" s="1538"/>
      <c r="BPZ125" s="1845"/>
      <c r="BQA125" s="1538"/>
      <c r="BQB125" s="1845"/>
      <c r="BQC125" s="1538"/>
      <c r="BQD125" s="1845"/>
      <c r="BQE125" s="1538"/>
      <c r="BQF125" s="1845"/>
      <c r="BQG125" s="1538"/>
      <c r="BQH125" s="1845"/>
      <c r="BQI125" s="1538"/>
      <c r="BQJ125" s="1845"/>
      <c r="BQK125" s="1538"/>
      <c r="BQL125" s="1845"/>
      <c r="BQM125" s="1538"/>
      <c r="BQN125" s="1845"/>
      <c r="BQO125" s="1538"/>
      <c r="BQP125" s="1845"/>
      <c r="BQQ125" s="1538"/>
      <c r="BQR125" s="1845"/>
      <c r="BQS125" s="1538"/>
      <c r="BQT125" s="1845"/>
      <c r="BQU125" s="1538"/>
      <c r="BQV125" s="1845"/>
      <c r="BQW125" s="1538"/>
      <c r="BQX125" s="1845"/>
      <c r="BQY125" s="1538"/>
      <c r="BQZ125" s="1845"/>
      <c r="BRA125" s="1538"/>
      <c r="BRB125" s="1845"/>
      <c r="BRC125" s="1538"/>
      <c r="BRD125" s="1845"/>
      <c r="BRE125" s="1538"/>
      <c r="BRF125" s="1845"/>
      <c r="BRG125" s="1538"/>
      <c r="BRH125" s="1845"/>
      <c r="BRI125" s="1538"/>
      <c r="BRJ125" s="1845"/>
      <c r="BRK125" s="1538"/>
      <c r="BRL125" s="1845"/>
      <c r="BRM125" s="1538"/>
      <c r="BRN125" s="1845"/>
      <c r="BRO125" s="1538"/>
      <c r="BRP125" s="1845"/>
      <c r="BRQ125" s="1538"/>
      <c r="BRR125" s="1845"/>
      <c r="BRS125" s="1538"/>
      <c r="BRT125" s="1845"/>
      <c r="BRU125" s="1538"/>
      <c r="BRV125" s="1845"/>
      <c r="BRW125" s="1538"/>
      <c r="BRX125" s="1845"/>
      <c r="BRY125" s="1538"/>
      <c r="BRZ125" s="1845"/>
      <c r="BSA125" s="1538"/>
      <c r="BSB125" s="1845"/>
      <c r="BSC125" s="1538"/>
      <c r="BSD125" s="1845"/>
      <c r="BSE125" s="1538"/>
      <c r="BSF125" s="1845"/>
      <c r="BSG125" s="1538"/>
      <c r="BSH125" s="1845"/>
      <c r="BSI125" s="1538"/>
      <c r="BSJ125" s="1845"/>
      <c r="BSK125" s="1538"/>
      <c r="BSL125" s="1845"/>
      <c r="BSM125" s="1538"/>
      <c r="BSN125" s="1845"/>
      <c r="BSO125" s="1538"/>
      <c r="BSP125" s="1845"/>
      <c r="BSQ125" s="1538"/>
      <c r="BSR125" s="1845"/>
      <c r="BSS125" s="1538"/>
      <c r="BST125" s="1845"/>
      <c r="BSU125" s="1538"/>
      <c r="BSV125" s="1845"/>
      <c r="BSW125" s="1538"/>
      <c r="BSX125" s="1845"/>
      <c r="BSY125" s="1538"/>
      <c r="BSZ125" s="1845"/>
      <c r="BTA125" s="1538"/>
      <c r="BTB125" s="1845"/>
      <c r="BTC125" s="1538"/>
      <c r="BTD125" s="1845"/>
      <c r="BTE125" s="1538"/>
      <c r="BTF125" s="1845"/>
      <c r="BTG125" s="1538"/>
      <c r="BTH125" s="1845"/>
      <c r="BTI125" s="1538"/>
      <c r="BTJ125" s="1845"/>
      <c r="BTK125" s="1538"/>
      <c r="BTL125" s="1845"/>
      <c r="BTM125" s="1538"/>
      <c r="BTN125" s="1845"/>
      <c r="BTO125" s="1538"/>
      <c r="BTP125" s="1845"/>
      <c r="BTQ125" s="1538"/>
      <c r="BTR125" s="1845"/>
      <c r="BTS125" s="1538"/>
      <c r="BTT125" s="1845"/>
      <c r="BTU125" s="1538"/>
      <c r="BTV125" s="1845"/>
      <c r="BTW125" s="1538"/>
      <c r="BTX125" s="1845"/>
      <c r="BTY125" s="1538"/>
      <c r="BTZ125" s="1845"/>
      <c r="BUA125" s="1538"/>
      <c r="BUB125" s="1845"/>
      <c r="BUC125" s="1538"/>
      <c r="BUD125" s="1845"/>
      <c r="BUE125" s="1538"/>
      <c r="BUF125" s="1845"/>
      <c r="BUG125" s="1538"/>
      <c r="BUH125" s="1845"/>
      <c r="BUI125" s="1538"/>
      <c r="BUJ125" s="1845"/>
      <c r="BUK125" s="1538"/>
      <c r="BUL125" s="1845"/>
      <c r="BUM125" s="1538"/>
      <c r="BUN125" s="1845"/>
      <c r="BUO125" s="1538"/>
      <c r="BUP125" s="1845"/>
      <c r="BUQ125" s="1538"/>
      <c r="BUR125" s="1845"/>
      <c r="BUS125" s="1538"/>
      <c r="BUT125" s="1845"/>
      <c r="BUU125" s="1538"/>
      <c r="BUV125" s="1845"/>
      <c r="BUW125" s="1538"/>
      <c r="BUX125" s="1845"/>
      <c r="BUY125" s="1538"/>
      <c r="BUZ125" s="1845"/>
      <c r="BVA125" s="1538"/>
      <c r="BVB125" s="1845"/>
      <c r="BVC125" s="1538"/>
      <c r="BVD125" s="1845"/>
      <c r="BVE125" s="1538"/>
      <c r="BVF125" s="1845"/>
      <c r="BVG125" s="1538"/>
      <c r="BVH125" s="1845"/>
      <c r="BVI125" s="1538"/>
      <c r="BVJ125" s="1845"/>
      <c r="BVK125" s="1538"/>
      <c r="BVL125" s="1845"/>
      <c r="BVM125" s="1538"/>
      <c r="BVN125" s="1845"/>
      <c r="BVO125" s="1538"/>
      <c r="BVP125" s="1845"/>
      <c r="BVQ125" s="1538"/>
      <c r="BVR125" s="1845"/>
      <c r="BVS125" s="1538"/>
      <c r="BVT125" s="1845"/>
      <c r="BVU125" s="1538"/>
      <c r="BVV125" s="1845"/>
      <c r="BVW125" s="1538"/>
      <c r="BVX125" s="1845"/>
      <c r="BVY125" s="1538"/>
      <c r="BVZ125" s="1845"/>
      <c r="BWA125" s="1538"/>
      <c r="BWB125" s="1845"/>
      <c r="BWC125" s="1538"/>
      <c r="BWD125" s="1845"/>
      <c r="BWE125" s="1538"/>
      <c r="BWF125" s="1845"/>
      <c r="BWG125" s="1538"/>
      <c r="BWH125" s="1845"/>
      <c r="BWI125" s="1538"/>
      <c r="BWJ125" s="1845"/>
      <c r="BWK125" s="1538"/>
      <c r="BWL125" s="1845"/>
      <c r="BWM125" s="1538"/>
      <c r="BWN125" s="1845"/>
      <c r="BWO125" s="1538"/>
      <c r="BWP125" s="1845"/>
      <c r="BWQ125" s="1538"/>
      <c r="BWR125" s="1845"/>
      <c r="BWS125" s="1538"/>
      <c r="BWT125" s="1845"/>
      <c r="BWU125" s="1538"/>
      <c r="BWV125" s="1845"/>
      <c r="BWW125" s="1538"/>
      <c r="BWX125" s="1845"/>
      <c r="BWY125" s="1538"/>
      <c r="BWZ125" s="1845"/>
      <c r="BXA125" s="1538"/>
      <c r="BXB125" s="1845"/>
      <c r="BXC125" s="1538"/>
      <c r="BXD125" s="1845"/>
      <c r="BXE125" s="1538"/>
      <c r="BXF125" s="1845"/>
      <c r="BXG125" s="1538"/>
      <c r="BXH125" s="1845"/>
      <c r="BXI125" s="1538"/>
      <c r="BXJ125" s="1845"/>
      <c r="BXK125" s="1538"/>
      <c r="BXL125" s="1845"/>
      <c r="BXM125" s="1538"/>
      <c r="BXN125" s="1845"/>
      <c r="BXO125" s="1538"/>
      <c r="BXP125" s="1845"/>
      <c r="BXQ125" s="1538"/>
      <c r="BXR125" s="1845"/>
      <c r="BXS125" s="1538"/>
      <c r="BXT125" s="1845"/>
      <c r="BXU125" s="1538"/>
      <c r="BXV125" s="1845"/>
      <c r="BXW125" s="1538"/>
      <c r="BXX125" s="1845"/>
      <c r="BXY125" s="1538"/>
      <c r="BXZ125" s="1845"/>
      <c r="BYA125" s="1538"/>
      <c r="BYB125" s="1845"/>
      <c r="BYC125" s="1538"/>
      <c r="BYD125" s="1845"/>
      <c r="BYE125" s="1538"/>
      <c r="BYF125" s="1845"/>
      <c r="BYG125" s="1538"/>
      <c r="BYH125" s="1845"/>
      <c r="BYI125" s="1538"/>
      <c r="BYJ125" s="1845"/>
      <c r="BYK125" s="1538"/>
      <c r="BYL125" s="1845"/>
      <c r="BYM125" s="1538"/>
      <c r="BYN125" s="1845"/>
      <c r="BYO125" s="1538"/>
      <c r="BYP125" s="1845"/>
      <c r="BYQ125" s="1538"/>
      <c r="BYR125" s="1845"/>
      <c r="BYS125" s="1538"/>
      <c r="BYT125" s="1845"/>
      <c r="BYU125" s="1538"/>
      <c r="BYV125" s="1845"/>
      <c r="BYW125" s="1538"/>
      <c r="BYX125" s="1845"/>
      <c r="BYY125" s="1538"/>
      <c r="BYZ125" s="1845"/>
      <c r="BZA125" s="1538"/>
      <c r="BZB125" s="1845"/>
      <c r="BZC125" s="1538"/>
      <c r="BZD125" s="1845"/>
      <c r="BZE125" s="1538"/>
      <c r="BZF125" s="1845"/>
      <c r="BZG125" s="1538"/>
      <c r="BZH125" s="1845"/>
      <c r="BZI125" s="1538"/>
      <c r="BZJ125" s="1845"/>
      <c r="BZK125" s="1538"/>
      <c r="BZL125" s="1845"/>
      <c r="BZM125" s="1538"/>
      <c r="BZN125" s="1845"/>
      <c r="BZO125" s="1538"/>
      <c r="BZP125" s="1845"/>
      <c r="BZQ125" s="1538"/>
      <c r="BZR125" s="1845"/>
      <c r="BZS125" s="1538"/>
      <c r="BZT125" s="1845"/>
      <c r="BZU125" s="1538"/>
      <c r="BZV125" s="1845"/>
      <c r="BZW125" s="1538"/>
      <c r="BZX125" s="1845"/>
      <c r="BZY125" s="1538"/>
      <c r="BZZ125" s="1845"/>
      <c r="CAA125" s="1538"/>
      <c r="CAB125" s="1845"/>
      <c r="CAC125" s="1538"/>
      <c r="CAD125" s="1845"/>
      <c r="CAE125" s="1538"/>
      <c r="CAF125" s="1845"/>
      <c r="CAG125" s="1538"/>
      <c r="CAH125" s="1845"/>
      <c r="CAI125" s="1538"/>
      <c r="CAJ125" s="1845"/>
      <c r="CAK125" s="1538"/>
      <c r="CAL125" s="1845"/>
      <c r="CAM125" s="1538"/>
      <c r="CAN125" s="1845"/>
      <c r="CAO125" s="1538"/>
      <c r="CAP125" s="1845"/>
      <c r="CAQ125" s="1538"/>
      <c r="CAR125" s="1845"/>
      <c r="CAS125" s="1538"/>
      <c r="CAT125" s="1845"/>
      <c r="CAU125" s="1538"/>
      <c r="CAV125" s="1845"/>
      <c r="CAW125" s="1538"/>
      <c r="CAX125" s="1845"/>
      <c r="CAY125" s="1538"/>
      <c r="CAZ125" s="1845"/>
      <c r="CBA125" s="1538"/>
      <c r="CBB125" s="1845"/>
      <c r="CBC125" s="1538"/>
      <c r="CBD125" s="1845"/>
      <c r="CBE125" s="1538"/>
      <c r="CBF125" s="1845"/>
      <c r="CBG125" s="1538"/>
      <c r="CBH125" s="1845"/>
      <c r="CBI125" s="1538"/>
      <c r="CBJ125" s="1845"/>
      <c r="CBK125" s="1538"/>
      <c r="CBL125" s="1845"/>
      <c r="CBM125" s="1538"/>
      <c r="CBN125" s="1845"/>
      <c r="CBO125" s="1538"/>
      <c r="CBP125" s="1845"/>
      <c r="CBQ125" s="1538"/>
      <c r="CBR125" s="1845"/>
      <c r="CBS125" s="1538"/>
      <c r="CBT125" s="1845"/>
      <c r="CBU125" s="1538"/>
      <c r="CBV125" s="1845"/>
      <c r="CBW125" s="1538"/>
      <c r="CBX125" s="1845"/>
      <c r="CBY125" s="1538"/>
      <c r="CBZ125" s="1845"/>
      <c r="CCA125" s="1538"/>
      <c r="CCB125" s="1845"/>
      <c r="CCC125" s="1538"/>
      <c r="CCD125" s="1845"/>
      <c r="CCE125" s="1538"/>
      <c r="CCF125" s="1845"/>
      <c r="CCG125" s="1538"/>
      <c r="CCH125" s="1845"/>
      <c r="CCI125" s="1538"/>
      <c r="CCJ125" s="1845"/>
      <c r="CCK125" s="1538"/>
      <c r="CCL125" s="1845"/>
      <c r="CCM125" s="1538"/>
      <c r="CCN125" s="1845"/>
      <c r="CCO125" s="1538"/>
      <c r="CCP125" s="1845"/>
      <c r="CCQ125" s="1538"/>
      <c r="CCR125" s="1845"/>
      <c r="CCS125" s="1538"/>
      <c r="CCT125" s="1845"/>
      <c r="CCU125" s="1538"/>
      <c r="CCV125" s="1845"/>
      <c r="CCW125" s="1538"/>
      <c r="CCX125" s="1845"/>
      <c r="CCY125" s="1538"/>
      <c r="CCZ125" s="1845"/>
      <c r="CDA125" s="1538"/>
      <c r="CDB125" s="1845"/>
      <c r="CDC125" s="1538"/>
      <c r="CDD125" s="1845"/>
      <c r="CDE125" s="1538"/>
      <c r="CDF125" s="1845"/>
      <c r="CDG125" s="1538"/>
      <c r="CDH125" s="1845"/>
      <c r="CDI125" s="1538"/>
      <c r="CDJ125" s="1845"/>
      <c r="CDK125" s="1538"/>
      <c r="CDL125" s="1845"/>
      <c r="CDM125" s="1538"/>
      <c r="CDN125" s="1845"/>
      <c r="CDO125" s="1538"/>
      <c r="CDP125" s="1845"/>
      <c r="CDQ125" s="1538"/>
      <c r="CDR125" s="1845"/>
      <c r="CDS125" s="1538"/>
      <c r="CDT125" s="1845"/>
      <c r="CDU125" s="1538"/>
      <c r="CDV125" s="1845"/>
      <c r="CDW125" s="1538"/>
      <c r="CDX125" s="1845"/>
      <c r="CDY125" s="1538"/>
      <c r="CDZ125" s="1845"/>
      <c r="CEA125" s="1538"/>
      <c r="CEB125" s="1845"/>
      <c r="CEC125" s="1538"/>
      <c r="CED125" s="1845"/>
      <c r="CEE125" s="1538"/>
      <c r="CEF125" s="1845"/>
      <c r="CEG125" s="1538"/>
      <c r="CEH125" s="1845"/>
      <c r="CEI125" s="1538"/>
      <c r="CEJ125" s="1845"/>
      <c r="CEK125" s="1538"/>
      <c r="CEL125" s="1845"/>
      <c r="CEM125" s="1538"/>
      <c r="CEN125" s="1845"/>
      <c r="CEO125" s="1538"/>
      <c r="CEP125" s="1845"/>
      <c r="CEQ125" s="1538"/>
      <c r="CER125" s="1845"/>
      <c r="CES125" s="1538"/>
      <c r="CET125" s="1845"/>
      <c r="CEU125" s="1538"/>
      <c r="CEV125" s="1845"/>
      <c r="CEW125" s="1538"/>
      <c r="CEX125" s="1845"/>
      <c r="CEY125" s="1538"/>
      <c r="CEZ125" s="1845"/>
      <c r="CFA125" s="1538"/>
      <c r="CFB125" s="1845"/>
      <c r="CFC125" s="1538"/>
      <c r="CFD125" s="1845"/>
      <c r="CFE125" s="1538"/>
      <c r="CFF125" s="1845"/>
      <c r="CFG125" s="1538"/>
      <c r="CFH125" s="1845"/>
      <c r="CFI125" s="1538"/>
      <c r="CFJ125" s="1845"/>
      <c r="CFK125" s="1538"/>
      <c r="CFL125" s="1845"/>
      <c r="CFM125" s="1538"/>
      <c r="CFN125" s="1845"/>
      <c r="CFO125" s="1538"/>
      <c r="CFP125" s="1845"/>
      <c r="CFQ125" s="1538"/>
      <c r="CFR125" s="1845"/>
      <c r="CFS125" s="1538"/>
      <c r="CFT125" s="1845"/>
      <c r="CFU125" s="1538"/>
      <c r="CFV125" s="1845"/>
      <c r="CFW125" s="1538"/>
      <c r="CFX125" s="1845"/>
      <c r="CFY125" s="1538"/>
      <c r="CFZ125" s="1845"/>
      <c r="CGA125" s="1538"/>
      <c r="CGB125" s="1845"/>
      <c r="CGC125" s="1538"/>
      <c r="CGD125" s="1845"/>
      <c r="CGE125" s="1538"/>
      <c r="CGF125" s="1845"/>
      <c r="CGG125" s="1538"/>
      <c r="CGH125" s="1845"/>
      <c r="CGI125" s="1538"/>
      <c r="CGJ125" s="1845"/>
      <c r="CGK125" s="1538"/>
      <c r="CGL125" s="1845"/>
      <c r="CGM125" s="1538"/>
      <c r="CGN125" s="1845"/>
      <c r="CGO125" s="1538"/>
      <c r="CGP125" s="1845"/>
      <c r="CGQ125" s="1538"/>
      <c r="CGR125" s="1845"/>
      <c r="CGS125" s="1538"/>
      <c r="CGT125" s="1845"/>
      <c r="CGU125" s="1538"/>
      <c r="CGV125" s="1845"/>
      <c r="CGW125" s="1538"/>
      <c r="CGX125" s="1845"/>
      <c r="CGY125" s="1538"/>
      <c r="CGZ125" s="1845"/>
      <c r="CHA125" s="1538"/>
      <c r="CHB125" s="1845"/>
      <c r="CHC125" s="1538"/>
      <c r="CHD125" s="1845"/>
      <c r="CHE125" s="1538"/>
      <c r="CHF125" s="1845"/>
      <c r="CHG125" s="1538"/>
      <c r="CHH125" s="1845"/>
      <c r="CHI125" s="1538"/>
      <c r="CHJ125" s="1845"/>
      <c r="CHK125" s="1538"/>
      <c r="CHL125" s="1845"/>
      <c r="CHM125" s="1538"/>
      <c r="CHN125" s="1845"/>
      <c r="CHO125" s="1538"/>
      <c r="CHP125" s="1845"/>
      <c r="CHQ125" s="1538"/>
      <c r="CHR125" s="1845"/>
      <c r="CHS125" s="1538"/>
      <c r="CHT125" s="1845"/>
      <c r="CHU125" s="1538"/>
      <c r="CHV125" s="1845"/>
      <c r="CHW125" s="1538"/>
      <c r="CHX125" s="1845"/>
      <c r="CHY125" s="1538"/>
      <c r="CHZ125" s="1845"/>
      <c r="CIA125" s="1538"/>
      <c r="CIB125" s="1845"/>
      <c r="CIC125" s="1538"/>
      <c r="CID125" s="1845"/>
      <c r="CIE125" s="1538"/>
      <c r="CIF125" s="1845"/>
      <c r="CIG125" s="1538"/>
      <c r="CIH125" s="1845"/>
      <c r="CII125" s="1538"/>
      <c r="CIJ125" s="1845"/>
      <c r="CIK125" s="1538"/>
      <c r="CIL125" s="1845"/>
      <c r="CIM125" s="1538"/>
      <c r="CIN125" s="1845"/>
      <c r="CIO125" s="1538"/>
      <c r="CIP125" s="1845"/>
      <c r="CIQ125" s="1538"/>
      <c r="CIR125" s="1845"/>
      <c r="CIS125" s="1538"/>
      <c r="CIT125" s="1845"/>
      <c r="CIU125" s="1538"/>
      <c r="CIV125" s="1845"/>
      <c r="CIW125" s="1538"/>
      <c r="CIX125" s="1845"/>
      <c r="CIY125" s="1538"/>
      <c r="CIZ125" s="1845"/>
      <c r="CJA125" s="1538"/>
      <c r="CJB125" s="1845"/>
      <c r="CJC125" s="1538"/>
      <c r="CJD125" s="1845"/>
      <c r="CJE125" s="1538"/>
      <c r="CJF125" s="1845"/>
      <c r="CJG125" s="1538"/>
      <c r="CJH125" s="1845"/>
      <c r="CJI125" s="1538"/>
      <c r="CJJ125" s="1845"/>
      <c r="CJK125" s="1538"/>
      <c r="CJL125" s="1845"/>
      <c r="CJM125" s="1538"/>
      <c r="CJN125" s="1845"/>
      <c r="CJO125" s="1538"/>
      <c r="CJP125" s="1845"/>
      <c r="CJQ125" s="1538"/>
      <c r="CJR125" s="1845"/>
      <c r="CJS125" s="1538"/>
      <c r="CJT125" s="1845"/>
      <c r="CJU125" s="1538"/>
      <c r="CJV125" s="1845"/>
      <c r="CJW125" s="1538"/>
      <c r="CJX125" s="1845"/>
      <c r="CJY125" s="1538"/>
      <c r="CJZ125" s="1845"/>
      <c r="CKA125" s="1538"/>
      <c r="CKB125" s="1845"/>
      <c r="CKC125" s="1538"/>
      <c r="CKD125" s="1845"/>
      <c r="CKE125" s="1538"/>
      <c r="CKF125" s="1845"/>
      <c r="CKG125" s="1538"/>
      <c r="CKH125" s="1845"/>
      <c r="CKI125" s="1538"/>
      <c r="CKJ125" s="1845"/>
      <c r="CKK125" s="1538"/>
      <c r="CKL125" s="1845"/>
      <c r="CKM125" s="1538"/>
      <c r="CKN125" s="1845"/>
      <c r="CKO125" s="1538"/>
      <c r="CKP125" s="1845"/>
      <c r="CKQ125" s="1538"/>
      <c r="CKR125" s="1845"/>
      <c r="CKS125" s="1538"/>
      <c r="CKT125" s="1845"/>
      <c r="CKU125" s="1538"/>
      <c r="CKV125" s="1845"/>
      <c r="CKW125" s="1538"/>
      <c r="CKX125" s="1845"/>
      <c r="CKY125" s="1538"/>
      <c r="CKZ125" s="1845"/>
      <c r="CLA125" s="1538"/>
      <c r="CLB125" s="1845"/>
      <c r="CLC125" s="1538"/>
      <c r="CLD125" s="1845"/>
      <c r="CLE125" s="1538"/>
      <c r="CLF125" s="1845"/>
      <c r="CLG125" s="1538"/>
      <c r="CLH125" s="1845"/>
      <c r="CLI125" s="1538"/>
      <c r="CLJ125" s="1845"/>
      <c r="CLK125" s="1538"/>
      <c r="CLL125" s="1845"/>
      <c r="CLM125" s="1538"/>
      <c r="CLN125" s="1845"/>
      <c r="CLO125" s="1538"/>
      <c r="CLP125" s="1845"/>
      <c r="CLQ125" s="1538"/>
      <c r="CLR125" s="1845"/>
      <c r="CLS125" s="1538"/>
      <c r="CLT125" s="1845"/>
      <c r="CLU125" s="1538"/>
      <c r="CLV125" s="1845"/>
      <c r="CLW125" s="1538"/>
      <c r="CLX125" s="1845"/>
      <c r="CLY125" s="1538"/>
      <c r="CLZ125" s="1845"/>
      <c r="CMA125" s="1538"/>
      <c r="CMB125" s="1845"/>
      <c r="CMC125" s="1538"/>
      <c r="CMD125" s="1845"/>
      <c r="CME125" s="1538"/>
      <c r="CMF125" s="1845"/>
      <c r="CMG125" s="1538"/>
      <c r="CMH125" s="1845"/>
      <c r="CMI125" s="1538"/>
      <c r="CMJ125" s="1845"/>
      <c r="CMK125" s="1538"/>
      <c r="CML125" s="1845"/>
      <c r="CMM125" s="1538"/>
      <c r="CMN125" s="1845"/>
      <c r="CMO125" s="1538"/>
      <c r="CMP125" s="1845"/>
      <c r="CMQ125" s="1538"/>
      <c r="CMR125" s="1845"/>
      <c r="CMS125" s="1538"/>
      <c r="CMT125" s="1845"/>
      <c r="CMU125" s="1538"/>
      <c r="CMV125" s="1845"/>
      <c r="CMW125" s="1538"/>
      <c r="CMX125" s="1845"/>
      <c r="CMY125" s="1538"/>
      <c r="CMZ125" s="1845"/>
      <c r="CNA125" s="1538"/>
      <c r="CNB125" s="1845"/>
      <c r="CNC125" s="1538"/>
      <c r="CND125" s="1845"/>
      <c r="CNE125" s="1538"/>
      <c r="CNF125" s="1845"/>
      <c r="CNG125" s="1538"/>
      <c r="CNH125" s="1845"/>
      <c r="CNI125" s="1538"/>
      <c r="CNJ125" s="1845"/>
      <c r="CNK125" s="1538"/>
      <c r="CNL125" s="1845"/>
      <c r="CNM125" s="1538"/>
      <c r="CNN125" s="1845"/>
      <c r="CNO125" s="1538"/>
      <c r="CNP125" s="1845"/>
      <c r="CNQ125" s="1538"/>
      <c r="CNR125" s="1845"/>
      <c r="CNS125" s="1538"/>
      <c r="CNT125" s="1845"/>
      <c r="CNU125" s="1538"/>
      <c r="CNV125" s="1845"/>
      <c r="CNW125" s="1538"/>
      <c r="CNX125" s="1845"/>
      <c r="CNY125" s="1538"/>
      <c r="CNZ125" s="1845"/>
      <c r="COA125" s="1538"/>
      <c r="COB125" s="1845"/>
      <c r="COC125" s="1538"/>
      <c r="COD125" s="1845"/>
      <c r="COE125" s="1538"/>
      <c r="COF125" s="1845"/>
      <c r="COG125" s="1538"/>
      <c r="COH125" s="1845"/>
      <c r="COI125" s="1538"/>
      <c r="COJ125" s="1845"/>
      <c r="COK125" s="1538"/>
      <c r="COL125" s="1845"/>
      <c r="COM125" s="1538"/>
      <c r="CON125" s="1845"/>
      <c r="COO125" s="1538"/>
      <c r="COP125" s="1845"/>
      <c r="COQ125" s="1538"/>
      <c r="COR125" s="1845"/>
      <c r="COS125" s="1538"/>
      <c r="COT125" s="1845"/>
      <c r="COU125" s="1538"/>
      <c r="COV125" s="1845"/>
      <c r="COW125" s="1538"/>
      <c r="COX125" s="1845"/>
      <c r="COY125" s="1538"/>
      <c r="COZ125" s="1845"/>
      <c r="CPA125" s="1538"/>
      <c r="CPB125" s="1845"/>
      <c r="CPC125" s="1538"/>
      <c r="CPD125" s="1845"/>
      <c r="CPE125" s="1538"/>
      <c r="CPF125" s="1845"/>
      <c r="CPG125" s="1538"/>
      <c r="CPH125" s="1845"/>
      <c r="CPI125" s="1538"/>
      <c r="CPJ125" s="1845"/>
      <c r="CPK125" s="1538"/>
      <c r="CPL125" s="1845"/>
      <c r="CPM125" s="1538"/>
      <c r="CPN125" s="1845"/>
      <c r="CPO125" s="1538"/>
      <c r="CPP125" s="1845"/>
      <c r="CPQ125" s="1538"/>
      <c r="CPR125" s="1845"/>
      <c r="CPS125" s="1538"/>
      <c r="CPT125" s="1845"/>
      <c r="CPU125" s="1538"/>
      <c r="CPV125" s="1845"/>
      <c r="CPW125" s="1538"/>
      <c r="CPX125" s="1845"/>
      <c r="CPY125" s="1538"/>
      <c r="CPZ125" s="1845"/>
      <c r="CQA125" s="1538"/>
      <c r="CQB125" s="1845"/>
      <c r="CQC125" s="1538"/>
      <c r="CQD125" s="1845"/>
      <c r="CQE125" s="1538"/>
      <c r="CQF125" s="1845"/>
      <c r="CQG125" s="1538"/>
      <c r="CQH125" s="1845"/>
      <c r="CQI125" s="1538"/>
      <c r="CQJ125" s="1845"/>
      <c r="CQK125" s="1538"/>
      <c r="CQL125" s="1845"/>
      <c r="CQM125" s="1538"/>
      <c r="CQN125" s="1845"/>
      <c r="CQO125" s="1538"/>
      <c r="CQP125" s="1845"/>
      <c r="CQQ125" s="1538"/>
      <c r="CQR125" s="1845"/>
      <c r="CQS125" s="1538"/>
      <c r="CQT125" s="1845"/>
      <c r="CQU125" s="1538"/>
      <c r="CQV125" s="1845"/>
      <c r="CQW125" s="1538"/>
      <c r="CQX125" s="1845"/>
      <c r="CQY125" s="1538"/>
      <c r="CQZ125" s="1845"/>
      <c r="CRA125" s="1538"/>
      <c r="CRB125" s="1845"/>
      <c r="CRC125" s="1538"/>
      <c r="CRD125" s="1845"/>
      <c r="CRE125" s="1538"/>
      <c r="CRF125" s="1845"/>
      <c r="CRG125" s="1538"/>
      <c r="CRH125" s="1845"/>
      <c r="CRI125" s="1538"/>
      <c r="CRJ125" s="1845"/>
      <c r="CRK125" s="1538"/>
      <c r="CRL125" s="1845"/>
      <c r="CRM125" s="1538"/>
      <c r="CRN125" s="1845"/>
      <c r="CRO125" s="1538"/>
      <c r="CRP125" s="1845"/>
      <c r="CRQ125" s="1538"/>
      <c r="CRR125" s="1845"/>
      <c r="CRS125" s="1538"/>
      <c r="CRT125" s="1845"/>
      <c r="CRU125" s="1538"/>
      <c r="CRV125" s="1845"/>
      <c r="CRW125" s="1538"/>
      <c r="CRX125" s="1845"/>
      <c r="CRY125" s="1538"/>
      <c r="CRZ125" s="1845"/>
      <c r="CSA125" s="1538"/>
      <c r="CSB125" s="1845"/>
      <c r="CSC125" s="1538"/>
      <c r="CSD125" s="1845"/>
      <c r="CSE125" s="1538"/>
      <c r="CSF125" s="1845"/>
      <c r="CSG125" s="1538"/>
      <c r="CSH125" s="1845"/>
      <c r="CSI125" s="1538"/>
      <c r="CSJ125" s="1845"/>
      <c r="CSK125" s="1538"/>
      <c r="CSL125" s="1845"/>
      <c r="CSM125" s="1538"/>
      <c r="CSN125" s="1845"/>
      <c r="CSO125" s="1538"/>
      <c r="CSP125" s="1845"/>
      <c r="CSQ125" s="1538"/>
      <c r="CSR125" s="1845"/>
      <c r="CSS125" s="1538"/>
      <c r="CST125" s="1845"/>
      <c r="CSU125" s="1538"/>
      <c r="CSV125" s="1845"/>
      <c r="CSW125" s="1538"/>
      <c r="CSX125" s="1845"/>
      <c r="CSY125" s="1538"/>
      <c r="CSZ125" s="1845"/>
      <c r="CTA125" s="1538"/>
      <c r="CTB125" s="1845"/>
      <c r="CTC125" s="1538"/>
      <c r="CTD125" s="1845"/>
      <c r="CTE125" s="1538"/>
      <c r="CTF125" s="1845"/>
      <c r="CTG125" s="1538"/>
      <c r="CTH125" s="1845"/>
      <c r="CTI125" s="1538"/>
      <c r="CTJ125" s="1845"/>
      <c r="CTK125" s="1538"/>
      <c r="CTL125" s="1845"/>
      <c r="CTM125" s="1538"/>
      <c r="CTN125" s="1845"/>
      <c r="CTO125" s="1538"/>
      <c r="CTP125" s="1845"/>
      <c r="CTQ125" s="1538"/>
      <c r="CTR125" s="1845"/>
      <c r="CTS125" s="1538"/>
      <c r="CTT125" s="1845"/>
      <c r="CTU125" s="1538"/>
      <c r="CTV125" s="1845"/>
      <c r="CTW125" s="1538"/>
      <c r="CTX125" s="1845"/>
      <c r="CTY125" s="1538"/>
      <c r="CTZ125" s="1845"/>
      <c r="CUA125" s="1538"/>
      <c r="CUB125" s="1845"/>
      <c r="CUC125" s="1538"/>
      <c r="CUD125" s="1845"/>
      <c r="CUE125" s="1538"/>
      <c r="CUF125" s="1845"/>
      <c r="CUG125" s="1538"/>
      <c r="CUH125" s="1845"/>
      <c r="CUI125" s="1538"/>
      <c r="CUJ125" s="1845"/>
      <c r="CUK125" s="1538"/>
      <c r="CUL125" s="1845"/>
      <c r="CUM125" s="1538"/>
      <c r="CUN125" s="1845"/>
      <c r="CUO125" s="1538"/>
      <c r="CUP125" s="1845"/>
      <c r="CUQ125" s="1538"/>
      <c r="CUR125" s="1845"/>
      <c r="CUS125" s="1538"/>
      <c r="CUT125" s="1845"/>
      <c r="CUU125" s="1538"/>
      <c r="CUV125" s="1845"/>
      <c r="CUW125" s="1538"/>
      <c r="CUX125" s="1845"/>
      <c r="CUY125" s="1538"/>
      <c r="CUZ125" s="1845"/>
      <c r="CVA125" s="1538"/>
      <c r="CVB125" s="1845"/>
      <c r="CVC125" s="1538"/>
      <c r="CVD125" s="1845"/>
      <c r="CVE125" s="1538"/>
      <c r="CVF125" s="1845"/>
      <c r="CVG125" s="1538"/>
      <c r="CVH125" s="1845"/>
      <c r="CVI125" s="1538"/>
      <c r="CVJ125" s="1845"/>
      <c r="CVK125" s="1538"/>
      <c r="CVL125" s="1845"/>
      <c r="CVM125" s="1538"/>
      <c r="CVN125" s="1845"/>
      <c r="CVO125" s="1538"/>
      <c r="CVP125" s="1845"/>
      <c r="CVQ125" s="1538"/>
      <c r="CVR125" s="1845"/>
      <c r="CVS125" s="1538"/>
      <c r="CVT125" s="1845"/>
      <c r="CVU125" s="1538"/>
      <c r="CVV125" s="1845"/>
      <c r="CVW125" s="1538"/>
      <c r="CVX125" s="1845"/>
      <c r="CVY125" s="1538"/>
      <c r="CVZ125" s="1845"/>
      <c r="CWA125" s="1538"/>
      <c r="CWB125" s="1845"/>
      <c r="CWC125" s="1538"/>
      <c r="CWD125" s="1845"/>
      <c r="CWE125" s="1538"/>
      <c r="CWF125" s="1845"/>
      <c r="CWG125" s="1538"/>
      <c r="CWH125" s="1845"/>
      <c r="CWI125" s="1538"/>
      <c r="CWJ125" s="1845"/>
      <c r="CWK125" s="1538"/>
      <c r="CWL125" s="1845"/>
      <c r="CWM125" s="1538"/>
      <c r="CWN125" s="1845"/>
      <c r="CWO125" s="1538"/>
      <c r="CWP125" s="1845"/>
      <c r="CWQ125" s="1538"/>
      <c r="CWR125" s="1845"/>
      <c r="CWS125" s="1538"/>
      <c r="CWT125" s="1845"/>
      <c r="CWU125" s="1538"/>
      <c r="CWV125" s="1845"/>
      <c r="CWW125" s="1538"/>
      <c r="CWX125" s="1845"/>
      <c r="CWY125" s="1538"/>
      <c r="CWZ125" s="1845"/>
      <c r="CXA125" s="1538"/>
      <c r="CXB125" s="1845"/>
      <c r="CXC125" s="1538"/>
      <c r="CXD125" s="1845"/>
      <c r="CXE125" s="1538"/>
      <c r="CXF125" s="1845"/>
      <c r="CXG125" s="1538"/>
      <c r="CXH125" s="1845"/>
      <c r="CXI125" s="1538"/>
      <c r="CXJ125" s="1845"/>
      <c r="CXK125" s="1538"/>
      <c r="CXL125" s="1845"/>
      <c r="CXM125" s="1538"/>
      <c r="CXN125" s="1845"/>
      <c r="CXO125" s="1538"/>
      <c r="CXP125" s="1845"/>
      <c r="CXQ125" s="1538"/>
      <c r="CXR125" s="1845"/>
      <c r="CXS125" s="1538"/>
      <c r="CXT125" s="1845"/>
      <c r="CXU125" s="1538"/>
      <c r="CXV125" s="1845"/>
      <c r="CXW125" s="1538"/>
      <c r="CXX125" s="1845"/>
      <c r="CXY125" s="1538"/>
      <c r="CXZ125" s="1845"/>
      <c r="CYA125" s="1538"/>
      <c r="CYB125" s="1845"/>
      <c r="CYC125" s="1538"/>
      <c r="CYD125" s="1845"/>
      <c r="CYE125" s="1538"/>
      <c r="CYF125" s="1845"/>
      <c r="CYG125" s="1538"/>
      <c r="CYH125" s="1845"/>
      <c r="CYI125" s="1538"/>
      <c r="CYJ125" s="1845"/>
      <c r="CYK125" s="1538"/>
      <c r="CYL125" s="1845"/>
      <c r="CYM125" s="1538"/>
      <c r="CYN125" s="1845"/>
      <c r="CYO125" s="1538"/>
      <c r="CYP125" s="1845"/>
      <c r="CYQ125" s="1538"/>
      <c r="CYR125" s="1845"/>
      <c r="CYS125" s="1538"/>
      <c r="CYT125" s="1845"/>
      <c r="CYU125" s="1538"/>
      <c r="CYV125" s="1845"/>
      <c r="CYW125" s="1538"/>
      <c r="CYX125" s="1845"/>
      <c r="CYY125" s="1538"/>
      <c r="CYZ125" s="1845"/>
      <c r="CZA125" s="1538"/>
      <c r="CZB125" s="1845"/>
      <c r="CZC125" s="1538"/>
      <c r="CZD125" s="1845"/>
      <c r="CZE125" s="1538"/>
      <c r="CZF125" s="1845"/>
      <c r="CZG125" s="1538"/>
      <c r="CZH125" s="1845"/>
      <c r="CZI125" s="1538"/>
      <c r="CZJ125" s="1845"/>
      <c r="CZK125" s="1538"/>
      <c r="CZL125" s="1845"/>
      <c r="CZM125" s="1538"/>
      <c r="CZN125" s="1845"/>
      <c r="CZO125" s="1538"/>
      <c r="CZP125" s="1845"/>
      <c r="CZQ125" s="1538"/>
      <c r="CZR125" s="1845"/>
      <c r="CZS125" s="1538"/>
      <c r="CZT125" s="1845"/>
      <c r="CZU125" s="1538"/>
      <c r="CZV125" s="1845"/>
      <c r="CZW125" s="1538"/>
      <c r="CZX125" s="1845"/>
      <c r="CZY125" s="1538"/>
      <c r="CZZ125" s="1845"/>
      <c r="DAA125" s="1538"/>
      <c r="DAB125" s="1845"/>
      <c r="DAC125" s="1538"/>
      <c r="DAD125" s="1845"/>
      <c r="DAE125" s="1538"/>
      <c r="DAF125" s="1845"/>
      <c r="DAG125" s="1538"/>
      <c r="DAH125" s="1845"/>
      <c r="DAI125" s="1538"/>
      <c r="DAJ125" s="1845"/>
      <c r="DAK125" s="1538"/>
      <c r="DAL125" s="1845"/>
      <c r="DAM125" s="1538"/>
      <c r="DAN125" s="1845"/>
      <c r="DAO125" s="1538"/>
      <c r="DAP125" s="1845"/>
      <c r="DAQ125" s="1538"/>
      <c r="DAR125" s="1845"/>
      <c r="DAS125" s="1538"/>
      <c r="DAT125" s="1845"/>
      <c r="DAU125" s="1538"/>
      <c r="DAV125" s="1845"/>
      <c r="DAW125" s="1538"/>
      <c r="DAX125" s="1845"/>
      <c r="DAY125" s="1538"/>
      <c r="DAZ125" s="1845"/>
      <c r="DBA125" s="1538"/>
      <c r="DBB125" s="1845"/>
      <c r="DBC125" s="1538"/>
      <c r="DBD125" s="1845"/>
      <c r="DBE125" s="1538"/>
      <c r="DBF125" s="1845"/>
      <c r="DBG125" s="1538"/>
      <c r="DBH125" s="1845"/>
      <c r="DBI125" s="1538"/>
      <c r="DBJ125" s="1845"/>
      <c r="DBK125" s="1538"/>
      <c r="DBL125" s="1845"/>
      <c r="DBM125" s="1538"/>
      <c r="DBN125" s="1845"/>
      <c r="DBO125" s="1538"/>
      <c r="DBP125" s="1845"/>
      <c r="DBQ125" s="1538"/>
      <c r="DBR125" s="1845"/>
      <c r="DBS125" s="1538"/>
      <c r="DBT125" s="1845"/>
      <c r="DBU125" s="1538"/>
      <c r="DBV125" s="1845"/>
      <c r="DBW125" s="1538"/>
      <c r="DBX125" s="1845"/>
      <c r="DBY125" s="1538"/>
      <c r="DBZ125" s="1845"/>
      <c r="DCA125" s="1538"/>
      <c r="DCB125" s="1845"/>
      <c r="DCC125" s="1538"/>
      <c r="DCD125" s="1845"/>
      <c r="DCE125" s="1538"/>
      <c r="DCF125" s="1845"/>
      <c r="DCG125" s="1538"/>
      <c r="DCH125" s="1845"/>
      <c r="DCI125" s="1538"/>
      <c r="DCJ125" s="1845"/>
      <c r="DCK125" s="1538"/>
      <c r="DCL125" s="1845"/>
      <c r="DCM125" s="1538"/>
      <c r="DCN125" s="1845"/>
      <c r="DCO125" s="1538"/>
      <c r="DCP125" s="1845"/>
      <c r="DCQ125" s="1538"/>
      <c r="DCR125" s="1845"/>
      <c r="DCS125" s="1538"/>
      <c r="DCT125" s="1845"/>
      <c r="DCU125" s="1538"/>
      <c r="DCV125" s="1845"/>
      <c r="DCW125" s="1538"/>
      <c r="DCX125" s="1845"/>
      <c r="DCY125" s="1538"/>
      <c r="DCZ125" s="1845"/>
      <c r="DDA125" s="1538"/>
      <c r="DDB125" s="1845"/>
      <c r="DDC125" s="1538"/>
      <c r="DDD125" s="1845"/>
      <c r="DDE125" s="1538"/>
      <c r="DDF125" s="1845"/>
      <c r="DDG125" s="1538"/>
      <c r="DDH125" s="1845"/>
      <c r="DDI125" s="1538"/>
      <c r="DDJ125" s="1845"/>
      <c r="DDK125" s="1538"/>
      <c r="DDL125" s="1845"/>
      <c r="DDM125" s="1538"/>
      <c r="DDN125" s="1845"/>
      <c r="DDO125" s="1538"/>
      <c r="DDP125" s="1845"/>
      <c r="DDQ125" s="1538"/>
      <c r="DDR125" s="1845"/>
      <c r="DDS125" s="1538"/>
      <c r="DDT125" s="1845"/>
      <c r="DDU125" s="1538"/>
      <c r="DDV125" s="1845"/>
      <c r="DDW125" s="1538"/>
      <c r="DDX125" s="1845"/>
      <c r="DDY125" s="1538"/>
      <c r="DDZ125" s="1845"/>
      <c r="DEA125" s="1538"/>
      <c r="DEB125" s="1845"/>
      <c r="DEC125" s="1538"/>
      <c r="DED125" s="1845"/>
      <c r="DEE125" s="1538"/>
      <c r="DEF125" s="1845"/>
      <c r="DEG125" s="1538"/>
      <c r="DEH125" s="1845"/>
      <c r="DEI125" s="1538"/>
      <c r="DEJ125" s="1845"/>
      <c r="DEK125" s="1538"/>
      <c r="DEL125" s="1845"/>
      <c r="DEM125" s="1538"/>
      <c r="DEN125" s="1845"/>
      <c r="DEO125" s="1538"/>
      <c r="DEP125" s="1845"/>
      <c r="DEQ125" s="1538"/>
      <c r="DER125" s="1845"/>
      <c r="DES125" s="1538"/>
      <c r="DET125" s="1845"/>
      <c r="DEU125" s="1538"/>
      <c r="DEV125" s="1845"/>
      <c r="DEW125" s="1538"/>
      <c r="DEX125" s="1845"/>
      <c r="DEY125" s="1538"/>
      <c r="DEZ125" s="1845"/>
      <c r="DFA125" s="1538"/>
      <c r="DFB125" s="1845"/>
      <c r="DFC125" s="1538"/>
      <c r="DFD125" s="1845"/>
      <c r="DFE125" s="1538"/>
      <c r="DFF125" s="1845"/>
      <c r="DFG125" s="1538"/>
      <c r="DFH125" s="1845"/>
      <c r="DFI125" s="1538"/>
      <c r="DFJ125" s="1845"/>
      <c r="DFK125" s="1538"/>
      <c r="DFL125" s="1845"/>
      <c r="DFM125" s="1538"/>
      <c r="DFN125" s="1845"/>
      <c r="DFO125" s="1538"/>
      <c r="DFP125" s="1845"/>
      <c r="DFQ125" s="1538"/>
      <c r="DFR125" s="1845"/>
      <c r="DFS125" s="1538"/>
      <c r="DFT125" s="1845"/>
      <c r="DFU125" s="1538"/>
      <c r="DFV125" s="1845"/>
      <c r="DFW125" s="1538"/>
      <c r="DFX125" s="1845"/>
      <c r="DFY125" s="1538"/>
      <c r="DFZ125" s="1845"/>
      <c r="DGA125" s="1538"/>
      <c r="DGB125" s="1845"/>
      <c r="DGC125" s="1538"/>
      <c r="DGD125" s="1845"/>
      <c r="DGE125" s="1538"/>
      <c r="DGF125" s="1845"/>
      <c r="DGG125" s="1538"/>
      <c r="DGH125" s="1845"/>
      <c r="DGI125" s="1538"/>
      <c r="DGJ125" s="1845"/>
      <c r="DGK125" s="1538"/>
      <c r="DGL125" s="1845"/>
      <c r="DGM125" s="1538"/>
      <c r="DGN125" s="1845"/>
      <c r="DGO125" s="1538"/>
      <c r="DGP125" s="1845"/>
      <c r="DGQ125" s="1538"/>
      <c r="DGR125" s="1845"/>
      <c r="DGS125" s="1538"/>
      <c r="DGT125" s="1845"/>
      <c r="DGU125" s="1538"/>
      <c r="DGV125" s="1845"/>
      <c r="DGW125" s="1538"/>
      <c r="DGX125" s="1845"/>
      <c r="DGY125" s="1538"/>
      <c r="DGZ125" s="1845"/>
      <c r="DHA125" s="1538"/>
      <c r="DHB125" s="1845"/>
      <c r="DHC125" s="1538"/>
      <c r="DHD125" s="1845"/>
      <c r="DHE125" s="1538"/>
      <c r="DHF125" s="1845"/>
      <c r="DHG125" s="1538"/>
      <c r="DHH125" s="1845"/>
      <c r="DHI125" s="1538"/>
      <c r="DHJ125" s="1845"/>
      <c r="DHK125" s="1538"/>
      <c r="DHL125" s="1845"/>
      <c r="DHM125" s="1538"/>
      <c r="DHN125" s="1845"/>
      <c r="DHO125" s="1538"/>
      <c r="DHP125" s="1845"/>
      <c r="DHQ125" s="1538"/>
      <c r="DHR125" s="1845"/>
      <c r="DHS125" s="1538"/>
      <c r="DHT125" s="1845"/>
      <c r="DHU125" s="1538"/>
      <c r="DHV125" s="1845"/>
      <c r="DHW125" s="1538"/>
      <c r="DHX125" s="1845"/>
      <c r="DHY125" s="1538"/>
      <c r="DHZ125" s="1845"/>
      <c r="DIA125" s="1538"/>
      <c r="DIB125" s="1845"/>
      <c r="DIC125" s="1538"/>
      <c r="DID125" s="1845"/>
      <c r="DIE125" s="1538"/>
      <c r="DIF125" s="1845"/>
      <c r="DIG125" s="1538"/>
      <c r="DIH125" s="1845"/>
      <c r="DII125" s="1538"/>
      <c r="DIJ125" s="1845"/>
      <c r="DIK125" s="1538"/>
      <c r="DIL125" s="1845"/>
      <c r="DIM125" s="1538"/>
      <c r="DIN125" s="1845"/>
      <c r="DIO125" s="1538"/>
      <c r="DIP125" s="1845"/>
      <c r="DIQ125" s="1538"/>
      <c r="DIR125" s="1845"/>
      <c r="DIS125" s="1538"/>
      <c r="DIT125" s="1845"/>
      <c r="DIU125" s="1538"/>
      <c r="DIV125" s="1845"/>
      <c r="DIW125" s="1538"/>
      <c r="DIX125" s="1845"/>
      <c r="DIY125" s="1538"/>
      <c r="DIZ125" s="1845"/>
      <c r="DJA125" s="1538"/>
      <c r="DJB125" s="1845"/>
      <c r="DJC125" s="1538"/>
      <c r="DJD125" s="1845"/>
      <c r="DJE125" s="1538"/>
      <c r="DJF125" s="1845"/>
      <c r="DJG125" s="1538"/>
      <c r="DJH125" s="1845"/>
      <c r="DJI125" s="1538"/>
      <c r="DJJ125" s="1845"/>
      <c r="DJK125" s="1538"/>
      <c r="DJL125" s="1845"/>
      <c r="DJM125" s="1538"/>
      <c r="DJN125" s="1845"/>
      <c r="DJO125" s="1538"/>
      <c r="DJP125" s="1845"/>
      <c r="DJQ125" s="1538"/>
      <c r="DJR125" s="1845"/>
      <c r="DJS125" s="1538"/>
      <c r="DJT125" s="1845"/>
      <c r="DJU125" s="1538"/>
      <c r="DJV125" s="1845"/>
      <c r="DJW125" s="1538"/>
      <c r="DJX125" s="1845"/>
      <c r="DJY125" s="1538"/>
      <c r="DJZ125" s="1845"/>
      <c r="DKA125" s="1538"/>
      <c r="DKB125" s="1845"/>
      <c r="DKC125" s="1538"/>
      <c r="DKD125" s="1845"/>
      <c r="DKE125" s="1538"/>
      <c r="DKF125" s="1845"/>
      <c r="DKG125" s="1538"/>
      <c r="DKH125" s="1845"/>
      <c r="DKI125" s="1538"/>
      <c r="DKJ125" s="1845"/>
      <c r="DKK125" s="1538"/>
      <c r="DKL125" s="1845"/>
      <c r="DKM125" s="1538"/>
      <c r="DKN125" s="1845"/>
      <c r="DKO125" s="1538"/>
      <c r="DKP125" s="1845"/>
      <c r="DKQ125" s="1538"/>
      <c r="DKR125" s="1845"/>
      <c r="DKS125" s="1538"/>
      <c r="DKT125" s="1845"/>
      <c r="DKU125" s="1538"/>
      <c r="DKV125" s="1845"/>
      <c r="DKW125" s="1538"/>
      <c r="DKX125" s="1845"/>
      <c r="DKY125" s="1538"/>
      <c r="DKZ125" s="1845"/>
      <c r="DLA125" s="1538"/>
      <c r="DLB125" s="1845"/>
      <c r="DLC125" s="1538"/>
      <c r="DLD125" s="1845"/>
      <c r="DLE125" s="1538"/>
      <c r="DLF125" s="1845"/>
      <c r="DLG125" s="1538"/>
      <c r="DLH125" s="1845"/>
      <c r="DLI125" s="1538"/>
      <c r="DLJ125" s="1845"/>
      <c r="DLK125" s="1538"/>
      <c r="DLL125" s="1845"/>
      <c r="DLM125" s="1538"/>
      <c r="DLN125" s="1845"/>
      <c r="DLO125" s="1538"/>
      <c r="DLP125" s="1845"/>
      <c r="DLQ125" s="1538"/>
      <c r="DLR125" s="1845"/>
      <c r="DLS125" s="1538"/>
      <c r="DLT125" s="1845"/>
      <c r="DLU125" s="1538"/>
      <c r="DLV125" s="1845"/>
      <c r="DLW125" s="1538"/>
      <c r="DLX125" s="1845"/>
      <c r="DLY125" s="1538"/>
      <c r="DLZ125" s="1845"/>
      <c r="DMA125" s="1538"/>
      <c r="DMB125" s="1845"/>
      <c r="DMC125" s="1538"/>
      <c r="DMD125" s="1845"/>
      <c r="DME125" s="1538"/>
      <c r="DMF125" s="1845"/>
      <c r="DMG125" s="1538"/>
      <c r="DMH125" s="1845"/>
      <c r="DMI125" s="1538"/>
      <c r="DMJ125" s="1845"/>
      <c r="DMK125" s="1538"/>
      <c r="DML125" s="1845"/>
      <c r="DMM125" s="1538"/>
      <c r="DMN125" s="1845"/>
      <c r="DMO125" s="1538"/>
      <c r="DMP125" s="1845"/>
      <c r="DMQ125" s="1538"/>
      <c r="DMR125" s="1845"/>
      <c r="DMS125" s="1538"/>
      <c r="DMT125" s="1845"/>
      <c r="DMU125" s="1538"/>
      <c r="DMV125" s="1845"/>
      <c r="DMW125" s="1538"/>
      <c r="DMX125" s="1845"/>
      <c r="DMY125" s="1538"/>
      <c r="DMZ125" s="1845"/>
      <c r="DNA125" s="1538"/>
      <c r="DNB125" s="1845"/>
      <c r="DNC125" s="1538"/>
      <c r="DND125" s="1845"/>
      <c r="DNE125" s="1538"/>
      <c r="DNF125" s="1845"/>
      <c r="DNG125" s="1538"/>
      <c r="DNH125" s="1845"/>
      <c r="DNI125" s="1538"/>
      <c r="DNJ125" s="1845"/>
      <c r="DNK125" s="1538"/>
      <c r="DNL125" s="1845"/>
      <c r="DNM125" s="1538"/>
      <c r="DNN125" s="1845"/>
      <c r="DNO125" s="1538"/>
      <c r="DNP125" s="1845"/>
      <c r="DNQ125" s="1538"/>
      <c r="DNR125" s="1845"/>
      <c r="DNS125" s="1538"/>
      <c r="DNT125" s="1845"/>
      <c r="DNU125" s="1538"/>
      <c r="DNV125" s="1845"/>
      <c r="DNW125" s="1538"/>
      <c r="DNX125" s="1845"/>
      <c r="DNY125" s="1538"/>
      <c r="DNZ125" s="1845"/>
      <c r="DOA125" s="1538"/>
      <c r="DOB125" s="1845"/>
      <c r="DOC125" s="1538"/>
      <c r="DOD125" s="1845"/>
      <c r="DOE125" s="1538"/>
      <c r="DOF125" s="1845"/>
      <c r="DOG125" s="1538"/>
      <c r="DOH125" s="1845"/>
      <c r="DOI125" s="1538"/>
      <c r="DOJ125" s="1845"/>
      <c r="DOK125" s="1538"/>
      <c r="DOL125" s="1845"/>
      <c r="DOM125" s="1538"/>
      <c r="DON125" s="1845"/>
      <c r="DOO125" s="1538"/>
      <c r="DOP125" s="1845"/>
      <c r="DOQ125" s="1538"/>
      <c r="DOR125" s="1845"/>
      <c r="DOS125" s="1538"/>
      <c r="DOT125" s="1845"/>
      <c r="DOU125" s="1538"/>
      <c r="DOV125" s="1845"/>
      <c r="DOW125" s="1538"/>
      <c r="DOX125" s="1845"/>
      <c r="DOY125" s="1538"/>
      <c r="DOZ125" s="1845"/>
      <c r="DPA125" s="1538"/>
      <c r="DPB125" s="1845"/>
      <c r="DPC125" s="1538"/>
      <c r="DPD125" s="1845"/>
      <c r="DPE125" s="1538"/>
      <c r="DPF125" s="1845"/>
      <c r="DPG125" s="1538"/>
      <c r="DPH125" s="1845"/>
      <c r="DPI125" s="1538"/>
      <c r="DPJ125" s="1845"/>
      <c r="DPK125" s="1538"/>
      <c r="DPL125" s="1845"/>
      <c r="DPM125" s="1538"/>
      <c r="DPN125" s="1845"/>
      <c r="DPO125" s="1538"/>
      <c r="DPP125" s="1845"/>
      <c r="DPQ125" s="1538"/>
      <c r="DPR125" s="1845"/>
      <c r="DPS125" s="1538"/>
      <c r="DPT125" s="1845"/>
      <c r="DPU125" s="1538"/>
      <c r="DPV125" s="1845"/>
      <c r="DPW125" s="1538"/>
      <c r="DPX125" s="1845"/>
      <c r="DPY125" s="1538"/>
      <c r="DPZ125" s="1845"/>
      <c r="DQA125" s="1538"/>
      <c r="DQB125" s="1845"/>
      <c r="DQC125" s="1538"/>
      <c r="DQD125" s="1845"/>
      <c r="DQE125" s="1538"/>
      <c r="DQF125" s="1845"/>
      <c r="DQG125" s="1538"/>
      <c r="DQH125" s="1845"/>
      <c r="DQI125" s="1538"/>
      <c r="DQJ125" s="1845"/>
      <c r="DQK125" s="1538"/>
      <c r="DQL125" s="1845"/>
      <c r="DQM125" s="1538"/>
      <c r="DQN125" s="1845"/>
      <c r="DQO125" s="1538"/>
      <c r="DQP125" s="1845"/>
      <c r="DQQ125" s="1538"/>
      <c r="DQR125" s="1845"/>
      <c r="DQS125" s="1538"/>
      <c r="DQT125" s="1845"/>
      <c r="DQU125" s="1538"/>
      <c r="DQV125" s="1845"/>
      <c r="DQW125" s="1538"/>
      <c r="DQX125" s="1845"/>
      <c r="DQY125" s="1538"/>
      <c r="DQZ125" s="1845"/>
      <c r="DRA125" s="1538"/>
      <c r="DRB125" s="1845"/>
      <c r="DRC125" s="1538"/>
      <c r="DRD125" s="1845"/>
      <c r="DRE125" s="1538"/>
      <c r="DRF125" s="1845"/>
      <c r="DRG125" s="1538"/>
      <c r="DRH125" s="1845"/>
      <c r="DRI125" s="1538"/>
      <c r="DRJ125" s="1845"/>
      <c r="DRK125" s="1538"/>
      <c r="DRL125" s="1845"/>
      <c r="DRM125" s="1538"/>
      <c r="DRN125" s="1845"/>
      <c r="DRO125" s="1538"/>
      <c r="DRP125" s="1845"/>
      <c r="DRQ125" s="1538"/>
      <c r="DRR125" s="1845"/>
      <c r="DRS125" s="1538"/>
      <c r="DRT125" s="1845"/>
      <c r="DRU125" s="1538"/>
      <c r="DRV125" s="1845"/>
      <c r="DRW125" s="1538"/>
      <c r="DRX125" s="1845"/>
      <c r="DRY125" s="1538"/>
      <c r="DRZ125" s="1845"/>
      <c r="DSA125" s="1538"/>
      <c r="DSB125" s="1845"/>
      <c r="DSC125" s="1538"/>
      <c r="DSD125" s="1845"/>
      <c r="DSE125" s="1538"/>
      <c r="DSF125" s="1845"/>
      <c r="DSG125" s="1538"/>
      <c r="DSH125" s="1845"/>
      <c r="DSI125" s="1538"/>
      <c r="DSJ125" s="1845"/>
      <c r="DSK125" s="1538"/>
      <c r="DSL125" s="1845"/>
      <c r="DSM125" s="1538"/>
      <c r="DSN125" s="1845"/>
      <c r="DSO125" s="1538"/>
      <c r="DSP125" s="1845"/>
      <c r="DSQ125" s="1538"/>
      <c r="DSR125" s="1845"/>
      <c r="DSS125" s="1538"/>
      <c r="DST125" s="1845"/>
      <c r="DSU125" s="1538"/>
      <c r="DSV125" s="1845"/>
      <c r="DSW125" s="1538"/>
      <c r="DSX125" s="1845"/>
      <c r="DSY125" s="1538"/>
      <c r="DSZ125" s="1845"/>
      <c r="DTA125" s="1538"/>
      <c r="DTB125" s="1845"/>
      <c r="DTC125" s="1538"/>
      <c r="DTD125" s="1845"/>
      <c r="DTE125" s="1538"/>
      <c r="DTF125" s="1845"/>
      <c r="DTG125" s="1538"/>
      <c r="DTH125" s="1845"/>
      <c r="DTI125" s="1538"/>
      <c r="DTJ125" s="1845"/>
      <c r="DTK125" s="1538"/>
      <c r="DTL125" s="1845"/>
      <c r="DTM125" s="1538"/>
      <c r="DTN125" s="1845"/>
      <c r="DTO125" s="1538"/>
      <c r="DTP125" s="1845"/>
      <c r="DTQ125" s="1538"/>
      <c r="DTR125" s="1845"/>
      <c r="DTS125" s="1538"/>
      <c r="DTT125" s="1845"/>
      <c r="DTU125" s="1538"/>
      <c r="DTV125" s="1845"/>
      <c r="DTW125" s="1538"/>
      <c r="DTX125" s="1845"/>
      <c r="DTY125" s="1538"/>
      <c r="DTZ125" s="1845"/>
      <c r="DUA125" s="1538"/>
      <c r="DUB125" s="1845"/>
      <c r="DUC125" s="1538"/>
      <c r="DUD125" s="1845"/>
      <c r="DUE125" s="1538"/>
      <c r="DUF125" s="1845"/>
      <c r="DUG125" s="1538"/>
      <c r="DUH125" s="1845"/>
      <c r="DUI125" s="1538"/>
      <c r="DUJ125" s="1845"/>
      <c r="DUK125" s="1538"/>
      <c r="DUL125" s="1845"/>
      <c r="DUM125" s="1538"/>
      <c r="DUN125" s="1845"/>
      <c r="DUO125" s="1538"/>
      <c r="DUP125" s="1845"/>
      <c r="DUQ125" s="1538"/>
      <c r="DUR125" s="1845"/>
      <c r="DUS125" s="1538"/>
      <c r="DUT125" s="1845"/>
      <c r="DUU125" s="1538"/>
      <c r="DUV125" s="1845"/>
      <c r="DUW125" s="1538"/>
      <c r="DUX125" s="1845"/>
      <c r="DUY125" s="1538"/>
      <c r="DUZ125" s="1845"/>
      <c r="DVA125" s="1538"/>
      <c r="DVB125" s="1845"/>
      <c r="DVC125" s="1538"/>
      <c r="DVD125" s="1845"/>
      <c r="DVE125" s="1538"/>
      <c r="DVF125" s="1845"/>
      <c r="DVG125" s="1538"/>
      <c r="DVH125" s="1845"/>
      <c r="DVI125" s="1538"/>
      <c r="DVJ125" s="1845"/>
      <c r="DVK125" s="1538"/>
      <c r="DVL125" s="1845"/>
      <c r="DVM125" s="1538"/>
      <c r="DVN125" s="1845"/>
      <c r="DVO125" s="1538"/>
      <c r="DVP125" s="1845"/>
      <c r="DVQ125" s="1538"/>
      <c r="DVR125" s="1845"/>
      <c r="DVS125" s="1538"/>
      <c r="DVT125" s="1845"/>
      <c r="DVU125" s="1538"/>
      <c r="DVV125" s="1845"/>
      <c r="DVW125" s="1538"/>
      <c r="DVX125" s="1845"/>
      <c r="DVY125" s="1538"/>
      <c r="DVZ125" s="1845"/>
      <c r="DWA125" s="1538"/>
      <c r="DWB125" s="1845"/>
      <c r="DWC125" s="1538"/>
      <c r="DWD125" s="1845"/>
      <c r="DWE125" s="1538"/>
      <c r="DWF125" s="1845"/>
      <c r="DWG125" s="1538"/>
      <c r="DWH125" s="1845"/>
      <c r="DWI125" s="1538"/>
      <c r="DWJ125" s="1845"/>
      <c r="DWK125" s="1538"/>
      <c r="DWL125" s="1845"/>
      <c r="DWM125" s="1538"/>
      <c r="DWN125" s="1845"/>
      <c r="DWO125" s="1538"/>
      <c r="DWP125" s="1845"/>
      <c r="DWQ125" s="1538"/>
      <c r="DWR125" s="1845"/>
      <c r="DWS125" s="1538"/>
      <c r="DWT125" s="1845"/>
      <c r="DWU125" s="1538"/>
      <c r="DWV125" s="1845"/>
      <c r="DWW125" s="1538"/>
      <c r="DWX125" s="1845"/>
      <c r="DWY125" s="1538"/>
      <c r="DWZ125" s="1845"/>
      <c r="DXA125" s="1538"/>
      <c r="DXB125" s="1845"/>
      <c r="DXC125" s="1538"/>
      <c r="DXD125" s="1845"/>
      <c r="DXE125" s="1538"/>
      <c r="DXF125" s="1845"/>
      <c r="DXG125" s="1538"/>
      <c r="DXH125" s="1845"/>
      <c r="DXI125" s="1538"/>
      <c r="DXJ125" s="1845"/>
      <c r="DXK125" s="1538"/>
      <c r="DXL125" s="1845"/>
      <c r="DXM125" s="1538"/>
      <c r="DXN125" s="1845"/>
      <c r="DXO125" s="1538"/>
      <c r="DXP125" s="1845"/>
      <c r="DXQ125" s="1538"/>
      <c r="DXR125" s="1845"/>
      <c r="DXS125" s="1538"/>
      <c r="DXT125" s="1845"/>
      <c r="DXU125" s="1538"/>
      <c r="DXV125" s="1845"/>
      <c r="DXW125" s="1538"/>
      <c r="DXX125" s="1845"/>
      <c r="DXY125" s="1538"/>
      <c r="DXZ125" s="1845"/>
      <c r="DYA125" s="1538"/>
      <c r="DYB125" s="1845"/>
      <c r="DYC125" s="1538"/>
      <c r="DYD125" s="1845"/>
      <c r="DYE125" s="1538"/>
      <c r="DYF125" s="1845"/>
      <c r="DYG125" s="1538"/>
      <c r="DYH125" s="1845"/>
      <c r="DYI125" s="1538"/>
      <c r="DYJ125" s="1845"/>
      <c r="DYK125" s="1538"/>
      <c r="DYL125" s="1845"/>
      <c r="DYM125" s="1538"/>
      <c r="DYN125" s="1845"/>
      <c r="DYO125" s="1538"/>
      <c r="DYP125" s="1845"/>
      <c r="DYQ125" s="1538"/>
      <c r="DYR125" s="1845"/>
      <c r="DYS125" s="1538"/>
      <c r="DYT125" s="1845"/>
      <c r="DYU125" s="1538"/>
      <c r="DYV125" s="1845"/>
      <c r="DYW125" s="1538"/>
      <c r="DYX125" s="1845"/>
      <c r="DYY125" s="1538"/>
      <c r="DYZ125" s="1845"/>
      <c r="DZA125" s="1538"/>
      <c r="DZB125" s="1845"/>
      <c r="DZC125" s="1538"/>
      <c r="DZD125" s="1845"/>
      <c r="DZE125" s="1538"/>
      <c r="DZF125" s="1845"/>
      <c r="DZG125" s="1538"/>
      <c r="DZH125" s="1845"/>
      <c r="DZI125" s="1538"/>
      <c r="DZJ125" s="1845"/>
      <c r="DZK125" s="1538"/>
      <c r="DZL125" s="1845"/>
      <c r="DZM125" s="1538"/>
      <c r="DZN125" s="1845"/>
      <c r="DZO125" s="1538"/>
      <c r="DZP125" s="1845"/>
      <c r="DZQ125" s="1538"/>
      <c r="DZR125" s="1845"/>
      <c r="DZS125" s="1538"/>
      <c r="DZT125" s="1845"/>
      <c r="DZU125" s="1538"/>
      <c r="DZV125" s="1845"/>
      <c r="DZW125" s="1538"/>
      <c r="DZX125" s="1845"/>
      <c r="DZY125" s="1538"/>
      <c r="DZZ125" s="1845"/>
      <c r="EAA125" s="1538"/>
      <c r="EAB125" s="1845"/>
      <c r="EAC125" s="1538"/>
      <c r="EAD125" s="1845"/>
      <c r="EAE125" s="1538"/>
      <c r="EAF125" s="1845"/>
      <c r="EAG125" s="1538"/>
      <c r="EAH125" s="1845"/>
      <c r="EAI125" s="1538"/>
      <c r="EAJ125" s="1845"/>
      <c r="EAK125" s="1538"/>
      <c r="EAL125" s="1845"/>
      <c r="EAM125" s="1538"/>
      <c r="EAN125" s="1845"/>
      <c r="EAO125" s="1538"/>
      <c r="EAP125" s="1845"/>
      <c r="EAQ125" s="1538"/>
      <c r="EAR125" s="1845"/>
      <c r="EAS125" s="1538"/>
      <c r="EAT125" s="1845"/>
      <c r="EAU125" s="1538"/>
      <c r="EAV125" s="1845"/>
      <c r="EAW125" s="1538"/>
      <c r="EAX125" s="1845"/>
      <c r="EAY125" s="1538"/>
      <c r="EAZ125" s="1845"/>
      <c r="EBA125" s="1538"/>
      <c r="EBB125" s="1845"/>
      <c r="EBC125" s="1538"/>
      <c r="EBD125" s="1845"/>
      <c r="EBE125" s="1538"/>
      <c r="EBF125" s="1845"/>
      <c r="EBG125" s="1538"/>
      <c r="EBH125" s="1845"/>
      <c r="EBI125" s="1538"/>
      <c r="EBJ125" s="1845"/>
      <c r="EBK125" s="1538"/>
      <c r="EBL125" s="1845"/>
      <c r="EBM125" s="1538"/>
      <c r="EBN125" s="1845"/>
      <c r="EBO125" s="1538"/>
      <c r="EBP125" s="1845"/>
      <c r="EBQ125" s="1538"/>
      <c r="EBR125" s="1845"/>
      <c r="EBS125" s="1538"/>
      <c r="EBT125" s="1845"/>
      <c r="EBU125" s="1538"/>
      <c r="EBV125" s="1845"/>
      <c r="EBW125" s="1538"/>
      <c r="EBX125" s="1845"/>
      <c r="EBY125" s="1538"/>
      <c r="EBZ125" s="1845"/>
      <c r="ECA125" s="1538"/>
      <c r="ECB125" s="1845"/>
      <c r="ECC125" s="1538"/>
      <c r="ECD125" s="1845"/>
      <c r="ECE125" s="1538"/>
      <c r="ECF125" s="1845"/>
      <c r="ECG125" s="1538"/>
      <c r="ECH125" s="1845"/>
      <c r="ECI125" s="1538"/>
      <c r="ECJ125" s="1845"/>
      <c r="ECK125" s="1538"/>
      <c r="ECL125" s="1845"/>
      <c r="ECM125" s="1538"/>
      <c r="ECN125" s="1845"/>
      <c r="ECO125" s="1538"/>
      <c r="ECP125" s="1845"/>
      <c r="ECQ125" s="1538"/>
      <c r="ECR125" s="1845"/>
      <c r="ECS125" s="1538"/>
      <c r="ECT125" s="1845"/>
      <c r="ECU125" s="1538"/>
      <c r="ECV125" s="1845"/>
      <c r="ECW125" s="1538"/>
      <c r="ECX125" s="1845"/>
      <c r="ECY125" s="1538"/>
      <c r="ECZ125" s="1845"/>
      <c r="EDA125" s="1538"/>
      <c r="EDB125" s="1845"/>
      <c r="EDC125" s="1538"/>
      <c r="EDD125" s="1845"/>
      <c r="EDE125" s="1538"/>
      <c r="EDF125" s="1845"/>
      <c r="EDG125" s="1538"/>
      <c r="EDH125" s="1845"/>
      <c r="EDI125" s="1538"/>
      <c r="EDJ125" s="1845"/>
      <c r="EDK125" s="1538"/>
      <c r="EDL125" s="1845"/>
      <c r="EDM125" s="1538"/>
      <c r="EDN125" s="1845"/>
      <c r="EDO125" s="1538"/>
      <c r="EDP125" s="1845"/>
      <c r="EDQ125" s="1538"/>
      <c r="EDR125" s="1845"/>
      <c r="EDS125" s="1538"/>
      <c r="EDT125" s="1845"/>
      <c r="EDU125" s="1538"/>
      <c r="EDV125" s="1845"/>
      <c r="EDW125" s="1538"/>
      <c r="EDX125" s="1845"/>
      <c r="EDY125" s="1538"/>
      <c r="EDZ125" s="1845"/>
      <c r="EEA125" s="1538"/>
      <c r="EEB125" s="1845"/>
      <c r="EEC125" s="1538"/>
      <c r="EED125" s="1845"/>
      <c r="EEE125" s="1538"/>
      <c r="EEF125" s="1845"/>
      <c r="EEG125" s="1538"/>
      <c r="EEH125" s="1845"/>
      <c r="EEI125" s="1538"/>
      <c r="EEJ125" s="1845"/>
      <c r="EEK125" s="1538"/>
      <c r="EEL125" s="1845"/>
      <c r="EEM125" s="1538"/>
      <c r="EEN125" s="1845"/>
      <c r="EEO125" s="1538"/>
      <c r="EEP125" s="1845"/>
      <c r="EEQ125" s="1538"/>
      <c r="EER125" s="1845"/>
      <c r="EES125" s="1538"/>
      <c r="EET125" s="1845"/>
      <c r="EEU125" s="1538"/>
      <c r="EEV125" s="1845"/>
      <c r="EEW125" s="1538"/>
      <c r="EEX125" s="1845"/>
      <c r="EEY125" s="1538"/>
      <c r="EEZ125" s="1845"/>
      <c r="EFA125" s="1538"/>
      <c r="EFB125" s="1845"/>
      <c r="EFC125" s="1538"/>
      <c r="EFD125" s="1845"/>
      <c r="EFE125" s="1538"/>
      <c r="EFF125" s="1845"/>
      <c r="EFG125" s="1538"/>
      <c r="EFH125" s="1845"/>
      <c r="EFI125" s="1538"/>
      <c r="EFJ125" s="1845"/>
      <c r="EFK125" s="1538"/>
      <c r="EFL125" s="1845"/>
      <c r="EFM125" s="1538"/>
      <c r="EFN125" s="1845"/>
      <c r="EFO125" s="1538"/>
      <c r="EFP125" s="1845"/>
      <c r="EFQ125" s="1538"/>
      <c r="EFR125" s="1845"/>
      <c r="EFS125" s="1538"/>
      <c r="EFT125" s="1845"/>
      <c r="EFU125" s="1538"/>
      <c r="EFV125" s="1845"/>
      <c r="EFW125" s="1538"/>
      <c r="EFX125" s="1845"/>
      <c r="EFY125" s="1538"/>
      <c r="EFZ125" s="1845"/>
      <c r="EGA125" s="1538"/>
      <c r="EGB125" s="1845"/>
      <c r="EGC125" s="1538"/>
      <c r="EGD125" s="1845"/>
      <c r="EGE125" s="1538"/>
      <c r="EGF125" s="1845"/>
      <c r="EGG125" s="1538"/>
      <c r="EGH125" s="1845"/>
      <c r="EGI125" s="1538"/>
      <c r="EGJ125" s="1845"/>
      <c r="EGK125" s="1538"/>
      <c r="EGL125" s="1845"/>
      <c r="EGM125" s="1538"/>
      <c r="EGN125" s="1845"/>
      <c r="EGO125" s="1538"/>
      <c r="EGP125" s="1845"/>
      <c r="EGQ125" s="1538"/>
      <c r="EGR125" s="1845"/>
      <c r="EGS125" s="1538"/>
      <c r="EGT125" s="1845"/>
      <c r="EGU125" s="1538"/>
      <c r="EGV125" s="1845"/>
      <c r="EGW125" s="1538"/>
      <c r="EGX125" s="1845"/>
      <c r="EGY125" s="1538"/>
      <c r="EGZ125" s="1845"/>
      <c r="EHA125" s="1538"/>
      <c r="EHB125" s="1845"/>
      <c r="EHC125" s="1538"/>
      <c r="EHD125" s="1845"/>
      <c r="EHE125" s="1538"/>
      <c r="EHF125" s="1845"/>
      <c r="EHG125" s="1538"/>
      <c r="EHH125" s="1845"/>
      <c r="EHI125" s="1538"/>
      <c r="EHJ125" s="1845"/>
      <c r="EHK125" s="1538"/>
      <c r="EHL125" s="1845"/>
      <c r="EHM125" s="1538"/>
      <c r="EHN125" s="1845"/>
      <c r="EHO125" s="1538"/>
      <c r="EHP125" s="1845"/>
      <c r="EHQ125" s="1538"/>
      <c r="EHR125" s="1845"/>
      <c r="EHS125" s="1538"/>
      <c r="EHT125" s="1845"/>
      <c r="EHU125" s="1538"/>
      <c r="EHV125" s="1845"/>
      <c r="EHW125" s="1538"/>
      <c r="EHX125" s="1845"/>
      <c r="EHY125" s="1538"/>
      <c r="EHZ125" s="1845"/>
      <c r="EIA125" s="1538"/>
      <c r="EIB125" s="1845"/>
      <c r="EIC125" s="1538"/>
      <c r="EID125" s="1845"/>
      <c r="EIE125" s="1538"/>
      <c r="EIF125" s="1845"/>
      <c r="EIG125" s="1538"/>
      <c r="EIH125" s="1845"/>
      <c r="EII125" s="1538"/>
      <c r="EIJ125" s="1845"/>
      <c r="EIK125" s="1538"/>
      <c r="EIL125" s="1845"/>
      <c r="EIM125" s="1538"/>
      <c r="EIN125" s="1845"/>
      <c r="EIO125" s="1538"/>
      <c r="EIP125" s="1845"/>
      <c r="EIQ125" s="1538"/>
      <c r="EIR125" s="1845"/>
      <c r="EIS125" s="1538"/>
      <c r="EIT125" s="1845"/>
      <c r="EIU125" s="1538"/>
      <c r="EIV125" s="1845"/>
      <c r="EIW125" s="1538"/>
      <c r="EIX125" s="1845"/>
      <c r="EIY125" s="1538"/>
      <c r="EIZ125" s="1845"/>
      <c r="EJA125" s="1538"/>
      <c r="EJB125" s="1845"/>
      <c r="EJC125" s="1538"/>
      <c r="EJD125" s="1845"/>
      <c r="EJE125" s="1538"/>
      <c r="EJF125" s="1845"/>
      <c r="EJG125" s="1538"/>
      <c r="EJH125" s="1845"/>
      <c r="EJI125" s="1538"/>
      <c r="EJJ125" s="1845"/>
      <c r="EJK125" s="1538"/>
      <c r="EJL125" s="1845"/>
      <c r="EJM125" s="1538"/>
      <c r="EJN125" s="1845"/>
      <c r="EJO125" s="1538"/>
      <c r="EJP125" s="1845"/>
      <c r="EJQ125" s="1538"/>
      <c r="EJR125" s="1845"/>
      <c r="EJS125" s="1538"/>
      <c r="EJT125" s="1845"/>
      <c r="EJU125" s="1538"/>
      <c r="EJV125" s="1845"/>
      <c r="EJW125" s="1538"/>
      <c r="EJX125" s="1845"/>
      <c r="EJY125" s="1538"/>
      <c r="EJZ125" s="1845"/>
      <c r="EKA125" s="1538"/>
      <c r="EKB125" s="1845"/>
      <c r="EKC125" s="1538"/>
      <c r="EKD125" s="1845"/>
      <c r="EKE125" s="1538"/>
      <c r="EKF125" s="1845"/>
      <c r="EKG125" s="1538"/>
      <c r="EKH125" s="1845"/>
      <c r="EKI125" s="1538"/>
      <c r="EKJ125" s="1845"/>
      <c r="EKK125" s="1538"/>
      <c r="EKL125" s="1845"/>
      <c r="EKM125" s="1538"/>
      <c r="EKN125" s="1845"/>
      <c r="EKO125" s="1538"/>
      <c r="EKP125" s="1845"/>
      <c r="EKQ125" s="1538"/>
      <c r="EKR125" s="1845"/>
      <c r="EKS125" s="1538"/>
      <c r="EKT125" s="1845"/>
      <c r="EKU125" s="1538"/>
      <c r="EKV125" s="1845"/>
      <c r="EKW125" s="1538"/>
      <c r="EKX125" s="1845"/>
      <c r="EKY125" s="1538"/>
      <c r="EKZ125" s="1845"/>
      <c r="ELA125" s="1538"/>
      <c r="ELB125" s="1845"/>
      <c r="ELC125" s="1538"/>
      <c r="ELD125" s="1845"/>
      <c r="ELE125" s="1538"/>
      <c r="ELF125" s="1845"/>
      <c r="ELG125" s="1538"/>
      <c r="ELH125" s="1845"/>
      <c r="ELI125" s="1538"/>
      <c r="ELJ125" s="1845"/>
      <c r="ELK125" s="1538"/>
      <c r="ELL125" s="1845"/>
      <c r="ELM125" s="1538"/>
      <c r="ELN125" s="1845"/>
      <c r="ELO125" s="1538"/>
      <c r="ELP125" s="1845"/>
      <c r="ELQ125" s="1538"/>
      <c r="ELR125" s="1845"/>
      <c r="ELS125" s="1538"/>
      <c r="ELT125" s="1845"/>
      <c r="ELU125" s="1538"/>
      <c r="ELV125" s="1845"/>
      <c r="ELW125" s="1538"/>
      <c r="ELX125" s="1845"/>
      <c r="ELY125" s="1538"/>
      <c r="ELZ125" s="1845"/>
      <c r="EMA125" s="1538"/>
      <c r="EMB125" s="1845"/>
      <c r="EMC125" s="1538"/>
      <c r="EMD125" s="1845"/>
      <c r="EME125" s="1538"/>
      <c r="EMF125" s="1845"/>
      <c r="EMG125" s="1538"/>
      <c r="EMH125" s="1845"/>
      <c r="EMI125" s="1538"/>
      <c r="EMJ125" s="1845"/>
      <c r="EMK125" s="1538"/>
      <c r="EML125" s="1845"/>
      <c r="EMM125" s="1538"/>
      <c r="EMN125" s="1845"/>
      <c r="EMO125" s="1538"/>
      <c r="EMP125" s="1845"/>
      <c r="EMQ125" s="1538"/>
      <c r="EMR125" s="1845"/>
      <c r="EMS125" s="1538"/>
      <c r="EMT125" s="1845"/>
      <c r="EMU125" s="1538"/>
      <c r="EMV125" s="1845"/>
      <c r="EMW125" s="1538"/>
      <c r="EMX125" s="1845"/>
      <c r="EMY125" s="1538"/>
      <c r="EMZ125" s="1845"/>
      <c r="ENA125" s="1538"/>
      <c r="ENB125" s="1845"/>
      <c r="ENC125" s="1538"/>
      <c r="END125" s="1845"/>
      <c r="ENE125" s="1538"/>
      <c r="ENF125" s="1845"/>
      <c r="ENG125" s="1538"/>
      <c r="ENH125" s="1845"/>
      <c r="ENI125" s="1538"/>
      <c r="ENJ125" s="1845"/>
      <c r="ENK125" s="1538"/>
      <c r="ENL125" s="1845"/>
      <c r="ENM125" s="1538"/>
      <c r="ENN125" s="1845"/>
      <c r="ENO125" s="1538"/>
      <c r="ENP125" s="1845"/>
      <c r="ENQ125" s="1538"/>
      <c r="ENR125" s="1845"/>
      <c r="ENS125" s="1538"/>
      <c r="ENT125" s="1845"/>
      <c r="ENU125" s="1538"/>
      <c r="ENV125" s="1845"/>
      <c r="ENW125" s="1538"/>
      <c r="ENX125" s="1845"/>
      <c r="ENY125" s="1538"/>
      <c r="ENZ125" s="1845"/>
      <c r="EOA125" s="1538"/>
      <c r="EOB125" s="1845"/>
      <c r="EOC125" s="1538"/>
      <c r="EOD125" s="1845"/>
      <c r="EOE125" s="1538"/>
      <c r="EOF125" s="1845"/>
      <c r="EOG125" s="1538"/>
      <c r="EOH125" s="1845"/>
      <c r="EOI125" s="1538"/>
      <c r="EOJ125" s="1845"/>
      <c r="EOK125" s="1538"/>
      <c r="EOL125" s="1845"/>
      <c r="EOM125" s="1538"/>
      <c r="EON125" s="1845"/>
      <c r="EOO125" s="1538"/>
      <c r="EOP125" s="1845"/>
      <c r="EOQ125" s="1538"/>
      <c r="EOR125" s="1845"/>
      <c r="EOS125" s="1538"/>
      <c r="EOT125" s="1845"/>
      <c r="EOU125" s="1538"/>
      <c r="EOV125" s="1845"/>
      <c r="EOW125" s="1538"/>
      <c r="EOX125" s="1845"/>
      <c r="EOY125" s="1538"/>
      <c r="EOZ125" s="1845"/>
      <c r="EPA125" s="1538"/>
      <c r="EPB125" s="1845"/>
      <c r="EPC125" s="1538"/>
      <c r="EPD125" s="1845"/>
      <c r="EPE125" s="1538"/>
      <c r="EPF125" s="1845"/>
      <c r="EPG125" s="1538"/>
      <c r="EPH125" s="1845"/>
      <c r="EPI125" s="1538"/>
      <c r="EPJ125" s="1845"/>
      <c r="EPK125" s="1538"/>
      <c r="EPL125" s="1845"/>
      <c r="EPM125" s="1538"/>
      <c r="EPN125" s="1845"/>
      <c r="EPO125" s="1538"/>
      <c r="EPP125" s="1845"/>
      <c r="EPQ125" s="1538"/>
      <c r="EPR125" s="1845"/>
      <c r="EPS125" s="1538"/>
      <c r="EPT125" s="1845"/>
      <c r="EPU125" s="1538"/>
      <c r="EPV125" s="1845"/>
      <c r="EPW125" s="1538"/>
      <c r="EPX125" s="1845"/>
      <c r="EPY125" s="1538"/>
      <c r="EPZ125" s="1845"/>
      <c r="EQA125" s="1538"/>
      <c r="EQB125" s="1845"/>
      <c r="EQC125" s="1538"/>
      <c r="EQD125" s="1845"/>
      <c r="EQE125" s="1538"/>
      <c r="EQF125" s="1845"/>
      <c r="EQG125" s="1538"/>
      <c r="EQH125" s="1845"/>
      <c r="EQI125" s="1538"/>
      <c r="EQJ125" s="1845"/>
      <c r="EQK125" s="1538"/>
      <c r="EQL125" s="1845"/>
      <c r="EQM125" s="1538"/>
      <c r="EQN125" s="1845"/>
      <c r="EQO125" s="1538"/>
      <c r="EQP125" s="1845"/>
      <c r="EQQ125" s="1538"/>
      <c r="EQR125" s="1845"/>
      <c r="EQS125" s="1538"/>
      <c r="EQT125" s="1845"/>
      <c r="EQU125" s="1538"/>
      <c r="EQV125" s="1845"/>
      <c r="EQW125" s="1538"/>
      <c r="EQX125" s="1845"/>
      <c r="EQY125" s="1538"/>
      <c r="EQZ125" s="1845"/>
      <c r="ERA125" s="1538"/>
      <c r="ERB125" s="1845"/>
      <c r="ERC125" s="1538"/>
      <c r="ERD125" s="1845"/>
      <c r="ERE125" s="1538"/>
      <c r="ERF125" s="1845"/>
      <c r="ERG125" s="1538"/>
      <c r="ERH125" s="1845"/>
      <c r="ERI125" s="1538"/>
      <c r="ERJ125" s="1845"/>
      <c r="ERK125" s="1538"/>
      <c r="ERL125" s="1845"/>
      <c r="ERM125" s="1538"/>
      <c r="ERN125" s="1845"/>
      <c r="ERO125" s="1538"/>
      <c r="ERP125" s="1845"/>
      <c r="ERQ125" s="1538"/>
      <c r="ERR125" s="1845"/>
      <c r="ERS125" s="1538"/>
      <c r="ERT125" s="1845"/>
      <c r="ERU125" s="1538"/>
      <c r="ERV125" s="1845"/>
      <c r="ERW125" s="1538"/>
      <c r="ERX125" s="1845"/>
      <c r="ERY125" s="1538"/>
      <c r="ERZ125" s="1845"/>
      <c r="ESA125" s="1538"/>
      <c r="ESB125" s="1845"/>
      <c r="ESC125" s="1538"/>
      <c r="ESD125" s="1845"/>
      <c r="ESE125" s="1538"/>
      <c r="ESF125" s="1845"/>
      <c r="ESG125" s="1538"/>
      <c r="ESH125" s="1845"/>
      <c r="ESI125" s="1538"/>
      <c r="ESJ125" s="1845"/>
      <c r="ESK125" s="1538"/>
      <c r="ESL125" s="1845"/>
      <c r="ESM125" s="1538"/>
      <c r="ESN125" s="1845"/>
      <c r="ESO125" s="1538"/>
      <c r="ESP125" s="1845"/>
      <c r="ESQ125" s="1538"/>
      <c r="ESR125" s="1845"/>
      <c r="ESS125" s="1538"/>
      <c r="EST125" s="1845"/>
      <c r="ESU125" s="1538"/>
      <c r="ESV125" s="1845"/>
      <c r="ESW125" s="1538"/>
      <c r="ESX125" s="1845"/>
      <c r="ESY125" s="1538"/>
      <c r="ESZ125" s="1845"/>
      <c r="ETA125" s="1538"/>
      <c r="ETB125" s="1845"/>
      <c r="ETC125" s="1538"/>
      <c r="ETD125" s="1845"/>
      <c r="ETE125" s="1538"/>
      <c r="ETF125" s="1845"/>
      <c r="ETG125" s="1538"/>
      <c r="ETH125" s="1845"/>
      <c r="ETI125" s="1538"/>
      <c r="ETJ125" s="1845"/>
      <c r="ETK125" s="1538"/>
      <c r="ETL125" s="1845"/>
      <c r="ETM125" s="1538"/>
      <c r="ETN125" s="1845"/>
      <c r="ETO125" s="1538"/>
      <c r="ETP125" s="1845"/>
      <c r="ETQ125" s="1538"/>
      <c r="ETR125" s="1845"/>
      <c r="ETS125" s="1538"/>
      <c r="ETT125" s="1845"/>
      <c r="ETU125" s="1538"/>
      <c r="ETV125" s="1845"/>
      <c r="ETW125" s="1538"/>
      <c r="ETX125" s="1845"/>
      <c r="ETY125" s="1538"/>
      <c r="ETZ125" s="1845"/>
      <c r="EUA125" s="1538"/>
      <c r="EUB125" s="1845"/>
      <c r="EUC125" s="1538"/>
      <c r="EUD125" s="1845"/>
      <c r="EUE125" s="1538"/>
      <c r="EUF125" s="1845"/>
      <c r="EUG125" s="1538"/>
      <c r="EUH125" s="1845"/>
      <c r="EUI125" s="1538"/>
      <c r="EUJ125" s="1845"/>
      <c r="EUK125" s="1538"/>
      <c r="EUL125" s="1845"/>
      <c r="EUM125" s="1538"/>
      <c r="EUN125" s="1845"/>
      <c r="EUO125" s="1538"/>
      <c r="EUP125" s="1845"/>
      <c r="EUQ125" s="1538"/>
      <c r="EUR125" s="1845"/>
      <c r="EUS125" s="1538"/>
      <c r="EUT125" s="1845"/>
      <c r="EUU125" s="1538"/>
      <c r="EUV125" s="1845"/>
      <c r="EUW125" s="1538"/>
      <c r="EUX125" s="1845"/>
      <c r="EUY125" s="1538"/>
      <c r="EUZ125" s="1845"/>
      <c r="EVA125" s="1538"/>
      <c r="EVB125" s="1845"/>
      <c r="EVC125" s="1538"/>
      <c r="EVD125" s="1845"/>
      <c r="EVE125" s="1538"/>
      <c r="EVF125" s="1845"/>
      <c r="EVG125" s="1538"/>
      <c r="EVH125" s="1845"/>
      <c r="EVI125" s="1538"/>
      <c r="EVJ125" s="1845"/>
      <c r="EVK125" s="1538"/>
      <c r="EVL125" s="1845"/>
      <c r="EVM125" s="1538"/>
      <c r="EVN125" s="1845"/>
      <c r="EVO125" s="1538"/>
      <c r="EVP125" s="1845"/>
      <c r="EVQ125" s="1538"/>
      <c r="EVR125" s="1845"/>
      <c r="EVS125" s="1538"/>
      <c r="EVT125" s="1845"/>
      <c r="EVU125" s="1538"/>
      <c r="EVV125" s="1845"/>
      <c r="EVW125" s="1538"/>
      <c r="EVX125" s="1845"/>
      <c r="EVY125" s="1538"/>
      <c r="EVZ125" s="1845"/>
      <c r="EWA125" s="1538"/>
      <c r="EWB125" s="1845"/>
      <c r="EWC125" s="1538"/>
      <c r="EWD125" s="1845"/>
      <c r="EWE125" s="1538"/>
      <c r="EWF125" s="1845"/>
      <c r="EWG125" s="1538"/>
      <c r="EWH125" s="1845"/>
      <c r="EWI125" s="1538"/>
      <c r="EWJ125" s="1845"/>
      <c r="EWK125" s="1538"/>
      <c r="EWL125" s="1845"/>
      <c r="EWM125" s="1538"/>
      <c r="EWN125" s="1845"/>
      <c r="EWO125" s="1538"/>
      <c r="EWP125" s="1845"/>
      <c r="EWQ125" s="1538"/>
      <c r="EWR125" s="1845"/>
      <c r="EWS125" s="1538"/>
      <c r="EWT125" s="1845"/>
      <c r="EWU125" s="1538"/>
      <c r="EWV125" s="1845"/>
      <c r="EWW125" s="1538"/>
      <c r="EWX125" s="1845"/>
      <c r="EWY125" s="1538"/>
      <c r="EWZ125" s="1845"/>
      <c r="EXA125" s="1538"/>
      <c r="EXB125" s="1845"/>
      <c r="EXC125" s="1538"/>
      <c r="EXD125" s="1845"/>
      <c r="EXE125" s="1538"/>
      <c r="EXF125" s="1845"/>
      <c r="EXG125" s="1538"/>
      <c r="EXH125" s="1845"/>
      <c r="EXI125" s="1538"/>
      <c r="EXJ125" s="1845"/>
      <c r="EXK125" s="1538"/>
      <c r="EXL125" s="1845"/>
      <c r="EXM125" s="1538"/>
      <c r="EXN125" s="1845"/>
      <c r="EXO125" s="1538"/>
      <c r="EXP125" s="1845"/>
      <c r="EXQ125" s="1538"/>
      <c r="EXR125" s="1845"/>
      <c r="EXS125" s="1538"/>
      <c r="EXT125" s="1845"/>
      <c r="EXU125" s="1538"/>
      <c r="EXV125" s="1845"/>
      <c r="EXW125" s="1538"/>
      <c r="EXX125" s="1845"/>
      <c r="EXY125" s="1538"/>
      <c r="EXZ125" s="1845"/>
      <c r="EYA125" s="1538"/>
      <c r="EYB125" s="1845"/>
      <c r="EYC125" s="1538"/>
      <c r="EYD125" s="1845"/>
      <c r="EYE125" s="1538"/>
      <c r="EYF125" s="1845"/>
      <c r="EYG125" s="1538"/>
      <c r="EYH125" s="1845"/>
      <c r="EYI125" s="1538"/>
      <c r="EYJ125" s="1845"/>
      <c r="EYK125" s="1538"/>
      <c r="EYL125" s="1845"/>
      <c r="EYM125" s="1538"/>
      <c r="EYN125" s="1845"/>
      <c r="EYO125" s="1538"/>
      <c r="EYP125" s="1845"/>
      <c r="EYQ125" s="1538"/>
      <c r="EYR125" s="1845"/>
      <c r="EYS125" s="1538"/>
      <c r="EYT125" s="1845"/>
      <c r="EYU125" s="1538"/>
      <c r="EYV125" s="1845"/>
      <c r="EYW125" s="1538"/>
      <c r="EYX125" s="1845"/>
      <c r="EYY125" s="1538"/>
      <c r="EYZ125" s="1845"/>
      <c r="EZA125" s="1538"/>
      <c r="EZB125" s="1845"/>
      <c r="EZC125" s="1538"/>
      <c r="EZD125" s="1845"/>
      <c r="EZE125" s="1538"/>
      <c r="EZF125" s="1845"/>
      <c r="EZG125" s="1538"/>
      <c r="EZH125" s="1845"/>
      <c r="EZI125" s="1538"/>
      <c r="EZJ125" s="1845"/>
      <c r="EZK125" s="1538"/>
      <c r="EZL125" s="1845"/>
      <c r="EZM125" s="1538"/>
      <c r="EZN125" s="1845"/>
      <c r="EZO125" s="1538"/>
      <c r="EZP125" s="1845"/>
      <c r="EZQ125" s="1538"/>
      <c r="EZR125" s="1845"/>
      <c r="EZS125" s="1538"/>
      <c r="EZT125" s="1845"/>
      <c r="EZU125" s="1538"/>
      <c r="EZV125" s="1845"/>
      <c r="EZW125" s="1538"/>
      <c r="EZX125" s="1845"/>
      <c r="EZY125" s="1538"/>
      <c r="EZZ125" s="1845"/>
      <c r="FAA125" s="1538"/>
      <c r="FAB125" s="1845"/>
      <c r="FAC125" s="1538"/>
      <c r="FAD125" s="1845"/>
      <c r="FAE125" s="1538"/>
      <c r="FAF125" s="1845"/>
      <c r="FAG125" s="1538"/>
      <c r="FAH125" s="1845"/>
      <c r="FAI125" s="1538"/>
      <c r="FAJ125" s="1845"/>
      <c r="FAK125" s="1538"/>
      <c r="FAL125" s="1845"/>
      <c r="FAM125" s="1538"/>
      <c r="FAN125" s="1845"/>
      <c r="FAO125" s="1538"/>
      <c r="FAP125" s="1845"/>
      <c r="FAQ125" s="1538"/>
      <c r="FAR125" s="1845"/>
      <c r="FAS125" s="1538"/>
      <c r="FAT125" s="1845"/>
      <c r="FAU125" s="1538"/>
      <c r="FAV125" s="1845"/>
      <c r="FAW125" s="1538"/>
      <c r="FAX125" s="1845"/>
      <c r="FAY125" s="1538"/>
      <c r="FAZ125" s="1845"/>
      <c r="FBA125" s="1538"/>
      <c r="FBB125" s="1845"/>
      <c r="FBC125" s="1538"/>
      <c r="FBD125" s="1845"/>
      <c r="FBE125" s="1538"/>
      <c r="FBF125" s="1845"/>
      <c r="FBG125" s="1538"/>
      <c r="FBH125" s="1845"/>
      <c r="FBI125" s="1538"/>
      <c r="FBJ125" s="1845"/>
      <c r="FBK125" s="1538"/>
      <c r="FBL125" s="1845"/>
      <c r="FBM125" s="1538"/>
      <c r="FBN125" s="1845"/>
      <c r="FBO125" s="1538"/>
      <c r="FBP125" s="1845"/>
      <c r="FBQ125" s="1538"/>
      <c r="FBR125" s="1845"/>
      <c r="FBS125" s="1538"/>
      <c r="FBT125" s="1845"/>
      <c r="FBU125" s="1538"/>
      <c r="FBV125" s="1845"/>
      <c r="FBW125" s="1538"/>
      <c r="FBX125" s="1845"/>
      <c r="FBY125" s="1538"/>
      <c r="FBZ125" s="1845"/>
      <c r="FCA125" s="1538"/>
      <c r="FCB125" s="1845"/>
      <c r="FCC125" s="1538"/>
      <c r="FCD125" s="1845"/>
      <c r="FCE125" s="1538"/>
      <c r="FCF125" s="1845"/>
      <c r="FCG125" s="1538"/>
      <c r="FCH125" s="1845"/>
      <c r="FCI125" s="1538"/>
      <c r="FCJ125" s="1845"/>
      <c r="FCK125" s="1538"/>
      <c r="FCL125" s="1845"/>
      <c r="FCM125" s="1538"/>
      <c r="FCN125" s="1845"/>
      <c r="FCO125" s="1538"/>
      <c r="FCP125" s="1845"/>
      <c r="FCQ125" s="1538"/>
      <c r="FCR125" s="1845"/>
      <c r="FCS125" s="1538"/>
      <c r="FCT125" s="1845"/>
      <c r="FCU125" s="1538"/>
      <c r="FCV125" s="1845"/>
      <c r="FCW125" s="1538"/>
      <c r="FCX125" s="1845"/>
      <c r="FCY125" s="1538"/>
      <c r="FCZ125" s="1845"/>
      <c r="FDA125" s="1538"/>
      <c r="FDB125" s="1845"/>
      <c r="FDC125" s="1538"/>
      <c r="FDD125" s="1845"/>
      <c r="FDE125" s="1538"/>
      <c r="FDF125" s="1845"/>
      <c r="FDG125" s="1538"/>
      <c r="FDH125" s="1845"/>
      <c r="FDI125" s="1538"/>
      <c r="FDJ125" s="1845"/>
      <c r="FDK125" s="1538"/>
      <c r="FDL125" s="1845"/>
      <c r="FDM125" s="1538"/>
      <c r="FDN125" s="1845"/>
      <c r="FDO125" s="1538"/>
      <c r="FDP125" s="1845"/>
      <c r="FDQ125" s="1538"/>
      <c r="FDR125" s="1845"/>
      <c r="FDS125" s="1538"/>
      <c r="FDT125" s="1845"/>
      <c r="FDU125" s="1538"/>
      <c r="FDV125" s="1845"/>
      <c r="FDW125" s="1538"/>
      <c r="FDX125" s="1845"/>
      <c r="FDY125" s="1538"/>
      <c r="FDZ125" s="1845"/>
      <c r="FEA125" s="1538"/>
      <c r="FEB125" s="1845"/>
      <c r="FEC125" s="1538"/>
      <c r="FED125" s="1845"/>
      <c r="FEE125" s="1538"/>
      <c r="FEF125" s="1845"/>
      <c r="FEG125" s="1538"/>
      <c r="FEH125" s="1845"/>
      <c r="FEI125" s="1538"/>
      <c r="FEJ125" s="1845"/>
      <c r="FEK125" s="1538"/>
      <c r="FEL125" s="1845"/>
      <c r="FEM125" s="1538"/>
      <c r="FEN125" s="1845"/>
      <c r="FEO125" s="1538"/>
      <c r="FEP125" s="1845"/>
      <c r="FEQ125" s="1538"/>
      <c r="FER125" s="1845"/>
      <c r="FES125" s="1538"/>
      <c r="FET125" s="1845"/>
      <c r="FEU125" s="1538"/>
      <c r="FEV125" s="1845"/>
      <c r="FEW125" s="1538"/>
      <c r="FEX125" s="1845"/>
      <c r="FEY125" s="1538"/>
      <c r="FEZ125" s="1845"/>
      <c r="FFA125" s="1538"/>
      <c r="FFB125" s="1845"/>
      <c r="FFC125" s="1538"/>
      <c r="FFD125" s="1845"/>
      <c r="FFE125" s="1538"/>
      <c r="FFF125" s="1845"/>
      <c r="FFG125" s="1538"/>
      <c r="FFH125" s="1845"/>
      <c r="FFI125" s="1538"/>
      <c r="FFJ125" s="1845"/>
      <c r="FFK125" s="1538"/>
      <c r="FFL125" s="1845"/>
      <c r="FFM125" s="1538"/>
      <c r="FFN125" s="1845"/>
      <c r="FFO125" s="1538"/>
      <c r="FFP125" s="1845"/>
      <c r="FFQ125" s="1538"/>
      <c r="FFR125" s="1845"/>
      <c r="FFS125" s="1538"/>
      <c r="FFT125" s="1845"/>
      <c r="FFU125" s="1538"/>
      <c r="FFV125" s="1845"/>
      <c r="FFW125" s="1538"/>
      <c r="FFX125" s="1845"/>
      <c r="FFY125" s="1538"/>
      <c r="FFZ125" s="1845"/>
      <c r="FGA125" s="1538"/>
      <c r="FGB125" s="1845"/>
      <c r="FGC125" s="1538"/>
      <c r="FGD125" s="1845"/>
      <c r="FGE125" s="1538"/>
      <c r="FGF125" s="1845"/>
      <c r="FGG125" s="1538"/>
      <c r="FGH125" s="1845"/>
      <c r="FGI125" s="1538"/>
      <c r="FGJ125" s="1845"/>
      <c r="FGK125" s="1538"/>
      <c r="FGL125" s="1845"/>
      <c r="FGM125" s="1538"/>
      <c r="FGN125" s="1845"/>
      <c r="FGO125" s="1538"/>
      <c r="FGP125" s="1845"/>
      <c r="FGQ125" s="1538"/>
      <c r="FGR125" s="1845"/>
      <c r="FGS125" s="1538"/>
      <c r="FGT125" s="1845"/>
      <c r="FGU125" s="1538"/>
      <c r="FGV125" s="1845"/>
      <c r="FGW125" s="1538"/>
      <c r="FGX125" s="1845"/>
      <c r="FGY125" s="1538"/>
      <c r="FGZ125" s="1845"/>
      <c r="FHA125" s="1538"/>
      <c r="FHB125" s="1845"/>
      <c r="FHC125" s="1538"/>
      <c r="FHD125" s="1845"/>
      <c r="FHE125" s="1538"/>
      <c r="FHF125" s="1845"/>
      <c r="FHG125" s="1538"/>
      <c r="FHH125" s="1845"/>
      <c r="FHI125" s="1538"/>
      <c r="FHJ125" s="1845"/>
      <c r="FHK125" s="1538"/>
      <c r="FHL125" s="1845"/>
      <c r="FHM125" s="1538"/>
      <c r="FHN125" s="1845"/>
      <c r="FHO125" s="1538"/>
      <c r="FHP125" s="1845"/>
      <c r="FHQ125" s="1538"/>
      <c r="FHR125" s="1845"/>
      <c r="FHS125" s="1538"/>
      <c r="FHT125" s="1845"/>
      <c r="FHU125" s="1538"/>
      <c r="FHV125" s="1845"/>
      <c r="FHW125" s="1538"/>
      <c r="FHX125" s="1845"/>
      <c r="FHY125" s="1538"/>
      <c r="FHZ125" s="1845"/>
      <c r="FIA125" s="1538"/>
      <c r="FIB125" s="1845"/>
      <c r="FIC125" s="1538"/>
      <c r="FID125" s="1845"/>
      <c r="FIE125" s="1538"/>
      <c r="FIF125" s="1845"/>
      <c r="FIG125" s="1538"/>
      <c r="FIH125" s="1845"/>
      <c r="FII125" s="1538"/>
      <c r="FIJ125" s="1845"/>
      <c r="FIK125" s="1538"/>
      <c r="FIL125" s="1845"/>
      <c r="FIM125" s="1538"/>
      <c r="FIN125" s="1845"/>
      <c r="FIO125" s="1538"/>
      <c r="FIP125" s="1845"/>
      <c r="FIQ125" s="1538"/>
      <c r="FIR125" s="1845"/>
      <c r="FIS125" s="1538"/>
      <c r="FIT125" s="1845"/>
      <c r="FIU125" s="1538"/>
      <c r="FIV125" s="1845"/>
      <c r="FIW125" s="1538"/>
      <c r="FIX125" s="1845"/>
      <c r="FIY125" s="1538"/>
      <c r="FIZ125" s="1845"/>
      <c r="FJA125" s="1538"/>
      <c r="FJB125" s="1845"/>
      <c r="FJC125" s="1538"/>
      <c r="FJD125" s="1845"/>
      <c r="FJE125" s="1538"/>
      <c r="FJF125" s="1845"/>
      <c r="FJG125" s="1538"/>
      <c r="FJH125" s="1845"/>
      <c r="FJI125" s="1538"/>
      <c r="FJJ125" s="1845"/>
      <c r="FJK125" s="1538"/>
      <c r="FJL125" s="1845"/>
      <c r="FJM125" s="1538"/>
      <c r="FJN125" s="1845"/>
      <c r="FJO125" s="1538"/>
      <c r="FJP125" s="1845"/>
      <c r="FJQ125" s="1538"/>
      <c r="FJR125" s="1845"/>
      <c r="FJS125" s="1538"/>
      <c r="FJT125" s="1845"/>
      <c r="FJU125" s="1538"/>
      <c r="FJV125" s="1845"/>
      <c r="FJW125" s="1538"/>
      <c r="FJX125" s="1845"/>
      <c r="FJY125" s="1538"/>
      <c r="FJZ125" s="1845"/>
      <c r="FKA125" s="1538"/>
      <c r="FKB125" s="1845"/>
      <c r="FKC125" s="1538"/>
      <c r="FKD125" s="1845"/>
      <c r="FKE125" s="1538"/>
      <c r="FKF125" s="1845"/>
      <c r="FKG125" s="1538"/>
      <c r="FKH125" s="1845"/>
      <c r="FKI125" s="1538"/>
      <c r="FKJ125" s="1845"/>
      <c r="FKK125" s="1538"/>
      <c r="FKL125" s="1845"/>
      <c r="FKM125" s="1538"/>
      <c r="FKN125" s="1845"/>
      <c r="FKO125" s="1538"/>
      <c r="FKP125" s="1845"/>
      <c r="FKQ125" s="1538"/>
      <c r="FKR125" s="1845"/>
      <c r="FKS125" s="1538"/>
      <c r="FKT125" s="1845"/>
      <c r="FKU125" s="1538"/>
      <c r="FKV125" s="1845"/>
      <c r="FKW125" s="1538"/>
      <c r="FKX125" s="1845"/>
      <c r="FKY125" s="1538"/>
      <c r="FKZ125" s="1845"/>
      <c r="FLA125" s="1538"/>
      <c r="FLB125" s="1845"/>
      <c r="FLC125" s="1538"/>
      <c r="FLD125" s="1845"/>
      <c r="FLE125" s="1538"/>
      <c r="FLF125" s="1845"/>
      <c r="FLG125" s="1538"/>
      <c r="FLH125" s="1845"/>
      <c r="FLI125" s="1538"/>
      <c r="FLJ125" s="1845"/>
      <c r="FLK125" s="1538"/>
      <c r="FLL125" s="1845"/>
      <c r="FLM125" s="1538"/>
      <c r="FLN125" s="1845"/>
      <c r="FLO125" s="1538"/>
      <c r="FLP125" s="1845"/>
      <c r="FLQ125" s="1538"/>
      <c r="FLR125" s="1845"/>
      <c r="FLS125" s="1538"/>
      <c r="FLT125" s="1845"/>
      <c r="FLU125" s="1538"/>
      <c r="FLV125" s="1845"/>
      <c r="FLW125" s="1538"/>
      <c r="FLX125" s="1845"/>
      <c r="FLY125" s="1538"/>
      <c r="FLZ125" s="1845"/>
      <c r="FMA125" s="1538"/>
      <c r="FMB125" s="1845"/>
      <c r="FMC125" s="1538"/>
      <c r="FMD125" s="1845"/>
      <c r="FME125" s="1538"/>
      <c r="FMF125" s="1845"/>
      <c r="FMG125" s="1538"/>
      <c r="FMH125" s="1845"/>
      <c r="FMI125" s="1538"/>
      <c r="FMJ125" s="1845"/>
      <c r="FMK125" s="1538"/>
      <c r="FML125" s="1845"/>
      <c r="FMM125" s="1538"/>
      <c r="FMN125" s="1845"/>
      <c r="FMO125" s="1538"/>
      <c r="FMP125" s="1845"/>
      <c r="FMQ125" s="1538"/>
      <c r="FMR125" s="1845"/>
      <c r="FMS125" s="1538"/>
      <c r="FMT125" s="1845"/>
      <c r="FMU125" s="1538"/>
      <c r="FMV125" s="1845"/>
      <c r="FMW125" s="1538"/>
      <c r="FMX125" s="1845"/>
      <c r="FMY125" s="1538"/>
      <c r="FMZ125" s="1845"/>
      <c r="FNA125" s="1538"/>
      <c r="FNB125" s="1845"/>
      <c r="FNC125" s="1538"/>
      <c r="FND125" s="1845"/>
      <c r="FNE125" s="1538"/>
      <c r="FNF125" s="1845"/>
      <c r="FNG125" s="1538"/>
      <c r="FNH125" s="1845"/>
      <c r="FNI125" s="1538"/>
      <c r="FNJ125" s="1845"/>
      <c r="FNK125" s="1538"/>
      <c r="FNL125" s="1845"/>
      <c r="FNM125" s="1538"/>
      <c r="FNN125" s="1845"/>
      <c r="FNO125" s="1538"/>
      <c r="FNP125" s="1845"/>
      <c r="FNQ125" s="1538"/>
      <c r="FNR125" s="1845"/>
      <c r="FNS125" s="1538"/>
      <c r="FNT125" s="1845"/>
      <c r="FNU125" s="1538"/>
      <c r="FNV125" s="1845"/>
      <c r="FNW125" s="1538"/>
      <c r="FNX125" s="1845"/>
      <c r="FNY125" s="1538"/>
      <c r="FNZ125" s="1845"/>
      <c r="FOA125" s="1538"/>
      <c r="FOB125" s="1845"/>
      <c r="FOC125" s="1538"/>
      <c r="FOD125" s="1845"/>
      <c r="FOE125" s="1538"/>
      <c r="FOF125" s="1845"/>
      <c r="FOG125" s="1538"/>
      <c r="FOH125" s="1845"/>
      <c r="FOI125" s="1538"/>
      <c r="FOJ125" s="1845"/>
      <c r="FOK125" s="1538"/>
      <c r="FOL125" s="1845"/>
      <c r="FOM125" s="1538"/>
      <c r="FON125" s="1845"/>
      <c r="FOO125" s="1538"/>
      <c r="FOP125" s="1845"/>
      <c r="FOQ125" s="1538"/>
      <c r="FOR125" s="1845"/>
      <c r="FOS125" s="1538"/>
      <c r="FOT125" s="1845"/>
      <c r="FOU125" s="1538"/>
      <c r="FOV125" s="1845"/>
      <c r="FOW125" s="1538"/>
      <c r="FOX125" s="1845"/>
      <c r="FOY125" s="1538"/>
      <c r="FOZ125" s="1845"/>
      <c r="FPA125" s="1538"/>
      <c r="FPB125" s="1845"/>
      <c r="FPC125" s="1538"/>
      <c r="FPD125" s="1845"/>
      <c r="FPE125" s="1538"/>
      <c r="FPF125" s="1845"/>
      <c r="FPG125" s="1538"/>
      <c r="FPH125" s="1845"/>
      <c r="FPI125" s="1538"/>
      <c r="FPJ125" s="1845"/>
      <c r="FPK125" s="1538"/>
      <c r="FPL125" s="1845"/>
      <c r="FPM125" s="1538"/>
      <c r="FPN125" s="1845"/>
      <c r="FPO125" s="1538"/>
      <c r="FPP125" s="1845"/>
      <c r="FPQ125" s="1538"/>
      <c r="FPR125" s="1845"/>
      <c r="FPS125" s="1538"/>
      <c r="FPT125" s="1845"/>
      <c r="FPU125" s="1538"/>
      <c r="FPV125" s="1845"/>
      <c r="FPW125" s="1538"/>
      <c r="FPX125" s="1845"/>
      <c r="FPY125" s="1538"/>
      <c r="FPZ125" s="1845"/>
      <c r="FQA125" s="1538"/>
      <c r="FQB125" s="1845"/>
      <c r="FQC125" s="1538"/>
      <c r="FQD125" s="1845"/>
      <c r="FQE125" s="1538"/>
      <c r="FQF125" s="1845"/>
      <c r="FQG125" s="1538"/>
      <c r="FQH125" s="1845"/>
      <c r="FQI125" s="1538"/>
      <c r="FQJ125" s="1845"/>
      <c r="FQK125" s="1538"/>
      <c r="FQL125" s="1845"/>
      <c r="FQM125" s="1538"/>
      <c r="FQN125" s="1845"/>
      <c r="FQO125" s="1538"/>
      <c r="FQP125" s="1845"/>
      <c r="FQQ125" s="1538"/>
      <c r="FQR125" s="1845"/>
      <c r="FQS125" s="1538"/>
      <c r="FQT125" s="1845"/>
      <c r="FQU125" s="1538"/>
      <c r="FQV125" s="1845"/>
      <c r="FQW125" s="1538"/>
      <c r="FQX125" s="1845"/>
      <c r="FQY125" s="1538"/>
      <c r="FQZ125" s="1845"/>
      <c r="FRA125" s="1538"/>
      <c r="FRB125" s="1845"/>
      <c r="FRC125" s="1538"/>
      <c r="FRD125" s="1845"/>
      <c r="FRE125" s="1538"/>
      <c r="FRF125" s="1845"/>
      <c r="FRG125" s="1538"/>
      <c r="FRH125" s="1845"/>
      <c r="FRI125" s="1538"/>
      <c r="FRJ125" s="1845"/>
      <c r="FRK125" s="1538"/>
      <c r="FRL125" s="1845"/>
      <c r="FRM125" s="1538"/>
      <c r="FRN125" s="1845"/>
      <c r="FRO125" s="1538"/>
      <c r="FRP125" s="1845"/>
      <c r="FRQ125" s="1538"/>
      <c r="FRR125" s="1845"/>
      <c r="FRS125" s="1538"/>
      <c r="FRT125" s="1845"/>
      <c r="FRU125" s="1538"/>
      <c r="FRV125" s="1845"/>
      <c r="FRW125" s="1538"/>
      <c r="FRX125" s="1845"/>
      <c r="FRY125" s="1538"/>
      <c r="FRZ125" s="1845"/>
      <c r="FSA125" s="1538"/>
      <c r="FSB125" s="1845"/>
      <c r="FSC125" s="1538"/>
      <c r="FSD125" s="1845"/>
      <c r="FSE125" s="1538"/>
      <c r="FSF125" s="1845"/>
      <c r="FSG125" s="1538"/>
      <c r="FSH125" s="1845"/>
      <c r="FSI125" s="1538"/>
      <c r="FSJ125" s="1845"/>
      <c r="FSK125" s="1538"/>
      <c r="FSL125" s="1845"/>
      <c r="FSM125" s="1538"/>
      <c r="FSN125" s="1845"/>
      <c r="FSO125" s="1538"/>
      <c r="FSP125" s="1845"/>
      <c r="FSQ125" s="1538"/>
      <c r="FSR125" s="1845"/>
      <c r="FSS125" s="1538"/>
      <c r="FST125" s="1845"/>
      <c r="FSU125" s="1538"/>
      <c r="FSV125" s="1845"/>
      <c r="FSW125" s="1538"/>
      <c r="FSX125" s="1845"/>
      <c r="FSY125" s="1538"/>
      <c r="FSZ125" s="1845"/>
      <c r="FTA125" s="1538"/>
      <c r="FTB125" s="1845"/>
      <c r="FTC125" s="1538"/>
      <c r="FTD125" s="1845"/>
      <c r="FTE125" s="1538"/>
      <c r="FTF125" s="1845"/>
      <c r="FTG125" s="1538"/>
      <c r="FTH125" s="1845"/>
      <c r="FTI125" s="1538"/>
      <c r="FTJ125" s="1845"/>
      <c r="FTK125" s="1538"/>
      <c r="FTL125" s="1845"/>
      <c r="FTM125" s="1538"/>
      <c r="FTN125" s="1845"/>
      <c r="FTO125" s="1538"/>
      <c r="FTP125" s="1845"/>
      <c r="FTQ125" s="1538"/>
      <c r="FTR125" s="1845"/>
      <c r="FTS125" s="1538"/>
      <c r="FTT125" s="1845"/>
      <c r="FTU125" s="1538"/>
      <c r="FTV125" s="1845"/>
      <c r="FTW125" s="1538"/>
      <c r="FTX125" s="1845"/>
      <c r="FTY125" s="1538"/>
      <c r="FTZ125" s="1845"/>
      <c r="FUA125" s="1538"/>
      <c r="FUB125" s="1845"/>
      <c r="FUC125" s="1538"/>
      <c r="FUD125" s="1845"/>
      <c r="FUE125" s="1538"/>
      <c r="FUF125" s="1845"/>
      <c r="FUG125" s="1538"/>
      <c r="FUH125" s="1845"/>
      <c r="FUI125" s="1538"/>
      <c r="FUJ125" s="1845"/>
      <c r="FUK125" s="1538"/>
      <c r="FUL125" s="1845"/>
      <c r="FUM125" s="1538"/>
      <c r="FUN125" s="1845"/>
      <c r="FUO125" s="1538"/>
      <c r="FUP125" s="1845"/>
      <c r="FUQ125" s="1538"/>
      <c r="FUR125" s="1845"/>
      <c r="FUS125" s="1538"/>
      <c r="FUT125" s="1845"/>
      <c r="FUU125" s="1538"/>
      <c r="FUV125" s="1845"/>
      <c r="FUW125" s="1538"/>
      <c r="FUX125" s="1845"/>
      <c r="FUY125" s="1538"/>
      <c r="FUZ125" s="1845"/>
      <c r="FVA125" s="1538"/>
      <c r="FVB125" s="1845"/>
      <c r="FVC125" s="1538"/>
      <c r="FVD125" s="1845"/>
      <c r="FVE125" s="1538"/>
      <c r="FVF125" s="1845"/>
      <c r="FVG125" s="1538"/>
      <c r="FVH125" s="1845"/>
      <c r="FVI125" s="1538"/>
      <c r="FVJ125" s="1845"/>
      <c r="FVK125" s="1538"/>
      <c r="FVL125" s="1845"/>
      <c r="FVM125" s="1538"/>
      <c r="FVN125" s="1845"/>
      <c r="FVO125" s="1538"/>
      <c r="FVP125" s="1845"/>
      <c r="FVQ125" s="1538"/>
      <c r="FVR125" s="1845"/>
      <c r="FVS125" s="1538"/>
      <c r="FVT125" s="1845"/>
      <c r="FVU125" s="1538"/>
      <c r="FVV125" s="1845"/>
      <c r="FVW125" s="1538"/>
      <c r="FVX125" s="1845"/>
      <c r="FVY125" s="1538"/>
      <c r="FVZ125" s="1845"/>
      <c r="FWA125" s="1538"/>
      <c r="FWB125" s="1845"/>
      <c r="FWC125" s="1538"/>
      <c r="FWD125" s="1845"/>
      <c r="FWE125" s="1538"/>
      <c r="FWF125" s="1845"/>
      <c r="FWG125" s="1538"/>
      <c r="FWH125" s="1845"/>
      <c r="FWI125" s="1538"/>
      <c r="FWJ125" s="1845"/>
      <c r="FWK125" s="1538"/>
      <c r="FWL125" s="1845"/>
      <c r="FWM125" s="1538"/>
      <c r="FWN125" s="1845"/>
      <c r="FWO125" s="1538"/>
      <c r="FWP125" s="1845"/>
      <c r="FWQ125" s="1538"/>
      <c r="FWR125" s="1845"/>
      <c r="FWS125" s="1538"/>
      <c r="FWT125" s="1845"/>
      <c r="FWU125" s="1538"/>
      <c r="FWV125" s="1845"/>
      <c r="FWW125" s="1538"/>
      <c r="FWX125" s="1845"/>
      <c r="FWY125" s="1538"/>
      <c r="FWZ125" s="1845"/>
      <c r="FXA125" s="1538"/>
      <c r="FXB125" s="1845"/>
      <c r="FXC125" s="1538"/>
      <c r="FXD125" s="1845"/>
      <c r="FXE125" s="1538"/>
      <c r="FXF125" s="1845"/>
      <c r="FXG125" s="1538"/>
      <c r="FXH125" s="1845"/>
      <c r="FXI125" s="1538"/>
      <c r="FXJ125" s="1845"/>
      <c r="FXK125" s="1538"/>
      <c r="FXL125" s="1845"/>
      <c r="FXM125" s="1538"/>
      <c r="FXN125" s="1845"/>
      <c r="FXO125" s="1538"/>
      <c r="FXP125" s="1845"/>
      <c r="FXQ125" s="1538"/>
      <c r="FXR125" s="1845"/>
      <c r="FXS125" s="1538"/>
      <c r="FXT125" s="1845"/>
      <c r="FXU125" s="1538"/>
      <c r="FXV125" s="1845"/>
      <c r="FXW125" s="1538"/>
      <c r="FXX125" s="1845"/>
      <c r="FXY125" s="1538"/>
      <c r="FXZ125" s="1845"/>
      <c r="FYA125" s="1538"/>
      <c r="FYB125" s="1845"/>
      <c r="FYC125" s="1538"/>
      <c r="FYD125" s="1845"/>
      <c r="FYE125" s="1538"/>
      <c r="FYF125" s="1845"/>
      <c r="FYG125" s="1538"/>
      <c r="FYH125" s="1845"/>
      <c r="FYI125" s="1538"/>
      <c r="FYJ125" s="1845"/>
      <c r="FYK125" s="1538"/>
      <c r="FYL125" s="1845"/>
      <c r="FYM125" s="1538"/>
      <c r="FYN125" s="1845"/>
      <c r="FYO125" s="1538"/>
      <c r="FYP125" s="1845"/>
      <c r="FYQ125" s="1538"/>
      <c r="FYR125" s="1845"/>
      <c r="FYS125" s="1538"/>
      <c r="FYT125" s="1845"/>
      <c r="FYU125" s="1538"/>
      <c r="FYV125" s="1845"/>
      <c r="FYW125" s="1538"/>
      <c r="FYX125" s="1845"/>
      <c r="FYY125" s="1538"/>
      <c r="FYZ125" s="1845"/>
      <c r="FZA125" s="1538"/>
      <c r="FZB125" s="1845"/>
      <c r="FZC125" s="1538"/>
      <c r="FZD125" s="1845"/>
      <c r="FZE125" s="1538"/>
      <c r="FZF125" s="1845"/>
      <c r="FZG125" s="1538"/>
      <c r="FZH125" s="1845"/>
      <c r="FZI125" s="1538"/>
      <c r="FZJ125" s="1845"/>
      <c r="FZK125" s="1538"/>
      <c r="FZL125" s="1845"/>
      <c r="FZM125" s="1538"/>
      <c r="FZN125" s="1845"/>
      <c r="FZO125" s="1538"/>
      <c r="FZP125" s="1845"/>
      <c r="FZQ125" s="1538"/>
      <c r="FZR125" s="1845"/>
      <c r="FZS125" s="1538"/>
      <c r="FZT125" s="1845"/>
      <c r="FZU125" s="1538"/>
      <c r="FZV125" s="1845"/>
      <c r="FZW125" s="1538"/>
      <c r="FZX125" s="1845"/>
      <c r="FZY125" s="1538"/>
      <c r="FZZ125" s="1845"/>
      <c r="GAA125" s="1538"/>
      <c r="GAB125" s="1845"/>
      <c r="GAC125" s="1538"/>
      <c r="GAD125" s="1845"/>
      <c r="GAE125" s="1538"/>
      <c r="GAF125" s="1845"/>
      <c r="GAG125" s="1538"/>
      <c r="GAH125" s="1845"/>
      <c r="GAI125" s="1538"/>
      <c r="GAJ125" s="1845"/>
      <c r="GAK125" s="1538"/>
      <c r="GAL125" s="1845"/>
      <c r="GAM125" s="1538"/>
      <c r="GAN125" s="1845"/>
      <c r="GAO125" s="1538"/>
      <c r="GAP125" s="1845"/>
      <c r="GAQ125" s="1538"/>
      <c r="GAR125" s="1845"/>
      <c r="GAS125" s="1538"/>
      <c r="GAT125" s="1845"/>
      <c r="GAU125" s="1538"/>
      <c r="GAV125" s="1845"/>
      <c r="GAW125" s="1538"/>
      <c r="GAX125" s="1845"/>
      <c r="GAY125" s="1538"/>
      <c r="GAZ125" s="1845"/>
      <c r="GBA125" s="1538"/>
      <c r="GBB125" s="1845"/>
      <c r="GBC125" s="1538"/>
      <c r="GBD125" s="1845"/>
      <c r="GBE125" s="1538"/>
      <c r="GBF125" s="1845"/>
      <c r="GBG125" s="1538"/>
      <c r="GBH125" s="1845"/>
      <c r="GBI125" s="1538"/>
      <c r="GBJ125" s="1845"/>
      <c r="GBK125" s="1538"/>
      <c r="GBL125" s="1845"/>
      <c r="GBM125" s="1538"/>
      <c r="GBN125" s="1845"/>
      <c r="GBO125" s="1538"/>
      <c r="GBP125" s="1845"/>
      <c r="GBQ125" s="1538"/>
      <c r="GBR125" s="1845"/>
      <c r="GBS125" s="1538"/>
      <c r="GBT125" s="1845"/>
      <c r="GBU125" s="1538"/>
      <c r="GBV125" s="1845"/>
      <c r="GBW125" s="1538"/>
      <c r="GBX125" s="1845"/>
      <c r="GBY125" s="1538"/>
      <c r="GBZ125" s="1845"/>
      <c r="GCA125" s="1538"/>
      <c r="GCB125" s="1845"/>
      <c r="GCC125" s="1538"/>
      <c r="GCD125" s="1845"/>
      <c r="GCE125" s="1538"/>
      <c r="GCF125" s="1845"/>
      <c r="GCG125" s="1538"/>
      <c r="GCH125" s="1845"/>
      <c r="GCI125" s="1538"/>
      <c r="GCJ125" s="1845"/>
      <c r="GCK125" s="1538"/>
      <c r="GCL125" s="1845"/>
      <c r="GCM125" s="1538"/>
      <c r="GCN125" s="1845"/>
      <c r="GCO125" s="1538"/>
      <c r="GCP125" s="1845"/>
      <c r="GCQ125" s="1538"/>
      <c r="GCR125" s="1845"/>
      <c r="GCS125" s="1538"/>
      <c r="GCT125" s="1845"/>
      <c r="GCU125" s="1538"/>
      <c r="GCV125" s="1845"/>
      <c r="GCW125" s="1538"/>
      <c r="GCX125" s="1845"/>
      <c r="GCY125" s="1538"/>
      <c r="GCZ125" s="1845"/>
      <c r="GDA125" s="1538"/>
      <c r="GDB125" s="1845"/>
      <c r="GDC125" s="1538"/>
      <c r="GDD125" s="1845"/>
      <c r="GDE125" s="1538"/>
      <c r="GDF125" s="1845"/>
      <c r="GDG125" s="1538"/>
      <c r="GDH125" s="1845"/>
      <c r="GDI125" s="1538"/>
      <c r="GDJ125" s="1845"/>
      <c r="GDK125" s="1538"/>
      <c r="GDL125" s="1845"/>
      <c r="GDM125" s="1538"/>
      <c r="GDN125" s="1845"/>
      <c r="GDO125" s="1538"/>
      <c r="GDP125" s="1845"/>
      <c r="GDQ125" s="1538"/>
      <c r="GDR125" s="1845"/>
      <c r="GDS125" s="1538"/>
      <c r="GDT125" s="1845"/>
      <c r="GDU125" s="1538"/>
      <c r="GDV125" s="1845"/>
      <c r="GDW125" s="1538"/>
      <c r="GDX125" s="1845"/>
      <c r="GDY125" s="1538"/>
      <c r="GDZ125" s="1845"/>
      <c r="GEA125" s="1538"/>
      <c r="GEB125" s="1845"/>
      <c r="GEC125" s="1538"/>
      <c r="GED125" s="1845"/>
      <c r="GEE125" s="1538"/>
      <c r="GEF125" s="1845"/>
      <c r="GEG125" s="1538"/>
      <c r="GEH125" s="1845"/>
      <c r="GEI125" s="1538"/>
      <c r="GEJ125" s="1845"/>
      <c r="GEK125" s="1538"/>
      <c r="GEL125" s="1845"/>
      <c r="GEM125" s="1538"/>
      <c r="GEN125" s="1845"/>
      <c r="GEO125" s="1538"/>
      <c r="GEP125" s="1845"/>
      <c r="GEQ125" s="1538"/>
      <c r="GER125" s="1845"/>
      <c r="GES125" s="1538"/>
      <c r="GET125" s="1845"/>
      <c r="GEU125" s="1538"/>
      <c r="GEV125" s="1845"/>
      <c r="GEW125" s="1538"/>
      <c r="GEX125" s="1845"/>
      <c r="GEY125" s="1538"/>
      <c r="GEZ125" s="1845"/>
      <c r="GFA125" s="1538"/>
      <c r="GFB125" s="1845"/>
      <c r="GFC125" s="1538"/>
      <c r="GFD125" s="1845"/>
      <c r="GFE125" s="1538"/>
      <c r="GFF125" s="1845"/>
      <c r="GFG125" s="1538"/>
      <c r="GFH125" s="1845"/>
      <c r="GFI125" s="1538"/>
      <c r="GFJ125" s="1845"/>
      <c r="GFK125" s="1538"/>
      <c r="GFL125" s="1845"/>
      <c r="GFM125" s="1538"/>
      <c r="GFN125" s="1845"/>
      <c r="GFO125" s="1538"/>
      <c r="GFP125" s="1845"/>
      <c r="GFQ125" s="1538"/>
      <c r="GFR125" s="1845"/>
      <c r="GFS125" s="1538"/>
      <c r="GFT125" s="1845"/>
      <c r="GFU125" s="1538"/>
      <c r="GFV125" s="1845"/>
      <c r="GFW125" s="1538"/>
      <c r="GFX125" s="1845"/>
      <c r="GFY125" s="1538"/>
      <c r="GFZ125" s="1845"/>
      <c r="GGA125" s="1538"/>
      <c r="GGB125" s="1845"/>
      <c r="GGC125" s="1538"/>
      <c r="GGD125" s="1845"/>
      <c r="GGE125" s="1538"/>
      <c r="GGF125" s="1845"/>
      <c r="GGG125" s="1538"/>
      <c r="GGH125" s="1845"/>
      <c r="GGI125" s="1538"/>
      <c r="GGJ125" s="1845"/>
      <c r="GGK125" s="1538"/>
      <c r="GGL125" s="1845"/>
      <c r="GGM125" s="1538"/>
      <c r="GGN125" s="1845"/>
      <c r="GGO125" s="1538"/>
      <c r="GGP125" s="1845"/>
      <c r="GGQ125" s="1538"/>
      <c r="GGR125" s="1845"/>
      <c r="GGS125" s="1538"/>
      <c r="GGT125" s="1845"/>
      <c r="GGU125" s="1538"/>
      <c r="GGV125" s="1845"/>
      <c r="GGW125" s="1538"/>
      <c r="GGX125" s="1845"/>
      <c r="GGY125" s="1538"/>
      <c r="GGZ125" s="1845"/>
      <c r="GHA125" s="1538"/>
      <c r="GHB125" s="1845"/>
      <c r="GHC125" s="1538"/>
      <c r="GHD125" s="1845"/>
      <c r="GHE125" s="1538"/>
      <c r="GHF125" s="1845"/>
      <c r="GHG125" s="1538"/>
      <c r="GHH125" s="1845"/>
      <c r="GHI125" s="1538"/>
      <c r="GHJ125" s="1845"/>
      <c r="GHK125" s="1538"/>
      <c r="GHL125" s="1845"/>
      <c r="GHM125" s="1538"/>
      <c r="GHN125" s="1845"/>
      <c r="GHO125" s="1538"/>
      <c r="GHP125" s="1845"/>
      <c r="GHQ125" s="1538"/>
      <c r="GHR125" s="1845"/>
      <c r="GHS125" s="1538"/>
      <c r="GHT125" s="1845"/>
      <c r="GHU125" s="1538"/>
      <c r="GHV125" s="1845"/>
      <c r="GHW125" s="1538"/>
      <c r="GHX125" s="1845"/>
      <c r="GHY125" s="1538"/>
      <c r="GHZ125" s="1845"/>
      <c r="GIA125" s="1538"/>
      <c r="GIB125" s="1845"/>
      <c r="GIC125" s="1538"/>
      <c r="GID125" s="1845"/>
      <c r="GIE125" s="1538"/>
      <c r="GIF125" s="1845"/>
      <c r="GIG125" s="1538"/>
      <c r="GIH125" s="1845"/>
      <c r="GII125" s="1538"/>
      <c r="GIJ125" s="1845"/>
      <c r="GIK125" s="1538"/>
      <c r="GIL125" s="1845"/>
      <c r="GIM125" s="1538"/>
      <c r="GIN125" s="1845"/>
      <c r="GIO125" s="1538"/>
      <c r="GIP125" s="1845"/>
      <c r="GIQ125" s="1538"/>
      <c r="GIR125" s="1845"/>
      <c r="GIS125" s="1538"/>
      <c r="GIT125" s="1845"/>
      <c r="GIU125" s="1538"/>
      <c r="GIV125" s="1845"/>
      <c r="GIW125" s="1538"/>
      <c r="GIX125" s="1845"/>
      <c r="GIY125" s="1538"/>
      <c r="GIZ125" s="1845"/>
      <c r="GJA125" s="1538"/>
      <c r="GJB125" s="1845"/>
      <c r="GJC125" s="1538"/>
      <c r="GJD125" s="1845"/>
      <c r="GJE125" s="1538"/>
      <c r="GJF125" s="1845"/>
      <c r="GJG125" s="1538"/>
      <c r="GJH125" s="1845"/>
      <c r="GJI125" s="1538"/>
      <c r="GJJ125" s="1845"/>
      <c r="GJK125" s="1538"/>
      <c r="GJL125" s="1845"/>
      <c r="GJM125" s="1538"/>
      <c r="GJN125" s="1845"/>
      <c r="GJO125" s="1538"/>
      <c r="GJP125" s="1845"/>
      <c r="GJQ125" s="1538"/>
      <c r="GJR125" s="1845"/>
      <c r="GJS125" s="1538"/>
      <c r="GJT125" s="1845"/>
      <c r="GJU125" s="1538"/>
      <c r="GJV125" s="1845"/>
      <c r="GJW125" s="1538"/>
      <c r="GJX125" s="1845"/>
      <c r="GJY125" s="1538"/>
      <c r="GJZ125" s="1845"/>
      <c r="GKA125" s="1538"/>
      <c r="GKB125" s="1845"/>
      <c r="GKC125" s="1538"/>
      <c r="GKD125" s="1845"/>
      <c r="GKE125" s="1538"/>
      <c r="GKF125" s="1845"/>
      <c r="GKG125" s="1538"/>
      <c r="GKH125" s="1845"/>
      <c r="GKI125" s="1538"/>
      <c r="GKJ125" s="1845"/>
      <c r="GKK125" s="1538"/>
      <c r="GKL125" s="1845"/>
      <c r="GKM125" s="1538"/>
      <c r="GKN125" s="1845"/>
      <c r="GKO125" s="1538"/>
      <c r="GKP125" s="1845"/>
      <c r="GKQ125" s="1538"/>
      <c r="GKR125" s="1845"/>
      <c r="GKS125" s="1538"/>
      <c r="GKT125" s="1845"/>
      <c r="GKU125" s="1538"/>
      <c r="GKV125" s="1845"/>
      <c r="GKW125" s="1538"/>
      <c r="GKX125" s="1845"/>
      <c r="GKY125" s="1538"/>
      <c r="GKZ125" s="1845"/>
      <c r="GLA125" s="1538"/>
      <c r="GLB125" s="1845"/>
      <c r="GLC125" s="1538"/>
      <c r="GLD125" s="1845"/>
      <c r="GLE125" s="1538"/>
      <c r="GLF125" s="1845"/>
      <c r="GLG125" s="1538"/>
      <c r="GLH125" s="1845"/>
      <c r="GLI125" s="1538"/>
      <c r="GLJ125" s="1845"/>
      <c r="GLK125" s="1538"/>
      <c r="GLL125" s="1845"/>
      <c r="GLM125" s="1538"/>
      <c r="GLN125" s="1845"/>
      <c r="GLO125" s="1538"/>
      <c r="GLP125" s="1845"/>
      <c r="GLQ125" s="1538"/>
      <c r="GLR125" s="1845"/>
      <c r="GLS125" s="1538"/>
      <c r="GLT125" s="1845"/>
      <c r="GLU125" s="1538"/>
      <c r="GLV125" s="1845"/>
      <c r="GLW125" s="1538"/>
      <c r="GLX125" s="1845"/>
      <c r="GLY125" s="1538"/>
      <c r="GLZ125" s="1845"/>
      <c r="GMA125" s="1538"/>
      <c r="GMB125" s="1845"/>
      <c r="GMC125" s="1538"/>
      <c r="GMD125" s="1845"/>
      <c r="GME125" s="1538"/>
      <c r="GMF125" s="1845"/>
      <c r="GMG125" s="1538"/>
      <c r="GMH125" s="1845"/>
      <c r="GMI125" s="1538"/>
      <c r="GMJ125" s="1845"/>
      <c r="GMK125" s="1538"/>
      <c r="GML125" s="1845"/>
      <c r="GMM125" s="1538"/>
      <c r="GMN125" s="1845"/>
      <c r="GMO125" s="1538"/>
      <c r="GMP125" s="1845"/>
      <c r="GMQ125" s="1538"/>
      <c r="GMR125" s="1845"/>
      <c r="GMS125" s="1538"/>
      <c r="GMT125" s="1845"/>
      <c r="GMU125" s="1538"/>
      <c r="GMV125" s="1845"/>
      <c r="GMW125" s="1538"/>
      <c r="GMX125" s="1845"/>
      <c r="GMY125" s="1538"/>
      <c r="GMZ125" s="1845"/>
      <c r="GNA125" s="1538"/>
      <c r="GNB125" s="1845"/>
      <c r="GNC125" s="1538"/>
      <c r="GND125" s="1845"/>
      <c r="GNE125" s="1538"/>
      <c r="GNF125" s="1845"/>
      <c r="GNG125" s="1538"/>
      <c r="GNH125" s="1845"/>
      <c r="GNI125" s="1538"/>
      <c r="GNJ125" s="1845"/>
      <c r="GNK125" s="1538"/>
      <c r="GNL125" s="1845"/>
      <c r="GNM125" s="1538"/>
      <c r="GNN125" s="1845"/>
      <c r="GNO125" s="1538"/>
      <c r="GNP125" s="1845"/>
      <c r="GNQ125" s="1538"/>
      <c r="GNR125" s="1845"/>
      <c r="GNS125" s="1538"/>
      <c r="GNT125" s="1845"/>
      <c r="GNU125" s="1538"/>
      <c r="GNV125" s="1845"/>
      <c r="GNW125" s="1538"/>
      <c r="GNX125" s="1845"/>
      <c r="GNY125" s="1538"/>
      <c r="GNZ125" s="1845"/>
      <c r="GOA125" s="1538"/>
      <c r="GOB125" s="1845"/>
      <c r="GOC125" s="1538"/>
      <c r="GOD125" s="1845"/>
      <c r="GOE125" s="1538"/>
      <c r="GOF125" s="1845"/>
      <c r="GOG125" s="1538"/>
      <c r="GOH125" s="1845"/>
      <c r="GOI125" s="1538"/>
      <c r="GOJ125" s="1845"/>
      <c r="GOK125" s="1538"/>
      <c r="GOL125" s="1845"/>
      <c r="GOM125" s="1538"/>
      <c r="GON125" s="1845"/>
      <c r="GOO125" s="1538"/>
      <c r="GOP125" s="1845"/>
      <c r="GOQ125" s="1538"/>
      <c r="GOR125" s="1845"/>
      <c r="GOS125" s="1538"/>
      <c r="GOT125" s="1845"/>
      <c r="GOU125" s="1538"/>
      <c r="GOV125" s="1845"/>
      <c r="GOW125" s="1538"/>
      <c r="GOX125" s="1845"/>
      <c r="GOY125" s="1538"/>
      <c r="GOZ125" s="1845"/>
      <c r="GPA125" s="1538"/>
      <c r="GPB125" s="1845"/>
      <c r="GPC125" s="1538"/>
      <c r="GPD125" s="1845"/>
      <c r="GPE125" s="1538"/>
      <c r="GPF125" s="1845"/>
      <c r="GPG125" s="1538"/>
      <c r="GPH125" s="1845"/>
      <c r="GPI125" s="1538"/>
      <c r="GPJ125" s="1845"/>
      <c r="GPK125" s="1538"/>
      <c r="GPL125" s="1845"/>
      <c r="GPM125" s="1538"/>
      <c r="GPN125" s="1845"/>
      <c r="GPO125" s="1538"/>
      <c r="GPP125" s="1845"/>
      <c r="GPQ125" s="1538"/>
      <c r="GPR125" s="1845"/>
      <c r="GPS125" s="1538"/>
      <c r="GPT125" s="1845"/>
      <c r="GPU125" s="1538"/>
      <c r="GPV125" s="1845"/>
      <c r="GPW125" s="1538"/>
      <c r="GPX125" s="1845"/>
      <c r="GPY125" s="1538"/>
      <c r="GPZ125" s="1845"/>
      <c r="GQA125" s="1538"/>
      <c r="GQB125" s="1845"/>
      <c r="GQC125" s="1538"/>
      <c r="GQD125" s="1845"/>
      <c r="GQE125" s="1538"/>
      <c r="GQF125" s="1845"/>
      <c r="GQG125" s="1538"/>
      <c r="GQH125" s="1845"/>
      <c r="GQI125" s="1538"/>
      <c r="GQJ125" s="1845"/>
      <c r="GQK125" s="1538"/>
      <c r="GQL125" s="1845"/>
      <c r="GQM125" s="1538"/>
      <c r="GQN125" s="1845"/>
      <c r="GQO125" s="1538"/>
      <c r="GQP125" s="1845"/>
      <c r="GQQ125" s="1538"/>
      <c r="GQR125" s="1845"/>
      <c r="GQS125" s="1538"/>
      <c r="GQT125" s="1845"/>
      <c r="GQU125" s="1538"/>
      <c r="GQV125" s="1845"/>
      <c r="GQW125" s="1538"/>
      <c r="GQX125" s="1845"/>
      <c r="GQY125" s="1538"/>
      <c r="GQZ125" s="1845"/>
      <c r="GRA125" s="1538"/>
      <c r="GRB125" s="1845"/>
      <c r="GRC125" s="1538"/>
      <c r="GRD125" s="1845"/>
      <c r="GRE125" s="1538"/>
      <c r="GRF125" s="1845"/>
      <c r="GRG125" s="1538"/>
      <c r="GRH125" s="1845"/>
      <c r="GRI125" s="1538"/>
      <c r="GRJ125" s="1845"/>
      <c r="GRK125" s="1538"/>
      <c r="GRL125" s="1845"/>
      <c r="GRM125" s="1538"/>
      <c r="GRN125" s="1845"/>
      <c r="GRO125" s="1538"/>
      <c r="GRP125" s="1845"/>
      <c r="GRQ125" s="1538"/>
      <c r="GRR125" s="1845"/>
      <c r="GRS125" s="1538"/>
      <c r="GRT125" s="1845"/>
      <c r="GRU125" s="1538"/>
      <c r="GRV125" s="1845"/>
      <c r="GRW125" s="1538"/>
      <c r="GRX125" s="1845"/>
      <c r="GRY125" s="1538"/>
      <c r="GRZ125" s="1845"/>
      <c r="GSA125" s="1538"/>
      <c r="GSB125" s="1845"/>
      <c r="GSC125" s="1538"/>
      <c r="GSD125" s="1845"/>
      <c r="GSE125" s="1538"/>
      <c r="GSF125" s="1845"/>
      <c r="GSG125" s="1538"/>
      <c r="GSH125" s="1845"/>
      <c r="GSI125" s="1538"/>
      <c r="GSJ125" s="1845"/>
      <c r="GSK125" s="1538"/>
      <c r="GSL125" s="1845"/>
      <c r="GSM125" s="1538"/>
      <c r="GSN125" s="1845"/>
      <c r="GSO125" s="1538"/>
      <c r="GSP125" s="1845"/>
      <c r="GSQ125" s="1538"/>
      <c r="GSR125" s="1845"/>
      <c r="GSS125" s="1538"/>
      <c r="GST125" s="1845"/>
      <c r="GSU125" s="1538"/>
      <c r="GSV125" s="1845"/>
      <c r="GSW125" s="1538"/>
      <c r="GSX125" s="1845"/>
      <c r="GSY125" s="1538"/>
      <c r="GSZ125" s="1845"/>
      <c r="GTA125" s="1538"/>
      <c r="GTB125" s="1845"/>
      <c r="GTC125" s="1538"/>
      <c r="GTD125" s="1845"/>
      <c r="GTE125" s="1538"/>
      <c r="GTF125" s="1845"/>
      <c r="GTG125" s="1538"/>
      <c r="GTH125" s="1845"/>
      <c r="GTI125" s="1538"/>
      <c r="GTJ125" s="1845"/>
      <c r="GTK125" s="1538"/>
      <c r="GTL125" s="1845"/>
      <c r="GTM125" s="1538"/>
      <c r="GTN125" s="1845"/>
      <c r="GTO125" s="1538"/>
      <c r="GTP125" s="1845"/>
      <c r="GTQ125" s="1538"/>
      <c r="GTR125" s="1845"/>
      <c r="GTS125" s="1538"/>
      <c r="GTT125" s="1845"/>
      <c r="GTU125" s="1538"/>
      <c r="GTV125" s="1845"/>
      <c r="GTW125" s="1538"/>
      <c r="GTX125" s="1845"/>
      <c r="GTY125" s="1538"/>
      <c r="GTZ125" s="1845"/>
      <c r="GUA125" s="1538"/>
      <c r="GUB125" s="1845"/>
      <c r="GUC125" s="1538"/>
      <c r="GUD125" s="1845"/>
      <c r="GUE125" s="1538"/>
      <c r="GUF125" s="1845"/>
      <c r="GUG125" s="1538"/>
      <c r="GUH125" s="1845"/>
      <c r="GUI125" s="1538"/>
      <c r="GUJ125" s="1845"/>
      <c r="GUK125" s="1538"/>
      <c r="GUL125" s="1845"/>
      <c r="GUM125" s="1538"/>
      <c r="GUN125" s="1845"/>
      <c r="GUO125" s="1538"/>
      <c r="GUP125" s="1845"/>
      <c r="GUQ125" s="1538"/>
      <c r="GUR125" s="1845"/>
      <c r="GUS125" s="1538"/>
      <c r="GUT125" s="1845"/>
      <c r="GUU125" s="1538"/>
      <c r="GUV125" s="1845"/>
      <c r="GUW125" s="1538"/>
      <c r="GUX125" s="1845"/>
      <c r="GUY125" s="1538"/>
      <c r="GUZ125" s="1845"/>
      <c r="GVA125" s="1538"/>
      <c r="GVB125" s="1845"/>
      <c r="GVC125" s="1538"/>
      <c r="GVD125" s="1845"/>
      <c r="GVE125" s="1538"/>
      <c r="GVF125" s="1845"/>
      <c r="GVG125" s="1538"/>
      <c r="GVH125" s="1845"/>
      <c r="GVI125" s="1538"/>
      <c r="GVJ125" s="1845"/>
      <c r="GVK125" s="1538"/>
      <c r="GVL125" s="1845"/>
      <c r="GVM125" s="1538"/>
      <c r="GVN125" s="1845"/>
      <c r="GVO125" s="1538"/>
      <c r="GVP125" s="1845"/>
      <c r="GVQ125" s="1538"/>
      <c r="GVR125" s="1845"/>
      <c r="GVS125" s="1538"/>
      <c r="GVT125" s="1845"/>
      <c r="GVU125" s="1538"/>
      <c r="GVV125" s="1845"/>
      <c r="GVW125" s="1538"/>
      <c r="GVX125" s="1845"/>
      <c r="GVY125" s="1538"/>
      <c r="GVZ125" s="1845"/>
      <c r="GWA125" s="1538"/>
      <c r="GWB125" s="1845"/>
      <c r="GWC125" s="1538"/>
      <c r="GWD125" s="1845"/>
      <c r="GWE125" s="1538"/>
      <c r="GWF125" s="1845"/>
      <c r="GWG125" s="1538"/>
      <c r="GWH125" s="1845"/>
      <c r="GWI125" s="1538"/>
      <c r="GWJ125" s="1845"/>
      <c r="GWK125" s="1538"/>
      <c r="GWL125" s="1845"/>
      <c r="GWM125" s="1538"/>
      <c r="GWN125" s="1845"/>
      <c r="GWO125" s="1538"/>
      <c r="GWP125" s="1845"/>
      <c r="GWQ125" s="1538"/>
      <c r="GWR125" s="1845"/>
      <c r="GWS125" s="1538"/>
      <c r="GWT125" s="1845"/>
      <c r="GWU125" s="1538"/>
      <c r="GWV125" s="1845"/>
      <c r="GWW125" s="1538"/>
      <c r="GWX125" s="1845"/>
      <c r="GWY125" s="1538"/>
      <c r="GWZ125" s="1845"/>
      <c r="GXA125" s="1538"/>
      <c r="GXB125" s="1845"/>
      <c r="GXC125" s="1538"/>
      <c r="GXD125" s="1845"/>
      <c r="GXE125" s="1538"/>
      <c r="GXF125" s="1845"/>
      <c r="GXG125" s="1538"/>
      <c r="GXH125" s="1845"/>
      <c r="GXI125" s="1538"/>
      <c r="GXJ125" s="1845"/>
      <c r="GXK125" s="1538"/>
      <c r="GXL125" s="1845"/>
      <c r="GXM125" s="1538"/>
      <c r="GXN125" s="1845"/>
      <c r="GXO125" s="1538"/>
      <c r="GXP125" s="1845"/>
      <c r="GXQ125" s="1538"/>
      <c r="GXR125" s="1845"/>
      <c r="GXS125" s="1538"/>
      <c r="GXT125" s="1845"/>
      <c r="GXU125" s="1538"/>
      <c r="GXV125" s="1845"/>
      <c r="GXW125" s="1538"/>
      <c r="GXX125" s="1845"/>
      <c r="GXY125" s="1538"/>
      <c r="GXZ125" s="1845"/>
      <c r="GYA125" s="1538"/>
      <c r="GYB125" s="1845"/>
      <c r="GYC125" s="1538"/>
      <c r="GYD125" s="1845"/>
      <c r="GYE125" s="1538"/>
      <c r="GYF125" s="1845"/>
      <c r="GYG125" s="1538"/>
      <c r="GYH125" s="1845"/>
      <c r="GYI125" s="1538"/>
      <c r="GYJ125" s="1845"/>
      <c r="GYK125" s="1538"/>
      <c r="GYL125" s="1845"/>
      <c r="GYM125" s="1538"/>
      <c r="GYN125" s="1845"/>
      <c r="GYO125" s="1538"/>
      <c r="GYP125" s="1845"/>
      <c r="GYQ125" s="1538"/>
      <c r="GYR125" s="1845"/>
      <c r="GYS125" s="1538"/>
      <c r="GYT125" s="1845"/>
      <c r="GYU125" s="1538"/>
      <c r="GYV125" s="1845"/>
      <c r="GYW125" s="1538"/>
      <c r="GYX125" s="1845"/>
      <c r="GYY125" s="1538"/>
      <c r="GYZ125" s="1845"/>
      <c r="GZA125" s="1538"/>
      <c r="GZB125" s="1845"/>
      <c r="GZC125" s="1538"/>
      <c r="GZD125" s="1845"/>
      <c r="GZE125" s="1538"/>
      <c r="GZF125" s="1845"/>
      <c r="GZG125" s="1538"/>
      <c r="GZH125" s="1845"/>
      <c r="GZI125" s="1538"/>
      <c r="GZJ125" s="1845"/>
      <c r="GZK125" s="1538"/>
      <c r="GZL125" s="1845"/>
      <c r="GZM125" s="1538"/>
      <c r="GZN125" s="1845"/>
      <c r="GZO125" s="1538"/>
      <c r="GZP125" s="1845"/>
      <c r="GZQ125" s="1538"/>
      <c r="GZR125" s="1845"/>
      <c r="GZS125" s="1538"/>
      <c r="GZT125" s="1845"/>
      <c r="GZU125" s="1538"/>
      <c r="GZV125" s="1845"/>
      <c r="GZW125" s="1538"/>
      <c r="GZX125" s="1845"/>
      <c r="GZY125" s="1538"/>
      <c r="GZZ125" s="1845"/>
      <c r="HAA125" s="1538"/>
      <c r="HAB125" s="1845"/>
      <c r="HAC125" s="1538"/>
      <c r="HAD125" s="1845"/>
      <c r="HAE125" s="1538"/>
      <c r="HAF125" s="1845"/>
      <c r="HAG125" s="1538"/>
      <c r="HAH125" s="1845"/>
      <c r="HAI125" s="1538"/>
      <c r="HAJ125" s="1845"/>
      <c r="HAK125" s="1538"/>
      <c r="HAL125" s="1845"/>
      <c r="HAM125" s="1538"/>
      <c r="HAN125" s="1845"/>
      <c r="HAO125" s="1538"/>
      <c r="HAP125" s="1845"/>
      <c r="HAQ125" s="1538"/>
      <c r="HAR125" s="1845"/>
      <c r="HAS125" s="1538"/>
      <c r="HAT125" s="1845"/>
      <c r="HAU125" s="1538"/>
      <c r="HAV125" s="1845"/>
      <c r="HAW125" s="1538"/>
      <c r="HAX125" s="1845"/>
      <c r="HAY125" s="1538"/>
      <c r="HAZ125" s="1845"/>
      <c r="HBA125" s="1538"/>
      <c r="HBB125" s="1845"/>
      <c r="HBC125" s="1538"/>
      <c r="HBD125" s="1845"/>
      <c r="HBE125" s="1538"/>
      <c r="HBF125" s="1845"/>
      <c r="HBG125" s="1538"/>
      <c r="HBH125" s="1845"/>
      <c r="HBI125" s="1538"/>
      <c r="HBJ125" s="1845"/>
      <c r="HBK125" s="1538"/>
      <c r="HBL125" s="1845"/>
      <c r="HBM125" s="1538"/>
      <c r="HBN125" s="1845"/>
      <c r="HBO125" s="1538"/>
      <c r="HBP125" s="1845"/>
      <c r="HBQ125" s="1538"/>
      <c r="HBR125" s="1845"/>
      <c r="HBS125" s="1538"/>
      <c r="HBT125" s="1845"/>
      <c r="HBU125" s="1538"/>
      <c r="HBV125" s="1845"/>
      <c r="HBW125" s="1538"/>
      <c r="HBX125" s="1845"/>
      <c r="HBY125" s="1538"/>
      <c r="HBZ125" s="1845"/>
      <c r="HCA125" s="1538"/>
      <c r="HCB125" s="1845"/>
      <c r="HCC125" s="1538"/>
      <c r="HCD125" s="1845"/>
      <c r="HCE125" s="1538"/>
      <c r="HCF125" s="1845"/>
      <c r="HCG125" s="1538"/>
      <c r="HCH125" s="1845"/>
      <c r="HCI125" s="1538"/>
      <c r="HCJ125" s="1845"/>
      <c r="HCK125" s="1538"/>
      <c r="HCL125" s="1845"/>
      <c r="HCM125" s="1538"/>
      <c r="HCN125" s="1845"/>
      <c r="HCO125" s="1538"/>
      <c r="HCP125" s="1845"/>
      <c r="HCQ125" s="1538"/>
      <c r="HCR125" s="1845"/>
      <c r="HCS125" s="1538"/>
      <c r="HCT125" s="1845"/>
      <c r="HCU125" s="1538"/>
      <c r="HCV125" s="1845"/>
      <c r="HCW125" s="1538"/>
      <c r="HCX125" s="1845"/>
      <c r="HCY125" s="1538"/>
      <c r="HCZ125" s="1845"/>
      <c r="HDA125" s="1538"/>
      <c r="HDB125" s="1845"/>
      <c r="HDC125" s="1538"/>
      <c r="HDD125" s="1845"/>
      <c r="HDE125" s="1538"/>
      <c r="HDF125" s="1845"/>
      <c r="HDG125" s="1538"/>
      <c r="HDH125" s="1845"/>
      <c r="HDI125" s="1538"/>
      <c r="HDJ125" s="1845"/>
      <c r="HDK125" s="1538"/>
      <c r="HDL125" s="1845"/>
      <c r="HDM125" s="1538"/>
      <c r="HDN125" s="1845"/>
      <c r="HDO125" s="1538"/>
      <c r="HDP125" s="1845"/>
      <c r="HDQ125" s="1538"/>
      <c r="HDR125" s="1845"/>
      <c r="HDS125" s="1538"/>
      <c r="HDT125" s="1845"/>
      <c r="HDU125" s="1538"/>
      <c r="HDV125" s="1845"/>
      <c r="HDW125" s="1538"/>
      <c r="HDX125" s="1845"/>
      <c r="HDY125" s="1538"/>
      <c r="HDZ125" s="1845"/>
      <c r="HEA125" s="1538"/>
      <c r="HEB125" s="1845"/>
      <c r="HEC125" s="1538"/>
      <c r="HED125" s="1845"/>
      <c r="HEE125" s="1538"/>
      <c r="HEF125" s="1845"/>
      <c r="HEG125" s="1538"/>
      <c r="HEH125" s="1845"/>
      <c r="HEI125" s="1538"/>
      <c r="HEJ125" s="1845"/>
      <c r="HEK125" s="1538"/>
      <c r="HEL125" s="1845"/>
      <c r="HEM125" s="1538"/>
      <c r="HEN125" s="1845"/>
      <c r="HEO125" s="1538"/>
      <c r="HEP125" s="1845"/>
      <c r="HEQ125" s="1538"/>
      <c r="HER125" s="1845"/>
      <c r="HES125" s="1538"/>
      <c r="HET125" s="1845"/>
      <c r="HEU125" s="1538"/>
      <c r="HEV125" s="1845"/>
      <c r="HEW125" s="1538"/>
      <c r="HEX125" s="1845"/>
      <c r="HEY125" s="1538"/>
      <c r="HEZ125" s="1845"/>
      <c r="HFA125" s="1538"/>
      <c r="HFB125" s="1845"/>
      <c r="HFC125" s="1538"/>
      <c r="HFD125" s="1845"/>
      <c r="HFE125" s="1538"/>
      <c r="HFF125" s="1845"/>
      <c r="HFG125" s="1538"/>
      <c r="HFH125" s="1845"/>
      <c r="HFI125" s="1538"/>
      <c r="HFJ125" s="1845"/>
      <c r="HFK125" s="1538"/>
      <c r="HFL125" s="1845"/>
      <c r="HFM125" s="1538"/>
      <c r="HFN125" s="1845"/>
      <c r="HFO125" s="1538"/>
      <c r="HFP125" s="1845"/>
      <c r="HFQ125" s="1538"/>
      <c r="HFR125" s="1845"/>
      <c r="HFS125" s="1538"/>
      <c r="HFT125" s="1845"/>
      <c r="HFU125" s="1538"/>
      <c r="HFV125" s="1845"/>
      <c r="HFW125" s="1538"/>
      <c r="HFX125" s="1845"/>
      <c r="HFY125" s="1538"/>
      <c r="HFZ125" s="1845"/>
      <c r="HGA125" s="1538"/>
      <c r="HGB125" s="1845"/>
      <c r="HGC125" s="1538"/>
      <c r="HGD125" s="1845"/>
      <c r="HGE125" s="1538"/>
      <c r="HGF125" s="1845"/>
      <c r="HGG125" s="1538"/>
      <c r="HGH125" s="1845"/>
      <c r="HGI125" s="1538"/>
      <c r="HGJ125" s="1845"/>
      <c r="HGK125" s="1538"/>
      <c r="HGL125" s="1845"/>
      <c r="HGM125" s="1538"/>
      <c r="HGN125" s="1845"/>
      <c r="HGO125" s="1538"/>
      <c r="HGP125" s="1845"/>
      <c r="HGQ125" s="1538"/>
      <c r="HGR125" s="1845"/>
      <c r="HGS125" s="1538"/>
      <c r="HGT125" s="1845"/>
      <c r="HGU125" s="1538"/>
      <c r="HGV125" s="1845"/>
      <c r="HGW125" s="1538"/>
      <c r="HGX125" s="1845"/>
      <c r="HGY125" s="1538"/>
      <c r="HGZ125" s="1845"/>
      <c r="HHA125" s="1538"/>
      <c r="HHB125" s="1845"/>
      <c r="HHC125" s="1538"/>
      <c r="HHD125" s="1845"/>
      <c r="HHE125" s="1538"/>
      <c r="HHF125" s="1845"/>
      <c r="HHG125" s="1538"/>
      <c r="HHH125" s="1845"/>
      <c r="HHI125" s="1538"/>
      <c r="HHJ125" s="1845"/>
      <c r="HHK125" s="1538"/>
      <c r="HHL125" s="1845"/>
      <c r="HHM125" s="1538"/>
      <c r="HHN125" s="1845"/>
      <c r="HHO125" s="1538"/>
      <c r="HHP125" s="1845"/>
      <c r="HHQ125" s="1538"/>
      <c r="HHR125" s="1845"/>
      <c r="HHS125" s="1538"/>
      <c r="HHT125" s="1845"/>
      <c r="HHU125" s="1538"/>
      <c r="HHV125" s="1845"/>
      <c r="HHW125" s="1538"/>
      <c r="HHX125" s="1845"/>
      <c r="HHY125" s="1538"/>
      <c r="HHZ125" s="1845"/>
      <c r="HIA125" s="1538"/>
      <c r="HIB125" s="1845"/>
      <c r="HIC125" s="1538"/>
      <c r="HID125" s="1845"/>
      <c r="HIE125" s="1538"/>
      <c r="HIF125" s="1845"/>
      <c r="HIG125" s="1538"/>
      <c r="HIH125" s="1845"/>
      <c r="HII125" s="1538"/>
      <c r="HIJ125" s="1845"/>
      <c r="HIK125" s="1538"/>
      <c r="HIL125" s="1845"/>
      <c r="HIM125" s="1538"/>
      <c r="HIN125" s="1845"/>
      <c r="HIO125" s="1538"/>
      <c r="HIP125" s="1845"/>
      <c r="HIQ125" s="1538"/>
      <c r="HIR125" s="1845"/>
      <c r="HIS125" s="1538"/>
      <c r="HIT125" s="1845"/>
      <c r="HIU125" s="1538"/>
      <c r="HIV125" s="1845"/>
      <c r="HIW125" s="1538"/>
      <c r="HIX125" s="1845"/>
      <c r="HIY125" s="1538"/>
      <c r="HIZ125" s="1845"/>
      <c r="HJA125" s="1538"/>
      <c r="HJB125" s="1845"/>
      <c r="HJC125" s="1538"/>
      <c r="HJD125" s="1845"/>
      <c r="HJE125" s="1538"/>
      <c r="HJF125" s="1845"/>
      <c r="HJG125" s="1538"/>
      <c r="HJH125" s="1845"/>
      <c r="HJI125" s="1538"/>
      <c r="HJJ125" s="1845"/>
      <c r="HJK125" s="1538"/>
      <c r="HJL125" s="1845"/>
      <c r="HJM125" s="1538"/>
      <c r="HJN125" s="1845"/>
      <c r="HJO125" s="1538"/>
      <c r="HJP125" s="1845"/>
      <c r="HJQ125" s="1538"/>
      <c r="HJR125" s="1845"/>
      <c r="HJS125" s="1538"/>
      <c r="HJT125" s="1845"/>
      <c r="HJU125" s="1538"/>
      <c r="HJV125" s="1845"/>
      <c r="HJW125" s="1538"/>
      <c r="HJX125" s="1845"/>
      <c r="HJY125" s="1538"/>
      <c r="HJZ125" s="1845"/>
      <c r="HKA125" s="1538"/>
      <c r="HKB125" s="1845"/>
      <c r="HKC125" s="1538"/>
      <c r="HKD125" s="1845"/>
      <c r="HKE125" s="1538"/>
      <c r="HKF125" s="1845"/>
      <c r="HKG125" s="1538"/>
      <c r="HKH125" s="1845"/>
      <c r="HKI125" s="1538"/>
      <c r="HKJ125" s="1845"/>
      <c r="HKK125" s="1538"/>
      <c r="HKL125" s="1845"/>
      <c r="HKM125" s="1538"/>
      <c r="HKN125" s="1845"/>
      <c r="HKO125" s="1538"/>
      <c r="HKP125" s="1845"/>
      <c r="HKQ125" s="1538"/>
      <c r="HKR125" s="1845"/>
      <c r="HKS125" s="1538"/>
      <c r="HKT125" s="1845"/>
      <c r="HKU125" s="1538"/>
      <c r="HKV125" s="1845"/>
      <c r="HKW125" s="1538"/>
      <c r="HKX125" s="1845"/>
      <c r="HKY125" s="1538"/>
      <c r="HKZ125" s="1845"/>
      <c r="HLA125" s="1538"/>
      <c r="HLB125" s="1845"/>
      <c r="HLC125" s="1538"/>
      <c r="HLD125" s="1845"/>
      <c r="HLE125" s="1538"/>
      <c r="HLF125" s="1845"/>
      <c r="HLG125" s="1538"/>
      <c r="HLH125" s="1845"/>
      <c r="HLI125" s="1538"/>
      <c r="HLJ125" s="1845"/>
      <c r="HLK125" s="1538"/>
      <c r="HLL125" s="1845"/>
      <c r="HLM125" s="1538"/>
      <c r="HLN125" s="1845"/>
      <c r="HLO125" s="1538"/>
      <c r="HLP125" s="1845"/>
      <c r="HLQ125" s="1538"/>
      <c r="HLR125" s="1845"/>
      <c r="HLS125" s="1538"/>
      <c r="HLT125" s="1845"/>
      <c r="HLU125" s="1538"/>
      <c r="HLV125" s="1845"/>
      <c r="HLW125" s="1538"/>
      <c r="HLX125" s="1845"/>
      <c r="HLY125" s="1538"/>
      <c r="HLZ125" s="1845"/>
      <c r="HMA125" s="1538"/>
      <c r="HMB125" s="1845"/>
      <c r="HMC125" s="1538"/>
      <c r="HMD125" s="1845"/>
      <c r="HME125" s="1538"/>
      <c r="HMF125" s="1845"/>
      <c r="HMG125" s="1538"/>
      <c r="HMH125" s="1845"/>
      <c r="HMI125" s="1538"/>
      <c r="HMJ125" s="1845"/>
      <c r="HMK125" s="1538"/>
      <c r="HML125" s="1845"/>
      <c r="HMM125" s="1538"/>
      <c r="HMN125" s="1845"/>
      <c r="HMO125" s="1538"/>
      <c r="HMP125" s="1845"/>
      <c r="HMQ125" s="1538"/>
      <c r="HMR125" s="1845"/>
      <c r="HMS125" s="1538"/>
      <c r="HMT125" s="1845"/>
      <c r="HMU125" s="1538"/>
      <c r="HMV125" s="1845"/>
      <c r="HMW125" s="1538"/>
      <c r="HMX125" s="1845"/>
      <c r="HMY125" s="1538"/>
      <c r="HMZ125" s="1845"/>
      <c r="HNA125" s="1538"/>
      <c r="HNB125" s="1845"/>
      <c r="HNC125" s="1538"/>
      <c r="HND125" s="1845"/>
      <c r="HNE125" s="1538"/>
      <c r="HNF125" s="1845"/>
      <c r="HNG125" s="1538"/>
      <c r="HNH125" s="1845"/>
      <c r="HNI125" s="1538"/>
      <c r="HNJ125" s="1845"/>
      <c r="HNK125" s="1538"/>
      <c r="HNL125" s="1845"/>
      <c r="HNM125" s="1538"/>
      <c r="HNN125" s="1845"/>
      <c r="HNO125" s="1538"/>
      <c r="HNP125" s="1845"/>
      <c r="HNQ125" s="1538"/>
      <c r="HNR125" s="1845"/>
      <c r="HNS125" s="1538"/>
      <c r="HNT125" s="1845"/>
      <c r="HNU125" s="1538"/>
      <c r="HNV125" s="1845"/>
      <c r="HNW125" s="1538"/>
      <c r="HNX125" s="1845"/>
      <c r="HNY125" s="1538"/>
      <c r="HNZ125" s="1845"/>
      <c r="HOA125" s="1538"/>
      <c r="HOB125" s="1845"/>
      <c r="HOC125" s="1538"/>
      <c r="HOD125" s="1845"/>
      <c r="HOE125" s="1538"/>
      <c r="HOF125" s="1845"/>
      <c r="HOG125" s="1538"/>
      <c r="HOH125" s="1845"/>
      <c r="HOI125" s="1538"/>
      <c r="HOJ125" s="1845"/>
      <c r="HOK125" s="1538"/>
      <c r="HOL125" s="1845"/>
      <c r="HOM125" s="1538"/>
      <c r="HON125" s="1845"/>
      <c r="HOO125" s="1538"/>
      <c r="HOP125" s="1845"/>
      <c r="HOQ125" s="1538"/>
      <c r="HOR125" s="1845"/>
      <c r="HOS125" s="1538"/>
      <c r="HOT125" s="1845"/>
      <c r="HOU125" s="1538"/>
      <c r="HOV125" s="1845"/>
      <c r="HOW125" s="1538"/>
      <c r="HOX125" s="1845"/>
      <c r="HOY125" s="1538"/>
      <c r="HOZ125" s="1845"/>
      <c r="HPA125" s="1538"/>
      <c r="HPB125" s="1845"/>
      <c r="HPC125" s="1538"/>
      <c r="HPD125" s="1845"/>
      <c r="HPE125" s="1538"/>
      <c r="HPF125" s="1845"/>
      <c r="HPG125" s="1538"/>
      <c r="HPH125" s="1845"/>
      <c r="HPI125" s="1538"/>
      <c r="HPJ125" s="1845"/>
      <c r="HPK125" s="1538"/>
      <c r="HPL125" s="1845"/>
      <c r="HPM125" s="1538"/>
      <c r="HPN125" s="1845"/>
      <c r="HPO125" s="1538"/>
      <c r="HPP125" s="1845"/>
      <c r="HPQ125" s="1538"/>
      <c r="HPR125" s="1845"/>
      <c r="HPS125" s="1538"/>
      <c r="HPT125" s="1845"/>
      <c r="HPU125" s="1538"/>
      <c r="HPV125" s="1845"/>
      <c r="HPW125" s="1538"/>
      <c r="HPX125" s="1845"/>
      <c r="HPY125" s="1538"/>
      <c r="HPZ125" s="1845"/>
      <c r="HQA125" s="1538"/>
      <c r="HQB125" s="1845"/>
      <c r="HQC125" s="1538"/>
      <c r="HQD125" s="1845"/>
      <c r="HQE125" s="1538"/>
      <c r="HQF125" s="1845"/>
      <c r="HQG125" s="1538"/>
      <c r="HQH125" s="1845"/>
      <c r="HQI125" s="1538"/>
      <c r="HQJ125" s="1845"/>
      <c r="HQK125" s="1538"/>
      <c r="HQL125" s="1845"/>
      <c r="HQM125" s="1538"/>
      <c r="HQN125" s="1845"/>
      <c r="HQO125" s="1538"/>
      <c r="HQP125" s="1845"/>
      <c r="HQQ125" s="1538"/>
      <c r="HQR125" s="1845"/>
      <c r="HQS125" s="1538"/>
      <c r="HQT125" s="1845"/>
      <c r="HQU125" s="1538"/>
      <c r="HQV125" s="1845"/>
      <c r="HQW125" s="1538"/>
      <c r="HQX125" s="1845"/>
      <c r="HQY125" s="1538"/>
      <c r="HQZ125" s="1845"/>
      <c r="HRA125" s="1538"/>
      <c r="HRB125" s="1845"/>
      <c r="HRC125" s="1538"/>
      <c r="HRD125" s="1845"/>
      <c r="HRE125" s="1538"/>
      <c r="HRF125" s="1845"/>
      <c r="HRG125" s="1538"/>
      <c r="HRH125" s="1845"/>
      <c r="HRI125" s="1538"/>
      <c r="HRJ125" s="1845"/>
      <c r="HRK125" s="1538"/>
      <c r="HRL125" s="1845"/>
      <c r="HRM125" s="1538"/>
      <c r="HRN125" s="1845"/>
      <c r="HRO125" s="1538"/>
      <c r="HRP125" s="1845"/>
      <c r="HRQ125" s="1538"/>
      <c r="HRR125" s="1845"/>
      <c r="HRS125" s="1538"/>
      <c r="HRT125" s="1845"/>
      <c r="HRU125" s="1538"/>
      <c r="HRV125" s="1845"/>
      <c r="HRW125" s="1538"/>
      <c r="HRX125" s="1845"/>
      <c r="HRY125" s="1538"/>
      <c r="HRZ125" s="1845"/>
      <c r="HSA125" s="1538"/>
      <c r="HSB125" s="1845"/>
      <c r="HSC125" s="1538"/>
      <c r="HSD125" s="1845"/>
      <c r="HSE125" s="1538"/>
      <c r="HSF125" s="1845"/>
      <c r="HSG125" s="1538"/>
      <c r="HSH125" s="1845"/>
      <c r="HSI125" s="1538"/>
      <c r="HSJ125" s="1845"/>
      <c r="HSK125" s="1538"/>
      <c r="HSL125" s="1845"/>
      <c r="HSM125" s="1538"/>
      <c r="HSN125" s="1845"/>
      <c r="HSO125" s="1538"/>
      <c r="HSP125" s="1845"/>
      <c r="HSQ125" s="1538"/>
      <c r="HSR125" s="1845"/>
      <c r="HSS125" s="1538"/>
      <c r="HST125" s="1845"/>
      <c r="HSU125" s="1538"/>
      <c r="HSV125" s="1845"/>
      <c r="HSW125" s="1538"/>
      <c r="HSX125" s="1845"/>
      <c r="HSY125" s="1538"/>
      <c r="HSZ125" s="1845"/>
      <c r="HTA125" s="1538"/>
      <c r="HTB125" s="1845"/>
      <c r="HTC125" s="1538"/>
      <c r="HTD125" s="1845"/>
      <c r="HTE125" s="1538"/>
      <c r="HTF125" s="1845"/>
      <c r="HTG125" s="1538"/>
      <c r="HTH125" s="1845"/>
      <c r="HTI125" s="1538"/>
      <c r="HTJ125" s="1845"/>
      <c r="HTK125" s="1538"/>
      <c r="HTL125" s="1845"/>
      <c r="HTM125" s="1538"/>
      <c r="HTN125" s="1845"/>
      <c r="HTO125" s="1538"/>
      <c r="HTP125" s="1845"/>
      <c r="HTQ125" s="1538"/>
      <c r="HTR125" s="1845"/>
      <c r="HTS125" s="1538"/>
      <c r="HTT125" s="1845"/>
      <c r="HTU125" s="1538"/>
      <c r="HTV125" s="1845"/>
      <c r="HTW125" s="1538"/>
      <c r="HTX125" s="1845"/>
      <c r="HTY125" s="1538"/>
      <c r="HTZ125" s="1845"/>
      <c r="HUA125" s="1538"/>
      <c r="HUB125" s="1845"/>
      <c r="HUC125" s="1538"/>
      <c r="HUD125" s="1845"/>
      <c r="HUE125" s="1538"/>
      <c r="HUF125" s="1845"/>
      <c r="HUG125" s="1538"/>
      <c r="HUH125" s="1845"/>
      <c r="HUI125" s="1538"/>
      <c r="HUJ125" s="1845"/>
      <c r="HUK125" s="1538"/>
      <c r="HUL125" s="1845"/>
      <c r="HUM125" s="1538"/>
      <c r="HUN125" s="1845"/>
      <c r="HUO125" s="1538"/>
      <c r="HUP125" s="1845"/>
      <c r="HUQ125" s="1538"/>
      <c r="HUR125" s="1845"/>
      <c r="HUS125" s="1538"/>
      <c r="HUT125" s="1845"/>
      <c r="HUU125" s="1538"/>
      <c r="HUV125" s="1845"/>
      <c r="HUW125" s="1538"/>
      <c r="HUX125" s="1845"/>
      <c r="HUY125" s="1538"/>
      <c r="HUZ125" s="1845"/>
      <c r="HVA125" s="1538"/>
      <c r="HVB125" s="1845"/>
      <c r="HVC125" s="1538"/>
      <c r="HVD125" s="1845"/>
      <c r="HVE125" s="1538"/>
      <c r="HVF125" s="1845"/>
      <c r="HVG125" s="1538"/>
      <c r="HVH125" s="1845"/>
      <c r="HVI125" s="1538"/>
      <c r="HVJ125" s="1845"/>
      <c r="HVK125" s="1538"/>
      <c r="HVL125" s="1845"/>
      <c r="HVM125" s="1538"/>
      <c r="HVN125" s="1845"/>
      <c r="HVO125" s="1538"/>
      <c r="HVP125" s="1845"/>
      <c r="HVQ125" s="1538"/>
      <c r="HVR125" s="1845"/>
      <c r="HVS125" s="1538"/>
      <c r="HVT125" s="1845"/>
      <c r="HVU125" s="1538"/>
      <c r="HVV125" s="1845"/>
      <c r="HVW125" s="1538"/>
      <c r="HVX125" s="1845"/>
      <c r="HVY125" s="1538"/>
      <c r="HVZ125" s="1845"/>
      <c r="HWA125" s="1538"/>
      <c r="HWB125" s="1845"/>
      <c r="HWC125" s="1538"/>
      <c r="HWD125" s="1845"/>
      <c r="HWE125" s="1538"/>
      <c r="HWF125" s="1845"/>
      <c r="HWG125" s="1538"/>
      <c r="HWH125" s="1845"/>
      <c r="HWI125" s="1538"/>
      <c r="HWJ125" s="1845"/>
      <c r="HWK125" s="1538"/>
      <c r="HWL125" s="1845"/>
      <c r="HWM125" s="1538"/>
      <c r="HWN125" s="1845"/>
      <c r="HWO125" s="1538"/>
      <c r="HWP125" s="1845"/>
      <c r="HWQ125" s="1538"/>
      <c r="HWR125" s="1845"/>
      <c r="HWS125" s="1538"/>
      <c r="HWT125" s="1845"/>
      <c r="HWU125" s="1538"/>
      <c r="HWV125" s="1845"/>
      <c r="HWW125" s="1538"/>
      <c r="HWX125" s="1845"/>
      <c r="HWY125" s="1538"/>
      <c r="HWZ125" s="1845"/>
      <c r="HXA125" s="1538"/>
      <c r="HXB125" s="1845"/>
      <c r="HXC125" s="1538"/>
      <c r="HXD125" s="1845"/>
      <c r="HXE125" s="1538"/>
      <c r="HXF125" s="1845"/>
      <c r="HXG125" s="1538"/>
      <c r="HXH125" s="1845"/>
      <c r="HXI125" s="1538"/>
      <c r="HXJ125" s="1845"/>
      <c r="HXK125" s="1538"/>
      <c r="HXL125" s="1845"/>
      <c r="HXM125" s="1538"/>
      <c r="HXN125" s="1845"/>
      <c r="HXO125" s="1538"/>
      <c r="HXP125" s="1845"/>
      <c r="HXQ125" s="1538"/>
      <c r="HXR125" s="1845"/>
      <c r="HXS125" s="1538"/>
      <c r="HXT125" s="1845"/>
      <c r="HXU125" s="1538"/>
      <c r="HXV125" s="1845"/>
      <c r="HXW125" s="1538"/>
      <c r="HXX125" s="1845"/>
      <c r="HXY125" s="1538"/>
      <c r="HXZ125" s="1845"/>
      <c r="HYA125" s="1538"/>
      <c r="HYB125" s="1845"/>
      <c r="HYC125" s="1538"/>
      <c r="HYD125" s="1845"/>
      <c r="HYE125" s="1538"/>
      <c r="HYF125" s="1845"/>
      <c r="HYG125" s="1538"/>
      <c r="HYH125" s="1845"/>
      <c r="HYI125" s="1538"/>
      <c r="HYJ125" s="1845"/>
      <c r="HYK125" s="1538"/>
      <c r="HYL125" s="1845"/>
      <c r="HYM125" s="1538"/>
      <c r="HYN125" s="1845"/>
      <c r="HYO125" s="1538"/>
      <c r="HYP125" s="1845"/>
      <c r="HYQ125" s="1538"/>
      <c r="HYR125" s="1845"/>
      <c r="HYS125" s="1538"/>
      <c r="HYT125" s="1845"/>
      <c r="HYU125" s="1538"/>
      <c r="HYV125" s="1845"/>
      <c r="HYW125" s="1538"/>
      <c r="HYX125" s="1845"/>
      <c r="HYY125" s="1538"/>
      <c r="HYZ125" s="1845"/>
      <c r="HZA125" s="1538"/>
      <c r="HZB125" s="1845"/>
      <c r="HZC125" s="1538"/>
      <c r="HZD125" s="1845"/>
      <c r="HZE125" s="1538"/>
      <c r="HZF125" s="1845"/>
      <c r="HZG125" s="1538"/>
      <c r="HZH125" s="1845"/>
      <c r="HZI125" s="1538"/>
      <c r="HZJ125" s="1845"/>
      <c r="HZK125" s="1538"/>
      <c r="HZL125" s="1845"/>
      <c r="HZM125" s="1538"/>
      <c r="HZN125" s="1845"/>
      <c r="HZO125" s="1538"/>
      <c r="HZP125" s="1845"/>
      <c r="HZQ125" s="1538"/>
      <c r="HZR125" s="1845"/>
      <c r="HZS125" s="1538"/>
      <c r="HZT125" s="1845"/>
      <c r="HZU125" s="1538"/>
      <c r="HZV125" s="1845"/>
      <c r="HZW125" s="1538"/>
      <c r="HZX125" s="1845"/>
      <c r="HZY125" s="1538"/>
      <c r="HZZ125" s="1845"/>
      <c r="IAA125" s="1538"/>
      <c r="IAB125" s="1845"/>
      <c r="IAC125" s="1538"/>
      <c r="IAD125" s="1845"/>
      <c r="IAE125" s="1538"/>
      <c r="IAF125" s="1845"/>
      <c r="IAG125" s="1538"/>
      <c r="IAH125" s="1845"/>
      <c r="IAI125" s="1538"/>
      <c r="IAJ125" s="1845"/>
      <c r="IAK125" s="1538"/>
      <c r="IAL125" s="1845"/>
      <c r="IAM125" s="1538"/>
      <c r="IAN125" s="1845"/>
      <c r="IAO125" s="1538"/>
      <c r="IAP125" s="1845"/>
      <c r="IAQ125" s="1538"/>
      <c r="IAR125" s="1845"/>
      <c r="IAS125" s="1538"/>
      <c r="IAT125" s="1845"/>
      <c r="IAU125" s="1538"/>
      <c r="IAV125" s="1845"/>
      <c r="IAW125" s="1538"/>
      <c r="IAX125" s="1845"/>
      <c r="IAY125" s="1538"/>
      <c r="IAZ125" s="1845"/>
      <c r="IBA125" s="1538"/>
      <c r="IBB125" s="1845"/>
      <c r="IBC125" s="1538"/>
      <c r="IBD125" s="1845"/>
      <c r="IBE125" s="1538"/>
      <c r="IBF125" s="1845"/>
      <c r="IBG125" s="1538"/>
      <c r="IBH125" s="1845"/>
      <c r="IBI125" s="1538"/>
      <c r="IBJ125" s="1845"/>
      <c r="IBK125" s="1538"/>
      <c r="IBL125" s="1845"/>
      <c r="IBM125" s="1538"/>
      <c r="IBN125" s="1845"/>
      <c r="IBO125" s="1538"/>
      <c r="IBP125" s="1845"/>
      <c r="IBQ125" s="1538"/>
      <c r="IBR125" s="1845"/>
      <c r="IBS125" s="1538"/>
      <c r="IBT125" s="1845"/>
      <c r="IBU125" s="1538"/>
      <c r="IBV125" s="1845"/>
      <c r="IBW125" s="1538"/>
      <c r="IBX125" s="1845"/>
      <c r="IBY125" s="1538"/>
      <c r="IBZ125" s="1845"/>
      <c r="ICA125" s="1538"/>
      <c r="ICB125" s="1845"/>
      <c r="ICC125" s="1538"/>
      <c r="ICD125" s="1845"/>
      <c r="ICE125" s="1538"/>
      <c r="ICF125" s="1845"/>
      <c r="ICG125" s="1538"/>
      <c r="ICH125" s="1845"/>
      <c r="ICI125" s="1538"/>
      <c r="ICJ125" s="1845"/>
      <c r="ICK125" s="1538"/>
      <c r="ICL125" s="1845"/>
      <c r="ICM125" s="1538"/>
      <c r="ICN125" s="1845"/>
      <c r="ICO125" s="1538"/>
      <c r="ICP125" s="1845"/>
      <c r="ICQ125" s="1538"/>
      <c r="ICR125" s="1845"/>
      <c r="ICS125" s="1538"/>
      <c r="ICT125" s="1845"/>
      <c r="ICU125" s="1538"/>
      <c r="ICV125" s="1845"/>
      <c r="ICW125" s="1538"/>
      <c r="ICX125" s="1845"/>
      <c r="ICY125" s="1538"/>
      <c r="ICZ125" s="1845"/>
      <c r="IDA125" s="1538"/>
      <c r="IDB125" s="1845"/>
      <c r="IDC125" s="1538"/>
      <c r="IDD125" s="1845"/>
      <c r="IDE125" s="1538"/>
      <c r="IDF125" s="1845"/>
      <c r="IDG125" s="1538"/>
      <c r="IDH125" s="1845"/>
      <c r="IDI125" s="1538"/>
      <c r="IDJ125" s="1845"/>
      <c r="IDK125" s="1538"/>
      <c r="IDL125" s="1845"/>
      <c r="IDM125" s="1538"/>
      <c r="IDN125" s="1845"/>
      <c r="IDO125" s="1538"/>
      <c r="IDP125" s="1845"/>
      <c r="IDQ125" s="1538"/>
      <c r="IDR125" s="1845"/>
      <c r="IDS125" s="1538"/>
      <c r="IDT125" s="1845"/>
      <c r="IDU125" s="1538"/>
      <c r="IDV125" s="1845"/>
      <c r="IDW125" s="1538"/>
      <c r="IDX125" s="1845"/>
      <c r="IDY125" s="1538"/>
      <c r="IDZ125" s="1845"/>
      <c r="IEA125" s="1538"/>
      <c r="IEB125" s="1845"/>
      <c r="IEC125" s="1538"/>
      <c r="IED125" s="1845"/>
      <c r="IEE125" s="1538"/>
      <c r="IEF125" s="1845"/>
      <c r="IEG125" s="1538"/>
      <c r="IEH125" s="1845"/>
      <c r="IEI125" s="1538"/>
      <c r="IEJ125" s="1845"/>
      <c r="IEK125" s="1538"/>
      <c r="IEL125" s="1845"/>
      <c r="IEM125" s="1538"/>
      <c r="IEN125" s="1845"/>
      <c r="IEO125" s="1538"/>
      <c r="IEP125" s="1845"/>
      <c r="IEQ125" s="1538"/>
      <c r="IER125" s="1845"/>
      <c r="IES125" s="1538"/>
      <c r="IET125" s="1845"/>
      <c r="IEU125" s="1538"/>
      <c r="IEV125" s="1845"/>
      <c r="IEW125" s="1538"/>
      <c r="IEX125" s="1845"/>
      <c r="IEY125" s="1538"/>
      <c r="IEZ125" s="1845"/>
      <c r="IFA125" s="1538"/>
      <c r="IFB125" s="1845"/>
      <c r="IFC125" s="1538"/>
      <c r="IFD125" s="1845"/>
      <c r="IFE125" s="1538"/>
      <c r="IFF125" s="1845"/>
      <c r="IFG125" s="1538"/>
      <c r="IFH125" s="1845"/>
      <c r="IFI125" s="1538"/>
      <c r="IFJ125" s="1845"/>
      <c r="IFK125" s="1538"/>
      <c r="IFL125" s="1845"/>
      <c r="IFM125" s="1538"/>
      <c r="IFN125" s="1845"/>
      <c r="IFO125" s="1538"/>
      <c r="IFP125" s="1845"/>
      <c r="IFQ125" s="1538"/>
      <c r="IFR125" s="1845"/>
      <c r="IFS125" s="1538"/>
      <c r="IFT125" s="1845"/>
      <c r="IFU125" s="1538"/>
      <c r="IFV125" s="1845"/>
      <c r="IFW125" s="1538"/>
      <c r="IFX125" s="1845"/>
      <c r="IFY125" s="1538"/>
      <c r="IFZ125" s="1845"/>
      <c r="IGA125" s="1538"/>
      <c r="IGB125" s="1845"/>
      <c r="IGC125" s="1538"/>
      <c r="IGD125" s="1845"/>
      <c r="IGE125" s="1538"/>
      <c r="IGF125" s="1845"/>
      <c r="IGG125" s="1538"/>
      <c r="IGH125" s="1845"/>
      <c r="IGI125" s="1538"/>
      <c r="IGJ125" s="1845"/>
      <c r="IGK125" s="1538"/>
      <c r="IGL125" s="1845"/>
      <c r="IGM125" s="1538"/>
      <c r="IGN125" s="1845"/>
      <c r="IGO125" s="1538"/>
      <c r="IGP125" s="1845"/>
      <c r="IGQ125" s="1538"/>
      <c r="IGR125" s="1845"/>
      <c r="IGS125" s="1538"/>
      <c r="IGT125" s="1845"/>
      <c r="IGU125" s="1538"/>
      <c r="IGV125" s="1845"/>
      <c r="IGW125" s="1538"/>
      <c r="IGX125" s="1845"/>
      <c r="IGY125" s="1538"/>
      <c r="IGZ125" s="1845"/>
      <c r="IHA125" s="1538"/>
      <c r="IHB125" s="1845"/>
      <c r="IHC125" s="1538"/>
      <c r="IHD125" s="1845"/>
      <c r="IHE125" s="1538"/>
      <c r="IHF125" s="1845"/>
      <c r="IHG125" s="1538"/>
      <c r="IHH125" s="1845"/>
      <c r="IHI125" s="1538"/>
      <c r="IHJ125" s="1845"/>
      <c r="IHK125" s="1538"/>
      <c r="IHL125" s="1845"/>
      <c r="IHM125" s="1538"/>
      <c r="IHN125" s="1845"/>
      <c r="IHO125" s="1538"/>
      <c r="IHP125" s="1845"/>
      <c r="IHQ125" s="1538"/>
      <c r="IHR125" s="1845"/>
      <c r="IHS125" s="1538"/>
      <c r="IHT125" s="1845"/>
      <c r="IHU125" s="1538"/>
      <c r="IHV125" s="1845"/>
      <c r="IHW125" s="1538"/>
      <c r="IHX125" s="1845"/>
      <c r="IHY125" s="1538"/>
      <c r="IHZ125" s="1845"/>
      <c r="IIA125" s="1538"/>
      <c r="IIB125" s="1845"/>
      <c r="IIC125" s="1538"/>
      <c r="IID125" s="1845"/>
      <c r="IIE125" s="1538"/>
      <c r="IIF125" s="1845"/>
      <c r="IIG125" s="1538"/>
      <c r="IIH125" s="1845"/>
      <c r="III125" s="1538"/>
      <c r="IIJ125" s="1845"/>
      <c r="IIK125" s="1538"/>
      <c r="IIL125" s="1845"/>
      <c r="IIM125" s="1538"/>
      <c r="IIN125" s="1845"/>
      <c r="IIO125" s="1538"/>
      <c r="IIP125" s="1845"/>
      <c r="IIQ125" s="1538"/>
      <c r="IIR125" s="1845"/>
      <c r="IIS125" s="1538"/>
      <c r="IIT125" s="1845"/>
      <c r="IIU125" s="1538"/>
      <c r="IIV125" s="1845"/>
      <c r="IIW125" s="1538"/>
      <c r="IIX125" s="1845"/>
      <c r="IIY125" s="1538"/>
      <c r="IIZ125" s="1845"/>
      <c r="IJA125" s="1538"/>
      <c r="IJB125" s="1845"/>
      <c r="IJC125" s="1538"/>
      <c r="IJD125" s="1845"/>
      <c r="IJE125" s="1538"/>
      <c r="IJF125" s="1845"/>
      <c r="IJG125" s="1538"/>
      <c r="IJH125" s="1845"/>
      <c r="IJI125" s="1538"/>
      <c r="IJJ125" s="1845"/>
      <c r="IJK125" s="1538"/>
      <c r="IJL125" s="1845"/>
      <c r="IJM125" s="1538"/>
      <c r="IJN125" s="1845"/>
      <c r="IJO125" s="1538"/>
      <c r="IJP125" s="1845"/>
      <c r="IJQ125" s="1538"/>
      <c r="IJR125" s="1845"/>
      <c r="IJS125" s="1538"/>
      <c r="IJT125" s="1845"/>
      <c r="IJU125" s="1538"/>
      <c r="IJV125" s="1845"/>
      <c r="IJW125" s="1538"/>
      <c r="IJX125" s="1845"/>
      <c r="IJY125" s="1538"/>
      <c r="IJZ125" s="1845"/>
      <c r="IKA125" s="1538"/>
      <c r="IKB125" s="1845"/>
      <c r="IKC125" s="1538"/>
      <c r="IKD125" s="1845"/>
      <c r="IKE125" s="1538"/>
      <c r="IKF125" s="1845"/>
      <c r="IKG125" s="1538"/>
      <c r="IKH125" s="1845"/>
      <c r="IKI125" s="1538"/>
      <c r="IKJ125" s="1845"/>
      <c r="IKK125" s="1538"/>
      <c r="IKL125" s="1845"/>
      <c r="IKM125" s="1538"/>
      <c r="IKN125" s="1845"/>
      <c r="IKO125" s="1538"/>
      <c r="IKP125" s="1845"/>
      <c r="IKQ125" s="1538"/>
      <c r="IKR125" s="1845"/>
      <c r="IKS125" s="1538"/>
      <c r="IKT125" s="1845"/>
      <c r="IKU125" s="1538"/>
      <c r="IKV125" s="1845"/>
      <c r="IKW125" s="1538"/>
      <c r="IKX125" s="1845"/>
      <c r="IKY125" s="1538"/>
      <c r="IKZ125" s="1845"/>
      <c r="ILA125" s="1538"/>
      <c r="ILB125" s="1845"/>
      <c r="ILC125" s="1538"/>
      <c r="ILD125" s="1845"/>
      <c r="ILE125" s="1538"/>
      <c r="ILF125" s="1845"/>
      <c r="ILG125" s="1538"/>
      <c r="ILH125" s="1845"/>
      <c r="ILI125" s="1538"/>
      <c r="ILJ125" s="1845"/>
      <c r="ILK125" s="1538"/>
      <c r="ILL125" s="1845"/>
      <c r="ILM125" s="1538"/>
      <c r="ILN125" s="1845"/>
      <c r="ILO125" s="1538"/>
      <c r="ILP125" s="1845"/>
      <c r="ILQ125" s="1538"/>
      <c r="ILR125" s="1845"/>
      <c r="ILS125" s="1538"/>
      <c r="ILT125" s="1845"/>
      <c r="ILU125" s="1538"/>
      <c r="ILV125" s="1845"/>
      <c r="ILW125" s="1538"/>
      <c r="ILX125" s="1845"/>
      <c r="ILY125" s="1538"/>
      <c r="ILZ125" s="1845"/>
      <c r="IMA125" s="1538"/>
      <c r="IMB125" s="1845"/>
      <c r="IMC125" s="1538"/>
      <c r="IMD125" s="1845"/>
      <c r="IME125" s="1538"/>
      <c r="IMF125" s="1845"/>
      <c r="IMG125" s="1538"/>
      <c r="IMH125" s="1845"/>
      <c r="IMI125" s="1538"/>
      <c r="IMJ125" s="1845"/>
      <c r="IMK125" s="1538"/>
      <c r="IML125" s="1845"/>
      <c r="IMM125" s="1538"/>
      <c r="IMN125" s="1845"/>
      <c r="IMO125" s="1538"/>
      <c r="IMP125" s="1845"/>
      <c r="IMQ125" s="1538"/>
      <c r="IMR125" s="1845"/>
      <c r="IMS125" s="1538"/>
      <c r="IMT125" s="1845"/>
      <c r="IMU125" s="1538"/>
      <c r="IMV125" s="1845"/>
      <c r="IMW125" s="1538"/>
      <c r="IMX125" s="1845"/>
      <c r="IMY125" s="1538"/>
      <c r="IMZ125" s="1845"/>
      <c r="INA125" s="1538"/>
      <c r="INB125" s="1845"/>
      <c r="INC125" s="1538"/>
      <c r="IND125" s="1845"/>
      <c r="INE125" s="1538"/>
      <c r="INF125" s="1845"/>
      <c r="ING125" s="1538"/>
      <c r="INH125" s="1845"/>
      <c r="INI125" s="1538"/>
      <c r="INJ125" s="1845"/>
      <c r="INK125" s="1538"/>
      <c r="INL125" s="1845"/>
      <c r="INM125" s="1538"/>
      <c r="INN125" s="1845"/>
      <c r="INO125" s="1538"/>
      <c r="INP125" s="1845"/>
      <c r="INQ125" s="1538"/>
      <c r="INR125" s="1845"/>
      <c r="INS125" s="1538"/>
      <c r="INT125" s="1845"/>
      <c r="INU125" s="1538"/>
      <c r="INV125" s="1845"/>
      <c r="INW125" s="1538"/>
      <c r="INX125" s="1845"/>
      <c r="INY125" s="1538"/>
      <c r="INZ125" s="1845"/>
      <c r="IOA125" s="1538"/>
      <c r="IOB125" s="1845"/>
      <c r="IOC125" s="1538"/>
      <c r="IOD125" s="1845"/>
      <c r="IOE125" s="1538"/>
      <c r="IOF125" s="1845"/>
      <c r="IOG125" s="1538"/>
      <c r="IOH125" s="1845"/>
      <c r="IOI125" s="1538"/>
      <c r="IOJ125" s="1845"/>
      <c r="IOK125" s="1538"/>
      <c r="IOL125" s="1845"/>
      <c r="IOM125" s="1538"/>
      <c r="ION125" s="1845"/>
      <c r="IOO125" s="1538"/>
      <c r="IOP125" s="1845"/>
      <c r="IOQ125" s="1538"/>
      <c r="IOR125" s="1845"/>
      <c r="IOS125" s="1538"/>
      <c r="IOT125" s="1845"/>
      <c r="IOU125" s="1538"/>
      <c r="IOV125" s="1845"/>
      <c r="IOW125" s="1538"/>
      <c r="IOX125" s="1845"/>
      <c r="IOY125" s="1538"/>
      <c r="IOZ125" s="1845"/>
      <c r="IPA125" s="1538"/>
      <c r="IPB125" s="1845"/>
      <c r="IPC125" s="1538"/>
      <c r="IPD125" s="1845"/>
      <c r="IPE125" s="1538"/>
      <c r="IPF125" s="1845"/>
      <c r="IPG125" s="1538"/>
      <c r="IPH125" s="1845"/>
      <c r="IPI125" s="1538"/>
      <c r="IPJ125" s="1845"/>
      <c r="IPK125" s="1538"/>
      <c r="IPL125" s="1845"/>
      <c r="IPM125" s="1538"/>
      <c r="IPN125" s="1845"/>
      <c r="IPO125" s="1538"/>
      <c r="IPP125" s="1845"/>
      <c r="IPQ125" s="1538"/>
      <c r="IPR125" s="1845"/>
      <c r="IPS125" s="1538"/>
      <c r="IPT125" s="1845"/>
      <c r="IPU125" s="1538"/>
      <c r="IPV125" s="1845"/>
      <c r="IPW125" s="1538"/>
      <c r="IPX125" s="1845"/>
      <c r="IPY125" s="1538"/>
      <c r="IPZ125" s="1845"/>
      <c r="IQA125" s="1538"/>
      <c r="IQB125" s="1845"/>
      <c r="IQC125" s="1538"/>
      <c r="IQD125" s="1845"/>
      <c r="IQE125" s="1538"/>
      <c r="IQF125" s="1845"/>
      <c r="IQG125" s="1538"/>
      <c r="IQH125" s="1845"/>
      <c r="IQI125" s="1538"/>
      <c r="IQJ125" s="1845"/>
      <c r="IQK125" s="1538"/>
      <c r="IQL125" s="1845"/>
      <c r="IQM125" s="1538"/>
      <c r="IQN125" s="1845"/>
      <c r="IQO125" s="1538"/>
      <c r="IQP125" s="1845"/>
      <c r="IQQ125" s="1538"/>
      <c r="IQR125" s="1845"/>
      <c r="IQS125" s="1538"/>
      <c r="IQT125" s="1845"/>
      <c r="IQU125" s="1538"/>
      <c r="IQV125" s="1845"/>
      <c r="IQW125" s="1538"/>
      <c r="IQX125" s="1845"/>
      <c r="IQY125" s="1538"/>
      <c r="IQZ125" s="1845"/>
      <c r="IRA125" s="1538"/>
      <c r="IRB125" s="1845"/>
      <c r="IRC125" s="1538"/>
      <c r="IRD125" s="1845"/>
      <c r="IRE125" s="1538"/>
      <c r="IRF125" s="1845"/>
      <c r="IRG125" s="1538"/>
      <c r="IRH125" s="1845"/>
      <c r="IRI125" s="1538"/>
      <c r="IRJ125" s="1845"/>
      <c r="IRK125" s="1538"/>
      <c r="IRL125" s="1845"/>
      <c r="IRM125" s="1538"/>
      <c r="IRN125" s="1845"/>
      <c r="IRO125" s="1538"/>
      <c r="IRP125" s="1845"/>
      <c r="IRQ125" s="1538"/>
      <c r="IRR125" s="1845"/>
      <c r="IRS125" s="1538"/>
      <c r="IRT125" s="1845"/>
      <c r="IRU125" s="1538"/>
      <c r="IRV125" s="1845"/>
      <c r="IRW125" s="1538"/>
      <c r="IRX125" s="1845"/>
      <c r="IRY125" s="1538"/>
      <c r="IRZ125" s="1845"/>
      <c r="ISA125" s="1538"/>
      <c r="ISB125" s="1845"/>
      <c r="ISC125" s="1538"/>
      <c r="ISD125" s="1845"/>
      <c r="ISE125" s="1538"/>
      <c r="ISF125" s="1845"/>
      <c r="ISG125" s="1538"/>
      <c r="ISH125" s="1845"/>
      <c r="ISI125" s="1538"/>
      <c r="ISJ125" s="1845"/>
      <c r="ISK125" s="1538"/>
      <c r="ISL125" s="1845"/>
      <c r="ISM125" s="1538"/>
      <c r="ISN125" s="1845"/>
      <c r="ISO125" s="1538"/>
      <c r="ISP125" s="1845"/>
      <c r="ISQ125" s="1538"/>
      <c r="ISR125" s="1845"/>
      <c r="ISS125" s="1538"/>
      <c r="IST125" s="1845"/>
      <c r="ISU125" s="1538"/>
      <c r="ISV125" s="1845"/>
      <c r="ISW125" s="1538"/>
      <c r="ISX125" s="1845"/>
      <c r="ISY125" s="1538"/>
      <c r="ISZ125" s="1845"/>
      <c r="ITA125" s="1538"/>
      <c r="ITB125" s="1845"/>
      <c r="ITC125" s="1538"/>
      <c r="ITD125" s="1845"/>
      <c r="ITE125" s="1538"/>
      <c r="ITF125" s="1845"/>
      <c r="ITG125" s="1538"/>
      <c r="ITH125" s="1845"/>
      <c r="ITI125" s="1538"/>
      <c r="ITJ125" s="1845"/>
      <c r="ITK125" s="1538"/>
      <c r="ITL125" s="1845"/>
      <c r="ITM125" s="1538"/>
      <c r="ITN125" s="1845"/>
      <c r="ITO125" s="1538"/>
      <c r="ITP125" s="1845"/>
      <c r="ITQ125" s="1538"/>
      <c r="ITR125" s="1845"/>
      <c r="ITS125" s="1538"/>
      <c r="ITT125" s="1845"/>
      <c r="ITU125" s="1538"/>
      <c r="ITV125" s="1845"/>
      <c r="ITW125" s="1538"/>
      <c r="ITX125" s="1845"/>
      <c r="ITY125" s="1538"/>
      <c r="ITZ125" s="1845"/>
      <c r="IUA125" s="1538"/>
      <c r="IUB125" s="1845"/>
      <c r="IUC125" s="1538"/>
      <c r="IUD125" s="1845"/>
      <c r="IUE125" s="1538"/>
      <c r="IUF125" s="1845"/>
      <c r="IUG125" s="1538"/>
      <c r="IUH125" s="1845"/>
      <c r="IUI125" s="1538"/>
      <c r="IUJ125" s="1845"/>
      <c r="IUK125" s="1538"/>
      <c r="IUL125" s="1845"/>
      <c r="IUM125" s="1538"/>
      <c r="IUN125" s="1845"/>
      <c r="IUO125" s="1538"/>
      <c r="IUP125" s="1845"/>
      <c r="IUQ125" s="1538"/>
      <c r="IUR125" s="1845"/>
      <c r="IUS125" s="1538"/>
      <c r="IUT125" s="1845"/>
      <c r="IUU125" s="1538"/>
      <c r="IUV125" s="1845"/>
      <c r="IUW125" s="1538"/>
      <c r="IUX125" s="1845"/>
      <c r="IUY125" s="1538"/>
      <c r="IUZ125" s="1845"/>
      <c r="IVA125" s="1538"/>
      <c r="IVB125" s="1845"/>
      <c r="IVC125" s="1538"/>
      <c r="IVD125" s="1845"/>
      <c r="IVE125" s="1538"/>
      <c r="IVF125" s="1845"/>
      <c r="IVG125" s="1538"/>
      <c r="IVH125" s="1845"/>
      <c r="IVI125" s="1538"/>
      <c r="IVJ125" s="1845"/>
      <c r="IVK125" s="1538"/>
      <c r="IVL125" s="1845"/>
      <c r="IVM125" s="1538"/>
      <c r="IVN125" s="1845"/>
      <c r="IVO125" s="1538"/>
      <c r="IVP125" s="1845"/>
      <c r="IVQ125" s="1538"/>
      <c r="IVR125" s="1845"/>
      <c r="IVS125" s="1538"/>
      <c r="IVT125" s="1845"/>
      <c r="IVU125" s="1538"/>
      <c r="IVV125" s="1845"/>
      <c r="IVW125" s="1538"/>
      <c r="IVX125" s="1845"/>
      <c r="IVY125" s="1538"/>
      <c r="IVZ125" s="1845"/>
      <c r="IWA125" s="1538"/>
      <c r="IWB125" s="1845"/>
      <c r="IWC125" s="1538"/>
      <c r="IWD125" s="1845"/>
      <c r="IWE125" s="1538"/>
      <c r="IWF125" s="1845"/>
      <c r="IWG125" s="1538"/>
      <c r="IWH125" s="1845"/>
      <c r="IWI125" s="1538"/>
      <c r="IWJ125" s="1845"/>
      <c r="IWK125" s="1538"/>
      <c r="IWL125" s="1845"/>
      <c r="IWM125" s="1538"/>
      <c r="IWN125" s="1845"/>
      <c r="IWO125" s="1538"/>
      <c r="IWP125" s="1845"/>
      <c r="IWQ125" s="1538"/>
      <c r="IWR125" s="1845"/>
      <c r="IWS125" s="1538"/>
      <c r="IWT125" s="1845"/>
      <c r="IWU125" s="1538"/>
      <c r="IWV125" s="1845"/>
      <c r="IWW125" s="1538"/>
      <c r="IWX125" s="1845"/>
      <c r="IWY125" s="1538"/>
      <c r="IWZ125" s="1845"/>
      <c r="IXA125" s="1538"/>
      <c r="IXB125" s="1845"/>
      <c r="IXC125" s="1538"/>
      <c r="IXD125" s="1845"/>
      <c r="IXE125" s="1538"/>
      <c r="IXF125" s="1845"/>
      <c r="IXG125" s="1538"/>
      <c r="IXH125" s="1845"/>
      <c r="IXI125" s="1538"/>
      <c r="IXJ125" s="1845"/>
      <c r="IXK125" s="1538"/>
      <c r="IXL125" s="1845"/>
      <c r="IXM125" s="1538"/>
      <c r="IXN125" s="1845"/>
      <c r="IXO125" s="1538"/>
      <c r="IXP125" s="1845"/>
      <c r="IXQ125" s="1538"/>
      <c r="IXR125" s="1845"/>
      <c r="IXS125" s="1538"/>
      <c r="IXT125" s="1845"/>
      <c r="IXU125" s="1538"/>
      <c r="IXV125" s="1845"/>
      <c r="IXW125" s="1538"/>
      <c r="IXX125" s="1845"/>
      <c r="IXY125" s="1538"/>
      <c r="IXZ125" s="1845"/>
      <c r="IYA125" s="1538"/>
      <c r="IYB125" s="1845"/>
      <c r="IYC125" s="1538"/>
      <c r="IYD125" s="1845"/>
      <c r="IYE125" s="1538"/>
      <c r="IYF125" s="1845"/>
      <c r="IYG125" s="1538"/>
      <c r="IYH125" s="1845"/>
      <c r="IYI125" s="1538"/>
      <c r="IYJ125" s="1845"/>
      <c r="IYK125" s="1538"/>
      <c r="IYL125" s="1845"/>
      <c r="IYM125" s="1538"/>
      <c r="IYN125" s="1845"/>
      <c r="IYO125" s="1538"/>
      <c r="IYP125" s="1845"/>
      <c r="IYQ125" s="1538"/>
      <c r="IYR125" s="1845"/>
      <c r="IYS125" s="1538"/>
      <c r="IYT125" s="1845"/>
      <c r="IYU125" s="1538"/>
      <c r="IYV125" s="1845"/>
      <c r="IYW125" s="1538"/>
      <c r="IYX125" s="1845"/>
      <c r="IYY125" s="1538"/>
      <c r="IYZ125" s="1845"/>
      <c r="IZA125" s="1538"/>
      <c r="IZB125" s="1845"/>
      <c r="IZC125" s="1538"/>
      <c r="IZD125" s="1845"/>
      <c r="IZE125" s="1538"/>
      <c r="IZF125" s="1845"/>
      <c r="IZG125" s="1538"/>
      <c r="IZH125" s="1845"/>
      <c r="IZI125" s="1538"/>
      <c r="IZJ125" s="1845"/>
      <c r="IZK125" s="1538"/>
      <c r="IZL125" s="1845"/>
      <c r="IZM125" s="1538"/>
      <c r="IZN125" s="1845"/>
      <c r="IZO125" s="1538"/>
      <c r="IZP125" s="1845"/>
      <c r="IZQ125" s="1538"/>
      <c r="IZR125" s="1845"/>
      <c r="IZS125" s="1538"/>
      <c r="IZT125" s="1845"/>
      <c r="IZU125" s="1538"/>
      <c r="IZV125" s="1845"/>
      <c r="IZW125" s="1538"/>
      <c r="IZX125" s="1845"/>
      <c r="IZY125" s="1538"/>
      <c r="IZZ125" s="1845"/>
      <c r="JAA125" s="1538"/>
      <c r="JAB125" s="1845"/>
      <c r="JAC125" s="1538"/>
      <c r="JAD125" s="1845"/>
      <c r="JAE125" s="1538"/>
      <c r="JAF125" s="1845"/>
      <c r="JAG125" s="1538"/>
      <c r="JAH125" s="1845"/>
      <c r="JAI125" s="1538"/>
      <c r="JAJ125" s="1845"/>
      <c r="JAK125" s="1538"/>
      <c r="JAL125" s="1845"/>
      <c r="JAM125" s="1538"/>
      <c r="JAN125" s="1845"/>
      <c r="JAO125" s="1538"/>
      <c r="JAP125" s="1845"/>
      <c r="JAQ125" s="1538"/>
      <c r="JAR125" s="1845"/>
      <c r="JAS125" s="1538"/>
      <c r="JAT125" s="1845"/>
      <c r="JAU125" s="1538"/>
      <c r="JAV125" s="1845"/>
      <c r="JAW125" s="1538"/>
      <c r="JAX125" s="1845"/>
      <c r="JAY125" s="1538"/>
      <c r="JAZ125" s="1845"/>
      <c r="JBA125" s="1538"/>
      <c r="JBB125" s="1845"/>
      <c r="JBC125" s="1538"/>
      <c r="JBD125" s="1845"/>
      <c r="JBE125" s="1538"/>
      <c r="JBF125" s="1845"/>
      <c r="JBG125" s="1538"/>
      <c r="JBH125" s="1845"/>
      <c r="JBI125" s="1538"/>
      <c r="JBJ125" s="1845"/>
      <c r="JBK125" s="1538"/>
      <c r="JBL125" s="1845"/>
      <c r="JBM125" s="1538"/>
      <c r="JBN125" s="1845"/>
      <c r="JBO125" s="1538"/>
      <c r="JBP125" s="1845"/>
      <c r="JBQ125" s="1538"/>
      <c r="JBR125" s="1845"/>
      <c r="JBS125" s="1538"/>
      <c r="JBT125" s="1845"/>
      <c r="JBU125" s="1538"/>
      <c r="JBV125" s="1845"/>
      <c r="JBW125" s="1538"/>
      <c r="JBX125" s="1845"/>
      <c r="JBY125" s="1538"/>
      <c r="JBZ125" s="1845"/>
      <c r="JCA125" s="1538"/>
      <c r="JCB125" s="1845"/>
      <c r="JCC125" s="1538"/>
      <c r="JCD125" s="1845"/>
      <c r="JCE125" s="1538"/>
      <c r="JCF125" s="1845"/>
      <c r="JCG125" s="1538"/>
      <c r="JCH125" s="1845"/>
      <c r="JCI125" s="1538"/>
      <c r="JCJ125" s="1845"/>
      <c r="JCK125" s="1538"/>
      <c r="JCL125" s="1845"/>
      <c r="JCM125" s="1538"/>
      <c r="JCN125" s="1845"/>
      <c r="JCO125" s="1538"/>
      <c r="JCP125" s="1845"/>
      <c r="JCQ125" s="1538"/>
      <c r="JCR125" s="1845"/>
      <c r="JCS125" s="1538"/>
      <c r="JCT125" s="1845"/>
      <c r="JCU125" s="1538"/>
      <c r="JCV125" s="1845"/>
      <c r="JCW125" s="1538"/>
      <c r="JCX125" s="1845"/>
      <c r="JCY125" s="1538"/>
      <c r="JCZ125" s="1845"/>
      <c r="JDA125" s="1538"/>
      <c r="JDB125" s="1845"/>
      <c r="JDC125" s="1538"/>
      <c r="JDD125" s="1845"/>
      <c r="JDE125" s="1538"/>
      <c r="JDF125" s="1845"/>
      <c r="JDG125" s="1538"/>
      <c r="JDH125" s="1845"/>
      <c r="JDI125" s="1538"/>
      <c r="JDJ125" s="1845"/>
      <c r="JDK125" s="1538"/>
      <c r="JDL125" s="1845"/>
      <c r="JDM125" s="1538"/>
      <c r="JDN125" s="1845"/>
      <c r="JDO125" s="1538"/>
      <c r="JDP125" s="1845"/>
      <c r="JDQ125" s="1538"/>
      <c r="JDR125" s="1845"/>
      <c r="JDS125" s="1538"/>
      <c r="JDT125" s="1845"/>
      <c r="JDU125" s="1538"/>
      <c r="JDV125" s="1845"/>
      <c r="JDW125" s="1538"/>
      <c r="JDX125" s="1845"/>
      <c r="JDY125" s="1538"/>
      <c r="JDZ125" s="1845"/>
      <c r="JEA125" s="1538"/>
      <c r="JEB125" s="1845"/>
      <c r="JEC125" s="1538"/>
      <c r="JED125" s="1845"/>
      <c r="JEE125" s="1538"/>
      <c r="JEF125" s="1845"/>
      <c r="JEG125" s="1538"/>
      <c r="JEH125" s="1845"/>
      <c r="JEI125" s="1538"/>
      <c r="JEJ125" s="1845"/>
      <c r="JEK125" s="1538"/>
      <c r="JEL125" s="1845"/>
      <c r="JEM125" s="1538"/>
      <c r="JEN125" s="1845"/>
      <c r="JEO125" s="1538"/>
      <c r="JEP125" s="1845"/>
      <c r="JEQ125" s="1538"/>
      <c r="JER125" s="1845"/>
      <c r="JES125" s="1538"/>
      <c r="JET125" s="1845"/>
      <c r="JEU125" s="1538"/>
      <c r="JEV125" s="1845"/>
      <c r="JEW125" s="1538"/>
      <c r="JEX125" s="1845"/>
      <c r="JEY125" s="1538"/>
      <c r="JEZ125" s="1845"/>
      <c r="JFA125" s="1538"/>
      <c r="JFB125" s="1845"/>
      <c r="JFC125" s="1538"/>
      <c r="JFD125" s="1845"/>
      <c r="JFE125" s="1538"/>
      <c r="JFF125" s="1845"/>
      <c r="JFG125" s="1538"/>
      <c r="JFH125" s="1845"/>
      <c r="JFI125" s="1538"/>
      <c r="JFJ125" s="1845"/>
      <c r="JFK125" s="1538"/>
      <c r="JFL125" s="1845"/>
      <c r="JFM125" s="1538"/>
      <c r="JFN125" s="1845"/>
      <c r="JFO125" s="1538"/>
      <c r="JFP125" s="1845"/>
      <c r="JFQ125" s="1538"/>
      <c r="JFR125" s="1845"/>
      <c r="JFS125" s="1538"/>
      <c r="JFT125" s="1845"/>
      <c r="JFU125" s="1538"/>
      <c r="JFV125" s="1845"/>
      <c r="JFW125" s="1538"/>
      <c r="JFX125" s="1845"/>
      <c r="JFY125" s="1538"/>
      <c r="JFZ125" s="1845"/>
      <c r="JGA125" s="1538"/>
      <c r="JGB125" s="1845"/>
      <c r="JGC125" s="1538"/>
      <c r="JGD125" s="1845"/>
      <c r="JGE125" s="1538"/>
      <c r="JGF125" s="1845"/>
      <c r="JGG125" s="1538"/>
      <c r="JGH125" s="1845"/>
      <c r="JGI125" s="1538"/>
      <c r="JGJ125" s="1845"/>
      <c r="JGK125" s="1538"/>
      <c r="JGL125" s="1845"/>
      <c r="JGM125" s="1538"/>
      <c r="JGN125" s="1845"/>
      <c r="JGO125" s="1538"/>
      <c r="JGP125" s="1845"/>
      <c r="JGQ125" s="1538"/>
      <c r="JGR125" s="1845"/>
      <c r="JGS125" s="1538"/>
      <c r="JGT125" s="1845"/>
      <c r="JGU125" s="1538"/>
      <c r="JGV125" s="1845"/>
      <c r="JGW125" s="1538"/>
      <c r="JGX125" s="1845"/>
      <c r="JGY125" s="1538"/>
      <c r="JGZ125" s="1845"/>
      <c r="JHA125" s="1538"/>
      <c r="JHB125" s="1845"/>
      <c r="JHC125" s="1538"/>
      <c r="JHD125" s="1845"/>
      <c r="JHE125" s="1538"/>
      <c r="JHF125" s="1845"/>
      <c r="JHG125" s="1538"/>
      <c r="JHH125" s="1845"/>
      <c r="JHI125" s="1538"/>
      <c r="JHJ125" s="1845"/>
      <c r="JHK125" s="1538"/>
      <c r="JHL125" s="1845"/>
      <c r="JHM125" s="1538"/>
      <c r="JHN125" s="1845"/>
      <c r="JHO125" s="1538"/>
      <c r="JHP125" s="1845"/>
      <c r="JHQ125" s="1538"/>
      <c r="JHR125" s="1845"/>
      <c r="JHS125" s="1538"/>
      <c r="JHT125" s="1845"/>
      <c r="JHU125" s="1538"/>
      <c r="JHV125" s="1845"/>
      <c r="JHW125" s="1538"/>
      <c r="JHX125" s="1845"/>
      <c r="JHY125" s="1538"/>
      <c r="JHZ125" s="1845"/>
      <c r="JIA125" s="1538"/>
      <c r="JIB125" s="1845"/>
      <c r="JIC125" s="1538"/>
      <c r="JID125" s="1845"/>
      <c r="JIE125" s="1538"/>
      <c r="JIF125" s="1845"/>
      <c r="JIG125" s="1538"/>
      <c r="JIH125" s="1845"/>
      <c r="JII125" s="1538"/>
      <c r="JIJ125" s="1845"/>
      <c r="JIK125" s="1538"/>
      <c r="JIL125" s="1845"/>
      <c r="JIM125" s="1538"/>
      <c r="JIN125" s="1845"/>
      <c r="JIO125" s="1538"/>
      <c r="JIP125" s="1845"/>
      <c r="JIQ125" s="1538"/>
      <c r="JIR125" s="1845"/>
      <c r="JIS125" s="1538"/>
      <c r="JIT125" s="1845"/>
      <c r="JIU125" s="1538"/>
      <c r="JIV125" s="1845"/>
      <c r="JIW125" s="1538"/>
      <c r="JIX125" s="1845"/>
      <c r="JIY125" s="1538"/>
      <c r="JIZ125" s="1845"/>
      <c r="JJA125" s="1538"/>
      <c r="JJB125" s="1845"/>
      <c r="JJC125" s="1538"/>
      <c r="JJD125" s="1845"/>
      <c r="JJE125" s="1538"/>
      <c r="JJF125" s="1845"/>
      <c r="JJG125" s="1538"/>
      <c r="JJH125" s="1845"/>
      <c r="JJI125" s="1538"/>
      <c r="JJJ125" s="1845"/>
      <c r="JJK125" s="1538"/>
      <c r="JJL125" s="1845"/>
      <c r="JJM125" s="1538"/>
      <c r="JJN125" s="1845"/>
      <c r="JJO125" s="1538"/>
      <c r="JJP125" s="1845"/>
      <c r="JJQ125" s="1538"/>
      <c r="JJR125" s="1845"/>
      <c r="JJS125" s="1538"/>
      <c r="JJT125" s="1845"/>
      <c r="JJU125" s="1538"/>
      <c r="JJV125" s="1845"/>
      <c r="JJW125" s="1538"/>
      <c r="JJX125" s="1845"/>
      <c r="JJY125" s="1538"/>
      <c r="JJZ125" s="1845"/>
      <c r="JKA125" s="1538"/>
      <c r="JKB125" s="1845"/>
      <c r="JKC125" s="1538"/>
      <c r="JKD125" s="1845"/>
      <c r="JKE125" s="1538"/>
      <c r="JKF125" s="1845"/>
      <c r="JKG125" s="1538"/>
      <c r="JKH125" s="1845"/>
      <c r="JKI125" s="1538"/>
      <c r="JKJ125" s="1845"/>
      <c r="JKK125" s="1538"/>
      <c r="JKL125" s="1845"/>
      <c r="JKM125" s="1538"/>
      <c r="JKN125" s="1845"/>
      <c r="JKO125" s="1538"/>
      <c r="JKP125" s="1845"/>
      <c r="JKQ125" s="1538"/>
      <c r="JKR125" s="1845"/>
      <c r="JKS125" s="1538"/>
      <c r="JKT125" s="1845"/>
      <c r="JKU125" s="1538"/>
      <c r="JKV125" s="1845"/>
      <c r="JKW125" s="1538"/>
      <c r="JKX125" s="1845"/>
      <c r="JKY125" s="1538"/>
      <c r="JKZ125" s="1845"/>
      <c r="JLA125" s="1538"/>
      <c r="JLB125" s="1845"/>
      <c r="JLC125" s="1538"/>
      <c r="JLD125" s="1845"/>
      <c r="JLE125" s="1538"/>
      <c r="JLF125" s="1845"/>
      <c r="JLG125" s="1538"/>
      <c r="JLH125" s="1845"/>
      <c r="JLI125" s="1538"/>
      <c r="JLJ125" s="1845"/>
      <c r="JLK125" s="1538"/>
      <c r="JLL125" s="1845"/>
      <c r="JLM125" s="1538"/>
      <c r="JLN125" s="1845"/>
      <c r="JLO125" s="1538"/>
      <c r="JLP125" s="1845"/>
      <c r="JLQ125" s="1538"/>
      <c r="JLR125" s="1845"/>
      <c r="JLS125" s="1538"/>
      <c r="JLT125" s="1845"/>
      <c r="JLU125" s="1538"/>
      <c r="JLV125" s="1845"/>
      <c r="JLW125" s="1538"/>
      <c r="JLX125" s="1845"/>
      <c r="JLY125" s="1538"/>
      <c r="JLZ125" s="1845"/>
      <c r="JMA125" s="1538"/>
      <c r="JMB125" s="1845"/>
      <c r="JMC125" s="1538"/>
      <c r="JMD125" s="1845"/>
      <c r="JME125" s="1538"/>
      <c r="JMF125" s="1845"/>
      <c r="JMG125" s="1538"/>
      <c r="JMH125" s="1845"/>
      <c r="JMI125" s="1538"/>
      <c r="JMJ125" s="1845"/>
      <c r="JMK125" s="1538"/>
      <c r="JML125" s="1845"/>
      <c r="JMM125" s="1538"/>
      <c r="JMN125" s="1845"/>
      <c r="JMO125" s="1538"/>
      <c r="JMP125" s="1845"/>
      <c r="JMQ125" s="1538"/>
      <c r="JMR125" s="1845"/>
      <c r="JMS125" s="1538"/>
      <c r="JMT125" s="1845"/>
      <c r="JMU125" s="1538"/>
      <c r="JMV125" s="1845"/>
      <c r="JMW125" s="1538"/>
      <c r="JMX125" s="1845"/>
      <c r="JMY125" s="1538"/>
      <c r="JMZ125" s="1845"/>
      <c r="JNA125" s="1538"/>
      <c r="JNB125" s="1845"/>
      <c r="JNC125" s="1538"/>
      <c r="JND125" s="1845"/>
      <c r="JNE125" s="1538"/>
      <c r="JNF125" s="1845"/>
      <c r="JNG125" s="1538"/>
      <c r="JNH125" s="1845"/>
      <c r="JNI125" s="1538"/>
      <c r="JNJ125" s="1845"/>
      <c r="JNK125" s="1538"/>
      <c r="JNL125" s="1845"/>
      <c r="JNM125" s="1538"/>
      <c r="JNN125" s="1845"/>
      <c r="JNO125" s="1538"/>
      <c r="JNP125" s="1845"/>
      <c r="JNQ125" s="1538"/>
      <c r="JNR125" s="1845"/>
      <c r="JNS125" s="1538"/>
      <c r="JNT125" s="1845"/>
      <c r="JNU125" s="1538"/>
      <c r="JNV125" s="1845"/>
      <c r="JNW125" s="1538"/>
      <c r="JNX125" s="1845"/>
      <c r="JNY125" s="1538"/>
      <c r="JNZ125" s="1845"/>
      <c r="JOA125" s="1538"/>
      <c r="JOB125" s="1845"/>
      <c r="JOC125" s="1538"/>
      <c r="JOD125" s="1845"/>
      <c r="JOE125" s="1538"/>
      <c r="JOF125" s="1845"/>
      <c r="JOG125" s="1538"/>
      <c r="JOH125" s="1845"/>
      <c r="JOI125" s="1538"/>
      <c r="JOJ125" s="1845"/>
      <c r="JOK125" s="1538"/>
      <c r="JOL125" s="1845"/>
      <c r="JOM125" s="1538"/>
      <c r="JON125" s="1845"/>
      <c r="JOO125" s="1538"/>
      <c r="JOP125" s="1845"/>
      <c r="JOQ125" s="1538"/>
      <c r="JOR125" s="1845"/>
      <c r="JOS125" s="1538"/>
      <c r="JOT125" s="1845"/>
      <c r="JOU125" s="1538"/>
      <c r="JOV125" s="1845"/>
      <c r="JOW125" s="1538"/>
      <c r="JOX125" s="1845"/>
      <c r="JOY125" s="1538"/>
      <c r="JOZ125" s="1845"/>
      <c r="JPA125" s="1538"/>
      <c r="JPB125" s="1845"/>
      <c r="JPC125" s="1538"/>
      <c r="JPD125" s="1845"/>
      <c r="JPE125" s="1538"/>
      <c r="JPF125" s="1845"/>
      <c r="JPG125" s="1538"/>
      <c r="JPH125" s="1845"/>
      <c r="JPI125" s="1538"/>
      <c r="JPJ125" s="1845"/>
      <c r="JPK125" s="1538"/>
      <c r="JPL125" s="1845"/>
      <c r="JPM125" s="1538"/>
      <c r="JPN125" s="1845"/>
      <c r="JPO125" s="1538"/>
      <c r="JPP125" s="1845"/>
      <c r="JPQ125" s="1538"/>
      <c r="JPR125" s="1845"/>
      <c r="JPS125" s="1538"/>
      <c r="JPT125" s="1845"/>
      <c r="JPU125" s="1538"/>
      <c r="JPV125" s="1845"/>
      <c r="JPW125" s="1538"/>
      <c r="JPX125" s="1845"/>
      <c r="JPY125" s="1538"/>
      <c r="JPZ125" s="1845"/>
      <c r="JQA125" s="1538"/>
      <c r="JQB125" s="1845"/>
      <c r="JQC125" s="1538"/>
      <c r="JQD125" s="1845"/>
      <c r="JQE125" s="1538"/>
      <c r="JQF125" s="1845"/>
      <c r="JQG125" s="1538"/>
      <c r="JQH125" s="1845"/>
      <c r="JQI125" s="1538"/>
      <c r="JQJ125" s="1845"/>
      <c r="JQK125" s="1538"/>
      <c r="JQL125" s="1845"/>
      <c r="JQM125" s="1538"/>
      <c r="JQN125" s="1845"/>
      <c r="JQO125" s="1538"/>
      <c r="JQP125" s="1845"/>
      <c r="JQQ125" s="1538"/>
      <c r="JQR125" s="1845"/>
      <c r="JQS125" s="1538"/>
      <c r="JQT125" s="1845"/>
      <c r="JQU125" s="1538"/>
      <c r="JQV125" s="1845"/>
      <c r="JQW125" s="1538"/>
      <c r="JQX125" s="1845"/>
      <c r="JQY125" s="1538"/>
      <c r="JQZ125" s="1845"/>
      <c r="JRA125" s="1538"/>
      <c r="JRB125" s="1845"/>
      <c r="JRC125" s="1538"/>
      <c r="JRD125" s="1845"/>
      <c r="JRE125" s="1538"/>
      <c r="JRF125" s="1845"/>
      <c r="JRG125" s="1538"/>
      <c r="JRH125" s="1845"/>
      <c r="JRI125" s="1538"/>
      <c r="JRJ125" s="1845"/>
      <c r="JRK125" s="1538"/>
      <c r="JRL125" s="1845"/>
      <c r="JRM125" s="1538"/>
      <c r="JRN125" s="1845"/>
      <c r="JRO125" s="1538"/>
      <c r="JRP125" s="1845"/>
      <c r="JRQ125" s="1538"/>
      <c r="JRR125" s="1845"/>
      <c r="JRS125" s="1538"/>
      <c r="JRT125" s="1845"/>
      <c r="JRU125" s="1538"/>
      <c r="JRV125" s="1845"/>
      <c r="JRW125" s="1538"/>
      <c r="JRX125" s="1845"/>
      <c r="JRY125" s="1538"/>
      <c r="JRZ125" s="1845"/>
      <c r="JSA125" s="1538"/>
      <c r="JSB125" s="1845"/>
      <c r="JSC125" s="1538"/>
      <c r="JSD125" s="1845"/>
      <c r="JSE125" s="1538"/>
      <c r="JSF125" s="1845"/>
      <c r="JSG125" s="1538"/>
      <c r="JSH125" s="1845"/>
      <c r="JSI125" s="1538"/>
      <c r="JSJ125" s="1845"/>
      <c r="JSK125" s="1538"/>
      <c r="JSL125" s="1845"/>
      <c r="JSM125" s="1538"/>
      <c r="JSN125" s="1845"/>
      <c r="JSO125" s="1538"/>
      <c r="JSP125" s="1845"/>
      <c r="JSQ125" s="1538"/>
      <c r="JSR125" s="1845"/>
      <c r="JSS125" s="1538"/>
      <c r="JST125" s="1845"/>
      <c r="JSU125" s="1538"/>
      <c r="JSV125" s="1845"/>
      <c r="JSW125" s="1538"/>
      <c r="JSX125" s="1845"/>
      <c r="JSY125" s="1538"/>
      <c r="JSZ125" s="1845"/>
      <c r="JTA125" s="1538"/>
      <c r="JTB125" s="1845"/>
      <c r="JTC125" s="1538"/>
      <c r="JTD125" s="1845"/>
      <c r="JTE125" s="1538"/>
      <c r="JTF125" s="1845"/>
      <c r="JTG125" s="1538"/>
      <c r="JTH125" s="1845"/>
      <c r="JTI125" s="1538"/>
      <c r="JTJ125" s="1845"/>
      <c r="JTK125" s="1538"/>
      <c r="JTL125" s="1845"/>
      <c r="JTM125" s="1538"/>
      <c r="JTN125" s="1845"/>
      <c r="JTO125" s="1538"/>
      <c r="JTP125" s="1845"/>
      <c r="JTQ125" s="1538"/>
      <c r="JTR125" s="1845"/>
      <c r="JTS125" s="1538"/>
      <c r="JTT125" s="1845"/>
      <c r="JTU125" s="1538"/>
      <c r="JTV125" s="1845"/>
      <c r="JTW125" s="1538"/>
      <c r="JTX125" s="1845"/>
      <c r="JTY125" s="1538"/>
      <c r="JTZ125" s="1845"/>
      <c r="JUA125" s="1538"/>
      <c r="JUB125" s="1845"/>
      <c r="JUC125" s="1538"/>
      <c r="JUD125" s="1845"/>
      <c r="JUE125" s="1538"/>
      <c r="JUF125" s="1845"/>
      <c r="JUG125" s="1538"/>
      <c r="JUH125" s="1845"/>
      <c r="JUI125" s="1538"/>
      <c r="JUJ125" s="1845"/>
      <c r="JUK125" s="1538"/>
      <c r="JUL125" s="1845"/>
      <c r="JUM125" s="1538"/>
      <c r="JUN125" s="1845"/>
      <c r="JUO125" s="1538"/>
      <c r="JUP125" s="1845"/>
      <c r="JUQ125" s="1538"/>
      <c r="JUR125" s="1845"/>
      <c r="JUS125" s="1538"/>
      <c r="JUT125" s="1845"/>
      <c r="JUU125" s="1538"/>
      <c r="JUV125" s="1845"/>
      <c r="JUW125" s="1538"/>
      <c r="JUX125" s="1845"/>
      <c r="JUY125" s="1538"/>
      <c r="JUZ125" s="1845"/>
      <c r="JVA125" s="1538"/>
      <c r="JVB125" s="1845"/>
      <c r="JVC125" s="1538"/>
      <c r="JVD125" s="1845"/>
      <c r="JVE125" s="1538"/>
      <c r="JVF125" s="1845"/>
      <c r="JVG125" s="1538"/>
      <c r="JVH125" s="1845"/>
      <c r="JVI125" s="1538"/>
      <c r="JVJ125" s="1845"/>
      <c r="JVK125" s="1538"/>
      <c r="JVL125" s="1845"/>
      <c r="JVM125" s="1538"/>
      <c r="JVN125" s="1845"/>
      <c r="JVO125" s="1538"/>
      <c r="JVP125" s="1845"/>
      <c r="JVQ125" s="1538"/>
      <c r="JVR125" s="1845"/>
      <c r="JVS125" s="1538"/>
      <c r="JVT125" s="1845"/>
      <c r="JVU125" s="1538"/>
      <c r="JVV125" s="1845"/>
      <c r="JVW125" s="1538"/>
      <c r="JVX125" s="1845"/>
      <c r="JVY125" s="1538"/>
      <c r="JVZ125" s="1845"/>
      <c r="JWA125" s="1538"/>
      <c r="JWB125" s="1845"/>
      <c r="JWC125" s="1538"/>
      <c r="JWD125" s="1845"/>
      <c r="JWE125" s="1538"/>
      <c r="JWF125" s="1845"/>
      <c r="JWG125" s="1538"/>
      <c r="JWH125" s="1845"/>
      <c r="JWI125" s="1538"/>
      <c r="JWJ125" s="1845"/>
      <c r="JWK125" s="1538"/>
      <c r="JWL125" s="1845"/>
      <c r="JWM125" s="1538"/>
      <c r="JWN125" s="1845"/>
      <c r="JWO125" s="1538"/>
      <c r="JWP125" s="1845"/>
      <c r="JWQ125" s="1538"/>
      <c r="JWR125" s="1845"/>
      <c r="JWS125" s="1538"/>
      <c r="JWT125" s="1845"/>
      <c r="JWU125" s="1538"/>
      <c r="JWV125" s="1845"/>
      <c r="JWW125" s="1538"/>
      <c r="JWX125" s="1845"/>
      <c r="JWY125" s="1538"/>
      <c r="JWZ125" s="1845"/>
      <c r="JXA125" s="1538"/>
      <c r="JXB125" s="1845"/>
      <c r="JXC125" s="1538"/>
      <c r="JXD125" s="1845"/>
      <c r="JXE125" s="1538"/>
      <c r="JXF125" s="1845"/>
      <c r="JXG125" s="1538"/>
      <c r="JXH125" s="1845"/>
      <c r="JXI125" s="1538"/>
      <c r="JXJ125" s="1845"/>
      <c r="JXK125" s="1538"/>
      <c r="JXL125" s="1845"/>
      <c r="JXM125" s="1538"/>
      <c r="JXN125" s="1845"/>
      <c r="JXO125" s="1538"/>
      <c r="JXP125" s="1845"/>
      <c r="JXQ125" s="1538"/>
      <c r="JXR125" s="1845"/>
      <c r="JXS125" s="1538"/>
      <c r="JXT125" s="1845"/>
      <c r="JXU125" s="1538"/>
      <c r="JXV125" s="1845"/>
      <c r="JXW125" s="1538"/>
      <c r="JXX125" s="1845"/>
      <c r="JXY125" s="1538"/>
      <c r="JXZ125" s="1845"/>
      <c r="JYA125" s="1538"/>
      <c r="JYB125" s="1845"/>
      <c r="JYC125" s="1538"/>
      <c r="JYD125" s="1845"/>
      <c r="JYE125" s="1538"/>
      <c r="JYF125" s="1845"/>
      <c r="JYG125" s="1538"/>
      <c r="JYH125" s="1845"/>
      <c r="JYI125" s="1538"/>
      <c r="JYJ125" s="1845"/>
      <c r="JYK125" s="1538"/>
      <c r="JYL125" s="1845"/>
      <c r="JYM125" s="1538"/>
      <c r="JYN125" s="1845"/>
      <c r="JYO125" s="1538"/>
      <c r="JYP125" s="1845"/>
      <c r="JYQ125" s="1538"/>
      <c r="JYR125" s="1845"/>
      <c r="JYS125" s="1538"/>
      <c r="JYT125" s="1845"/>
      <c r="JYU125" s="1538"/>
      <c r="JYV125" s="1845"/>
      <c r="JYW125" s="1538"/>
      <c r="JYX125" s="1845"/>
      <c r="JYY125" s="1538"/>
      <c r="JYZ125" s="1845"/>
      <c r="JZA125" s="1538"/>
      <c r="JZB125" s="1845"/>
      <c r="JZC125" s="1538"/>
      <c r="JZD125" s="1845"/>
      <c r="JZE125" s="1538"/>
      <c r="JZF125" s="1845"/>
      <c r="JZG125" s="1538"/>
      <c r="JZH125" s="1845"/>
      <c r="JZI125" s="1538"/>
      <c r="JZJ125" s="1845"/>
      <c r="JZK125" s="1538"/>
      <c r="JZL125" s="1845"/>
      <c r="JZM125" s="1538"/>
      <c r="JZN125" s="1845"/>
      <c r="JZO125" s="1538"/>
      <c r="JZP125" s="1845"/>
      <c r="JZQ125" s="1538"/>
      <c r="JZR125" s="1845"/>
      <c r="JZS125" s="1538"/>
      <c r="JZT125" s="1845"/>
      <c r="JZU125" s="1538"/>
      <c r="JZV125" s="1845"/>
      <c r="JZW125" s="1538"/>
      <c r="JZX125" s="1845"/>
      <c r="JZY125" s="1538"/>
      <c r="JZZ125" s="1845"/>
      <c r="KAA125" s="1538"/>
      <c r="KAB125" s="1845"/>
      <c r="KAC125" s="1538"/>
      <c r="KAD125" s="1845"/>
      <c r="KAE125" s="1538"/>
      <c r="KAF125" s="1845"/>
      <c r="KAG125" s="1538"/>
      <c r="KAH125" s="1845"/>
      <c r="KAI125" s="1538"/>
      <c r="KAJ125" s="1845"/>
      <c r="KAK125" s="1538"/>
      <c r="KAL125" s="1845"/>
      <c r="KAM125" s="1538"/>
      <c r="KAN125" s="1845"/>
      <c r="KAO125" s="1538"/>
      <c r="KAP125" s="1845"/>
      <c r="KAQ125" s="1538"/>
      <c r="KAR125" s="1845"/>
      <c r="KAS125" s="1538"/>
      <c r="KAT125" s="1845"/>
      <c r="KAU125" s="1538"/>
      <c r="KAV125" s="1845"/>
      <c r="KAW125" s="1538"/>
      <c r="KAX125" s="1845"/>
      <c r="KAY125" s="1538"/>
      <c r="KAZ125" s="1845"/>
      <c r="KBA125" s="1538"/>
      <c r="KBB125" s="1845"/>
      <c r="KBC125" s="1538"/>
      <c r="KBD125" s="1845"/>
      <c r="KBE125" s="1538"/>
      <c r="KBF125" s="1845"/>
      <c r="KBG125" s="1538"/>
      <c r="KBH125" s="1845"/>
      <c r="KBI125" s="1538"/>
      <c r="KBJ125" s="1845"/>
      <c r="KBK125" s="1538"/>
      <c r="KBL125" s="1845"/>
      <c r="KBM125" s="1538"/>
      <c r="KBN125" s="1845"/>
      <c r="KBO125" s="1538"/>
      <c r="KBP125" s="1845"/>
      <c r="KBQ125" s="1538"/>
      <c r="KBR125" s="1845"/>
      <c r="KBS125" s="1538"/>
      <c r="KBT125" s="1845"/>
      <c r="KBU125" s="1538"/>
      <c r="KBV125" s="1845"/>
      <c r="KBW125" s="1538"/>
      <c r="KBX125" s="1845"/>
      <c r="KBY125" s="1538"/>
      <c r="KBZ125" s="1845"/>
      <c r="KCA125" s="1538"/>
      <c r="KCB125" s="1845"/>
      <c r="KCC125" s="1538"/>
      <c r="KCD125" s="1845"/>
      <c r="KCE125" s="1538"/>
      <c r="KCF125" s="1845"/>
      <c r="KCG125" s="1538"/>
      <c r="KCH125" s="1845"/>
      <c r="KCI125" s="1538"/>
      <c r="KCJ125" s="1845"/>
      <c r="KCK125" s="1538"/>
      <c r="KCL125" s="1845"/>
      <c r="KCM125" s="1538"/>
      <c r="KCN125" s="1845"/>
      <c r="KCO125" s="1538"/>
      <c r="KCP125" s="1845"/>
      <c r="KCQ125" s="1538"/>
      <c r="KCR125" s="1845"/>
      <c r="KCS125" s="1538"/>
      <c r="KCT125" s="1845"/>
      <c r="KCU125" s="1538"/>
      <c r="KCV125" s="1845"/>
      <c r="KCW125" s="1538"/>
      <c r="KCX125" s="1845"/>
      <c r="KCY125" s="1538"/>
      <c r="KCZ125" s="1845"/>
      <c r="KDA125" s="1538"/>
      <c r="KDB125" s="1845"/>
      <c r="KDC125" s="1538"/>
      <c r="KDD125" s="1845"/>
      <c r="KDE125" s="1538"/>
      <c r="KDF125" s="1845"/>
      <c r="KDG125" s="1538"/>
      <c r="KDH125" s="1845"/>
      <c r="KDI125" s="1538"/>
      <c r="KDJ125" s="1845"/>
      <c r="KDK125" s="1538"/>
      <c r="KDL125" s="1845"/>
      <c r="KDM125" s="1538"/>
      <c r="KDN125" s="1845"/>
      <c r="KDO125" s="1538"/>
      <c r="KDP125" s="1845"/>
      <c r="KDQ125" s="1538"/>
      <c r="KDR125" s="1845"/>
      <c r="KDS125" s="1538"/>
      <c r="KDT125" s="1845"/>
      <c r="KDU125" s="1538"/>
      <c r="KDV125" s="1845"/>
      <c r="KDW125" s="1538"/>
      <c r="KDX125" s="1845"/>
      <c r="KDY125" s="1538"/>
      <c r="KDZ125" s="1845"/>
      <c r="KEA125" s="1538"/>
      <c r="KEB125" s="1845"/>
      <c r="KEC125" s="1538"/>
      <c r="KED125" s="1845"/>
      <c r="KEE125" s="1538"/>
      <c r="KEF125" s="1845"/>
      <c r="KEG125" s="1538"/>
      <c r="KEH125" s="1845"/>
      <c r="KEI125" s="1538"/>
      <c r="KEJ125" s="1845"/>
      <c r="KEK125" s="1538"/>
      <c r="KEL125" s="1845"/>
      <c r="KEM125" s="1538"/>
      <c r="KEN125" s="1845"/>
      <c r="KEO125" s="1538"/>
      <c r="KEP125" s="1845"/>
      <c r="KEQ125" s="1538"/>
      <c r="KER125" s="1845"/>
      <c r="KES125" s="1538"/>
      <c r="KET125" s="1845"/>
      <c r="KEU125" s="1538"/>
      <c r="KEV125" s="1845"/>
      <c r="KEW125" s="1538"/>
      <c r="KEX125" s="1845"/>
      <c r="KEY125" s="1538"/>
      <c r="KEZ125" s="1845"/>
      <c r="KFA125" s="1538"/>
      <c r="KFB125" s="1845"/>
      <c r="KFC125" s="1538"/>
      <c r="KFD125" s="1845"/>
      <c r="KFE125" s="1538"/>
      <c r="KFF125" s="1845"/>
      <c r="KFG125" s="1538"/>
      <c r="KFH125" s="1845"/>
      <c r="KFI125" s="1538"/>
      <c r="KFJ125" s="1845"/>
      <c r="KFK125" s="1538"/>
      <c r="KFL125" s="1845"/>
      <c r="KFM125" s="1538"/>
      <c r="KFN125" s="1845"/>
      <c r="KFO125" s="1538"/>
      <c r="KFP125" s="1845"/>
      <c r="KFQ125" s="1538"/>
      <c r="KFR125" s="1845"/>
      <c r="KFS125" s="1538"/>
      <c r="KFT125" s="1845"/>
      <c r="KFU125" s="1538"/>
      <c r="KFV125" s="1845"/>
      <c r="KFW125" s="1538"/>
      <c r="KFX125" s="1845"/>
      <c r="KFY125" s="1538"/>
      <c r="KFZ125" s="1845"/>
      <c r="KGA125" s="1538"/>
      <c r="KGB125" s="1845"/>
      <c r="KGC125" s="1538"/>
      <c r="KGD125" s="1845"/>
      <c r="KGE125" s="1538"/>
      <c r="KGF125" s="1845"/>
      <c r="KGG125" s="1538"/>
      <c r="KGH125" s="1845"/>
      <c r="KGI125" s="1538"/>
      <c r="KGJ125" s="1845"/>
      <c r="KGK125" s="1538"/>
      <c r="KGL125" s="1845"/>
      <c r="KGM125" s="1538"/>
      <c r="KGN125" s="1845"/>
      <c r="KGO125" s="1538"/>
      <c r="KGP125" s="1845"/>
      <c r="KGQ125" s="1538"/>
      <c r="KGR125" s="1845"/>
      <c r="KGS125" s="1538"/>
      <c r="KGT125" s="1845"/>
      <c r="KGU125" s="1538"/>
      <c r="KGV125" s="1845"/>
      <c r="KGW125" s="1538"/>
      <c r="KGX125" s="1845"/>
      <c r="KGY125" s="1538"/>
      <c r="KGZ125" s="1845"/>
      <c r="KHA125" s="1538"/>
      <c r="KHB125" s="1845"/>
      <c r="KHC125" s="1538"/>
      <c r="KHD125" s="1845"/>
      <c r="KHE125" s="1538"/>
      <c r="KHF125" s="1845"/>
      <c r="KHG125" s="1538"/>
      <c r="KHH125" s="1845"/>
      <c r="KHI125" s="1538"/>
      <c r="KHJ125" s="1845"/>
      <c r="KHK125" s="1538"/>
      <c r="KHL125" s="1845"/>
      <c r="KHM125" s="1538"/>
      <c r="KHN125" s="1845"/>
      <c r="KHO125" s="1538"/>
      <c r="KHP125" s="1845"/>
      <c r="KHQ125" s="1538"/>
      <c r="KHR125" s="1845"/>
      <c r="KHS125" s="1538"/>
      <c r="KHT125" s="1845"/>
      <c r="KHU125" s="1538"/>
      <c r="KHV125" s="1845"/>
      <c r="KHW125" s="1538"/>
      <c r="KHX125" s="1845"/>
      <c r="KHY125" s="1538"/>
      <c r="KHZ125" s="1845"/>
      <c r="KIA125" s="1538"/>
      <c r="KIB125" s="1845"/>
      <c r="KIC125" s="1538"/>
      <c r="KID125" s="1845"/>
      <c r="KIE125" s="1538"/>
      <c r="KIF125" s="1845"/>
      <c r="KIG125" s="1538"/>
      <c r="KIH125" s="1845"/>
      <c r="KII125" s="1538"/>
      <c r="KIJ125" s="1845"/>
      <c r="KIK125" s="1538"/>
      <c r="KIL125" s="1845"/>
      <c r="KIM125" s="1538"/>
      <c r="KIN125" s="1845"/>
      <c r="KIO125" s="1538"/>
      <c r="KIP125" s="1845"/>
      <c r="KIQ125" s="1538"/>
      <c r="KIR125" s="1845"/>
      <c r="KIS125" s="1538"/>
      <c r="KIT125" s="1845"/>
      <c r="KIU125" s="1538"/>
      <c r="KIV125" s="1845"/>
      <c r="KIW125" s="1538"/>
      <c r="KIX125" s="1845"/>
      <c r="KIY125" s="1538"/>
      <c r="KIZ125" s="1845"/>
      <c r="KJA125" s="1538"/>
      <c r="KJB125" s="1845"/>
      <c r="KJC125" s="1538"/>
      <c r="KJD125" s="1845"/>
      <c r="KJE125" s="1538"/>
      <c r="KJF125" s="1845"/>
      <c r="KJG125" s="1538"/>
      <c r="KJH125" s="1845"/>
      <c r="KJI125" s="1538"/>
      <c r="KJJ125" s="1845"/>
      <c r="KJK125" s="1538"/>
      <c r="KJL125" s="1845"/>
      <c r="KJM125" s="1538"/>
      <c r="KJN125" s="1845"/>
      <c r="KJO125" s="1538"/>
      <c r="KJP125" s="1845"/>
      <c r="KJQ125" s="1538"/>
      <c r="KJR125" s="1845"/>
      <c r="KJS125" s="1538"/>
      <c r="KJT125" s="1845"/>
      <c r="KJU125" s="1538"/>
      <c r="KJV125" s="1845"/>
      <c r="KJW125" s="1538"/>
      <c r="KJX125" s="1845"/>
      <c r="KJY125" s="1538"/>
      <c r="KJZ125" s="1845"/>
      <c r="KKA125" s="1538"/>
      <c r="KKB125" s="1845"/>
      <c r="KKC125" s="1538"/>
      <c r="KKD125" s="1845"/>
      <c r="KKE125" s="1538"/>
      <c r="KKF125" s="1845"/>
      <c r="KKG125" s="1538"/>
      <c r="KKH125" s="1845"/>
      <c r="KKI125" s="1538"/>
      <c r="KKJ125" s="1845"/>
      <c r="KKK125" s="1538"/>
      <c r="KKL125" s="1845"/>
      <c r="KKM125" s="1538"/>
      <c r="KKN125" s="1845"/>
      <c r="KKO125" s="1538"/>
      <c r="KKP125" s="1845"/>
      <c r="KKQ125" s="1538"/>
      <c r="KKR125" s="1845"/>
      <c r="KKS125" s="1538"/>
      <c r="KKT125" s="1845"/>
      <c r="KKU125" s="1538"/>
      <c r="KKV125" s="1845"/>
      <c r="KKW125" s="1538"/>
      <c r="KKX125" s="1845"/>
      <c r="KKY125" s="1538"/>
      <c r="KKZ125" s="1845"/>
      <c r="KLA125" s="1538"/>
      <c r="KLB125" s="1845"/>
      <c r="KLC125" s="1538"/>
      <c r="KLD125" s="1845"/>
      <c r="KLE125" s="1538"/>
      <c r="KLF125" s="1845"/>
      <c r="KLG125" s="1538"/>
      <c r="KLH125" s="1845"/>
      <c r="KLI125" s="1538"/>
      <c r="KLJ125" s="1845"/>
      <c r="KLK125" s="1538"/>
      <c r="KLL125" s="1845"/>
      <c r="KLM125" s="1538"/>
      <c r="KLN125" s="1845"/>
      <c r="KLO125" s="1538"/>
      <c r="KLP125" s="1845"/>
      <c r="KLQ125" s="1538"/>
      <c r="KLR125" s="1845"/>
      <c r="KLS125" s="1538"/>
      <c r="KLT125" s="1845"/>
      <c r="KLU125" s="1538"/>
      <c r="KLV125" s="1845"/>
      <c r="KLW125" s="1538"/>
      <c r="KLX125" s="1845"/>
      <c r="KLY125" s="1538"/>
      <c r="KLZ125" s="1845"/>
      <c r="KMA125" s="1538"/>
      <c r="KMB125" s="1845"/>
      <c r="KMC125" s="1538"/>
      <c r="KMD125" s="1845"/>
      <c r="KME125" s="1538"/>
      <c r="KMF125" s="1845"/>
      <c r="KMG125" s="1538"/>
      <c r="KMH125" s="1845"/>
      <c r="KMI125" s="1538"/>
      <c r="KMJ125" s="1845"/>
      <c r="KMK125" s="1538"/>
      <c r="KML125" s="1845"/>
      <c r="KMM125" s="1538"/>
      <c r="KMN125" s="1845"/>
      <c r="KMO125" s="1538"/>
      <c r="KMP125" s="1845"/>
      <c r="KMQ125" s="1538"/>
      <c r="KMR125" s="1845"/>
      <c r="KMS125" s="1538"/>
      <c r="KMT125" s="1845"/>
      <c r="KMU125" s="1538"/>
      <c r="KMV125" s="1845"/>
      <c r="KMW125" s="1538"/>
      <c r="KMX125" s="1845"/>
      <c r="KMY125" s="1538"/>
      <c r="KMZ125" s="1845"/>
      <c r="KNA125" s="1538"/>
      <c r="KNB125" s="1845"/>
      <c r="KNC125" s="1538"/>
      <c r="KND125" s="1845"/>
      <c r="KNE125" s="1538"/>
      <c r="KNF125" s="1845"/>
      <c r="KNG125" s="1538"/>
      <c r="KNH125" s="1845"/>
      <c r="KNI125" s="1538"/>
      <c r="KNJ125" s="1845"/>
      <c r="KNK125" s="1538"/>
      <c r="KNL125" s="1845"/>
      <c r="KNM125" s="1538"/>
      <c r="KNN125" s="1845"/>
      <c r="KNO125" s="1538"/>
      <c r="KNP125" s="1845"/>
      <c r="KNQ125" s="1538"/>
      <c r="KNR125" s="1845"/>
      <c r="KNS125" s="1538"/>
      <c r="KNT125" s="1845"/>
      <c r="KNU125" s="1538"/>
      <c r="KNV125" s="1845"/>
      <c r="KNW125" s="1538"/>
      <c r="KNX125" s="1845"/>
      <c r="KNY125" s="1538"/>
      <c r="KNZ125" s="1845"/>
      <c r="KOA125" s="1538"/>
      <c r="KOB125" s="1845"/>
      <c r="KOC125" s="1538"/>
      <c r="KOD125" s="1845"/>
      <c r="KOE125" s="1538"/>
      <c r="KOF125" s="1845"/>
      <c r="KOG125" s="1538"/>
      <c r="KOH125" s="1845"/>
      <c r="KOI125" s="1538"/>
      <c r="KOJ125" s="1845"/>
      <c r="KOK125" s="1538"/>
      <c r="KOL125" s="1845"/>
      <c r="KOM125" s="1538"/>
      <c r="KON125" s="1845"/>
      <c r="KOO125" s="1538"/>
      <c r="KOP125" s="1845"/>
      <c r="KOQ125" s="1538"/>
      <c r="KOR125" s="1845"/>
      <c r="KOS125" s="1538"/>
      <c r="KOT125" s="1845"/>
      <c r="KOU125" s="1538"/>
      <c r="KOV125" s="1845"/>
      <c r="KOW125" s="1538"/>
      <c r="KOX125" s="1845"/>
      <c r="KOY125" s="1538"/>
      <c r="KOZ125" s="1845"/>
      <c r="KPA125" s="1538"/>
      <c r="KPB125" s="1845"/>
      <c r="KPC125" s="1538"/>
      <c r="KPD125" s="1845"/>
      <c r="KPE125" s="1538"/>
      <c r="KPF125" s="1845"/>
      <c r="KPG125" s="1538"/>
      <c r="KPH125" s="1845"/>
      <c r="KPI125" s="1538"/>
      <c r="KPJ125" s="1845"/>
      <c r="KPK125" s="1538"/>
      <c r="KPL125" s="1845"/>
      <c r="KPM125" s="1538"/>
      <c r="KPN125" s="1845"/>
      <c r="KPO125" s="1538"/>
      <c r="KPP125" s="1845"/>
      <c r="KPQ125" s="1538"/>
      <c r="KPR125" s="1845"/>
      <c r="KPS125" s="1538"/>
      <c r="KPT125" s="1845"/>
      <c r="KPU125" s="1538"/>
      <c r="KPV125" s="1845"/>
      <c r="KPW125" s="1538"/>
      <c r="KPX125" s="1845"/>
      <c r="KPY125" s="1538"/>
      <c r="KPZ125" s="1845"/>
      <c r="KQA125" s="1538"/>
      <c r="KQB125" s="1845"/>
      <c r="KQC125" s="1538"/>
      <c r="KQD125" s="1845"/>
      <c r="KQE125" s="1538"/>
      <c r="KQF125" s="1845"/>
      <c r="KQG125" s="1538"/>
      <c r="KQH125" s="1845"/>
      <c r="KQI125" s="1538"/>
      <c r="KQJ125" s="1845"/>
      <c r="KQK125" s="1538"/>
      <c r="KQL125" s="1845"/>
      <c r="KQM125" s="1538"/>
      <c r="KQN125" s="1845"/>
      <c r="KQO125" s="1538"/>
      <c r="KQP125" s="1845"/>
      <c r="KQQ125" s="1538"/>
      <c r="KQR125" s="1845"/>
      <c r="KQS125" s="1538"/>
      <c r="KQT125" s="1845"/>
      <c r="KQU125" s="1538"/>
      <c r="KQV125" s="1845"/>
      <c r="KQW125" s="1538"/>
      <c r="KQX125" s="1845"/>
      <c r="KQY125" s="1538"/>
      <c r="KQZ125" s="1845"/>
      <c r="KRA125" s="1538"/>
      <c r="KRB125" s="1845"/>
      <c r="KRC125" s="1538"/>
      <c r="KRD125" s="1845"/>
      <c r="KRE125" s="1538"/>
      <c r="KRF125" s="1845"/>
      <c r="KRG125" s="1538"/>
      <c r="KRH125" s="1845"/>
      <c r="KRI125" s="1538"/>
      <c r="KRJ125" s="1845"/>
      <c r="KRK125" s="1538"/>
      <c r="KRL125" s="1845"/>
      <c r="KRM125" s="1538"/>
      <c r="KRN125" s="1845"/>
      <c r="KRO125" s="1538"/>
      <c r="KRP125" s="1845"/>
      <c r="KRQ125" s="1538"/>
      <c r="KRR125" s="1845"/>
      <c r="KRS125" s="1538"/>
      <c r="KRT125" s="1845"/>
      <c r="KRU125" s="1538"/>
      <c r="KRV125" s="1845"/>
      <c r="KRW125" s="1538"/>
      <c r="KRX125" s="1845"/>
      <c r="KRY125" s="1538"/>
      <c r="KRZ125" s="1845"/>
      <c r="KSA125" s="1538"/>
      <c r="KSB125" s="1845"/>
      <c r="KSC125" s="1538"/>
      <c r="KSD125" s="1845"/>
      <c r="KSE125" s="1538"/>
      <c r="KSF125" s="1845"/>
      <c r="KSG125" s="1538"/>
      <c r="KSH125" s="1845"/>
      <c r="KSI125" s="1538"/>
      <c r="KSJ125" s="1845"/>
      <c r="KSK125" s="1538"/>
      <c r="KSL125" s="1845"/>
      <c r="KSM125" s="1538"/>
      <c r="KSN125" s="1845"/>
      <c r="KSO125" s="1538"/>
      <c r="KSP125" s="1845"/>
      <c r="KSQ125" s="1538"/>
      <c r="KSR125" s="1845"/>
      <c r="KSS125" s="1538"/>
      <c r="KST125" s="1845"/>
      <c r="KSU125" s="1538"/>
      <c r="KSV125" s="1845"/>
      <c r="KSW125" s="1538"/>
      <c r="KSX125" s="1845"/>
      <c r="KSY125" s="1538"/>
      <c r="KSZ125" s="1845"/>
      <c r="KTA125" s="1538"/>
      <c r="KTB125" s="1845"/>
      <c r="KTC125" s="1538"/>
      <c r="KTD125" s="1845"/>
      <c r="KTE125" s="1538"/>
      <c r="KTF125" s="1845"/>
      <c r="KTG125" s="1538"/>
      <c r="KTH125" s="1845"/>
      <c r="KTI125" s="1538"/>
      <c r="KTJ125" s="1845"/>
      <c r="KTK125" s="1538"/>
      <c r="KTL125" s="1845"/>
      <c r="KTM125" s="1538"/>
      <c r="KTN125" s="1845"/>
      <c r="KTO125" s="1538"/>
      <c r="KTP125" s="1845"/>
      <c r="KTQ125" s="1538"/>
      <c r="KTR125" s="1845"/>
      <c r="KTS125" s="1538"/>
      <c r="KTT125" s="1845"/>
      <c r="KTU125" s="1538"/>
      <c r="KTV125" s="1845"/>
      <c r="KTW125" s="1538"/>
      <c r="KTX125" s="1845"/>
      <c r="KTY125" s="1538"/>
      <c r="KTZ125" s="1845"/>
      <c r="KUA125" s="1538"/>
      <c r="KUB125" s="1845"/>
      <c r="KUC125" s="1538"/>
      <c r="KUD125" s="1845"/>
      <c r="KUE125" s="1538"/>
      <c r="KUF125" s="1845"/>
      <c r="KUG125" s="1538"/>
      <c r="KUH125" s="1845"/>
      <c r="KUI125" s="1538"/>
      <c r="KUJ125" s="1845"/>
      <c r="KUK125" s="1538"/>
      <c r="KUL125" s="1845"/>
      <c r="KUM125" s="1538"/>
      <c r="KUN125" s="1845"/>
      <c r="KUO125" s="1538"/>
      <c r="KUP125" s="1845"/>
      <c r="KUQ125" s="1538"/>
      <c r="KUR125" s="1845"/>
      <c r="KUS125" s="1538"/>
      <c r="KUT125" s="1845"/>
      <c r="KUU125" s="1538"/>
      <c r="KUV125" s="1845"/>
      <c r="KUW125" s="1538"/>
      <c r="KUX125" s="1845"/>
      <c r="KUY125" s="1538"/>
      <c r="KUZ125" s="1845"/>
      <c r="KVA125" s="1538"/>
      <c r="KVB125" s="1845"/>
      <c r="KVC125" s="1538"/>
      <c r="KVD125" s="1845"/>
      <c r="KVE125" s="1538"/>
      <c r="KVF125" s="1845"/>
      <c r="KVG125" s="1538"/>
      <c r="KVH125" s="1845"/>
      <c r="KVI125" s="1538"/>
      <c r="KVJ125" s="1845"/>
      <c r="KVK125" s="1538"/>
      <c r="KVL125" s="1845"/>
      <c r="KVM125" s="1538"/>
      <c r="KVN125" s="1845"/>
      <c r="KVO125" s="1538"/>
      <c r="KVP125" s="1845"/>
      <c r="KVQ125" s="1538"/>
      <c r="KVR125" s="1845"/>
      <c r="KVS125" s="1538"/>
      <c r="KVT125" s="1845"/>
      <c r="KVU125" s="1538"/>
      <c r="KVV125" s="1845"/>
      <c r="KVW125" s="1538"/>
      <c r="KVX125" s="1845"/>
      <c r="KVY125" s="1538"/>
      <c r="KVZ125" s="1845"/>
      <c r="KWA125" s="1538"/>
      <c r="KWB125" s="1845"/>
      <c r="KWC125" s="1538"/>
      <c r="KWD125" s="1845"/>
      <c r="KWE125" s="1538"/>
      <c r="KWF125" s="1845"/>
      <c r="KWG125" s="1538"/>
      <c r="KWH125" s="1845"/>
      <c r="KWI125" s="1538"/>
      <c r="KWJ125" s="1845"/>
      <c r="KWK125" s="1538"/>
      <c r="KWL125" s="1845"/>
      <c r="KWM125" s="1538"/>
      <c r="KWN125" s="1845"/>
      <c r="KWO125" s="1538"/>
      <c r="KWP125" s="1845"/>
      <c r="KWQ125" s="1538"/>
      <c r="KWR125" s="1845"/>
      <c r="KWS125" s="1538"/>
      <c r="KWT125" s="1845"/>
      <c r="KWU125" s="1538"/>
      <c r="KWV125" s="1845"/>
      <c r="KWW125" s="1538"/>
      <c r="KWX125" s="1845"/>
      <c r="KWY125" s="1538"/>
      <c r="KWZ125" s="1845"/>
      <c r="KXA125" s="1538"/>
      <c r="KXB125" s="1845"/>
      <c r="KXC125" s="1538"/>
      <c r="KXD125" s="1845"/>
      <c r="KXE125" s="1538"/>
      <c r="KXF125" s="1845"/>
      <c r="KXG125" s="1538"/>
      <c r="KXH125" s="1845"/>
      <c r="KXI125" s="1538"/>
      <c r="KXJ125" s="1845"/>
      <c r="KXK125" s="1538"/>
      <c r="KXL125" s="1845"/>
      <c r="KXM125" s="1538"/>
      <c r="KXN125" s="1845"/>
      <c r="KXO125" s="1538"/>
      <c r="KXP125" s="1845"/>
      <c r="KXQ125" s="1538"/>
      <c r="KXR125" s="1845"/>
      <c r="KXS125" s="1538"/>
      <c r="KXT125" s="1845"/>
      <c r="KXU125" s="1538"/>
      <c r="KXV125" s="1845"/>
      <c r="KXW125" s="1538"/>
      <c r="KXX125" s="1845"/>
      <c r="KXY125" s="1538"/>
      <c r="KXZ125" s="1845"/>
      <c r="KYA125" s="1538"/>
      <c r="KYB125" s="1845"/>
      <c r="KYC125" s="1538"/>
      <c r="KYD125" s="1845"/>
      <c r="KYE125" s="1538"/>
      <c r="KYF125" s="1845"/>
      <c r="KYG125" s="1538"/>
      <c r="KYH125" s="1845"/>
      <c r="KYI125" s="1538"/>
      <c r="KYJ125" s="1845"/>
      <c r="KYK125" s="1538"/>
      <c r="KYL125" s="1845"/>
      <c r="KYM125" s="1538"/>
      <c r="KYN125" s="1845"/>
      <c r="KYO125" s="1538"/>
      <c r="KYP125" s="1845"/>
      <c r="KYQ125" s="1538"/>
      <c r="KYR125" s="1845"/>
      <c r="KYS125" s="1538"/>
      <c r="KYT125" s="1845"/>
      <c r="KYU125" s="1538"/>
      <c r="KYV125" s="1845"/>
      <c r="KYW125" s="1538"/>
      <c r="KYX125" s="1845"/>
      <c r="KYY125" s="1538"/>
      <c r="KYZ125" s="1845"/>
      <c r="KZA125" s="1538"/>
      <c r="KZB125" s="1845"/>
      <c r="KZC125" s="1538"/>
      <c r="KZD125" s="1845"/>
      <c r="KZE125" s="1538"/>
      <c r="KZF125" s="1845"/>
      <c r="KZG125" s="1538"/>
      <c r="KZH125" s="1845"/>
      <c r="KZI125" s="1538"/>
      <c r="KZJ125" s="1845"/>
      <c r="KZK125" s="1538"/>
      <c r="KZL125" s="1845"/>
      <c r="KZM125" s="1538"/>
      <c r="KZN125" s="1845"/>
      <c r="KZO125" s="1538"/>
      <c r="KZP125" s="1845"/>
      <c r="KZQ125" s="1538"/>
      <c r="KZR125" s="1845"/>
      <c r="KZS125" s="1538"/>
      <c r="KZT125" s="1845"/>
      <c r="KZU125" s="1538"/>
      <c r="KZV125" s="1845"/>
      <c r="KZW125" s="1538"/>
      <c r="KZX125" s="1845"/>
      <c r="KZY125" s="1538"/>
      <c r="KZZ125" s="1845"/>
      <c r="LAA125" s="1538"/>
      <c r="LAB125" s="1845"/>
      <c r="LAC125" s="1538"/>
      <c r="LAD125" s="1845"/>
      <c r="LAE125" s="1538"/>
      <c r="LAF125" s="1845"/>
      <c r="LAG125" s="1538"/>
      <c r="LAH125" s="1845"/>
      <c r="LAI125" s="1538"/>
      <c r="LAJ125" s="1845"/>
      <c r="LAK125" s="1538"/>
      <c r="LAL125" s="1845"/>
      <c r="LAM125" s="1538"/>
      <c r="LAN125" s="1845"/>
      <c r="LAO125" s="1538"/>
      <c r="LAP125" s="1845"/>
      <c r="LAQ125" s="1538"/>
      <c r="LAR125" s="1845"/>
      <c r="LAS125" s="1538"/>
      <c r="LAT125" s="1845"/>
      <c r="LAU125" s="1538"/>
      <c r="LAV125" s="1845"/>
      <c r="LAW125" s="1538"/>
      <c r="LAX125" s="1845"/>
      <c r="LAY125" s="1538"/>
      <c r="LAZ125" s="1845"/>
      <c r="LBA125" s="1538"/>
      <c r="LBB125" s="1845"/>
      <c r="LBC125" s="1538"/>
      <c r="LBD125" s="1845"/>
      <c r="LBE125" s="1538"/>
      <c r="LBF125" s="1845"/>
      <c r="LBG125" s="1538"/>
      <c r="LBH125" s="1845"/>
      <c r="LBI125" s="1538"/>
      <c r="LBJ125" s="1845"/>
      <c r="LBK125" s="1538"/>
      <c r="LBL125" s="1845"/>
      <c r="LBM125" s="1538"/>
      <c r="LBN125" s="1845"/>
      <c r="LBO125" s="1538"/>
      <c r="LBP125" s="1845"/>
      <c r="LBQ125" s="1538"/>
      <c r="LBR125" s="1845"/>
      <c r="LBS125" s="1538"/>
      <c r="LBT125" s="1845"/>
      <c r="LBU125" s="1538"/>
      <c r="LBV125" s="1845"/>
      <c r="LBW125" s="1538"/>
      <c r="LBX125" s="1845"/>
      <c r="LBY125" s="1538"/>
      <c r="LBZ125" s="1845"/>
      <c r="LCA125" s="1538"/>
      <c r="LCB125" s="1845"/>
      <c r="LCC125" s="1538"/>
      <c r="LCD125" s="1845"/>
      <c r="LCE125" s="1538"/>
      <c r="LCF125" s="1845"/>
      <c r="LCG125" s="1538"/>
      <c r="LCH125" s="1845"/>
      <c r="LCI125" s="1538"/>
      <c r="LCJ125" s="1845"/>
      <c r="LCK125" s="1538"/>
      <c r="LCL125" s="1845"/>
      <c r="LCM125" s="1538"/>
      <c r="LCN125" s="1845"/>
      <c r="LCO125" s="1538"/>
      <c r="LCP125" s="1845"/>
      <c r="LCQ125" s="1538"/>
      <c r="LCR125" s="1845"/>
      <c r="LCS125" s="1538"/>
      <c r="LCT125" s="1845"/>
      <c r="LCU125" s="1538"/>
      <c r="LCV125" s="1845"/>
      <c r="LCW125" s="1538"/>
      <c r="LCX125" s="1845"/>
      <c r="LCY125" s="1538"/>
      <c r="LCZ125" s="1845"/>
      <c r="LDA125" s="1538"/>
      <c r="LDB125" s="1845"/>
      <c r="LDC125" s="1538"/>
      <c r="LDD125" s="1845"/>
      <c r="LDE125" s="1538"/>
      <c r="LDF125" s="1845"/>
      <c r="LDG125" s="1538"/>
      <c r="LDH125" s="1845"/>
      <c r="LDI125" s="1538"/>
      <c r="LDJ125" s="1845"/>
      <c r="LDK125" s="1538"/>
      <c r="LDL125" s="1845"/>
      <c r="LDM125" s="1538"/>
      <c r="LDN125" s="1845"/>
      <c r="LDO125" s="1538"/>
      <c r="LDP125" s="1845"/>
      <c r="LDQ125" s="1538"/>
      <c r="LDR125" s="1845"/>
      <c r="LDS125" s="1538"/>
      <c r="LDT125" s="1845"/>
      <c r="LDU125" s="1538"/>
      <c r="LDV125" s="1845"/>
      <c r="LDW125" s="1538"/>
      <c r="LDX125" s="1845"/>
      <c r="LDY125" s="1538"/>
      <c r="LDZ125" s="1845"/>
      <c r="LEA125" s="1538"/>
      <c r="LEB125" s="1845"/>
      <c r="LEC125" s="1538"/>
      <c r="LED125" s="1845"/>
      <c r="LEE125" s="1538"/>
      <c r="LEF125" s="1845"/>
      <c r="LEG125" s="1538"/>
      <c r="LEH125" s="1845"/>
      <c r="LEI125" s="1538"/>
      <c r="LEJ125" s="1845"/>
      <c r="LEK125" s="1538"/>
      <c r="LEL125" s="1845"/>
      <c r="LEM125" s="1538"/>
      <c r="LEN125" s="1845"/>
      <c r="LEO125" s="1538"/>
      <c r="LEP125" s="1845"/>
      <c r="LEQ125" s="1538"/>
      <c r="LER125" s="1845"/>
      <c r="LES125" s="1538"/>
      <c r="LET125" s="1845"/>
      <c r="LEU125" s="1538"/>
      <c r="LEV125" s="1845"/>
      <c r="LEW125" s="1538"/>
      <c r="LEX125" s="1845"/>
      <c r="LEY125" s="1538"/>
      <c r="LEZ125" s="1845"/>
      <c r="LFA125" s="1538"/>
      <c r="LFB125" s="1845"/>
      <c r="LFC125" s="1538"/>
      <c r="LFD125" s="1845"/>
      <c r="LFE125" s="1538"/>
      <c r="LFF125" s="1845"/>
      <c r="LFG125" s="1538"/>
      <c r="LFH125" s="1845"/>
      <c r="LFI125" s="1538"/>
      <c r="LFJ125" s="1845"/>
      <c r="LFK125" s="1538"/>
      <c r="LFL125" s="1845"/>
      <c r="LFM125" s="1538"/>
      <c r="LFN125" s="1845"/>
      <c r="LFO125" s="1538"/>
      <c r="LFP125" s="1845"/>
      <c r="LFQ125" s="1538"/>
      <c r="LFR125" s="1845"/>
      <c r="LFS125" s="1538"/>
      <c r="LFT125" s="1845"/>
      <c r="LFU125" s="1538"/>
      <c r="LFV125" s="1845"/>
      <c r="LFW125" s="1538"/>
      <c r="LFX125" s="1845"/>
      <c r="LFY125" s="1538"/>
      <c r="LFZ125" s="1845"/>
      <c r="LGA125" s="1538"/>
      <c r="LGB125" s="1845"/>
      <c r="LGC125" s="1538"/>
      <c r="LGD125" s="1845"/>
      <c r="LGE125" s="1538"/>
      <c r="LGF125" s="1845"/>
      <c r="LGG125" s="1538"/>
      <c r="LGH125" s="1845"/>
      <c r="LGI125" s="1538"/>
      <c r="LGJ125" s="1845"/>
      <c r="LGK125" s="1538"/>
      <c r="LGL125" s="1845"/>
      <c r="LGM125" s="1538"/>
      <c r="LGN125" s="1845"/>
      <c r="LGO125" s="1538"/>
      <c r="LGP125" s="1845"/>
      <c r="LGQ125" s="1538"/>
      <c r="LGR125" s="1845"/>
      <c r="LGS125" s="1538"/>
      <c r="LGT125" s="1845"/>
      <c r="LGU125" s="1538"/>
      <c r="LGV125" s="1845"/>
      <c r="LGW125" s="1538"/>
      <c r="LGX125" s="1845"/>
      <c r="LGY125" s="1538"/>
      <c r="LGZ125" s="1845"/>
      <c r="LHA125" s="1538"/>
      <c r="LHB125" s="1845"/>
      <c r="LHC125" s="1538"/>
      <c r="LHD125" s="1845"/>
      <c r="LHE125" s="1538"/>
      <c r="LHF125" s="1845"/>
      <c r="LHG125" s="1538"/>
      <c r="LHH125" s="1845"/>
      <c r="LHI125" s="1538"/>
      <c r="LHJ125" s="1845"/>
      <c r="LHK125" s="1538"/>
      <c r="LHL125" s="1845"/>
      <c r="LHM125" s="1538"/>
      <c r="LHN125" s="1845"/>
      <c r="LHO125" s="1538"/>
      <c r="LHP125" s="1845"/>
      <c r="LHQ125" s="1538"/>
      <c r="LHR125" s="1845"/>
      <c r="LHS125" s="1538"/>
      <c r="LHT125" s="1845"/>
      <c r="LHU125" s="1538"/>
      <c r="LHV125" s="1845"/>
      <c r="LHW125" s="1538"/>
      <c r="LHX125" s="1845"/>
      <c r="LHY125" s="1538"/>
      <c r="LHZ125" s="1845"/>
      <c r="LIA125" s="1538"/>
      <c r="LIB125" s="1845"/>
      <c r="LIC125" s="1538"/>
      <c r="LID125" s="1845"/>
      <c r="LIE125" s="1538"/>
      <c r="LIF125" s="1845"/>
      <c r="LIG125" s="1538"/>
      <c r="LIH125" s="1845"/>
      <c r="LII125" s="1538"/>
      <c r="LIJ125" s="1845"/>
      <c r="LIK125" s="1538"/>
      <c r="LIL125" s="1845"/>
      <c r="LIM125" s="1538"/>
      <c r="LIN125" s="1845"/>
      <c r="LIO125" s="1538"/>
      <c r="LIP125" s="1845"/>
      <c r="LIQ125" s="1538"/>
      <c r="LIR125" s="1845"/>
      <c r="LIS125" s="1538"/>
      <c r="LIT125" s="1845"/>
      <c r="LIU125" s="1538"/>
      <c r="LIV125" s="1845"/>
      <c r="LIW125" s="1538"/>
      <c r="LIX125" s="1845"/>
      <c r="LIY125" s="1538"/>
      <c r="LIZ125" s="1845"/>
      <c r="LJA125" s="1538"/>
      <c r="LJB125" s="1845"/>
      <c r="LJC125" s="1538"/>
      <c r="LJD125" s="1845"/>
      <c r="LJE125" s="1538"/>
      <c r="LJF125" s="1845"/>
      <c r="LJG125" s="1538"/>
      <c r="LJH125" s="1845"/>
      <c r="LJI125" s="1538"/>
      <c r="LJJ125" s="1845"/>
      <c r="LJK125" s="1538"/>
      <c r="LJL125" s="1845"/>
      <c r="LJM125" s="1538"/>
      <c r="LJN125" s="1845"/>
      <c r="LJO125" s="1538"/>
      <c r="LJP125" s="1845"/>
      <c r="LJQ125" s="1538"/>
      <c r="LJR125" s="1845"/>
      <c r="LJS125" s="1538"/>
      <c r="LJT125" s="1845"/>
      <c r="LJU125" s="1538"/>
      <c r="LJV125" s="1845"/>
      <c r="LJW125" s="1538"/>
      <c r="LJX125" s="1845"/>
      <c r="LJY125" s="1538"/>
      <c r="LJZ125" s="1845"/>
      <c r="LKA125" s="1538"/>
      <c r="LKB125" s="1845"/>
      <c r="LKC125" s="1538"/>
      <c r="LKD125" s="1845"/>
      <c r="LKE125" s="1538"/>
      <c r="LKF125" s="1845"/>
      <c r="LKG125" s="1538"/>
      <c r="LKH125" s="1845"/>
      <c r="LKI125" s="1538"/>
      <c r="LKJ125" s="1845"/>
      <c r="LKK125" s="1538"/>
      <c r="LKL125" s="1845"/>
      <c r="LKM125" s="1538"/>
      <c r="LKN125" s="1845"/>
      <c r="LKO125" s="1538"/>
      <c r="LKP125" s="1845"/>
      <c r="LKQ125" s="1538"/>
      <c r="LKR125" s="1845"/>
      <c r="LKS125" s="1538"/>
      <c r="LKT125" s="1845"/>
      <c r="LKU125" s="1538"/>
      <c r="LKV125" s="1845"/>
      <c r="LKW125" s="1538"/>
      <c r="LKX125" s="1845"/>
      <c r="LKY125" s="1538"/>
      <c r="LKZ125" s="1845"/>
      <c r="LLA125" s="1538"/>
      <c r="LLB125" s="1845"/>
      <c r="LLC125" s="1538"/>
      <c r="LLD125" s="1845"/>
      <c r="LLE125" s="1538"/>
      <c r="LLF125" s="1845"/>
      <c r="LLG125" s="1538"/>
      <c r="LLH125" s="1845"/>
      <c r="LLI125" s="1538"/>
      <c r="LLJ125" s="1845"/>
      <c r="LLK125" s="1538"/>
      <c r="LLL125" s="1845"/>
      <c r="LLM125" s="1538"/>
      <c r="LLN125" s="1845"/>
      <c r="LLO125" s="1538"/>
      <c r="LLP125" s="1845"/>
      <c r="LLQ125" s="1538"/>
      <c r="LLR125" s="1845"/>
      <c r="LLS125" s="1538"/>
      <c r="LLT125" s="1845"/>
      <c r="LLU125" s="1538"/>
      <c r="LLV125" s="1845"/>
      <c r="LLW125" s="1538"/>
      <c r="LLX125" s="1845"/>
      <c r="LLY125" s="1538"/>
      <c r="LLZ125" s="1845"/>
      <c r="LMA125" s="1538"/>
      <c r="LMB125" s="1845"/>
      <c r="LMC125" s="1538"/>
      <c r="LMD125" s="1845"/>
      <c r="LME125" s="1538"/>
      <c r="LMF125" s="1845"/>
      <c r="LMG125" s="1538"/>
      <c r="LMH125" s="1845"/>
      <c r="LMI125" s="1538"/>
      <c r="LMJ125" s="1845"/>
      <c r="LMK125" s="1538"/>
      <c r="LML125" s="1845"/>
      <c r="LMM125" s="1538"/>
      <c r="LMN125" s="1845"/>
      <c r="LMO125" s="1538"/>
      <c r="LMP125" s="1845"/>
      <c r="LMQ125" s="1538"/>
      <c r="LMR125" s="1845"/>
      <c r="LMS125" s="1538"/>
      <c r="LMT125" s="1845"/>
      <c r="LMU125" s="1538"/>
      <c r="LMV125" s="1845"/>
      <c r="LMW125" s="1538"/>
      <c r="LMX125" s="1845"/>
      <c r="LMY125" s="1538"/>
      <c r="LMZ125" s="1845"/>
      <c r="LNA125" s="1538"/>
      <c r="LNB125" s="1845"/>
      <c r="LNC125" s="1538"/>
      <c r="LND125" s="1845"/>
      <c r="LNE125" s="1538"/>
      <c r="LNF125" s="1845"/>
      <c r="LNG125" s="1538"/>
      <c r="LNH125" s="1845"/>
      <c r="LNI125" s="1538"/>
      <c r="LNJ125" s="1845"/>
      <c r="LNK125" s="1538"/>
      <c r="LNL125" s="1845"/>
      <c r="LNM125" s="1538"/>
      <c r="LNN125" s="1845"/>
      <c r="LNO125" s="1538"/>
      <c r="LNP125" s="1845"/>
      <c r="LNQ125" s="1538"/>
      <c r="LNR125" s="1845"/>
      <c r="LNS125" s="1538"/>
      <c r="LNT125" s="1845"/>
      <c r="LNU125" s="1538"/>
      <c r="LNV125" s="1845"/>
      <c r="LNW125" s="1538"/>
      <c r="LNX125" s="1845"/>
      <c r="LNY125" s="1538"/>
      <c r="LNZ125" s="1845"/>
      <c r="LOA125" s="1538"/>
      <c r="LOB125" s="1845"/>
      <c r="LOC125" s="1538"/>
      <c r="LOD125" s="1845"/>
      <c r="LOE125" s="1538"/>
      <c r="LOF125" s="1845"/>
      <c r="LOG125" s="1538"/>
      <c r="LOH125" s="1845"/>
      <c r="LOI125" s="1538"/>
      <c r="LOJ125" s="1845"/>
      <c r="LOK125" s="1538"/>
      <c r="LOL125" s="1845"/>
      <c r="LOM125" s="1538"/>
      <c r="LON125" s="1845"/>
      <c r="LOO125" s="1538"/>
      <c r="LOP125" s="1845"/>
      <c r="LOQ125" s="1538"/>
      <c r="LOR125" s="1845"/>
      <c r="LOS125" s="1538"/>
      <c r="LOT125" s="1845"/>
      <c r="LOU125" s="1538"/>
      <c r="LOV125" s="1845"/>
      <c r="LOW125" s="1538"/>
      <c r="LOX125" s="1845"/>
      <c r="LOY125" s="1538"/>
      <c r="LOZ125" s="1845"/>
      <c r="LPA125" s="1538"/>
      <c r="LPB125" s="1845"/>
      <c r="LPC125" s="1538"/>
      <c r="LPD125" s="1845"/>
      <c r="LPE125" s="1538"/>
      <c r="LPF125" s="1845"/>
      <c r="LPG125" s="1538"/>
      <c r="LPH125" s="1845"/>
      <c r="LPI125" s="1538"/>
      <c r="LPJ125" s="1845"/>
      <c r="LPK125" s="1538"/>
      <c r="LPL125" s="1845"/>
      <c r="LPM125" s="1538"/>
      <c r="LPN125" s="1845"/>
      <c r="LPO125" s="1538"/>
      <c r="LPP125" s="1845"/>
      <c r="LPQ125" s="1538"/>
      <c r="LPR125" s="1845"/>
      <c r="LPS125" s="1538"/>
      <c r="LPT125" s="1845"/>
      <c r="LPU125" s="1538"/>
      <c r="LPV125" s="1845"/>
      <c r="LPW125" s="1538"/>
      <c r="LPX125" s="1845"/>
      <c r="LPY125" s="1538"/>
      <c r="LPZ125" s="1845"/>
      <c r="LQA125" s="1538"/>
      <c r="LQB125" s="1845"/>
      <c r="LQC125" s="1538"/>
      <c r="LQD125" s="1845"/>
      <c r="LQE125" s="1538"/>
      <c r="LQF125" s="1845"/>
      <c r="LQG125" s="1538"/>
      <c r="LQH125" s="1845"/>
      <c r="LQI125" s="1538"/>
      <c r="LQJ125" s="1845"/>
      <c r="LQK125" s="1538"/>
      <c r="LQL125" s="1845"/>
      <c r="LQM125" s="1538"/>
      <c r="LQN125" s="1845"/>
      <c r="LQO125" s="1538"/>
      <c r="LQP125" s="1845"/>
      <c r="LQQ125" s="1538"/>
      <c r="LQR125" s="1845"/>
      <c r="LQS125" s="1538"/>
      <c r="LQT125" s="1845"/>
      <c r="LQU125" s="1538"/>
      <c r="LQV125" s="1845"/>
      <c r="LQW125" s="1538"/>
      <c r="LQX125" s="1845"/>
      <c r="LQY125" s="1538"/>
      <c r="LQZ125" s="1845"/>
      <c r="LRA125" s="1538"/>
      <c r="LRB125" s="1845"/>
      <c r="LRC125" s="1538"/>
      <c r="LRD125" s="1845"/>
      <c r="LRE125" s="1538"/>
      <c r="LRF125" s="1845"/>
      <c r="LRG125" s="1538"/>
      <c r="LRH125" s="1845"/>
      <c r="LRI125" s="1538"/>
      <c r="LRJ125" s="1845"/>
      <c r="LRK125" s="1538"/>
      <c r="LRL125" s="1845"/>
      <c r="LRM125" s="1538"/>
      <c r="LRN125" s="1845"/>
      <c r="LRO125" s="1538"/>
      <c r="LRP125" s="1845"/>
      <c r="LRQ125" s="1538"/>
      <c r="LRR125" s="1845"/>
      <c r="LRS125" s="1538"/>
      <c r="LRT125" s="1845"/>
      <c r="LRU125" s="1538"/>
      <c r="LRV125" s="1845"/>
      <c r="LRW125" s="1538"/>
      <c r="LRX125" s="1845"/>
      <c r="LRY125" s="1538"/>
      <c r="LRZ125" s="1845"/>
      <c r="LSA125" s="1538"/>
      <c r="LSB125" s="1845"/>
      <c r="LSC125" s="1538"/>
      <c r="LSD125" s="1845"/>
      <c r="LSE125" s="1538"/>
      <c r="LSF125" s="1845"/>
      <c r="LSG125" s="1538"/>
      <c r="LSH125" s="1845"/>
      <c r="LSI125" s="1538"/>
      <c r="LSJ125" s="1845"/>
      <c r="LSK125" s="1538"/>
      <c r="LSL125" s="1845"/>
      <c r="LSM125" s="1538"/>
      <c r="LSN125" s="1845"/>
      <c r="LSO125" s="1538"/>
      <c r="LSP125" s="1845"/>
      <c r="LSQ125" s="1538"/>
      <c r="LSR125" s="1845"/>
      <c r="LSS125" s="1538"/>
      <c r="LST125" s="1845"/>
      <c r="LSU125" s="1538"/>
      <c r="LSV125" s="1845"/>
      <c r="LSW125" s="1538"/>
      <c r="LSX125" s="1845"/>
      <c r="LSY125" s="1538"/>
      <c r="LSZ125" s="1845"/>
      <c r="LTA125" s="1538"/>
      <c r="LTB125" s="1845"/>
      <c r="LTC125" s="1538"/>
      <c r="LTD125" s="1845"/>
      <c r="LTE125" s="1538"/>
      <c r="LTF125" s="1845"/>
      <c r="LTG125" s="1538"/>
      <c r="LTH125" s="1845"/>
      <c r="LTI125" s="1538"/>
      <c r="LTJ125" s="1845"/>
      <c r="LTK125" s="1538"/>
      <c r="LTL125" s="1845"/>
      <c r="LTM125" s="1538"/>
      <c r="LTN125" s="1845"/>
      <c r="LTO125" s="1538"/>
      <c r="LTP125" s="1845"/>
      <c r="LTQ125" s="1538"/>
      <c r="LTR125" s="1845"/>
      <c r="LTS125" s="1538"/>
      <c r="LTT125" s="1845"/>
      <c r="LTU125" s="1538"/>
      <c r="LTV125" s="1845"/>
      <c r="LTW125" s="1538"/>
      <c r="LTX125" s="1845"/>
      <c r="LTY125" s="1538"/>
      <c r="LTZ125" s="1845"/>
      <c r="LUA125" s="1538"/>
      <c r="LUB125" s="1845"/>
      <c r="LUC125" s="1538"/>
      <c r="LUD125" s="1845"/>
      <c r="LUE125" s="1538"/>
      <c r="LUF125" s="1845"/>
      <c r="LUG125" s="1538"/>
      <c r="LUH125" s="1845"/>
      <c r="LUI125" s="1538"/>
      <c r="LUJ125" s="1845"/>
      <c r="LUK125" s="1538"/>
      <c r="LUL125" s="1845"/>
      <c r="LUM125" s="1538"/>
      <c r="LUN125" s="1845"/>
      <c r="LUO125" s="1538"/>
      <c r="LUP125" s="1845"/>
      <c r="LUQ125" s="1538"/>
      <c r="LUR125" s="1845"/>
      <c r="LUS125" s="1538"/>
      <c r="LUT125" s="1845"/>
      <c r="LUU125" s="1538"/>
      <c r="LUV125" s="1845"/>
      <c r="LUW125" s="1538"/>
      <c r="LUX125" s="1845"/>
      <c r="LUY125" s="1538"/>
      <c r="LUZ125" s="1845"/>
      <c r="LVA125" s="1538"/>
      <c r="LVB125" s="1845"/>
      <c r="LVC125" s="1538"/>
      <c r="LVD125" s="1845"/>
      <c r="LVE125" s="1538"/>
      <c r="LVF125" s="1845"/>
      <c r="LVG125" s="1538"/>
      <c r="LVH125" s="1845"/>
      <c r="LVI125" s="1538"/>
      <c r="LVJ125" s="1845"/>
      <c r="LVK125" s="1538"/>
      <c r="LVL125" s="1845"/>
      <c r="LVM125" s="1538"/>
      <c r="LVN125" s="1845"/>
      <c r="LVO125" s="1538"/>
      <c r="LVP125" s="1845"/>
      <c r="LVQ125" s="1538"/>
      <c r="LVR125" s="1845"/>
      <c r="LVS125" s="1538"/>
      <c r="LVT125" s="1845"/>
      <c r="LVU125" s="1538"/>
      <c r="LVV125" s="1845"/>
      <c r="LVW125" s="1538"/>
      <c r="LVX125" s="1845"/>
      <c r="LVY125" s="1538"/>
      <c r="LVZ125" s="1845"/>
      <c r="LWA125" s="1538"/>
      <c r="LWB125" s="1845"/>
      <c r="LWC125" s="1538"/>
      <c r="LWD125" s="1845"/>
      <c r="LWE125" s="1538"/>
      <c r="LWF125" s="1845"/>
      <c r="LWG125" s="1538"/>
      <c r="LWH125" s="1845"/>
      <c r="LWI125" s="1538"/>
      <c r="LWJ125" s="1845"/>
      <c r="LWK125" s="1538"/>
      <c r="LWL125" s="1845"/>
      <c r="LWM125" s="1538"/>
      <c r="LWN125" s="1845"/>
      <c r="LWO125" s="1538"/>
      <c r="LWP125" s="1845"/>
      <c r="LWQ125" s="1538"/>
      <c r="LWR125" s="1845"/>
      <c r="LWS125" s="1538"/>
      <c r="LWT125" s="1845"/>
      <c r="LWU125" s="1538"/>
      <c r="LWV125" s="1845"/>
      <c r="LWW125" s="1538"/>
      <c r="LWX125" s="1845"/>
      <c r="LWY125" s="1538"/>
      <c r="LWZ125" s="1845"/>
      <c r="LXA125" s="1538"/>
      <c r="LXB125" s="1845"/>
      <c r="LXC125" s="1538"/>
      <c r="LXD125" s="1845"/>
      <c r="LXE125" s="1538"/>
      <c r="LXF125" s="1845"/>
      <c r="LXG125" s="1538"/>
      <c r="LXH125" s="1845"/>
      <c r="LXI125" s="1538"/>
      <c r="LXJ125" s="1845"/>
      <c r="LXK125" s="1538"/>
      <c r="LXL125" s="1845"/>
      <c r="LXM125" s="1538"/>
      <c r="LXN125" s="1845"/>
      <c r="LXO125" s="1538"/>
      <c r="LXP125" s="1845"/>
      <c r="LXQ125" s="1538"/>
      <c r="LXR125" s="1845"/>
      <c r="LXS125" s="1538"/>
      <c r="LXT125" s="1845"/>
      <c r="LXU125" s="1538"/>
      <c r="LXV125" s="1845"/>
      <c r="LXW125" s="1538"/>
      <c r="LXX125" s="1845"/>
      <c r="LXY125" s="1538"/>
      <c r="LXZ125" s="1845"/>
      <c r="LYA125" s="1538"/>
      <c r="LYB125" s="1845"/>
      <c r="LYC125" s="1538"/>
      <c r="LYD125" s="1845"/>
      <c r="LYE125" s="1538"/>
      <c r="LYF125" s="1845"/>
      <c r="LYG125" s="1538"/>
      <c r="LYH125" s="1845"/>
      <c r="LYI125" s="1538"/>
      <c r="LYJ125" s="1845"/>
      <c r="LYK125" s="1538"/>
      <c r="LYL125" s="1845"/>
      <c r="LYM125" s="1538"/>
      <c r="LYN125" s="1845"/>
      <c r="LYO125" s="1538"/>
      <c r="LYP125" s="1845"/>
      <c r="LYQ125" s="1538"/>
      <c r="LYR125" s="1845"/>
      <c r="LYS125" s="1538"/>
      <c r="LYT125" s="1845"/>
      <c r="LYU125" s="1538"/>
      <c r="LYV125" s="1845"/>
      <c r="LYW125" s="1538"/>
      <c r="LYX125" s="1845"/>
      <c r="LYY125" s="1538"/>
      <c r="LYZ125" s="1845"/>
      <c r="LZA125" s="1538"/>
      <c r="LZB125" s="1845"/>
      <c r="LZC125" s="1538"/>
      <c r="LZD125" s="1845"/>
      <c r="LZE125" s="1538"/>
      <c r="LZF125" s="1845"/>
      <c r="LZG125" s="1538"/>
      <c r="LZH125" s="1845"/>
      <c r="LZI125" s="1538"/>
      <c r="LZJ125" s="1845"/>
      <c r="LZK125" s="1538"/>
      <c r="LZL125" s="1845"/>
      <c r="LZM125" s="1538"/>
      <c r="LZN125" s="1845"/>
      <c r="LZO125" s="1538"/>
      <c r="LZP125" s="1845"/>
      <c r="LZQ125" s="1538"/>
      <c r="LZR125" s="1845"/>
      <c r="LZS125" s="1538"/>
      <c r="LZT125" s="1845"/>
      <c r="LZU125" s="1538"/>
      <c r="LZV125" s="1845"/>
      <c r="LZW125" s="1538"/>
      <c r="LZX125" s="1845"/>
      <c r="LZY125" s="1538"/>
      <c r="LZZ125" s="1845"/>
      <c r="MAA125" s="1538"/>
      <c r="MAB125" s="1845"/>
      <c r="MAC125" s="1538"/>
      <c r="MAD125" s="1845"/>
      <c r="MAE125" s="1538"/>
      <c r="MAF125" s="1845"/>
      <c r="MAG125" s="1538"/>
      <c r="MAH125" s="1845"/>
      <c r="MAI125" s="1538"/>
      <c r="MAJ125" s="1845"/>
      <c r="MAK125" s="1538"/>
      <c r="MAL125" s="1845"/>
      <c r="MAM125" s="1538"/>
      <c r="MAN125" s="1845"/>
      <c r="MAO125" s="1538"/>
      <c r="MAP125" s="1845"/>
      <c r="MAQ125" s="1538"/>
      <c r="MAR125" s="1845"/>
      <c r="MAS125" s="1538"/>
      <c r="MAT125" s="1845"/>
      <c r="MAU125" s="1538"/>
      <c r="MAV125" s="1845"/>
      <c r="MAW125" s="1538"/>
      <c r="MAX125" s="1845"/>
      <c r="MAY125" s="1538"/>
      <c r="MAZ125" s="1845"/>
      <c r="MBA125" s="1538"/>
      <c r="MBB125" s="1845"/>
      <c r="MBC125" s="1538"/>
      <c r="MBD125" s="1845"/>
      <c r="MBE125" s="1538"/>
      <c r="MBF125" s="1845"/>
      <c r="MBG125" s="1538"/>
      <c r="MBH125" s="1845"/>
      <c r="MBI125" s="1538"/>
      <c r="MBJ125" s="1845"/>
      <c r="MBK125" s="1538"/>
      <c r="MBL125" s="1845"/>
      <c r="MBM125" s="1538"/>
      <c r="MBN125" s="1845"/>
      <c r="MBO125" s="1538"/>
      <c r="MBP125" s="1845"/>
      <c r="MBQ125" s="1538"/>
      <c r="MBR125" s="1845"/>
      <c r="MBS125" s="1538"/>
      <c r="MBT125" s="1845"/>
      <c r="MBU125" s="1538"/>
      <c r="MBV125" s="1845"/>
      <c r="MBW125" s="1538"/>
      <c r="MBX125" s="1845"/>
      <c r="MBY125" s="1538"/>
      <c r="MBZ125" s="1845"/>
      <c r="MCA125" s="1538"/>
      <c r="MCB125" s="1845"/>
      <c r="MCC125" s="1538"/>
      <c r="MCD125" s="1845"/>
      <c r="MCE125" s="1538"/>
      <c r="MCF125" s="1845"/>
      <c r="MCG125" s="1538"/>
      <c r="MCH125" s="1845"/>
      <c r="MCI125" s="1538"/>
      <c r="MCJ125" s="1845"/>
      <c r="MCK125" s="1538"/>
      <c r="MCL125" s="1845"/>
      <c r="MCM125" s="1538"/>
      <c r="MCN125" s="1845"/>
      <c r="MCO125" s="1538"/>
      <c r="MCP125" s="1845"/>
      <c r="MCQ125" s="1538"/>
      <c r="MCR125" s="1845"/>
      <c r="MCS125" s="1538"/>
      <c r="MCT125" s="1845"/>
      <c r="MCU125" s="1538"/>
      <c r="MCV125" s="1845"/>
      <c r="MCW125" s="1538"/>
      <c r="MCX125" s="1845"/>
      <c r="MCY125" s="1538"/>
      <c r="MCZ125" s="1845"/>
      <c r="MDA125" s="1538"/>
      <c r="MDB125" s="1845"/>
      <c r="MDC125" s="1538"/>
      <c r="MDD125" s="1845"/>
      <c r="MDE125" s="1538"/>
      <c r="MDF125" s="1845"/>
      <c r="MDG125" s="1538"/>
      <c r="MDH125" s="1845"/>
      <c r="MDI125" s="1538"/>
      <c r="MDJ125" s="1845"/>
      <c r="MDK125" s="1538"/>
      <c r="MDL125" s="1845"/>
      <c r="MDM125" s="1538"/>
      <c r="MDN125" s="1845"/>
      <c r="MDO125" s="1538"/>
      <c r="MDP125" s="1845"/>
      <c r="MDQ125" s="1538"/>
      <c r="MDR125" s="1845"/>
      <c r="MDS125" s="1538"/>
      <c r="MDT125" s="1845"/>
      <c r="MDU125" s="1538"/>
      <c r="MDV125" s="1845"/>
      <c r="MDW125" s="1538"/>
      <c r="MDX125" s="1845"/>
      <c r="MDY125" s="1538"/>
      <c r="MDZ125" s="1845"/>
      <c r="MEA125" s="1538"/>
      <c r="MEB125" s="1845"/>
      <c r="MEC125" s="1538"/>
      <c r="MED125" s="1845"/>
      <c r="MEE125" s="1538"/>
      <c r="MEF125" s="1845"/>
      <c r="MEG125" s="1538"/>
      <c r="MEH125" s="1845"/>
      <c r="MEI125" s="1538"/>
      <c r="MEJ125" s="1845"/>
      <c r="MEK125" s="1538"/>
      <c r="MEL125" s="1845"/>
      <c r="MEM125" s="1538"/>
      <c r="MEN125" s="1845"/>
      <c r="MEO125" s="1538"/>
      <c r="MEP125" s="1845"/>
      <c r="MEQ125" s="1538"/>
      <c r="MER125" s="1845"/>
      <c r="MES125" s="1538"/>
      <c r="MET125" s="1845"/>
      <c r="MEU125" s="1538"/>
      <c r="MEV125" s="1845"/>
      <c r="MEW125" s="1538"/>
      <c r="MEX125" s="1845"/>
      <c r="MEY125" s="1538"/>
      <c r="MEZ125" s="1845"/>
      <c r="MFA125" s="1538"/>
      <c r="MFB125" s="1845"/>
      <c r="MFC125" s="1538"/>
      <c r="MFD125" s="1845"/>
      <c r="MFE125" s="1538"/>
      <c r="MFF125" s="1845"/>
      <c r="MFG125" s="1538"/>
      <c r="MFH125" s="1845"/>
      <c r="MFI125" s="1538"/>
      <c r="MFJ125" s="1845"/>
      <c r="MFK125" s="1538"/>
      <c r="MFL125" s="1845"/>
      <c r="MFM125" s="1538"/>
      <c r="MFN125" s="1845"/>
      <c r="MFO125" s="1538"/>
      <c r="MFP125" s="1845"/>
      <c r="MFQ125" s="1538"/>
      <c r="MFR125" s="1845"/>
      <c r="MFS125" s="1538"/>
      <c r="MFT125" s="1845"/>
      <c r="MFU125" s="1538"/>
      <c r="MFV125" s="1845"/>
      <c r="MFW125" s="1538"/>
      <c r="MFX125" s="1845"/>
      <c r="MFY125" s="1538"/>
      <c r="MFZ125" s="1845"/>
      <c r="MGA125" s="1538"/>
      <c r="MGB125" s="1845"/>
      <c r="MGC125" s="1538"/>
      <c r="MGD125" s="1845"/>
      <c r="MGE125" s="1538"/>
      <c r="MGF125" s="1845"/>
      <c r="MGG125" s="1538"/>
      <c r="MGH125" s="1845"/>
      <c r="MGI125" s="1538"/>
      <c r="MGJ125" s="1845"/>
      <c r="MGK125" s="1538"/>
      <c r="MGL125" s="1845"/>
      <c r="MGM125" s="1538"/>
      <c r="MGN125" s="1845"/>
      <c r="MGO125" s="1538"/>
      <c r="MGP125" s="1845"/>
      <c r="MGQ125" s="1538"/>
      <c r="MGR125" s="1845"/>
      <c r="MGS125" s="1538"/>
      <c r="MGT125" s="1845"/>
      <c r="MGU125" s="1538"/>
      <c r="MGV125" s="1845"/>
      <c r="MGW125" s="1538"/>
      <c r="MGX125" s="1845"/>
      <c r="MGY125" s="1538"/>
      <c r="MGZ125" s="1845"/>
      <c r="MHA125" s="1538"/>
      <c r="MHB125" s="1845"/>
      <c r="MHC125" s="1538"/>
      <c r="MHD125" s="1845"/>
      <c r="MHE125" s="1538"/>
      <c r="MHF125" s="1845"/>
      <c r="MHG125" s="1538"/>
      <c r="MHH125" s="1845"/>
      <c r="MHI125" s="1538"/>
      <c r="MHJ125" s="1845"/>
      <c r="MHK125" s="1538"/>
      <c r="MHL125" s="1845"/>
      <c r="MHM125" s="1538"/>
      <c r="MHN125" s="1845"/>
      <c r="MHO125" s="1538"/>
      <c r="MHP125" s="1845"/>
      <c r="MHQ125" s="1538"/>
      <c r="MHR125" s="1845"/>
      <c r="MHS125" s="1538"/>
      <c r="MHT125" s="1845"/>
      <c r="MHU125" s="1538"/>
      <c r="MHV125" s="1845"/>
      <c r="MHW125" s="1538"/>
      <c r="MHX125" s="1845"/>
      <c r="MHY125" s="1538"/>
      <c r="MHZ125" s="1845"/>
      <c r="MIA125" s="1538"/>
      <c r="MIB125" s="1845"/>
      <c r="MIC125" s="1538"/>
      <c r="MID125" s="1845"/>
      <c r="MIE125" s="1538"/>
      <c r="MIF125" s="1845"/>
      <c r="MIG125" s="1538"/>
      <c r="MIH125" s="1845"/>
      <c r="MII125" s="1538"/>
      <c r="MIJ125" s="1845"/>
      <c r="MIK125" s="1538"/>
      <c r="MIL125" s="1845"/>
      <c r="MIM125" s="1538"/>
      <c r="MIN125" s="1845"/>
      <c r="MIO125" s="1538"/>
      <c r="MIP125" s="1845"/>
      <c r="MIQ125" s="1538"/>
      <c r="MIR125" s="1845"/>
      <c r="MIS125" s="1538"/>
      <c r="MIT125" s="1845"/>
      <c r="MIU125" s="1538"/>
      <c r="MIV125" s="1845"/>
      <c r="MIW125" s="1538"/>
      <c r="MIX125" s="1845"/>
      <c r="MIY125" s="1538"/>
      <c r="MIZ125" s="1845"/>
      <c r="MJA125" s="1538"/>
      <c r="MJB125" s="1845"/>
      <c r="MJC125" s="1538"/>
      <c r="MJD125" s="1845"/>
      <c r="MJE125" s="1538"/>
      <c r="MJF125" s="1845"/>
      <c r="MJG125" s="1538"/>
      <c r="MJH125" s="1845"/>
      <c r="MJI125" s="1538"/>
      <c r="MJJ125" s="1845"/>
      <c r="MJK125" s="1538"/>
      <c r="MJL125" s="1845"/>
      <c r="MJM125" s="1538"/>
      <c r="MJN125" s="1845"/>
      <c r="MJO125" s="1538"/>
      <c r="MJP125" s="1845"/>
      <c r="MJQ125" s="1538"/>
      <c r="MJR125" s="1845"/>
      <c r="MJS125" s="1538"/>
      <c r="MJT125" s="1845"/>
      <c r="MJU125" s="1538"/>
      <c r="MJV125" s="1845"/>
      <c r="MJW125" s="1538"/>
      <c r="MJX125" s="1845"/>
      <c r="MJY125" s="1538"/>
      <c r="MJZ125" s="1845"/>
      <c r="MKA125" s="1538"/>
      <c r="MKB125" s="1845"/>
      <c r="MKC125" s="1538"/>
      <c r="MKD125" s="1845"/>
      <c r="MKE125" s="1538"/>
      <c r="MKF125" s="1845"/>
      <c r="MKG125" s="1538"/>
      <c r="MKH125" s="1845"/>
      <c r="MKI125" s="1538"/>
      <c r="MKJ125" s="1845"/>
      <c r="MKK125" s="1538"/>
      <c r="MKL125" s="1845"/>
      <c r="MKM125" s="1538"/>
      <c r="MKN125" s="1845"/>
      <c r="MKO125" s="1538"/>
      <c r="MKP125" s="1845"/>
      <c r="MKQ125" s="1538"/>
      <c r="MKR125" s="1845"/>
      <c r="MKS125" s="1538"/>
      <c r="MKT125" s="1845"/>
      <c r="MKU125" s="1538"/>
      <c r="MKV125" s="1845"/>
      <c r="MKW125" s="1538"/>
      <c r="MKX125" s="1845"/>
      <c r="MKY125" s="1538"/>
      <c r="MKZ125" s="1845"/>
      <c r="MLA125" s="1538"/>
      <c r="MLB125" s="1845"/>
      <c r="MLC125" s="1538"/>
      <c r="MLD125" s="1845"/>
      <c r="MLE125" s="1538"/>
      <c r="MLF125" s="1845"/>
      <c r="MLG125" s="1538"/>
      <c r="MLH125" s="1845"/>
      <c r="MLI125" s="1538"/>
      <c r="MLJ125" s="1845"/>
      <c r="MLK125" s="1538"/>
      <c r="MLL125" s="1845"/>
      <c r="MLM125" s="1538"/>
      <c r="MLN125" s="1845"/>
      <c r="MLO125" s="1538"/>
      <c r="MLP125" s="1845"/>
      <c r="MLQ125" s="1538"/>
      <c r="MLR125" s="1845"/>
      <c r="MLS125" s="1538"/>
      <c r="MLT125" s="1845"/>
      <c r="MLU125" s="1538"/>
      <c r="MLV125" s="1845"/>
      <c r="MLW125" s="1538"/>
      <c r="MLX125" s="1845"/>
      <c r="MLY125" s="1538"/>
      <c r="MLZ125" s="1845"/>
      <c r="MMA125" s="1538"/>
      <c r="MMB125" s="1845"/>
      <c r="MMC125" s="1538"/>
      <c r="MMD125" s="1845"/>
      <c r="MME125" s="1538"/>
      <c r="MMF125" s="1845"/>
      <c r="MMG125" s="1538"/>
      <c r="MMH125" s="1845"/>
      <c r="MMI125" s="1538"/>
      <c r="MMJ125" s="1845"/>
      <c r="MMK125" s="1538"/>
      <c r="MML125" s="1845"/>
      <c r="MMM125" s="1538"/>
      <c r="MMN125" s="1845"/>
      <c r="MMO125" s="1538"/>
      <c r="MMP125" s="1845"/>
      <c r="MMQ125" s="1538"/>
      <c r="MMR125" s="1845"/>
      <c r="MMS125" s="1538"/>
      <c r="MMT125" s="1845"/>
      <c r="MMU125" s="1538"/>
      <c r="MMV125" s="1845"/>
      <c r="MMW125" s="1538"/>
      <c r="MMX125" s="1845"/>
      <c r="MMY125" s="1538"/>
      <c r="MMZ125" s="1845"/>
      <c r="MNA125" s="1538"/>
      <c r="MNB125" s="1845"/>
      <c r="MNC125" s="1538"/>
      <c r="MND125" s="1845"/>
      <c r="MNE125" s="1538"/>
      <c r="MNF125" s="1845"/>
      <c r="MNG125" s="1538"/>
      <c r="MNH125" s="1845"/>
      <c r="MNI125" s="1538"/>
      <c r="MNJ125" s="1845"/>
      <c r="MNK125" s="1538"/>
      <c r="MNL125" s="1845"/>
      <c r="MNM125" s="1538"/>
      <c r="MNN125" s="1845"/>
      <c r="MNO125" s="1538"/>
      <c r="MNP125" s="1845"/>
      <c r="MNQ125" s="1538"/>
      <c r="MNR125" s="1845"/>
      <c r="MNS125" s="1538"/>
      <c r="MNT125" s="1845"/>
      <c r="MNU125" s="1538"/>
      <c r="MNV125" s="1845"/>
      <c r="MNW125" s="1538"/>
      <c r="MNX125" s="1845"/>
      <c r="MNY125" s="1538"/>
      <c r="MNZ125" s="1845"/>
      <c r="MOA125" s="1538"/>
      <c r="MOB125" s="1845"/>
      <c r="MOC125" s="1538"/>
      <c r="MOD125" s="1845"/>
      <c r="MOE125" s="1538"/>
      <c r="MOF125" s="1845"/>
      <c r="MOG125" s="1538"/>
      <c r="MOH125" s="1845"/>
      <c r="MOI125" s="1538"/>
      <c r="MOJ125" s="1845"/>
      <c r="MOK125" s="1538"/>
      <c r="MOL125" s="1845"/>
      <c r="MOM125" s="1538"/>
      <c r="MON125" s="1845"/>
      <c r="MOO125" s="1538"/>
      <c r="MOP125" s="1845"/>
      <c r="MOQ125" s="1538"/>
      <c r="MOR125" s="1845"/>
      <c r="MOS125" s="1538"/>
      <c r="MOT125" s="1845"/>
      <c r="MOU125" s="1538"/>
      <c r="MOV125" s="1845"/>
      <c r="MOW125" s="1538"/>
      <c r="MOX125" s="1845"/>
      <c r="MOY125" s="1538"/>
      <c r="MOZ125" s="1845"/>
      <c r="MPA125" s="1538"/>
      <c r="MPB125" s="1845"/>
      <c r="MPC125" s="1538"/>
      <c r="MPD125" s="1845"/>
      <c r="MPE125" s="1538"/>
      <c r="MPF125" s="1845"/>
      <c r="MPG125" s="1538"/>
      <c r="MPH125" s="1845"/>
      <c r="MPI125" s="1538"/>
      <c r="MPJ125" s="1845"/>
      <c r="MPK125" s="1538"/>
      <c r="MPL125" s="1845"/>
      <c r="MPM125" s="1538"/>
      <c r="MPN125" s="1845"/>
      <c r="MPO125" s="1538"/>
      <c r="MPP125" s="1845"/>
      <c r="MPQ125" s="1538"/>
      <c r="MPR125" s="1845"/>
      <c r="MPS125" s="1538"/>
      <c r="MPT125" s="1845"/>
      <c r="MPU125" s="1538"/>
      <c r="MPV125" s="1845"/>
      <c r="MPW125" s="1538"/>
      <c r="MPX125" s="1845"/>
      <c r="MPY125" s="1538"/>
      <c r="MPZ125" s="1845"/>
      <c r="MQA125" s="1538"/>
      <c r="MQB125" s="1845"/>
      <c r="MQC125" s="1538"/>
      <c r="MQD125" s="1845"/>
      <c r="MQE125" s="1538"/>
      <c r="MQF125" s="1845"/>
      <c r="MQG125" s="1538"/>
      <c r="MQH125" s="1845"/>
      <c r="MQI125" s="1538"/>
      <c r="MQJ125" s="1845"/>
      <c r="MQK125" s="1538"/>
      <c r="MQL125" s="1845"/>
      <c r="MQM125" s="1538"/>
      <c r="MQN125" s="1845"/>
      <c r="MQO125" s="1538"/>
      <c r="MQP125" s="1845"/>
      <c r="MQQ125" s="1538"/>
      <c r="MQR125" s="1845"/>
      <c r="MQS125" s="1538"/>
      <c r="MQT125" s="1845"/>
      <c r="MQU125" s="1538"/>
      <c r="MQV125" s="1845"/>
      <c r="MQW125" s="1538"/>
      <c r="MQX125" s="1845"/>
      <c r="MQY125" s="1538"/>
      <c r="MQZ125" s="1845"/>
      <c r="MRA125" s="1538"/>
      <c r="MRB125" s="1845"/>
      <c r="MRC125" s="1538"/>
      <c r="MRD125" s="1845"/>
      <c r="MRE125" s="1538"/>
      <c r="MRF125" s="1845"/>
      <c r="MRG125" s="1538"/>
      <c r="MRH125" s="1845"/>
      <c r="MRI125" s="1538"/>
      <c r="MRJ125" s="1845"/>
      <c r="MRK125" s="1538"/>
      <c r="MRL125" s="1845"/>
      <c r="MRM125" s="1538"/>
      <c r="MRN125" s="1845"/>
      <c r="MRO125" s="1538"/>
      <c r="MRP125" s="1845"/>
      <c r="MRQ125" s="1538"/>
      <c r="MRR125" s="1845"/>
      <c r="MRS125" s="1538"/>
      <c r="MRT125" s="1845"/>
      <c r="MRU125" s="1538"/>
      <c r="MRV125" s="1845"/>
      <c r="MRW125" s="1538"/>
      <c r="MRX125" s="1845"/>
      <c r="MRY125" s="1538"/>
      <c r="MRZ125" s="1845"/>
      <c r="MSA125" s="1538"/>
      <c r="MSB125" s="1845"/>
      <c r="MSC125" s="1538"/>
      <c r="MSD125" s="1845"/>
      <c r="MSE125" s="1538"/>
      <c r="MSF125" s="1845"/>
      <c r="MSG125" s="1538"/>
      <c r="MSH125" s="1845"/>
      <c r="MSI125" s="1538"/>
      <c r="MSJ125" s="1845"/>
      <c r="MSK125" s="1538"/>
      <c r="MSL125" s="1845"/>
      <c r="MSM125" s="1538"/>
      <c r="MSN125" s="1845"/>
      <c r="MSO125" s="1538"/>
      <c r="MSP125" s="1845"/>
      <c r="MSQ125" s="1538"/>
      <c r="MSR125" s="1845"/>
      <c r="MSS125" s="1538"/>
      <c r="MST125" s="1845"/>
      <c r="MSU125" s="1538"/>
      <c r="MSV125" s="1845"/>
      <c r="MSW125" s="1538"/>
      <c r="MSX125" s="1845"/>
      <c r="MSY125" s="1538"/>
      <c r="MSZ125" s="1845"/>
      <c r="MTA125" s="1538"/>
      <c r="MTB125" s="1845"/>
      <c r="MTC125" s="1538"/>
      <c r="MTD125" s="1845"/>
      <c r="MTE125" s="1538"/>
      <c r="MTF125" s="1845"/>
      <c r="MTG125" s="1538"/>
      <c r="MTH125" s="1845"/>
      <c r="MTI125" s="1538"/>
      <c r="MTJ125" s="1845"/>
      <c r="MTK125" s="1538"/>
      <c r="MTL125" s="1845"/>
      <c r="MTM125" s="1538"/>
      <c r="MTN125" s="1845"/>
      <c r="MTO125" s="1538"/>
      <c r="MTP125" s="1845"/>
      <c r="MTQ125" s="1538"/>
      <c r="MTR125" s="1845"/>
      <c r="MTS125" s="1538"/>
      <c r="MTT125" s="1845"/>
      <c r="MTU125" s="1538"/>
      <c r="MTV125" s="1845"/>
      <c r="MTW125" s="1538"/>
      <c r="MTX125" s="1845"/>
      <c r="MTY125" s="1538"/>
      <c r="MTZ125" s="1845"/>
      <c r="MUA125" s="1538"/>
      <c r="MUB125" s="1845"/>
      <c r="MUC125" s="1538"/>
      <c r="MUD125" s="1845"/>
      <c r="MUE125" s="1538"/>
      <c r="MUF125" s="1845"/>
      <c r="MUG125" s="1538"/>
      <c r="MUH125" s="1845"/>
      <c r="MUI125" s="1538"/>
      <c r="MUJ125" s="1845"/>
      <c r="MUK125" s="1538"/>
      <c r="MUL125" s="1845"/>
      <c r="MUM125" s="1538"/>
      <c r="MUN125" s="1845"/>
      <c r="MUO125" s="1538"/>
      <c r="MUP125" s="1845"/>
      <c r="MUQ125" s="1538"/>
      <c r="MUR125" s="1845"/>
      <c r="MUS125" s="1538"/>
      <c r="MUT125" s="1845"/>
      <c r="MUU125" s="1538"/>
      <c r="MUV125" s="1845"/>
      <c r="MUW125" s="1538"/>
      <c r="MUX125" s="1845"/>
      <c r="MUY125" s="1538"/>
      <c r="MUZ125" s="1845"/>
      <c r="MVA125" s="1538"/>
      <c r="MVB125" s="1845"/>
      <c r="MVC125" s="1538"/>
      <c r="MVD125" s="1845"/>
      <c r="MVE125" s="1538"/>
      <c r="MVF125" s="1845"/>
      <c r="MVG125" s="1538"/>
      <c r="MVH125" s="1845"/>
      <c r="MVI125" s="1538"/>
      <c r="MVJ125" s="1845"/>
      <c r="MVK125" s="1538"/>
      <c r="MVL125" s="1845"/>
      <c r="MVM125" s="1538"/>
      <c r="MVN125" s="1845"/>
      <c r="MVO125" s="1538"/>
      <c r="MVP125" s="1845"/>
      <c r="MVQ125" s="1538"/>
      <c r="MVR125" s="1845"/>
      <c r="MVS125" s="1538"/>
      <c r="MVT125" s="1845"/>
      <c r="MVU125" s="1538"/>
      <c r="MVV125" s="1845"/>
      <c r="MVW125" s="1538"/>
      <c r="MVX125" s="1845"/>
      <c r="MVY125" s="1538"/>
      <c r="MVZ125" s="1845"/>
      <c r="MWA125" s="1538"/>
      <c r="MWB125" s="1845"/>
      <c r="MWC125" s="1538"/>
      <c r="MWD125" s="1845"/>
      <c r="MWE125" s="1538"/>
      <c r="MWF125" s="1845"/>
      <c r="MWG125" s="1538"/>
      <c r="MWH125" s="1845"/>
      <c r="MWI125" s="1538"/>
      <c r="MWJ125" s="1845"/>
      <c r="MWK125" s="1538"/>
      <c r="MWL125" s="1845"/>
      <c r="MWM125" s="1538"/>
      <c r="MWN125" s="1845"/>
      <c r="MWO125" s="1538"/>
      <c r="MWP125" s="1845"/>
      <c r="MWQ125" s="1538"/>
      <c r="MWR125" s="1845"/>
      <c r="MWS125" s="1538"/>
      <c r="MWT125" s="1845"/>
      <c r="MWU125" s="1538"/>
      <c r="MWV125" s="1845"/>
      <c r="MWW125" s="1538"/>
      <c r="MWX125" s="1845"/>
      <c r="MWY125" s="1538"/>
      <c r="MWZ125" s="1845"/>
      <c r="MXA125" s="1538"/>
      <c r="MXB125" s="1845"/>
      <c r="MXC125" s="1538"/>
      <c r="MXD125" s="1845"/>
      <c r="MXE125" s="1538"/>
      <c r="MXF125" s="1845"/>
      <c r="MXG125" s="1538"/>
      <c r="MXH125" s="1845"/>
      <c r="MXI125" s="1538"/>
      <c r="MXJ125" s="1845"/>
      <c r="MXK125" s="1538"/>
      <c r="MXL125" s="1845"/>
      <c r="MXM125" s="1538"/>
      <c r="MXN125" s="1845"/>
      <c r="MXO125" s="1538"/>
      <c r="MXP125" s="1845"/>
      <c r="MXQ125" s="1538"/>
      <c r="MXR125" s="1845"/>
      <c r="MXS125" s="1538"/>
      <c r="MXT125" s="1845"/>
      <c r="MXU125" s="1538"/>
      <c r="MXV125" s="1845"/>
      <c r="MXW125" s="1538"/>
      <c r="MXX125" s="1845"/>
      <c r="MXY125" s="1538"/>
      <c r="MXZ125" s="1845"/>
      <c r="MYA125" s="1538"/>
      <c r="MYB125" s="1845"/>
      <c r="MYC125" s="1538"/>
      <c r="MYD125" s="1845"/>
      <c r="MYE125" s="1538"/>
      <c r="MYF125" s="1845"/>
      <c r="MYG125" s="1538"/>
      <c r="MYH125" s="1845"/>
      <c r="MYI125" s="1538"/>
      <c r="MYJ125" s="1845"/>
      <c r="MYK125" s="1538"/>
      <c r="MYL125" s="1845"/>
      <c r="MYM125" s="1538"/>
      <c r="MYN125" s="1845"/>
      <c r="MYO125" s="1538"/>
      <c r="MYP125" s="1845"/>
      <c r="MYQ125" s="1538"/>
      <c r="MYR125" s="1845"/>
      <c r="MYS125" s="1538"/>
      <c r="MYT125" s="1845"/>
      <c r="MYU125" s="1538"/>
      <c r="MYV125" s="1845"/>
      <c r="MYW125" s="1538"/>
      <c r="MYX125" s="1845"/>
      <c r="MYY125" s="1538"/>
      <c r="MYZ125" s="1845"/>
      <c r="MZA125" s="1538"/>
      <c r="MZB125" s="1845"/>
      <c r="MZC125" s="1538"/>
      <c r="MZD125" s="1845"/>
      <c r="MZE125" s="1538"/>
      <c r="MZF125" s="1845"/>
      <c r="MZG125" s="1538"/>
      <c r="MZH125" s="1845"/>
      <c r="MZI125" s="1538"/>
      <c r="MZJ125" s="1845"/>
      <c r="MZK125" s="1538"/>
      <c r="MZL125" s="1845"/>
      <c r="MZM125" s="1538"/>
      <c r="MZN125" s="1845"/>
      <c r="MZO125" s="1538"/>
      <c r="MZP125" s="1845"/>
      <c r="MZQ125" s="1538"/>
      <c r="MZR125" s="1845"/>
      <c r="MZS125" s="1538"/>
      <c r="MZT125" s="1845"/>
      <c r="MZU125" s="1538"/>
      <c r="MZV125" s="1845"/>
      <c r="MZW125" s="1538"/>
      <c r="MZX125" s="1845"/>
      <c r="MZY125" s="1538"/>
      <c r="MZZ125" s="1845"/>
      <c r="NAA125" s="1538"/>
      <c r="NAB125" s="1845"/>
      <c r="NAC125" s="1538"/>
      <c r="NAD125" s="1845"/>
      <c r="NAE125" s="1538"/>
      <c r="NAF125" s="1845"/>
      <c r="NAG125" s="1538"/>
      <c r="NAH125" s="1845"/>
      <c r="NAI125" s="1538"/>
      <c r="NAJ125" s="1845"/>
      <c r="NAK125" s="1538"/>
      <c r="NAL125" s="1845"/>
      <c r="NAM125" s="1538"/>
      <c r="NAN125" s="1845"/>
      <c r="NAO125" s="1538"/>
      <c r="NAP125" s="1845"/>
      <c r="NAQ125" s="1538"/>
      <c r="NAR125" s="1845"/>
      <c r="NAS125" s="1538"/>
      <c r="NAT125" s="1845"/>
      <c r="NAU125" s="1538"/>
      <c r="NAV125" s="1845"/>
      <c r="NAW125" s="1538"/>
      <c r="NAX125" s="1845"/>
      <c r="NAY125" s="1538"/>
      <c r="NAZ125" s="1845"/>
      <c r="NBA125" s="1538"/>
      <c r="NBB125" s="1845"/>
      <c r="NBC125" s="1538"/>
      <c r="NBD125" s="1845"/>
      <c r="NBE125" s="1538"/>
      <c r="NBF125" s="1845"/>
      <c r="NBG125" s="1538"/>
      <c r="NBH125" s="1845"/>
      <c r="NBI125" s="1538"/>
      <c r="NBJ125" s="1845"/>
      <c r="NBK125" s="1538"/>
      <c r="NBL125" s="1845"/>
      <c r="NBM125" s="1538"/>
      <c r="NBN125" s="1845"/>
      <c r="NBO125" s="1538"/>
      <c r="NBP125" s="1845"/>
      <c r="NBQ125" s="1538"/>
      <c r="NBR125" s="1845"/>
      <c r="NBS125" s="1538"/>
      <c r="NBT125" s="1845"/>
      <c r="NBU125" s="1538"/>
      <c r="NBV125" s="1845"/>
      <c r="NBW125" s="1538"/>
      <c r="NBX125" s="1845"/>
      <c r="NBY125" s="1538"/>
      <c r="NBZ125" s="1845"/>
      <c r="NCA125" s="1538"/>
      <c r="NCB125" s="1845"/>
      <c r="NCC125" s="1538"/>
      <c r="NCD125" s="1845"/>
      <c r="NCE125" s="1538"/>
      <c r="NCF125" s="1845"/>
      <c r="NCG125" s="1538"/>
      <c r="NCH125" s="1845"/>
      <c r="NCI125" s="1538"/>
      <c r="NCJ125" s="1845"/>
      <c r="NCK125" s="1538"/>
      <c r="NCL125" s="1845"/>
      <c r="NCM125" s="1538"/>
      <c r="NCN125" s="1845"/>
      <c r="NCO125" s="1538"/>
      <c r="NCP125" s="1845"/>
      <c r="NCQ125" s="1538"/>
      <c r="NCR125" s="1845"/>
      <c r="NCS125" s="1538"/>
      <c r="NCT125" s="1845"/>
      <c r="NCU125" s="1538"/>
      <c r="NCV125" s="1845"/>
      <c r="NCW125" s="1538"/>
      <c r="NCX125" s="1845"/>
      <c r="NCY125" s="1538"/>
      <c r="NCZ125" s="1845"/>
      <c r="NDA125" s="1538"/>
      <c r="NDB125" s="1845"/>
      <c r="NDC125" s="1538"/>
      <c r="NDD125" s="1845"/>
      <c r="NDE125" s="1538"/>
      <c r="NDF125" s="1845"/>
      <c r="NDG125" s="1538"/>
      <c r="NDH125" s="1845"/>
      <c r="NDI125" s="1538"/>
      <c r="NDJ125" s="1845"/>
      <c r="NDK125" s="1538"/>
      <c r="NDL125" s="1845"/>
      <c r="NDM125" s="1538"/>
      <c r="NDN125" s="1845"/>
      <c r="NDO125" s="1538"/>
      <c r="NDP125" s="1845"/>
      <c r="NDQ125" s="1538"/>
      <c r="NDR125" s="1845"/>
      <c r="NDS125" s="1538"/>
      <c r="NDT125" s="1845"/>
      <c r="NDU125" s="1538"/>
      <c r="NDV125" s="1845"/>
      <c r="NDW125" s="1538"/>
      <c r="NDX125" s="1845"/>
      <c r="NDY125" s="1538"/>
      <c r="NDZ125" s="1845"/>
      <c r="NEA125" s="1538"/>
      <c r="NEB125" s="1845"/>
      <c r="NEC125" s="1538"/>
      <c r="NED125" s="1845"/>
      <c r="NEE125" s="1538"/>
      <c r="NEF125" s="1845"/>
      <c r="NEG125" s="1538"/>
      <c r="NEH125" s="1845"/>
      <c r="NEI125" s="1538"/>
      <c r="NEJ125" s="1845"/>
      <c r="NEK125" s="1538"/>
      <c r="NEL125" s="1845"/>
      <c r="NEM125" s="1538"/>
      <c r="NEN125" s="1845"/>
      <c r="NEO125" s="1538"/>
      <c r="NEP125" s="1845"/>
      <c r="NEQ125" s="1538"/>
      <c r="NER125" s="1845"/>
      <c r="NES125" s="1538"/>
      <c r="NET125" s="1845"/>
      <c r="NEU125" s="1538"/>
      <c r="NEV125" s="1845"/>
      <c r="NEW125" s="1538"/>
      <c r="NEX125" s="1845"/>
      <c r="NEY125" s="1538"/>
      <c r="NEZ125" s="1845"/>
      <c r="NFA125" s="1538"/>
      <c r="NFB125" s="1845"/>
      <c r="NFC125" s="1538"/>
      <c r="NFD125" s="1845"/>
      <c r="NFE125" s="1538"/>
      <c r="NFF125" s="1845"/>
      <c r="NFG125" s="1538"/>
      <c r="NFH125" s="1845"/>
      <c r="NFI125" s="1538"/>
      <c r="NFJ125" s="1845"/>
      <c r="NFK125" s="1538"/>
      <c r="NFL125" s="1845"/>
      <c r="NFM125" s="1538"/>
      <c r="NFN125" s="1845"/>
      <c r="NFO125" s="1538"/>
      <c r="NFP125" s="1845"/>
      <c r="NFQ125" s="1538"/>
      <c r="NFR125" s="1845"/>
      <c r="NFS125" s="1538"/>
      <c r="NFT125" s="1845"/>
      <c r="NFU125" s="1538"/>
      <c r="NFV125" s="1845"/>
      <c r="NFW125" s="1538"/>
      <c r="NFX125" s="1845"/>
      <c r="NFY125" s="1538"/>
      <c r="NFZ125" s="1845"/>
      <c r="NGA125" s="1538"/>
      <c r="NGB125" s="1845"/>
      <c r="NGC125" s="1538"/>
      <c r="NGD125" s="1845"/>
      <c r="NGE125" s="1538"/>
      <c r="NGF125" s="1845"/>
      <c r="NGG125" s="1538"/>
      <c r="NGH125" s="1845"/>
      <c r="NGI125" s="1538"/>
      <c r="NGJ125" s="1845"/>
      <c r="NGK125" s="1538"/>
      <c r="NGL125" s="1845"/>
      <c r="NGM125" s="1538"/>
      <c r="NGN125" s="1845"/>
      <c r="NGO125" s="1538"/>
      <c r="NGP125" s="1845"/>
      <c r="NGQ125" s="1538"/>
      <c r="NGR125" s="1845"/>
      <c r="NGS125" s="1538"/>
      <c r="NGT125" s="1845"/>
      <c r="NGU125" s="1538"/>
      <c r="NGV125" s="1845"/>
      <c r="NGW125" s="1538"/>
      <c r="NGX125" s="1845"/>
      <c r="NGY125" s="1538"/>
      <c r="NGZ125" s="1845"/>
      <c r="NHA125" s="1538"/>
      <c r="NHB125" s="1845"/>
      <c r="NHC125" s="1538"/>
      <c r="NHD125" s="1845"/>
      <c r="NHE125" s="1538"/>
      <c r="NHF125" s="1845"/>
      <c r="NHG125" s="1538"/>
      <c r="NHH125" s="1845"/>
      <c r="NHI125" s="1538"/>
      <c r="NHJ125" s="1845"/>
      <c r="NHK125" s="1538"/>
      <c r="NHL125" s="1845"/>
      <c r="NHM125" s="1538"/>
      <c r="NHN125" s="1845"/>
      <c r="NHO125" s="1538"/>
      <c r="NHP125" s="1845"/>
      <c r="NHQ125" s="1538"/>
      <c r="NHR125" s="1845"/>
      <c r="NHS125" s="1538"/>
      <c r="NHT125" s="1845"/>
      <c r="NHU125" s="1538"/>
      <c r="NHV125" s="1845"/>
      <c r="NHW125" s="1538"/>
      <c r="NHX125" s="1845"/>
      <c r="NHY125" s="1538"/>
      <c r="NHZ125" s="1845"/>
      <c r="NIA125" s="1538"/>
      <c r="NIB125" s="1845"/>
      <c r="NIC125" s="1538"/>
      <c r="NID125" s="1845"/>
      <c r="NIE125" s="1538"/>
      <c r="NIF125" s="1845"/>
      <c r="NIG125" s="1538"/>
      <c r="NIH125" s="1845"/>
      <c r="NII125" s="1538"/>
      <c r="NIJ125" s="1845"/>
      <c r="NIK125" s="1538"/>
      <c r="NIL125" s="1845"/>
      <c r="NIM125" s="1538"/>
      <c r="NIN125" s="1845"/>
      <c r="NIO125" s="1538"/>
      <c r="NIP125" s="1845"/>
      <c r="NIQ125" s="1538"/>
      <c r="NIR125" s="1845"/>
      <c r="NIS125" s="1538"/>
      <c r="NIT125" s="1845"/>
      <c r="NIU125" s="1538"/>
      <c r="NIV125" s="1845"/>
      <c r="NIW125" s="1538"/>
      <c r="NIX125" s="1845"/>
      <c r="NIY125" s="1538"/>
      <c r="NIZ125" s="1845"/>
      <c r="NJA125" s="1538"/>
      <c r="NJB125" s="1845"/>
      <c r="NJC125" s="1538"/>
      <c r="NJD125" s="1845"/>
      <c r="NJE125" s="1538"/>
      <c r="NJF125" s="1845"/>
      <c r="NJG125" s="1538"/>
      <c r="NJH125" s="1845"/>
      <c r="NJI125" s="1538"/>
      <c r="NJJ125" s="1845"/>
      <c r="NJK125" s="1538"/>
      <c r="NJL125" s="1845"/>
      <c r="NJM125" s="1538"/>
      <c r="NJN125" s="1845"/>
      <c r="NJO125" s="1538"/>
      <c r="NJP125" s="1845"/>
      <c r="NJQ125" s="1538"/>
      <c r="NJR125" s="1845"/>
      <c r="NJS125" s="1538"/>
      <c r="NJT125" s="1845"/>
      <c r="NJU125" s="1538"/>
      <c r="NJV125" s="1845"/>
      <c r="NJW125" s="1538"/>
      <c r="NJX125" s="1845"/>
      <c r="NJY125" s="1538"/>
      <c r="NJZ125" s="1845"/>
      <c r="NKA125" s="1538"/>
      <c r="NKB125" s="1845"/>
      <c r="NKC125" s="1538"/>
      <c r="NKD125" s="1845"/>
      <c r="NKE125" s="1538"/>
      <c r="NKF125" s="1845"/>
      <c r="NKG125" s="1538"/>
      <c r="NKH125" s="1845"/>
      <c r="NKI125" s="1538"/>
      <c r="NKJ125" s="1845"/>
      <c r="NKK125" s="1538"/>
      <c r="NKL125" s="1845"/>
      <c r="NKM125" s="1538"/>
      <c r="NKN125" s="1845"/>
      <c r="NKO125" s="1538"/>
      <c r="NKP125" s="1845"/>
      <c r="NKQ125" s="1538"/>
      <c r="NKR125" s="1845"/>
      <c r="NKS125" s="1538"/>
      <c r="NKT125" s="1845"/>
      <c r="NKU125" s="1538"/>
      <c r="NKV125" s="1845"/>
      <c r="NKW125" s="1538"/>
      <c r="NKX125" s="1845"/>
      <c r="NKY125" s="1538"/>
      <c r="NKZ125" s="1845"/>
      <c r="NLA125" s="1538"/>
      <c r="NLB125" s="1845"/>
      <c r="NLC125" s="1538"/>
      <c r="NLD125" s="1845"/>
      <c r="NLE125" s="1538"/>
      <c r="NLF125" s="1845"/>
      <c r="NLG125" s="1538"/>
      <c r="NLH125" s="1845"/>
      <c r="NLI125" s="1538"/>
      <c r="NLJ125" s="1845"/>
      <c r="NLK125" s="1538"/>
      <c r="NLL125" s="1845"/>
      <c r="NLM125" s="1538"/>
      <c r="NLN125" s="1845"/>
      <c r="NLO125" s="1538"/>
      <c r="NLP125" s="1845"/>
      <c r="NLQ125" s="1538"/>
      <c r="NLR125" s="1845"/>
      <c r="NLS125" s="1538"/>
      <c r="NLT125" s="1845"/>
      <c r="NLU125" s="1538"/>
      <c r="NLV125" s="1845"/>
      <c r="NLW125" s="1538"/>
      <c r="NLX125" s="1845"/>
      <c r="NLY125" s="1538"/>
      <c r="NLZ125" s="1845"/>
      <c r="NMA125" s="1538"/>
      <c r="NMB125" s="1845"/>
      <c r="NMC125" s="1538"/>
      <c r="NMD125" s="1845"/>
      <c r="NME125" s="1538"/>
      <c r="NMF125" s="1845"/>
      <c r="NMG125" s="1538"/>
      <c r="NMH125" s="1845"/>
      <c r="NMI125" s="1538"/>
      <c r="NMJ125" s="1845"/>
      <c r="NMK125" s="1538"/>
      <c r="NML125" s="1845"/>
      <c r="NMM125" s="1538"/>
      <c r="NMN125" s="1845"/>
      <c r="NMO125" s="1538"/>
      <c r="NMP125" s="1845"/>
      <c r="NMQ125" s="1538"/>
      <c r="NMR125" s="1845"/>
      <c r="NMS125" s="1538"/>
      <c r="NMT125" s="1845"/>
      <c r="NMU125" s="1538"/>
      <c r="NMV125" s="1845"/>
      <c r="NMW125" s="1538"/>
      <c r="NMX125" s="1845"/>
      <c r="NMY125" s="1538"/>
      <c r="NMZ125" s="1845"/>
      <c r="NNA125" s="1538"/>
      <c r="NNB125" s="1845"/>
      <c r="NNC125" s="1538"/>
      <c r="NND125" s="1845"/>
      <c r="NNE125" s="1538"/>
      <c r="NNF125" s="1845"/>
      <c r="NNG125" s="1538"/>
      <c r="NNH125" s="1845"/>
      <c r="NNI125" s="1538"/>
      <c r="NNJ125" s="1845"/>
      <c r="NNK125" s="1538"/>
      <c r="NNL125" s="1845"/>
      <c r="NNM125" s="1538"/>
      <c r="NNN125" s="1845"/>
      <c r="NNO125" s="1538"/>
      <c r="NNP125" s="1845"/>
      <c r="NNQ125" s="1538"/>
      <c r="NNR125" s="1845"/>
      <c r="NNS125" s="1538"/>
      <c r="NNT125" s="1845"/>
      <c r="NNU125" s="1538"/>
      <c r="NNV125" s="1845"/>
      <c r="NNW125" s="1538"/>
      <c r="NNX125" s="1845"/>
      <c r="NNY125" s="1538"/>
      <c r="NNZ125" s="1845"/>
      <c r="NOA125" s="1538"/>
      <c r="NOB125" s="1845"/>
      <c r="NOC125" s="1538"/>
      <c r="NOD125" s="1845"/>
      <c r="NOE125" s="1538"/>
      <c r="NOF125" s="1845"/>
      <c r="NOG125" s="1538"/>
      <c r="NOH125" s="1845"/>
      <c r="NOI125" s="1538"/>
      <c r="NOJ125" s="1845"/>
      <c r="NOK125" s="1538"/>
      <c r="NOL125" s="1845"/>
      <c r="NOM125" s="1538"/>
      <c r="NON125" s="1845"/>
      <c r="NOO125" s="1538"/>
      <c r="NOP125" s="1845"/>
      <c r="NOQ125" s="1538"/>
      <c r="NOR125" s="1845"/>
      <c r="NOS125" s="1538"/>
      <c r="NOT125" s="1845"/>
      <c r="NOU125" s="1538"/>
      <c r="NOV125" s="1845"/>
      <c r="NOW125" s="1538"/>
      <c r="NOX125" s="1845"/>
      <c r="NOY125" s="1538"/>
      <c r="NOZ125" s="1845"/>
      <c r="NPA125" s="1538"/>
      <c r="NPB125" s="1845"/>
      <c r="NPC125" s="1538"/>
      <c r="NPD125" s="1845"/>
      <c r="NPE125" s="1538"/>
      <c r="NPF125" s="1845"/>
      <c r="NPG125" s="1538"/>
      <c r="NPH125" s="1845"/>
      <c r="NPI125" s="1538"/>
      <c r="NPJ125" s="1845"/>
      <c r="NPK125" s="1538"/>
      <c r="NPL125" s="1845"/>
      <c r="NPM125" s="1538"/>
      <c r="NPN125" s="1845"/>
      <c r="NPO125" s="1538"/>
      <c r="NPP125" s="1845"/>
      <c r="NPQ125" s="1538"/>
      <c r="NPR125" s="1845"/>
      <c r="NPS125" s="1538"/>
      <c r="NPT125" s="1845"/>
      <c r="NPU125" s="1538"/>
      <c r="NPV125" s="1845"/>
      <c r="NPW125" s="1538"/>
      <c r="NPX125" s="1845"/>
      <c r="NPY125" s="1538"/>
      <c r="NPZ125" s="1845"/>
      <c r="NQA125" s="1538"/>
      <c r="NQB125" s="1845"/>
      <c r="NQC125" s="1538"/>
      <c r="NQD125" s="1845"/>
      <c r="NQE125" s="1538"/>
      <c r="NQF125" s="1845"/>
      <c r="NQG125" s="1538"/>
      <c r="NQH125" s="1845"/>
      <c r="NQI125" s="1538"/>
      <c r="NQJ125" s="1845"/>
      <c r="NQK125" s="1538"/>
      <c r="NQL125" s="1845"/>
      <c r="NQM125" s="1538"/>
      <c r="NQN125" s="1845"/>
      <c r="NQO125" s="1538"/>
      <c r="NQP125" s="1845"/>
      <c r="NQQ125" s="1538"/>
      <c r="NQR125" s="1845"/>
      <c r="NQS125" s="1538"/>
      <c r="NQT125" s="1845"/>
      <c r="NQU125" s="1538"/>
      <c r="NQV125" s="1845"/>
      <c r="NQW125" s="1538"/>
      <c r="NQX125" s="1845"/>
      <c r="NQY125" s="1538"/>
      <c r="NQZ125" s="1845"/>
      <c r="NRA125" s="1538"/>
      <c r="NRB125" s="1845"/>
      <c r="NRC125" s="1538"/>
      <c r="NRD125" s="1845"/>
      <c r="NRE125" s="1538"/>
      <c r="NRF125" s="1845"/>
      <c r="NRG125" s="1538"/>
      <c r="NRH125" s="1845"/>
      <c r="NRI125" s="1538"/>
      <c r="NRJ125" s="1845"/>
      <c r="NRK125" s="1538"/>
      <c r="NRL125" s="1845"/>
      <c r="NRM125" s="1538"/>
      <c r="NRN125" s="1845"/>
      <c r="NRO125" s="1538"/>
      <c r="NRP125" s="1845"/>
      <c r="NRQ125" s="1538"/>
      <c r="NRR125" s="1845"/>
      <c r="NRS125" s="1538"/>
      <c r="NRT125" s="1845"/>
      <c r="NRU125" s="1538"/>
      <c r="NRV125" s="1845"/>
      <c r="NRW125" s="1538"/>
      <c r="NRX125" s="1845"/>
      <c r="NRY125" s="1538"/>
      <c r="NRZ125" s="1845"/>
      <c r="NSA125" s="1538"/>
      <c r="NSB125" s="1845"/>
      <c r="NSC125" s="1538"/>
      <c r="NSD125" s="1845"/>
      <c r="NSE125" s="1538"/>
      <c r="NSF125" s="1845"/>
      <c r="NSG125" s="1538"/>
      <c r="NSH125" s="1845"/>
      <c r="NSI125" s="1538"/>
      <c r="NSJ125" s="1845"/>
      <c r="NSK125" s="1538"/>
      <c r="NSL125" s="1845"/>
      <c r="NSM125" s="1538"/>
      <c r="NSN125" s="1845"/>
      <c r="NSO125" s="1538"/>
      <c r="NSP125" s="1845"/>
      <c r="NSQ125" s="1538"/>
      <c r="NSR125" s="1845"/>
      <c r="NSS125" s="1538"/>
      <c r="NST125" s="1845"/>
      <c r="NSU125" s="1538"/>
      <c r="NSV125" s="1845"/>
      <c r="NSW125" s="1538"/>
      <c r="NSX125" s="1845"/>
      <c r="NSY125" s="1538"/>
      <c r="NSZ125" s="1845"/>
      <c r="NTA125" s="1538"/>
      <c r="NTB125" s="1845"/>
      <c r="NTC125" s="1538"/>
      <c r="NTD125" s="1845"/>
      <c r="NTE125" s="1538"/>
      <c r="NTF125" s="1845"/>
      <c r="NTG125" s="1538"/>
      <c r="NTH125" s="1845"/>
      <c r="NTI125" s="1538"/>
      <c r="NTJ125" s="1845"/>
      <c r="NTK125" s="1538"/>
      <c r="NTL125" s="1845"/>
      <c r="NTM125" s="1538"/>
      <c r="NTN125" s="1845"/>
      <c r="NTO125" s="1538"/>
      <c r="NTP125" s="1845"/>
      <c r="NTQ125" s="1538"/>
      <c r="NTR125" s="1845"/>
      <c r="NTS125" s="1538"/>
      <c r="NTT125" s="1845"/>
      <c r="NTU125" s="1538"/>
      <c r="NTV125" s="1845"/>
      <c r="NTW125" s="1538"/>
      <c r="NTX125" s="1845"/>
      <c r="NTY125" s="1538"/>
      <c r="NTZ125" s="1845"/>
      <c r="NUA125" s="1538"/>
      <c r="NUB125" s="1845"/>
      <c r="NUC125" s="1538"/>
      <c r="NUD125" s="1845"/>
      <c r="NUE125" s="1538"/>
      <c r="NUF125" s="1845"/>
      <c r="NUG125" s="1538"/>
      <c r="NUH125" s="1845"/>
      <c r="NUI125" s="1538"/>
      <c r="NUJ125" s="1845"/>
      <c r="NUK125" s="1538"/>
      <c r="NUL125" s="1845"/>
      <c r="NUM125" s="1538"/>
      <c r="NUN125" s="1845"/>
      <c r="NUO125" s="1538"/>
      <c r="NUP125" s="1845"/>
      <c r="NUQ125" s="1538"/>
      <c r="NUR125" s="1845"/>
      <c r="NUS125" s="1538"/>
      <c r="NUT125" s="1845"/>
      <c r="NUU125" s="1538"/>
      <c r="NUV125" s="1845"/>
      <c r="NUW125" s="1538"/>
      <c r="NUX125" s="1845"/>
      <c r="NUY125" s="1538"/>
      <c r="NUZ125" s="1845"/>
      <c r="NVA125" s="1538"/>
      <c r="NVB125" s="1845"/>
      <c r="NVC125" s="1538"/>
      <c r="NVD125" s="1845"/>
      <c r="NVE125" s="1538"/>
      <c r="NVF125" s="1845"/>
      <c r="NVG125" s="1538"/>
      <c r="NVH125" s="1845"/>
      <c r="NVI125" s="1538"/>
      <c r="NVJ125" s="1845"/>
      <c r="NVK125" s="1538"/>
      <c r="NVL125" s="1845"/>
      <c r="NVM125" s="1538"/>
      <c r="NVN125" s="1845"/>
      <c r="NVO125" s="1538"/>
      <c r="NVP125" s="1845"/>
      <c r="NVQ125" s="1538"/>
      <c r="NVR125" s="1845"/>
      <c r="NVS125" s="1538"/>
      <c r="NVT125" s="1845"/>
      <c r="NVU125" s="1538"/>
      <c r="NVV125" s="1845"/>
      <c r="NVW125" s="1538"/>
      <c r="NVX125" s="1845"/>
      <c r="NVY125" s="1538"/>
      <c r="NVZ125" s="1845"/>
      <c r="NWA125" s="1538"/>
      <c r="NWB125" s="1845"/>
      <c r="NWC125" s="1538"/>
      <c r="NWD125" s="1845"/>
      <c r="NWE125" s="1538"/>
      <c r="NWF125" s="1845"/>
      <c r="NWG125" s="1538"/>
      <c r="NWH125" s="1845"/>
      <c r="NWI125" s="1538"/>
      <c r="NWJ125" s="1845"/>
      <c r="NWK125" s="1538"/>
      <c r="NWL125" s="1845"/>
      <c r="NWM125" s="1538"/>
      <c r="NWN125" s="1845"/>
      <c r="NWO125" s="1538"/>
      <c r="NWP125" s="1845"/>
      <c r="NWQ125" s="1538"/>
      <c r="NWR125" s="1845"/>
      <c r="NWS125" s="1538"/>
      <c r="NWT125" s="1845"/>
      <c r="NWU125" s="1538"/>
      <c r="NWV125" s="1845"/>
      <c r="NWW125" s="1538"/>
      <c r="NWX125" s="1845"/>
      <c r="NWY125" s="1538"/>
      <c r="NWZ125" s="1845"/>
      <c r="NXA125" s="1538"/>
      <c r="NXB125" s="1845"/>
      <c r="NXC125" s="1538"/>
      <c r="NXD125" s="1845"/>
      <c r="NXE125" s="1538"/>
      <c r="NXF125" s="1845"/>
      <c r="NXG125" s="1538"/>
      <c r="NXH125" s="1845"/>
      <c r="NXI125" s="1538"/>
      <c r="NXJ125" s="1845"/>
      <c r="NXK125" s="1538"/>
      <c r="NXL125" s="1845"/>
      <c r="NXM125" s="1538"/>
      <c r="NXN125" s="1845"/>
      <c r="NXO125" s="1538"/>
      <c r="NXP125" s="1845"/>
      <c r="NXQ125" s="1538"/>
      <c r="NXR125" s="1845"/>
      <c r="NXS125" s="1538"/>
      <c r="NXT125" s="1845"/>
      <c r="NXU125" s="1538"/>
      <c r="NXV125" s="1845"/>
      <c r="NXW125" s="1538"/>
      <c r="NXX125" s="1845"/>
      <c r="NXY125" s="1538"/>
      <c r="NXZ125" s="1845"/>
      <c r="NYA125" s="1538"/>
      <c r="NYB125" s="1845"/>
      <c r="NYC125" s="1538"/>
      <c r="NYD125" s="1845"/>
      <c r="NYE125" s="1538"/>
      <c r="NYF125" s="1845"/>
      <c r="NYG125" s="1538"/>
      <c r="NYH125" s="1845"/>
      <c r="NYI125" s="1538"/>
      <c r="NYJ125" s="1845"/>
      <c r="NYK125" s="1538"/>
      <c r="NYL125" s="1845"/>
      <c r="NYM125" s="1538"/>
      <c r="NYN125" s="1845"/>
      <c r="NYO125" s="1538"/>
      <c r="NYP125" s="1845"/>
      <c r="NYQ125" s="1538"/>
      <c r="NYR125" s="1845"/>
      <c r="NYS125" s="1538"/>
      <c r="NYT125" s="1845"/>
      <c r="NYU125" s="1538"/>
      <c r="NYV125" s="1845"/>
      <c r="NYW125" s="1538"/>
      <c r="NYX125" s="1845"/>
      <c r="NYY125" s="1538"/>
      <c r="NYZ125" s="1845"/>
      <c r="NZA125" s="1538"/>
      <c r="NZB125" s="1845"/>
      <c r="NZC125" s="1538"/>
      <c r="NZD125" s="1845"/>
      <c r="NZE125" s="1538"/>
      <c r="NZF125" s="1845"/>
      <c r="NZG125" s="1538"/>
      <c r="NZH125" s="1845"/>
      <c r="NZI125" s="1538"/>
      <c r="NZJ125" s="1845"/>
      <c r="NZK125" s="1538"/>
      <c r="NZL125" s="1845"/>
      <c r="NZM125" s="1538"/>
      <c r="NZN125" s="1845"/>
      <c r="NZO125" s="1538"/>
      <c r="NZP125" s="1845"/>
      <c r="NZQ125" s="1538"/>
      <c r="NZR125" s="1845"/>
      <c r="NZS125" s="1538"/>
      <c r="NZT125" s="1845"/>
      <c r="NZU125" s="1538"/>
      <c r="NZV125" s="1845"/>
      <c r="NZW125" s="1538"/>
      <c r="NZX125" s="1845"/>
      <c r="NZY125" s="1538"/>
      <c r="NZZ125" s="1845"/>
      <c r="OAA125" s="1538"/>
      <c r="OAB125" s="1845"/>
      <c r="OAC125" s="1538"/>
      <c r="OAD125" s="1845"/>
      <c r="OAE125" s="1538"/>
      <c r="OAF125" s="1845"/>
      <c r="OAG125" s="1538"/>
      <c r="OAH125" s="1845"/>
      <c r="OAI125" s="1538"/>
      <c r="OAJ125" s="1845"/>
      <c r="OAK125" s="1538"/>
      <c r="OAL125" s="1845"/>
      <c r="OAM125" s="1538"/>
      <c r="OAN125" s="1845"/>
      <c r="OAO125" s="1538"/>
      <c r="OAP125" s="1845"/>
      <c r="OAQ125" s="1538"/>
      <c r="OAR125" s="1845"/>
      <c r="OAS125" s="1538"/>
      <c r="OAT125" s="1845"/>
      <c r="OAU125" s="1538"/>
      <c r="OAV125" s="1845"/>
      <c r="OAW125" s="1538"/>
      <c r="OAX125" s="1845"/>
      <c r="OAY125" s="1538"/>
      <c r="OAZ125" s="1845"/>
      <c r="OBA125" s="1538"/>
      <c r="OBB125" s="1845"/>
      <c r="OBC125" s="1538"/>
      <c r="OBD125" s="1845"/>
      <c r="OBE125" s="1538"/>
      <c r="OBF125" s="1845"/>
      <c r="OBG125" s="1538"/>
      <c r="OBH125" s="1845"/>
      <c r="OBI125" s="1538"/>
      <c r="OBJ125" s="1845"/>
      <c r="OBK125" s="1538"/>
      <c r="OBL125" s="1845"/>
      <c r="OBM125" s="1538"/>
      <c r="OBN125" s="1845"/>
      <c r="OBO125" s="1538"/>
      <c r="OBP125" s="1845"/>
      <c r="OBQ125" s="1538"/>
      <c r="OBR125" s="1845"/>
      <c r="OBS125" s="1538"/>
      <c r="OBT125" s="1845"/>
      <c r="OBU125" s="1538"/>
      <c r="OBV125" s="1845"/>
      <c r="OBW125" s="1538"/>
      <c r="OBX125" s="1845"/>
      <c r="OBY125" s="1538"/>
      <c r="OBZ125" s="1845"/>
      <c r="OCA125" s="1538"/>
      <c r="OCB125" s="1845"/>
      <c r="OCC125" s="1538"/>
      <c r="OCD125" s="1845"/>
      <c r="OCE125" s="1538"/>
      <c r="OCF125" s="1845"/>
      <c r="OCG125" s="1538"/>
      <c r="OCH125" s="1845"/>
      <c r="OCI125" s="1538"/>
      <c r="OCJ125" s="1845"/>
      <c r="OCK125" s="1538"/>
      <c r="OCL125" s="1845"/>
      <c r="OCM125" s="1538"/>
      <c r="OCN125" s="1845"/>
      <c r="OCO125" s="1538"/>
      <c r="OCP125" s="1845"/>
      <c r="OCQ125" s="1538"/>
      <c r="OCR125" s="1845"/>
      <c r="OCS125" s="1538"/>
      <c r="OCT125" s="1845"/>
      <c r="OCU125" s="1538"/>
      <c r="OCV125" s="1845"/>
      <c r="OCW125" s="1538"/>
      <c r="OCX125" s="1845"/>
      <c r="OCY125" s="1538"/>
      <c r="OCZ125" s="1845"/>
      <c r="ODA125" s="1538"/>
      <c r="ODB125" s="1845"/>
      <c r="ODC125" s="1538"/>
      <c r="ODD125" s="1845"/>
      <c r="ODE125" s="1538"/>
      <c r="ODF125" s="1845"/>
      <c r="ODG125" s="1538"/>
      <c r="ODH125" s="1845"/>
      <c r="ODI125" s="1538"/>
      <c r="ODJ125" s="1845"/>
      <c r="ODK125" s="1538"/>
      <c r="ODL125" s="1845"/>
      <c r="ODM125" s="1538"/>
      <c r="ODN125" s="1845"/>
      <c r="ODO125" s="1538"/>
      <c r="ODP125" s="1845"/>
      <c r="ODQ125" s="1538"/>
      <c r="ODR125" s="1845"/>
      <c r="ODS125" s="1538"/>
      <c r="ODT125" s="1845"/>
      <c r="ODU125" s="1538"/>
      <c r="ODV125" s="1845"/>
      <c r="ODW125" s="1538"/>
      <c r="ODX125" s="1845"/>
      <c r="ODY125" s="1538"/>
      <c r="ODZ125" s="1845"/>
      <c r="OEA125" s="1538"/>
      <c r="OEB125" s="1845"/>
      <c r="OEC125" s="1538"/>
      <c r="OED125" s="1845"/>
      <c r="OEE125" s="1538"/>
      <c r="OEF125" s="1845"/>
      <c r="OEG125" s="1538"/>
      <c r="OEH125" s="1845"/>
      <c r="OEI125" s="1538"/>
      <c r="OEJ125" s="1845"/>
      <c r="OEK125" s="1538"/>
      <c r="OEL125" s="1845"/>
      <c r="OEM125" s="1538"/>
      <c r="OEN125" s="1845"/>
      <c r="OEO125" s="1538"/>
      <c r="OEP125" s="1845"/>
      <c r="OEQ125" s="1538"/>
      <c r="OER125" s="1845"/>
      <c r="OES125" s="1538"/>
      <c r="OET125" s="1845"/>
      <c r="OEU125" s="1538"/>
      <c r="OEV125" s="1845"/>
      <c r="OEW125" s="1538"/>
      <c r="OEX125" s="1845"/>
      <c r="OEY125" s="1538"/>
      <c r="OEZ125" s="1845"/>
      <c r="OFA125" s="1538"/>
      <c r="OFB125" s="1845"/>
      <c r="OFC125" s="1538"/>
      <c r="OFD125" s="1845"/>
      <c r="OFE125" s="1538"/>
      <c r="OFF125" s="1845"/>
      <c r="OFG125" s="1538"/>
      <c r="OFH125" s="1845"/>
      <c r="OFI125" s="1538"/>
      <c r="OFJ125" s="1845"/>
      <c r="OFK125" s="1538"/>
      <c r="OFL125" s="1845"/>
      <c r="OFM125" s="1538"/>
      <c r="OFN125" s="1845"/>
      <c r="OFO125" s="1538"/>
      <c r="OFP125" s="1845"/>
      <c r="OFQ125" s="1538"/>
      <c r="OFR125" s="1845"/>
      <c r="OFS125" s="1538"/>
      <c r="OFT125" s="1845"/>
      <c r="OFU125" s="1538"/>
      <c r="OFV125" s="1845"/>
      <c r="OFW125" s="1538"/>
      <c r="OFX125" s="1845"/>
      <c r="OFY125" s="1538"/>
      <c r="OFZ125" s="1845"/>
      <c r="OGA125" s="1538"/>
      <c r="OGB125" s="1845"/>
      <c r="OGC125" s="1538"/>
      <c r="OGD125" s="1845"/>
      <c r="OGE125" s="1538"/>
      <c r="OGF125" s="1845"/>
      <c r="OGG125" s="1538"/>
      <c r="OGH125" s="1845"/>
      <c r="OGI125" s="1538"/>
      <c r="OGJ125" s="1845"/>
      <c r="OGK125" s="1538"/>
      <c r="OGL125" s="1845"/>
      <c r="OGM125" s="1538"/>
      <c r="OGN125" s="1845"/>
      <c r="OGO125" s="1538"/>
      <c r="OGP125" s="1845"/>
      <c r="OGQ125" s="1538"/>
      <c r="OGR125" s="1845"/>
      <c r="OGS125" s="1538"/>
      <c r="OGT125" s="1845"/>
      <c r="OGU125" s="1538"/>
      <c r="OGV125" s="1845"/>
      <c r="OGW125" s="1538"/>
      <c r="OGX125" s="1845"/>
      <c r="OGY125" s="1538"/>
      <c r="OGZ125" s="1845"/>
      <c r="OHA125" s="1538"/>
      <c r="OHB125" s="1845"/>
      <c r="OHC125" s="1538"/>
      <c r="OHD125" s="1845"/>
      <c r="OHE125" s="1538"/>
      <c r="OHF125" s="1845"/>
      <c r="OHG125" s="1538"/>
      <c r="OHH125" s="1845"/>
      <c r="OHI125" s="1538"/>
      <c r="OHJ125" s="1845"/>
      <c r="OHK125" s="1538"/>
      <c r="OHL125" s="1845"/>
      <c r="OHM125" s="1538"/>
      <c r="OHN125" s="1845"/>
      <c r="OHO125" s="1538"/>
      <c r="OHP125" s="1845"/>
      <c r="OHQ125" s="1538"/>
      <c r="OHR125" s="1845"/>
      <c r="OHS125" s="1538"/>
      <c r="OHT125" s="1845"/>
      <c r="OHU125" s="1538"/>
      <c r="OHV125" s="1845"/>
      <c r="OHW125" s="1538"/>
      <c r="OHX125" s="1845"/>
      <c r="OHY125" s="1538"/>
      <c r="OHZ125" s="1845"/>
      <c r="OIA125" s="1538"/>
      <c r="OIB125" s="1845"/>
      <c r="OIC125" s="1538"/>
      <c r="OID125" s="1845"/>
      <c r="OIE125" s="1538"/>
      <c r="OIF125" s="1845"/>
      <c r="OIG125" s="1538"/>
      <c r="OIH125" s="1845"/>
      <c r="OII125" s="1538"/>
      <c r="OIJ125" s="1845"/>
      <c r="OIK125" s="1538"/>
      <c r="OIL125" s="1845"/>
      <c r="OIM125" s="1538"/>
      <c r="OIN125" s="1845"/>
      <c r="OIO125" s="1538"/>
      <c r="OIP125" s="1845"/>
      <c r="OIQ125" s="1538"/>
      <c r="OIR125" s="1845"/>
      <c r="OIS125" s="1538"/>
      <c r="OIT125" s="1845"/>
      <c r="OIU125" s="1538"/>
      <c r="OIV125" s="1845"/>
      <c r="OIW125" s="1538"/>
      <c r="OIX125" s="1845"/>
      <c r="OIY125" s="1538"/>
      <c r="OIZ125" s="1845"/>
      <c r="OJA125" s="1538"/>
      <c r="OJB125" s="1845"/>
      <c r="OJC125" s="1538"/>
      <c r="OJD125" s="1845"/>
      <c r="OJE125" s="1538"/>
      <c r="OJF125" s="1845"/>
      <c r="OJG125" s="1538"/>
      <c r="OJH125" s="1845"/>
      <c r="OJI125" s="1538"/>
      <c r="OJJ125" s="1845"/>
      <c r="OJK125" s="1538"/>
      <c r="OJL125" s="1845"/>
      <c r="OJM125" s="1538"/>
      <c r="OJN125" s="1845"/>
      <c r="OJO125" s="1538"/>
      <c r="OJP125" s="1845"/>
      <c r="OJQ125" s="1538"/>
      <c r="OJR125" s="1845"/>
      <c r="OJS125" s="1538"/>
      <c r="OJT125" s="1845"/>
      <c r="OJU125" s="1538"/>
      <c r="OJV125" s="1845"/>
      <c r="OJW125" s="1538"/>
      <c r="OJX125" s="1845"/>
      <c r="OJY125" s="1538"/>
      <c r="OJZ125" s="1845"/>
      <c r="OKA125" s="1538"/>
      <c r="OKB125" s="1845"/>
      <c r="OKC125" s="1538"/>
      <c r="OKD125" s="1845"/>
      <c r="OKE125" s="1538"/>
      <c r="OKF125" s="1845"/>
      <c r="OKG125" s="1538"/>
      <c r="OKH125" s="1845"/>
      <c r="OKI125" s="1538"/>
      <c r="OKJ125" s="1845"/>
      <c r="OKK125" s="1538"/>
      <c r="OKL125" s="1845"/>
      <c r="OKM125" s="1538"/>
      <c r="OKN125" s="1845"/>
      <c r="OKO125" s="1538"/>
      <c r="OKP125" s="1845"/>
      <c r="OKQ125" s="1538"/>
      <c r="OKR125" s="1845"/>
      <c r="OKS125" s="1538"/>
      <c r="OKT125" s="1845"/>
      <c r="OKU125" s="1538"/>
      <c r="OKV125" s="1845"/>
      <c r="OKW125" s="1538"/>
      <c r="OKX125" s="1845"/>
      <c r="OKY125" s="1538"/>
      <c r="OKZ125" s="1845"/>
      <c r="OLA125" s="1538"/>
      <c r="OLB125" s="1845"/>
      <c r="OLC125" s="1538"/>
      <c r="OLD125" s="1845"/>
      <c r="OLE125" s="1538"/>
      <c r="OLF125" s="1845"/>
      <c r="OLG125" s="1538"/>
      <c r="OLH125" s="1845"/>
      <c r="OLI125" s="1538"/>
      <c r="OLJ125" s="1845"/>
      <c r="OLK125" s="1538"/>
      <c r="OLL125" s="1845"/>
      <c r="OLM125" s="1538"/>
      <c r="OLN125" s="1845"/>
      <c r="OLO125" s="1538"/>
      <c r="OLP125" s="1845"/>
      <c r="OLQ125" s="1538"/>
      <c r="OLR125" s="1845"/>
      <c r="OLS125" s="1538"/>
      <c r="OLT125" s="1845"/>
      <c r="OLU125" s="1538"/>
      <c r="OLV125" s="1845"/>
      <c r="OLW125" s="1538"/>
      <c r="OLX125" s="1845"/>
      <c r="OLY125" s="1538"/>
      <c r="OLZ125" s="1845"/>
      <c r="OMA125" s="1538"/>
      <c r="OMB125" s="1845"/>
      <c r="OMC125" s="1538"/>
      <c r="OMD125" s="1845"/>
      <c r="OME125" s="1538"/>
      <c r="OMF125" s="1845"/>
      <c r="OMG125" s="1538"/>
      <c r="OMH125" s="1845"/>
      <c r="OMI125" s="1538"/>
      <c r="OMJ125" s="1845"/>
      <c r="OMK125" s="1538"/>
      <c r="OML125" s="1845"/>
      <c r="OMM125" s="1538"/>
      <c r="OMN125" s="1845"/>
      <c r="OMO125" s="1538"/>
      <c r="OMP125" s="1845"/>
      <c r="OMQ125" s="1538"/>
      <c r="OMR125" s="1845"/>
      <c r="OMS125" s="1538"/>
      <c r="OMT125" s="1845"/>
      <c r="OMU125" s="1538"/>
      <c r="OMV125" s="1845"/>
      <c r="OMW125" s="1538"/>
      <c r="OMX125" s="1845"/>
      <c r="OMY125" s="1538"/>
      <c r="OMZ125" s="1845"/>
      <c r="ONA125" s="1538"/>
      <c r="ONB125" s="1845"/>
      <c r="ONC125" s="1538"/>
      <c r="OND125" s="1845"/>
      <c r="ONE125" s="1538"/>
      <c r="ONF125" s="1845"/>
      <c r="ONG125" s="1538"/>
      <c r="ONH125" s="1845"/>
      <c r="ONI125" s="1538"/>
      <c r="ONJ125" s="1845"/>
      <c r="ONK125" s="1538"/>
      <c r="ONL125" s="1845"/>
      <c r="ONM125" s="1538"/>
      <c r="ONN125" s="1845"/>
      <c r="ONO125" s="1538"/>
      <c r="ONP125" s="1845"/>
      <c r="ONQ125" s="1538"/>
      <c r="ONR125" s="1845"/>
      <c r="ONS125" s="1538"/>
      <c r="ONT125" s="1845"/>
      <c r="ONU125" s="1538"/>
      <c r="ONV125" s="1845"/>
      <c r="ONW125" s="1538"/>
      <c r="ONX125" s="1845"/>
      <c r="ONY125" s="1538"/>
      <c r="ONZ125" s="1845"/>
      <c r="OOA125" s="1538"/>
      <c r="OOB125" s="1845"/>
      <c r="OOC125" s="1538"/>
      <c r="OOD125" s="1845"/>
      <c r="OOE125" s="1538"/>
      <c r="OOF125" s="1845"/>
      <c r="OOG125" s="1538"/>
      <c r="OOH125" s="1845"/>
      <c r="OOI125" s="1538"/>
      <c r="OOJ125" s="1845"/>
      <c r="OOK125" s="1538"/>
      <c r="OOL125" s="1845"/>
      <c r="OOM125" s="1538"/>
      <c r="OON125" s="1845"/>
      <c r="OOO125" s="1538"/>
      <c r="OOP125" s="1845"/>
      <c r="OOQ125" s="1538"/>
      <c r="OOR125" s="1845"/>
      <c r="OOS125" s="1538"/>
      <c r="OOT125" s="1845"/>
      <c r="OOU125" s="1538"/>
      <c r="OOV125" s="1845"/>
      <c r="OOW125" s="1538"/>
      <c r="OOX125" s="1845"/>
      <c r="OOY125" s="1538"/>
      <c r="OOZ125" s="1845"/>
      <c r="OPA125" s="1538"/>
      <c r="OPB125" s="1845"/>
      <c r="OPC125" s="1538"/>
      <c r="OPD125" s="1845"/>
      <c r="OPE125" s="1538"/>
      <c r="OPF125" s="1845"/>
      <c r="OPG125" s="1538"/>
      <c r="OPH125" s="1845"/>
      <c r="OPI125" s="1538"/>
      <c r="OPJ125" s="1845"/>
      <c r="OPK125" s="1538"/>
      <c r="OPL125" s="1845"/>
      <c r="OPM125" s="1538"/>
      <c r="OPN125" s="1845"/>
      <c r="OPO125" s="1538"/>
      <c r="OPP125" s="1845"/>
      <c r="OPQ125" s="1538"/>
      <c r="OPR125" s="1845"/>
      <c r="OPS125" s="1538"/>
      <c r="OPT125" s="1845"/>
      <c r="OPU125" s="1538"/>
      <c r="OPV125" s="1845"/>
      <c r="OPW125" s="1538"/>
      <c r="OPX125" s="1845"/>
      <c r="OPY125" s="1538"/>
      <c r="OPZ125" s="1845"/>
      <c r="OQA125" s="1538"/>
      <c r="OQB125" s="1845"/>
      <c r="OQC125" s="1538"/>
      <c r="OQD125" s="1845"/>
      <c r="OQE125" s="1538"/>
      <c r="OQF125" s="1845"/>
      <c r="OQG125" s="1538"/>
      <c r="OQH125" s="1845"/>
      <c r="OQI125" s="1538"/>
      <c r="OQJ125" s="1845"/>
      <c r="OQK125" s="1538"/>
      <c r="OQL125" s="1845"/>
      <c r="OQM125" s="1538"/>
      <c r="OQN125" s="1845"/>
      <c r="OQO125" s="1538"/>
      <c r="OQP125" s="1845"/>
      <c r="OQQ125" s="1538"/>
      <c r="OQR125" s="1845"/>
      <c r="OQS125" s="1538"/>
      <c r="OQT125" s="1845"/>
      <c r="OQU125" s="1538"/>
      <c r="OQV125" s="1845"/>
      <c r="OQW125" s="1538"/>
      <c r="OQX125" s="1845"/>
      <c r="OQY125" s="1538"/>
      <c r="OQZ125" s="1845"/>
      <c r="ORA125" s="1538"/>
      <c r="ORB125" s="1845"/>
      <c r="ORC125" s="1538"/>
      <c r="ORD125" s="1845"/>
      <c r="ORE125" s="1538"/>
      <c r="ORF125" s="1845"/>
      <c r="ORG125" s="1538"/>
      <c r="ORH125" s="1845"/>
      <c r="ORI125" s="1538"/>
      <c r="ORJ125" s="1845"/>
      <c r="ORK125" s="1538"/>
      <c r="ORL125" s="1845"/>
      <c r="ORM125" s="1538"/>
      <c r="ORN125" s="1845"/>
      <c r="ORO125" s="1538"/>
      <c r="ORP125" s="1845"/>
      <c r="ORQ125" s="1538"/>
      <c r="ORR125" s="1845"/>
      <c r="ORS125" s="1538"/>
      <c r="ORT125" s="1845"/>
      <c r="ORU125" s="1538"/>
      <c r="ORV125" s="1845"/>
      <c r="ORW125" s="1538"/>
      <c r="ORX125" s="1845"/>
      <c r="ORY125" s="1538"/>
      <c r="ORZ125" s="1845"/>
      <c r="OSA125" s="1538"/>
      <c r="OSB125" s="1845"/>
      <c r="OSC125" s="1538"/>
      <c r="OSD125" s="1845"/>
      <c r="OSE125" s="1538"/>
      <c r="OSF125" s="1845"/>
      <c r="OSG125" s="1538"/>
      <c r="OSH125" s="1845"/>
      <c r="OSI125" s="1538"/>
      <c r="OSJ125" s="1845"/>
      <c r="OSK125" s="1538"/>
      <c r="OSL125" s="1845"/>
      <c r="OSM125" s="1538"/>
      <c r="OSN125" s="1845"/>
      <c r="OSO125" s="1538"/>
      <c r="OSP125" s="1845"/>
      <c r="OSQ125" s="1538"/>
      <c r="OSR125" s="1845"/>
      <c r="OSS125" s="1538"/>
      <c r="OST125" s="1845"/>
      <c r="OSU125" s="1538"/>
      <c r="OSV125" s="1845"/>
      <c r="OSW125" s="1538"/>
      <c r="OSX125" s="1845"/>
      <c r="OSY125" s="1538"/>
      <c r="OSZ125" s="1845"/>
      <c r="OTA125" s="1538"/>
      <c r="OTB125" s="1845"/>
      <c r="OTC125" s="1538"/>
      <c r="OTD125" s="1845"/>
      <c r="OTE125" s="1538"/>
      <c r="OTF125" s="1845"/>
      <c r="OTG125" s="1538"/>
      <c r="OTH125" s="1845"/>
      <c r="OTI125" s="1538"/>
      <c r="OTJ125" s="1845"/>
      <c r="OTK125" s="1538"/>
      <c r="OTL125" s="1845"/>
      <c r="OTM125" s="1538"/>
      <c r="OTN125" s="1845"/>
      <c r="OTO125" s="1538"/>
      <c r="OTP125" s="1845"/>
      <c r="OTQ125" s="1538"/>
      <c r="OTR125" s="1845"/>
      <c r="OTS125" s="1538"/>
      <c r="OTT125" s="1845"/>
      <c r="OTU125" s="1538"/>
      <c r="OTV125" s="1845"/>
      <c r="OTW125" s="1538"/>
      <c r="OTX125" s="1845"/>
      <c r="OTY125" s="1538"/>
      <c r="OTZ125" s="1845"/>
      <c r="OUA125" s="1538"/>
      <c r="OUB125" s="1845"/>
      <c r="OUC125" s="1538"/>
      <c r="OUD125" s="1845"/>
      <c r="OUE125" s="1538"/>
      <c r="OUF125" s="1845"/>
      <c r="OUG125" s="1538"/>
      <c r="OUH125" s="1845"/>
      <c r="OUI125" s="1538"/>
      <c r="OUJ125" s="1845"/>
      <c r="OUK125" s="1538"/>
      <c r="OUL125" s="1845"/>
      <c r="OUM125" s="1538"/>
      <c r="OUN125" s="1845"/>
      <c r="OUO125" s="1538"/>
      <c r="OUP125" s="1845"/>
      <c r="OUQ125" s="1538"/>
      <c r="OUR125" s="1845"/>
      <c r="OUS125" s="1538"/>
      <c r="OUT125" s="1845"/>
      <c r="OUU125" s="1538"/>
      <c r="OUV125" s="1845"/>
      <c r="OUW125" s="1538"/>
      <c r="OUX125" s="1845"/>
      <c r="OUY125" s="1538"/>
      <c r="OUZ125" s="1845"/>
      <c r="OVA125" s="1538"/>
      <c r="OVB125" s="1845"/>
      <c r="OVC125" s="1538"/>
      <c r="OVD125" s="1845"/>
      <c r="OVE125" s="1538"/>
      <c r="OVF125" s="1845"/>
      <c r="OVG125" s="1538"/>
      <c r="OVH125" s="1845"/>
      <c r="OVI125" s="1538"/>
      <c r="OVJ125" s="1845"/>
      <c r="OVK125" s="1538"/>
      <c r="OVL125" s="1845"/>
      <c r="OVM125" s="1538"/>
      <c r="OVN125" s="1845"/>
      <c r="OVO125" s="1538"/>
      <c r="OVP125" s="1845"/>
      <c r="OVQ125" s="1538"/>
      <c r="OVR125" s="1845"/>
      <c r="OVS125" s="1538"/>
      <c r="OVT125" s="1845"/>
      <c r="OVU125" s="1538"/>
      <c r="OVV125" s="1845"/>
      <c r="OVW125" s="1538"/>
      <c r="OVX125" s="1845"/>
      <c r="OVY125" s="1538"/>
      <c r="OVZ125" s="1845"/>
      <c r="OWA125" s="1538"/>
      <c r="OWB125" s="1845"/>
      <c r="OWC125" s="1538"/>
      <c r="OWD125" s="1845"/>
      <c r="OWE125" s="1538"/>
      <c r="OWF125" s="1845"/>
      <c r="OWG125" s="1538"/>
      <c r="OWH125" s="1845"/>
      <c r="OWI125" s="1538"/>
      <c r="OWJ125" s="1845"/>
      <c r="OWK125" s="1538"/>
      <c r="OWL125" s="1845"/>
      <c r="OWM125" s="1538"/>
      <c r="OWN125" s="1845"/>
      <c r="OWO125" s="1538"/>
      <c r="OWP125" s="1845"/>
      <c r="OWQ125" s="1538"/>
      <c r="OWR125" s="1845"/>
      <c r="OWS125" s="1538"/>
      <c r="OWT125" s="1845"/>
      <c r="OWU125" s="1538"/>
      <c r="OWV125" s="1845"/>
      <c r="OWW125" s="1538"/>
      <c r="OWX125" s="1845"/>
      <c r="OWY125" s="1538"/>
      <c r="OWZ125" s="1845"/>
      <c r="OXA125" s="1538"/>
      <c r="OXB125" s="1845"/>
      <c r="OXC125" s="1538"/>
      <c r="OXD125" s="1845"/>
      <c r="OXE125" s="1538"/>
      <c r="OXF125" s="1845"/>
      <c r="OXG125" s="1538"/>
      <c r="OXH125" s="1845"/>
      <c r="OXI125" s="1538"/>
      <c r="OXJ125" s="1845"/>
      <c r="OXK125" s="1538"/>
      <c r="OXL125" s="1845"/>
      <c r="OXM125" s="1538"/>
      <c r="OXN125" s="1845"/>
      <c r="OXO125" s="1538"/>
      <c r="OXP125" s="1845"/>
      <c r="OXQ125" s="1538"/>
      <c r="OXR125" s="1845"/>
      <c r="OXS125" s="1538"/>
      <c r="OXT125" s="1845"/>
      <c r="OXU125" s="1538"/>
      <c r="OXV125" s="1845"/>
      <c r="OXW125" s="1538"/>
      <c r="OXX125" s="1845"/>
      <c r="OXY125" s="1538"/>
      <c r="OXZ125" s="1845"/>
      <c r="OYA125" s="1538"/>
      <c r="OYB125" s="1845"/>
      <c r="OYC125" s="1538"/>
      <c r="OYD125" s="1845"/>
      <c r="OYE125" s="1538"/>
      <c r="OYF125" s="1845"/>
      <c r="OYG125" s="1538"/>
      <c r="OYH125" s="1845"/>
      <c r="OYI125" s="1538"/>
      <c r="OYJ125" s="1845"/>
      <c r="OYK125" s="1538"/>
      <c r="OYL125" s="1845"/>
      <c r="OYM125" s="1538"/>
      <c r="OYN125" s="1845"/>
      <c r="OYO125" s="1538"/>
      <c r="OYP125" s="1845"/>
      <c r="OYQ125" s="1538"/>
      <c r="OYR125" s="1845"/>
      <c r="OYS125" s="1538"/>
      <c r="OYT125" s="1845"/>
      <c r="OYU125" s="1538"/>
      <c r="OYV125" s="1845"/>
      <c r="OYW125" s="1538"/>
      <c r="OYX125" s="1845"/>
      <c r="OYY125" s="1538"/>
      <c r="OYZ125" s="1845"/>
      <c r="OZA125" s="1538"/>
      <c r="OZB125" s="1845"/>
      <c r="OZC125" s="1538"/>
      <c r="OZD125" s="1845"/>
      <c r="OZE125" s="1538"/>
      <c r="OZF125" s="1845"/>
      <c r="OZG125" s="1538"/>
      <c r="OZH125" s="1845"/>
      <c r="OZI125" s="1538"/>
      <c r="OZJ125" s="1845"/>
      <c r="OZK125" s="1538"/>
      <c r="OZL125" s="1845"/>
      <c r="OZM125" s="1538"/>
      <c r="OZN125" s="1845"/>
      <c r="OZO125" s="1538"/>
      <c r="OZP125" s="1845"/>
      <c r="OZQ125" s="1538"/>
      <c r="OZR125" s="1845"/>
      <c r="OZS125" s="1538"/>
      <c r="OZT125" s="1845"/>
      <c r="OZU125" s="1538"/>
      <c r="OZV125" s="1845"/>
      <c r="OZW125" s="1538"/>
      <c r="OZX125" s="1845"/>
      <c r="OZY125" s="1538"/>
      <c r="OZZ125" s="1845"/>
      <c r="PAA125" s="1538"/>
      <c r="PAB125" s="1845"/>
      <c r="PAC125" s="1538"/>
      <c r="PAD125" s="1845"/>
      <c r="PAE125" s="1538"/>
      <c r="PAF125" s="1845"/>
      <c r="PAG125" s="1538"/>
      <c r="PAH125" s="1845"/>
      <c r="PAI125" s="1538"/>
      <c r="PAJ125" s="1845"/>
      <c r="PAK125" s="1538"/>
      <c r="PAL125" s="1845"/>
      <c r="PAM125" s="1538"/>
      <c r="PAN125" s="1845"/>
      <c r="PAO125" s="1538"/>
      <c r="PAP125" s="1845"/>
      <c r="PAQ125" s="1538"/>
      <c r="PAR125" s="1845"/>
      <c r="PAS125" s="1538"/>
      <c r="PAT125" s="1845"/>
      <c r="PAU125" s="1538"/>
      <c r="PAV125" s="1845"/>
      <c r="PAW125" s="1538"/>
      <c r="PAX125" s="1845"/>
      <c r="PAY125" s="1538"/>
      <c r="PAZ125" s="1845"/>
      <c r="PBA125" s="1538"/>
      <c r="PBB125" s="1845"/>
      <c r="PBC125" s="1538"/>
      <c r="PBD125" s="1845"/>
      <c r="PBE125" s="1538"/>
      <c r="PBF125" s="1845"/>
      <c r="PBG125" s="1538"/>
      <c r="PBH125" s="1845"/>
      <c r="PBI125" s="1538"/>
      <c r="PBJ125" s="1845"/>
      <c r="PBK125" s="1538"/>
      <c r="PBL125" s="1845"/>
      <c r="PBM125" s="1538"/>
      <c r="PBN125" s="1845"/>
      <c r="PBO125" s="1538"/>
      <c r="PBP125" s="1845"/>
      <c r="PBQ125" s="1538"/>
      <c r="PBR125" s="1845"/>
      <c r="PBS125" s="1538"/>
      <c r="PBT125" s="1845"/>
      <c r="PBU125" s="1538"/>
      <c r="PBV125" s="1845"/>
      <c r="PBW125" s="1538"/>
      <c r="PBX125" s="1845"/>
      <c r="PBY125" s="1538"/>
      <c r="PBZ125" s="1845"/>
      <c r="PCA125" s="1538"/>
      <c r="PCB125" s="1845"/>
      <c r="PCC125" s="1538"/>
      <c r="PCD125" s="1845"/>
      <c r="PCE125" s="1538"/>
      <c r="PCF125" s="1845"/>
      <c r="PCG125" s="1538"/>
      <c r="PCH125" s="1845"/>
      <c r="PCI125" s="1538"/>
      <c r="PCJ125" s="1845"/>
      <c r="PCK125" s="1538"/>
      <c r="PCL125" s="1845"/>
      <c r="PCM125" s="1538"/>
      <c r="PCN125" s="1845"/>
      <c r="PCO125" s="1538"/>
      <c r="PCP125" s="1845"/>
      <c r="PCQ125" s="1538"/>
      <c r="PCR125" s="1845"/>
      <c r="PCS125" s="1538"/>
      <c r="PCT125" s="1845"/>
      <c r="PCU125" s="1538"/>
      <c r="PCV125" s="1845"/>
      <c r="PCW125" s="1538"/>
      <c r="PCX125" s="1845"/>
      <c r="PCY125" s="1538"/>
      <c r="PCZ125" s="1845"/>
      <c r="PDA125" s="1538"/>
      <c r="PDB125" s="1845"/>
      <c r="PDC125" s="1538"/>
      <c r="PDD125" s="1845"/>
      <c r="PDE125" s="1538"/>
      <c r="PDF125" s="1845"/>
      <c r="PDG125" s="1538"/>
      <c r="PDH125" s="1845"/>
      <c r="PDI125" s="1538"/>
      <c r="PDJ125" s="1845"/>
      <c r="PDK125" s="1538"/>
      <c r="PDL125" s="1845"/>
      <c r="PDM125" s="1538"/>
      <c r="PDN125" s="1845"/>
      <c r="PDO125" s="1538"/>
      <c r="PDP125" s="1845"/>
      <c r="PDQ125" s="1538"/>
      <c r="PDR125" s="1845"/>
      <c r="PDS125" s="1538"/>
      <c r="PDT125" s="1845"/>
      <c r="PDU125" s="1538"/>
      <c r="PDV125" s="1845"/>
      <c r="PDW125" s="1538"/>
      <c r="PDX125" s="1845"/>
      <c r="PDY125" s="1538"/>
      <c r="PDZ125" s="1845"/>
      <c r="PEA125" s="1538"/>
      <c r="PEB125" s="1845"/>
      <c r="PEC125" s="1538"/>
      <c r="PED125" s="1845"/>
      <c r="PEE125" s="1538"/>
      <c r="PEF125" s="1845"/>
      <c r="PEG125" s="1538"/>
      <c r="PEH125" s="1845"/>
      <c r="PEI125" s="1538"/>
      <c r="PEJ125" s="1845"/>
      <c r="PEK125" s="1538"/>
      <c r="PEL125" s="1845"/>
      <c r="PEM125" s="1538"/>
      <c r="PEN125" s="1845"/>
      <c r="PEO125" s="1538"/>
      <c r="PEP125" s="1845"/>
      <c r="PEQ125" s="1538"/>
      <c r="PER125" s="1845"/>
      <c r="PES125" s="1538"/>
      <c r="PET125" s="1845"/>
      <c r="PEU125" s="1538"/>
      <c r="PEV125" s="1845"/>
      <c r="PEW125" s="1538"/>
      <c r="PEX125" s="1845"/>
      <c r="PEY125" s="1538"/>
      <c r="PEZ125" s="1845"/>
      <c r="PFA125" s="1538"/>
      <c r="PFB125" s="1845"/>
      <c r="PFC125" s="1538"/>
      <c r="PFD125" s="1845"/>
      <c r="PFE125" s="1538"/>
      <c r="PFF125" s="1845"/>
      <c r="PFG125" s="1538"/>
      <c r="PFH125" s="1845"/>
      <c r="PFI125" s="1538"/>
      <c r="PFJ125" s="1845"/>
      <c r="PFK125" s="1538"/>
      <c r="PFL125" s="1845"/>
      <c r="PFM125" s="1538"/>
      <c r="PFN125" s="1845"/>
      <c r="PFO125" s="1538"/>
      <c r="PFP125" s="1845"/>
      <c r="PFQ125" s="1538"/>
      <c r="PFR125" s="1845"/>
      <c r="PFS125" s="1538"/>
      <c r="PFT125" s="1845"/>
      <c r="PFU125" s="1538"/>
      <c r="PFV125" s="1845"/>
      <c r="PFW125" s="1538"/>
      <c r="PFX125" s="1845"/>
      <c r="PFY125" s="1538"/>
      <c r="PFZ125" s="1845"/>
      <c r="PGA125" s="1538"/>
      <c r="PGB125" s="1845"/>
      <c r="PGC125" s="1538"/>
      <c r="PGD125" s="1845"/>
      <c r="PGE125" s="1538"/>
      <c r="PGF125" s="1845"/>
      <c r="PGG125" s="1538"/>
      <c r="PGH125" s="1845"/>
      <c r="PGI125" s="1538"/>
      <c r="PGJ125" s="1845"/>
      <c r="PGK125" s="1538"/>
      <c r="PGL125" s="1845"/>
      <c r="PGM125" s="1538"/>
      <c r="PGN125" s="1845"/>
      <c r="PGO125" s="1538"/>
      <c r="PGP125" s="1845"/>
      <c r="PGQ125" s="1538"/>
      <c r="PGR125" s="1845"/>
      <c r="PGS125" s="1538"/>
      <c r="PGT125" s="1845"/>
      <c r="PGU125" s="1538"/>
      <c r="PGV125" s="1845"/>
      <c r="PGW125" s="1538"/>
      <c r="PGX125" s="1845"/>
      <c r="PGY125" s="1538"/>
      <c r="PGZ125" s="1845"/>
      <c r="PHA125" s="1538"/>
      <c r="PHB125" s="1845"/>
      <c r="PHC125" s="1538"/>
      <c r="PHD125" s="1845"/>
      <c r="PHE125" s="1538"/>
      <c r="PHF125" s="1845"/>
      <c r="PHG125" s="1538"/>
      <c r="PHH125" s="1845"/>
      <c r="PHI125" s="1538"/>
      <c r="PHJ125" s="1845"/>
      <c r="PHK125" s="1538"/>
      <c r="PHL125" s="1845"/>
      <c r="PHM125" s="1538"/>
      <c r="PHN125" s="1845"/>
      <c r="PHO125" s="1538"/>
      <c r="PHP125" s="1845"/>
      <c r="PHQ125" s="1538"/>
      <c r="PHR125" s="1845"/>
      <c r="PHS125" s="1538"/>
      <c r="PHT125" s="1845"/>
      <c r="PHU125" s="1538"/>
      <c r="PHV125" s="1845"/>
      <c r="PHW125" s="1538"/>
      <c r="PHX125" s="1845"/>
      <c r="PHY125" s="1538"/>
      <c r="PHZ125" s="1845"/>
      <c r="PIA125" s="1538"/>
      <c r="PIB125" s="1845"/>
      <c r="PIC125" s="1538"/>
      <c r="PID125" s="1845"/>
      <c r="PIE125" s="1538"/>
      <c r="PIF125" s="1845"/>
      <c r="PIG125" s="1538"/>
      <c r="PIH125" s="1845"/>
      <c r="PII125" s="1538"/>
      <c r="PIJ125" s="1845"/>
      <c r="PIK125" s="1538"/>
      <c r="PIL125" s="1845"/>
      <c r="PIM125" s="1538"/>
      <c r="PIN125" s="1845"/>
      <c r="PIO125" s="1538"/>
      <c r="PIP125" s="1845"/>
      <c r="PIQ125" s="1538"/>
      <c r="PIR125" s="1845"/>
      <c r="PIS125" s="1538"/>
      <c r="PIT125" s="1845"/>
      <c r="PIU125" s="1538"/>
      <c r="PIV125" s="1845"/>
      <c r="PIW125" s="1538"/>
      <c r="PIX125" s="1845"/>
      <c r="PIY125" s="1538"/>
      <c r="PIZ125" s="1845"/>
      <c r="PJA125" s="1538"/>
      <c r="PJB125" s="1845"/>
      <c r="PJC125" s="1538"/>
      <c r="PJD125" s="1845"/>
      <c r="PJE125" s="1538"/>
      <c r="PJF125" s="1845"/>
      <c r="PJG125" s="1538"/>
      <c r="PJH125" s="1845"/>
      <c r="PJI125" s="1538"/>
      <c r="PJJ125" s="1845"/>
      <c r="PJK125" s="1538"/>
      <c r="PJL125" s="1845"/>
      <c r="PJM125" s="1538"/>
      <c r="PJN125" s="1845"/>
      <c r="PJO125" s="1538"/>
      <c r="PJP125" s="1845"/>
      <c r="PJQ125" s="1538"/>
      <c r="PJR125" s="1845"/>
      <c r="PJS125" s="1538"/>
      <c r="PJT125" s="1845"/>
      <c r="PJU125" s="1538"/>
      <c r="PJV125" s="1845"/>
      <c r="PJW125" s="1538"/>
      <c r="PJX125" s="1845"/>
      <c r="PJY125" s="1538"/>
      <c r="PJZ125" s="1845"/>
      <c r="PKA125" s="1538"/>
      <c r="PKB125" s="1845"/>
      <c r="PKC125" s="1538"/>
      <c r="PKD125" s="1845"/>
      <c r="PKE125" s="1538"/>
      <c r="PKF125" s="1845"/>
      <c r="PKG125" s="1538"/>
      <c r="PKH125" s="1845"/>
      <c r="PKI125" s="1538"/>
      <c r="PKJ125" s="1845"/>
      <c r="PKK125" s="1538"/>
      <c r="PKL125" s="1845"/>
      <c r="PKM125" s="1538"/>
      <c r="PKN125" s="1845"/>
      <c r="PKO125" s="1538"/>
      <c r="PKP125" s="1845"/>
      <c r="PKQ125" s="1538"/>
      <c r="PKR125" s="1845"/>
      <c r="PKS125" s="1538"/>
      <c r="PKT125" s="1845"/>
      <c r="PKU125" s="1538"/>
      <c r="PKV125" s="1845"/>
      <c r="PKW125" s="1538"/>
      <c r="PKX125" s="1845"/>
      <c r="PKY125" s="1538"/>
      <c r="PKZ125" s="1845"/>
      <c r="PLA125" s="1538"/>
      <c r="PLB125" s="1845"/>
      <c r="PLC125" s="1538"/>
      <c r="PLD125" s="1845"/>
      <c r="PLE125" s="1538"/>
      <c r="PLF125" s="1845"/>
      <c r="PLG125" s="1538"/>
      <c r="PLH125" s="1845"/>
      <c r="PLI125" s="1538"/>
      <c r="PLJ125" s="1845"/>
      <c r="PLK125" s="1538"/>
      <c r="PLL125" s="1845"/>
      <c r="PLM125" s="1538"/>
      <c r="PLN125" s="1845"/>
      <c r="PLO125" s="1538"/>
      <c r="PLP125" s="1845"/>
      <c r="PLQ125" s="1538"/>
      <c r="PLR125" s="1845"/>
      <c r="PLS125" s="1538"/>
      <c r="PLT125" s="1845"/>
      <c r="PLU125" s="1538"/>
      <c r="PLV125" s="1845"/>
      <c r="PLW125" s="1538"/>
      <c r="PLX125" s="1845"/>
      <c r="PLY125" s="1538"/>
      <c r="PLZ125" s="1845"/>
      <c r="PMA125" s="1538"/>
      <c r="PMB125" s="1845"/>
      <c r="PMC125" s="1538"/>
      <c r="PMD125" s="1845"/>
      <c r="PME125" s="1538"/>
      <c r="PMF125" s="1845"/>
      <c r="PMG125" s="1538"/>
      <c r="PMH125" s="1845"/>
      <c r="PMI125" s="1538"/>
      <c r="PMJ125" s="1845"/>
      <c r="PMK125" s="1538"/>
      <c r="PML125" s="1845"/>
      <c r="PMM125" s="1538"/>
      <c r="PMN125" s="1845"/>
      <c r="PMO125" s="1538"/>
      <c r="PMP125" s="1845"/>
      <c r="PMQ125" s="1538"/>
      <c r="PMR125" s="1845"/>
      <c r="PMS125" s="1538"/>
      <c r="PMT125" s="1845"/>
      <c r="PMU125" s="1538"/>
      <c r="PMV125" s="1845"/>
      <c r="PMW125" s="1538"/>
      <c r="PMX125" s="1845"/>
      <c r="PMY125" s="1538"/>
      <c r="PMZ125" s="1845"/>
      <c r="PNA125" s="1538"/>
      <c r="PNB125" s="1845"/>
      <c r="PNC125" s="1538"/>
      <c r="PND125" s="1845"/>
      <c r="PNE125" s="1538"/>
      <c r="PNF125" s="1845"/>
      <c r="PNG125" s="1538"/>
      <c r="PNH125" s="1845"/>
      <c r="PNI125" s="1538"/>
      <c r="PNJ125" s="1845"/>
      <c r="PNK125" s="1538"/>
      <c r="PNL125" s="1845"/>
      <c r="PNM125" s="1538"/>
      <c r="PNN125" s="1845"/>
      <c r="PNO125" s="1538"/>
      <c r="PNP125" s="1845"/>
      <c r="PNQ125" s="1538"/>
      <c r="PNR125" s="1845"/>
      <c r="PNS125" s="1538"/>
      <c r="PNT125" s="1845"/>
      <c r="PNU125" s="1538"/>
      <c r="PNV125" s="1845"/>
      <c r="PNW125" s="1538"/>
      <c r="PNX125" s="1845"/>
      <c r="PNY125" s="1538"/>
      <c r="PNZ125" s="1845"/>
      <c r="POA125" s="1538"/>
      <c r="POB125" s="1845"/>
      <c r="POC125" s="1538"/>
      <c r="POD125" s="1845"/>
      <c r="POE125" s="1538"/>
      <c r="POF125" s="1845"/>
      <c r="POG125" s="1538"/>
      <c r="POH125" s="1845"/>
      <c r="POI125" s="1538"/>
      <c r="POJ125" s="1845"/>
      <c r="POK125" s="1538"/>
      <c r="POL125" s="1845"/>
      <c r="POM125" s="1538"/>
      <c r="PON125" s="1845"/>
      <c r="POO125" s="1538"/>
      <c r="POP125" s="1845"/>
      <c r="POQ125" s="1538"/>
      <c r="POR125" s="1845"/>
      <c r="POS125" s="1538"/>
      <c r="POT125" s="1845"/>
      <c r="POU125" s="1538"/>
      <c r="POV125" s="1845"/>
      <c r="POW125" s="1538"/>
      <c r="POX125" s="1845"/>
      <c r="POY125" s="1538"/>
      <c r="POZ125" s="1845"/>
      <c r="PPA125" s="1538"/>
      <c r="PPB125" s="1845"/>
      <c r="PPC125" s="1538"/>
      <c r="PPD125" s="1845"/>
      <c r="PPE125" s="1538"/>
      <c r="PPF125" s="1845"/>
      <c r="PPG125" s="1538"/>
      <c r="PPH125" s="1845"/>
      <c r="PPI125" s="1538"/>
      <c r="PPJ125" s="1845"/>
      <c r="PPK125" s="1538"/>
      <c r="PPL125" s="1845"/>
      <c r="PPM125" s="1538"/>
      <c r="PPN125" s="1845"/>
      <c r="PPO125" s="1538"/>
      <c r="PPP125" s="1845"/>
      <c r="PPQ125" s="1538"/>
      <c r="PPR125" s="1845"/>
      <c r="PPS125" s="1538"/>
      <c r="PPT125" s="1845"/>
      <c r="PPU125" s="1538"/>
      <c r="PPV125" s="1845"/>
      <c r="PPW125" s="1538"/>
      <c r="PPX125" s="1845"/>
      <c r="PPY125" s="1538"/>
      <c r="PPZ125" s="1845"/>
      <c r="PQA125" s="1538"/>
      <c r="PQB125" s="1845"/>
      <c r="PQC125" s="1538"/>
      <c r="PQD125" s="1845"/>
      <c r="PQE125" s="1538"/>
      <c r="PQF125" s="1845"/>
      <c r="PQG125" s="1538"/>
      <c r="PQH125" s="1845"/>
      <c r="PQI125" s="1538"/>
      <c r="PQJ125" s="1845"/>
      <c r="PQK125" s="1538"/>
      <c r="PQL125" s="1845"/>
      <c r="PQM125" s="1538"/>
      <c r="PQN125" s="1845"/>
      <c r="PQO125" s="1538"/>
      <c r="PQP125" s="1845"/>
      <c r="PQQ125" s="1538"/>
      <c r="PQR125" s="1845"/>
      <c r="PQS125" s="1538"/>
      <c r="PQT125" s="1845"/>
      <c r="PQU125" s="1538"/>
      <c r="PQV125" s="1845"/>
      <c r="PQW125" s="1538"/>
      <c r="PQX125" s="1845"/>
      <c r="PQY125" s="1538"/>
      <c r="PQZ125" s="1845"/>
      <c r="PRA125" s="1538"/>
      <c r="PRB125" s="1845"/>
      <c r="PRC125" s="1538"/>
      <c r="PRD125" s="1845"/>
      <c r="PRE125" s="1538"/>
      <c r="PRF125" s="1845"/>
      <c r="PRG125" s="1538"/>
      <c r="PRH125" s="1845"/>
      <c r="PRI125" s="1538"/>
      <c r="PRJ125" s="1845"/>
      <c r="PRK125" s="1538"/>
      <c r="PRL125" s="1845"/>
      <c r="PRM125" s="1538"/>
      <c r="PRN125" s="1845"/>
      <c r="PRO125" s="1538"/>
      <c r="PRP125" s="1845"/>
      <c r="PRQ125" s="1538"/>
      <c r="PRR125" s="1845"/>
      <c r="PRS125" s="1538"/>
      <c r="PRT125" s="1845"/>
      <c r="PRU125" s="1538"/>
      <c r="PRV125" s="1845"/>
      <c r="PRW125" s="1538"/>
      <c r="PRX125" s="1845"/>
      <c r="PRY125" s="1538"/>
      <c r="PRZ125" s="1845"/>
      <c r="PSA125" s="1538"/>
      <c r="PSB125" s="1845"/>
      <c r="PSC125" s="1538"/>
      <c r="PSD125" s="1845"/>
      <c r="PSE125" s="1538"/>
      <c r="PSF125" s="1845"/>
      <c r="PSG125" s="1538"/>
      <c r="PSH125" s="1845"/>
      <c r="PSI125" s="1538"/>
      <c r="PSJ125" s="1845"/>
      <c r="PSK125" s="1538"/>
      <c r="PSL125" s="1845"/>
      <c r="PSM125" s="1538"/>
      <c r="PSN125" s="1845"/>
      <c r="PSO125" s="1538"/>
      <c r="PSP125" s="1845"/>
      <c r="PSQ125" s="1538"/>
      <c r="PSR125" s="1845"/>
      <c r="PSS125" s="1538"/>
      <c r="PST125" s="1845"/>
      <c r="PSU125" s="1538"/>
      <c r="PSV125" s="1845"/>
      <c r="PSW125" s="1538"/>
      <c r="PSX125" s="1845"/>
      <c r="PSY125" s="1538"/>
      <c r="PSZ125" s="1845"/>
      <c r="PTA125" s="1538"/>
      <c r="PTB125" s="1845"/>
      <c r="PTC125" s="1538"/>
      <c r="PTD125" s="1845"/>
      <c r="PTE125" s="1538"/>
      <c r="PTF125" s="1845"/>
      <c r="PTG125" s="1538"/>
      <c r="PTH125" s="1845"/>
      <c r="PTI125" s="1538"/>
      <c r="PTJ125" s="1845"/>
      <c r="PTK125" s="1538"/>
      <c r="PTL125" s="1845"/>
      <c r="PTM125" s="1538"/>
      <c r="PTN125" s="1845"/>
      <c r="PTO125" s="1538"/>
      <c r="PTP125" s="1845"/>
      <c r="PTQ125" s="1538"/>
      <c r="PTR125" s="1845"/>
      <c r="PTS125" s="1538"/>
      <c r="PTT125" s="1845"/>
      <c r="PTU125" s="1538"/>
      <c r="PTV125" s="1845"/>
      <c r="PTW125" s="1538"/>
      <c r="PTX125" s="1845"/>
      <c r="PTY125" s="1538"/>
      <c r="PTZ125" s="1845"/>
      <c r="PUA125" s="1538"/>
      <c r="PUB125" s="1845"/>
      <c r="PUC125" s="1538"/>
      <c r="PUD125" s="1845"/>
      <c r="PUE125" s="1538"/>
      <c r="PUF125" s="1845"/>
      <c r="PUG125" s="1538"/>
      <c r="PUH125" s="1845"/>
      <c r="PUI125" s="1538"/>
      <c r="PUJ125" s="1845"/>
      <c r="PUK125" s="1538"/>
      <c r="PUL125" s="1845"/>
      <c r="PUM125" s="1538"/>
      <c r="PUN125" s="1845"/>
      <c r="PUO125" s="1538"/>
      <c r="PUP125" s="1845"/>
      <c r="PUQ125" s="1538"/>
      <c r="PUR125" s="1845"/>
      <c r="PUS125" s="1538"/>
      <c r="PUT125" s="1845"/>
      <c r="PUU125" s="1538"/>
      <c r="PUV125" s="1845"/>
      <c r="PUW125" s="1538"/>
      <c r="PUX125" s="1845"/>
      <c r="PUY125" s="1538"/>
      <c r="PUZ125" s="1845"/>
      <c r="PVA125" s="1538"/>
      <c r="PVB125" s="1845"/>
      <c r="PVC125" s="1538"/>
      <c r="PVD125" s="1845"/>
      <c r="PVE125" s="1538"/>
      <c r="PVF125" s="1845"/>
      <c r="PVG125" s="1538"/>
      <c r="PVH125" s="1845"/>
      <c r="PVI125" s="1538"/>
      <c r="PVJ125" s="1845"/>
      <c r="PVK125" s="1538"/>
      <c r="PVL125" s="1845"/>
      <c r="PVM125" s="1538"/>
      <c r="PVN125" s="1845"/>
      <c r="PVO125" s="1538"/>
      <c r="PVP125" s="1845"/>
      <c r="PVQ125" s="1538"/>
      <c r="PVR125" s="1845"/>
      <c r="PVS125" s="1538"/>
      <c r="PVT125" s="1845"/>
      <c r="PVU125" s="1538"/>
      <c r="PVV125" s="1845"/>
      <c r="PVW125" s="1538"/>
      <c r="PVX125" s="1845"/>
      <c r="PVY125" s="1538"/>
      <c r="PVZ125" s="1845"/>
      <c r="PWA125" s="1538"/>
      <c r="PWB125" s="1845"/>
      <c r="PWC125" s="1538"/>
      <c r="PWD125" s="1845"/>
      <c r="PWE125" s="1538"/>
      <c r="PWF125" s="1845"/>
      <c r="PWG125" s="1538"/>
      <c r="PWH125" s="1845"/>
      <c r="PWI125" s="1538"/>
      <c r="PWJ125" s="1845"/>
      <c r="PWK125" s="1538"/>
      <c r="PWL125" s="1845"/>
      <c r="PWM125" s="1538"/>
      <c r="PWN125" s="1845"/>
      <c r="PWO125" s="1538"/>
      <c r="PWP125" s="1845"/>
      <c r="PWQ125" s="1538"/>
      <c r="PWR125" s="1845"/>
      <c r="PWS125" s="1538"/>
      <c r="PWT125" s="1845"/>
      <c r="PWU125" s="1538"/>
      <c r="PWV125" s="1845"/>
      <c r="PWW125" s="1538"/>
      <c r="PWX125" s="1845"/>
      <c r="PWY125" s="1538"/>
      <c r="PWZ125" s="1845"/>
      <c r="PXA125" s="1538"/>
      <c r="PXB125" s="1845"/>
      <c r="PXC125" s="1538"/>
      <c r="PXD125" s="1845"/>
      <c r="PXE125" s="1538"/>
      <c r="PXF125" s="1845"/>
      <c r="PXG125" s="1538"/>
      <c r="PXH125" s="1845"/>
      <c r="PXI125" s="1538"/>
      <c r="PXJ125" s="1845"/>
      <c r="PXK125" s="1538"/>
      <c r="PXL125" s="1845"/>
      <c r="PXM125" s="1538"/>
      <c r="PXN125" s="1845"/>
      <c r="PXO125" s="1538"/>
      <c r="PXP125" s="1845"/>
      <c r="PXQ125" s="1538"/>
      <c r="PXR125" s="1845"/>
      <c r="PXS125" s="1538"/>
      <c r="PXT125" s="1845"/>
      <c r="PXU125" s="1538"/>
      <c r="PXV125" s="1845"/>
      <c r="PXW125" s="1538"/>
      <c r="PXX125" s="1845"/>
      <c r="PXY125" s="1538"/>
      <c r="PXZ125" s="1845"/>
      <c r="PYA125" s="1538"/>
      <c r="PYB125" s="1845"/>
      <c r="PYC125" s="1538"/>
      <c r="PYD125" s="1845"/>
      <c r="PYE125" s="1538"/>
      <c r="PYF125" s="1845"/>
      <c r="PYG125" s="1538"/>
      <c r="PYH125" s="1845"/>
      <c r="PYI125" s="1538"/>
      <c r="PYJ125" s="1845"/>
      <c r="PYK125" s="1538"/>
      <c r="PYL125" s="1845"/>
      <c r="PYM125" s="1538"/>
      <c r="PYN125" s="1845"/>
      <c r="PYO125" s="1538"/>
      <c r="PYP125" s="1845"/>
      <c r="PYQ125" s="1538"/>
      <c r="PYR125" s="1845"/>
      <c r="PYS125" s="1538"/>
      <c r="PYT125" s="1845"/>
      <c r="PYU125" s="1538"/>
      <c r="PYV125" s="1845"/>
      <c r="PYW125" s="1538"/>
      <c r="PYX125" s="1845"/>
      <c r="PYY125" s="1538"/>
      <c r="PYZ125" s="1845"/>
      <c r="PZA125" s="1538"/>
      <c r="PZB125" s="1845"/>
      <c r="PZC125" s="1538"/>
      <c r="PZD125" s="1845"/>
      <c r="PZE125" s="1538"/>
      <c r="PZF125" s="1845"/>
      <c r="PZG125" s="1538"/>
      <c r="PZH125" s="1845"/>
      <c r="PZI125" s="1538"/>
      <c r="PZJ125" s="1845"/>
      <c r="PZK125" s="1538"/>
      <c r="PZL125" s="1845"/>
      <c r="PZM125" s="1538"/>
      <c r="PZN125" s="1845"/>
      <c r="PZO125" s="1538"/>
      <c r="PZP125" s="1845"/>
      <c r="PZQ125" s="1538"/>
      <c r="PZR125" s="1845"/>
      <c r="PZS125" s="1538"/>
      <c r="PZT125" s="1845"/>
      <c r="PZU125" s="1538"/>
      <c r="PZV125" s="1845"/>
      <c r="PZW125" s="1538"/>
      <c r="PZX125" s="1845"/>
      <c r="PZY125" s="1538"/>
      <c r="PZZ125" s="1845"/>
      <c r="QAA125" s="1538"/>
      <c r="QAB125" s="1845"/>
      <c r="QAC125" s="1538"/>
      <c r="QAD125" s="1845"/>
      <c r="QAE125" s="1538"/>
      <c r="QAF125" s="1845"/>
      <c r="QAG125" s="1538"/>
      <c r="QAH125" s="1845"/>
      <c r="QAI125" s="1538"/>
      <c r="QAJ125" s="1845"/>
      <c r="QAK125" s="1538"/>
      <c r="QAL125" s="1845"/>
      <c r="QAM125" s="1538"/>
      <c r="QAN125" s="1845"/>
      <c r="QAO125" s="1538"/>
      <c r="QAP125" s="1845"/>
      <c r="QAQ125" s="1538"/>
      <c r="QAR125" s="1845"/>
      <c r="QAS125" s="1538"/>
      <c r="QAT125" s="1845"/>
      <c r="QAU125" s="1538"/>
      <c r="QAV125" s="1845"/>
      <c r="QAW125" s="1538"/>
      <c r="QAX125" s="1845"/>
      <c r="QAY125" s="1538"/>
      <c r="QAZ125" s="1845"/>
      <c r="QBA125" s="1538"/>
      <c r="QBB125" s="1845"/>
      <c r="QBC125" s="1538"/>
      <c r="QBD125" s="1845"/>
      <c r="QBE125" s="1538"/>
      <c r="QBF125" s="1845"/>
      <c r="QBG125" s="1538"/>
      <c r="QBH125" s="1845"/>
      <c r="QBI125" s="1538"/>
      <c r="QBJ125" s="1845"/>
      <c r="QBK125" s="1538"/>
      <c r="QBL125" s="1845"/>
      <c r="QBM125" s="1538"/>
      <c r="QBN125" s="1845"/>
      <c r="QBO125" s="1538"/>
      <c r="QBP125" s="1845"/>
      <c r="QBQ125" s="1538"/>
      <c r="QBR125" s="1845"/>
      <c r="QBS125" s="1538"/>
      <c r="QBT125" s="1845"/>
      <c r="QBU125" s="1538"/>
      <c r="QBV125" s="1845"/>
      <c r="QBW125" s="1538"/>
      <c r="QBX125" s="1845"/>
      <c r="QBY125" s="1538"/>
      <c r="QBZ125" s="1845"/>
      <c r="QCA125" s="1538"/>
      <c r="QCB125" s="1845"/>
      <c r="QCC125" s="1538"/>
      <c r="QCD125" s="1845"/>
      <c r="QCE125" s="1538"/>
      <c r="QCF125" s="1845"/>
      <c r="QCG125" s="1538"/>
      <c r="QCH125" s="1845"/>
      <c r="QCI125" s="1538"/>
      <c r="QCJ125" s="1845"/>
      <c r="QCK125" s="1538"/>
      <c r="QCL125" s="1845"/>
      <c r="QCM125" s="1538"/>
      <c r="QCN125" s="1845"/>
      <c r="QCO125" s="1538"/>
      <c r="QCP125" s="1845"/>
      <c r="QCQ125" s="1538"/>
      <c r="QCR125" s="1845"/>
      <c r="QCS125" s="1538"/>
      <c r="QCT125" s="1845"/>
      <c r="QCU125" s="1538"/>
      <c r="QCV125" s="1845"/>
      <c r="QCW125" s="1538"/>
      <c r="QCX125" s="1845"/>
      <c r="QCY125" s="1538"/>
      <c r="QCZ125" s="1845"/>
      <c r="QDA125" s="1538"/>
      <c r="QDB125" s="1845"/>
      <c r="QDC125" s="1538"/>
      <c r="QDD125" s="1845"/>
      <c r="QDE125" s="1538"/>
      <c r="QDF125" s="1845"/>
      <c r="QDG125" s="1538"/>
      <c r="QDH125" s="1845"/>
      <c r="QDI125" s="1538"/>
      <c r="QDJ125" s="1845"/>
      <c r="QDK125" s="1538"/>
      <c r="QDL125" s="1845"/>
      <c r="QDM125" s="1538"/>
      <c r="QDN125" s="1845"/>
      <c r="QDO125" s="1538"/>
      <c r="QDP125" s="1845"/>
      <c r="QDQ125" s="1538"/>
      <c r="QDR125" s="1845"/>
      <c r="QDS125" s="1538"/>
      <c r="QDT125" s="1845"/>
      <c r="QDU125" s="1538"/>
      <c r="QDV125" s="1845"/>
      <c r="QDW125" s="1538"/>
      <c r="QDX125" s="1845"/>
      <c r="QDY125" s="1538"/>
      <c r="QDZ125" s="1845"/>
      <c r="QEA125" s="1538"/>
      <c r="QEB125" s="1845"/>
      <c r="QEC125" s="1538"/>
      <c r="QED125" s="1845"/>
      <c r="QEE125" s="1538"/>
      <c r="QEF125" s="1845"/>
      <c r="QEG125" s="1538"/>
      <c r="QEH125" s="1845"/>
      <c r="QEI125" s="1538"/>
      <c r="QEJ125" s="1845"/>
      <c r="QEK125" s="1538"/>
      <c r="QEL125" s="1845"/>
      <c r="QEM125" s="1538"/>
      <c r="QEN125" s="1845"/>
      <c r="QEO125" s="1538"/>
      <c r="QEP125" s="1845"/>
      <c r="QEQ125" s="1538"/>
      <c r="QER125" s="1845"/>
      <c r="QES125" s="1538"/>
      <c r="QET125" s="1845"/>
      <c r="QEU125" s="1538"/>
      <c r="QEV125" s="1845"/>
      <c r="QEW125" s="1538"/>
      <c r="QEX125" s="1845"/>
      <c r="QEY125" s="1538"/>
      <c r="QEZ125" s="1845"/>
      <c r="QFA125" s="1538"/>
      <c r="QFB125" s="1845"/>
      <c r="QFC125" s="1538"/>
      <c r="QFD125" s="1845"/>
      <c r="QFE125" s="1538"/>
      <c r="QFF125" s="1845"/>
      <c r="QFG125" s="1538"/>
      <c r="QFH125" s="1845"/>
      <c r="QFI125" s="1538"/>
      <c r="QFJ125" s="1845"/>
      <c r="QFK125" s="1538"/>
      <c r="QFL125" s="1845"/>
      <c r="QFM125" s="1538"/>
      <c r="QFN125" s="1845"/>
      <c r="QFO125" s="1538"/>
      <c r="QFP125" s="1845"/>
      <c r="QFQ125" s="1538"/>
      <c r="QFR125" s="1845"/>
      <c r="QFS125" s="1538"/>
      <c r="QFT125" s="1845"/>
      <c r="QFU125" s="1538"/>
      <c r="QFV125" s="1845"/>
      <c r="QFW125" s="1538"/>
      <c r="QFX125" s="1845"/>
      <c r="QFY125" s="1538"/>
      <c r="QFZ125" s="1845"/>
      <c r="QGA125" s="1538"/>
      <c r="QGB125" s="1845"/>
      <c r="QGC125" s="1538"/>
      <c r="QGD125" s="1845"/>
      <c r="QGE125" s="1538"/>
      <c r="QGF125" s="1845"/>
      <c r="QGG125" s="1538"/>
      <c r="QGH125" s="1845"/>
      <c r="QGI125" s="1538"/>
      <c r="QGJ125" s="1845"/>
      <c r="QGK125" s="1538"/>
      <c r="QGL125" s="1845"/>
      <c r="QGM125" s="1538"/>
      <c r="QGN125" s="1845"/>
      <c r="QGO125" s="1538"/>
      <c r="QGP125" s="1845"/>
      <c r="QGQ125" s="1538"/>
      <c r="QGR125" s="1845"/>
      <c r="QGS125" s="1538"/>
      <c r="QGT125" s="1845"/>
      <c r="QGU125" s="1538"/>
      <c r="QGV125" s="1845"/>
      <c r="QGW125" s="1538"/>
      <c r="QGX125" s="1845"/>
      <c r="QGY125" s="1538"/>
      <c r="QGZ125" s="1845"/>
      <c r="QHA125" s="1538"/>
      <c r="QHB125" s="1845"/>
      <c r="QHC125" s="1538"/>
      <c r="QHD125" s="1845"/>
      <c r="QHE125" s="1538"/>
      <c r="QHF125" s="1845"/>
      <c r="QHG125" s="1538"/>
      <c r="QHH125" s="1845"/>
      <c r="QHI125" s="1538"/>
      <c r="QHJ125" s="1845"/>
      <c r="QHK125" s="1538"/>
      <c r="QHL125" s="1845"/>
      <c r="QHM125" s="1538"/>
      <c r="QHN125" s="1845"/>
      <c r="QHO125" s="1538"/>
      <c r="QHP125" s="1845"/>
      <c r="QHQ125" s="1538"/>
      <c r="QHR125" s="1845"/>
      <c r="QHS125" s="1538"/>
      <c r="QHT125" s="1845"/>
      <c r="QHU125" s="1538"/>
      <c r="QHV125" s="1845"/>
      <c r="QHW125" s="1538"/>
      <c r="QHX125" s="1845"/>
      <c r="QHY125" s="1538"/>
      <c r="QHZ125" s="1845"/>
      <c r="QIA125" s="1538"/>
      <c r="QIB125" s="1845"/>
      <c r="QIC125" s="1538"/>
      <c r="QID125" s="1845"/>
      <c r="QIE125" s="1538"/>
      <c r="QIF125" s="1845"/>
      <c r="QIG125" s="1538"/>
      <c r="QIH125" s="1845"/>
      <c r="QII125" s="1538"/>
      <c r="QIJ125" s="1845"/>
      <c r="QIK125" s="1538"/>
      <c r="QIL125" s="1845"/>
      <c r="QIM125" s="1538"/>
      <c r="QIN125" s="1845"/>
      <c r="QIO125" s="1538"/>
      <c r="QIP125" s="1845"/>
      <c r="QIQ125" s="1538"/>
      <c r="QIR125" s="1845"/>
      <c r="QIS125" s="1538"/>
      <c r="QIT125" s="1845"/>
      <c r="QIU125" s="1538"/>
      <c r="QIV125" s="1845"/>
      <c r="QIW125" s="1538"/>
      <c r="QIX125" s="1845"/>
      <c r="QIY125" s="1538"/>
      <c r="QIZ125" s="1845"/>
      <c r="QJA125" s="1538"/>
      <c r="QJB125" s="1845"/>
      <c r="QJC125" s="1538"/>
      <c r="QJD125" s="1845"/>
      <c r="QJE125" s="1538"/>
      <c r="QJF125" s="1845"/>
      <c r="QJG125" s="1538"/>
      <c r="QJH125" s="1845"/>
      <c r="QJI125" s="1538"/>
      <c r="QJJ125" s="1845"/>
      <c r="QJK125" s="1538"/>
      <c r="QJL125" s="1845"/>
      <c r="QJM125" s="1538"/>
      <c r="QJN125" s="1845"/>
      <c r="QJO125" s="1538"/>
      <c r="QJP125" s="1845"/>
      <c r="QJQ125" s="1538"/>
      <c r="QJR125" s="1845"/>
      <c r="QJS125" s="1538"/>
      <c r="QJT125" s="1845"/>
      <c r="QJU125" s="1538"/>
      <c r="QJV125" s="1845"/>
      <c r="QJW125" s="1538"/>
      <c r="QJX125" s="1845"/>
      <c r="QJY125" s="1538"/>
      <c r="QJZ125" s="1845"/>
      <c r="QKA125" s="1538"/>
      <c r="QKB125" s="1845"/>
      <c r="QKC125" s="1538"/>
      <c r="QKD125" s="1845"/>
      <c r="QKE125" s="1538"/>
      <c r="QKF125" s="1845"/>
      <c r="QKG125" s="1538"/>
      <c r="QKH125" s="1845"/>
      <c r="QKI125" s="1538"/>
      <c r="QKJ125" s="1845"/>
      <c r="QKK125" s="1538"/>
      <c r="QKL125" s="1845"/>
      <c r="QKM125" s="1538"/>
      <c r="QKN125" s="1845"/>
      <c r="QKO125" s="1538"/>
      <c r="QKP125" s="1845"/>
      <c r="QKQ125" s="1538"/>
      <c r="QKR125" s="1845"/>
      <c r="QKS125" s="1538"/>
      <c r="QKT125" s="1845"/>
      <c r="QKU125" s="1538"/>
      <c r="QKV125" s="1845"/>
      <c r="QKW125" s="1538"/>
      <c r="QKX125" s="1845"/>
      <c r="QKY125" s="1538"/>
      <c r="QKZ125" s="1845"/>
      <c r="QLA125" s="1538"/>
      <c r="QLB125" s="1845"/>
      <c r="QLC125" s="1538"/>
      <c r="QLD125" s="1845"/>
      <c r="QLE125" s="1538"/>
      <c r="QLF125" s="1845"/>
      <c r="QLG125" s="1538"/>
      <c r="QLH125" s="1845"/>
      <c r="QLI125" s="1538"/>
      <c r="QLJ125" s="1845"/>
      <c r="QLK125" s="1538"/>
      <c r="QLL125" s="1845"/>
      <c r="QLM125" s="1538"/>
      <c r="QLN125" s="1845"/>
      <c r="QLO125" s="1538"/>
      <c r="QLP125" s="1845"/>
      <c r="QLQ125" s="1538"/>
      <c r="QLR125" s="1845"/>
      <c r="QLS125" s="1538"/>
      <c r="QLT125" s="1845"/>
      <c r="QLU125" s="1538"/>
      <c r="QLV125" s="1845"/>
      <c r="QLW125" s="1538"/>
      <c r="QLX125" s="1845"/>
      <c r="QLY125" s="1538"/>
      <c r="QLZ125" s="1845"/>
      <c r="QMA125" s="1538"/>
      <c r="QMB125" s="1845"/>
      <c r="QMC125" s="1538"/>
      <c r="QMD125" s="1845"/>
      <c r="QME125" s="1538"/>
      <c r="QMF125" s="1845"/>
      <c r="QMG125" s="1538"/>
      <c r="QMH125" s="1845"/>
      <c r="QMI125" s="1538"/>
      <c r="QMJ125" s="1845"/>
      <c r="QMK125" s="1538"/>
      <c r="QML125" s="1845"/>
      <c r="QMM125" s="1538"/>
      <c r="QMN125" s="1845"/>
      <c r="QMO125" s="1538"/>
      <c r="QMP125" s="1845"/>
      <c r="QMQ125" s="1538"/>
      <c r="QMR125" s="1845"/>
      <c r="QMS125" s="1538"/>
      <c r="QMT125" s="1845"/>
      <c r="QMU125" s="1538"/>
      <c r="QMV125" s="1845"/>
      <c r="QMW125" s="1538"/>
      <c r="QMX125" s="1845"/>
      <c r="QMY125" s="1538"/>
      <c r="QMZ125" s="1845"/>
      <c r="QNA125" s="1538"/>
      <c r="QNB125" s="1845"/>
      <c r="QNC125" s="1538"/>
      <c r="QND125" s="1845"/>
      <c r="QNE125" s="1538"/>
      <c r="QNF125" s="1845"/>
      <c r="QNG125" s="1538"/>
      <c r="QNH125" s="1845"/>
      <c r="QNI125" s="1538"/>
      <c r="QNJ125" s="1845"/>
      <c r="QNK125" s="1538"/>
      <c r="QNL125" s="1845"/>
      <c r="QNM125" s="1538"/>
      <c r="QNN125" s="1845"/>
      <c r="QNO125" s="1538"/>
      <c r="QNP125" s="1845"/>
      <c r="QNQ125" s="1538"/>
      <c r="QNR125" s="1845"/>
      <c r="QNS125" s="1538"/>
      <c r="QNT125" s="1845"/>
      <c r="QNU125" s="1538"/>
      <c r="QNV125" s="1845"/>
      <c r="QNW125" s="1538"/>
      <c r="QNX125" s="1845"/>
      <c r="QNY125" s="1538"/>
      <c r="QNZ125" s="1845"/>
      <c r="QOA125" s="1538"/>
      <c r="QOB125" s="1845"/>
      <c r="QOC125" s="1538"/>
      <c r="QOD125" s="1845"/>
      <c r="QOE125" s="1538"/>
      <c r="QOF125" s="1845"/>
      <c r="QOG125" s="1538"/>
      <c r="QOH125" s="1845"/>
      <c r="QOI125" s="1538"/>
      <c r="QOJ125" s="1845"/>
      <c r="QOK125" s="1538"/>
      <c r="QOL125" s="1845"/>
      <c r="QOM125" s="1538"/>
      <c r="QON125" s="1845"/>
      <c r="QOO125" s="1538"/>
      <c r="QOP125" s="1845"/>
      <c r="QOQ125" s="1538"/>
      <c r="QOR125" s="1845"/>
      <c r="QOS125" s="1538"/>
      <c r="QOT125" s="1845"/>
      <c r="QOU125" s="1538"/>
      <c r="QOV125" s="1845"/>
      <c r="QOW125" s="1538"/>
      <c r="QOX125" s="1845"/>
      <c r="QOY125" s="1538"/>
      <c r="QOZ125" s="1845"/>
      <c r="QPA125" s="1538"/>
      <c r="QPB125" s="1845"/>
      <c r="QPC125" s="1538"/>
      <c r="QPD125" s="1845"/>
      <c r="QPE125" s="1538"/>
      <c r="QPF125" s="1845"/>
      <c r="QPG125" s="1538"/>
      <c r="QPH125" s="1845"/>
      <c r="QPI125" s="1538"/>
      <c r="QPJ125" s="1845"/>
      <c r="QPK125" s="1538"/>
      <c r="QPL125" s="1845"/>
      <c r="QPM125" s="1538"/>
      <c r="QPN125" s="1845"/>
      <c r="QPO125" s="1538"/>
      <c r="QPP125" s="1845"/>
      <c r="QPQ125" s="1538"/>
      <c r="QPR125" s="1845"/>
      <c r="QPS125" s="1538"/>
      <c r="QPT125" s="1845"/>
      <c r="QPU125" s="1538"/>
      <c r="QPV125" s="1845"/>
      <c r="QPW125" s="1538"/>
      <c r="QPX125" s="1845"/>
      <c r="QPY125" s="1538"/>
      <c r="QPZ125" s="1845"/>
      <c r="QQA125" s="1538"/>
      <c r="QQB125" s="1845"/>
      <c r="QQC125" s="1538"/>
      <c r="QQD125" s="1845"/>
      <c r="QQE125" s="1538"/>
      <c r="QQF125" s="1845"/>
      <c r="QQG125" s="1538"/>
      <c r="QQH125" s="1845"/>
      <c r="QQI125" s="1538"/>
      <c r="QQJ125" s="1845"/>
      <c r="QQK125" s="1538"/>
      <c r="QQL125" s="1845"/>
      <c r="QQM125" s="1538"/>
      <c r="QQN125" s="1845"/>
      <c r="QQO125" s="1538"/>
      <c r="QQP125" s="1845"/>
      <c r="QQQ125" s="1538"/>
      <c r="QQR125" s="1845"/>
      <c r="QQS125" s="1538"/>
      <c r="QQT125" s="1845"/>
      <c r="QQU125" s="1538"/>
      <c r="QQV125" s="1845"/>
      <c r="QQW125" s="1538"/>
      <c r="QQX125" s="1845"/>
      <c r="QQY125" s="1538"/>
      <c r="QQZ125" s="1845"/>
      <c r="QRA125" s="1538"/>
      <c r="QRB125" s="1845"/>
      <c r="QRC125" s="1538"/>
      <c r="QRD125" s="1845"/>
      <c r="QRE125" s="1538"/>
      <c r="QRF125" s="1845"/>
      <c r="QRG125" s="1538"/>
      <c r="QRH125" s="1845"/>
      <c r="QRI125" s="1538"/>
      <c r="QRJ125" s="1845"/>
      <c r="QRK125" s="1538"/>
      <c r="QRL125" s="1845"/>
      <c r="QRM125" s="1538"/>
      <c r="QRN125" s="1845"/>
      <c r="QRO125" s="1538"/>
      <c r="QRP125" s="1845"/>
      <c r="QRQ125" s="1538"/>
      <c r="QRR125" s="1845"/>
      <c r="QRS125" s="1538"/>
      <c r="QRT125" s="1845"/>
      <c r="QRU125" s="1538"/>
      <c r="QRV125" s="1845"/>
      <c r="QRW125" s="1538"/>
      <c r="QRX125" s="1845"/>
      <c r="QRY125" s="1538"/>
      <c r="QRZ125" s="1845"/>
      <c r="QSA125" s="1538"/>
      <c r="QSB125" s="1845"/>
      <c r="QSC125" s="1538"/>
      <c r="QSD125" s="1845"/>
      <c r="QSE125" s="1538"/>
      <c r="QSF125" s="1845"/>
      <c r="QSG125" s="1538"/>
      <c r="QSH125" s="1845"/>
      <c r="QSI125" s="1538"/>
      <c r="QSJ125" s="1845"/>
      <c r="QSK125" s="1538"/>
      <c r="QSL125" s="1845"/>
      <c r="QSM125" s="1538"/>
      <c r="QSN125" s="1845"/>
      <c r="QSO125" s="1538"/>
      <c r="QSP125" s="1845"/>
      <c r="QSQ125" s="1538"/>
      <c r="QSR125" s="1845"/>
      <c r="QSS125" s="1538"/>
      <c r="QST125" s="1845"/>
      <c r="QSU125" s="1538"/>
      <c r="QSV125" s="1845"/>
      <c r="QSW125" s="1538"/>
      <c r="QSX125" s="1845"/>
      <c r="QSY125" s="1538"/>
      <c r="QSZ125" s="1845"/>
      <c r="QTA125" s="1538"/>
      <c r="QTB125" s="1845"/>
      <c r="QTC125" s="1538"/>
      <c r="QTD125" s="1845"/>
      <c r="QTE125" s="1538"/>
      <c r="QTF125" s="1845"/>
      <c r="QTG125" s="1538"/>
      <c r="QTH125" s="1845"/>
      <c r="QTI125" s="1538"/>
      <c r="QTJ125" s="1845"/>
      <c r="QTK125" s="1538"/>
      <c r="QTL125" s="1845"/>
      <c r="QTM125" s="1538"/>
      <c r="QTN125" s="1845"/>
      <c r="QTO125" s="1538"/>
      <c r="QTP125" s="1845"/>
      <c r="QTQ125" s="1538"/>
      <c r="QTR125" s="1845"/>
      <c r="QTS125" s="1538"/>
      <c r="QTT125" s="1845"/>
      <c r="QTU125" s="1538"/>
      <c r="QTV125" s="1845"/>
      <c r="QTW125" s="1538"/>
      <c r="QTX125" s="1845"/>
      <c r="QTY125" s="1538"/>
      <c r="QTZ125" s="1845"/>
      <c r="QUA125" s="1538"/>
      <c r="QUB125" s="1845"/>
      <c r="QUC125" s="1538"/>
      <c r="QUD125" s="1845"/>
      <c r="QUE125" s="1538"/>
      <c r="QUF125" s="1845"/>
      <c r="QUG125" s="1538"/>
      <c r="QUH125" s="1845"/>
      <c r="QUI125" s="1538"/>
      <c r="QUJ125" s="1845"/>
      <c r="QUK125" s="1538"/>
      <c r="QUL125" s="1845"/>
      <c r="QUM125" s="1538"/>
      <c r="QUN125" s="1845"/>
      <c r="QUO125" s="1538"/>
      <c r="QUP125" s="1845"/>
      <c r="QUQ125" s="1538"/>
      <c r="QUR125" s="1845"/>
      <c r="QUS125" s="1538"/>
      <c r="QUT125" s="1845"/>
      <c r="QUU125" s="1538"/>
      <c r="QUV125" s="1845"/>
      <c r="QUW125" s="1538"/>
      <c r="QUX125" s="1845"/>
      <c r="QUY125" s="1538"/>
      <c r="QUZ125" s="1845"/>
      <c r="QVA125" s="1538"/>
      <c r="QVB125" s="1845"/>
      <c r="QVC125" s="1538"/>
      <c r="QVD125" s="1845"/>
      <c r="QVE125" s="1538"/>
      <c r="QVF125" s="1845"/>
      <c r="QVG125" s="1538"/>
      <c r="QVH125" s="1845"/>
      <c r="QVI125" s="1538"/>
      <c r="QVJ125" s="1845"/>
      <c r="QVK125" s="1538"/>
      <c r="QVL125" s="1845"/>
      <c r="QVM125" s="1538"/>
      <c r="QVN125" s="1845"/>
      <c r="QVO125" s="1538"/>
      <c r="QVP125" s="1845"/>
      <c r="QVQ125" s="1538"/>
      <c r="QVR125" s="1845"/>
      <c r="QVS125" s="1538"/>
      <c r="QVT125" s="1845"/>
      <c r="QVU125" s="1538"/>
      <c r="QVV125" s="1845"/>
      <c r="QVW125" s="1538"/>
      <c r="QVX125" s="1845"/>
      <c r="QVY125" s="1538"/>
      <c r="QVZ125" s="1845"/>
      <c r="QWA125" s="1538"/>
      <c r="QWB125" s="1845"/>
      <c r="QWC125" s="1538"/>
      <c r="QWD125" s="1845"/>
      <c r="QWE125" s="1538"/>
      <c r="QWF125" s="1845"/>
      <c r="QWG125" s="1538"/>
      <c r="QWH125" s="1845"/>
      <c r="QWI125" s="1538"/>
      <c r="QWJ125" s="1845"/>
      <c r="QWK125" s="1538"/>
      <c r="QWL125" s="1845"/>
      <c r="QWM125" s="1538"/>
      <c r="QWN125" s="1845"/>
      <c r="QWO125" s="1538"/>
      <c r="QWP125" s="1845"/>
      <c r="QWQ125" s="1538"/>
      <c r="QWR125" s="1845"/>
      <c r="QWS125" s="1538"/>
      <c r="QWT125" s="1845"/>
      <c r="QWU125" s="1538"/>
      <c r="QWV125" s="1845"/>
      <c r="QWW125" s="1538"/>
      <c r="QWX125" s="1845"/>
      <c r="QWY125" s="1538"/>
      <c r="QWZ125" s="1845"/>
      <c r="QXA125" s="1538"/>
      <c r="QXB125" s="1845"/>
      <c r="QXC125" s="1538"/>
      <c r="QXD125" s="1845"/>
      <c r="QXE125" s="1538"/>
      <c r="QXF125" s="1845"/>
      <c r="QXG125" s="1538"/>
      <c r="QXH125" s="1845"/>
      <c r="QXI125" s="1538"/>
      <c r="QXJ125" s="1845"/>
      <c r="QXK125" s="1538"/>
      <c r="QXL125" s="1845"/>
      <c r="QXM125" s="1538"/>
      <c r="QXN125" s="1845"/>
      <c r="QXO125" s="1538"/>
      <c r="QXP125" s="1845"/>
      <c r="QXQ125" s="1538"/>
      <c r="QXR125" s="1845"/>
      <c r="QXS125" s="1538"/>
      <c r="QXT125" s="1845"/>
      <c r="QXU125" s="1538"/>
      <c r="QXV125" s="1845"/>
      <c r="QXW125" s="1538"/>
      <c r="QXX125" s="1845"/>
      <c r="QXY125" s="1538"/>
      <c r="QXZ125" s="1845"/>
      <c r="QYA125" s="1538"/>
      <c r="QYB125" s="1845"/>
      <c r="QYC125" s="1538"/>
      <c r="QYD125" s="1845"/>
      <c r="QYE125" s="1538"/>
      <c r="QYF125" s="1845"/>
      <c r="QYG125" s="1538"/>
      <c r="QYH125" s="1845"/>
      <c r="QYI125" s="1538"/>
      <c r="QYJ125" s="1845"/>
      <c r="QYK125" s="1538"/>
      <c r="QYL125" s="1845"/>
      <c r="QYM125" s="1538"/>
      <c r="QYN125" s="1845"/>
      <c r="QYO125" s="1538"/>
      <c r="QYP125" s="1845"/>
      <c r="QYQ125" s="1538"/>
      <c r="QYR125" s="1845"/>
      <c r="QYS125" s="1538"/>
      <c r="QYT125" s="1845"/>
      <c r="QYU125" s="1538"/>
      <c r="QYV125" s="1845"/>
      <c r="QYW125" s="1538"/>
      <c r="QYX125" s="1845"/>
      <c r="QYY125" s="1538"/>
      <c r="QYZ125" s="1845"/>
      <c r="QZA125" s="1538"/>
      <c r="QZB125" s="1845"/>
      <c r="QZC125" s="1538"/>
      <c r="QZD125" s="1845"/>
      <c r="QZE125" s="1538"/>
      <c r="QZF125" s="1845"/>
      <c r="QZG125" s="1538"/>
      <c r="QZH125" s="1845"/>
      <c r="QZI125" s="1538"/>
      <c r="QZJ125" s="1845"/>
      <c r="QZK125" s="1538"/>
      <c r="QZL125" s="1845"/>
      <c r="QZM125" s="1538"/>
      <c r="QZN125" s="1845"/>
      <c r="QZO125" s="1538"/>
      <c r="QZP125" s="1845"/>
      <c r="QZQ125" s="1538"/>
      <c r="QZR125" s="1845"/>
      <c r="QZS125" s="1538"/>
      <c r="QZT125" s="1845"/>
      <c r="QZU125" s="1538"/>
      <c r="QZV125" s="1845"/>
      <c r="QZW125" s="1538"/>
      <c r="QZX125" s="1845"/>
      <c r="QZY125" s="1538"/>
      <c r="QZZ125" s="1845"/>
      <c r="RAA125" s="1538"/>
      <c r="RAB125" s="1845"/>
      <c r="RAC125" s="1538"/>
      <c r="RAD125" s="1845"/>
      <c r="RAE125" s="1538"/>
      <c r="RAF125" s="1845"/>
      <c r="RAG125" s="1538"/>
      <c r="RAH125" s="1845"/>
      <c r="RAI125" s="1538"/>
      <c r="RAJ125" s="1845"/>
      <c r="RAK125" s="1538"/>
      <c r="RAL125" s="1845"/>
      <c r="RAM125" s="1538"/>
      <c r="RAN125" s="1845"/>
      <c r="RAO125" s="1538"/>
      <c r="RAP125" s="1845"/>
      <c r="RAQ125" s="1538"/>
      <c r="RAR125" s="1845"/>
      <c r="RAS125" s="1538"/>
      <c r="RAT125" s="1845"/>
      <c r="RAU125" s="1538"/>
      <c r="RAV125" s="1845"/>
      <c r="RAW125" s="1538"/>
      <c r="RAX125" s="1845"/>
      <c r="RAY125" s="1538"/>
      <c r="RAZ125" s="1845"/>
      <c r="RBA125" s="1538"/>
      <c r="RBB125" s="1845"/>
      <c r="RBC125" s="1538"/>
      <c r="RBD125" s="1845"/>
      <c r="RBE125" s="1538"/>
      <c r="RBF125" s="1845"/>
      <c r="RBG125" s="1538"/>
      <c r="RBH125" s="1845"/>
      <c r="RBI125" s="1538"/>
      <c r="RBJ125" s="1845"/>
      <c r="RBK125" s="1538"/>
      <c r="RBL125" s="1845"/>
      <c r="RBM125" s="1538"/>
      <c r="RBN125" s="1845"/>
      <c r="RBO125" s="1538"/>
      <c r="RBP125" s="1845"/>
      <c r="RBQ125" s="1538"/>
      <c r="RBR125" s="1845"/>
      <c r="RBS125" s="1538"/>
      <c r="RBT125" s="1845"/>
      <c r="RBU125" s="1538"/>
      <c r="RBV125" s="1845"/>
      <c r="RBW125" s="1538"/>
      <c r="RBX125" s="1845"/>
      <c r="RBY125" s="1538"/>
      <c r="RBZ125" s="1845"/>
      <c r="RCA125" s="1538"/>
      <c r="RCB125" s="1845"/>
      <c r="RCC125" s="1538"/>
      <c r="RCD125" s="1845"/>
      <c r="RCE125" s="1538"/>
      <c r="RCF125" s="1845"/>
      <c r="RCG125" s="1538"/>
      <c r="RCH125" s="1845"/>
      <c r="RCI125" s="1538"/>
      <c r="RCJ125" s="1845"/>
      <c r="RCK125" s="1538"/>
      <c r="RCL125" s="1845"/>
      <c r="RCM125" s="1538"/>
      <c r="RCN125" s="1845"/>
      <c r="RCO125" s="1538"/>
      <c r="RCP125" s="1845"/>
      <c r="RCQ125" s="1538"/>
      <c r="RCR125" s="1845"/>
      <c r="RCS125" s="1538"/>
      <c r="RCT125" s="1845"/>
      <c r="RCU125" s="1538"/>
      <c r="RCV125" s="1845"/>
      <c r="RCW125" s="1538"/>
      <c r="RCX125" s="1845"/>
      <c r="RCY125" s="1538"/>
      <c r="RCZ125" s="1845"/>
      <c r="RDA125" s="1538"/>
      <c r="RDB125" s="1845"/>
      <c r="RDC125" s="1538"/>
      <c r="RDD125" s="1845"/>
      <c r="RDE125" s="1538"/>
      <c r="RDF125" s="1845"/>
      <c r="RDG125" s="1538"/>
      <c r="RDH125" s="1845"/>
      <c r="RDI125" s="1538"/>
      <c r="RDJ125" s="1845"/>
      <c r="RDK125" s="1538"/>
      <c r="RDL125" s="1845"/>
      <c r="RDM125" s="1538"/>
      <c r="RDN125" s="1845"/>
      <c r="RDO125" s="1538"/>
      <c r="RDP125" s="1845"/>
      <c r="RDQ125" s="1538"/>
      <c r="RDR125" s="1845"/>
      <c r="RDS125" s="1538"/>
      <c r="RDT125" s="1845"/>
      <c r="RDU125" s="1538"/>
      <c r="RDV125" s="1845"/>
      <c r="RDW125" s="1538"/>
      <c r="RDX125" s="1845"/>
      <c r="RDY125" s="1538"/>
      <c r="RDZ125" s="1845"/>
      <c r="REA125" s="1538"/>
      <c r="REB125" s="1845"/>
      <c r="REC125" s="1538"/>
      <c r="RED125" s="1845"/>
      <c r="REE125" s="1538"/>
      <c r="REF125" s="1845"/>
      <c r="REG125" s="1538"/>
      <c r="REH125" s="1845"/>
      <c r="REI125" s="1538"/>
      <c r="REJ125" s="1845"/>
      <c r="REK125" s="1538"/>
      <c r="REL125" s="1845"/>
      <c r="REM125" s="1538"/>
      <c r="REN125" s="1845"/>
      <c r="REO125" s="1538"/>
      <c r="REP125" s="1845"/>
      <c r="REQ125" s="1538"/>
      <c r="RER125" s="1845"/>
      <c r="RES125" s="1538"/>
      <c r="RET125" s="1845"/>
      <c r="REU125" s="1538"/>
      <c r="REV125" s="1845"/>
      <c r="REW125" s="1538"/>
      <c r="REX125" s="1845"/>
      <c r="REY125" s="1538"/>
      <c r="REZ125" s="1845"/>
      <c r="RFA125" s="1538"/>
      <c r="RFB125" s="1845"/>
      <c r="RFC125" s="1538"/>
      <c r="RFD125" s="1845"/>
      <c r="RFE125" s="1538"/>
      <c r="RFF125" s="1845"/>
      <c r="RFG125" s="1538"/>
      <c r="RFH125" s="1845"/>
      <c r="RFI125" s="1538"/>
      <c r="RFJ125" s="1845"/>
      <c r="RFK125" s="1538"/>
      <c r="RFL125" s="1845"/>
      <c r="RFM125" s="1538"/>
      <c r="RFN125" s="1845"/>
      <c r="RFO125" s="1538"/>
      <c r="RFP125" s="1845"/>
      <c r="RFQ125" s="1538"/>
      <c r="RFR125" s="1845"/>
      <c r="RFS125" s="1538"/>
      <c r="RFT125" s="1845"/>
      <c r="RFU125" s="1538"/>
      <c r="RFV125" s="1845"/>
      <c r="RFW125" s="1538"/>
      <c r="RFX125" s="1845"/>
      <c r="RFY125" s="1538"/>
      <c r="RFZ125" s="1845"/>
      <c r="RGA125" s="1538"/>
      <c r="RGB125" s="1845"/>
      <c r="RGC125" s="1538"/>
      <c r="RGD125" s="1845"/>
      <c r="RGE125" s="1538"/>
      <c r="RGF125" s="1845"/>
      <c r="RGG125" s="1538"/>
      <c r="RGH125" s="1845"/>
      <c r="RGI125" s="1538"/>
      <c r="RGJ125" s="1845"/>
      <c r="RGK125" s="1538"/>
      <c r="RGL125" s="1845"/>
      <c r="RGM125" s="1538"/>
      <c r="RGN125" s="1845"/>
      <c r="RGO125" s="1538"/>
      <c r="RGP125" s="1845"/>
      <c r="RGQ125" s="1538"/>
      <c r="RGR125" s="1845"/>
      <c r="RGS125" s="1538"/>
      <c r="RGT125" s="1845"/>
      <c r="RGU125" s="1538"/>
      <c r="RGV125" s="1845"/>
      <c r="RGW125" s="1538"/>
      <c r="RGX125" s="1845"/>
      <c r="RGY125" s="1538"/>
      <c r="RGZ125" s="1845"/>
      <c r="RHA125" s="1538"/>
      <c r="RHB125" s="1845"/>
      <c r="RHC125" s="1538"/>
      <c r="RHD125" s="1845"/>
      <c r="RHE125" s="1538"/>
      <c r="RHF125" s="1845"/>
      <c r="RHG125" s="1538"/>
      <c r="RHH125" s="1845"/>
      <c r="RHI125" s="1538"/>
      <c r="RHJ125" s="1845"/>
      <c r="RHK125" s="1538"/>
      <c r="RHL125" s="1845"/>
      <c r="RHM125" s="1538"/>
      <c r="RHN125" s="1845"/>
      <c r="RHO125" s="1538"/>
      <c r="RHP125" s="1845"/>
      <c r="RHQ125" s="1538"/>
      <c r="RHR125" s="1845"/>
      <c r="RHS125" s="1538"/>
      <c r="RHT125" s="1845"/>
      <c r="RHU125" s="1538"/>
      <c r="RHV125" s="1845"/>
      <c r="RHW125" s="1538"/>
      <c r="RHX125" s="1845"/>
      <c r="RHY125" s="1538"/>
      <c r="RHZ125" s="1845"/>
      <c r="RIA125" s="1538"/>
      <c r="RIB125" s="1845"/>
      <c r="RIC125" s="1538"/>
      <c r="RID125" s="1845"/>
      <c r="RIE125" s="1538"/>
      <c r="RIF125" s="1845"/>
      <c r="RIG125" s="1538"/>
      <c r="RIH125" s="1845"/>
      <c r="RII125" s="1538"/>
      <c r="RIJ125" s="1845"/>
      <c r="RIK125" s="1538"/>
      <c r="RIL125" s="1845"/>
      <c r="RIM125" s="1538"/>
      <c r="RIN125" s="1845"/>
      <c r="RIO125" s="1538"/>
      <c r="RIP125" s="1845"/>
      <c r="RIQ125" s="1538"/>
      <c r="RIR125" s="1845"/>
      <c r="RIS125" s="1538"/>
      <c r="RIT125" s="1845"/>
      <c r="RIU125" s="1538"/>
      <c r="RIV125" s="1845"/>
      <c r="RIW125" s="1538"/>
      <c r="RIX125" s="1845"/>
      <c r="RIY125" s="1538"/>
      <c r="RIZ125" s="1845"/>
      <c r="RJA125" s="1538"/>
      <c r="RJB125" s="1845"/>
      <c r="RJC125" s="1538"/>
      <c r="RJD125" s="1845"/>
      <c r="RJE125" s="1538"/>
      <c r="RJF125" s="1845"/>
      <c r="RJG125" s="1538"/>
      <c r="RJH125" s="1845"/>
      <c r="RJI125" s="1538"/>
      <c r="RJJ125" s="1845"/>
      <c r="RJK125" s="1538"/>
      <c r="RJL125" s="1845"/>
      <c r="RJM125" s="1538"/>
      <c r="RJN125" s="1845"/>
      <c r="RJO125" s="1538"/>
      <c r="RJP125" s="1845"/>
      <c r="RJQ125" s="1538"/>
      <c r="RJR125" s="1845"/>
      <c r="RJS125" s="1538"/>
      <c r="RJT125" s="1845"/>
      <c r="RJU125" s="1538"/>
      <c r="RJV125" s="1845"/>
      <c r="RJW125" s="1538"/>
      <c r="RJX125" s="1845"/>
      <c r="RJY125" s="1538"/>
      <c r="RJZ125" s="1845"/>
      <c r="RKA125" s="1538"/>
      <c r="RKB125" s="1845"/>
      <c r="RKC125" s="1538"/>
      <c r="RKD125" s="1845"/>
      <c r="RKE125" s="1538"/>
      <c r="RKF125" s="1845"/>
      <c r="RKG125" s="1538"/>
      <c r="RKH125" s="1845"/>
      <c r="RKI125" s="1538"/>
      <c r="RKJ125" s="1845"/>
      <c r="RKK125" s="1538"/>
      <c r="RKL125" s="1845"/>
      <c r="RKM125" s="1538"/>
      <c r="RKN125" s="1845"/>
      <c r="RKO125" s="1538"/>
      <c r="RKP125" s="1845"/>
      <c r="RKQ125" s="1538"/>
      <c r="RKR125" s="1845"/>
      <c r="RKS125" s="1538"/>
      <c r="RKT125" s="1845"/>
      <c r="RKU125" s="1538"/>
      <c r="RKV125" s="1845"/>
      <c r="RKW125" s="1538"/>
      <c r="RKX125" s="1845"/>
      <c r="RKY125" s="1538"/>
      <c r="RKZ125" s="1845"/>
      <c r="RLA125" s="1538"/>
      <c r="RLB125" s="1845"/>
      <c r="RLC125" s="1538"/>
      <c r="RLD125" s="1845"/>
      <c r="RLE125" s="1538"/>
      <c r="RLF125" s="1845"/>
      <c r="RLG125" s="1538"/>
      <c r="RLH125" s="1845"/>
      <c r="RLI125" s="1538"/>
      <c r="RLJ125" s="1845"/>
      <c r="RLK125" s="1538"/>
      <c r="RLL125" s="1845"/>
      <c r="RLM125" s="1538"/>
      <c r="RLN125" s="1845"/>
      <c r="RLO125" s="1538"/>
      <c r="RLP125" s="1845"/>
      <c r="RLQ125" s="1538"/>
      <c r="RLR125" s="1845"/>
      <c r="RLS125" s="1538"/>
      <c r="RLT125" s="1845"/>
      <c r="RLU125" s="1538"/>
      <c r="RLV125" s="1845"/>
      <c r="RLW125" s="1538"/>
      <c r="RLX125" s="1845"/>
      <c r="RLY125" s="1538"/>
      <c r="RLZ125" s="1845"/>
      <c r="RMA125" s="1538"/>
      <c r="RMB125" s="1845"/>
      <c r="RMC125" s="1538"/>
      <c r="RMD125" s="1845"/>
      <c r="RME125" s="1538"/>
      <c r="RMF125" s="1845"/>
      <c r="RMG125" s="1538"/>
      <c r="RMH125" s="1845"/>
      <c r="RMI125" s="1538"/>
      <c r="RMJ125" s="1845"/>
      <c r="RMK125" s="1538"/>
      <c r="RML125" s="1845"/>
      <c r="RMM125" s="1538"/>
      <c r="RMN125" s="1845"/>
      <c r="RMO125" s="1538"/>
      <c r="RMP125" s="1845"/>
      <c r="RMQ125" s="1538"/>
      <c r="RMR125" s="1845"/>
      <c r="RMS125" s="1538"/>
      <c r="RMT125" s="1845"/>
      <c r="RMU125" s="1538"/>
      <c r="RMV125" s="1845"/>
      <c r="RMW125" s="1538"/>
      <c r="RMX125" s="1845"/>
      <c r="RMY125" s="1538"/>
      <c r="RMZ125" s="1845"/>
      <c r="RNA125" s="1538"/>
      <c r="RNB125" s="1845"/>
      <c r="RNC125" s="1538"/>
      <c r="RND125" s="1845"/>
      <c r="RNE125" s="1538"/>
      <c r="RNF125" s="1845"/>
      <c r="RNG125" s="1538"/>
      <c r="RNH125" s="1845"/>
      <c r="RNI125" s="1538"/>
      <c r="RNJ125" s="1845"/>
      <c r="RNK125" s="1538"/>
      <c r="RNL125" s="1845"/>
      <c r="RNM125" s="1538"/>
      <c r="RNN125" s="1845"/>
      <c r="RNO125" s="1538"/>
      <c r="RNP125" s="1845"/>
      <c r="RNQ125" s="1538"/>
      <c r="RNR125" s="1845"/>
      <c r="RNS125" s="1538"/>
      <c r="RNT125" s="1845"/>
      <c r="RNU125" s="1538"/>
      <c r="RNV125" s="1845"/>
      <c r="RNW125" s="1538"/>
      <c r="RNX125" s="1845"/>
      <c r="RNY125" s="1538"/>
      <c r="RNZ125" s="1845"/>
      <c r="ROA125" s="1538"/>
      <c r="ROB125" s="1845"/>
      <c r="ROC125" s="1538"/>
      <c r="ROD125" s="1845"/>
      <c r="ROE125" s="1538"/>
      <c r="ROF125" s="1845"/>
      <c r="ROG125" s="1538"/>
      <c r="ROH125" s="1845"/>
      <c r="ROI125" s="1538"/>
      <c r="ROJ125" s="1845"/>
      <c r="ROK125" s="1538"/>
      <c r="ROL125" s="1845"/>
      <c r="ROM125" s="1538"/>
      <c r="RON125" s="1845"/>
      <c r="ROO125" s="1538"/>
      <c r="ROP125" s="1845"/>
      <c r="ROQ125" s="1538"/>
      <c r="ROR125" s="1845"/>
      <c r="ROS125" s="1538"/>
      <c r="ROT125" s="1845"/>
      <c r="ROU125" s="1538"/>
      <c r="ROV125" s="1845"/>
      <c r="ROW125" s="1538"/>
      <c r="ROX125" s="1845"/>
      <c r="ROY125" s="1538"/>
      <c r="ROZ125" s="1845"/>
      <c r="RPA125" s="1538"/>
      <c r="RPB125" s="1845"/>
      <c r="RPC125" s="1538"/>
      <c r="RPD125" s="1845"/>
      <c r="RPE125" s="1538"/>
      <c r="RPF125" s="1845"/>
      <c r="RPG125" s="1538"/>
      <c r="RPH125" s="1845"/>
      <c r="RPI125" s="1538"/>
      <c r="RPJ125" s="1845"/>
      <c r="RPK125" s="1538"/>
      <c r="RPL125" s="1845"/>
      <c r="RPM125" s="1538"/>
      <c r="RPN125" s="1845"/>
      <c r="RPO125" s="1538"/>
      <c r="RPP125" s="1845"/>
      <c r="RPQ125" s="1538"/>
      <c r="RPR125" s="1845"/>
      <c r="RPS125" s="1538"/>
      <c r="RPT125" s="1845"/>
      <c r="RPU125" s="1538"/>
      <c r="RPV125" s="1845"/>
      <c r="RPW125" s="1538"/>
      <c r="RPX125" s="1845"/>
      <c r="RPY125" s="1538"/>
      <c r="RPZ125" s="1845"/>
      <c r="RQA125" s="1538"/>
      <c r="RQB125" s="1845"/>
      <c r="RQC125" s="1538"/>
      <c r="RQD125" s="1845"/>
      <c r="RQE125" s="1538"/>
      <c r="RQF125" s="1845"/>
      <c r="RQG125" s="1538"/>
      <c r="RQH125" s="1845"/>
      <c r="RQI125" s="1538"/>
      <c r="RQJ125" s="1845"/>
      <c r="RQK125" s="1538"/>
      <c r="RQL125" s="1845"/>
      <c r="RQM125" s="1538"/>
      <c r="RQN125" s="1845"/>
      <c r="RQO125" s="1538"/>
      <c r="RQP125" s="1845"/>
      <c r="RQQ125" s="1538"/>
      <c r="RQR125" s="1845"/>
      <c r="RQS125" s="1538"/>
      <c r="RQT125" s="1845"/>
      <c r="RQU125" s="1538"/>
      <c r="RQV125" s="1845"/>
      <c r="RQW125" s="1538"/>
      <c r="RQX125" s="1845"/>
      <c r="RQY125" s="1538"/>
      <c r="RQZ125" s="1845"/>
      <c r="RRA125" s="1538"/>
      <c r="RRB125" s="1845"/>
      <c r="RRC125" s="1538"/>
      <c r="RRD125" s="1845"/>
      <c r="RRE125" s="1538"/>
      <c r="RRF125" s="1845"/>
      <c r="RRG125" s="1538"/>
      <c r="RRH125" s="1845"/>
      <c r="RRI125" s="1538"/>
      <c r="RRJ125" s="1845"/>
      <c r="RRK125" s="1538"/>
      <c r="RRL125" s="1845"/>
      <c r="RRM125" s="1538"/>
      <c r="RRN125" s="1845"/>
      <c r="RRO125" s="1538"/>
      <c r="RRP125" s="1845"/>
      <c r="RRQ125" s="1538"/>
      <c r="RRR125" s="1845"/>
      <c r="RRS125" s="1538"/>
      <c r="RRT125" s="1845"/>
      <c r="RRU125" s="1538"/>
      <c r="RRV125" s="1845"/>
      <c r="RRW125" s="1538"/>
      <c r="RRX125" s="1845"/>
      <c r="RRY125" s="1538"/>
      <c r="RRZ125" s="1845"/>
      <c r="RSA125" s="1538"/>
      <c r="RSB125" s="1845"/>
      <c r="RSC125" s="1538"/>
      <c r="RSD125" s="1845"/>
      <c r="RSE125" s="1538"/>
      <c r="RSF125" s="1845"/>
      <c r="RSG125" s="1538"/>
      <c r="RSH125" s="1845"/>
      <c r="RSI125" s="1538"/>
      <c r="RSJ125" s="1845"/>
      <c r="RSK125" s="1538"/>
      <c r="RSL125" s="1845"/>
      <c r="RSM125" s="1538"/>
      <c r="RSN125" s="1845"/>
      <c r="RSO125" s="1538"/>
      <c r="RSP125" s="1845"/>
      <c r="RSQ125" s="1538"/>
      <c r="RSR125" s="1845"/>
      <c r="RSS125" s="1538"/>
      <c r="RST125" s="1845"/>
      <c r="RSU125" s="1538"/>
      <c r="RSV125" s="1845"/>
      <c r="RSW125" s="1538"/>
      <c r="RSX125" s="1845"/>
      <c r="RSY125" s="1538"/>
      <c r="RSZ125" s="1845"/>
      <c r="RTA125" s="1538"/>
      <c r="RTB125" s="1845"/>
      <c r="RTC125" s="1538"/>
      <c r="RTD125" s="1845"/>
      <c r="RTE125" s="1538"/>
      <c r="RTF125" s="1845"/>
      <c r="RTG125" s="1538"/>
      <c r="RTH125" s="1845"/>
      <c r="RTI125" s="1538"/>
      <c r="RTJ125" s="1845"/>
      <c r="RTK125" s="1538"/>
      <c r="RTL125" s="1845"/>
      <c r="RTM125" s="1538"/>
      <c r="RTN125" s="1845"/>
      <c r="RTO125" s="1538"/>
      <c r="RTP125" s="1845"/>
      <c r="RTQ125" s="1538"/>
      <c r="RTR125" s="1845"/>
      <c r="RTS125" s="1538"/>
      <c r="RTT125" s="1845"/>
      <c r="RTU125" s="1538"/>
      <c r="RTV125" s="1845"/>
      <c r="RTW125" s="1538"/>
      <c r="RTX125" s="1845"/>
      <c r="RTY125" s="1538"/>
      <c r="RTZ125" s="1845"/>
      <c r="RUA125" s="1538"/>
      <c r="RUB125" s="1845"/>
      <c r="RUC125" s="1538"/>
      <c r="RUD125" s="1845"/>
      <c r="RUE125" s="1538"/>
      <c r="RUF125" s="1845"/>
      <c r="RUG125" s="1538"/>
      <c r="RUH125" s="1845"/>
      <c r="RUI125" s="1538"/>
      <c r="RUJ125" s="1845"/>
      <c r="RUK125" s="1538"/>
      <c r="RUL125" s="1845"/>
      <c r="RUM125" s="1538"/>
      <c r="RUN125" s="1845"/>
      <c r="RUO125" s="1538"/>
      <c r="RUP125" s="1845"/>
      <c r="RUQ125" s="1538"/>
      <c r="RUR125" s="1845"/>
      <c r="RUS125" s="1538"/>
      <c r="RUT125" s="1845"/>
      <c r="RUU125" s="1538"/>
      <c r="RUV125" s="1845"/>
      <c r="RUW125" s="1538"/>
      <c r="RUX125" s="1845"/>
      <c r="RUY125" s="1538"/>
      <c r="RUZ125" s="1845"/>
      <c r="RVA125" s="1538"/>
      <c r="RVB125" s="1845"/>
      <c r="RVC125" s="1538"/>
      <c r="RVD125" s="1845"/>
      <c r="RVE125" s="1538"/>
      <c r="RVF125" s="1845"/>
      <c r="RVG125" s="1538"/>
      <c r="RVH125" s="1845"/>
      <c r="RVI125" s="1538"/>
      <c r="RVJ125" s="1845"/>
      <c r="RVK125" s="1538"/>
      <c r="RVL125" s="1845"/>
      <c r="RVM125" s="1538"/>
      <c r="RVN125" s="1845"/>
      <c r="RVO125" s="1538"/>
      <c r="RVP125" s="1845"/>
      <c r="RVQ125" s="1538"/>
      <c r="RVR125" s="1845"/>
      <c r="RVS125" s="1538"/>
      <c r="RVT125" s="1845"/>
      <c r="RVU125" s="1538"/>
      <c r="RVV125" s="1845"/>
      <c r="RVW125" s="1538"/>
      <c r="RVX125" s="1845"/>
      <c r="RVY125" s="1538"/>
      <c r="RVZ125" s="1845"/>
      <c r="RWA125" s="1538"/>
      <c r="RWB125" s="1845"/>
      <c r="RWC125" s="1538"/>
      <c r="RWD125" s="1845"/>
      <c r="RWE125" s="1538"/>
      <c r="RWF125" s="1845"/>
      <c r="RWG125" s="1538"/>
      <c r="RWH125" s="1845"/>
      <c r="RWI125" s="1538"/>
      <c r="RWJ125" s="1845"/>
      <c r="RWK125" s="1538"/>
      <c r="RWL125" s="1845"/>
      <c r="RWM125" s="1538"/>
      <c r="RWN125" s="1845"/>
      <c r="RWO125" s="1538"/>
      <c r="RWP125" s="1845"/>
      <c r="RWQ125" s="1538"/>
      <c r="RWR125" s="1845"/>
      <c r="RWS125" s="1538"/>
      <c r="RWT125" s="1845"/>
      <c r="RWU125" s="1538"/>
      <c r="RWV125" s="1845"/>
      <c r="RWW125" s="1538"/>
      <c r="RWX125" s="1845"/>
      <c r="RWY125" s="1538"/>
      <c r="RWZ125" s="1845"/>
      <c r="RXA125" s="1538"/>
      <c r="RXB125" s="1845"/>
      <c r="RXC125" s="1538"/>
      <c r="RXD125" s="1845"/>
      <c r="RXE125" s="1538"/>
      <c r="RXF125" s="1845"/>
      <c r="RXG125" s="1538"/>
      <c r="RXH125" s="1845"/>
      <c r="RXI125" s="1538"/>
      <c r="RXJ125" s="1845"/>
      <c r="RXK125" s="1538"/>
      <c r="RXL125" s="1845"/>
      <c r="RXM125" s="1538"/>
      <c r="RXN125" s="1845"/>
      <c r="RXO125" s="1538"/>
      <c r="RXP125" s="1845"/>
      <c r="RXQ125" s="1538"/>
      <c r="RXR125" s="1845"/>
      <c r="RXS125" s="1538"/>
      <c r="RXT125" s="1845"/>
      <c r="RXU125" s="1538"/>
      <c r="RXV125" s="1845"/>
      <c r="RXW125" s="1538"/>
      <c r="RXX125" s="1845"/>
      <c r="RXY125" s="1538"/>
      <c r="RXZ125" s="1845"/>
      <c r="RYA125" s="1538"/>
      <c r="RYB125" s="1845"/>
      <c r="RYC125" s="1538"/>
      <c r="RYD125" s="1845"/>
      <c r="RYE125" s="1538"/>
      <c r="RYF125" s="1845"/>
      <c r="RYG125" s="1538"/>
      <c r="RYH125" s="1845"/>
      <c r="RYI125" s="1538"/>
      <c r="RYJ125" s="1845"/>
      <c r="RYK125" s="1538"/>
      <c r="RYL125" s="1845"/>
      <c r="RYM125" s="1538"/>
      <c r="RYN125" s="1845"/>
      <c r="RYO125" s="1538"/>
      <c r="RYP125" s="1845"/>
      <c r="RYQ125" s="1538"/>
      <c r="RYR125" s="1845"/>
      <c r="RYS125" s="1538"/>
      <c r="RYT125" s="1845"/>
      <c r="RYU125" s="1538"/>
      <c r="RYV125" s="1845"/>
      <c r="RYW125" s="1538"/>
      <c r="RYX125" s="1845"/>
      <c r="RYY125" s="1538"/>
      <c r="RYZ125" s="1845"/>
      <c r="RZA125" s="1538"/>
      <c r="RZB125" s="1845"/>
      <c r="RZC125" s="1538"/>
      <c r="RZD125" s="1845"/>
      <c r="RZE125" s="1538"/>
      <c r="RZF125" s="1845"/>
      <c r="RZG125" s="1538"/>
      <c r="RZH125" s="1845"/>
      <c r="RZI125" s="1538"/>
      <c r="RZJ125" s="1845"/>
      <c r="RZK125" s="1538"/>
      <c r="RZL125" s="1845"/>
      <c r="RZM125" s="1538"/>
      <c r="RZN125" s="1845"/>
      <c r="RZO125" s="1538"/>
      <c r="RZP125" s="1845"/>
      <c r="RZQ125" s="1538"/>
      <c r="RZR125" s="1845"/>
      <c r="RZS125" s="1538"/>
      <c r="RZT125" s="1845"/>
      <c r="RZU125" s="1538"/>
      <c r="RZV125" s="1845"/>
      <c r="RZW125" s="1538"/>
      <c r="RZX125" s="1845"/>
      <c r="RZY125" s="1538"/>
      <c r="RZZ125" s="1845"/>
      <c r="SAA125" s="1538"/>
      <c r="SAB125" s="1845"/>
      <c r="SAC125" s="1538"/>
      <c r="SAD125" s="1845"/>
      <c r="SAE125" s="1538"/>
      <c r="SAF125" s="1845"/>
      <c r="SAG125" s="1538"/>
      <c r="SAH125" s="1845"/>
      <c r="SAI125" s="1538"/>
      <c r="SAJ125" s="1845"/>
      <c r="SAK125" s="1538"/>
      <c r="SAL125" s="1845"/>
      <c r="SAM125" s="1538"/>
      <c r="SAN125" s="1845"/>
      <c r="SAO125" s="1538"/>
      <c r="SAP125" s="1845"/>
      <c r="SAQ125" s="1538"/>
      <c r="SAR125" s="1845"/>
      <c r="SAS125" s="1538"/>
      <c r="SAT125" s="1845"/>
      <c r="SAU125" s="1538"/>
      <c r="SAV125" s="1845"/>
      <c r="SAW125" s="1538"/>
      <c r="SAX125" s="1845"/>
      <c r="SAY125" s="1538"/>
      <c r="SAZ125" s="1845"/>
      <c r="SBA125" s="1538"/>
      <c r="SBB125" s="1845"/>
      <c r="SBC125" s="1538"/>
      <c r="SBD125" s="1845"/>
      <c r="SBE125" s="1538"/>
      <c r="SBF125" s="1845"/>
      <c r="SBG125" s="1538"/>
      <c r="SBH125" s="1845"/>
      <c r="SBI125" s="1538"/>
      <c r="SBJ125" s="1845"/>
      <c r="SBK125" s="1538"/>
      <c r="SBL125" s="1845"/>
      <c r="SBM125" s="1538"/>
      <c r="SBN125" s="1845"/>
      <c r="SBO125" s="1538"/>
      <c r="SBP125" s="1845"/>
      <c r="SBQ125" s="1538"/>
      <c r="SBR125" s="1845"/>
      <c r="SBS125" s="1538"/>
      <c r="SBT125" s="1845"/>
      <c r="SBU125" s="1538"/>
      <c r="SBV125" s="1845"/>
      <c r="SBW125" s="1538"/>
      <c r="SBX125" s="1845"/>
      <c r="SBY125" s="1538"/>
      <c r="SBZ125" s="1845"/>
      <c r="SCA125" s="1538"/>
      <c r="SCB125" s="1845"/>
      <c r="SCC125" s="1538"/>
      <c r="SCD125" s="1845"/>
      <c r="SCE125" s="1538"/>
      <c r="SCF125" s="1845"/>
      <c r="SCG125" s="1538"/>
      <c r="SCH125" s="1845"/>
      <c r="SCI125" s="1538"/>
      <c r="SCJ125" s="1845"/>
      <c r="SCK125" s="1538"/>
      <c r="SCL125" s="1845"/>
      <c r="SCM125" s="1538"/>
      <c r="SCN125" s="1845"/>
      <c r="SCO125" s="1538"/>
      <c r="SCP125" s="1845"/>
      <c r="SCQ125" s="1538"/>
      <c r="SCR125" s="1845"/>
      <c r="SCS125" s="1538"/>
      <c r="SCT125" s="1845"/>
      <c r="SCU125" s="1538"/>
      <c r="SCV125" s="1845"/>
      <c r="SCW125" s="1538"/>
      <c r="SCX125" s="1845"/>
      <c r="SCY125" s="1538"/>
      <c r="SCZ125" s="1845"/>
      <c r="SDA125" s="1538"/>
      <c r="SDB125" s="1845"/>
      <c r="SDC125" s="1538"/>
      <c r="SDD125" s="1845"/>
      <c r="SDE125" s="1538"/>
      <c r="SDF125" s="1845"/>
      <c r="SDG125" s="1538"/>
      <c r="SDH125" s="1845"/>
      <c r="SDI125" s="1538"/>
      <c r="SDJ125" s="1845"/>
      <c r="SDK125" s="1538"/>
      <c r="SDL125" s="1845"/>
      <c r="SDM125" s="1538"/>
      <c r="SDN125" s="1845"/>
      <c r="SDO125" s="1538"/>
      <c r="SDP125" s="1845"/>
      <c r="SDQ125" s="1538"/>
      <c r="SDR125" s="1845"/>
      <c r="SDS125" s="1538"/>
      <c r="SDT125" s="1845"/>
      <c r="SDU125" s="1538"/>
      <c r="SDV125" s="1845"/>
      <c r="SDW125" s="1538"/>
      <c r="SDX125" s="1845"/>
      <c r="SDY125" s="1538"/>
      <c r="SDZ125" s="1845"/>
      <c r="SEA125" s="1538"/>
      <c r="SEB125" s="1845"/>
      <c r="SEC125" s="1538"/>
      <c r="SED125" s="1845"/>
      <c r="SEE125" s="1538"/>
      <c r="SEF125" s="1845"/>
      <c r="SEG125" s="1538"/>
      <c r="SEH125" s="1845"/>
      <c r="SEI125" s="1538"/>
      <c r="SEJ125" s="1845"/>
      <c r="SEK125" s="1538"/>
      <c r="SEL125" s="1845"/>
      <c r="SEM125" s="1538"/>
      <c r="SEN125" s="1845"/>
      <c r="SEO125" s="1538"/>
      <c r="SEP125" s="1845"/>
      <c r="SEQ125" s="1538"/>
      <c r="SER125" s="1845"/>
      <c r="SES125" s="1538"/>
      <c r="SET125" s="1845"/>
      <c r="SEU125" s="1538"/>
      <c r="SEV125" s="1845"/>
      <c r="SEW125" s="1538"/>
      <c r="SEX125" s="1845"/>
      <c r="SEY125" s="1538"/>
      <c r="SEZ125" s="1845"/>
      <c r="SFA125" s="1538"/>
      <c r="SFB125" s="1845"/>
      <c r="SFC125" s="1538"/>
      <c r="SFD125" s="1845"/>
      <c r="SFE125" s="1538"/>
      <c r="SFF125" s="1845"/>
      <c r="SFG125" s="1538"/>
      <c r="SFH125" s="1845"/>
      <c r="SFI125" s="1538"/>
      <c r="SFJ125" s="1845"/>
      <c r="SFK125" s="1538"/>
      <c r="SFL125" s="1845"/>
      <c r="SFM125" s="1538"/>
      <c r="SFN125" s="1845"/>
      <c r="SFO125" s="1538"/>
      <c r="SFP125" s="1845"/>
      <c r="SFQ125" s="1538"/>
      <c r="SFR125" s="1845"/>
      <c r="SFS125" s="1538"/>
      <c r="SFT125" s="1845"/>
      <c r="SFU125" s="1538"/>
      <c r="SFV125" s="1845"/>
      <c r="SFW125" s="1538"/>
      <c r="SFX125" s="1845"/>
      <c r="SFY125" s="1538"/>
      <c r="SFZ125" s="1845"/>
      <c r="SGA125" s="1538"/>
      <c r="SGB125" s="1845"/>
      <c r="SGC125" s="1538"/>
      <c r="SGD125" s="1845"/>
      <c r="SGE125" s="1538"/>
      <c r="SGF125" s="1845"/>
      <c r="SGG125" s="1538"/>
      <c r="SGH125" s="1845"/>
      <c r="SGI125" s="1538"/>
      <c r="SGJ125" s="1845"/>
      <c r="SGK125" s="1538"/>
      <c r="SGL125" s="1845"/>
      <c r="SGM125" s="1538"/>
      <c r="SGN125" s="1845"/>
      <c r="SGO125" s="1538"/>
      <c r="SGP125" s="1845"/>
      <c r="SGQ125" s="1538"/>
      <c r="SGR125" s="1845"/>
      <c r="SGS125" s="1538"/>
      <c r="SGT125" s="1845"/>
      <c r="SGU125" s="1538"/>
      <c r="SGV125" s="1845"/>
      <c r="SGW125" s="1538"/>
      <c r="SGX125" s="1845"/>
      <c r="SGY125" s="1538"/>
      <c r="SGZ125" s="1845"/>
      <c r="SHA125" s="1538"/>
      <c r="SHB125" s="1845"/>
      <c r="SHC125" s="1538"/>
      <c r="SHD125" s="1845"/>
      <c r="SHE125" s="1538"/>
      <c r="SHF125" s="1845"/>
      <c r="SHG125" s="1538"/>
      <c r="SHH125" s="1845"/>
      <c r="SHI125" s="1538"/>
      <c r="SHJ125" s="1845"/>
      <c r="SHK125" s="1538"/>
      <c r="SHL125" s="1845"/>
      <c r="SHM125" s="1538"/>
      <c r="SHN125" s="1845"/>
      <c r="SHO125" s="1538"/>
      <c r="SHP125" s="1845"/>
      <c r="SHQ125" s="1538"/>
      <c r="SHR125" s="1845"/>
      <c r="SHS125" s="1538"/>
      <c r="SHT125" s="1845"/>
      <c r="SHU125" s="1538"/>
      <c r="SHV125" s="1845"/>
      <c r="SHW125" s="1538"/>
      <c r="SHX125" s="1845"/>
      <c r="SHY125" s="1538"/>
      <c r="SHZ125" s="1845"/>
      <c r="SIA125" s="1538"/>
      <c r="SIB125" s="1845"/>
      <c r="SIC125" s="1538"/>
      <c r="SID125" s="1845"/>
      <c r="SIE125" s="1538"/>
      <c r="SIF125" s="1845"/>
      <c r="SIG125" s="1538"/>
      <c r="SIH125" s="1845"/>
      <c r="SII125" s="1538"/>
      <c r="SIJ125" s="1845"/>
      <c r="SIK125" s="1538"/>
      <c r="SIL125" s="1845"/>
      <c r="SIM125" s="1538"/>
      <c r="SIN125" s="1845"/>
      <c r="SIO125" s="1538"/>
      <c r="SIP125" s="1845"/>
      <c r="SIQ125" s="1538"/>
      <c r="SIR125" s="1845"/>
      <c r="SIS125" s="1538"/>
      <c r="SIT125" s="1845"/>
      <c r="SIU125" s="1538"/>
      <c r="SIV125" s="1845"/>
      <c r="SIW125" s="1538"/>
      <c r="SIX125" s="1845"/>
      <c r="SIY125" s="1538"/>
      <c r="SIZ125" s="1845"/>
      <c r="SJA125" s="1538"/>
      <c r="SJB125" s="1845"/>
      <c r="SJC125" s="1538"/>
      <c r="SJD125" s="1845"/>
      <c r="SJE125" s="1538"/>
      <c r="SJF125" s="1845"/>
      <c r="SJG125" s="1538"/>
      <c r="SJH125" s="1845"/>
      <c r="SJI125" s="1538"/>
      <c r="SJJ125" s="1845"/>
      <c r="SJK125" s="1538"/>
      <c r="SJL125" s="1845"/>
      <c r="SJM125" s="1538"/>
      <c r="SJN125" s="1845"/>
      <c r="SJO125" s="1538"/>
      <c r="SJP125" s="1845"/>
      <c r="SJQ125" s="1538"/>
      <c r="SJR125" s="1845"/>
      <c r="SJS125" s="1538"/>
      <c r="SJT125" s="1845"/>
      <c r="SJU125" s="1538"/>
      <c r="SJV125" s="1845"/>
      <c r="SJW125" s="1538"/>
      <c r="SJX125" s="1845"/>
      <c r="SJY125" s="1538"/>
      <c r="SJZ125" s="1845"/>
      <c r="SKA125" s="1538"/>
      <c r="SKB125" s="1845"/>
      <c r="SKC125" s="1538"/>
      <c r="SKD125" s="1845"/>
      <c r="SKE125" s="1538"/>
      <c r="SKF125" s="1845"/>
      <c r="SKG125" s="1538"/>
      <c r="SKH125" s="1845"/>
      <c r="SKI125" s="1538"/>
      <c r="SKJ125" s="1845"/>
      <c r="SKK125" s="1538"/>
      <c r="SKL125" s="1845"/>
      <c r="SKM125" s="1538"/>
      <c r="SKN125" s="1845"/>
      <c r="SKO125" s="1538"/>
      <c r="SKP125" s="1845"/>
      <c r="SKQ125" s="1538"/>
      <c r="SKR125" s="1845"/>
      <c r="SKS125" s="1538"/>
      <c r="SKT125" s="1845"/>
      <c r="SKU125" s="1538"/>
      <c r="SKV125" s="1845"/>
      <c r="SKW125" s="1538"/>
      <c r="SKX125" s="1845"/>
      <c r="SKY125" s="1538"/>
      <c r="SKZ125" s="1845"/>
      <c r="SLA125" s="1538"/>
      <c r="SLB125" s="1845"/>
      <c r="SLC125" s="1538"/>
      <c r="SLD125" s="1845"/>
      <c r="SLE125" s="1538"/>
      <c r="SLF125" s="1845"/>
      <c r="SLG125" s="1538"/>
      <c r="SLH125" s="1845"/>
      <c r="SLI125" s="1538"/>
      <c r="SLJ125" s="1845"/>
      <c r="SLK125" s="1538"/>
      <c r="SLL125" s="1845"/>
      <c r="SLM125" s="1538"/>
      <c r="SLN125" s="1845"/>
      <c r="SLO125" s="1538"/>
      <c r="SLP125" s="1845"/>
      <c r="SLQ125" s="1538"/>
      <c r="SLR125" s="1845"/>
      <c r="SLS125" s="1538"/>
      <c r="SLT125" s="1845"/>
      <c r="SLU125" s="1538"/>
      <c r="SLV125" s="1845"/>
      <c r="SLW125" s="1538"/>
      <c r="SLX125" s="1845"/>
      <c r="SLY125" s="1538"/>
      <c r="SLZ125" s="1845"/>
      <c r="SMA125" s="1538"/>
      <c r="SMB125" s="1845"/>
      <c r="SMC125" s="1538"/>
      <c r="SMD125" s="1845"/>
      <c r="SME125" s="1538"/>
      <c r="SMF125" s="1845"/>
      <c r="SMG125" s="1538"/>
      <c r="SMH125" s="1845"/>
      <c r="SMI125" s="1538"/>
      <c r="SMJ125" s="1845"/>
      <c r="SMK125" s="1538"/>
      <c r="SML125" s="1845"/>
      <c r="SMM125" s="1538"/>
      <c r="SMN125" s="1845"/>
      <c r="SMO125" s="1538"/>
      <c r="SMP125" s="1845"/>
      <c r="SMQ125" s="1538"/>
      <c r="SMR125" s="1845"/>
      <c r="SMS125" s="1538"/>
      <c r="SMT125" s="1845"/>
      <c r="SMU125" s="1538"/>
      <c r="SMV125" s="1845"/>
      <c r="SMW125" s="1538"/>
      <c r="SMX125" s="1845"/>
      <c r="SMY125" s="1538"/>
      <c r="SMZ125" s="1845"/>
      <c r="SNA125" s="1538"/>
      <c r="SNB125" s="1845"/>
      <c r="SNC125" s="1538"/>
      <c r="SND125" s="1845"/>
      <c r="SNE125" s="1538"/>
      <c r="SNF125" s="1845"/>
      <c r="SNG125" s="1538"/>
      <c r="SNH125" s="1845"/>
      <c r="SNI125" s="1538"/>
      <c r="SNJ125" s="1845"/>
      <c r="SNK125" s="1538"/>
      <c r="SNL125" s="1845"/>
      <c r="SNM125" s="1538"/>
      <c r="SNN125" s="1845"/>
      <c r="SNO125" s="1538"/>
      <c r="SNP125" s="1845"/>
      <c r="SNQ125" s="1538"/>
      <c r="SNR125" s="1845"/>
      <c r="SNS125" s="1538"/>
      <c r="SNT125" s="1845"/>
      <c r="SNU125" s="1538"/>
      <c r="SNV125" s="1845"/>
      <c r="SNW125" s="1538"/>
      <c r="SNX125" s="1845"/>
      <c r="SNY125" s="1538"/>
      <c r="SNZ125" s="1845"/>
      <c r="SOA125" s="1538"/>
      <c r="SOB125" s="1845"/>
      <c r="SOC125" s="1538"/>
      <c r="SOD125" s="1845"/>
      <c r="SOE125" s="1538"/>
      <c r="SOF125" s="1845"/>
      <c r="SOG125" s="1538"/>
      <c r="SOH125" s="1845"/>
      <c r="SOI125" s="1538"/>
      <c r="SOJ125" s="1845"/>
      <c r="SOK125" s="1538"/>
      <c r="SOL125" s="1845"/>
      <c r="SOM125" s="1538"/>
      <c r="SON125" s="1845"/>
      <c r="SOO125" s="1538"/>
      <c r="SOP125" s="1845"/>
      <c r="SOQ125" s="1538"/>
      <c r="SOR125" s="1845"/>
      <c r="SOS125" s="1538"/>
      <c r="SOT125" s="1845"/>
      <c r="SOU125" s="1538"/>
      <c r="SOV125" s="1845"/>
      <c r="SOW125" s="1538"/>
      <c r="SOX125" s="1845"/>
      <c r="SOY125" s="1538"/>
      <c r="SOZ125" s="1845"/>
      <c r="SPA125" s="1538"/>
      <c r="SPB125" s="1845"/>
      <c r="SPC125" s="1538"/>
      <c r="SPD125" s="1845"/>
      <c r="SPE125" s="1538"/>
      <c r="SPF125" s="1845"/>
      <c r="SPG125" s="1538"/>
      <c r="SPH125" s="1845"/>
      <c r="SPI125" s="1538"/>
      <c r="SPJ125" s="1845"/>
      <c r="SPK125" s="1538"/>
      <c r="SPL125" s="1845"/>
      <c r="SPM125" s="1538"/>
      <c r="SPN125" s="1845"/>
      <c r="SPO125" s="1538"/>
      <c r="SPP125" s="1845"/>
      <c r="SPQ125" s="1538"/>
      <c r="SPR125" s="1845"/>
      <c r="SPS125" s="1538"/>
      <c r="SPT125" s="1845"/>
      <c r="SPU125" s="1538"/>
      <c r="SPV125" s="1845"/>
      <c r="SPW125" s="1538"/>
      <c r="SPX125" s="1845"/>
      <c r="SPY125" s="1538"/>
      <c r="SPZ125" s="1845"/>
      <c r="SQA125" s="1538"/>
      <c r="SQB125" s="1845"/>
      <c r="SQC125" s="1538"/>
      <c r="SQD125" s="1845"/>
      <c r="SQE125" s="1538"/>
      <c r="SQF125" s="1845"/>
      <c r="SQG125" s="1538"/>
      <c r="SQH125" s="1845"/>
      <c r="SQI125" s="1538"/>
      <c r="SQJ125" s="1845"/>
      <c r="SQK125" s="1538"/>
      <c r="SQL125" s="1845"/>
      <c r="SQM125" s="1538"/>
      <c r="SQN125" s="1845"/>
      <c r="SQO125" s="1538"/>
      <c r="SQP125" s="1845"/>
      <c r="SQQ125" s="1538"/>
      <c r="SQR125" s="1845"/>
      <c r="SQS125" s="1538"/>
      <c r="SQT125" s="1845"/>
      <c r="SQU125" s="1538"/>
      <c r="SQV125" s="1845"/>
      <c r="SQW125" s="1538"/>
      <c r="SQX125" s="1845"/>
      <c r="SQY125" s="1538"/>
      <c r="SQZ125" s="1845"/>
      <c r="SRA125" s="1538"/>
      <c r="SRB125" s="1845"/>
      <c r="SRC125" s="1538"/>
      <c r="SRD125" s="1845"/>
      <c r="SRE125" s="1538"/>
      <c r="SRF125" s="1845"/>
      <c r="SRG125" s="1538"/>
      <c r="SRH125" s="1845"/>
      <c r="SRI125" s="1538"/>
      <c r="SRJ125" s="1845"/>
      <c r="SRK125" s="1538"/>
      <c r="SRL125" s="1845"/>
      <c r="SRM125" s="1538"/>
      <c r="SRN125" s="1845"/>
      <c r="SRO125" s="1538"/>
      <c r="SRP125" s="1845"/>
      <c r="SRQ125" s="1538"/>
      <c r="SRR125" s="1845"/>
      <c r="SRS125" s="1538"/>
      <c r="SRT125" s="1845"/>
      <c r="SRU125" s="1538"/>
      <c r="SRV125" s="1845"/>
      <c r="SRW125" s="1538"/>
      <c r="SRX125" s="1845"/>
      <c r="SRY125" s="1538"/>
      <c r="SRZ125" s="1845"/>
      <c r="SSA125" s="1538"/>
      <c r="SSB125" s="1845"/>
      <c r="SSC125" s="1538"/>
      <c r="SSD125" s="1845"/>
      <c r="SSE125" s="1538"/>
      <c r="SSF125" s="1845"/>
      <c r="SSG125" s="1538"/>
      <c r="SSH125" s="1845"/>
      <c r="SSI125" s="1538"/>
      <c r="SSJ125" s="1845"/>
      <c r="SSK125" s="1538"/>
      <c r="SSL125" s="1845"/>
      <c r="SSM125" s="1538"/>
      <c r="SSN125" s="1845"/>
      <c r="SSO125" s="1538"/>
      <c r="SSP125" s="1845"/>
      <c r="SSQ125" s="1538"/>
      <c r="SSR125" s="1845"/>
      <c r="SSS125" s="1538"/>
      <c r="SST125" s="1845"/>
      <c r="SSU125" s="1538"/>
      <c r="SSV125" s="1845"/>
      <c r="SSW125" s="1538"/>
      <c r="SSX125" s="1845"/>
      <c r="SSY125" s="1538"/>
      <c r="SSZ125" s="1845"/>
      <c r="STA125" s="1538"/>
      <c r="STB125" s="1845"/>
      <c r="STC125" s="1538"/>
      <c r="STD125" s="1845"/>
      <c r="STE125" s="1538"/>
      <c r="STF125" s="1845"/>
      <c r="STG125" s="1538"/>
      <c r="STH125" s="1845"/>
      <c r="STI125" s="1538"/>
      <c r="STJ125" s="1845"/>
      <c r="STK125" s="1538"/>
      <c r="STL125" s="1845"/>
      <c r="STM125" s="1538"/>
      <c r="STN125" s="1845"/>
      <c r="STO125" s="1538"/>
      <c r="STP125" s="1845"/>
      <c r="STQ125" s="1538"/>
      <c r="STR125" s="1845"/>
      <c r="STS125" s="1538"/>
      <c r="STT125" s="1845"/>
      <c r="STU125" s="1538"/>
      <c r="STV125" s="1845"/>
      <c r="STW125" s="1538"/>
      <c r="STX125" s="1845"/>
      <c r="STY125" s="1538"/>
      <c r="STZ125" s="1845"/>
      <c r="SUA125" s="1538"/>
      <c r="SUB125" s="1845"/>
      <c r="SUC125" s="1538"/>
      <c r="SUD125" s="1845"/>
      <c r="SUE125" s="1538"/>
      <c r="SUF125" s="1845"/>
      <c r="SUG125" s="1538"/>
      <c r="SUH125" s="1845"/>
      <c r="SUI125" s="1538"/>
      <c r="SUJ125" s="1845"/>
      <c r="SUK125" s="1538"/>
      <c r="SUL125" s="1845"/>
      <c r="SUM125" s="1538"/>
      <c r="SUN125" s="1845"/>
      <c r="SUO125" s="1538"/>
      <c r="SUP125" s="1845"/>
      <c r="SUQ125" s="1538"/>
      <c r="SUR125" s="1845"/>
      <c r="SUS125" s="1538"/>
      <c r="SUT125" s="1845"/>
      <c r="SUU125" s="1538"/>
      <c r="SUV125" s="1845"/>
      <c r="SUW125" s="1538"/>
      <c r="SUX125" s="1845"/>
      <c r="SUY125" s="1538"/>
      <c r="SUZ125" s="1845"/>
      <c r="SVA125" s="1538"/>
      <c r="SVB125" s="1845"/>
      <c r="SVC125" s="1538"/>
      <c r="SVD125" s="1845"/>
      <c r="SVE125" s="1538"/>
      <c r="SVF125" s="1845"/>
      <c r="SVG125" s="1538"/>
      <c r="SVH125" s="1845"/>
      <c r="SVI125" s="1538"/>
      <c r="SVJ125" s="1845"/>
      <c r="SVK125" s="1538"/>
      <c r="SVL125" s="1845"/>
      <c r="SVM125" s="1538"/>
      <c r="SVN125" s="1845"/>
      <c r="SVO125" s="1538"/>
      <c r="SVP125" s="1845"/>
      <c r="SVQ125" s="1538"/>
      <c r="SVR125" s="1845"/>
      <c r="SVS125" s="1538"/>
      <c r="SVT125" s="1845"/>
      <c r="SVU125" s="1538"/>
      <c r="SVV125" s="1845"/>
      <c r="SVW125" s="1538"/>
      <c r="SVX125" s="1845"/>
      <c r="SVY125" s="1538"/>
      <c r="SVZ125" s="1845"/>
      <c r="SWA125" s="1538"/>
      <c r="SWB125" s="1845"/>
      <c r="SWC125" s="1538"/>
      <c r="SWD125" s="1845"/>
      <c r="SWE125" s="1538"/>
      <c r="SWF125" s="1845"/>
      <c r="SWG125" s="1538"/>
      <c r="SWH125" s="1845"/>
      <c r="SWI125" s="1538"/>
      <c r="SWJ125" s="1845"/>
      <c r="SWK125" s="1538"/>
      <c r="SWL125" s="1845"/>
      <c r="SWM125" s="1538"/>
      <c r="SWN125" s="1845"/>
      <c r="SWO125" s="1538"/>
      <c r="SWP125" s="1845"/>
      <c r="SWQ125" s="1538"/>
      <c r="SWR125" s="1845"/>
      <c r="SWS125" s="1538"/>
      <c r="SWT125" s="1845"/>
      <c r="SWU125" s="1538"/>
      <c r="SWV125" s="1845"/>
      <c r="SWW125" s="1538"/>
      <c r="SWX125" s="1845"/>
      <c r="SWY125" s="1538"/>
      <c r="SWZ125" s="1845"/>
      <c r="SXA125" s="1538"/>
      <c r="SXB125" s="1845"/>
      <c r="SXC125" s="1538"/>
      <c r="SXD125" s="1845"/>
      <c r="SXE125" s="1538"/>
      <c r="SXF125" s="1845"/>
      <c r="SXG125" s="1538"/>
      <c r="SXH125" s="1845"/>
      <c r="SXI125" s="1538"/>
      <c r="SXJ125" s="1845"/>
      <c r="SXK125" s="1538"/>
      <c r="SXL125" s="1845"/>
      <c r="SXM125" s="1538"/>
      <c r="SXN125" s="1845"/>
      <c r="SXO125" s="1538"/>
      <c r="SXP125" s="1845"/>
      <c r="SXQ125" s="1538"/>
      <c r="SXR125" s="1845"/>
      <c r="SXS125" s="1538"/>
      <c r="SXT125" s="1845"/>
      <c r="SXU125" s="1538"/>
      <c r="SXV125" s="1845"/>
      <c r="SXW125" s="1538"/>
      <c r="SXX125" s="1845"/>
      <c r="SXY125" s="1538"/>
      <c r="SXZ125" s="1845"/>
      <c r="SYA125" s="1538"/>
      <c r="SYB125" s="1845"/>
      <c r="SYC125" s="1538"/>
      <c r="SYD125" s="1845"/>
      <c r="SYE125" s="1538"/>
      <c r="SYF125" s="1845"/>
      <c r="SYG125" s="1538"/>
      <c r="SYH125" s="1845"/>
      <c r="SYI125" s="1538"/>
      <c r="SYJ125" s="1845"/>
      <c r="SYK125" s="1538"/>
      <c r="SYL125" s="1845"/>
      <c r="SYM125" s="1538"/>
      <c r="SYN125" s="1845"/>
      <c r="SYO125" s="1538"/>
      <c r="SYP125" s="1845"/>
      <c r="SYQ125" s="1538"/>
      <c r="SYR125" s="1845"/>
      <c r="SYS125" s="1538"/>
      <c r="SYT125" s="1845"/>
      <c r="SYU125" s="1538"/>
      <c r="SYV125" s="1845"/>
      <c r="SYW125" s="1538"/>
      <c r="SYX125" s="1845"/>
      <c r="SYY125" s="1538"/>
      <c r="SYZ125" s="1845"/>
      <c r="SZA125" s="1538"/>
      <c r="SZB125" s="1845"/>
      <c r="SZC125" s="1538"/>
      <c r="SZD125" s="1845"/>
      <c r="SZE125" s="1538"/>
      <c r="SZF125" s="1845"/>
      <c r="SZG125" s="1538"/>
      <c r="SZH125" s="1845"/>
      <c r="SZI125" s="1538"/>
      <c r="SZJ125" s="1845"/>
      <c r="SZK125" s="1538"/>
      <c r="SZL125" s="1845"/>
      <c r="SZM125" s="1538"/>
      <c r="SZN125" s="1845"/>
      <c r="SZO125" s="1538"/>
      <c r="SZP125" s="1845"/>
      <c r="SZQ125" s="1538"/>
      <c r="SZR125" s="1845"/>
      <c r="SZS125" s="1538"/>
      <c r="SZT125" s="1845"/>
      <c r="SZU125" s="1538"/>
      <c r="SZV125" s="1845"/>
      <c r="SZW125" s="1538"/>
      <c r="SZX125" s="1845"/>
      <c r="SZY125" s="1538"/>
      <c r="SZZ125" s="1845"/>
      <c r="TAA125" s="1538"/>
      <c r="TAB125" s="1845"/>
      <c r="TAC125" s="1538"/>
      <c r="TAD125" s="1845"/>
      <c r="TAE125" s="1538"/>
      <c r="TAF125" s="1845"/>
      <c r="TAG125" s="1538"/>
      <c r="TAH125" s="1845"/>
      <c r="TAI125" s="1538"/>
      <c r="TAJ125" s="1845"/>
      <c r="TAK125" s="1538"/>
      <c r="TAL125" s="1845"/>
      <c r="TAM125" s="1538"/>
      <c r="TAN125" s="1845"/>
      <c r="TAO125" s="1538"/>
      <c r="TAP125" s="1845"/>
      <c r="TAQ125" s="1538"/>
      <c r="TAR125" s="1845"/>
      <c r="TAS125" s="1538"/>
      <c r="TAT125" s="1845"/>
      <c r="TAU125" s="1538"/>
      <c r="TAV125" s="1845"/>
      <c r="TAW125" s="1538"/>
      <c r="TAX125" s="1845"/>
      <c r="TAY125" s="1538"/>
      <c r="TAZ125" s="1845"/>
      <c r="TBA125" s="1538"/>
      <c r="TBB125" s="1845"/>
      <c r="TBC125" s="1538"/>
      <c r="TBD125" s="1845"/>
      <c r="TBE125" s="1538"/>
      <c r="TBF125" s="1845"/>
      <c r="TBG125" s="1538"/>
      <c r="TBH125" s="1845"/>
      <c r="TBI125" s="1538"/>
      <c r="TBJ125" s="1845"/>
      <c r="TBK125" s="1538"/>
      <c r="TBL125" s="1845"/>
      <c r="TBM125" s="1538"/>
      <c r="TBN125" s="1845"/>
      <c r="TBO125" s="1538"/>
      <c r="TBP125" s="1845"/>
      <c r="TBQ125" s="1538"/>
      <c r="TBR125" s="1845"/>
      <c r="TBS125" s="1538"/>
      <c r="TBT125" s="1845"/>
      <c r="TBU125" s="1538"/>
      <c r="TBV125" s="1845"/>
      <c r="TBW125" s="1538"/>
      <c r="TBX125" s="1845"/>
      <c r="TBY125" s="1538"/>
      <c r="TBZ125" s="1845"/>
      <c r="TCA125" s="1538"/>
      <c r="TCB125" s="1845"/>
      <c r="TCC125" s="1538"/>
      <c r="TCD125" s="1845"/>
      <c r="TCE125" s="1538"/>
      <c r="TCF125" s="1845"/>
      <c r="TCG125" s="1538"/>
      <c r="TCH125" s="1845"/>
      <c r="TCI125" s="1538"/>
      <c r="TCJ125" s="1845"/>
      <c r="TCK125" s="1538"/>
      <c r="TCL125" s="1845"/>
      <c r="TCM125" s="1538"/>
      <c r="TCN125" s="1845"/>
      <c r="TCO125" s="1538"/>
      <c r="TCP125" s="1845"/>
      <c r="TCQ125" s="1538"/>
      <c r="TCR125" s="1845"/>
      <c r="TCS125" s="1538"/>
      <c r="TCT125" s="1845"/>
      <c r="TCU125" s="1538"/>
      <c r="TCV125" s="1845"/>
      <c r="TCW125" s="1538"/>
      <c r="TCX125" s="1845"/>
      <c r="TCY125" s="1538"/>
      <c r="TCZ125" s="1845"/>
      <c r="TDA125" s="1538"/>
      <c r="TDB125" s="1845"/>
      <c r="TDC125" s="1538"/>
      <c r="TDD125" s="1845"/>
      <c r="TDE125" s="1538"/>
      <c r="TDF125" s="1845"/>
      <c r="TDG125" s="1538"/>
      <c r="TDH125" s="1845"/>
      <c r="TDI125" s="1538"/>
      <c r="TDJ125" s="1845"/>
      <c r="TDK125" s="1538"/>
      <c r="TDL125" s="1845"/>
      <c r="TDM125" s="1538"/>
      <c r="TDN125" s="1845"/>
      <c r="TDO125" s="1538"/>
      <c r="TDP125" s="1845"/>
      <c r="TDQ125" s="1538"/>
      <c r="TDR125" s="1845"/>
      <c r="TDS125" s="1538"/>
      <c r="TDT125" s="1845"/>
      <c r="TDU125" s="1538"/>
      <c r="TDV125" s="1845"/>
      <c r="TDW125" s="1538"/>
      <c r="TDX125" s="1845"/>
      <c r="TDY125" s="1538"/>
      <c r="TDZ125" s="1845"/>
      <c r="TEA125" s="1538"/>
      <c r="TEB125" s="1845"/>
      <c r="TEC125" s="1538"/>
      <c r="TED125" s="1845"/>
      <c r="TEE125" s="1538"/>
      <c r="TEF125" s="1845"/>
      <c r="TEG125" s="1538"/>
      <c r="TEH125" s="1845"/>
      <c r="TEI125" s="1538"/>
      <c r="TEJ125" s="1845"/>
      <c r="TEK125" s="1538"/>
      <c r="TEL125" s="1845"/>
      <c r="TEM125" s="1538"/>
      <c r="TEN125" s="1845"/>
      <c r="TEO125" s="1538"/>
      <c r="TEP125" s="1845"/>
      <c r="TEQ125" s="1538"/>
      <c r="TER125" s="1845"/>
      <c r="TES125" s="1538"/>
      <c r="TET125" s="1845"/>
      <c r="TEU125" s="1538"/>
      <c r="TEV125" s="1845"/>
      <c r="TEW125" s="1538"/>
      <c r="TEX125" s="1845"/>
      <c r="TEY125" s="1538"/>
      <c r="TEZ125" s="1845"/>
      <c r="TFA125" s="1538"/>
      <c r="TFB125" s="1845"/>
      <c r="TFC125" s="1538"/>
      <c r="TFD125" s="1845"/>
      <c r="TFE125" s="1538"/>
      <c r="TFF125" s="1845"/>
      <c r="TFG125" s="1538"/>
      <c r="TFH125" s="1845"/>
      <c r="TFI125" s="1538"/>
      <c r="TFJ125" s="1845"/>
      <c r="TFK125" s="1538"/>
      <c r="TFL125" s="1845"/>
      <c r="TFM125" s="1538"/>
      <c r="TFN125" s="1845"/>
      <c r="TFO125" s="1538"/>
      <c r="TFP125" s="1845"/>
      <c r="TFQ125" s="1538"/>
      <c r="TFR125" s="1845"/>
      <c r="TFS125" s="1538"/>
      <c r="TFT125" s="1845"/>
      <c r="TFU125" s="1538"/>
      <c r="TFV125" s="1845"/>
      <c r="TFW125" s="1538"/>
      <c r="TFX125" s="1845"/>
      <c r="TFY125" s="1538"/>
      <c r="TFZ125" s="1845"/>
      <c r="TGA125" s="1538"/>
      <c r="TGB125" s="1845"/>
      <c r="TGC125" s="1538"/>
      <c r="TGD125" s="1845"/>
      <c r="TGE125" s="1538"/>
      <c r="TGF125" s="1845"/>
      <c r="TGG125" s="1538"/>
      <c r="TGH125" s="1845"/>
      <c r="TGI125" s="1538"/>
      <c r="TGJ125" s="1845"/>
      <c r="TGK125" s="1538"/>
      <c r="TGL125" s="1845"/>
      <c r="TGM125" s="1538"/>
      <c r="TGN125" s="1845"/>
      <c r="TGO125" s="1538"/>
      <c r="TGP125" s="1845"/>
      <c r="TGQ125" s="1538"/>
      <c r="TGR125" s="1845"/>
      <c r="TGS125" s="1538"/>
      <c r="TGT125" s="1845"/>
      <c r="TGU125" s="1538"/>
      <c r="TGV125" s="1845"/>
      <c r="TGW125" s="1538"/>
      <c r="TGX125" s="1845"/>
      <c r="TGY125" s="1538"/>
      <c r="TGZ125" s="1845"/>
      <c r="THA125" s="1538"/>
      <c r="THB125" s="1845"/>
      <c r="THC125" s="1538"/>
      <c r="THD125" s="1845"/>
      <c r="THE125" s="1538"/>
      <c r="THF125" s="1845"/>
      <c r="THG125" s="1538"/>
      <c r="THH125" s="1845"/>
      <c r="THI125" s="1538"/>
      <c r="THJ125" s="1845"/>
      <c r="THK125" s="1538"/>
      <c r="THL125" s="1845"/>
      <c r="THM125" s="1538"/>
      <c r="THN125" s="1845"/>
      <c r="THO125" s="1538"/>
      <c r="THP125" s="1845"/>
      <c r="THQ125" s="1538"/>
      <c r="THR125" s="1845"/>
      <c r="THS125" s="1538"/>
      <c r="THT125" s="1845"/>
      <c r="THU125" s="1538"/>
      <c r="THV125" s="1845"/>
      <c r="THW125" s="1538"/>
      <c r="THX125" s="1845"/>
      <c r="THY125" s="1538"/>
      <c r="THZ125" s="1845"/>
      <c r="TIA125" s="1538"/>
      <c r="TIB125" s="1845"/>
      <c r="TIC125" s="1538"/>
      <c r="TID125" s="1845"/>
      <c r="TIE125" s="1538"/>
      <c r="TIF125" s="1845"/>
      <c r="TIG125" s="1538"/>
      <c r="TIH125" s="1845"/>
      <c r="TII125" s="1538"/>
      <c r="TIJ125" s="1845"/>
      <c r="TIK125" s="1538"/>
      <c r="TIL125" s="1845"/>
      <c r="TIM125" s="1538"/>
      <c r="TIN125" s="1845"/>
      <c r="TIO125" s="1538"/>
      <c r="TIP125" s="1845"/>
      <c r="TIQ125" s="1538"/>
      <c r="TIR125" s="1845"/>
      <c r="TIS125" s="1538"/>
      <c r="TIT125" s="1845"/>
      <c r="TIU125" s="1538"/>
      <c r="TIV125" s="1845"/>
      <c r="TIW125" s="1538"/>
      <c r="TIX125" s="1845"/>
      <c r="TIY125" s="1538"/>
      <c r="TIZ125" s="1845"/>
      <c r="TJA125" s="1538"/>
      <c r="TJB125" s="1845"/>
      <c r="TJC125" s="1538"/>
      <c r="TJD125" s="1845"/>
      <c r="TJE125" s="1538"/>
      <c r="TJF125" s="1845"/>
      <c r="TJG125" s="1538"/>
      <c r="TJH125" s="1845"/>
      <c r="TJI125" s="1538"/>
      <c r="TJJ125" s="1845"/>
      <c r="TJK125" s="1538"/>
      <c r="TJL125" s="1845"/>
      <c r="TJM125" s="1538"/>
      <c r="TJN125" s="1845"/>
      <c r="TJO125" s="1538"/>
      <c r="TJP125" s="1845"/>
      <c r="TJQ125" s="1538"/>
      <c r="TJR125" s="1845"/>
      <c r="TJS125" s="1538"/>
      <c r="TJT125" s="1845"/>
      <c r="TJU125" s="1538"/>
      <c r="TJV125" s="1845"/>
      <c r="TJW125" s="1538"/>
      <c r="TJX125" s="1845"/>
      <c r="TJY125" s="1538"/>
      <c r="TJZ125" s="1845"/>
      <c r="TKA125" s="1538"/>
      <c r="TKB125" s="1845"/>
      <c r="TKC125" s="1538"/>
      <c r="TKD125" s="1845"/>
      <c r="TKE125" s="1538"/>
      <c r="TKF125" s="1845"/>
      <c r="TKG125" s="1538"/>
      <c r="TKH125" s="1845"/>
      <c r="TKI125" s="1538"/>
      <c r="TKJ125" s="1845"/>
      <c r="TKK125" s="1538"/>
      <c r="TKL125" s="1845"/>
      <c r="TKM125" s="1538"/>
      <c r="TKN125" s="1845"/>
      <c r="TKO125" s="1538"/>
      <c r="TKP125" s="1845"/>
      <c r="TKQ125" s="1538"/>
      <c r="TKR125" s="1845"/>
      <c r="TKS125" s="1538"/>
      <c r="TKT125" s="1845"/>
      <c r="TKU125" s="1538"/>
      <c r="TKV125" s="1845"/>
      <c r="TKW125" s="1538"/>
      <c r="TKX125" s="1845"/>
      <c r="TKY125" s="1538"/>
      <c r="TKZ125" s="1845"/>
      <c r="TLA125" s="1538"/>
      <c r="TLB125" s="1845"/>
      <c r="TLC125" s="1538"/>
      <c r="TLD125" s="1845"/>
      <c r="TLE125" s="1538"/>
      <c r="TLF125" s="1845"/>
      <c r="TLG125" s="1538"/>
      <c r="TLH125" s="1845"/>
      <c r="TLI125" s="1538"/>
      <c r="TLJ125" s="1845"/>
      <c r="TLK125" s="1538"/>
      <c r="TLL125" s="1845"/>
      <c r="TLM125" s="1538"/>
      <c r="TLN125" s="1845"/>
      <c r="TLO125" s="1538"/>
      <c r="TLP125" s="1845"/>
      <c r="TLQ125" s="1538"/>
      <c r="TLR125" s="1845"/>
      <c r="TLS125" s="1538"/>
      <c r="TLT125" s="1845"/>
      <c r="TLU125" s="1538"/>
      <c r="TLV125" s="1845"/>
      <c r="TLW125" s="1538"/>
      <c r="TLX125" s="1845"/>
      <c r="TLY125" s="1538"/>
      <c r="TLZ125" s="1845"/>
      <c r="TMA125" s="1538"/>
      <c r="TMB125" s="1845"/>
      <c r="TMC125" s="1538"/>
      <c r="TMD125" s="1845"/>
      <c r="TME125" s="1538"/>
      <c r="TMF125" s="1845"/>
      <c r="TMG125" s="1538"/>
      <c r="TMH125" s="1845"/>
      <c r="TMI125" s="1538"/>
      <c r="TMJ125" s="1845"/>
      <c r="TMK125" s="1538"/>
      <c r="TML125" s="1845"/>
      <c r="TMM125" s="1538"/>
      <c r="TMN125" s="1845"/>
      <c r="TMO125" s="1538"/>
      <c r="TMP125" s="1845"/>
      <c r="TMQ125" s="1538"/>
      <c r="TMR125" s="1845"/>
      <c r="TMS125" s="1538"/>
      <c r="TMT125" s="1845"/>
      <c r="TMU125" s="1538"/>
      <c r="TMV125" s="1845"/>
      <c r="TMW125" s="1538"/>
      <c r="TMX125" s="1845"/>
      <c r="TMY125" s="1538"/>
      <c r="TMZ125" s="1845"/>
      <c r="TNA125" s="1538"/>
      <c r="TNB125" s="1845"/>
      <c r="TNC125" s="1538"/>
      <c r="TND125" s="1845"/>
      <c r="TNE125" s="1538"/>
      <c r="TNF125" s="1845"/>
      <c r="TNG125" s="1538"/>
      <c r="TNH125" s="1845"/>
      <c r="TNI125" s="1538"/>
      <c r="TNJ125" s="1845"/>
      <c r="TNK125" s="1538"/>
      <c r="TNL125" s="1845"/>
      <c r="TNM125" s="1538"/>
      <c r="TNN125" s="1845"/>
      <c r="TNO125" s="1538"/>
      <c r="TNP125" s="1845"/>
      <c r="TNQ125" s="1538"/>
      <c r="TNR125" s="1845"/>
      <c r="TNS125" s="1538"/>
      <c r="TNT125" s="1845"/>
      <c r="TNU125" s="1538"/>
      <c r="TNV125" s="1845"/>
      <c r="TNW125" s="1538"/>
      <c r="TNX125" s="1845"/>
      <c r="TNY125" s="1538"/>
      <c r="TNZ125" s="1845"/>
      <c r="TOA125" s="1538"/>
      <c r="TOB125" s="1845"/>
      <c r="TOC125" s="1538"/>
      <c r="TOD125" s="1845"/>
      <c r="TOE125" s="1538"/>
      <c r="TOF125" s="1845"/>
      <c r="TOG125" s="1538"/>
      <c r="TOH125" s="1845"/>
      <c r="TOI125" s="1538"/>
      <c r="TOJ125" s="1845"/>
      <c r="TOK125" s="1538"/>
      <c r="TOL125" s="1845"/>
      <c r="TOM125" s="1538"/>
      <c r="TON125" s="1845"/>
      <c r="TOO125" s="1538"/>
      <c r="TOP125" s="1845"/>
      <c r="TOQ125" s="1538"/>
      <c r="TOR125" s="1845"/>
      <c r="TOS125" s="1538"/>
      <c r="TOT125" s="1845"/>
      <c r="TOU125" s="1538"/>
      <c r="TOV125" s="1845"/>
      <c r="TOW125" s="1538"/>
      <c r="TOX125" s="1845"/>
      <c r="TOY125" s="1538"/>
      <c r="TOZ125" s="1845"/>
      <c r="TPA125" s="1538"/>
      <c r="TPB125" s="1845"/>
      <c r="TPC125" s="1538"/>
      <c r="TPD125" s="1845"/>
      <c r="TPE125" s="1538"/>
      <c r="TPF125" s="1845"/>
      <c r="TPG125" s="1538"/>
      <c r="TPH125" s="1845"/>
      <c r="TPI125" s="1538"/>
      <c r="TPJ125" s="1845"/>
      <c r="TPK125" s="1538"/>
      <c r="TPL125" s="1845"/>
      <c r="TPM125" s="1538"/>
      <c r="TPN125" s="1845"/>
      <c r="TPO125" s="1538"/>
      <c r="TPP125" s="1845"/>
      <c r="TPQ125" s="1538"/>
      <c r="TPR125" s="1845"/>
      <c r="TPS125" s="1538"/>
      <c r="TPT125" s="1845"/>
      <c r="TPU125" s="1538"/>
      <c r="TPV125" s="1845"/>
      <c r="TPW125" s="1538"/>
      <c r="TPX125" s="1845"/>
      <c r="TPY125" s="1538"/>
      <c r="TPZ125" s="1845"/>
      <c r="TQA125" s="1538"/>
      <c r="TQB125" s="1845"/>
      <c r="TQC125" s="1538"/>
      <c r="TQD125" s="1845"/>
      <c r="TQE125" s="1538"/>
      <c r="TQF125" s="1845"/>
      <c r="TQG125" s="1538"/>
      <c r="TQH125" s="1845"/>
      <c r="TQI125" s="1538"/>
      <c r="TQJ125" s="1845"/>
      <c r="TQK125" s="1538"/>
      <c r="TQL125" s="1845"/>
      <c r="TQM125" s="1538"/>
      <c r="TQN125" s="1845"/>
      <c r="TQO125" s="1538"/>
      <c r="TQP125" s="1845"/>
      <c r="TQQ125" s="1538"/>
      <c r="TQR125" s="1845"/>
      <c r="TQS125" s="1538"/>
      <c r="TQT125" s="1845"/>
      <c r="TQU125" s="1538"/>
      <c r="TQV125" s="1845"/>
      <c r="TQW125" s="1538"/>
      <c r="TQX125" s="1845"/>
      <c r="TQY125" s="1538"/>
      <c r="TQZ125" s="1845"/>
      <c r="TRA125" s="1538"/>
      <c r="TRB125" s="1845"/>
      <c r="TRC125" s="1538"/>
      <c r="TRD125" s="1845"/>
      <c r="TRE125" s="1538"/>
      <c r="TRF125" s="1845"/>
      <c r="TRG125" s="1538"/>
      <c r="TRH125" s="1845"/>
      <c r="TRI125" s="1538"/>
      <c r="TRJ125" s="1845"/>
      <c r="TRK125" s="1538"/>
      <c r="TRL125" s="1845"/>
      <c r="TRM125" s="1538"/>
      <c r="TRN125" s="1845"/>
      <c r="TRO125" s="1538"/>
      <c r="TRP125" s="1845"/>
      <c r="TRQ125" s="1538"/>
      <c r="TRR125" s="1845"/>
      <c r="TRS125" s="1538"/>
      <c r="TRT125" s="1845"/>
      <c r="TRU125" s="1538"/>
      <c r="TRV125" s="1845"/>
      <c r="TRW125" s="1538"/>
      <c r="TRX125" s="1845"/>
      <c r="TRY125" s="1538"/>
      <c r="TRZ125" s="1845"/>
      <c r="TSA125" s="1538"/>
      <c r="TSB125" s="1845"/>
      <c r="TSC125" s="1538"/>
      <c r="TSD125" s="1845"/>
      <c r="TSE125" s="1538"/>
      <c r="TSF125" s="1845"/>
      <c r="TSG125" s="1538"/>
      <c r="TSH125" s="1845"/>
      <c r="TSI125" s="1538"/>
      <c r="TSJ125" s="1845"/>
      <c r="TSK125" s="1538"/>
      <c r="TSL125" s="1845"/>
      <c r="TSM125" s="1538"/>
      <c r="TSN125" s="1845"/>
      <c r="TSO125" s="1538"/>
      <c r="TSP125" s="1845"/>
      <c r="TSQ125" s="1538"/>
      <c r="TSR125" s="1845"/>
      <c r="TSS125" s="1538"/>
      <c r="TST125" s="1845"/>
      <c r="TSU125" s="1538"/>
      <c r="TSV125" s="1845"/>
      <c r="TSW125" s="1538"/>
      <c r="TSX125" s="1845"/>
      <c r="TSY125" s="1538"/>
      <c r="TSZ125" s="1845"/>
      <c r="TTA125" s="1538"/>
      <c r="TTB125" s="1845"/>
      <c r="TTC125" s="1538"/>
      <c r="TTD125" s="1845"/>
      <c r="TTE125" s="1538"/>
      <c r="TTF125" s="1845"/>
      <c r="TTG125" s="1538"/>
      <c r="TTH125" s="1845"/>
      <c r="TTI125" s="1538"/>
      <c r="TTJ125" s="1845"/>
      <c r="TTK125" s="1538"/>
      <c r="TTL125" s="1845"/>
      <c r="TTM125" s="1538"/>
      <c r="TTN125" s="1845"/>
      <c r="TTO125" s="1538"/>
      <c r="TTP125" s="1845"/>
      <c r="TTQ125" s="1538"/>
      <c r="TTR125" s="1845"/>
      <c r="TTS125" s="1538"/>
      <c r="TTT125" s="1845"/>
      <c r="TTU125" s="1538"/>
      <c r="TTV125" s="1845"/>
      <c r="TTW125" s="1538"/>
      <c r="TTX125" s="1845"/>
      <c r="TTY125" s="1538"/>
      <c r="TTZ125" s="1845"/>
      <c r="TUA125" s="1538"/>
      <c r="TUB125" s="1845"/>
      <c r="TUC125" s="1538"/>
      <c r="TUD125" s="1845"/>
      <c r="TUE125" s="1538"/>
      <c r="TUF125" s="1845"/>
      <c r="TUG125" s="1538"/>
      <c r="TUH125" s="1845"/>
      <c r="TUI125" s="1538"/>
      <c r="TUJ125" s="1845"/>
      <c r="TUK125" s="1538"/>
      <c r="TUL125" s="1845"/>
      <c r="TUM125" s="1538"/>
      <c r="TUN125" s="1845"/>
      <c r="TUO125" s="1538"/>
      <c r="TUP125" s="1845"/>
      <c r="TUQ125" s="1538"/>
      <c r="TUR125" s="1845"/>
      <c r="TUS125" s="1538"/>
      <c r="TUT125" s="1845"/>
      <c r="TUU125" s="1538"/>
      <c r="TUV125" s="1845"/>
      <c r="TUW125" s="1538"/>
      <c r="TUX125" s="1845"/>
      <c r="TUY125" s="1538"/>
      <c r="TUZ125" s="1845"/>
      <c r="TVA125" s="1538"/>
      <c r="TVB125" s="1845"/>
      <c r="TVC125" s="1538"/>
      <c r="TVD125" s="1845"/>
      <c r="TVE125" s="1538"/>
      <c r="TVF125" s="1845"/>
      <c r="TVG125" s="1538"/>
      <c r="TVH125" s="1845"/>
      <c r="TVI125" s="1538"/>
      <c r="TVJ125" s="1845"/>
      <c r="TVK125" s="1538"/>
      <c r="TVL125" s="1845"/>
      <c r="TVM125" s="1538"/>
      <c r="TVN125" s="1845"/>
      <c r="TVO125" s="1538"/>
      <c r="TVP125" s="1845"/>
      <c r="TVQ125" s="1538"/>
      <c r="TVR125" s="1845"/>
      <c r="TVS125" s="1538"/>
      <c r="TVT125" s="1845"/>
      <c r="TVU125" s="1538"/>
      <c r="TVV125" s="1845"/>
      <c r="TVW125" s="1538"/>
      <c r="TVX125" s="1845"/>
      <c r="TVY125" s="1538"/>
      <c r="TVZ125" s="1845"/>
      <c r="TWA125" s="1538"/>
      <c r="TWB125" s="1845"/>
      <c r="TWC125" s="1538"/>
      <c r="TWD125" s="1845"/>
      <c r="TWE125" s="1538"/>
      <c r="TWF125" s="1845"/>
      <c r="TWG125" s="1538"/>
      <c r="TWH125" s="1845"/>
      <c r="TWI125" s="1538"/>
      <c r="TWJ125" s="1845"/>
      <c r="TWK125" s="1538"/>
      <c r="TWL125" s="1845"/>
      <c r="TWM125" s="1538"/>
      <c r="TWN125" s="1845"/>
      <c r="TWO125" s="1538"/>
      <c r="TWP125" s="1845"/>
      <c r="TWQ125" s="1538"/>
      <c r="TWR125" s="1845"/>
      <c r="TWS125" s="1538"/>
      <c r="TWT125" s="1845"/>
      <c r="TWU125" s="1538"/>
      <c r="TWV125" s="1845"/>
      <c r="TWW125" s="1538"/>
      <c r="TWX125" s="1845"/>
      <c r="TWY125" s="1538"/>
      <c r="TWZ125" s="1845"/>
      <c r="TXA125" s="1538"/>
      <c r="TXB125" s="1845"/>
      <c r="TXC125" s="1538"/>
      <c r="TXD125" s="1845"/>
      <c r="TXE125" s="1538"/>
      <c r="TXF125" s="1845"/>
      <c r="TXG125" s="1538"/>
      <c r="TXH125" s="1845"/>
      <c r="TXI125" s="1538"/>
      <c r="TXJ125" s="1845"/>
      <c r="TXK125" s="1538"/>
      <c r="TXL125" s="1845"/>
      <c r="TXM125" s="1538"/>
      <c r="TXN125" s="1845"/>
      <c r="TXO125" s="1538"/>
      <c r="TXP125" s="1845"/>
      <c r="TXQ125" s="1538"/>
      <c r="TXR125" s="1845"/>
      <c r="TXS125" s="1538"/>
      <c r="TXT125" s="1845"/>
      <c r="TXU125" s="1538"/>
      <c r="TXV125" s="1845"/>
      <c r="TXW125" s="1538"/>
      <c r="TXX125" s="1845"/>
      <c r="TXY125" s="1538"/>
      <c r="TXZ125" s="1845"/>
      <c r="TYA125" s="1538"/>
      <c r="TYB125" s="1845"/>
      <c r="TYC125" s="1538"/>
      <c r="TYD125" s="1845"/>
      <c r="TYE125" s="1538"/>
      <c r="TYF125" s="1845"/>
      <c r="TYG125" s="1538"/>
      <c r="TYH125" s="1845"/>
      <c r="TYI125" s="1538"/>
      <c r="TYJ125" s="1845"/>
      <c r="TYK125" s="1538"/>
      <c r="TYL125" s="1845"/>
      <c r="TYM125" s="1538"/>
      <c r="TYN125" s="1845"/>
      <c r="TYO125" s="1538"/>
      <c r="TYP125" s="1845"/>
      <c r="TYQ125" s="1538"/>
      <c r="TYR125" s="1845"/>
      <c r="TYS125" s="1538"/>
      <c r="TYT125" s="1845"/>
      <c r="TYU125" s="1538"/>
      <c r="TYV125" s="1845"/>
      <c r="TYW125" s="1538"/>
      <c r="TYX125" s="1845"/>
      <c r="TYY125" s="1538"/>
      <c r="TYZ125" s="1845"/>
      <c r="TZA125" s="1538"/>
      <c r="TZB125" s="1845"/>
      <c r="TZC125" s="1538"/>
      <c r="TZD125" s="1845"/>
      <c r="TZE125" s="1538"/>
      <c r="TZF125" s="1845"/>
      <c r="TZG125" s="1538"/>
      <c r="TZH125" s="1845"/>
      <c r="TZI125" s="1538"/>
      <c r="TZJ125" s="1845"/>
      <c r="TZK125" s="1538"/>
      <c r="TZL125" s="1845"/>
      <c r="TZM125" s="1538"/>
      <c r="TZN125" s="1845"/>
      <c r="TZO125" s="1538"/>
      <c r="TZP125" s="1845"/>
      <c r="TZQ125" s="1538"/>
      <c r="TZR125" s="1845"/>
      <c r="TZS125" s="1538"/>
      <c r="TZT125" s="1845"/>
      <c r="TZU125" s="1538"/>
      <c r="TZV125" s="1845"/>
      <c r="TZW125" s="1538"/>
      <c r="TZX125" s="1845"/>
      <c r="TZY125" s="1538"/>
      <c r="TZZ125" s="1845"/>
      <c r="UAA125" s="1538"/>
      <c r="UAB125" s="1845"/>
      <c r="UAC125" s="1538"/>
      <c r="UAD125" s="1845"/>
      <c r="UAE125" s="1538"/>
      <c r="UAF125" s="1845"/>
      <c r="UAG125" s="1538"/>
      <c r="UAH125" s="1845"/>
      <c r="UAI125" s="1538"/>
      <c r="UAJ125" s="1845"/>
      <c r="UAK125" s="1538"/>
      <c r="UAL125" s="1845"/>
      <c r="UAM125" s="1538"/>
      <c r="UAN125" s="1845"/>
      <c r="UAO125" s="1538"/>
      <c r="UAP125" s="1845"/>
      <c r="UAQ125" s="1538"/>
      <c r="UAR125" s="1845"/>
      <c r="UAS125" s="1538"/>
      <c r="UAT125" s="1845"/>
      <c r="UAU125" s="1538"/>
      <c r="UAV125" s="1845"/>
      <c r="UAW125" s="1538"/>
      <c r="UAX125" s="1845"/>
      <c r="UAY125" s="1538"/>
      <c r="UAZ125" s="1845"/>
      <c r="UBA125" s="1538"/>
      <c r="UBB125" s="1845"/>
      <c r="UBC125" s="1538"/>
      <c r="UBD125" s="1845"/>
      <c r="UBE125" s="1538"/>
      <c r="UBF125" s="1845"/>
      <c r="UBG125" s="1538"/>
      <c r="UBH125" s="1845"/>
      <c r="UBI125" s="1538"/>
      <c r="UBJ125" s="1845"/>
      <c r="UBK125" s="1538"/>
      <c r="UBL125" s="1845"/>
      <c r="UBM125" s="1538"/>
      <c r="UBN125" s="1845"/>
      <c r="UBO125" s="1538"/>
      <c r="UBP125" s="1845"/>
      <c r="UBQ125" s="1538"/>
      <c r="UBR125" s="1845"/>
      <c r="UBS125" s="1538"/>
      <c r="UBT125" s="1845"/>
      <c r="UBU125" s="1538"/>
      <c r="UBV125" s="1845"/>
      <c r="UBW125" s="1538"/>
      <c r="UBX125" s="1845"/>
      <c r="UBY125" s="1538"/>
      <c r="UBZ125" s="1845"/>
      <c r="UCA125" s="1538"/>
      <c r="UCB125" s="1845"/>
      <c r="UCC125" s="1538"/>
      <c r="UCD125" s="1845"/>
      <c r="UCE125" s="1538"/>
      <c r="UCF125" s="1845"/>
      <c r="UCG125" s="1538"/>
      <c r="UCH125" s="1845"/>
      <c r="UCI125" s="1538"/>
      <c r="UCJ125" s="1845"/>
      <c r="UCK125" s="1538"/>
      <c r="UCL125" s="1845"/>
      <c r="UCM125" s="1538"/>
      <c r="UCN125" s="1845"/>
      <c r="UCO125" s="1538"/>
      <c r="UCP125" s="1845"/>
      <c r="UCQ125" s="1538"/>
      <c r="UCR125" s="1845"/>
      <c r="UCS125" s="1538"/>
      <c r="UCT125" s="1845"/>
      <c r="UCU125" s="1538"/>
      <c r="UCV125" s="1845"/>
      <c r="UCW125" s="1538"/>
      <c r="UCX125" s="1845"/>
      <c r="UCY125" s="1538"/>
      <c r="UCZ125" s="1845"/>
      <c r="UDA125" s="1538"/>
      <c r="UDB125" s="1845"/>
      <c r="UDC125" s="1538"/>
      <c r="UDD125" s="1845"/>
      <c r="UDE125" s="1538"/>
      <c r="UDF125" s="1845"/>
      <c r="UDG125" s="1538"/>
      <c r="UDH125" s="1845"/>
      <c r="UDI125" s="1538"/>
      <c r="UDJ125" s="1845"/>
      <c r="UDK125" s="1538"/>
      <c r="UDL125" s="1845"/>
      <c r="UDM125" s="1538"/>
      <c r="UDN125" s="1845"/>
      <c r="UDO125" s="1538"/>
      <c r="UDP125" s="1845"/>
      <c r="UDQ125" s="1538"/>
      <c r="UDR125" s="1845"/>
      <c r="UDS125" s="1538"/>
      <c r="UDT125" s="1845"/>
      <c r="UDU125" s="1538"/>
      <c r="UDV125" s="1845"/>
      <c r="UDW125" s="1538"/>
      <c r="UDX125" s="1845"/>
      <c r="UDY125" s="1538"/>
      <c r="UDZ125" s="1845"/>
      <c r="UEA125" s="1538"/>
      <c r="UEB125" s="1845"/>
      <c r="UEC125" s="1538"/>
      <c r="UED125" s="1845"/>
      <c r="UEE125" s="1538"/>
      <c r="UEF125" s="1845"/>
      <c r="UEG125" s="1538"/>
      <c r="UEH125" s="1845"/>
      <c r="UEI125" s="1538"/>
      <c r="UEJ125" s="1845"/>
      <c r="UEK125" s="1538"/>
      <c r="UEL125" s="1845"/>
      <c r="UEM125" s="1538"/>
      <c r="UEN125" s="1845"/>
      <c r="UEO125" s="1538"/>
      <c r="UEP125" s="1845"/>
      <c r="UEQ125" s="1538"/>
      <c r="UER125" s="1845"/>
      <c r="UES125" s="1538"/>
      <c r="UET125" s="1845"/>
      <c r="UEU125" s="1538"/>
      <c r="UEV125" s="1845"/>
      <c r="UEW125" s="1538"/>
      <c r="UEX125" s="1845"/>
      <c r="UEY125" s="1538"/>
      <c r="UEZ125" s="1845"/>
      <c r="UFA125" s="1538"/>
      <c r="UFB125" s="1845"/>
      <c r="UFC125" s="1538"/>
      <c r="UFD125" s="1845"/>
      <c r="UFE125" s="1538"/>
      <c r="UFF125" s="1845"/>
      <c r="UFG125" s="1538"/>
      <c r="UFH125" s="1845"/>
      <c r="UFI125" s="1538"/>
      <c r="UFJ125" s="1845"/>
      <c r="UFK125" s="1538"/>
      <c r="UFL125" s="1845"/>
      <c r="UFM125" s="1538"/>
      <c r="UFN125" s="1845"/>
      <c r="UFO125" s="1538"/>
      <c r="UFP125" s="1845"/>
      <c r="UFQ125" s="1538"/>
      <c r="UFR125" s="1845"/>
      <c r="UFS125" s="1538"/>
      <c r="UFT125" s="1845"/>
      <c r="UFU125" s="1538"/>
      <c r="UFV125" s="1845"/>
      <c r="UFW125" s="1538"/>
      <c r="UFX125" s="1845"/>
      <c r="UFY125" s="1538"/>
      <c r="UFZ125" s="1845"/>
      <c r="UGA125" s="1538"/>
      <c r="UGB125" s="1845"/>
      <c r="UGC125" s="1538"/>
      <c r="UGD125" s="1845"/>
      <c r="UGE125" s="1538"/>
      <c r="UGF125" s="1845"/>
      <c r="UGG125" s="1538"/>
      <c r="UGH125" s="1845"/>
      <c r="UGI125" s="1538"/>
      <c r="UGJ125" s="1845"/>
      <c r="UGK125" s="1538"/>
      <c r="UGL125" s="1845"/>
      <c r="UGM125" s="1538"/>
      <c r="UGN125" s="1845"/>
      <c r="UGO125" s="1538"/>
      <c r="UGP125" s="1845"/>
      <c r="UGQ125" s="1538"/>
      <c r="UGR125" s="1845"/>
      <c r="UGS125" s="1538"/>
      <c r="UGT125" s="1845"/>
      <c r="UGU125" s="1538"/>
      <c r="UGV125" s="1845"/>
      <c r="UGW125" s="1538"/>
      <c r="UGX125" s="1845"/>
      <c r="UGY125" s="1538"/>
      <c r="UGZ125" s="1845"/>
      <c r="UHA125" s="1538"/>
      <c r="UHB125" s="1845"/>
      <c r="UHC125" s="1538"/>
      <c r="UHD125" s="1845"/>
      <c r="UHE125" s="1538"/>
      <c r="UHF125" s="1845"/>
      <c r="UHG125" s="1538"/>
      <c r="UHH125" s="1845"/>
      <c r="UHI125" s="1538"/>
      <c r="UHJ125" s="1845"/>
      <c r="UHK125" s="1538"/>
      <c r="UHL125" s="1845"/>
      <c r="UHM125" s="1538"/>
      <c r="UHN125" s="1845"/>
      <c r="UHO125" s="1538"/>
      <c r="UHP125" s="1845"/>
      <c r="UHQ125" s="1538"/>
      <c r="UHR125" s="1845"/>
      <c r="UHS125" s="1538"/>
      <c r="UHT125" s="1845"/>
      <c r="UHU125" s="1538"/>
      <c r="UHV125" s="1845"/>
      <c r="UHW125" s="1538"/>
      <c r="UHX125" s="1845"/>
      <c r="UHY125" s="1538"/>
      <c r="UHZ125" s="1845"/>
      <c r="UIA125" s="1538"/>
      <c r="UIB125" s="1845"/>
      <c r="UIC125" s="1538"/>
      <c r="UID125" s="1845"/>
      <c r="UIE125" s="1538"/>
      <c r="UIF125" s="1845"/>
      <c r="UIG125" s="1538"/>
      <c r="UIH125" s="1845"/>
      <c r="UII125" s="1538"/>
      <c r="UIJ125" s="1845"/>
      <c r="UIK125" s="1538"/>
      <c r="UIL125" s="1845"/>
      <c r="UIM125" s="1538"/>
      <c r="UIN125" s="1845"/>
      <c r="UIO125" s="1538"/>
      <c r="UIP125" s="1845"/>
      <c r="UIQ125" s="1538"/>
      <c r="UIR125" s="1845"/>
      <c r="UIS125" s="1538"/>
      <c r="UIT125" s="1845"/>
      <c r="UIU125" s="1538"/>
      <c r="UIV125" s="1845"/>
      <c r="UIW125" s="1538"/>
      <c r="UIX125" s="1845"/>
      <c r="UIY125" s="1538"/>
      <c r="UIZ125" s="1845"/>
      <c r="UJA125" s="1538"/>
      <c r="UJB125" s="1845"/>
      <c r="UJC125" s="1538"/>
      <c r="UJD125" s="1845"/>
      <c r="UJE125" s="1538"/>
      <c r="UJF125" s="1845"/>
      <c r="UJG125" s="1538"/>
      <c r="UJH125" s="1845"/>
      <c r="UJI125" s="1538"/>
      <c r="UJJ125" s="1845"/>
      <c r="UJK125" s="1538"/>
      <c r="UJL125" s="1845"/>
      <c r="UJM125" s="1538"/>
      <c r="UJN125" s="1845"/>
      <c r="UJO125" s="1538"/>
      <c r="UJP125" s="1845"/>
      <c r="UJQ125" s="1538"/>
      <c r="UJR125" s="1845"/>
      <c r="UJS125" s="1538"/>
      <c r="UJT125" s="1845"/>
      <c r="UJU125" s="1538"/>
      <c r="UJV125" s="1845"/>
      <c r="UJW125" s="1538"/>
      <c r="UJX125" s="1845"/>
      <c r="UJY125" s="1538"/>
      <c r="UJZ125" s="1845"/>
      <c r="UKA125" s="1538"/>
      <c r="UKB125" s="1845"/>
      <c r="UKC125" s="1538"/>
      <c r="UKD125" s="1845"/>
      <c r="UKE125" s="1538"/>
      <c r="UKF125" s="1845"/>
      <c r="UKG125" s="1538"/>
      <c r="UKH125" s="1845"/>
      <c r="UKI125" s="1538"/>
      <c r="UKJ125" s="1845"/>
      <c r="UKK125" s="1538"/>
      <c r="UKL125" s="1845"/>
      <c r="UKM125" s="1538"/>
      <c r="UKN125" s="1845"/>
      <c r="UKO125" s="1538"/>
      <c r="UKP125" s="1845"/>
      <c r="UKQ125" s="1538"/>
      <c r="UKR125" s="1845"/>
      <c r="UKS125" s="1538"/>
      <c r="UKT125" s="1845"/>
      <c r="UKU125" s="1538"/>
      <c r="UKV125" s="1845"/>
      <c r="UKW125" s="1538"/>
      <c r="UKX125" s="1845"/>
      <c r="UKY125" s="1538"/>
      <c r="UKZ125" s="1845"/>
      <c r="ULA125" s="1538"/>
      <c r="ULB125" s="1845"/>
      <c r="ULC125" s="1538"/>
      <c r="ULD125" s="1845"/>
      <c r="ULE125" s="1538"/>
      <c r="ULF125" s="1845"/>
      <c r="ULG125" s="1538"/>
      <c r="ULH125" s="1845"/>
      <c r="ULI125" s="1538"/>
      <c r="ULJ125" s="1845"/>
      <c r="ULK125" s="1538"/>
      <c r="ULL125" s="1845"/>
      <c r="ULM125" s="1538"/>
      <c r="ULN125" s="1845"/>
      <c r="ULO125" s="1538"/>
      <c r="ULP125" s="1845"/>
      <c r="ULQ125" s="1538"/>
      <c r="ULR125" s="1845"/>
      <c r="ULS125" s="1538"/>
      <c r="ULT125" s="1845"/>
      <c r="ULU125" s="1538"/>
      <c r="ULV125" s="1845"/>
      <c r="ULW125" s="1538"/>
      <c r="ULX125" s="1845"/>
      <c r="ULY125" s="1538"/>
      <c r="ULZ125" s="1845"/>
      <c r="UMA125" s="1538"/>
      <c r="UMB125" s="1845"/>
      <c r="UMC125" s="1538"/>
      <c r="UMD125" s="1845"/>
      <c r="UME125" s="1538"/>
      <c r="UMF125" s="1845"/>
      <c r="UMG125" s="1538"/>
      <c r="UMH125" s="1845"/>
      <c r="UMI125" s="1538"/>
      <c r="UMJ125" s="1845"/>
      <c r="UMK125" s="1538"/>
      <c r="UML125" s="1845"/>
      <c r="UMM125" s="1538"/>
      <c r="UMN125" s="1845"/>
      <c r="UMO125" s="1538"/>
      <c r="UMP125" s="1845"/>
      <c r="UMQ125" s="1538"/>
      <c r="UMR125" s="1845"/>
      <c r="UMS125" s="1538"/>
      <c r="UMT125" s="1845"/>
      <c r="UMU125" s="1538"/>
      <c r="UMV125" s="1845"/>
      <c r="UMW125" s="1538"/>
      <c r="UMX125" s="1845"/>
      <c r="UMY125" s="1538"/>
      <c r="UMZ125" s="1845"/>
      <c r="UNA125" s="1538"/>
      <c r="UNB125" s="1845"/>
      <c r="UNC125" s="1538"/>
      <c r="UND125" s="1845"/>
      <c r="UNE125" s="1538"/>
      <c r="UNF125" s="1845"/>
      <c r="UNG125" s="1538"/>
      <c r="UNH125" s="1845"/>
      <c r="UNI125" s="1538"/>
      <c r="UNJ125" s="1845"/>
      <c r="UNK125" s="1538"/>
      <c r="UNL125" s="1845"/>
      <c r="UNM125" s="1538"/>
      <c r="UNN125" s="1845"/>
      <c r="UNO125" s="1538"/>
      <c r="UNP125" s="1845"/>
      <c r="UNQ125" s="1538"/>
      <c r="UNR125" s="1845"/>
      <c r="UNS125" s="1538"/>
      <c r="UNT125" s="1845"/>
      <c r="UNU125" s="1538"/>
      <c r="UNV125" s="1845"/>
      <c r="UNW125" s="1538"/>
      <c r="UNX125" s="1845"/>
      <c r="UNY125" s="1538"/>
      <c r="UNZ125" s="1845"/>
      <c r="UOA125" s="1538"/>
      <c r="UOB125" s="1845"/>
      <c r="UOC125" s="1538"/>
      <c r="UOD125" s="1845"/>
      <c r="UOE125" s="1538"/>
      <c r="UOF125" s="1845"/>
      <c r="UOG125" s="1538"/>
      <c r="UOH125" s="1845"/>
      <c r="UOI125" s="1538"/>
      <c r="UOJ125" s="1845"/>
      <c r="UOK125" s="1538"/>
      <c r="UOL125" s="1845"/>
      <c r="UOM125" s="1538"/>
      <c r="UON125" s="1845"/>
      <c r="UOO125" s="1538"/>
      <c r="UOP125" s="1845"/>
      <c r="UOQ125" s="1538"/>
      <c r="UOR125" s="1845"/>
      <c r="UOS125" s="1538"/>
      <c r="UOT125" s="1845"/>
      <c r="UOU125" s="1538"/>
      <c r="UOV125" s="1845"/>
      <c r="UOW125" s="1538"/>
      <c r="UOX125" s="1845"/>
      <c r="UOY125" s="1538"/>
      <c r="UOZ125" s="1845"/>
      <c r="UPA125" s="1538"/>
      <c r="UPB125" s="1845"/>
      <c r="UPC125" s="1538"/>
      <c r="UPD125" s="1845"/>
      <c r="UPE125" s="1538"/>
      <c r="UPF125" s="1845"/>
      <c r="UPG125" s="1538"/>
      <c r="UPH125" s="1845"/>
      <c r="UPI125" s="1538"/>
      <c r="UPJ125" s="1845"/>
      <c r="UPK125" s="1538"/>
      <c r="UPL125" s="1845"/>
      <c r="UPM125" s="1538"/>
      <c r="UPN125" s="1845"/>
      <c r="UPO125" s="1538"/>
      <c r="UPP125" s="1845"/>
      <c r="UPQ125" s="1538"/>
      <c r="UPR125" s="1845"/>
      <c r="UPS125" s="1538"/>
      <c r="UPT125" s="1845"/>
      <c r="UPU125" s="1538"/>
      <c r="UPV125" s="1845"/>
      <c r="UPW125" s="1538"/>
      <c r="UPX125" s="1845"/>
      <c r="UPY125" s="1538"/>
      <c r="UPZ125" s="1845"/>
      <c r="UQA125" s="1538"/>
      <c r="UQB125" s="1845"/>
      <c r="UQC125" s="1538"/>
      <c r="UQD125" s="1845"/>
      <c r="UQE125" s="1538"/>
      <c r="UQF125" s="1845"/>
      <c r="UQG125" s="1538"/>
      <c r="UQH125" s="1845"/>
      <c r="UQI125" s="1538"/>
      <c r="UQJ125" s="1845"/>
      <c r="UQK125" s="1538"/>
      <c r="UQL125" s="1845"/>
      <c r="UQM125" s="1538"/>
      <c r="UQN125" s="1845"/>
      <c r="UQO125" s="1538"/>
      <c r="UQP125" s="1845"/>
      <c r="UQQ125" s="1538"/>
      <c r="UQR125" s="1845"/>
      <c r="UQS125" s="1538"/>
      <c r="UQT125" s="1845"/>
      <c r="UQU125" s="1538"/>
      <c r="UQV125" s="1845"/>
      <c r="UQW125" s="1538"/>
      <c r="UQX125" s="1845"/>
      <c r="UQY125" s="1538"/>
      <c r="UQZ125" s="1845"/>
      <c r="URA125" s="1538"/>
      <c r="URB125" s="1845"/>
      <c r="URC125" s="1538"/>
      <c r="URD125" s="1845"/>
      <c r="URE125" s="1538"/>
      <c r="URF125" s="1845"/>
      <c r="URG125" s="1538"/>
      <c r="URH125" s="1845"/>
      <c r="URI125" s="1538"/>
      <c r="URJ125" s="1845"/>
      <c r="URK125" s="1538"/>
      <c r="URL125" s="1845"/>
      <c r="URM125" s="1538"/>
      <c r="URN125" s="1845"/>
      <c r="URO125" s="1538"/>
      <c r="URP125" s="1845"/>
      <c r="URQ125" s="1538"/>
      <c r="URR125" s="1845"/>
      <c r="URS125" s="1538"/>
      <c r="URT125" s="1845"/>
      <c r="URU125" s="1538"/>
      <c r="URV125" s="1845"/>
      <c r="URW125" s="1538"/>
      <c r="URX125" s="1845"/>
      <c r="URY125" s="1538"/>
      <c r="URZ125" s="1845"/>
      <c r="USA125" s="1538"/>
      <c r="USB125" s="1845"/>
      <c r="USC125" s="1538"/>
      <c r="USD125" s="1845"/>
      <c r="USE125" s="1538"/>
      <c r="USF125" s="1845"/>
      <c r="USG125" s="1538"/>
      <c r="USH125" s="1845"/>
      <c r="USI125" s="1538"/>
      <c r="USJ125" s="1845"/>
      <c r="USK125" s="1538"/>
      <c r="USL125" s="1845"/>
      <c r="USM125" s="1538"/>
      <c r="USN125" s="1845"/>
      <c r="USO125" s="1538"/>
      <c r="USP125" s="1845"/>
      <c r="USQ125" s="1538"/>
      <c r="USR125" s="1845"/>
      <c r="USS125" s="1538"/>
      <c r="UST125" s="1845"/>
      <c r="USU125" s="1538"/>
      <c r="USV125" s="1845"/>
      <c r="USW125" s="1538"/>
      <c r="USX125" s="1845"/>
      <c r="USY125" s="1538"/>
      <c r="USZ125" s="1845"/>
      <c r="UTA125" s="1538"/>
      <c r="UTB125" s="1845"/>
      <c r="UTC125" s="1538"/>
      <c r="UTD125" s="1845"/>
      <c r="UTE125" s="1538"/>
      <c r="UTF125" s="1845"/>
      <c r="UTG125" s="1538"/>
      <c r="UTH125" s="1845"/>
      <c r="UTI125" s="1538"/>
      <c r="UTJ125" s="1845"/>
      <c r="UTK125" s="1538"/>
      <c r="UTL125" s="1845"/>
      <c r="UTM125" s="1538"/>
      <c r="UTN125" s="1845"/>
      <c r="UTO125" s="1538"/>
      <c r="UTP125" s="1845"/>
      <c r="UTQ125" s="1538"/>
      <c r="UTR125" s="1845"/>
      <c r="UTS125" s="1538"/>
      <c r="UTT125" s="1845"/>
      <c r="UTU125" s="1538"/>
      <c r="UTV125" s="1845"/>
      <c r="UTW125" s="1538"/>
      <c r="UTX125" s="1845"/>
      <c r="UTY125" s="1538"/>
      <c r="UTZ125" s="1845"/>
      <c r="UUA125" s="1538"/>
      <c r="UUB125" s="1845"/>
      <c r="UUC125" s="1538"/>
      <c r="UUD125" s="1845"/>
      <c r="UUE125" s="1538"/>
      <c r="UUF125" s="1845"/>
      <c r="UUG125" s="1538"/>
      <c r="UUH125" s="1845"/>
      <c r="UUI125" s="1538"/>
      <c r="UUJ125" s="1845"/>
      <c r="UUK125" s="1538"/>
      <c r="UUL125" s="1845"/>
      <c r="UUM125" s="1538"/>
      <c r="UUN125" s="1845"/>
      <c r="UUO125" s="1538"/>
      <c r="UUP125" s="1845"/>
      <c r="UUQ125" s="1538"/>
      <c r="UUR125" s="1845"/>
      <c r="UUS125" s="1538"/>
      <c r="UUT125" s="1845"/>
      <c r="UUU125" s="1538"/>
      <c r="UUV125" s="1845"/>
      <c r="UUW125" s="1538"/>
      <c r="UUX125" s="1845"/>
      <c r="UUY125" s="1538"/>
      <c r="UUZ125" s="1845"/>
      <c r="UVA125" s="1538"/>
      <c r="UVB125" s="1845"/>
      <c r="UVC125" s="1538"/>
      <c r="UVD125" s="1845"/>
      <c r="UVE125" s="1538"/>
      <c r="UVF125" s="1845"/>
      <c r="UVG125" s="1538"/>
      <c r="UVH125" s="1845"/>
      <c r="UVI125" s="1538"/>
      <c r="UVJ125" s="1845"/>
      <c r="UVK125" s="1538"/>
      <c r="UVL125" s="1845"/>
      <c r="UVM125" s="1538"/>
      <c r="UVN125" s="1845"/>
      <c r="UVO125" s="1538"/>
      <c r="UVP125" s="1845"/>
      <c r="UVQ125" s="1538"/>
      <c r="UVR125" s="1845"/>
      <c r="UVS125" s="1538"/>
      <c r="UVT125" s="1845"/>
      <c r="UVU125" s="1538"/>
      <c r="UVV125" s="1845"/>
      <c r="UVW125" s="1538"/>
      <c r="UVX125" s="1845"/>
      <c r="UVY125" s="1538"/>
      <c r="UVZ125" s="1845"/>
      <c r="UWA125" s="1538"/>
      <c r="UWB125" s="1845"/>
      <c r="UWC125" s="1538"/>
      <c r="UWD125" s="1845"/>
      <c r="UWE125" s="1538"/>
      <c r="UWF125" s="1845"/>
      <c r="UWG125" s="1538"/>
      <c r="UWH125" s="1845"/>
      <c r="UWI125" s="1538"/>
      <c r="UWJ125" s="1845"/>
      <c r="UWK125" s="1538"/>
      <c r="UWL125" s="1845"/>
      <c r="UWM125" s="1538"/>
      <c r="UWN125" s="1845"/>
      <c r="UWO125" s="1538"/>
      <c r="UWP125" s="1845"/>
      <c r="UWQ125" s="1538"/>
      <c r="UWR125" s="1845"/>
      <c r="UWS125" s="1538"/>
      <c r="UWT125" s="1845"/>
      <c r="UWU125" s="1538"/>
      <c r="UWV125" s="1845"/>
      <c r="UWW125" s="1538"/>
      <c r="UWX125" s="1845"/>
      <c r="UWY125" s="1538"/>
      <c r="UWZ125" s="1845"/>
      <c r="UXA125" s="1538"/>
      <c r="UXB125" s="1845"/>
      <c r="UXC125" s="1538"/>
      <c r="UXD125" s="1845"/>
      <c r="UXE125" s="1538"/>
      <c r="UXF125" s="1845"/>
      <c r="UXG125" s="1538"/>
      <c r="UXH125" s="1845"/>
      <c r="UXI125" s="1538"/>
      <c r="UXJ125" s="1845"/>
      <c r="UXK125" s="1538"/>
      <c r="UXL125" s="1845"/>
      <c r="UXM125" s="1538"/>
      <c r="UXN125" s="1845"/>
      <c r="UXO125" s="1538"/>
      <c r="UXP125" s="1845"/>
      <c r="UXQ125" s="1538"/>
      <c r="UXR125" s="1845"/>
      <c r="UXS125" s="1538"/>
      <c r="UXT125" s="1845"/>
      <c r="UXU125" s="1538"/>
      <c r="UXV125" s="1845"/>
      <c r="UXW125" s="1538"/>
      <c r="UXX125" s="1845"/>
      <c r="UXY125" s="1538"/>
      <c r="UXZ125" s="1845"/>
      <c r="UYA125" s="1538"/>
      <c r="UYB125" s="1845"/>
      <c r="UYC125" s="1538"/>
      <c r="UYD125" s="1845"/>
      <c r="UYE125" s="1538"/>
      <c r="UYF125" s="1845"/>
      <c r="UYG125" s="1538"/>
      <c r="UYH125" s="1845"/>
      <c r="UYI125" s="1538"/>
      <c r="UYJ125" s="1845"/>
      <c r="UYK125" s="1538"/>
      <c r="UYL125" s="1845"/>
      <c r="UYM125" s="1538"/>
      <c r="UYN125" s="1845"/>
      <c r="UYO125" s="1538"/>
      <c r="UYP125" s="1845"/>
      <c r="UYQ125" s="1538"/>
      <c r="UYR125" s="1845"/>
      <c r="UYS125" s="1538"/>
      <c r="UYT125" s="1845"/>
      <c r="UYU125" s="1538"/>
      <c r="UYV125" s="1845"/>
      <c r="UYW125" s="1538"/>
      <c r="UYX125" s="1845"/>
      <c r="UYY125" s="1538"/>
      <c r="UYZ125" s="1845"/>
      <c r="UZA125" s="1538"/>
      <c r="UZB125" s="1845"/>
      <c r="UZC125" s="1538"/>
      <c r="UZD125" s="1845"/>
      <c r="UZE125" s="1538"/>
      <c r="UZF125" s="1845"/>
      <c r="UZG125" s="1538"/>
      <c r="UZH125" s="1845"/>
      <c r="UZI125" s="1538"/>
      <c r="UZJ125" s="1845"/>
      <c r="UZK125" s="1538"/>
      <c r="UZL125" s="1845"/>
      <c r="UZM125" s="1538"/>
      <c r="UZN125" s="1845"/>
      <c r="UZO125" s="1538"/>
      <c r="UZP125" s="1845"/>
      <c r="UZQ125" s="1538"/>
      <c r="UZR125" s="1845"/>
      <c r="UZS125" s="1538"/>
      <c r="UZT125" s="1845"/>
      <c r="UZU125" s="1538"/>
      <c r="UZV125" s="1845"/>
      <c r="UZW125" s="1538"/>
      <c r="UZX125" s="1845"/>
      <c r="UZY125" s="1538"/>
      <c r="UZZ125" s="1845"/>
      <c r="VAA125" s="1538"/>
      <c r="VAB125" s="1845"/>
      <c r="VAC125" s="1538"/>
      <c r="VAD125" s="1845"/>
      <c r="VAE125" s="1538"/>
      <c r="VAF125" s="1845"/>
      <c r="VAG125" s="1538"/>
      <c r="VAH125" s="1845"/>
      <c r="VAI125" s="1538"/>
      <c r="VAJ125" s="1845"/>
      <c r="VAK125" s="1538"/>
      <c r="VAL125" s="1845"/>
      <c r="VAM125" s="1538"/>
      <c r="VAN125" s="1845"/>
      <c r="VAO125" s="1538"/>
      <c r="VAP125" s="1845"/>
      <c r="VAQ125" s="1538"/>
      <c r="VAR125" s="1845"/>
      <c r="VAS125" s="1538"/>
      <c r="VAT125" s="1845"/>
      <c r="VAU125" s="1538"/>
      <c r="VAV125" s="1845"/>
      <c r="VAW125" s="1538"/>
      <c r="VAX125" s="1845"/>
      <c r="VAY125" s="1538"/>
      <c r="VAZ125" s="1845"/>
      <c r="VBA125" s="1538"/>
      <c r="VBB125" s="1845"/>
      <c r="VBC125" s="1538"/>
      <c r="VBD125" s="1845"/>
      <c r="VBE125" s="1538"/>
      <c r="VBF125" s="1845"/>
      <c r="VBG125" s="1538"/>
      <c r="VBH125" s="1845"/>
      <c r="VBI125" s="1538"/>
      <c r="VBJ125" s="1845"/>
      <c r="VBK125" s="1538"/>
      <c r="VBL125" s="1845"/>
      <c r="VBM125" s="1538"/>
      <c r="VBN125" s="1845"/>
      <c r="VBO125" s="1538"/>
      <c r="VBP125" s="1845"/>
      <c r="VBQ125" s="1538"/>
      <c r="VBR125" s="1845"/>
      <c r="VBS125" s="1538"/>
      <c r="VBT125" s="1845"/>
      <c r="VBU125" s="1538"/>
      <c r="VBV125" s="1845"/>
      <c r="VBW125" s="1538"/>
      <c r="VBX125" s="1845"/>
      <c r="VBY125" s="1538"/>
      <c r="VBZ125" s="1845"/>
      <c r="VCA125" s="1538"/>
      <c r="VCB125" s="1845"/>
      <c r="VCC125" s="1538"/>
      <c r="VCD125" s="1845"/>
      <c r="VCE125" s="1538"/>
      <c r="VCF125" s="1845"/>
      <c r="VCG125" s="1538"/>
      <c r="VCH125" s="1845"/>
      <c r="VCI125" s="1538"/>
      <c r="VCJ125" s="1845"/>
      <c r="VCK125" s="1538"/>
      <c r="VCL125" s="1845"/>
      <c r="VCM125" s="1538"/>
      <c r="VCN125" s="1845"/>
      <c r="VCO125" s="1538"/>
      <c r="VCP125" s="1845"/>
      <c r="VCQ125" s="1538"/>
      <c r="VCR125" s="1845"/>
      <c r="VCS125" s="1538"/>
      <c r="VCT125" s="1845"/>
      <c r="VCU125" s="1538"/>
      <c r="VCV125" s="1845"/>
      <c r="VCW125" s="1538"/>
      <c r="VCX125" s="1845"/>
      <c r="VCY125" s="1538"/>
      <c r="VCZ125" s="1845"/>
      <c r="VDA125" s="1538"/>
      <c r="VDB125" s="1845"/>
      <c r="VDC125" s="1538"/>
      <c r="VDD125" s="1845"/>
      <c r="VDE125" s="1538"/>
      <c r="VDF125" s="1845"/>
      <c r="VDG125" s="1538"/>
      <c r="VDH125" s="1845"/>
      <c r="VDI125" s="1538"/>
      <c r="VDJ125" s="1845"/>
      <c r="VDK125" s="1538"/>
      <c r="VDL125" s="1845"/>
      <c r="VDM125" s="1538"/>
      <c r="VDN125" s="1845"/>
      <c r="VDO125" s="1538"/>
      <c r="VDP125" s="1845"/>
      <c r="VDQ125" s="1538"/>
      <c r="VDR125" s="1845"/>
      <c r="VDS125" s="1538"/>
      <c r="VDT125" s="1845"/>
      <c r="VDU125" s="1538"/>
      <c r="VDV125" s="1845"/>
      <c r="VDW125" s="1538"/>
      <c r="VDX125" s="1845"/>
      <c r="VDY125" s="1538"/>
      <c r="VDZ125" s="1845"/>
      <c r="VEA125" s="1538"/>
      <c r="VEB125" s="1845"/>
      <c r="VEC125" s="1538"/>
      <c r="VED125" s="1845"/>
      <c r="VEE125" s="1538"/>
      <c r="VEF125" s="1845"/>
      <c r="VEG125" s="1538"/>
      <c r="VEH125" s="1845"/>
      <c r="VEI125" s="1538"/>
      <c r="VEJ125" s="1845"/>
      <c r="VEK125" s="1538"/>
      <c r="VEL125" s="1845"/>
      <c r="VEM125" s="1538"/>
      <c r="VEN125" s="1845"/>
      <c r="VEO125" s="1538"/>
      <c r="VEP125" s="1845"/>
      <c r="VEQ125" s="1538"/>
      <c r="VER125" s="1845"/>
      <c r="VES125" s="1538"/>
      <c r="VET125" s="1845"/>
      <c r="VEU125" s="1538"/>
      <c r="VEV125" s="1845"/>
      <c r="VEW125" s="1538"/>
      <c r="VEX125" s="1845"/>
      <c r="VEY125" s="1538"/>
      <c r="VEZ125" s="1845"/>
      <c r="VFA125" s="1538"/>
      <c r="VFB125" s="1845"/>
      <c r="VFC125" s="1538"/>
      <c r="VFD125" s="1845"/>
      <c r="VFE125" s="1538"/>
      <c r="VFF125" s="1845"/>
      <c r="VFG125" s="1538"/>
      <c r="VFH125" s="1845"/>
      <c r="VFI125" s="1538"/>
      <c r="VFJ125" s="1845"/>
      <c r="VFK125" s="1538"/>
      <c r="VFL125" s="1845"/>
      <c r="VFM125" s="1538"/>
      <c r="VFN125" s="1845"/>
      <c r="VFO125" s="1538"/>
      <c r="VFP125" s="1845"/>
      <c r="VFQ125" s="1538"/>
      <c r="VFR125" s="1845"/>
      <c r="VFS125" s="1538"/>
      <c r="VFT125" s="1845"/>
      <c r="VFU125" s="1538"/>
      <c r="VFV125" s="1845"/>
      <c r="VFW125" s="1538"/>
      <c r="VFX125" s="1845"/>
      <c r="VFY125" s="1538"/>
      <c r="VFZ125" s="1845"/>
      <c r="VGA125" s="1538"/>
      <c r="VGB125" s="1845"/>
      <c r="VGC125" s="1538"/>
      <c r="VGD125" s="1845"/>
      <c r="VGE125" s="1538"/>
      <c r="VGF125" s="1845"/>
      <c r="VGG125" s="1538"/>
      <c r="VGH125" s="1845"/>
      <c r="VGI125" s="1538"/>
      <c r="VGJ125" s="1845"/>
      <c r="VGK125" s="1538"/>
      <c r="VGL125" s="1845"/>
      <c r="VGM125" s="1538"/>
      <c r="VGN125" s="1845"/>
      <c r="VGO125" s="1538"/>
      <c r="VGP125" s="1845"/>
      <c r="VGQ125" s="1538"/>
      <c r="VGR125" s="1845"/>
      <c r="VGS125" s="1538"/>
      <c r="VGT125" s="1845"/>
      <c r="VGU125" s="1538"/>
      <c r="VGV125" s="1845"/>
      <c r="VGW125" s="1538"/>
      <c r="VGX125" s="1845"/>
      <c r="VGY125" s="1538"/>
      <c r="VGZ125" s="1845"/>
      <c r="VHA125" s="1538"/>
      <c r="VHB125" s="1845"/>
      <c r="VHC125" s="1538"/>
      <c r="VHD125" s="1845"/>
      <c r="VHE125" s="1538"/>
      <c r="VHF125" s="1845"/>
      <c r="VHG125" s="1538"/>
      <c r="VHH125" s="1845"/>
      <c r="VHI125" s="1538"/>
      <c r="VHJ125" s="1845"/>
      <c r="VHK125" s="1538"/>
      <c r="VHL125" s="1845"/>
      <c r="VHM125" s="1538"/>
      <c r="VHN125" s="1845"/>
      <c r="VHO125" s="1538"/>
      <c r="VHP125" s="1845"/>
      <c r="VHQ125" s="1538"/>
      <c r="VHR125" s="1845"/>
      <c r="VHS125" s="1538"/>
      <c r="VHT125" s="1845"/>
      <c r="VHU125" s="1538"/>
      <c r="VHV125" s="1845"/>
      <c r="VHW125" s="1538"/>
      <c r="VHX125" s="1845"/>
      <c r="VHY125" s="1538"/>
      <c r="VHZ125" s="1845"/>
      <c r="VIA125" s="1538"/>
      <c r="VIB125" s="1845"/>
      <c r="VIC125" s="1538"/>
      <c r="VID125" s="1845"/>
      <c r="VIE125" s="1538"/>
      <c r="VIF125" s="1845"/>
      <c r="VIG125" s="1538"/>
      <c r="VIH125" s="1845"/>
      <c r="VII125" s="1538"/>
      <c r="VIJ125" s="1845"/>
      <c r="VIK125" s="1538"/>
      <c r="VIL125" s="1845"/>
      <c r="VIM125" s="1538"/>
      <c r="VIN125" s="1845"/>
      <c r="VIO125" s="1538"/>
      <c r="VIP125" s="1845"/>
      <c r="VIQ125" s="1538"/>
      <c r="VIR125" s="1845"/>
      <c r="VIS125" s="1538"/>
      <c r="VIT125" s="1845"/>
      <c r="VIU125" s="1538"/>
      <c r="VIV125" s="1845"/>
      <c r="VIW125" s="1538"/>
      <c r="VIX125" s="1845"/>
      <c r="VIY125" s="1538"/>
      <c r="VIZ125" s="1845"/>
      <c r="VJA125" s="1538"/>
      <c r="VJB125" s="1845"/>
      <c r="VJC125" s="1538"/>
      <c r="VJD125" s="1845"/>
      <c r="VJE125" s="1538"/>
      <c r="VJF125" s="1845"/>
      <c r="VJG125" s="1538"/>
      <c r="VJH125" s="1845"/>
      <c r="VJI125" s="1538"/>
      <c r="VJJ125" s="1845"/>
      <c r="VJK125" s="1538"/>
      <c r="VJL125" s="1845"/>
      <c r="VJM125" s="1538"/>
      <c r="VJN125" s="1845"/>
      <c r="VJO125" s="1538"/>
      <c r="VJP125" s="1845"/>
      <c r="VJQ125" s="1538"/>
      <c r="VJR125" s="1845"/>
      <c r="VJS125" s="1538"/>
      <c r="VJT125" s="1845"/>
      <c r="VJU125" s="1538"/>
      <c r="VJV125" s="1845"/>
      <c r="VJW125" s="1538"/>
      <c r="VJX125" s="1845"/>
      <c r="VJY125" s="1538"/>
      <c r="VJZ125" s="1845"/>
      <c r="VKA125" s="1538"/>
      <c r="VKB125" s="1845"/>
      <c r="VKC125" s="1538"/>
      <c r="VKD125" s="1845"/>
      <c r="VKE125" s="1538"/>
      <c r="VKF125" s="1845"/>
      <c r="VKG125" s="1538"/>
      <c r="VKH125" s="1845"/>
      <c r="VKI125" s="1538"/>
      <c r="VKJ125" s="1845"/>
      <c r="VKK125" s="1538"/>
      <c r="VKL125" s="1845"/>
      <c r="VKM125" s="1538"/>
      <c r="VKN125" s="1845"/>
      <c r="VKO125" s="1538"/>
      <c r="VKP125" s="1845"/>
      <c r="VKQ125" s="1538"/>
      <c r="VKR125" s="1845"/>
      <c r="VKS125" s="1538"/>
      <c r="VKT125" s="1845"/>
      <c r="VKU125" s="1538"/>
      <c r="VKV125" s="1845"/>
      <c r="VKW125" s="1538"/>
      <c r="VKX125" s="1845"/>
      <c r="VKY125" s="1538"/>
      <c r="VKZ125" s="1845"/>
      <c r="VLA125" s="1538"/>
      <c r="VLB125" s="1845"/>
      <c r="VLC125" s="1538"/>
      <c r="VLD125" s="1845"/>
      <c r="VLE125" s="1538"/>
      <c r="VLF125" s="1845"/>
      <c r="VLG125" s="1538"/>
      <c r="VLH125" s="1845"/>
      <c r="VLI125" s="1538"/>
      <c r="VLJ125" s="1845"/>
      <c r="VLK125" s="1538"/>
      <c r="VLL125" s="1845"/>
      <c r="VLM125" s="1538"/>
      <c r="VLN125" s="1845"/>
      <c r="VLO125" s="1538"/>
      <c r="VLP125" s="1845"/>
      <c r="VLQ125" s="1538"/>
      <c r="VLR125" s="1845"/>
      <c r="VLS125" s="1538"/>
      <c r="VLT125" s="1845"/>
      <c r="VLU125" s="1538"/>
      <c r="VLV125" s="1845"/>
      <c r="VLW125" s="1538"/>
      <c r="VLX125" s="1845"/>
      <c r="VLY125" s="1538"/>
      <c r="VLZ125" s="1845"/>
      <c r="VMA125" s="1538"/>
      <c r="VMB125" s="1845"/>
      <c r="VMC125" s="1538"/>
      <c r="VMD125" s="1845"/>
      <c r="VME125" s="1538"/>
      <c r="VMF125" s="1845"/>
      <c r="VMG125" s="1538"/>
      <c r="VMH125" s="1845"/>
      <c r="VMI125" s="1538"/>
      <c r="VMJ125" s="1845"/>
      <c r="VMK125" s="1538"/>
      <c r="VML125" s="1845"/>
      <c r="VMM125" s="1538"/>
      <c r="VMN125" s="1845"/>
      <c r="VMO125" s="1538"/>
      <c r="VMP125" s="1845"/>
      <c r="VMQ125" s="1538"/>
      <c r="VMR125" s="1845"/>
      <c r="VMS125" s="1538"/>
      <c r="VMT125" s="1845"/>
      <c r="VMU125" s="1538"/>
      <c r="VMV125" s="1845"/>
      <c r="VMW125" s="1538"/>
      <c r="VMX125" s="1845"/>
      <c r="VMY125" s="1538"/>
      <c r="VMZ125" s="1845"/>
      <c r="VNA125" s="1538"/>
      <c r="VNB125" s="1845"/>
      <c r="VNC125" s="1538"/>
      <c r="VND125" s="1845"/>
      <c r="VNE125" s="1538"/>
      <c r="VNF125" s="1845"/>
      <c r="VNG125" s="1538"/>
      <c r="VNH125" s="1845"/>
      <c r="VNI125" s="1538"/>
      <c r="VNJ125" s="1845"/>
      <c r="VNK125" s="1538"/>
      <c r="VNL125" s="1845"/>
      <c r="VNM125" s="1538"/>
      <c r="VNN125" s="1845"/>
      <c r="VNO125" s="1538"/>
      <c r="VNP125" s="1845"/>
      <c r="VNQ125" s="1538"/>
      <c r="VNR125" s="1845"/>
      <c r="VNS125" s="1538"/>
      <c r="VNT125" s="1845"/>
      <c r="VNU125" s="1538"/>
      <c r="VNV125" s="1845"/>
      <c r="VNW125" s="1538"/>
      <c r="VNX125" s="1845"/>
      <c r="VNY125" s="1538"/>
      <c r="VNZ125" s="1845"/>
      <c r="VOA125" s="1538"/>
      <c r="VOB125" s="1845"/>
      <c r="VOC125" s="1538"/>
      <c r="VOD125" s="1845"/>
      <c r="VOE125" s="1538"/>
      <c r="VOF125" s="1845"/>
      <c r="VOG125" s="1538"/>
      <c r="VOH125" s="1845"/>
      <c r="VOI125" s="1538"/>
      <c r="VOJ125" s="1845"/>
      <c r="VOK125" s="1538"/>
      <c r="VOL125" s="1845"/>
      <c r="VOM125" s="1538"/>
      <c r="VON125" s="1845"/>
      <c r="VOO125" s="1538"/>
      <c r="VOP125" s="1845"/>
      <c r="VOQ125" s="1538"/>
      <c r="VOR125" s="1845"/>
      <c r="VOS125" s="1538"/>
      <c r="VOT125" s="1845"/>
      <c r="VOU125" s="1538"/>
      <c r="VOV125" s="1845"/>
      <c r="VOW125" s="1538"/>
      <c r="VOX125" s="1845"/>
      <c r="VOY125" s="1538"/>
      <c r="VOZ125" s="1845"/>
      <c r="VPA125" s="1538"/>
      <c r="VPB125" s="1845"/>
      <c r="VPC125" s="1538"/>
      <c r="VPD125" s="1845"/>
      <c r="VPE125" s="1538"/>
      <c r="VPF125" s="1845"/>
      <c r="VPG125" s="1538"/>
      <c r="VPH125" s="1845"/>
      <c r="VPI125" s="1538"/>
      <c r="VPJ125" s="1845"/>
      <c r="VPK125" s="1538"/>
      <c r="VPL125" s="1845"/>
      <c r="VPM125" s="1538"/>
      <c r="VPN125" s="1845"/>
      <c r="VPO125" s="1538"/>
      <c r="VPP125" s="1845"/>
      <c r="VPQ125" s="1538"/>
      <c r="VPR125" s="1845"/>
      <c r="VPS125" s="1538"/>
      <c r="VPT125" s="1845"/>
      <c r="VPU125" s="1538"/>
      <c r="VPV125" s="1845"/>
      <c r="VPW125" s="1538"/>
      <c r="VPX125" s="1845"/>
      <c r="VPY125" s="1538"/>
      <c r="VPZ125" s="1845"/>
      <c r="VQA125" s="1538"/>
      <c r="VQB125" s="1845"/>
      <c r="VQC125" s="1538"/>
      <c r="VQD125" s="1845"/>
      <c r="VQE125" s="1538"/>
      <c r="VQF125" s="1845"/>
      <c r="VQG125" s="1538"/>
      <c r="VQH125" s="1845"/>
      <c r="VQI125" s="1538"/>
      <c r="VQJ125" s="1845"/>
      <c r="VQK125" s="1538"/>
      <c r="VQL125" s="1845"/>
      <c r="VQM125" s="1538"/>
      <c r="VQN125" s="1845"/>
      <c r="VQO125" s="1538"/>
      <c r="VQP125" s="1845"/>
      <c r="VQQ125" s="1538"/>
      <c r="VQR125" s="1845"/>
      <c r="VQS125" s="1538"/>
      <c r="VQT125" s="1845"/>
      <c r="VQU125" s="1538"/>
      <c r="VQV125" s="1845"/>
      <c r="VQW125" s="1538"/>
      <c r="VQX125" s="1845"/>
      <c r="VQY125" s="1538"/>
      <c r="VQZ125" s="1845"/>
      <c r="VRA125" s="1538"/>
      <c r="VRB125" s="1845"/>
      <c r="VRC125" s="1538"/>
      <c r="VRD125" s="1845"/>
      <c r="VRE125" s="1538"/>
      <c r="VRF125" s="1845"/>
      <c r="VRG125" s="1538"/>
      <c r="VRH125" s="1845"/>
      <c r="VRI125" s="1538"/>
      <c r="VRJ125" s="1845"/>
      <c r="VRK125" s="1538"/>
      <c r="VRL125" s="1845"/>
      <c r="VRM125" s="1538"/>
      <c r="VRN125" s="1845"/>
      <c r="VRO125" s="1538"/>
      <c r="VRP125" s="1845"/>
      <c r="VRQ125" s="1538"/>
      <c r="VRR125" s="1845"/>
      <c r="VRS125" s="1538"/>
      <c r="VRT125" s="1845"/>
      <c r="VRU125" s="1538"/>
      <c r="VRV125" s="1845"/>
      <c r="VRW125" s="1538"/>
      <c r="VRX125" s="1845"/>
      <c r="VRY125" s="1538"/>
      <c r="VRZ125" s="1845"/>
      <c r="VSA125" s="1538"/>
      <c r="VSB125" s="1845"/>
      <c r="VSC125" s="1538"/>
      <c r="VSD125" s="1845"/>
      <c r="VSE125" s="1538"/>
      <c r="VSF125" s="1845"/>
      <c r="VSG125" s="1538"/>
      <c r="VSH125" s="1845"/>
      <c r="VSI125" s="1538"/>
      <c r="VSJ125" s="1845"/>
      <c r="VSK125" s="1538"/>
      <c r="VSL125" s="1845"/>
      <c r="VSM125" s="1538"/>
      <c r="VSN125" s="1845"/>
      <c r="VSO125" s="1538"/>
      <c r="VSP125" s="1845"/>
      <c r="VSQ125" s="1538"/>
      <c r="VSR125" s="1845"/>
      <c r="VSS125" s="1538"/>
      <c r="VST125" s="1845"/>
      <c r="VSU125" s="1538"/>
      <c r="VSV125" s="1845"/>
      <c r="VSW125" s="1538"/>
      <c r="VSX125" s="1845"/>
      <c r="VSY125" s="1538"/>
      <c r="VSZ125" s="1845"/>
      <c r="VTA125" s="1538"/>
      <c r="VTB125" s="1845"/>
      <c r="VTC125" s="1538"/>
      <c r="VTD125" s="1845"/>
      <c r="VTE125" s="1538"/>
      <c r="VTF125" s="1845"/>
      <c r="VTG125" s="1538"/>
      <c r="VTH125" s="1845"/>
      <c r="VTI125" s="1538"/>
      <c r="VTJ125" s="1845"/>
      <c r="VTK125" s="1538"/>
      <c r="VTL125" s="1845"/>
      <c r="VTM125" s="1538"/>
      <c r="VTN125" s="1845"/>
      <c r="VTO125" s="1538"/>
      <c r="VTP125" s="1845"/>
      <c r="VTQ125" s="1538"/>
      <c r="VTR125" s="1845"/>
      <c r="VTS125" s="1538"/>
      <c r="VTT125" s="1845"/>
      <c r="VTU125" s="1538"/>
      <c r="VTV125" s="1845"/>
      <c r="VTW125" s="1538"/>
      <c r="VTX125" s="1845"/>
      <c r="VTY125" s="1538"/>
      <c r="VTZ125" s="1845"/>
      <c r="VUA125" s="1538"/>
      <c r="VUB125" s="1845"/>
      <c r="VUC125" s="1538"/>
      <c r="VUD125" s="1845"/>
      <c r="VUE125" s="1538"/>
      <c r="VUF125" s="1845"/>
      <c r="VUG125" s="1538"/>
      <c r="VUH125" s="1845"/>
      <c r="VUI125" s="1538"/>
      <c r="VUJ125" s="1845"/>
      <c r="VUK125" s="1538"/>
      <c r="VUL125" s="1845"/>
      <c r="VUM125" s="1538"/>
      <c r="VUN125" s="1845"/>
      <c r="VUO125" s="1538"/>
      <c r="VUP125" s="1845"/>
      <c r="VUQ125" s="1538"/>
      <c r="VUR125" s="1845"/>
      <c r="VUS125" s="1538"/>
      <c r="VUT125" s="1845"/>
      <c r="VUU125" s="1538"/>
      <c r="VUV125" s="1845"/>
      <c r="VUW125" s="1538"/>
      <c r="VUX125" s="1845"/>
      <c r="VUY125" s="1538"/>
      <c r="VUZ125" s="1845"/>
      <c r="VVA125" s="1538"/>
      <c r="VVB125" s="1845"/>
      <c r="VVC125" s="1538"/>
      <c r="VVD125" s="1845"/>
      <c r="VVE125" s="1538"/>
      <c r="VVF125" s="1845"/>
      <c r="VVG125" s="1538"/>
      <c r="VVH125" s="1845"/>
      <c r="VVI125" s="1538"/>
      <c r="VVJ125" s="1845"/>
      <c r="VVK125" s="1538"/>
      <c r="VVL125" s="1845"/>
      <c r="VVM125" s="1538"/>
      <c r="VVN125" s="1845"/>
      <c r="VVO125" s="1538"/>
      <c r="VVP125" s="1845"/>
      <c r="VVQ125" s="1538"/>
      <c r="VVR125" s="1845"/>
      <c r="VVS125" s="1538"/>
      <c r="VVT125" s="1845"/>
      <c r="VVU125" s="1538"/>
      <c r="VVV125" s="1845"/>
      <c r="VVW125" s="1538"/>
      <c r="VVX125" s="1845"/>
      <c r="VVY125" s="1538"/>
      <c r="VVZ125" s="1845"/>
      <c r="VWA125" s="1538"/>
      <c r="VWB125" s="1845"/>
      <c r="VWC125" s="1538"/>
      <c r="VWD125" s="1845"/>
      <c r="VWE125" s="1538"/>
      <c r="VWF125" s="1845"/>
      <c r="VWG125" s="1538"/>
      <c r="VWH125" s="1845"/>
      <c r="VWI125" s="1538"/>
      <c r="VWJ125" s="1845"/>
      <c r="VWK125" s="1538"/>
      <c r="VWL125" s="1845"/>
      <c r="VWM125" s="1538"/>
      <c r="VWN125" s="1845"/>
      <c r="VWO125" s="1538"/>
      <c r="VWP125" s="1845"/>
      <c r="VWQ125" s="1538"/>
      <c r="VWR125" s="1845"/>
      <c r="VWS125" s="1538"/>
      <c r="VWT125" s="1845"/>
      <c r="VWU125" s="1538"/>
      <c r="VWV125" s="1845"/>
      <c r="VWW125" s="1538"/>
      <c r="VWX125" s="1845"/>
      <c r="VWY125" s="1538"/>
      <c r="VWZ125" s="1845"/>
      <c r="VXA125" s="1538"/>
      <c r="VXB125" s="1845"/>
      <c r="VXC125" s="1538"/>
      <c r="VXD125" s="1845"/>
      <c r="VXE125" s="1538"/>
      <c r="VXF125" s="1845"/>
      <c r="VXG125" s="1538"/>
      <c r="VXH125" s="1845"/>
      <c r="VXI125" s="1538"/>
      <c r="VXJ125" s="1845"/>
      <c r="VXK125" s="1538"/>
      <c r="VXL125" s="1845"/>
      <c r="VXM125" s="1538"/>
      <c r="VXN125" s="1845"/>
      <c r="VXO125" s="1538"/>
      <c r="VXP125" s="1845"/>
      <c r="VXQ125" s="1538"/>
      <c r="VXR125" s="1845"/>
      <c r="VXS125" s="1538"/>
      <c r="VXT125" s="1845"/>
      <c r="VXU125" s="1538"/>
      <c r="VXV125" s="1845"/>
      <c r="VXW125" s="1538"/>
      <c r="VXX125" s="1845"/>
      <c r="VXY125" s="1538"/>
      <c r="VXZ125" s="1845"/>
      <c r="VYA125" s="1538"/>
      <c r="VYB125" s="1845"/>
      <c r="VYC125" s="1538"/>
      <c r="VYD125" s="1845"/>
      <c r="VYE125" s="1538"/>
      <c r="VYF125" s="1845"/>
      <c r="VYG125" s="1538"/>
      <c r="VYH125" s="1845"/>
      <c r="VYI125" s="1538"/>
      <c r="VYJ125" s="1845"/>
      <c r="VYK125" s="1538"/>
      <c r="VYL125" s="1845"/>
      <c r="VYM125" s="1538"/>
      <c r="VYN125" s="1845"/>
      <c r="VYO125" s="1538"/>
      <c r="VYP125" s="1845"/>
      <c r="VYQ125" s="1538"/>
      <c r="VYR125" s="1845"/>
      <c r="VYS125" s="1538"/>
      <c r="VYT125" s="1845"/>
      <c r="VYU125" s="1538"/>
      <c r="VYV125" s="1845"/>
      <c r="VYW125" s="1538"/>
      <c r="VYX125" s="1845"/>
      <c r="VYY125" s="1538"/>
      <c r="VYZ125" s="1845"/>
      <c r="VZA125" s="1538"/>
      <c r="VZB125" s="1845"/>
      <c r="VZC125" s="1538"/>
      <c r="VZD125" s="1845"/>
      <c r="VZE125" s="1538"/>
      <c r="VZF125" s="1845"/>
      <c r="VZG125" s="1538"/>
      <c r="VZH125" s="1845"/>
      <c r="VZI125" s="1538"/>
      <c r="VZJ125" s="1845"/>
      <c r="VZK125" s="1538"/>
      <c r="VZL125" s="1845"/>
      <c r="VZM125" s="1538"/>
      <c r="VZN125" s="1845"/>
      <c r="VZO125" s="1538"/>
      <c r="VZP125" s="1845"/>
      <c r="VZQ125" s="1538"/>
      <c r="VZR125" s="1845"/>
      <c r="VZS125" s="1538"/>
      <c r="VZT125" s="1845"/>
      <c r="VZU125" s="1538"/>
      <c r="VZV125" s="1845"/>
      <c r="VZW125" s="1538"/>
      <c r="VZX125" s="1845"/>
      <c r="VZY125" s="1538"/>
      <c r="VZZ125" s="1845"/>
      <c r="WAA125" s="1538"/>
      <c r="WAB125" s="1845"/>
      <c r="WAC125" s="1538"/>
      <c r="WAD125" s="1845"/>
      <c r="WAE125" s="1538"/>
      <c r="WAF125" s="1845"/>
      <c r="WAG125" s="1538"/>
      <c r="WAH125" s="1845"/>
      <c r="WAI125" s="1538"/>
      <c r="WAJ125" s="1845"/>
      <c r="WAK125" s="1538"/>
      <c r="WAL125" s="1845"/>
      <c r="WAM125" s="1538"/>
      <c r="WAN125" s="1845"/>
      <c r="WAO125" s="1538"/>
      <c r="WAP125" s="1845"/>
      <c r="WAQ125" s="1538"/>
      <c r="WAR125" s="1845"/>
      <c r="WAS125" s="1538"/>
      <c r="WAT125" s="1845"/>
      <c r="WAU125" s="1538"/>
      <c r="WAV125" s="1845"/>
      <c r="WAW125" s="1538"/>
      <c r="WAX125" s="1845"/>
      <c r="WAY125" s="1538"/>
      <c r="WAZ125" s="1845"/>
      <c r="WBA125" s="1538"/>
      <c r="WBB125" s="1845"/>
      <c r="WBC125" s="1538"/>
      <c r="WBD125" s="1845"/>
      <c r="WBE125" s="1538"/>
      <c r="WBF125" s="1845"/>
      <c r="WBG125" s="1538"/>
      <c r="WBH125" s="1845"/>
      <c r="WBI125" s="1538"/>
      <c r="WBJ125" s="1845"/>
      <c r="WBK125" s="1538"/>
      <c r="WBL125" s="1845"/>
      <c r="WBM125" s="1538"/>
      <c r="WBN125" s="1845"/>
      <c r="WBO125" s="1538"/>
      <c r="WBP125" s="1845"/>
      <c r="WBQ125" s="1538"/>
      <c r="WBR125" s="1845"/>
      <c r="WBS125" s="1538"/>
      <c r="WBT125" s="1845"/>
      <c r="WBU125" s="1538"/>
      <c r="WBV125" s="1845"/>
      <c r="WBW125" s="1538"/>
      <c r="WBX125" s="1845"/>
      <c r="WBY125" s="1538"/>
      <c r="WBZ125" s="1845"/>
      <c r="WCA125" s="1538"/>
      <c r="WCB125" s="1845"/>
      <c r="WCC125" s="1538"/>
      <c r="WCD125" s="1845"/>
      <c r="WCE125" s="1538"/>
      <c r="WCF125" s="1845"/>
      <c r="WCG125" s="1538"/>
      <c r="WCH125" s="1845"/>
      <c r="WCI125" s="1538"/>
      <c r="WCJ125" s="1845"/>
      <c r="WCK125" s="1538"/>
      <c r="WCL125" s="1845"/>
      <c r="WCM125" s="1538"/>
      <c r="WCN125" s="1845"/>
      <c r="WCO125" s="1538"/>
      <c r="WCP125" s="1845"/>
      <c r="WCQ125" s="1538"/>
      <c r="WCR125" s="1845"/>
      <c r="WCS125" s="1538"/>
      <c r="WCT125" s="1845"/>
      <c r="WCU125" s="1538"/>
      <c r="WCV125" s="1845"/>
      <c r="WCW125" s="1538"/>
      <c r="WCX125" s="1845"/>
      <c r="WCY125" s="1538"/>
      <c r="WCZ125" s="1845"/>
      <c r="WDA125" s="1538"/>
      <c r="WDB125" s="1845"/>
      <c r="WDC125" s="1538"/>
      <c r="WDD125" s="1845"/>
      <c r="WDE125" s="1538"/>
      <c r="WDF125" s="1845"/>
      <c r="WDG125" s="1538"/>
      <c r="WDH125" s="1845"/>
      <c r="WDI125" s="1538"/>
      <c r="WDJ125" s="1845"/>
      <c r="WDK125" s="1538"/>
      <c r="WDL125" s="1845"/>
      <c r="WDM125" s="1538"/>
      <c r="WDN125" s="1845"/>
      <c r="WDO125" s="1538"/>
      <c r="WDP125" s="1845"/>
      <c r="WDQ125" s="1538"/>
      <c r="WDR125" s="1845"/>
      <c r="WDS125" s="1538"/>
      <c r="WDT125" s="1845"/>
      <c r="WDU125" s="1538"/>
      <c r="WDV125" s="1845"/>
      <c r="WDW125" s="1538"/>
      <c r="WDX125" s="1845"/>
      <c r="WDY125" s="1538"/>
      <c r="WDZ125" s="1845"/>
      <c r="WEA125" s="1538"/>
      <c r="WEB125" s="1845"/>
      <c r="WEC125" s="1538"/>
      <c r="WED125" s="1845"/>
      <c r="WEE125" s="1538"/>
      <c r="WEF125" s="1845"/>
      <c r="WEG125" s="1538"/>
      <c r="WEH125" s="1845"/>
      <c r="WEI125" s="1538"/>
      <c r="WEJ125" s="1845"/>
      <c r="WEK125" s="1538"/>
      <c r="WEL125" s="1845"/>
      <c r="WEM125" s="1538"/>
      <c r="WEN125" s="1845"/>
      <c r="WEO125" s="1538"/>
      <c r="WEP125" s="1845"/>
      <c r="WEQ125" s="1538"/>
      <c r="WER125" s="1845"/>
      <c r="WES125" s="1538"/>
      <c r="WET125" s="1845"/>
      <c r="WEU125" s="1538"/>
      <c r="WEV125" s="1845"/>
      <c r="WEW125" s="1538"/>
      <c r="WEX125" s="1845"/>
      <c r="WEY125" s="1538"/>
      <c r="WEZ125" s="1845"/>
      <c r="WFA125" s="1538"/>
      <c r="WFB125" s="1845"/>
      <c r="WFC125" s="1538"/>
      <c r="WFD125" s="1845"/>
      <c r="WFE125" s="1538"/>
      <c r="WFF125" s="1845"/>
      <c r="WFG125" s="1538"/>
      <c r="WFH125" s="1845"/>
      <c r="WFI125" s="1538"/>
      <c r="WFJ125" s="1845"/>
      <c r="WFK125" s="1538"/>
      <c r="WFL125" s="1845"/>
      <c r="WFM125" s="1538"/>
      <c r="WFN125" s="1845"/>
      <c r="WFO125" s="1538"/>
      <c r="WFP125" s="1845"/>
      <c r="WFQ125" s="1538"/>
      <c r="WFR125" s="1845"/>
      <c r="WFS125" s="1538"/>
      <c r="WFT125" s="1845"/>
      <c r="WFU125" s="1538"/>
      <c r="WFV125" s="1845"/>
      <c r="WFW125" s="1538"/>
      <c r="WFX125" s="1845"/>
      <c r="WFY125" s="1538"/>
      <c r="WFZ125" s="1845"/>
      <c r="WGA125" s="1538"/>
      <c r="WGB125" s="1845"/>
      <c r="WGC125" s="1538"/>
      <c r="WGD125" s="1845"/>
      <c r="WGE125" s="1538"/>
      <c r="WGF125" s="1845"/>
      <c r="WGG125" s="1538"/>
      <c r="WGH125" s="1845"/>
      <c r="WGI125" s="1538"/>
      <c r="WGJ125" s="1845"/>
      <c r="WGK125" s="1538"/>
      <c r="WGL125" s="1845"/>
      <c r="WGM125" s="1538"/>
      <c r="WGN125" s="1845"/>
      <c r="WGO125" s="1538"/>
      <c r="WGP125" s="1845"/>
      <c r="WGQ125" s="1538"/>
      <c r="WGR125" s="1845"/>
      <c r="WGS125" s="1538"/>
      <c r="WGT125" s="1845"/>
      <c r="WGU125" s="1538"/>
      <c r="WGV125" s="1845"/>
      <c r="WGW125" s="1538"/>
      <c r="WGX125" s="1845"/>
      <c r="WGY125" s="1538"/>
      <c r="WGZ125" s="1845"/>
      <c r="WHA125" s="1538"/>
      <c r="WHB125" s="1845"/>
      <c r="WHC125" s="1538"/>
      <c r="WHD125" s="1845"/>
      <c r="WHE125" s="1538"/>
      <c r="WHF125" s="1845"/>
      <c r="WHG125" s="1538"/>
      <c r="WHH125" s="1845"/>
      <c r="WHI125" s="1538"/>
      <c r="WHJ125" s="1845"/>
      <c r="WHK125" s="1538"/>
      <c r="WHL125" s="1845"/>
      <c r="WHM125" s="1538"/>
      <c r="WHN125" s="1845"/>
      <c r="WHO125" s="1538"/>
      <c r="WHP125" s="1845"/>
      <c r="WHQ125" s="1538"/>
      <c r="WHR125" s="1845"/>
      <c r="WHS125" s="1538"/>
      <c r="WHT125" s="1845"/>
      <c r="WHU125" s="1538"/>
      <c r="WHV125" s="1845"/>
      <c r="WHW125" s="1538"/>
      <c r="WHX125" s="1845"/>
      <c r="WHY125" s="1538"/>
      <c r="WHZ125" s="1845"/>
      <c r="WIA125" s="1538"/>
      <c r="WIB125" s="1845"/>
      <c r="WIC125" s="1538"/>
      <c r="WID125" s="1845"/>
      <c r="WIE125" s="1538"/>
      <c r="WIF125" s="1845"/>
      <c r="WIG125" s="1538"/>
      <c r="WIH125" s="1845"/>
      <c r="WII125" s="1538"/>
      <c r="WIJ125" s="1845"/>
      <c r="WIK125" s="1538"/>
      <c r="WIL125" s="1845"/>
      <c r="WIM125" s="1538"/>
      <c r="WIN125" s="1845"/>
      <c r="WIO125" s="1538"/>
      <c r="WIP125" s="1845"/>
      <c r="WIQ125" s="1538"/>
      <c r="WIR125" s="1845"/>
      <c r="WIS125" s="1538"/>
      <c r="WIT125" s="1845"/>
      <c r="WIU125" s="1538"/>
      <c r="WIV125" s="1845"/>
      <c r="WIW125" s="1538"/>
      <c r="WIX125" s="1845"/>
      <c r="WIY125" s="1538"/>
      <c r="WIZ125" s="1845"/>
      <c r="WJA125" s="1538"/>
      <c r="WJB125" s="1845"/>
      <c r="WJC125" s="1538"/>
      <c r="WJD125" s="1845"/>
      <c r="WJE125" s="1538"/>
      <c r="WJF125" s="1845"/>
      <c r="WJG125" s="1538"/>
      <c r="WJH125" s="1845"/>
      <c r="WJI125" s="1538"/>
      <c r="WJJ125" s="1845"/>
      <c r="WJK125" s="1538"/>
      <c r="WJL125" s="1845"/>
      <c r="WJM125" s="1538"/>
      <c r="WJN125" s="1845"/>
      <c r="WJO125" s="1538"/>
      <c r="WJP125" s="1845"/>
      <c r="WJQ125" s="1538"/>
      <c r="WJR125" s="1845"/>
      <c r="WJS125" s="1538"/>
      <c r="WJT125" s="1845"/>
      <c r="WJU125" s="1538"/>
      <c r="WJV125" s="1845"/>
      <c r="WJW125" s="1538"/>
      <c r="WJX125" s="1845"/>
      <c r="WJY125" s="1538"/>
      <c r="WJZ125" s="1845"/>
      <c r="WKA125" s="1538"/>
      <c r="WKB125" s="1845"/>
      <c r="WKC125" s="1538"/>
      <c r="WKD125" s="1845"/>
      <c r="WKE125" s="1538"/>
      <c r="WKF125" s="1845"/>
      <c r="WKG125" s="1538"/>
      <c r="WKH125" s="1845"/>
      <c r="WKI125" s="1538"/>
      <c r="WKJ125" s="1845"/>
      <c r="WKK125" s="1538"/>
      <c r="WKL125" s="1845"/>
      <c r="WKM125" s="1538"/>
      <c r="WKN125" s="1845"/>
      <c r="WKO125" s="1538"/>
      <c r="WKP125" s="1845"/>
      <c r="WKQ125" s="1538"/>
      <c r="WKR125" s="1845"/>
      <c r="WKS125" s="1538"/>
      <c r="WKT125" s="1845"/>
      <c r="WKU125" s="1538"/>
      <c r="WKV125" s="1845"/>
      <c r="WKW125" s="1538"/>
      <c r="WKX125" s="1845"/>
      <c r="WKY125" s="1538"/>
      <c r="WKZ125" s="1845"/>
      <c r="WLA125" s="1538"/>
      <c r="WLB125" s="1845"/>
      <c r="WLC125" s="1538"/>
      <c r="WLD125" s="1845"/>
      <c r="WLE125" s="1538"/>
      <c r="WLF125" s="1845"/>
      <c r="WLG125" s="1538"/>
      <c r="WLH125" s="1845"/>
      <c r="WLI125" s="1538"/>
      <c r="WLJ125" s="1845"/>
      <c r="WLK125" s="1538"/>
      <c r="WLL125" s="1845"/>
      <c r="WLM125" s="1538"/>
      <c r="WLN125" s="1845"/>
      <c r="WLO125" s="1538"/>
      <c r="WLP125" s="1845"/>
      <c r="WLQ125" s="1538"/>
      <c r="WLR125" s="1845"/>
      <c r="WLS125" s="1538"/>
      <c r="WLT125" s="1845"/>
      <c r="WLU125" s="1538"/>
      <c r="WLV125" s="1845"/>
      <c r="WLW125" s="1538"/>
      <c r="WLX125" s="1845"/>
      <c r="WLY125" s="1538"/>
      <c r="WLZ125" s="1845"/>
      <c r="WMA125" s="1538"/>
      <c r="WMB125" s="1845"/>
      <c r="WMC125" s="1538"/>
      <c r="WMD125" s="1845"/>
      <c r="WME125" s="1538"/>
      <c r="WMF125" s="1845"/>
      <c r="WMG125" s="1538"/>
      <c r="WMH125" s="1845"/>
      <c r="WMI125" s="1538"/>
      <c r="WMJ125" s="1845"/>
      <c r="WMK125" s="1538"/>
      <c r="WML125" s="1845"/>
      <c r="WMM125" s="1538"/>
      <c r="WMN125" s="1845"/>
      <c r="WMO125" s="1538"/>
      <c r="WMP125" s="1845"/>
      <c r="WMQ125" s="1538"/>
      <c r="WMR125" s="1845"/>
      <c r="WMS125" s="1538"/>
      <c r="WMT125" s="1845"/>
      <c r="WMU125" s="1538"/>
      <c r="WMV125" s="1845"/>
      <c r="WMW125" s="1538"/>
      <c r="WMX125" s="1845"/>
      <c r="WMY125" s="1538"/>
      <c r="WMZ125" s="1845"/>
      <c r="WNA125" s="1538"/>
      <c r="WNB125" s="1845"/>
      <c r="WNC125" s="1538"/>
      <c r="WND125" s="1845"/>
      <c r="WNE125" s="1538"/>
      <c r="WNF125" s="1845"/>
      <c r="WNG125" s="1538"/>
      <c r="WNH125" s="1845"/>
      <c r="WNI125" s="1538"/>
      <c r="WNJ125" s="1845"/>
      <c r="WNK125" s="1538"/>
      <c r="WNL125" s="1845"/>
      <c r="WNM125" s="1538"/>
      <c r="WNN125" s="1845"/>
      <c r="WNO125" s="1538"/>
      <c r="WNP125" s="1845"/>
      <c r="WNQ125" s="1538"/>
      <c r="WNR125" s="1845"/>
      <c r="WNS125" s="1538"/>
      <c r="WNT125" s="1845"/>
      <c r="WNU125" s="1538"/>
      <c r="WNV125" s="1845"/>
      <c r="WNW125" s="1538"/>
      <c r="WNX125" s="1845"/>
      <c r="WNY125" s="1538"/>
      <c r="WNZ125" s="1845"/>
      <c r="WOA125" s="1538"/>
      <c r="WOB125" s="1845"/>
      <c r="WOC125" s="1538"/>
      <c r="WOD125" s="1845"/>
      <c r="WOE125" s="1538"/>
      <c r="WOF125" s="1845"/>
      <c r="WOG125" s="1538"/>
      <c r="WOH125" s="1845"/>
      <c r="WOI125" s="1538"/>
      <c r="WOJ125" s="1845"/>
      <c r="WOK125" s="1538"/>
      <c r="WOL125" s="1845"/>
      <c r="WOM125" s="1538"/>
      <c r="WON125" s="1845"/>
      <c r="WOO125" s="1538"/>
      <c r="WOP125" s="1845"/>
      <c r="WOQ125" s="1538"/>
      <c r="WOR125" s="1845"/>
      <c r="WOS125" s="1538"/>
      <c r="WOT125" s="1845"/>
      <c r="WOU125" s="1538"/>
      <c r="WOV125" s="1845"/>
      <c r="WOW125" s="1538"/>
      <c r="WOX125" s="1845"/>
      <c r="WOY125" s="1538"/>
      <c r="WOZ125" s="1845"/>
      <c r="WPA125" s="1538"/>
      <c r="WPB125" s="1845"/>
      <c r="WPC125" s="1538"/>
      <c r="WPD125" s="1845"/>
      <c r="WPE125" s="1538"/>
      <c r="WPF125" s="1845"/>
      <c r="WPG125" s="1538"/>
      <c r="WPH125" s="1845"/>
      <c r="WPI125" s="1538"/>
      <c r="WPJ125" s="1845"/>
      <c r="WPK125" s="1538"/>
      <c r="WPL125" s="1845"/>
      <c r="WPM125" s="1538"/>
      <c r="WPN125" s="1845"/>
      <c r="WPO125" s="1538"/>
      <c r="WPP125" s="1845"/>
      <c r="WPQ125" s="1538"/>
      <c r="WPR125" s="1845"/>
      <c r="WPS125" s="1538"/>
      <c r="WPT125" s="1845"/>
      <c r="WPU125" s="1538"/>
      <c r="WPV125" s="1845"/>
      <c r="WPW125" s="1538"/>
      <c r="WPX125" s="1845"/>
      <c r="WPY125" s="1538"/>
      <c r="WPZ125" s="1845"/>
      <c r="WQA125" s="1538"/>
      <c r="WQB125" s="1845"/>
      <c r="WQC125" s="1538"/>
      <c r="WQD125" s="1845"/>
      <c r="WQE125" s="1538"/>
      <c r="WQF125" s="1845"/>
      <c r="WQG125" s="1538"/>
      <c r="WQH125" s="1845"/>
      <c r="WQI125" s="1538"/>
      <c r="WQJ125" s="1845"/>
      <c r="WQK125" s="1538"/>
      <c r="WQL125" s="1845"/>
      <c r="WQM125" s="1538"/>
      <c r="WQN125" s="1845"/>
      <c r="WQO125" s="1538"/>
      <c r="WQP125" s="1845"/>
      <c r="WQQ125" s="1538"/>
      <c r="WQR125" s="1845"/>
      <c r="WQS125" s="1538"/>
      <c r="WQT125" s="1845"/>
      <c r="WQU125" s="1538"/>
      <c r="WQV125" s="1845"/>
      <c r="WQW125" s="1538"/>
      <c r="WQX125" s="1845"/>
      <c r="WQY125" s="1538"/>
      <c r="WQZ125" s="1845"/>
      <c r="WRA125" s="1538"/>
      <c r="WRB125" s="1845"/>
      <c r="WRC125" s="1538"/>
      <c r="WRD125" s="1845"/>
      <c r="WRE125" s="1538"/>
      <c r="WRF125" s="1845"/>
      <c r="WRG125" s="1538"/>
      <c r="WRH125" s="1845"/>
      <c r="WRI125" s="1538"/>
      <c r="WRJ125" s="1845"/>
      <c r="WRK125" s="1538"/>
      <c r="WRL125" s="1845"/>
      <c r="WRM125" s="1538"/>
      <c r="WRN125" s="1845"/>
      <c r="WRO125" s="1538"/>
      <c r="WRP125" s="1845"/>
      <c r="WRQ125" s="1538"/>
      <c r="WRR125" s="1845"/>
      <c r="WRS125" s="1538"/>
      <c r="WRT125" s="1845"/>
      <c r="WRU125" s="1538"/>
      <c r="WRV125" s="1845"/>
      <c r="WRW125" s="1538"/>
      <c r="WRX125" s="1845"/>
      <c r="WRY125" s="1538"/>
      <c r="WRZ125" s="1845"/>
      <c r="WSA125" s="1538"/>
      <c r="WSB125" s="1845"/>
      <c r="WSC125" s="1538"/>
      <c r="WSD125" s="1845"/>
      <c r="WSE125" s="1538"/>
      <c r="WSF125" s="1845"/>
      <c r="WSG125" s="1538"/>
      <c r="WSH125" s="1845"/>
      <c r="WSI125" s="1538"/>
      <c r="WSJ125" s="1845"/>
      <c r="WSK125" s="1538"/>
      <c r="WSL125" s="1845"/>
      <c r="WSM125" s="1538"/>
      <c r="WSN125" s="1845"/>
      <c r="WSO125" s="1538"/>
      <c r="WSP125" s="1845"/>
      <c r="WSQ125" s="1538"/>
      <c r="WSR125" s="1845"/>
      <c r="WSS125" s="1538"/>
      <c r="WST125" s="1845"/>
      <c r="WSU125" s="1538"/>
      <c r="WSV125" s="1845"/>
      <c r="WSW125" s="1538"/>
      <c r="WSX125" s="1845"/>
      <c r="WSY125" s="1538"/>
      <c r="WSZ125" s="1845"/>
      <c r="WTA125" s="1538"/>
      <c r="WTB125" s="1845"/>
      <c r="WTC125" s="1538"/>
      <c r="WTD125" s="1845"/>
      <c r="WTE125" s="1538"/>
      <c r="WTF125" s="1845"/>
      <c r="WTG125" s="1538"/>
      <c r="WTH125" s="1845"/>
      <c r="WTI125" s="1538"/>
      <c r="WTJ125" s="1845"/>
      <c r="WTK125" s="1538"/>
      <c r="WTL125" s="1845"/>
      <c r="WTM125" s="1538"/>
      <c r="WTN125" s="1845"/>
      <c r="WTO125" s="1538"/>
      <c r="WTP125" s="1845"/>
      <c r="WTQ125" s="1538"/>
      <c r="WTR125" s="1845"/>
      <c r="WTS125" s="1538"/>
      <c r="WTT125" s="1845"/>
      <c r="WTU125" s="1538"/>
      <c r="WTV125" s="1845"/>
      <c r="WTW125" s="1538"/>
      <c r="WTX125" s="1845"/>
      <c r="WTY125" s="1538"/>
      <c r="WTZ125" s="1845"/>
      <c r="WUA125" s="1538"/>
      <c r="WUB125" s="1845"/>
      <c r="WUC125" s="1538"/>
      <c r="WUD125" s="1845"/>
      <c r="WUE125" s="1538"/>
      <c r="WUF125" s="1845"/>
      <c r="WUG125" s="1538"/>
      <c r="WUH125" s="1845"/>
      <c r="WUI125" s="1538"/>
      <c r="WUJ125" s="1845"/>
      <c r="WUK125" s="1538"/>
      <c r="WUL125" s="1845"/>
      <c r="WUM125" s="1538"/>
      <c r="WUN125" s="1845"/>
      <c r="WUO125" s="1538"/>
      <c r="WUP125" s="1845"/>
      <c r="WUQ125" s="1538"/>
      <c r="WUR125" s="1845"/>
      <c r="WUS125" s="1538"/>
      <c r="WUT125" s="1845"/>
      <c r="WUU125" s="1538"/>
      <c r="WUV125" s="1845"/>
      <c r="WUW125" s="1538"/>
      <c r="WUX125" s="1845"/>
      <c r="WUY125" s="1538"/>
      <c r="WUZ125" s="1845"/>
      <c r="WVA125" s="1538"/>
      <c r="WVB125" s="1845"/>
      <c r="WVC125" s="1538"/>
      <c r="WVD125" s="1845"/>
      <c r="WVE125" s="1538"/>
      <c r="WVF125" s="1845"/>
      <c r="WVG125" s="1538"/>
      <c r="WVH125" s="1845"/>
      <c r="WVI125" s="1538"/>
      <c r="WVJ125" s="1845"/>
      <c r="WVK125" s="1538"/>
      <c r="WVL125" s="1845"/>
      <c r="WVM125" s="1538"/>
      <c r="WVN125" s="1845"/>
      <c r="WVO125" s="1538"/>
      <c r="WVP125" s="1845"/>
      <c r="WVQ125" s="1538"/>
      <c r="WVR125" s="1845"/>
      <c r="WVS125" s="1538"/>
      <c r="WVT125" s="1845"/>
      <c r="WVU125" s="1538"/>
      <c r="WVV125" s="1845"/>
      <c r="WVW125" s="1538"/>
      <c r="WVX125" s="1845"/>
      <c r="WVY125" s="1538"/>
      <c r="WVZ125" s="1845"/>
      <c r="WWA125" s="1538"/>
      <c r="WWB125" s="1845"/>
      <c r="WWC125" s="1538"/>
      <c r="WWD125" s="1845"/>
      <c r="WWE125" s="1538"/>
      <c r="WWF125" s="1845"/>
      <c r="WWG125" s="1538"/>
      <c r="WWH125" s="1845"/>
      <c r="WWI125" s="1538"/>
      <c r="WWJ125" s="1845"/>
      <c r="WWK125" s="1538"/>
      <c r="WWL125" s="1845"/>
      <c r="WWM125" s="1538"/>
      <c r="WWN125" s="1845"/>
      <c r="WWO125" s="1538"/>
      <c r="WWP125" s="1845"/>
      <c r="WWQ125" s="1538"/>
      <c r="WWR125" s="1845"/>
      <c r="WWS125" s="1538"/>
      <c r="WWT125" s="1845"/>
      <c r="WWU125" s="1538"/>
      <c r="WWV125" s="1845"/>
      <c r="WWW125" s="1538"/>
      <c r="WWX125" s="1845"/>
      <c r="WWY125" s="1538"/>
      <c r="WWZ125" s="1845"/>
      <c r="WXA125" s="1538"/>
      <c r="WXB125" s="1845"/>
      <c r="WXC125" s="1538"/>
      <c r="WXD125" s="1845"/>
      <c r="WXE125" s="1538"/>
      <c r="WXF125" s="1845"/>
      <c r="WXG125" s="1538"/>
      <c r="WXH125" s="1845"/>
      <c r="WXI125" s="1538"/>
      <c r="WXJ125" s="1845"/>
      <c r="WXK125" s="1538"/>
      <c r="WXL125" s="1845"/>
      <c r="WXM125" s="1538"/>
      <c r="WXN125" s="1845"/>
      <c r="WXO125" s="1538"/>
      <c r="WXP125" s="1845"/>
      <c r="WXQ125" s="1538"/>
      <c r="WXR125" s="1845"/>
      <c r="WXS125" s="1538"/>
      <c r="WXT125" s="1845"/>
      <c r="WXU125" s="1538"/>
      <c r="WXV125" s="1845"/>
      <c r="WXW125" s="1538"/>
      <c r="WXX125" s="1845"/>
      <c r="WXY125" s="1538"/>
      <c r="WXZ125" s="1845"/>
      <c r="WYA125" s="1538"/>
      <c r="WYB125" s="1845"/>
      <c r="WYC125" s="1538"/>
      <c r="WYD125" s="1845"/>
      <c r="WYE125" s="1538"/>
      <c r="WYF125" s="1845"/>
      <c r="WYG125" s="1538"/>
      <c r="WYH125" s="1845"/>
      <c r="WYI125" s="1538"/>
      <c r="WYJ125" s="1845"/>
      <c r="WYK125" s="1538"/>
      <c r="WYL125" s="1845"/>
      <c r="WYM125" s="1538"/>
      <c r="WYN125" s="1845"/>
      <c r="WYO125" s="1538"/>
      <c r="WYP125" s="1845"/>
      <c r="WYQ125" s="1538"/>
      <c r="WYR125" s="1845"/>
      <c r="WYS125" s="1538"/>
      <c r="WYT125" s="1845"/>
      <c r="WYU125" s="1538"/>
      <c r="WYV125" s="1845"/>
      <c r="WYW125" s="1538"/>
      <c r="WYX125" s="1845"/>
      <c r="WYY125" s="1538"/>
      <c r="WYZ125" s="1845"/>
      <c r="WZA125" s="1538"/>
      <c r="WZB125" s="1845"/>
      <c r="WZC125" s="1538"/>
      <c r="WZD125" s="1845"/>
      <c r="WZE125" s="1538"/>
      <c r="WZF125" s="1845"/>
      <c r="WZG125" s="1538"/>
      <c r="WZH125" s="1845"/>
      <c r="WZI125" s="1538"/>
      <c r="WZJ125" s="1845"/>
      <c r="WZK125" s="1538"/>
      <c r="WZL125" s="1845"/>
      <c r="WZM125" s="1538"/>
      <c r="WZN125" s="1845"/>
      <c r="WZO125" s="1538"/>
      <c r="WZP125" s="1845"/>
      <c r="WZQ125" s="1538"/>
      <c r="WZR125" s="1845"/>
      <c r="WZS125" s="1538"/>
      <c r="WZT125" s="1845"/>
      <c r="WZU125" s="1538"/>
      <c r="WZV125" s="1845"/>
      <c r="WZW125" s="1538"/>
      <c r="WZX125" s="1845"/>
      <c r="WZY125" s="1538"/>
      <c r="WZZ125" s="1845"/>
      <c r="XAA125" s="1538"/>
      <c r="XAB125" s="1845"/>
      <c r="XAC125" s="1538"/>
      <c r="XAD125" s="1845"/>
      <c r="XAE125" s="1538"/>
      <c r="XAF125" s="1845"/>
      <c r="XAG125" s="1538"/>
      <c r="XAH125" s="1845"/>
      <c r="XAI125" s="1538"/>
      <c r="XAJ125" s="1845"/>
      <c r="XAK125" s="1538"/>
      <c r="XAL125" s="1845"/>
      <c r="XAM125" s="1538"/>
      <c r="XAN125" s="1845"/>
      <c r="XAO125" s="1538"/>
      <c r="XAP125" s="1845"/>
      <c r="XAQ125" s="1538"/>
      <c r="XAR125" s="1845"/>
      <c r="XAS125" s="1538"/>
      <c r="XAT125" s="1845"/>
      <c r="XAU125" s="1538"/>
      <c r="XAV125" s="1845"/>
      <c r="XAW125" s="1538"/>
      <c r="XAX125" s="1845"/>
      <c r="XAY125" s="1538"/>
      <c r="XAZ125" s="1845"/>
      <c r="XBA125" s="1538"/>
      <c r="XBB125" s="1845"/>
      <c r="XBC125" s="1538"/>
      <c r="XBD125" s="1845"/>
      <c r="XBE125" s="1538"/>
      <c r="XBF125" s="1845"/>
      <c r="XBG125" s="1538"/>
      <c r="XBH125" s="1845"/>
      <c r="XBI125" s="1538"/>
      <c r="XBJ125" s="1845"/>
      <c r="XBK125" s="1538"/>
      <c r="XBL125" s="1845"/>
      <c r="XBM125" s="1538"/>
      <c r="XBN125" s="1845"/>
      <c r="XBO125" s="1538"/>
      <c r="XBP125" s="1845"/>
      <c r="XBQ125" s="1538"/>
      <c r="XBR125" s="1845"/>
      <c r="XBS125" s="1538"/>
      <c r="XBT125" s="1845"/>
      <c r="XBU125" s="1538"/>
      <c r="XBV125" s="1845"/>
      <c r="XBW125" s="1538"/>
      <c r="XBX125" s="1845"/>
      <c r="XBY125" s="1538"/>
      <c r="XBZ125" s="1845"/>
      <c r="XCA125" s="1538"/>
      <c r="XCB125" s="1845"/>
      <c r="XCC125" s="1538"/>
      <c r="XCD125" s="1845"/>
      <c r="XCE125" s="1538"/>
      <c r="XCF125" s="1845"/>
      <c r="XCG125" s="1538"/>
      <c r="XCH125" s="1845"/>
      <c r="XCI125" s="1538"/>
      <c r="XCJ125" s="1845"/>
      <c r="XCK125" s="1538"/>
      <c r="XCL125" s="1845"/>
      <c r="XCM125" s="1538"/>
      <c r="XCN125" s="1845"/>
      <c r="XCO125" s="1538"/>
      <c r="XCP125" s="1845"/>
      <c r="XCQ125" s="1538"/>
      <c r="XCR125" s="1845"/>
      <c r="XCS125" s="1538"/>
      <c r="XCT125" s="1845"/>
      <c r="XCU125" s="1538"/>
      <c r="XCV125" s="1845"/>
      <c r="XCW125" s="1538"/>
      <c r="XCX125" s="1845"/>
      <c r="XCY125" s="1538"/>
      <c r="XCZ125" s="1845"/>
      <c r="XDA125" s="1538"/>
      <c r="XDB125" s="1845"/>
      <c r="XDC125" s="1538"/>
      <c r="XDD125" s="1845"/>
      <c r="XDE125" s="1538"/>
      <c r="XDF125" s="1845"/>
      <c r="XDG125" s="1538"/>
      <c r="XDH125" s="1845"/>
      <c r="XDI125" s="1538"/>
      <c r="XDJ125" s="1845"/>
      <c r="XDK125" s="1538"/>
      <c r="XDL125" s="1845"/>
      <c r="XDM125" s="1538"/>
      <c r="XDN125" s="1845"/>
      <c r="XDO125" s="1538"/>
      <c r="XDP125" s="1845"/>
      <c r="XDQ125" s="1538"/>
      <c r="XDR125" s="1845"/>
      <c r="XDS125" s="1538"/>
      <c r="XDT125" s="1845"/>
      <c r="XDU125" s="1538"/>
      <c r="XDV125" s="1845"/>
      <c r="XDW125" s="1538"/>
      <c r="XDX125" s="1845"/>
      <c r="XDY125" s="1538"/>
      <c r="XDZ125" s="1845"/>
      <c r="XEA125" s="1538"/>
      <c r="XEB125" s="1845"/>
      <c r="XEC125" s="1538"/>
      <c r="XED125" s="1845"/>
      <c r="XEE125" s="1538"/>
      <c r="XEF125" s="1845"/>
      <c r="XEG125" s="1538"/>
      <c r="XEH125" s="1845"/>
      <c r="XEI125" s="1538"/>
      <c r="XEJ125" s="1845"/>
      <c r="XEK125" s="1538"/>
      <c r="XEL125" s="1845"/>
      <c r="XEM125" s="1538"/>
      <c r="XEN125" s="1845"/>
      <c r="XEO125" s="1538"/>
      <c r="XEP125" s="1845"/>
      <c r="XEQ125" s="1538"/>
      <c r="XER125" s="1845"/>
      <c r="XES125" s="1538"/>
      <c r="XET125" s="1845"/>
      <c r="XEU125" s="1538"/>
      <c r="XEV125" s="1845"/>
      <c r="XEW125" s="1538"/>
      <c r="XEX125" s="1845"/>
      <c r="XEY125" s="1538"/>
      <c r="XEZ125" s="1845"/>
      <c r="XFA125" s="1538"/>
      <c r="XFB125" s="1845"/>
      <c r="XFC125" s="1538"/>
      <c r="XFD125" s="1845"/>
    </row>
    <row r="126" spans="1:16384" ht="12.75">
      <c r="B126" s="1547"/>
      <c r="C126" s="2149" t="s">
        <v>1631</v>
      </c>
      <c r="D126" s="1538">
        <f>+D117+D92+D74+D67+D17</f>
        <v>0</v>
      </c>
      <c r="E126" s="1844" t="e">
        <f t="shared" si="0"/>
        <v>#DIV/0!</v>
      </c>
    </row>
    <row r="127" spans="1:16384" ht="12.75">
      <c r="B127" s="99"/>
      <c r="C127" s="91"/>
      <c r="D127" s="1544">
        <f>+D126-D5</f>
        <v>0</v>
      </c>
    </row>
    <row r="128" spans="1:16384" ht="13.5">
      <c r="B128" s="99"/>
      <c r="C128" s="91"/>
      <c r="F128" s="3"/>
      <c r="G128" s="3"/>
      <c r="H128" s="3"/>
      <c r="I128" s="3"/>
      <c r="J128" s="3"/>
    </row>
    <row r="129" spans="2:10" ht="12.75">
      <c r="B129" s="99"/>
      <c r="C129" s="91"/>
      <c r="D129" s="89">
        <f>+D131+D152+D195+D227+D231+D234+D305</f>
        <v>0</v>
      </c>
      <c r="F129" s="89"/>
      <c r="G129" s="89"/>
      <c r="H129" s="89"/>
      <c r="I129" s="89"/>
      <c r="J129" s="89"/>
    </row>
    <row r="130" spans="2:10">
      <c r="B130" s="99"/>
      <c r="C130" s="91"/>
    </row>
    <row r="131" spans="2:10" ht="12.75">
      <c r="B131" s="1548" t="s">
        <v>1428</v>
      </c>
      <c r="C131" s="1549" t="s">
        <v>1438</v>
      </c>
      <c r="D131" s="1550">
        <f>+D132+D137+D140+D145+D148</f>
        <v>0</v>
      </c>
      <c r="E131" s="1550">
        <f>+E132+E137+E140+E145+E148</f>
        <v>0</v>
      </c>
      <c r="F131" s="1550"/>
      <c r="G131" s="1550"/>
      <c r="H131" s="1550"/>
      <c r="I131" s="1550"/>
      <c r="J131" s="89"/>
    </row>
    <row r="132" spans="2:10" ht="13.5">
      <c r="B132" s="1551" t="s">
        <v>1632</v>
      </c>
      <c r="C132" s="322" t="s">
        <v>1403</v>
      </c>
      <c r="D132" s="1552">
        <f>SUM(D133:D136)</f>
        <v>0</v>
      </c>
      <c r="E132" s="1552">
        <f>SUM(E133:E136)</f>
        <v>0</v>
      </c>
      <c r="F132" s="1552"/>
      <c r="G132" s="1552"/>
      <c r="H132" s="1552"/>
      <c r="I132" s="1552"/>
      <c r="J132" s="89"/>
    </row>
    <row r="133" spans="2:10" ht="12.75">
      <c r="B133" s="535" t="s">
        <v>1405</v>
      </c>
      <c r="C133" s="319" t="s">
        <v>1404</v>
      </c>
      <c r="D133" s="1552">
        <v>0</v>
      </c>
      <c r="E133" s="1552">
        <v>0</v>
      </c>
      <c r="F133" s="1552"/>
      <c r="G133" s="1552"/>
      <c r="H133" s="1552"/>
      <c r="I133" s="1552"/>
      <c r="J133" s="89"/>
    </row>
    <row r="134" spans="2:10" ht="12.75">
      <c r="B134" s="535" t="s">
        <v>1406</v>
      </c>
      <c r="C134" s="319" t="s">
        <v>1407</v>
      </c>
      <c r="D134" s="1552">
        <v>0</v>
      </c>
      <c r="E134" s="1552">
        <v>0</v>
      </c>
      <c r="F134" s="1552"/>
      <c r="G134" s="1552"/>
      <c r="H134" s="1552"/>
      <c r="I134" s="1552"/>
      <c r="J134" s="89"/>
    </row>
    <row r="135" spans="2:10" ht="13.5">
      <c r="B135" s="535" t="s">
        <v>1408</v>
      </c>
      <c r="C135" s="1553" t="s">
        <v>1409</v>
      </c>
      <c r="D135" s="1552">
        <v>0</v>
      </c>
      <c r="E135" s="1552">
        <v>0</v>
      </c>
      <c r="F135" s="1552"/>
      <c r="G135" s="1552"/>
      <c r="H135" s="1552"/>
      <c r="I135" s="1552"/>
      <c r="J135" s="89"/>
    </row>
    <row r="136" spans="2:10" ht="13.5">
      <c r="B136" s="535" t="s">
        <v>1633</v>
      </c>
      <c r="C136" s="1553" t="s">
        <v>1634</v>
      </c>
      <c r="D136" s="1552">
        <v>0</v>
      </c>
      <c r="E136" s="1552">
        <v>0</v>
      </c>
      <c r="F136" s="1552"/>
      <c r="G136" s="1552"/>
      <c r="H136" s="1552"/>
      <c r="I136" s="1552"/>
      <c r="J136" s="89"/>
    </row>
    <row r="137" spans="2:10" ht="13.5">
      <c r="B137" s="1551" t="s">
        <v>1410</v>
      </c>
      <c r="C137" s="322" t="s">
        <v>1411</v>
      </c>
      <c r="D137" s="1552">
        <f>SUM(D138:D139)</f>
        <v>0</v>
      </c>
      <c r="E137" s="1552">
        <f>SUM(E138:E139)</f>
        <v>0</v>
      </c>
      <c r="F137" s="1552"/>
      <c r="G137" s="1552"/>
      <c r="H137" s="1552"/>
      <c r="I137" s="1552"/>
      <c r="J137" s="89"/>
    </row>
    <row r="138" spans="2:10" ht="13.5">
      <c r="B138" s="535" t="s">
        <v>1412</v>
      </c>
      <c r="C138" s="1553" t="s">
        <v>1413</v>
      </c>
      <c r="D138" s="1552">
        <f>+D458</f>
        <v>0</v>
      </c>
      <c r="E138" s="1552">
        <f>+E458</f>
        <v>0</v>
      </c>
      <c r="F138" s="1552"/>
      <c r="G138" s="1846"/>
      <c r="H138" s="1846"/>
      <c r="I138" s="1846"/>
      <c r="J138" s="89"/>
    </row>
    <row r="139" spans="2:10" ht="13.5">
      <c r="B139" s="535" t="s">
        <v>1414</v>
      </c>
      <c r="C139" s="1553" t="s">
        <v>269</v>
      </c>
      <c r="D139" s="1552">
        <v>0</v>
      </c>
      <c r="E139" s="1552">
        <v>0</v>
      </c>
      <c r="F139" s="1552"/>
      <c r="G139" s="1552"/>
      <c r="H139" s="1552"/>
      <c r="I139" s="1552"/>
      <c r="J139" s="89"/>
    </row>
    <row r="140" spans="2:10" ht="13.5">
      <c r="B140" s="1551" t="s">
        <v>1415</v>
      </c>
      <c r="C140" s="322" t="s">
        <v>1416</v>
      </c>
      <c r="D140" s="1552">
        <f>SUM(D141:D144)</f>
        <v>0</v>
      </c>
      <c r="E140" s="1552">
        <f>SUM(E141:E144)</f>
        <v>0</v>
      </c>
      <c r="F140" s="1552"/>
      <c r="G140" s="1552"/>
      <c r="H140" s="1552"/>
      <c r="I140" s="1552"/>
      <c r="J140" s="89"/>
    </row>
    <row r="141" spans="2:10" ht="12.75">
      <c r="B141" s="535" t="s">
        <v>1417</v>
      </c>
      <c r="C141" s="319" t="s">
        <v>1418</v>
      </c>
      <c r="D141" s="1552"/>
      <c r="E141" s="1552"/>
      <c r="F141" s="1552"/>
      <c r="G141" s="1552"/>
      <c r="H141" s="1552"/>
      <c r="I141" s="1552"/>
      <c r="J141" s="89"/>
    </row>
    <row r="142" spans="2:10" ht="12.75">
      <c r="B142" s="535" t="s">
        <v>1419</v>
      </c>
      <c r="C142" s="319" t="s">
        <v>1420</v>
      </c>
      <c r="D142" s="1552"/>
      <c r="E142" s="1552"/>
      <c r="F142" s="1552"/>
      <c r="G142" s="1552"/>
      <c r="H142" s="1552"/>
      <c r="I142" s="1552"/>
      <c r="J142" s="89"/>
    </row>
    <row r="143" spans="2:10" ht="12.75">
      <c r="B143" s="535" t="s">
        <v>1421</v>
      </c>
      <c r="C143" s="319" t="s">
        <v>600</v>
      </c>
      <c r="D143" s="1552">
        <f>+(+D$138)/12</f>
        <v>0</v>
      </c>
      <c r="E143" s="1552">
        <f>+(+E$138)/12</f>
        <v>0</v>
      </c>
      <c r="F143" s="1552"/>
      <c r="G143" s="1846"/>
      <c r="H143" s="1846"/>
      <c r="I143" s="1846"/>
      <c r="J143" s="89"/>
    </row>
    <row r="144" spans="2:10" ht="12.75">
      <c r="B144" s="535" t="s">
        <v>1422</v>
      </c>
      <c r="C144" s="319" t="s">
        <v>978</v>
      </c>
      <c r="D144" s="1552"/>
      <c r="E144" s="1552"/>
      <c r="F144" s="1552"/>
      <c r="G144" s="1552"/>
      <c r="H144" s="1552"/>
      <c r="I144" s="1552"/>
      <c r="J144" s="89"/>
    </row>
    <row r="145" spans="2:10" ht="13.5">
      <c r="B145" s="1551" t="s">
        <v>160</v>
      </c>
      <c r="C145" s="322" t="s">
        <v>161</v>
      </c>
      <c r="D145" s="1552">
        <f>SUM(D146:D147)</f>
        <v>0</v>
      </c>
      <c r="E145" s="1552">
        <f>SUM(E146:E147)</f>
        <v>0</v>
      </c>
      <c r="F145" s="1552"/>
      <c r="G145" s="1552"/>
      <c r="H145" s="1552"/>
      <c r="I145" s="1552"/>
      <c r="J145" s="89"/>
    </row>
    <row r="146" spans="2:10" ht="12.75">
      <c r="B146" s="324" t="s">
        <v>162</v>
      </c>
      <c r="C146" s="319" t="s">
        <v>164</v>
      </c>
      <c r="D146" s="1552"/>
      <c r="E146" s="1552">
        <f>+(+E$138)*9.25%</f>
        <v>0</v>
      </c>
      <c r="F146" s="1552"/>
      <c r="G146" s="1846"/>
      <c r="H146" s="1846"/>
      <c r="I146" s="1846"/>
      <c r="J146" s="89"/>
    </row>
    <row r="147" spans="2:10" ht="12.75">
      <c r="B147" s="324" t="s">
        <v>163</v>
      </c>
      <c r="C147" s="319" t="s">
        <v>165</v>
      </c>
      <c r="D147" s="1552"/>
      <c r="E147" s="1552">
        <f>+(+E$138)*0.5%</f>
        <v>0</v>
      </c>
      <c r="F147" s="1552"/>
      <c r="G147" s="1846"/>
      <c r="H147" s="1846"/>
      <c r="I147" s="1846"/>
      <c r="J147" s="89"/>
    </row>
    <row r="148" spans="2:10" ht="13.5">
      <c r="B148" s="1551" t="s">
        <v>1423</v>
      </c>
      <c r="C148" s="322" t="s">
        <v>1424</v>
      </c>
      <c r="D148" s="1552">
        <f>SUM(D149:D151)</f>
        <v>0</v>
      </c>
      <c r="E148" s="1552">
        <f>SUM(E149:E151)</f>
        <v>0</v>
      </c>
      <c r="F148" s="1552"/>
      <c r="G148" s="1552"/>
      <c r="H148" s="1552"/>
      <c r="I148" s="1552"/>
      <c r="J148" s="89"/>
    </row>
    <row r="149" spans="2:10" ht="12.75">
      <c r="B149" s="535" t="s">
        <v>1425</v>
      </c>
      <c r="C149" s="319" t="s">
        <v>1436</v>
      </c>
      <c r="D149" s="1552"/>
      <c r="E149" s="1552">
        <f>+(+E$138)*4.92%</f>
        <v>0</v>
      </c>
      <c r="F149" s="1552"/>
      <c r="G149" s="1846"/>
      <c r="H149" s="1846"/>
      <c r="I149" s="1846"/>
      <c r="J149" s="89"/>
    </row>
    <row r="150" spans="2:10" ht="12.75">
      <c r="B150" s="535" t="s">
        <v>1426</v>
      </c>
      <c r="C150" s="319" t="s">
        <v>1433</v>
      </c>
      <c r="D150" s="1552"/>
      <c r="E150" s="1552">
        <f>+(+E$138)*1.5%</f>
        <v>0</v>
      </c>
      <c r="F150" s="1552"/>
      <c r="G150" s="1846"/>
      <c r="H150" s="1846"/>
      <c r="I150" s="1846"/>
      <c r="J150" s="89"/>
    </row>
    <row r="151" spans="2:10" ht="12.75">
      <c r="B151" s="535" t="s">
        <v>1427</v>
      </c>
      <c r="C151" s="319" t="s">
        <v>1434</v>
      </c>
      <c r="D151" s="1552"/>
      <c r="E151" s="1552">
        <f>+(+E$138)*3%</f>
        <v>0</v>
      </c>
      <c r="F151" s="1552"/>
      <c r="G151" s="1846"/>
      <c r="H151" s="1846"/>
      <c r="I151" s="1846"/>
      <c r="J151" s="89"/>
    </row>
    <row r="152" spans="2:10" ht="12.75">
      <c r="B152" s="1548" t="s">
        <v>688</v>
      </c>
      <c r="C152" s="315" t="s">
        <v>1439</v>
      </c>
      <c r="D152" s="1550">
        <f>+D154+D157+D163+D168+D176+D181+D183+D187</f>
        <v>0</v>
      </c>
      <c r="F152" s="1550"/>
      <c r="G152" s="1550"/>
      <c r="H152" s="1550"/>
      <c r="I152" s="1550"/>
      <c r="J152" s="89"/>
    </row>
    <row r="153" spans="2:10" ht="12.75">
      <c r="B153" s="1554"/>
      <c r="C153" s="319"/>
      <c r="J153" s="89"/>
    </row>
    <row r="154" spans="2:10" ht="12.75">
      <c r="B154" s="1555" t="s">
        <v>1441</v>
      </c>
      <c r="C154" s="315" t="s">
        <v>1442</v>
      </c>
      <c r="D154" s="1556">
        <f>SUM(D155:D156)</f>
        <v>0</v>
      </c>
      <c r="F154" s="1556"/>
      <c r="G154" s="1556"/>
      <c r="H154" s="1556"/>
      <c r="I154" s="1556"/>
      <c r="J154" s="89"/>
    </row>
    <row r="155" spans="2:10" ht="12.75">
      <c r="B155" s="1557" t="s">
        <v>1340</v>
      </c>
      <c r="C155" s="312" t="s">
        <v>1339</v>
      </c>
      <c r="D155" s="1552">
        <v>0</v>
      </c>
      <c r="F155" s="1552"/>
      <c r="G155" s="1552"/>
      <c r="H155" s="1552"/>
      <c r="I155" s="1552"/>
      <c r="J155" s="89"/>
    </row>
    <row r="156" spans="2:10" ht="12.75">
      <c r="B156" s="1557" t="s">
        <v>1443</v>
      </c>
      <c r="C156" s="312" t="s">
        <v>1444</v>
      </c>
      <c r="D156" s="1552">
        <f>+D433+D442+D452+D461</f>
        <v>0</v>
      </c>
      <c r="F156" s="1552"/>
      <c r="G156" s="1846"/>
      <c r="H156" s="1846"/>
      <c r="I156" s="1846"/>
      <c r="J156" s="89"/>
    </row>
    <row r="157" spans="2:10" ht="12.75">
      <c r="B157" s="1555" t="s">
        <v>1445</v>
      </c>
      <c r="C157" s="315" t="s">
        <v>1446</v>
      </c>
      <c r="D157" s="1556">
        <f>SUM(D158:D162)</f>
        <v>0</v>
      </c>
      <c r="F157" s="1556"/>
      <c r="G157" s="1556"/>
      <c r="H157" s="1556"/>
      <c r="I157" s="1556"/>
      <c r="J157" s="89"/>
    </row>
    <row r="158" spans="2:10" ht="12.75">
      <c r="B158" s="1557" t="s">
        <v>1447</v>
      </c>
      <c r="C158" s="312" t="s">
        <v>1448</v>
      </c>
      <c r="D158" s="1552">
        <v>0</v>
      </c>
      <c r="F158" s="1552"/>
      <c r="G158" s="1552"/>
      <c r="H158" s="1552"/>
      <c r="I158" s="1552"/>
      <c r="J158" s="89"/>
    </row>
    <row r="159" spans="2:10" ht="12.75">
      <c r="B159" s="1557" t="s">
        <v>1449</v>
      </c>
      <c r="C159" s="312" t="s">
        <v>1450</v>
      </c>
      <c r="D159" s="1552">
        <v>0</v>
      </c>
      <c r="F159" s="1552"/>
      <c r="G159" s="1552"/>
      <c r="H159" s="1552"/>
      <c r="I159" s="1552"/>
      <c r="J159" s="89"/>
    </row>
    <row r="160" spans="2:10" ht="12.75">
      <c r="B160" s="1557" t="s">
        <v>1451</v>
      </c>
      <c r="C160" s="312" t="s">
        <v>1452</v>
      </c>
      <c r="D160" s="1552">
        <v>0</v>
      </c>
      <c r="F160" s="1552"/>
      <c r="G160" s="1552"/>
      <c r="H160" s="1552"/>
      <c r="I160" s="1552"/>
      <c r="J160" s="89"/>
    </row>
    <row r="161" spans="2:10" ht="12.75">
      <c r="B161" s="1557" t="s">
        <v>1453</v>
      </c>
      <c r="C161" s="312" t="s">
        <v>1454</v>
      </c>
      <c r="D161" s="1552">
        <v>0</v>
      </c>
      <c r="F161" s="1552"/>
      <c r="G161" s="1552"/>
      <c r="H161" s="1552"/>
      <c r="I161" s="1552"/>
      <c r="J161" s="89"/>
    </row>
    <row r="162" spans="2:10" ht="12.75">
      <c r="B162" s="1557" t="s">
        <v>1455</v>
      </c>
      <c r="C162" s="312" t="s">
        <v>1456</v>
      </c>
      <c r="D162" s="1552">
        <v>0</v>
      </c>
      <c r="F162" s="1552"/>
      <c r="G162" s="1552"/>
      <c r="H162" s="1552"/>
      <c r="I162" s="1552"/>
      <c r="J162" s="89"/>
    </row>
    <row r="163" spans="2:10" ht="12.75">
      <c r="B163" s="1555" t="s">
        <v>1457</v>
      </c>
      <c r="C163" s="315" t="s">
        <v>1458</v>
      </c>
      <c r="D163" s="1556">
        <f>SUM(D164:D167)</f>
        <v>0</v>
      </c>
      <c r="F163" s="1556"/>
      <c r="G163" s="1556"/>
      <c r="H163" s="1556"/>
      <c r="I163" s="1556"/>
      <c r="J163" s="89"/>
    </row>
    <row r="164" spans="2:10" ht="12.75">
      <c r="B164" s="1557" t="s">
        <v>1459</v>
      </c>
      <c r="C164" s="312" t="s">
        <v>1460</v>
      </c>
      <c r="D164" s="1552">
        <v>0</v>
      </c>
      <c r="F164" s="1552"/>
      <c r="G164" s="1552"/>
      <c r="H164" s="1552"/>
      <c r="I164" s="1552"/>
      <c r="J164" s="89"/>
    </row>
    <row r="165" spans="2:10" ht="12.75">
      <c r="B165" s="1557" t="s">
        <v>1461</v>
      </c>
      <c r="C165" s="312" t="s">
        <v>1462</v>
      </c>
      <c r="D165" s="1552">
        <v>0</v>
      </c>
      <c r="F165" s="1552"/>
      <c r="G165" s="1552"/>
      <c r="H165" s="1552"/>
      <c r="I165" s="1552"/>
      <c r="J165" s="89"/>
    </row>
    <row r="166" spans="2:10" ht="12.75">
      <c r="B166" s="1557" t="s">
        <v>1463</v>
      </c>
      <c r="C166" s="312" t="s">
        <v>1464</v>
      </c>
      <c r="D166" s="1552">
        <v>0</v>
      </c>
      <c r="F166" s="1552"/>
      <c r="G166" s="1552"/>
      <c r="H166" s="1552"/>
      <c r="I166" s="1552"/>
      <c r="J166" s="89"/>
    </row>
    <row r="167" spans="2:10" ht="12.75">
      <c r="B167" s="1557" t="s">
        <v>1465</v>
      </c>
      <c r="C167" s="312" t="s">
        <v>1466</v>
      </c>
      <c r="D167" s="1552">
        <v>0</v>
      </c>
      <c r="F167" s="1552"/>
      <c r="G167" s="1552"/>
      <c r="H167" s="1552"/>
      <c r="I167" s="1552"/>
      <c r="J167" s="89"/>
    </row>
    <row r="168" spans="2:10" ht="12.75">
      <c r="B168" s="1555" t="s">
        <v>1467</v>
      </c>
      <c r="C168" s="315" t="s">
        <v>1468</v>
      </c>
      <c r="D168" s="1556">
        <f>SUM(D169:D175)</f>
        <v>0</v>
      </c>
      <c r="F168" s="1556"/>
      <c r="G168" s="1556"/>
      <c r="H168" s="1556"/>
      <c r="I168" s="1556"/>
      <c r="J168" s="89"/>
    </row>
    <row r="169" spans="2:10" ht="12.75">
      <c r="B169" s="1557" t="s">
        <v>1469</v>
      </c>
      <c r="C169" s="312" t="s">
        <v>1470</v>
      </c>
      <c r="D169" s="1552">
        <v>0</v>
      </c>
      <c r="F169" s="1552"/>
      <c r="G169" s="1552"/>
      <c r="H169" s="1552"/>
      <c r="I169" s="1552"/>
      <c r="J169" s="89"/>
    </row>
    <row r="170" spans="2:10" ht="12.75">
      <c r="B170" s="1557" t="s">
        <v>1471</v>
      </c>
      <c r="C170" s="312" t="s">
        <v>1472</v>
      </c>
      <c r="D170" s="1552">
        <v>0</v>
      </c>
      <c r="F170" s="1552"/>
      <c r="G170" s="1552"/>
      <c r="H170" s="1552"/>
      <c r="I170" s="1552"/>
      <c r="J170" s="89"/>
    </row>
    <row r="171" spans="2:10" ht="12.75">
      <c r="B171" s="1557" t="s">
        <v>1473</v>
      </c>
      <c r="C171" s="312" t="s">
        <v>1474</v>
      </c>
      <c r="D171" s="1552">
        <v>0</v>
      </c>
      <c r="F171" s="1552"/>
      <c r="G171" s="1552"/>
      <c r="H171" s="1552"/>
      <c r="I171" s="1552"/>
      <c r="J171" s="89"/>
    </row>
    <row r="172" spans="2:10" ht="12.75">
      <c r="B172" s="1557" t="s">
        <v>1475</v>
      </c>
      <c r="C172" s="312" t="s">
        <v>1476</v>
      </c>
      <c r="D172" s="1552">
        <v>0</v>
      </c>
      <c r="F172" s="1552"/>
      <c r="G172" s="1552"/>
      <c r="H172" s="1552"/>
      <c r="I172" s="1552"/>
      <c r="J172" s="89"/>
    </row>
    <row r="173" spans="2:10" ht="12.75">
      <c r="B173" s="1557" t="s">
        <v>1477</v>
      </c>
      <c r="C173" s="312" t="s">
        <v>1478</v>
      </c>
      <c r="D173" s="1552">
        <v>0</v>
      </c>
      <c r="F173" s="1552"/>
      <c r="G173" s="1552"/>
      <c r="H173" s="1552"/>
      <c r="I173" s="1552"/>
      <c r="J173" s="89"/>
    </row>
    <row r="174" spans="2:10" ht="12.75">
      <c r="B174" s="1557" t="s">
        <v>1479</v>
      </c>
      <c r="C174" s="312" t="s">
        <v>1480</v>
      </c>
      <c r="D174" s="1552">
        <v>0</v>
      </c>
      <c r="F174" s="1552"/>
      <c r="G174" s="1552"/>
      <c r="H174" s="1552"/>
      <c r="I174" s="1552"/>
      <c r="J174" s="89"/>
    </row>
    <row r="175" spans="2:10" ht="12.75">
      <c r="B175" s="1557" t="s">
        <v>1481</v>
      </c>
      <c r="C175" s="312" t="s">
        <v>1482</v>
      </c>
      <c r="D175" s="1552">
        <v>0</v>
      </c>
      <c r="F175" s="1552"/>
      <c r="G175" s="1552"/>
      <c r="H175" s="1552"/>
      <c r="I175" s="1552"/>
      <c r="J175" s="89"/>
    </row>
    <row r="176" spans="2:10" ht="12.75">
      <c r="B176" s="1555" t="s">
        <v>1483</v>
      </c>
      <c r="C176" s="315" t="s">
        <v>1484</v>
      </c>
      <c r="D176" s="1556">
        <f>SUM(D177:D180)</f>
        <v>0</v>
      </c>
      <c r="F176" s="1556"/>
      <c r="G176" s="1556"/>
      <c r="H176" s="1556"/>
      <c r="I176" s="1556"/>
      <c r="J176" s="89"/>
    </row>
    <row r="177" spans="2:10" ht="12.75">
      <c r="B177" s="1557" t="s">
        <v>1485</v>
      </c>
      <c r="C177" s="312" t="s">
        <v>1486</v>
      </c>
      <c r="D177" s="1552">
        <v>0</v>
      </c>
      <c r="F177" s="1552"/>
      <c r="G177" s="1552"/>
      <c r="H177" s="1552"/>
      <c r="I177" s="1552"/>
      <c r="J177" s="89"/>
    </row>
    <row r="178" spans="2:10" ht="12.75">
      <c r="B178" s="1557" t="s">
        <v>1487</v>
      </c>
      <c r="C178" s="312" t="s">
        <v>1488</v>
      </c>
      <c r="D178" s="1552">
        <v>0</v>
      </c>
      <c r="F178" s="1552"/>
      <c r="G178" s="1552"/>
      <c r="H178" s="1552"/>
      <c r="I178" s="1552"/>
      <c r="J178" s="89"/>
    </row>
    <row r="179" spans="2:10" ht="12.75">
      <c r="B179" s="1557" t="s">
        <v>1489</v>
      </c>
      <c r="C179" s="312" t="s">
        <v>1490</v>
      </c>
      <c r="D179" s="1552">
        <v>0</v>
      </c>
      <c r="F179" s="1552"/>
      <c r="G179" s="1552"/>
      <c r="H179" s="1552"/>
      <c r="I179" s="1552"/>
      <c r="J179" s="89"/>
    </row>
    <row r="180" spans="2:10" ht="12.75">
      <c r="B180" s="1557" t="s">
        <v>1491</v>
      </c>
      <c r="C180" s="312" t="s">
        <v>1492</v>
      </c>
      <c r="D180" s="1552">
        <v>0</v>
      </c>
      <c r="F180" s="1552"/>
      <c r="G180" s="1552"/>
      <c r="H180" s="1552"/>
      <c r="I180" s="1552"/>
      <c r="J180" s="89"/>
    </row>
    <row r="181" spans="2:10" ht="12.75">
      <c r="B181" s="1555" t="s">
        <v>1429</v>
      </c>
      <c r="C181" s="1558" t="s">
        <v>1430</v>
      </c>
      <c r="D181" s="1556">
        <f>SUM(D182)</f>
        <v>0</v>
      </c>
      <c r="F181" s="1556"/>
      <c r="G181" s="1556"/>
      <c r="H181" s="1556"/>
      <c r="I181" s="1556"/>
      <c r="J181" s="89"/>
    </row>
    <row r="182" spans="2:10" ht="12.75">
      <c r="B182" s="324" t="s">
        <v>1431</v>
      </c>
      <c r="C182" s="1559" t="s">
        <v>1432</v>
      </c>
      <c r="D182" s="1552"/>
      <c r="E182" s="1552">
        <f>+(+E$138)*1.33%</f>
        <v>0</v>
      </c>
      <c r="F182" s="1552"/>
      <c r="G182" s="1846"/>
      <c r="H182" s="1846"/>
      <c r="I182" s="1846"/>
      <c r="J182" s="89"/>
    </row>
    <row r="183" spans="2:10" ht="12.75">
      <c r="B183" s="1555" t="s">
        <v>1493</v>
      </c>
      <c r="C183" s="315" t="s">
        <v>1494</v>
      </c>
      <c r="D183" s="1556">
        <f>SUBTOTAL(9,D184:D186)</f>
        <v>0</v>
      </c>
      <c r="F183" s="1556"/>
      <c r="G183" s="1556"/>
      <c r="H183" s="1556"/>
      <c r="I183" s="1556"/>
      <c r="J183" s="89"/>
    </row>
    <row r="184" spans="2:10" ht="12.75">
      <c r="B184" s="1557" t="s">
        <v>1495</v>
      </c>
      <c r="C184" s="312" t="s">
        <v>1496</v>
      </c>
      <c r="D184" s="1552">
        <v>0</v>
      </c>
      <c r="F184" s="1552"/>
      <c r="G184" s="1552"/>
      <c r="H184" s="1552"/>
      <c r="I184" s="1552"/>
      <c r="J184" s="89"/>
    </row>
    <row r="185" spans="2:10" ht="12.75">
      <c r="B185" s="1557" t="s">
        <v>1497</v>
      </c>
      <c r="C185" s="312" t="s">
        <v>1498</v>
      </c>
      <c r="D185" s="1552">
        <v>0</v>
      </c>
      <c r="F185" s="1552"/>
      <c r="G185" s="1552"/>
      <c r="H185" s="1552"/>
      <c r="I185" s="1552"/>
      <c r="J185" s="89"/>
    </row>
    <row r="186" spans="2:10" ht="12.75">
      <c r="B186" s="1557" t="s">
        <v>1499</v>
      </c>
      <c r="C186" s="312" t="s">
        <v>1500</v>
      </c>
      <c r="D186" s="1552">
        <v>0</v>
      </c>
      <c r="F186" s="1552"/>
      <c r="G186" s="1552"/>
      <c r="H186" s="1552"/>
      <c r="I186" s="1552"/>
      <c r="J186" s="89"/>
    </row>
    <row r="187" spans="2:10" ht="12.75">
      <c r="B187" s="1555" t="s">
        <v>1501</v>
      </c>
      <c r="C187" s="315" t="s">
        <v>1502</v>
      </c>
      <c r="D187" s="1556">
        <f>SUBTOTAL(9,D188:D194)</f>
        <v>0</v>
      </c>
      <c r="F187" s="1556"/>
      <c r="G187" s="1556"/>
      <c r="H187" s="1556"/>
      <c r="I187" s="1556"/>
      <c r="J187" s="89"/>
    </row>
    <row r="188" spans="2:10" ht="12.75">
      <c r="B188" s="1557" t="s">
        <v>1503</v>
      </c>
      <c r="C188" s="312" t="s">
        <v>1504</v>
      </c>
      <c r="D188" s="1552">
        <v>0</v>
      </c>
      <c r="F188" s="1552"/>
      <c r="G188" s="1552"/>
      <c r="H188" s="1552"/>
      <c r="I188" s="1552"/>
      <c r="J188" s="89"/>
    </row>
    <row r="189" spans="2:10" ht="12.75">
      <c r="B189" s="1557" t="s">
        <v>1505</v>
      </c>
      <c r="C189" s="312" t="s">
        <v>1506</v>
      </c>
      <c r="D189" s="1552">
        <v>0</v>
      </c>
      <c r="F189" s="1552"/>
      <c r="G189" s="1552"/>
      <c r="H189" s="1552"/>
      <c r="I189" s="1552"/>
      <c r="J189" s="89"/>
    </row>
    <row r="190" spans="2:10" ht="12.75">
      <c r="B190" s="1557" t="s">
        <v>1507</v>
      </c>
      <c r="C190" s="312" t="s">
        <v>1513</v>
      </c>
      <c r="D190" s="1552">
        <v>0</v>
      </c>
      <c r="F190" s="1552"/>
      <c r="G190" s="1552"/>
      <c r="H190" s="1552"/>
      <c r="I190" s="1552"/>
      <c r="J190" s="89"/>
    </row>
    <row r="191" spans="2:10" ht="12.75">
      <c r="B191" s="1557" t="s">
        <v>1514</v>
      </c>
      <c r="C191" s="312" t="s">
        <v>1515</v>
      </c>
      <c r="D191" s="1552">
        <v>0</v>
      </c>
      <c r="F191" s="1552"/>
      <c r="G191" s="1552"/>
      <c r="H191" s="1552"/>
      <c r="I191" s="1552"/>
      <c r="J191" s="89"/>
    </row>
    <row r="192" spans="2:10" ht="12.75">
      <c r="B192" s="1557" t="s">
        <v>1516</v>
      </c>
      <c r="C192" s="312" t="s">
        <v>1517</v>
      </c>
      <c r="D192" s="1552">
        <f>+D435+D444+D454+D463</f>
        <v>0</v>
      </c>
      <c r="F192" s="1552"/>
      <c r="G192" s="1846"/>
      <c r="H192" s="1846"/>
      <c r="I192" s="1846"/>
      <c r="J192" s="89"/>
    </row>
    <row r="193" spans="2:10" ht="12.75">
      <c r="B193" s="1557" t="s">
        <v>1518</v>
      </c>
      <c r="C193" s="312" t="s">
        <v>1519</v>
      </c>
      <c r="D193" s="1552">
        <v>0</v>
      </c>
      <c r="F193" s="1552"/>
      <c r="G193" s="1552"/>
      <c r="H193" s="1552"/>
      <c r="I193" s="1552"/>
      <c r="J193" s="89"/>
    </row>
    <row r="194" spans="2:10" ht="12.75">
      <c r="B194" s="1557" t="s">
        <v>1520</v>
      </c>
      <c r="C194" s="312" t="s">
        <v>1521</v>
      </c>
      <c r="D194" s="1552">
        <v>0</v>
      </c>
      <c r="F194" s="1552"/>
      <c r="G194" s="1552"/>
      <c r="H194" s="1552"/>
      <c r="I194" s="1552"/>
      <c r="J194" s="89"/>
    </row>
    <row r="195" spans="2:10" ht="12.75">
      <c r="B195" s="1560" t="s">
        <v>680</v>
      </c>
      <c r="C195" s="315" t="s">
        <v>683</v>
      </c>
      <c r="D195" s="1550">
        <f>+D196+D202+D207+D215+D218</f>
        <v>0</v>
      </c>
      <c r="F195" s="1550"/>
      <c r="G195" s="1550"/>
      <c r="H195" s="1550"/>
      <c r="I195" s="1550"/>
      <c r="J195" s="89"/>
    </row>
    <row r="196" spans="2:10" ht="12.75">
      <c r="B196" s="1555" t="s">
        <v>1524</v>
      </c>
      <c r="C196" s="315" t="s">
        <v>1525</v>
      </c>
      <c r="D196" s="1561">
        <f>SUM(D197:D201)</f>
        <v>0</v>
      </c>
      <c r="F196" s="1561"/>
      <c r="G196" s="1561"/>
      <c r="H196" s="1561"/>
      <c r="I196" s="1561"/>
      <c r="J196" s="89"/>
    </row>
    <row r="197" spans="2:10" ht="12.75">
      <c r="B197" s="1557" t="s">
        <v>1526</v>
      </c>
      <c r="C197" s="312" t="s">
        <v>1528</v>
      </c>
      <c r="D197" s="1552">
        <f>+D436+D445+D455+D464</f>
        <v>0</v>
      </c>
      <c r="F197" s="1552"/>
      <c r="G197" s="1846"/>
      <c r="H197" s="1846"/>
      <c r="I197" s="1846"/>
      <c r="J197" s="89"/>
    </row>
    <row r="198" spans="2:10" ht="12.75">
      <c r="B198" s="1557" t="s">
        <v>1529</v>
      </c>
      <c r="C198" s="312" t="s">
        <v>1530</v>
      </c>
      <c r="D198" s="1552">
        <v>0</v>
      </c>
      <c r="F198" s="1552"/>
      <c r="G198" s="1552"/>
      <c r="H198" s="1552"/>
      <c r="I198" s="1552"/>
      <c r="J198" s="89"/>
    </row>
    <row r="199" spans="2:10" ht="12.75">
      <c r="B199" s="1557" t="s">
        <v>1531</v>
      </c>
      <c r="C199" s="312" t="s">
        <v>1532</v>
      </c>
      <c r="D199" s="1552">
        <v>0</v>
      </c>
      <c r="F199" s="1552"/>
      <c r="G199" s="1552"/>
      <c r="H199" s="1552"/>
      <c r="I199" s="1552"/>
      <c r="J199" s="89"/>
    </row>
    <row r="200" spans="2:10" ht="12.75">
      <c r="B200" s="1557" t="s">
        <v>1533</v>
      </c>
      <c r="C200" s="312" t="s">
        <v>1534</v>
      </c>
      <c r="D200" s="1552">
        <v>0</v>
      </c>
      <c r="F200" s="1552"/>
      <c r="G200" s="1552"/>
      <c r="H200" s="1552"/>
      <c r="I200" s="1552"/>
      <c r="J200" s="89"/>
    </row>
    <row r="201" spans="2:10" ht="12.75">
      <c r="B201" s="1557" t="s">
        <v>1535</v>
      </c>
      <c r="C201" s="312" t="s">
        <v>1536</v>
      </c>
      <c r="D201" s="1552">
        <v>0</v>
      </c>
      <c r="F201" s="1552"/>
      <c r="G201" s="1552"/>
      <c r="H201" s="1552"/>
      <c r="I201" s="1552"/>
      <c r="J201" s="89"/>
    </row>
    <row r="202" spans="2:10" ht="12.75">
      <c r="B202" s="1555" t="s">
        <v>1537</v>
      </c>
      <c r="C202" s="315" t="s">
        <v>1538</v>
      </c>
      <c r="D202" s="1561">
        <f>SUM(D203:D206)</f>
        <v>0</v>
      </c>
      <c r="F202" s="1561"/>
      <c r="G202" s="1561"/>
      <c r="H202" s="1561"/>
      <c r="I202" s="1561"/>
      <c r="J202" s="89"/>
    </row>
    <row r="203" spans="2:10" ht="12.75">
      <c r="B203" s="1557" t="s">
        <v>1539</v>
      </c>
      <c r="C203" s="312" t="s">
        <v>1540</v>
      </c>
      <c r="D203" s="1552">
        <v>0</v>
      </c>
      <c r="F203" s="1552"/>
      <c r="G203" s="1552"/>
      <c r="H203" s="1552"/>
      <c r="I203" s="1552"/>
      <c r="J203" s="89"/>
    </row>
    <row r="204" spans="2:10" ht="12.75">
      <c r="B204" s="1557" t="s">
        <v>1541</v>
      </c>
      <c r="C204" s="312" t="s">
        <v>1542</v>
      </c>
      <c r="D204" s="1552">
        <v>0</v>
      </c>
      <c r="F204" s="1552"/>
      <c r="G204" s="1552"/>
      <c r="H204" s="1552"/>
      <c r="I204" s="1552"/>
      <c r="J204" s="89"/>
    </row>
    <row r="205" spans="2:10" ht="12.75">
      <c r="B205" s="1557" t="s">
        <v>1543</v>
      </c>
      <c r="C205" s="312" t="s">
        <v>1544</v>
      </c>
      <c r="D205" s="1552">
        <v>0</v>
      </c>
      <c r="F205" s="1552"/>
      <c r="G205" s="1552"/>
      <c r="H205" s="1552"/>
      <c r="I205" s="1552"/>
      <c r="J205" s="89"/>
    </row>
    <row r="206" spans="2:10" ht="12.75">
      <c r="B206" s="1557" t="s">
        <v>1545</v>
      </c>
      <c r="C206" s="312" t="s">
        <v>1546</v>
      </c>
      <c r="D206" s="1552">
        <v>0</v>
      </c>
      <c r="F206" s="1552"/>
      <c r="G206" s="1552"/>
      <c r="H206" s="1552"/>
      <c r="I206" s="1552"/>
      <c r="J206" s="89"/>
    </row>
    <row r="207" spans="2:10" ht="12.75">
      <c r="B207" s="1555" t="s">
        <v>1547</v>
      </c>
      <c r="C207" s="317" t="s">
        <v>1548</v>
      </c>
      <c r="D207" s="1561">
        <f>SUM(D208:D214)</f>
        <v>0</v>
      </c>
      <c r="F207" s="1561"/>
      <c r="G207" s="1561"/>
      <c r="H207" s="1561"/>
      <c r="I207" s="1561"/>
      <c r="J207" s="89"/>
    </row>
    <row r="208" spans="2:10" ht="12.75">
      <c r="B208" s="1557" t="s">
        <v>1549</v>
      </c>
      <c r="C208" s="312" t="s">
        <v>1550</v>
      </c>
      <c r="D208" s="1552">
        <v>0</v>
      </c>
      <c r="F208" s="1552"/>
      <c r="G208" s="1552"/>
      <c r="H208" s="1552"/>
      <c r="I208" s="1552"/>
      <c r="J208" s="89"/>
    </row>
    <row r="209" spans="2:10" ht="12.75">
      <c r="B209" s="1557" t="s">
        <v>1551</v>
      </c>
      <c r="C209" s="312" t="s">
        <v>1552</v>
      </c>
      <c r="D209" s="1552">
        <v>0</v>
      </c>
      <c r="F209" s="1552"/>
      <c r="G209" s="1552"/>
      <c r="H209" s="1552"/>
      <c r="I209" s="1552"/>
      <c r="J209" s="89"/>
    </row>
    <row r="210" spans="2:10" ht="12.75">
      <c r="B210" s="1557" t="s">
        <v>1553</v>
      </c>
      <c r="C210" s="312" t="s">
        <v>1554</v>
      </c>
      <c r="D210" s="1552">
        <v>0</v>
      </c>
      <c r="F210" s="1552"/>
      <c r="G210" s="1552"/>
      <c r="H210" s="1552"/>
      <c r="I210" s="1552"/>
      <c r="J210" s="89"/>
    </row>
    <row r="211" spans="2:10" ht="12.75">
      <c r="B211" s="1557" t="s">
        <v>1555</v>
      </c>
      <c r="C211" s="312" t="s">
        <v>1556</v>
      </c>
      <c r="D211" s="1552">
        <v>0</v>
      </c>
      <c r="F211" s="1552"/>
      <c r="G211" s="1552"/>
      <c r="H211" s="1552"/>
      <c r="I211" s="1552"/>
      <c r="J211" s="89"/>
    </row>
    <row r="212" spans="2:10" ht="12.75">
      <c r="B212" s="1557" t="s">
        <v>1557</v>
      </c>
      <c r="C212" s="312" t="s">
        <v>1558</v>
      </c>
      <c r="D212" s="1552">
        <v>0</v>
      </c>
      <c r="F212" s="1552"/>
      <c r="G212" s="1552"/>
      <c r="H212" s="1552"/>
      <c r="I212" s="1552"/>
      <c r="J212" s="89"/>
    </row>
    <row r="213" spans="2:10" ht="12.75">
      <c r="B213" s="1557" t="s">
        <v>1559</v>
      </c>
      <c r="C213" s="312" t="s">
        <v>1560</v>
      </c>
      <c r="D213" s="1552">
        <v>0</v>
      </c>
      <c r="F213" s="1552"/>
      <c r="G213" s="1552"/>
      <c r="H213" s="1552"/>
      <c r="I213" s="1552"/>
      <c r="J213" s="89"/>
    </row>
    <row r="214" spans="2:10" ht="12.75">
      <c r="B214" s="1557" t="s">
        <v>1561</v>
      </c>
      <c r="C214" s="312" t="s">
        <v>1562</v>
      </c>
      <c r="D214" s="1552">
        <f>D332+D334+D336+D338+D340+D342+D344+D346+D350+D352+D354+D356+D358+D360+D362+D364+D366+D368+D370+D372+D378+D380+D382+D384+D386+D388+D390+D392+D394+D398+D400+D402+D404+D406+D408+D410+D412+D414+D416+D418+D420+D422+D456+D469+D471+D473+D477+D479+D481+D483+D487+D489+D491+D493+D495+D497+D507+D509+D511+D513+D517+D519+D521+D523+D525+D527+D529+D531+D533+D535+D537+D539+D541</f>
        <v>0</v>
      </c>
      <c r="F214" s="1552"/>
      <c r="G214" s="1552"/>
      <c r="H214" s="1552"/>
      <c r="I214" s="1552"/>
      <c r="J214" s="89"/>
    </row>
    <row r="215" spans="2:10" ht="12.75">
      <c r="B215" s="1555" t="s">
        <v>1563</v>
      </c>
      <c r="C215" s="315" t="s">
        <v>1564</v>
      </c>
      <c r="D215" s="1561">
        <f>SUM(D216:D217)</f>
        <v>0</v>
      </c>
      <c r="F215" s="1561"/>
      <c r="G215" s="1561"/>
      <c r="H215" s="1561"/>
      <c r="I215" s="1561"/>
      <c r="J215" s="89"/>
    </row>
    <row r="216" spans="2:10" ht="12.75">
      <c r="B216" s="1557" t="s">
        <v>1565</v>
      </c>
      <c r="C216" s="312" t="s">
        <v>1566</v>
      </c>
      <c r="D216" s="1552">
        <v>0</v>
      </c>
      <c r="F216" s="1552"/>
      <c r="G216" s="1552"/>
      <c r="H216" s="1552"/>
      <c r="I216" s="1552"/>
      <c r="J216" s="89"/>
    </row>
    <row r="217" spans="2:10" ht="12.75">
      <c r="B217" s="1557" t="s">
        <v>1567</v>
      </c>
      <c r="C217" s="312" t="s">
        <v>1568</v>
      </c>
      <c r="D217" s="1552">
        <v>0</v>
      </c>
      <c r="F217" s="1552"/>
      <c r="G217" s="1846"/>
      <c r="H217" s="1846"/>
      <c r="I217" s="1846"/>
      <c r="J217" s="89"/>
    </row>
    <row r="218" spans="2:10" ht="12.75">
      <c r="B218" s="1555" t="s">
        <v>1569</v>
      </c>
      <c r="C218" s="315" t="s">
        <v>1570</v>
      </c>
      <c r="D218" s="1561">
        <f>SUM(D219:D226)</f>
        <v>0</v>
      </c>
      <c r="F218" s="1561"/>
      <c r="G218" s="1561"/>
      <c r="H218" s="1561"/>
      <c r="I218" s="1561"/>
      <c r="J218" s="89"/>
    </row>
    <row r="219" spans="2:10" ht="12.75">
      <c r="B219" s="1557" t="s">
        <v>1571</v>
      </c>
      <c r="C219" s="312" t="s">
        <v>1572</v>
      </c>
      <c r="D219" s="1552">
        <v>0</v>
      </c>
      <c r="F219" s="1552"/>
      <c r="G219" s="1552"/>
      <c r="H219" s="1552"/>
      <c r="I219" s="1552"/>
      <c r="J219" s="89"/>
    </row>
    <row r="220" spans="2:10" ht="12.75">
      <c r="B220" s="1557" t="s">
        <v>1573</v>
      </c>
      <c r="C220" s="312" t="s">
        <v>1574</v>
      </c>
      <c r="D220" s="1552">
        <v>0</v>
      </c>
      <c r="F220" s="1552"/>
      <c r="G220" s="1552"/>
      <c r="H220" s="1552"/>
      <c r="I220" s="1552"/>
      <c r="J220" s="89"/>
    </row>
    <row r="221" spans="2:10" ht="12.75">
      <c r="B221" s="1562" t="s">
        <v>1575</v>
      </c>
      <c r="C221" s="312" t="s">
        <v>1576</v>
      </c>
      <c r="D221" s="1552">
        <v>0</v>
      </c>
      <c r="F221" s="1552"/>
      <c r="G221" s="1552"/>
      <c r="H221" s="1552"/>
      <c r="I221" s="1552"/>
      <c r="J221" s="89"/>
    </row>
    <row r="222" spans="2:10" ht="12.75">
      <c r="B222" s="1557" t="s">
        <v>1577</v>
      </c>
      <c r="C222" s="312" t="s">
        <v>1578</v>
      </c>
      <c r="D222" s="1552">
        <f>D568</f>
        <v>0</v>
      </c>
      <c r="F222" s="1552"/>
      <c r="G222" s="1552"/>
      <c r="H222" s="1552"/>
      <c r="I222" s="1552"/>
      <c r="J222" s="89"/>
    </row>
    <row r="223" spans="2:10" ht="12.75">
      <c r="B223" s="1557" t="s">
        <v>1579</v>
      </c>
      <c r="C223" s="312" t="s">
        <v>1580</v>
      </c>
      <c r="D223" s="1552">
        <v>0</v>
      </c>
      <c r="F223" s="1552"/>
      <c r="G223" s="1552"/>
      <c r="H223" s="1552"/>
      <c r="I223" s="1552"/>
      <c r="J223" s="89"/>
    </row>
    <row r="224" spans="2:10" ht="12.75">
      <c r="B224" s="1557" t="s">
        <v>1581</v>
      </c>
      <c r="C224" s="312" t="s">
        <v>1582</v>
      </c>
      <c r="D224" s="1552">
        <v>0</v>
      </c>
      <c r="F224" s="1552"/>
      <c r="G224" s="1552"/>
      <c r="H224" s="1552"/>
      <c r="I224" s="1552"/>
      <c r="J224" s="89"/>
    </row>
    <row r="225" spans="2:10" ht="12.75">
      <c r="B225" s="1557" t="s">
        <v>1583</v>
      </c>
      <c r="C225" s="312" t="s">
        <v>1584</v>
      </c>
      <c r="D225" s="1552">
        <v>0</v>
      </c>
      <c r="F225" s="1552"/>
      <c r="G225" s="1552"/>
      <c r="H225" s="1552"/>
      <c r="I225" s="1552"/>
      <c r="J225" s="89"/>
    </row>
    <row r="226" spans="2:10" ht="12.75">
      <c r="B226" s="1557" t="s">
        <v>1585</v>
      </c>
      <c r="C226" s="312" t="s">
        <v>1586</v>
      </c>
      <c r="D226" s="1552">
        <v>0</v>
      </c>
      <c r="F226" s="1552"/>
      <c r="G226" s="1552"/>
      <c r="H226" s="1552"/>
      <c r="I226" s="1552"/>
      <c r="J226" s="89"/>
    </row>
    <row r="227" spans="2:10" ht="12.75">
      <c r="B227" s="1563">
        <v>3</v>
      </c>
      <c r="C227" s="315" t="s">
        <v>1587</v>
      </c>
      <c r="D227" s="1550">
        <f>+D228</f>
        <v>0</v>
      </c>
      <c r="F227" s="1550"/>
      <c r="G227" s="1550"/>
      <c r="H227" s="1550"/>
      <c r="I227" s="1550"/>
      <c r="J227" s="89"/>
    </row>
    <row r="228" spans="2:10" ht="12.75">
      <c r="B228" s="1555" t="s">
        <v>1588</v>
      </c>
      <c r="C228" s="315" t="s">
        <v>1589</v>
      </c>
      <c r="D228" s="1561">
        <f>+D229</f>
        <v>0</v>
      </c>
      <c r="F228" s="1561"/>
      <c r="G228" s="1561"/>
      <c r="H228" s="1561"/>
      <c r="I228" s="1561"/>
      <c r="J228" s="89"/>
    </row>
    <row r="229" spans="2:10" ht="12.75">
      <c r="B229" s="1557" t="s">
        <v>1590</v>
      </c>
      <c r="C229" s="314" t="s">
        <v>1592</v>
      </c>
      <c r="D229" s="1552">
        <v>0</v>
      </c>
      <c r="F229" s="1552"/>
      <c r="G229" s="1552"/>
      <c r="H229" s="1552"/>
      <c r="I229" s="1552"/>
      <c r="J229" s="89"/>
    </row>
    <row r="230" spans="2:10" ht="12.75">
      <c r="B230" s="532" t="s">
        <v>658</v>
      </c>
      <c r="C230" s="531" t="s">
        <v>41</v>
      </c>
      <c r="D230" s="1552">
        <v>0</v>
      </c>
      <c r="F230" s="1552"/>
      <c r="G230" s="1552"/>
      <c r="H230" s="1552"/>
      <c r="I230" s="1552"/>
      <c r="J230" s="89"/>
    </row>
    <row r="231" spans="2:10" ht="12.75">
      <c r="B231" s="1564">
        <v>4</v>
      </c>
      <c r="C231" s="315" t="s">
        <v>1593</v>
      </c>
      <c r="D231" s="1550">
        <f>+D232</f>
        <v>0</v>
      </c>
      <c r="F231" s="1550"/>
      <c r="G231" s="1550"/>
      <c r="H231" s="1550"/>
      <c r="I231" s="1550"/>
      <c r="J231" s="89"/>
    </row>
    <row r="232" spans="2:10" ht="12.75">
      <c r="B232" s="1555" t="s">
        <v>1594</v>
      </c>
      <c r="C232" s="315" t="s">
        <v>1595</v>
      </c>
      <c r="D232" s="1561">
        <f>+D233</f>
        <v>0</v>
      </c>
      <c r="F232" s="1561"/>
      <c r="G232" s="1561"/>
      <c r="H232" s="1561"/>
      <c r="I232" s="1561"/>
      <c r="J232" s="89"/>
    </row>
    <row r="233" spans="2:10" ht="12.75">
      <c r="B233" s="1557" t="s">
        <v>1596</v>
      </c>
      <c r="C233" s="312" t="s">
        <v>1597</v>
      </c>
      <c r="D233" s="1552">
        <v>0</v>
      </c>
      <c r="F233" s="1552"/>
      <c r="G233" s="1552"/>
      <c r="H233" s="1552"/>
      <c r="I233" s="1552"/>
      <c r="J233" s="89"/>
    </row>
    <row r="234" spans="2:10" ht="12.75">
      <c r="B234" s="1563">
        <v>5</v>
      </c>
      <c r="C234" s="1565" t="s">
        <v>1598</v>
      </c>
      <c r="D234" s="1550">
        <f>+D235+D244</f>
        <v>0</v>
      </c>
      <c r="F234" s="1550"/>
      <c r="G234" s="1550"/>
      <c r="H234" s="1550"/>
      <c r="I234" s="1550"/>
      <c r="J234" s="89"/>
    </row>
    <row r="235" spans="2:10" ht="12.75">
      <c r="B235" s="1555" t="s">
        <v>1599</v>
      </c>
      <c r="C235" s="315" t="s">
        <v>1600</v>
      </c>
      <c r="D235" s="1561">
        <f>SUM(D236:D243)</f>
        <v>0</v>
      </c>
      <c r="F235" s="1561"/>
      <c r="G235" s="1561"/>
      <c r="H235" s="1561"/>
      <c r="I235" s="1561"/>
      <c r="J235" s="89"/>
    </row>
    <row r="236" spans="2:10" ht="12.75">
      <c r="B236" s="1557" t="s">
        <v>1601</v>
      </c>
      <c r="C236" s="312" t="s">
        <v>1602</v>
      </c>
      <c r="D236" s="1552">
        <f>D557</f>
        <v>0</v>
      </c>
      <c r="F236" s="1552"/>
      <c r="G236" s="1552"/>
      <c r="H236" s="1552"/>
      <c r="I236" s="1552"/>
      <c r="J236" s="89"/>
    </row>
    <row r="237" spans="2:10" ht="12.75">
      <c r="B237" s="1557" t="s">
        <v>1603</v>
      </c>
      <c r="C237" s="312" t="s">
        <v>1604</v>
      </c>
      <c r="D237" s="1552">
        <v>0</v>
      </c>
      <c r="F237" s="1552"/>
      <c r="G237" s="1552"/>
      <c r="H237" s="1552"/>
      <c r="I237" s="1552"/>
      <c r="J237" s="89"/>
    </row>
    <row r="238" spans="2:10" ht="12.75">
      <c r="B238" s="1557" t="s">
        <v>1605</v>
      </c>
      <c r="C238" s="312" t="s">
        <v>1606</v>
      </c>
      <c r="D238" s="1552">
        <f>D570+D563</f>
        <v>0</v>
      </c>
      <c r="F238" s="1552"/>
      <c r="G238" s="1552"/>
      <c r="H238" s="1552"/>
      <c r="I238" s="1552"/>
      <c r="J238" s="89"/>
    </row>
    <row r="239" spans="2:10" ht="12.75">
      <c r="B239" s="1557" t="s">
        <v>1607</v>
      </c>
      <c r="C239" s="312" t="s">
        <v>1608</v>
      </c>
      <c r="D239" s="1552">
        <f>D565</f>
        <v>0</v>
      </c>
      <c r="F239" s="1552"/>
      <c r="G239" s="1552"/>
      <c r="H239" s="1552"/>
      <c r="I239" s="1552"/>
      <c r="J239" s="89"/>
    </row>
    <row r="240" spans="2:10" ht="12.75">
      <c r="B240" s="1557" t="s">
        <v>1609</v>
      </c>
      <c r="C240" s="312" t="s">
        <v>0</v>
      </c>
      <c r="D240" s="1552">
        <v>0</v>
      </c>
      <c r="F240" s="1552"/>
      <c r="G240" s="1552"/>
      <c r="H240" s="1552"/>
      <c r="I240" s="1552"/>
      <c r="J240" s="89"/>
    </row>
    <row r="241" spans="2:10" ht="12.75">
      <c r="B241" s="1557" t="s">
        <v>1</v>
      </c>
      <c r="C241" s="312" t="s">
        <v>2</v>
      </c>
      <c r="D241" s="1552">
        <f>D567+D559</f>
        <v>0</v>
      </c>
      <c r="F241" s="1552"/>
      <c r="G241" s="1552"/>
      <c r="H241" s="1552"/>
      <c r="I241" s="1552"/>
      <c r="J241" s="89"/>
    </row>
    <row r="242" spans="2:10" ht="12.75">
      <c r="B242" s="1557" t="s">
        <v>3</v>
      </c>
      <c r="C242" s="312" t="s">
        <v>4</v>
      </c>
      <c r="D242" s="1552">
        <f>D561</f>
        <v>0</v>
      </c>
      <c r="F242" s="1552"/>
      <c r="G242" s="1552"/>
      <c r="H242" s="1552"/>
      <c r="I242" s="1552"/>
      <c r="J242" s="89"/>
    </row>
    <row r="243" spans="2:10" ht="12.75">
      <c r="B243" s="1557" t="s">
        <v>5</v>
      </c>
      <c r="C243" s="312" t="s">
        <v>6</v>
      </c>
      <c r="D243" s="1552">
        <v>0</v>
      </c>
      <c r="F243" s="1552"/>
      <c r="G243" s="1552"/>
      <c r="H243" s="1552"/>
      <c r="I243" s="1552"/>
      <c r="J243" s="89"/>
    </row>
    <row r="244" spans="2:10" ht="12.75">
      <c r="B244" s="1555" t="s">
        <v>7</v>
      </c>
      <c r="C244" s="315" t="s">
        <v>8</v>
      </c>
      <c r="D244" s="1561">
        <f>SUM(D245:D252)</f>
        <v>0</v>
      </c>
      <c r="F244" s="1561"/>
      <c r="G244" s="1561"/>
      <c r="H244" s="1561"/>
      <c r="I244" s="1561"/>
      <c r="J244" s="89"/>
    </row>
    <row r="245" spans="2:10" ht="12.75">
      <c r="B245" s="1557" t="s">
        <v>9</v>
      </c>
      <c r="C245" s="312" t="s">
        <v>10</v>
      </c>
      <c r="D245" s="1552">
        <f>D348+D396</f>
        <v>0</v>
      </c>
      <c r="F245" s="1552"/>
      <c r="G245" s="1552"/>
      <c r="H245" s="1552"/>
      <c r="I245" s="1552"/>
      <c r="J245" s="89"/>
    </row>
    <row r="246" spans="2:10" ht="12.75">
      <c r="B246" s="1557" t="s">
        <v>11</v>
      </c>
      <c r="C246" s="312" t="s">
        <v>12</v>
      </c>
      <c r="D246" s="1552">
        <f>D430+D447</f>
        <v>0</v>
      </c>
      <c r="F246" s="1552"/>
      <c r="G246" s="1552"/>
      <c r="H246" s="1552"/>
      <c r="I246" s="1552"/>
      <c r="J246" s="89"/>
    </row>
    <row r="247" spans="2:10" ht="12.75">
      <c r="B247" s="1557" t="s">
        <v>13</v>
      </c>
      <c r="C247" s="312" t="s">
        <v>14</v>
      </c>
      <c r="D247" s="1552">
        <v>0</v>
      </c>
      <c r="F247" s="1552"/>
      <c r="G247" s="1552"/>
      <c r="H247" s="1552"/>
      <c r="I247" s="1552"/>
      <c r="J247" s="89"/>
    </row>
    <row r="248" spans="2:10" ht="12.75">
      <c r="B248" s="1557" t="s">
        <v>15</v>
      </c>
      <c r="C248" s="312" t="s">
        <v>16</v>
      </c>
      <c r="D248" s="1552">
        <v>0</v>
      </c>
      <c r="F248" s="1552"/>
      <c r="G248" s="1552"/>
      <c r="H248" s="1552"/>
      <c r="I248" s="1552"/>
      <c r="J248" s="89"/>
    </row>
    <row r="249" spans="2:10" ht="12.75">
      <c r="B249" s="1557" t="s">
        <v>17</v>
      </c>
      <c r="C249" s="312" t="s">
        <v>18</v>
      </c>
      <c r="D249" s="1552">
        <v>0</v>
      </c>
      <c r="F249" s="1552"/>
      <c r="G249" s="1552"/>
      <c r="H249" s="1552"/>
      <c r="I249" s="1552"/>
      <c r="J249" s="89"/>
    </row>
    <row r="250" spans="2:10" ht="12.75">
      <c r="B250" s="1557" t="s">
        <v>19</v>
      </c>
      <c r="C250" s="312" t="s">
        <v>20</v>
      </c>
      <c r="D250" s="1552">
        <v>0</v>
      </c>
      <c r="F250" s="1552"/>
      <c r="G250" s="1552"/>
      <c r="H250" s="1552"/>
      <c r="I250" s="1552"/>
      <c r="J250" s="89"/>
    </row>
    <row r="251" spans="2:10" ht="12.75">
      <c r="B251" s="1557" t="s">
        <v>21</v>
      </c>
      <c r="C251" s="312" t="s">
        <v>22</v>
      </c>
      <c r="D251" s="1552">
        <f>D485+D475+D499</f>
        <v>0</v>
      </c>
      <c r="F251" s="1552"/>
      <c r="G251" s="1552"/>
      <c r="H251" s="1552"/>
      <c r="I251" s="1552"/>
      <c r="J251" s="89"/>
    </row>
    <row r="252" spans="2:10" ht="12.75">
      <c r="B252" s="1557" t="s">
        <v>23</v>
      </c>
      <c r="C252" s="312" t="s">
        <v>24</v>
      </c>
      <c r="D252" s="1552">
        <f>D549+D547+D545+D543+D515</f>
        <v>0</v>
      </c>
      <c r="F252" s="1552"/>
      <c r="G252" s="1552"/>
      <c r="H252" s="1552"/>
      <c r="I252" s="1552"/>
      <c r="J252" s="89"/>
    </row>
    <row r="253" spans="2:10" ht="12.75">
      <c r="B253" s="1555" t="s">
        <v>25</v>
      </c>
      <c r="C253" s="315" t="s">
        <v>26</v>
      </c>
      <c r="D253" s="1561">
        <f>+D254</f>
        <v>0</v>
      </c>
    </row>
    <row r="254" spans="2:10" ht="12.75">
      <c r="B254" s="1557" t="s">
        <v>27</v>
      </c>
      <c r="C254" s="312" t="s">
        <v>28</v>
      </c>
      <c r="D254" s="1552">
        <v>0</v>
      </c>
    </row>
    <row r="255" spans="2:10" ht="12.75">
      <c r="B255" s="1555" t="s">
        <v>29</v>
      </c>
      <c r="C255" s="315" t="s">
        <v>30</v>
      </c>
      <c r="D255" s="1561">
        <f>SUM(D256:D259)</f>
        <v>0</v>
      </c>
    </row>
    <row r="256" spans="2:10" ht="12.75">
      <c r="B256" s="1557" t="s">
        <v>31</v>
      </c>
      <c r="C256" s="312" t="s">
        <v>32</v>
      </c>
      <c r="D256" s="1552">
        <v>0</v>
      </c>
    </row>
    <row r="257" spans="2:4" ht="12.75">
      <c r="B257" s="1557" t="s">
        <v>33</v>
      </c>
      <c r="C257" s="312" t="s">
        <v>34</v>
      </c>
      <c r="D257" s="1552">
        <v>0</v>
      </c>
    </row>
    <row r="258" spans="2:4" ht="12.75">
      <c r="B258" s="1557" t="s">
        <v>35</v>
      </c>
      <c r="C258" s="312" t="s">
        <v>36</v>
      </c>
      <c r="D258" s="1552">
        <v>0</v>
      </c>
    </row>
    <row r="259" spans="2:4" ht="12.75">
      <c r="B259" s="1557" t="s">
        <v>37</v>
      </c>
      <c r="C259" s="312" t="s">
        <v>38</v>
      </c>
      <c r="D259" s="1552">
        <v>0</v>
      </c>
    </row>
    <row r="260" spans="2:4" ht="12.75">
      <c r="B260" s="1564">
        <v>6</v>
      </c>
      <c r="C260" s="315" t="s">
        <v>568</v>
      </c>
      <c r="D260" s="1550">
        <f>+D261+D279+D283+D285+D290+D292+D295</f>
        <v>0</v>
      </c>
    </row>
    <row r="261" spans="2:4" ht="12.75">
      <c r="B261" s="1555" t="s">
        <v>42</v>
      </c>
      <c r="C261" s="315" t="s">
        <v>43</v>
      </c>
      <c r="D261" s="1550">
        <f>+D262+D265+D268+D272+D277+D278</f>
        <v>0</v>
      </c>
    </row>
    <row r="262" spans="2:4" ht="12.75">
      <c r="B262" s="1557" t="s">
        <v>44</v>
      </c>
      <c r="C262" s="312" t="s">
        <v>45</v>
      </c>
      <c r="D262" s="1552">
        <f>+D263</f>
        <v>0</v>
      </c>
    </row>
    <row r="263" spans="2:4" ht="12.75">
      <c r="B263" s="1557"/>
      <c r="C263" s="316" t="s">
        <v>167</v>
      </c>
      <c r="D263" s="1552">
        <v>0</v>
      </c>
    </row>
    <row r="264" spans="2:4" ht="12.75">
      <c r="B264" s="1557"/>
      <c r="C264" s="312"/>
      <c r="D264" s="1552"/>
    </row>
    <row r="265" spans="2:4" ht="12.75">
      <c r="B265" s="1557" t="s">
        <v>46</v>
      </c>
      <c r="C265" s="312" t="s">
        <v>47</v>
      </c>
      <c r="D265" s="1552">
        <f>SUBTOTAL(9,D266:D267)</f>
        <v>0</v>
      </c>
    </row>
    <row r="266" spans="2:4" ht="12.75">
      <c r="B266" s="1557"/>
      <c r="C266" s="316" t="s">
        <v>149</v>
      </c>
      <c r="D266" s="1552">
        <v>0</v>
      </c>
    </row>
    <row r="267" spans="2:4" ht="12.75">
      <c r="B267" s="1557"/>
      <c r="C267" s="316" t="s">
        <v>659</v>
      </c>
      <c r="D267" s="1552">
        <v>0</v>
      </c>
    </row>
    <row r="268" spans="2:4" ht="12.75">
      <c r="B268" s="1557" t="s">
        <v>48</v>
      </c>
      <c r="C268" s="314" t="s">
        <v>49</v>
      </c>
      <c r="D268" s="1552">
        <f>SUBTOTAL(9,D269:D270)</f>
        <v>0</v>
      </c>
    </row>
    <row r="269" spans="2:4" ht="12.75">
      <c r="B269" s="1557"/>
      <c r="C269" s="316" t="s">
        <v>146</v>
      </c>
      <c r="D269" s="1552">
        <v>0</v>
      </c>
    </row>
    <row r="270" spans="2:4" ht="12.75">
      <c r="B270" s="1557"/>
      <c r="C270" s="316" t="s">
        <v>147</v>
      </c>
      <c r="D270" s="1552">
        <v>0</v>
      </c>
    </row>
    <row r="271" spans="2:4" ht="12.75">
      <c r="B271" s="1557"/>
      <c r="C271" s="314"/>
      <c r="D271" s="1552"/>
    </row>
    <row r="272" spans="2:4" ht="12.75">
      <c r="B272" s="1557" t="s">
        <v>50</v>
      </c>
      <c r="C272" s="312" t="s">
        <v>51</v>
      </c>
      <c r="D272" s="1552">
        <f>SUBTOTAL(9,D273:D275)</f>
        <v>0</v>
      </c>
    </row>
    <row r="273" spans="2:4" ht="12.75">
      <c r="B273" s="1557" t="s">
        <v>1635</v>
      </c>
      <c r="C273" s="316" t="s">
        <v>158</v>
      </c>
      <c r="D273" s="1552">
        <v>0</v>
      </c>
    </row>
    <row r="274" spans="2:4" ht="12.75">
      <c r="B274" s="1557" t="s">
        <v>1636</v>
      </c>
      <c r="C274" s="316" t="s">
        <v>159</v>
      </c>
      <c r="D274" s="1552">
        <v>0</v>
      </c>
    </row>
    <row r="275" spans="2:4" ht="12.75">
      <c r="B275" s="1557" t="s">
        <v>1637</v>
      </c>
      <c r="C275" s="316" t="s">
        <v>727</v>
      </c>
      <c r="D275" s="1552">
        <v>0</v>
      </c>
    </row>
    <row r="276" spans="2:4" ht="12.75">
      <c r="B276" s="1557"/>
      <c r="C276" s="312"/>
      <c r="D276" s="1552">
        <v>0</v>
      </c>
    </row>
    <row r="277" spans="2:4" ht="12.75">
      <c r="B277" s="1557" t="s">
        <v>52</v>
      </c>
      <c r="C277" s="312" t="s">
        <v>53</v>
      </c>
      <c r="D277" s="1552">
        <v>0</v>
      </c>
    </row>
    <row r="278" spans="2:4" ht="12.75">
      <c r="B278" s="1557" t="s">
        <v>54</v>
      </c>
      <c r="C278" s="312" t="s">
        <v>73</v>
      </c>
      <c r="D278" s="1552">
        <v>0</v>
      </c>
    </row>
    <row r="279" spans="2:4" ht="12.75">
      <c r="B279" s="1555" t="s">
        <v>74</v>
      </c>
      <c r="C279" s="315" t="s">
        <v>75</v>
      </c>
      <c r="D279" s="1550">
        <f>+D281</f>
        <v>0</v>
      </c>
    </row>
    <row r="280" spans="2:4" ht="12.75">
      <c r="B280" s="1557" t="s">
        <v>532</v>
      </c>
      <c r="C280" s="312" t="s">
        <v>533</v>
      </c>
      <c r="D280" s="1552">
        <v>0</v>
      </c>
    </row>
    <row r="281" spans="2:4" ht="12.75">
      <c r="B281" s="1557" t="s">
        <v>76</v>
      </c>
      <c r="C281" s="312" t="s">
        <v>77</v>
      </c>
      <c r="D281" s="1552">
        <f>+D282</f>
        <v>0</v>
      </c>
    </row>
    <row r="282" spans="2:4" ht="12.75">
      <c r="B282" s="1557"/>
      <c r="C282" s="316" t="s">
        <v>689</v>
      </c>
      <c r="D282" s="1552">
        <v>0</v>
      </c>
    </row>
    <row r="283" spans="2:4" ht="12.75">
      <c r="B283" s="1555" t="s">
        <v>78</v>
      </c>
      <c r="C283" s="315" t="s">
        <v>79</v>
      </c>
      <c r="D283" s="1550">
        <f>+D284</f>
        <v>0</v>
      </c>
    </row>
    <row r="284" spans="2:4" ht="12.75">
      <c r="B284" s="1557" t="s">
        <v>80</v>
      </c>
      <c r="C284" s="312" t="s">
        <v>81</v>
      </c>
      <c r="D284" s="1552">
        <v>0</v>
      </c>
    </row>
    <row r="285" spans="2:4" ht="12.75">
      <c r="B285" s="1555" t="s">
        <v>82</v>
      </c>
      <c r="C285" s="317" t="s">
        <v>83</v>
      </c>
      <c r="D285" s="1550">
        <f>+D286+D287+D288+D289</f>
        <v>0</v>
      </c>
    </row>
    <row r="286" spans="2:4" ht="12.75">
      <c r="B286" s="1557" t="s">
        <v>84</v>
      </c>
      <c r="C286" s="312" t="s">
        <v>85</v>
      </c>
      <c r="D286" s="1552">
        <v>0</v>
      </c>
    </row>
    <row r="287" spans="2:4" ht="12.75">
      <c r="B287" s="1557" t="s">
        <v>86</v>
      </c>
      <c r="C287" s="312" t="s">
        <v>87</v>
      </c>
      <c r="D287" s="1552">
        <v>0</v>
      </c>
    </row>
    <row r="288" spans="2:4" ht="12.75">
      <c r="B288" s="1557" t="s">
        <v>88</v>
      </c>
      <c r="C288" s="312" t="s">
        <v>89</v>
      </c>
      <c r="D288" s="1552">
        <v>0</v>
      </c>
    </row>
    <row r="289" spans="2:4" ht="12.75">
      <c r="B289" s="1557" t="s">
        <v>90</v>
      </c>
      <c r="C289" s="314" t="s">
        <v>91</v>
      </c>
      <c r="D289" s="1552">
        <v>0</v>
      </c>
    </row>
    <row r="290" spans="2:4" ht="12.75">
      <c r="B290" s="1555" t="s">
        <v>92</v>
      </c>
      <c r="C290" s="317" t="s">
        <v>93</v>
      </c>
      <c r="D290" s="1550">
        <f>+D291</f>
        <v>0</v>
      </c>
    </row>
    <row r="291" spans="2:4" ht="12.75">
      <c r="B291" s="1557" t="s">
        <v>94</v>
      </c>
      <c r="C291" s="312" t="s">
        <v>95</v>
      </c>
      <c r="D291" s="1552">
        <v>0</v>
      </c>
    </row>
    <row r="292" spans="2:4" ht="12.75">
      <c r="B292" s="1555" t="s">
        <v>96</v>
      </c>
      <c r="C292" s="317" t="s">
        <v>97</v>
      </c>
      <c r="D292" s="1550">
        <f>+D293+D294</f>
        <v>0</v>
      </c>
    </row>
    <row r="293" spans="2:4" ht="12.75">
      <c r="B293" s="1557" t="s">
        <v>98</v>
      </c>
      <c r="C293" s="312" t="s">
        <v>99</v>
      </c>
      <c r="D293" s="1552">
        <v>0</v>
      </c>
    </row>
    <row r="294" spans="2:4" ht="12.75">
      <c r="B294" s="1557" t="s">
        <v>100</v>
      </c>
      <c r="C294" s="312" t="s">
        <v>101</v>
      </c>
      <c r="D294" s="1552">
        <v>0</v>
      </c>
    </row>
    <row r="295" spans="2:4" ht="12.75">
      <c r="B295" s="1555" t="s">
        <v>102</v>
      </c>
      <c r="C295" s="317" t="s">
        <v>103</v>
      </c>
      <c r="D295" s="1550">
        <f>+D296+D297</f>
        <v>0</v>
      </c>
    </row>
    <row r="296" spans="2:4" ht="12.75">
      <c r="B296" s="1557" t="s">
        <v>104</v>
      </c>
      <c r="C296" s="312" t="s">
        <v>105</v>
      </c>
      <c r="D296" s="1552">
        <v>0</v>
      </c>
    </row>
    <row r="297" spans="2:4" ht="12.75">
      <c r="B297" s="1557" t="s">
        <v>106</v>
      </c>
      <c r="C297" s="312" t="s">
        <v>107</v>
      </c>
      <c r="D297" s="1552">
        <v>0</v>
      </c>
    </row>
    <row r="298" spans="2:4" ht="12.75">
      <c r="B298" s="1564">
        <v>7</v>
      </c>
      <c r="C298" s="315" t="s">
        <v>1337</v>
      </c>
      <c r="D298" s="1550">
        <f>+D299+D305</f>
        <v>0</v>
      </c>
    </row>
    <row r="299" spans="2:4" ht="12.75">
      <c r="B299" s="1555" t="s">
        <v>108</v>
      </c>
      <c r="C299" s="317" t="s">
        <v>109</v>
      </c>
      <c r="D299" s="942">
        <f>+D300+D301+D303+D304</f>
        <v>0</v>
      </c>
    </row>
    <row r="300" spans="2:4" ht="12.75">
      <c r="B300" s="1557" t="s">
        <v>110</v>
      </c>
      <c r="C300" s="312" t="s">
        <v>111</v>
      </c>
      <c r="D300" s="1566">
        <v>0</v>
      </c>
    </row>
    <row r="301" spans="2:4" ht="12.75">
      <c r="B301" s="1557" t="s">
        <v>112</v>
      </c>
      <c r="C301" s="312" t="s">
        <v>114</v>
      </c>
      <c r="D301" s="1566">
        <f>+D302</f>
        <v>0</v>
      </c>
    </row>
    <row r="302" spans="2:4" ht="12.75">
      <c r="B302" s="1557"/>
      <c r="C302" s="316" t="s">
        <v>157</v>
      </c>
      <c r="D302" s="1552">
        <v>0</v>
      </c>
    </row>
    <row r="303" spans="2:4" ht="12.75">
      <c r="B303" s="1557" t="s">
        <v>115</v>
      </c>
      <c r="C303" s="314" t="s">
        <v>117</v>
      </c>
      <c r="D303" s="1566">
        <v>0</v>
      </c>
    </row>
    <row r="304" spans="2:4" ht="12.75">
      <c r="B304" s="1557" t="s">
        <v>118</v>
      </c>
      <c r="C304" s="312" t="s">
        <v>119</v>
      </c>
      <c r="D304" s="1566">
        <v>0</v>
      </c>
    </row>
    <row r="305" spans="2:5" ht="12.75">
      <c r="B305" s="1555" t="s">
        <v>120</v>
      </c>
      <c r="C305" s="317" t="s">
        <v>121</v>
      </c>
      <c r="D305" s="942">
        <f>+D306+D307+D308+D309</f>
        <v>0</v>
      </c>
    </row>
    <row r="306" spans="2:5" ht="12.75">
      <c r="B306" s="1557" t="s">
        <v>122</v>
      </c>
      <c r="C306" s="312" t="s">
        <v>123</v>
      </c>
      <c r="D306" s="1566">
        <v>0</v>
      </c>
      <c r="E306" s="1566"/>
    </row>
    <row r="307" spans="2:5" ht="12.75">
      <c r="B307" s="1557" t="s">
        <v>124</v>
      </c>
      <c r="C307" s="312" t="s">
        <v>125</v>
      </c>
      <c r="D307" s="1566">
        <v>0</v>
      </c>
    </row>
    <row r="308" spans="2:5" ht="12.75">
      <c r="B308" s="1557" t="s">
        <v>126</v>
      </c>
      <c r="C308" s="312" t="s">
        <v>127</v>
      </c>
      <c r="D308" s="1566">
        <v>0</v>
      </c>
    </row>
    <row r="309" spans="2:5" ht="12.75">
      <c r="B309" s="1557" t="s">
        <v>128</v>
      </c>
      <c r="C309" s="314" t="s">
        <v>129</v>
      </c>
      <c r="D309" s="1566">
        <v>0</v>
      </c>
    </row>
    <row r="310" spans="2:5" ht="12.75">
      <c r="B310" s="1564">
        <v>8</v>
      </c>
      <c r="C310" s="1565" t="s">
        <v>130</v>
      </c>
      <c r="D310" s="1550">
        <f>+D311</f>
        <v>0</v>
      </c>
    </row>
    <row r="311" spans="2:5" ht="12.75">
      <c r="B311" s="1555" t="s">
        <v>131</v>
      </c>
      <c r="C311" s="315" t="s">
        <v>133</v>
      </c>
      <c r="D311" s="1567">
        <f>+D312</f>
        <v>0</v>
      </c>
    </row>
    <row r="312" spans="2:5" ht="12.75">
      <c r="B312" s="1557" t="s">
        <v>134</v>
      </c>
      <c r="C312" s="314" t="s">
        <v>135</v>
      </c>
      <c r="D312" s="1566">
        <f>+D313</f>
        <v>0</v>
      </c>
    </row>
    <row r="313" spans="2:5" ht="12.75">
      <c r="B313" s="532" t="s">
        <v>658</v>
      </c>
      <c r="C313" s="531" t="s">
        <v>41</v>
      </c>
      <c r="D313" s="1552">
        <v>0</v>
      </c>
    </row>
    <row r="314" spans="2:5" ht="12.75">
      <c r="B314" s="1564">
        <v>9</v>
      </c>
      <c r="C314" s="1565" t="s">
        <v>136</v>
      </c>
      <c r="D314" s="1550">
        <f>+D315</f>
        <v>0</v>
      </c>
    </row>
    <row r="315" spans="2:5" ht="12.75">
      <c r="B315" s="1555" t="s">
        <v>137</v>
      </c>
      <c r="C315" s="315" t="s">
        <v>138</v>
      </c>
      <c r="D315" s="1550">
        <f>SUM(D316:D317)</f>
        <v>0</v>
      </c>
    </row>
    <row r="316" spans="2:5" ht="12.75">
      <c r="B316" s="1557" t="s">
        <v>139</v>
      </c>
      <c r="C316" s="312" t="s">
        <v>141</v>
      </c>
      <c r="D316" s="1566">
        <v>0</v>
      </c>
    </row>
    <row r="317" spans="2:5" ht="12.75">
      <c r="B317" s="1557" t="s">
        <v>142</v>
      </c>
      <c r="C317" s="312" t="s">
        <v>143</v>
      </c>
      <c r="D317" s="1566">
        <f>SUBTOTAL(9,D318:D322)</f>
        <v>0</v>
      </c>
    </row>
    <row r="318" spans="2:5" ht="12.75">
      <c r="B318" s="1557" t="s">
        <v>1638</v>
      </c>
      <c r="C318" s="316" t="s">
        <v>1087</v>
      </c>
      <c r="D318" s="1552">
        <v>0</v>
      </c>
    </row>
    <row r="319" spans="2:5" ht="12.75">
      <c r="B319" s="1557" t="s">
        <v>1639</v>
      </c>
      <c r="C319" s="334" t="s">
        <v>237</v>
      </c>
      <c r="D319" s="1566">
        <v>0</v>
      </c>
    </row>
    <row r="320" spans="2:5" ht="12.75">
      <c r="B320" s="1557" t="s">
        <v>1640</v>
      </c>
      <c r="C320" s="334" t="s">
        <v>238</v>
      </c>
      <c r="D320" s="1566">
        <v>0</v>
      </c>
    </row>
    <row r="321" spans="2:5" ht="12.75">
      <c r="B321" s="1557" t="s">
        <v>1641</v>
      </c>
      <c r="C321" s="316" t="s">
        <v>1082</v>
      </c>
      <c r="D321" s="1552">
        <v>0</v>
      </c>
    </row>
    <row r="322" spans="2:5" ht="12.75">
      <c r="B322" s="1557" t="s">
        <v>1642</v>
      </c>
      <c r="C322" s="316" t="s">
        <v>1643</v>
      </c>
      <c r="D322" s="1552">
        <v>0</v>
      </c>
    </row>
    <row r="328" spans="2:5" ht="12.75">
      <c r="B328" s="1528" t="s">
        <v>370</v>
      </c>
      <c r="C328" s="1528" t="s">
        <v>1622</v>
      </c>
      <c r="D328" s="1528" t="s">
        <v>1623</v>
      </c>
    </row>
    <row r="329" spans="2:5" ht="13.5">
      <c r="B329" s="1528"/>
      <c r="C329" s="1528" t="s">
        <v>1644</v>
      </c>
      <c r="D329" s="1568">
        <f>+D330+D428+D467+D555+D505</f>
        <v>0</v>
      </c>
      <c r="E329" s="1852"/>
    </row>
    <row r="330" spans="2:5" ht="12.75">
      <c r="B330" s="489" t="s">
        <v>1626</v>
      </c>
      <c r="C330" s="587" t="s">
        <v>569</v>
      </c>
      <c r="D330" s="1569">
        <f>+D335+D337+D343+D347+D349+D351+D353+D355+D357+D359+D361+D363+D367+D369+D371+D373+D375+D377+D379+D381+D383+D385+D387+D389+D391+D393+D395+D409+D411+D397+D399+D401+D403+D405+D407+D331+D333+D339+D341+D345+D365+D413+D415+D417+D419+D421</f>
        <v>0</v>
      </c>
    </row>
    <row r="331" spans="2:5" ht="12.75">
      <c r="B331" s="1571" t="s">
        <v>688</v>
      </c>
      <c r="C331" s="1573" t="s">
        <v>2240</v>
      </c>
      <c r="D331" s="1573">
        <f>D332</f>
        <v>0</v>
      </c>
    </row>
    <row r="332" spans="2:5" ht="12.75">
      <c r="B332" s="1570" t="s">
        <v>1561</v>
      </c>
      <c r="C332" s="1552" t="s">
        <v>1562</v>
      </c>
      <c r="D332" s="1552">
        <v>0</v>
      </c>
    </row>
    <row r="333" spans="2:5" ht="12.75">
      <c r="B333" s="1571" t="s">
        <v>680</v>
      </c>
      <c r="C333" s="1573" t="s">
        <v>2241</v>
      </c>
      <c r="D333" s="1573">
        <f>D334</f>
        <v>0</v>
      </c>
    </row>
    <row r="334" spans="2:5" ht="12.75">
      <c r="B334" s="1570" t="s">
        <v>1561</v>
      </c>
      <c r="C334" s="1552" t="s">
        <v>1562</v>
      </c>
      <c r="D334" s="1552">
        <v>0</v>
      </c>
    </row>
    <row r="335" spans="2:5" ht="12.75">
      <c r="B335" s="1571" t="s">
        <v>682</v>
      </c>
      <c r="C335" s="1573" t="s">
        <v>1998</v>
      </c>
      <c r="D335" s="1573">
        <f>D336</f>
        <v>0</v>
      </c>
    </row>
    <row r="336" spans="2:5" ht="12.75">
      <c r="B336" s="1570" t="s">
        <v>1561</v>
      </c>
      <c r="C336" s="1552" t="s">
        <v>1562</v>
      </c>
      <c r="D336" s="1552">
        <v>0</v>
      </c>
    </row>
    <row r="337" spans="2:7" ht="12.75">
      <c r="B337" s="1571" t="s">
        <v>684</v>
      </c>
      <c r="C337" s="1573" t="s">
        <v>2165</v>
      </c>
      <c r="D337" s="1573">
        <f>D338</f>
        <v>0</v>
      </c>
      <c r="F337" s="187"/>
      <c r="G337" s="187"/>
    </row>
    <row r="338" spans="2:7" ht="12.75">
      <c r="B338" s="1570" t="s">
        <v>1561</v>
      </c>
      <c r="C338" s="1552" t="s">
        <v>1562</v>
      </c>
      <c r="D338" s="1552">
        <v>0</v>
      </c>
      <c r="F338" s="2016"/>
      <c r="G338" s="2017"/>
    </row>
    <row r="339" spans="2:7" ht="12.75">
      <c r="B339" s="1571" t="s">
        <v>1653</v>
      </c>
      <c r="C339" s="1573" t="s">
        <v>2242</v>
      </c>
      <c r="D339" s="1573">
        <f>D340</f>
        <v>0</v>
      </c>
    </row>
    <row r="340" spans="2:7" ht="12.75">
      <c r="B340" s="1570" t="s">
        <v>1561</v>
      </c>
      <c r="C340" s="1552" t="s">
        <v>1562</v>
      </c>
      <c r="D340" s="1552">
        <v>0</v>
      </c>
    </row>
    <row r="341" spans="2:7" ht="12.75">
      <c r="B341" s="1571" t="s">
        <v>1654</v>
      </c>
      <c r="C341" s="1573" t="s">
        <v>2243</v>
      </c>
      <c r="D341" s="1573">
        <f>D342</f>
        <v>0</v>
      </c>
    </row>
    <row r="342" spans="2:7" ht="12.75">
      <c r="B342" s="1570" t="s">
        <v>1561</v>
      </c>
      <c r="C342" s="1552" t="s">
        <v>1562</v>
      </c>
      <c r="D342" s="1552">
        <v>0</v>
      </c>
    </row>
    <row r="343" spans="2:7" ht="12.75">
      <c r="B343" s="1571" t="s">
        <v>1655</v>
      </c>
      <c r="C343" s="1573" t="s">
        <v>2249</v>
      </c>
      <c r="D343" s="1573">
        <f>D344</f>
        <v>0</v>
      </c>
      <c r="F343" s="2016"/>
      <c r="G343" s="2017"/>
    </row>
    <row r="344" spans="2:7" ht="12.75">
      <c r="B344" s="1570" t="s">
        <v>1561</v>
      </c>
      <c r="C344" s="1552" t="s">
        <v>1562</v>
      </c>
      <c r="D344" s="1552">
        <v>0</v>
      </c>
      <c r="F344" s="2016"/>
      <c r="G344" s="2017"/>
    </row>
    <row r="345" spans="2:7" ht="12.75">
      <c r="B345" s="1571" t="s">
        <v>685</v>
      </c>
      <c r="C345" s="1573" t="s">
        <v>2255</v>
      </c>
      <c r="D345" s="1573">
        <f>D346</f>
        <v>0</v>
      </c>
      <c r="F345" s="2016"/>
      <c r="G345" s="2017"/>
    </row>
    <row r="346" spans="2:7" ht="12.75">
      <c r="B346" s="1570" t="s">
        <v>1561</v>
      </c>
      <c r="C346" s="1552" t="s">
        <v>1562</v>
      </c>
      <c r="D346" s="1552">
        <v>0</v>
      </c>
      <c r="F346" s="187"/>
      <c r="G346" s="187"/>
    </row>
    <row r="347" spans="2:7" ht="12.75">
      <c r="B347" s="1571" t="s">
        <v>686</v>
      </c>
      <c r="C347" s="1573" t="s">
        <v>1971</v>
      </c>
      <c r="D347" s="1573">
        <f>D348</f>
        <v>0</v>
      </c>
      <c r="F347" s="2016"/>
      <c r="G347" s="2017"/>
    </row>
    <row r="348" spans="2:7" ht="12.75">
      <c r="B348" s="1570" t="s">
        <v>9</v>
      </c>
      <c r="C348" s="1552" t="s">
        <v>10</v>
      </c>
      <c r="D348" s="1552">
        <v>0</v>
      </c>
      <c r="F348" s="187"/>
      <c r="G348" s="187"/>
    </row>
    <row r="349" spans="2:7" ht="12.75">
      <c r="B349" s="1571" t="s">
        <v>687</v>
      </c>
      <c r="C349" s="1573" t="s">
        <v>1999</v>
      </c>
      <c r="D349" s="1573">
        <f>D350</f>
        <v>0</v>
      </c>
      <c r="F349" s="2016"/>
      <c r="G349" s="2017"/>
    </row>
    <row r="350" spans="2:7" ht="12.75">
      <c r="B350" s="1570" t="s">
        <v>1561</v>
      </c>
      <c r="C350" s="1552" t="s">
        <v>1562</v>
      </c>
      <c r="D350" s="1552">
        <v>0</v>
      </c>
      <c r="F350" s="2018"/>
      <c r="G350" s="2017"/>
    </row>
    <row r="351" spans="2:7" ht="12.75">
      <c r="B351" s="1571" t="s">
        <v>1979</v>
      </c>
      <c r="C351" s="1573" t="s">
        <v>2000</v>
      </c>
      <c r="D351" s="1573">
        <f>D352</f>
        <v>0</v>
      </c>
      <c r="F351" s="2018"/>
      <c r="G351" s="2017"/>
    </row>
    <row r="352" spans="2:7" ht="12.75">
      <c r="B352" s="1570" t="s">
        <v>1561</v>
      </c>
      <c r="C352" s="1552" t="s">
        <v>1562</v>
      </c>
      <c r="D352" s="1552">
        <v>0</v>
      </c>
      <c r="F352" s="2018"/>
      <c r="G352" s="2017"/>
    </row>
    <row r="353" spans="2:7" ht="12.75">
      <c r="B353" s="1571" t="s">
        <v>1656</v>
      </c>
      <c r="C353" s="1573" t="s">
        <v>2257</v>
      </c>
      <c r="D353" s="1573">
        <f>D354</f>
        <v>0</v>
      </c>
      <c r="F353" s="2018"/>
      <c r="G353" s="2017"/>
    </row>
    <row r="354" spans="2:7" ht="12.75">
      <c r="B354" s="1570" t="s">
        <v>1561</v>
      </c>
      <c r="C354" s="1552" t="s">
        <v>1562</v>
      </c>
      <c r="D354" s="1552">
        <v>0</v>
      </c>
      <c r="F354" s="187"/>
      <c r="G354" s="187"/>
    </row>
    <row r="355" spans="2:7" ht="12.75">
      <c r="B355" s="1571" t="s">
        <v>1980</v>
      </c>
      <c r="C355" s="1573" t="s">
        <v>2264</v>
      </c>
      <c r="D355" s="1573">
        <f>D356</f>
        <v>0</v>
      </c>
    </row>
    <row r="356" spans="2:7" ht="12.75">
      <c r="B356" s="1570" t="s">
        <v>1561</v>
      </c>
      <c r="C356" s="1552" t="s">
        <v>1562</v>
      </c>
      <c r="D356" s="1552">
        <v>0</v>
      </c>
    </row>
    <row r="357" spans="2:7" ht="12.75">
      <c r="B357" s="1571" t="s">
        <v>1657</v>
      </c>
      <c r="C357" s="1573" t="s">
        <v>2266</v>
      </c>
      <c r="D357" s="1573">
        <f>D358</f>
        <v>0</v>
      </c>
    </row>
    <row r="358" spans="2:7" ht="12.75">
      <c r="B358" s="1570" t="s">
        <v>1561</v>
      </c>
      <c r="C358" s="1552" t="s">
        <v>1562</v>
      </c>
      <c r="D358" s="1552">
        <v>0</v>
      </c>
    </row>
    <row r="359" spans="2:7" ht="12.75">
      <c r="B359" s="1571" t="s">
        <v>1658</v>
      </c>
      <c r="C359" s="1573" t="s">
        <v>2113</v>
      </c>
      <c r="D359" s="1573">
        <f>D360</f>
        <v>0</v>
      </c>
    </row>
    <row r="360" spans="2:7" ht="12.75">
      <c r="B360" s="1570" t="s">
        <v>1561</v>
      </c>
      <c r="C360" s="1552" t="s">
        <v>1562</v>
      </c>
      <c r="D360" s="1552">
        <v>0</v>
      </c>
    </row>
    <row r="361" spans="2:7" ht="12.75">
      <c r="B361" s="1571" t="s">
        <v>2001</v>
      </c>
      <c r="C361" s="1573" t="s">
        <v>2268</v>
      </c>
      <c r="D361" s="1573">
        <f>D362</f>
        <v>0</v>
      </c>
      <c r="F361" s="2016"/>
      <c r="G361" s="2017"/>
    </row>
    <row r="362" spans="2:7" ht="12.75">
      <c r="B362" s="1570" t="s">
        <v>1561</v>
      </c>
      <c r="C362" s="1552" t="s">
        <v>1562</v>
      </c>
      <c r="D362" s="1552">
        <v>0</v>
      </c>
    </row>
    <row r="363" spans="2:7" ht="12.75">
      <c r="B363" s="1571" t="s">
        <v>2002</v>
      </c>
      <c r="C363" s="1573" t="s">
        <v>2114</v>
      </c>
      <c r="D363" s="1573">
        <f>D364</f>
        <v>0</v>
      </c>
    </row>
    <row r="364" spans="2:7" ht="12.75">
      <c r="B364" s="1570" t="s">
        <v>1561</v>
      </c>
      <c r="C364" s="1552" t="s">
        <v>1562</v>
      </c>
      <c r="D364" s="1552">
        <v>0</v>
      </c>
    </row>
    <row r="365" spans="2:7" ht="12.75">
      <c r="B365" s="1571" t="s">
        <v>2003</v>
      </c>
      <c r="C365" s="1573" t="s">
        <v>2269</v>
      </c>
      <c r="D365" s="1573">
        <f>D366</f>
        <v>0</v>
      </c>
    </row>
    <row r="366" spans="2:7" ht="12.75">
      <c r="B366" s="1570" t="s">
        <v>1561</v>
      </c>
      <c r="C366" s="1552" t="s">
        <v>1562</v>
      </c>
      <c r="D366" s="1552">
        <v>0</v>
      </c>
    </row>
    <row r="367" spans="2:7" ht="12.75">
      <c r="B367" s="1571" t="s">
        <v>2004</v>
      </c>
      <c r="C367" s="1573" t="s">
        <v>2115</v>
      </c>
      <c r="D367" s="1573">
        <f>D368</f>
        <v>0</v>
      </c>
    </row>
    <row r="368" spans="2:7" ht="12.75">
      <c r="B368" s="1570" t="s">
        <v>1561</v>
      </c>
      <c r="C368" s="1552" t="s">
        <v>1562</v>
      </c>
      <c r="D368" s="1552">
        <v>0</v>
      </c>
    </row>
    <row r="369" spans="2:7" ht="12.75">
      <c r="B369" s="1571" t="s">
        <v>2008</v>
      </c>
      <c r="C369" s="1573" t="s">
        <v>2116</v>
      </c>
      <c r="D369" s="1573">
        <f>D370</f>
        <v>0</v>
      </c>
      <c r="F369" s="2016"/>
      <c r="G369" s="2017"/>
    </row>
    <row r="370" spans="2:7" ht="12.75">
      <c r="B370" s="1570" t="s">
        <v>1561</v>
      </c>
      <c r="C370" s="1552" t="s">
        <v>1562</v>
      </c>
      <c r="D370" s="1552">
        <v>0</v>
      </c>
    </row>
    <row r="371" spans="2:7" ht="12.75">
      <c r="B371" s="1571" t="s">
        <v>2009</v>
      </c>
      <c r="C371" s="1573" t="s">
        <v>2118</v>
      </c>
      <c r="D371" s="1573">
        <f>D372</f>
        <v>0</v>
      </c>
    </row>
    <row r="372" spans="2:7" ht="12.75">
      <c r="B372" s="1570" t="s">
        <v>1561</v>
      </c>
      <c r="C372" s="1552" t="s">
        <v>1562</v>
      </c>
      <c r="D372" s="1552">
        <v>0</v>
      </c>
    </row>
    <row r="373" spans="2:7" ht="12.75">
      <c r="B373" s="1571" t="s">
        <v>2102</v>
      </c>
      <c r="C373" s="1573" t="s">
        <v>2117</v>
      </c>
      <c r="D373" s="1573">
        <f>D374</f>
        <v>0</v>
      </c>
    </row>
    <row r="374" spans="2:7" ht="12.75">
      <c r="B374" s="1570" t="s">
        <v>1561</v>
      </c>
      <c r="C374" s="1552" t="s">
        <v>1562</v>
      </c>
      <c r="D374" s="1552">
        <v>0</v>
      </c>
    </row>
    <row r="375" spans="2:7" ht="12.75">
      <c r="B375" s="1571" t="s">
        <v>2103</v>
      </c>
      <c r="C375" s="1573" t="s">
        <v>2110</v>
      </c>
      <c r="D375" s="1573">
        <f>D376</f>
        <v>0</v>
      </c>
      <c r="F375" s="2016"/>
      <c r="G375" s="2017"/>
    </row>
    <row r="376" spans="2:7" ht="12.75">
      <c r="B376" s="1570" t="s">
        <v>1561</v>
      </c>
      <c r="C376" s="1552" t="s">
        <v>1562</v>
      </c>
      <c r="D376" s="1552">
        <v>0</v>
      </c>
    </row>
    <row r="377" spans="2:7" ht="12.75">
      <c r="B377" s="1571" t="s">
        <v>2104</v>
      </c>
      <c r="C377" s="1573" t="s">
        <v>2111</v>
      </c>
      <c r="D377" s="1573">
        <f>D378</f>
        <v>0</v>
      </c>
      <c r="F377" s="2016"/>
      <c r="G377" s="2017"/>
    </row>
    <row r="378" spans="2:7" ht="12.75">
      <c r="B378" s="1570" t="s">
        <v>1561</v>
      </c>
      <c r="C378" s="1552" t="s">
        <v>1562</v>
      </c>
      <c r="D378" s="1552">
        <v>0</v>
      </c>
    </row>
    <row r="379" spans="2:7" ht="15" customHeight="1">
      <c r="B379" s="1571" t="s">
        <v>2105</v>
      </c>
      <c r="C379" s="1573" t="s">
        <v>2112</v>
      </c>
      <c r="D379" s="1573">
        <f>D380</f>
        <v>0</v>
      </c>
      <c r="F379" s="2016"/>
      <c r="G379" s="2017"/>
    </row>
    <row r="380" spans="2:7" ht="12.75">
      <c r="B380" s="1570" t="s">
        <v>1561</v>
      </c>
      <c r="C380" s="1552" t="s">
        <v>1562</v>
      </c>
      <c r="D380" s="1552">
        <v>0</v>
      </c>
    </row>
    <row r="381" spans="2:7" ht="12.75">
      <c r="B381" s="1571" t="s">
        <v>2106</v>
      </c>
      <c r="C381" s="1573" t="s">
        <v>2119</v>
      </c>
      <c r="D381" s="1573">
        <f>D382</f>
        <v>0</v>
      </c>
    </row>
    <row r="382" spans="2:7" ht="12.75">
      <c r="B382" s="1570" t="s">
        <v>1561</v>
      </c>
      <c r="C382" s="1552" t="s">
        <v>1562</v>
      </c>
      <c r="D382" s="1552">
        <v>0</v>
      </c>
    </row>
    <row r="383" spans="2:7" ht="12.75">
      <c r="B383" s="1571" t="s">
        <v>2107</v>
      </c>
      <c r="C383" s="1573" t="s">
        <v>2173</v>
      </c>
      <c r="D383" s="1573">
        <f>D384</f>
        <v>0</v>
      </c>
    </row>
    <row r="384" spans="2:7" ht="12.75">
      <c r="B384" s="1570" t="s">
        <v>1561</v>
      </c>
      <c r="C384" s="1552" t="s">
        <v>1562</v>
      </c>
      <c r="D384" s="1552">
        <v>0</v>
      </c>
    </row>
    <row r="385" spans="2:7" ht="12.75">
      <c r="B385" s="1571" t="s">
        <v>2109</v>
      </c>
      <c r="C385" s="1573" t="s">
        <v>2186</v>
      </c>
      <c r="D385" s="1573">
        <f>D386</f>
        <v>0</v>
      </c>
      <c r="F385" s="2016"/>
      <c r="G385" s="2017"/>
    </row>
    <row r="386" spans="2:7" ht="12.75">
      <c r="B386" s="1570" t="s">
        <v>1561</v>
      </c>
      <c r="C386" s="1552" t="s">
        <v>1562</v>
      </c>
      <c r="D386" s="1552">
        <v>0</v>
      </c>
    </row>
    <row r="387" spans="2:7" ht="12.75">
      <c r="B387" s="1571" t="s">
        <v>2108</v>
      </c>
      <c r="C387" s="1573" t="s">
        <v>2174</v>
      </c>
      <c r="D387" s="1573">
        <f>D388</f>
        <v>0</v>
      </c>
      <c r="F387" s="2016"/>
      <c r="G387" s="2017"/>
    </row>
    <row r="388" spans="2:7" ht="12.75">
      <c r="B388" s="1570" t="s">
        <v>1561</v>
      </c>
      <c r="C388" s="1552" t="s">
        <v>1562</v>
      </c>
      <c r="D388" s="1552">
        <v>0</v>
      </c>
    </row>
    <row r="389" spans="2:7" ht="15" customHeight="1">
      <c r="B389" s="1571" t="s">
        <v>2166</v>
      </c>
      <c r="C389" s="1573" t="s">
        <v>2175</v>
      </c>
      <c r="D389" s="1573">
        <f>D390</f>
        <v>0</v>
      </c>
      <c r="F389" s="2016"/>
      <c r="G389" s="2017"/>
    </row>
    <row r="390" spans="2:7" ht="12.75">
      <c r="B390" s="1570" t="s">
        <v>1561</v>
      </c>
      <c r="C390" s="1552" t="s">
        <v>1562</v>
      </c>
      <c r="D390" s="1552">
        <v>0</v>
      </c>
    </row>
    <row r="391" spans="2:7" ht="12.75">
      <c r="B391" s="1571" t="s">
        <v>2167</v>
      </c>
      <c r="C391" s="1573" t="s">
        <v>2176</v>
      </c>
      <c r="D391" s="1573">
        <f>D392</f>
        <v>0</v>
      </c>
    </row>
    <row r="392" spans="2:7" ht="12.75">
      <c r="B392" s="1570" t="s">
        <v>1561</v>
      </c>
      <c r="C392" s="1552" t="s">
        <v>1562</v>
      </c>
      <c r="D392" s="1552">
        <v>0</v>
      </c>
    </row>
    <row r="393" spans="2:7" ht="12.75">
      <c r="B393" s="1571" t="s">
        <v>2168</v>
      </c>
      <c r="C393" s="1573" t="s">
        <v>2177</v>
      </c>
      <c r="D393" s="1573">
        <f>D394</f>
        <v>0</v>
      </c>
    </row>
    <row r="394" spans="2:7" ht="12.75">
      <c r="B394" s="1570" t="s">
        <v>1561</v>
      </c>
      <c r="C394" s="1552" t="s">
        <v>1562</v>
      </c>
      <c r="D394" s="1552">
        <v>0</v>
      </c>
    </row>
    <row r="395" spans="2:7" ht="12.75">
      <c r="B395" s="1571" t="s">
        <v>2169</v>
      </c>
      <c r="C395" s="1573" t="s">
        <v>2172</v>
      </c>
      <c r="D395" s="1573">
        <f>D396</f>
        <v>0</v>
      </c>
      <c r="F395" s="2016"/>
      <c r="G395" s="2017"/>
    </row>
    <row r="396" spans="2:7" ht="12.75">
      <c r="B396" s="1570" t="s">
        <v>9</v>
      </c>
      <c r="C396" s="1552" t="s">
        <v>10</v>
      </c>
      <c r="D396" s="1552">
        <v>0</v>
      </c>
    </row>
    <row r="397" spans="2:7" ht="12.75">
      <c r="B397" s="1571" t="s">
        <v>2170</v>
      </c>
      <c r="C397" s="1573" t="s">
        <v>2180</v>
      </c>
      <c r="D397" s="1573">
        <f>D398</f>
        <v>0</v>
      </c>
      <c r="F397" s="2016"/>
      <c r="G397" s="2017"/>
    </row>
    <row r="398" spans="2:7" ht="12.75">
      <c r="B398" s="1570" t="s">
        <v>1561</v>
      </c>
      <c r="C398" s="1552" t="s">
        <v>1562</v>
      </c>
      <c r="D398" s="1552">
        <v>0</v>
      </c>
    </row>
    <row r="399" spans="2:7" ht="12.75">
      <c r="B399" s="1571" t="s">
        <v>2171</v>
      </c>
      <c r="C399" s="1573" t="s">
        <v>2271</v>
      </c>
      <c r="D399" s="1573">
        <f>D400</f>
        <v>0</v>
      </c>
      <c r="F399" s="2016"/>
      <c r="G399" s="2017"/>
    </row>
    <row r="400" spans="2:7" ht="12.75">
      <c r="B400" s="1570" t="s">
        <v>1561</v>
      </c>
      <c r="C400" s="1552" t="s">
        <v>1562</v>
      </c>
      <c r="D400" s="1552">
        <v>0</v>
      </c>
    </row>
    <row r="401" spans="2:7" ht="12.75">
      <c r="B401" s="1571" t="s">
        <v>2293</v>
      </c>
      <c r="C401" s="1573" t="s">
        <v>2272</v>
      </c>
      <c r="D401" s="1573">
        <f>D402</f>
        <v>0</v>
      </c>
      <c r="F401" s="2016"/>
      <c r="G401" s="2017"/>
    </row>
    <row r="402" spans="2:7" ht="12.75">
      <c r="B402" s="1570" t="s">
        <v>1561</v>
      </c>
      <c r="C402" s="1552" t="s">
        <v>1562</v>
      </c>
      <c r="D402" s="1552">
        <v>0</v>
      </c>
    </row>
    <row r="403" spans="2:7" ht="12.75">
      <c r="B403" s="1571" t="s">
        <v>2294</v>
      </c>
      <c r="C403" s="1573" t="s">
        <v>2273</v>
      </c>
      <c r="D403" s="1573">
        <f>D404</f>
        <v>0</v>
      </c>
      <c r="F403" s="2016"/>
      <c r="G403" s="2017"/>
    </row>
    <row r="404" spans="2:7" ht="12.75">
      <c r="B404" s="1570" t="s">
        <v>1561</v>
      </c>
      <c r="C404" s="1552" t="s">
        <v>1562</v>
      </c>
      <c r="D404" s="1552">
        <v>0</v>
      </c>
    </row>
    <row r="405" spans="2:7" ht="12.75">
      <c r="B405" s="1571" t="s">
        <v>2295</v>
      </c>
      <c r="C405" s="1573" t="s">
        <v>2274</v>
      </c>
      <c r="D405" s="1573">
        <f>D406</f>
        <v>0</v>
      </c>
      <c r="F405" s="2016"/>
      <c r="G405" s="2017"/>
    </row>
    <row r="406" spans="2:7" ht="12.75">
      <c r="B406" s="1570" t="s">
        <v>1561</v>
      </c>
      <c r="C406" s="1552" t="s">
        <v>1562</v>
      </c>
      <c r="D406" s="1552">
        <v>0</v>
      </c>
    </row>
    <row r="407" spans="2:7" ht="12.75">
      <c r="B407" s="1571" t="s">
        <v>2296</v>
      </c>
      <c r="C407" s="1573" t="s">
        <v>2275</v>
      </c>
      <c r="D407" s="1573">
        <f>D408</f>
        <v>0</v>
      </c>
      <c r="F407" s="2016"/>
      <c r="G407" s="2017"/>
    </row>
    <row r="408" spans="2:7" ht="12.75">
      <c r="B408" s="1570" t="s">
        <v>1561</v>
      </c>
      <c r="C408" s="1552" t="s">
        <v>1562</v>
      </c>
      <c r="D408" s="1552">
        <v>0</v>
      </c>
    </row>
    <row r="409" spans="2:7" ht="12.75">
      <c r="B409" s="1571" t="s">
        <v>2297</v>
      </c>
      <c r="C409" s="1573" t="s">
        <v>2276</v>
      </c>
      <c r="D409" s="1573">
        <f>D410</f>
        <v>0</v>
      </c>
      <c r="F409" s="2016"/>
      <c r="G409" s="2017"/>
    </row>
    <row r="410" spans="2:7" ht="12.75">
      <c r="B410" s="1570" t="s">
        <v>1561</v>
      </c>
      <c r="C410" s="1552" t="s">
        <v>1562</v>
      </c>
      <c r="D410" s="1552">
        <v>0</v>
      </c>
    </row>
    <row r="411" spans="2:7" ht="12.75">
      <c r="B411" s="1571" t="s">
        <v>2298</v>
      </c>
      <c r="C411" s="1573" t="s">
        <v>2277</v>
      </c>
      <c r="D411" s="1573">
        <f>D412</f>
        <v>0</v>
      </c>
      <c r="F411" s="2016"/>
      <c r="G411" s="2017"/>
    </row>
    <row r="412" spans="2:7" ht="12.75">
      <c r="B412" s="1570" t="s">
        <v>1561</v>
      </c>
      <c r="C412" s="1552" t="s">
        <v>1562</v>
      </c>
      <c r="D412" s="1552">
        <v>0</v>
      </c>
    </row>
    <row r="413" spans="2:7" ht="12.75">
      <c r="B413" s="1571" t="s">
        <v>2299</v>
      </c>
      <c r="C413" s="1573" t="s">
        <v>2279</v>
      </c>
      <c r="D413" s="1573">
        <f>D414</f>
        <v>0</v>
      </c>
      <c r="F413" s="2016"/>
      <c r="G413" s="2017"/>
    </row>
    <row r="414" spans="2:7" ht="12.75">
      <c r="B414" s="1570" t="s">
        <v>1561</v>
      </c>
      <c r="C414" s="1552" t="s">
        <v>1562</v>
      </c>
      <c r="D414" s="1552">
        <v>0</v>
      </c>
    </row>
    <row r="415" spans="2:7" ht="12.75">
      <c r="B415" s="1571" t="s">
        <v>2300</v>
      </c>
      <c r="C415" s="1573" t="s">
        <v>2278</v>
      </c>
      <c r="D415" s="1573">
        <f>D416</f>
        <v>0</v>
      </c>
      <c r="F415" s="2016"/>
      <c r="G415" s="2017"/>
    </row>
    <row r="416" spans="2:7" ht="12.75">
      <c r="B416" s="1570" t="s">
        <v>1561</v>
      </c>
      <c r="C416" s="1552" t="s">
        <v>1562</v>
      </c>
      <c r="D416" s="1552">
        <v>0</v>
      </c>
    </row>
    <row r="417" spans="2:7" ht="12.75">
      <c r="B417" s="1571" t="s">
        <v>2301</v>
      </c>
      <c r="C417" s="1573" t="s">
        <v>2284</v>
      </c>
      <c r="D417" s="1573">
        <f>D418</f>
        <v>0</v>
      </c>
      <c r="F417" s="2016"/>
      <c r="G417" s="2017"/>
    </row>
    <row r="418" spans="2:7" ht="12.75">
      <c r="B418" s="1570" t="s">
        <v>1561</v>
      </c>
      <c r="C418" s="1552" t="s">
        <v>1562</v>
      </c>
      <c r="D418" s="1552">
        <v>0</v>
      </c>
    </row>
    <row r="419" spans="2:7" ht="12.75">
      <c r="B419" s="1571" t="s">
        <v>2302</v>
      </c>
      <c r="C419" s="1573" t="s">
        <v>2283</v>
      </c>
      <c r="D419" s="1573">
        <f>D420</f>
        <v>0</v>
      </c>
      <c r="F419" s="2016"/>
      <c r="G419" s="2017"/>
    </row>
    <row r="420" spans="2:7" ht="12.75">
      <c r="B420" s="1570" t="s">
        <v>1561</v>
      </c>
      <c r="C420" s="1552" t="s">
        <v>1562</v>
      </c>
      <c r="D420" s="1552">
        <v>0</v>
      </c>
    </row>
    <row r="421" spans="2:7" ht="12.75">
      <c r="B421" s="1571" t="s">
        <v>2303</v>
      </c>
      <c r="C421" s="1573" t="s">
        <v>2291</v>
      </c>
      <c r="D421" s="1573">
        <f>D422</f>
        <v>0</v>
      </c>
      <c r="F421" s="2016"/>
      <c r="G421" s="2017"/>
    </row>
    <row r="422" spans="2:7" ht="12.75">
      <c r="B422" s="1570" t="s">
        <v>1561</v>
      </c>
      <c r="C422" s="1552" t="s">
        <v>1562</v>
      </c>
      <c r="D422" s="1552">
        <v>0</v>
      </c>
    </row>
    <row r="423" spans="2:7" ht="12.75" hidden="1">
      <c r="B423" s="1571" t="s">
        <v>2304</v>
      </c>
      <c r="C423" s="1573" t="s">
        <v>2180</v>
      </c>
      <c r="D423" s="1573">
        <f>D424</f>
        <v>0</v>
      </c>
      <c r="F423" s="2016"/>
      <c r="G423" s="2017"/>
    </row>
    <row r="424" spans="2:7" ht="12.75" hidden="1">
      <c r="B424" s="1570" t="s">
        <v>1561</v>
      </c>
      <c r="C424" s="1552" t="s">
        <v>1562</v>
      </c>
      <c r="D424" s="1552">
        <v>0</v>
      </c>
    </row>
    <row r="425" spans="2:7" ht="12.75" hidden="1">
      <c r="B425" s="1571" t="s">
        <v>2305</v>
      </c>
      <c r="C425" s="1573" t="s">
        <v>2181</v>
      </c>
      <c r="D425" s="1573">
        <f>D426</f>
        <v>0</v>
      </c>
      <c r="F425" s="2016"/>
      <c r="G425" s="2017"/>
    </row>
    <row r="426" spans="2:7" ht="12.75" hidden="1">
      <c r="B426" s="1570" t="s">
        <v>1561</v>
      </c>
      <c r="C426" s="1552" t="s">
        <v>1562</v>
      </c>
      <c r="D426" s="1552">
        <v>0</v>
      </c>
    </row>
    <row r="427" spans="2:7" ht="12.75">
      <c r="B427" s="1571"/>
      <c r="C427" s="1552"/>
      <c r="D427" s="1552"/>
    </row>
    <row r="428" spans="2:7" ht="12.75">
      <c r="B428" s="489" t="s">
        <v>1627</v>
      </c>
      <c r="C428" s="1550" t="s">
        <v>1645</v>
      </c>
      <c r="D428" s="2148">
        <f>+D429+D438+D448+D457</f>
        <v>0</v>
      </c>
    </row>
    <row r="429" spans="2:7" ht="13.5">
      <c r="B429" s="1571" t="s">
        <v>688</v>
      </c>
      <c r="C429" s="1573" t="s">
        <v>1972</v>
      </c>
      <c r="D429" s="67">
        <f>SUM(D430:D437)</f>
        <v>0</v>
      </c>
      <c r="F429" s="2016"/>
      <c r="G429" s="2017"/>
    </row>
    <row r="430" spans="2:7" ht="13.5">
      <c r="B430" s="1571" t="s">
        <v>11</v>
      </c>
      <c r="C430" s="1553" t="s">
        <v>12</v>
      </c>
      <c r="D430" s="67">
        <v>0</v>
      </c>
      <c r="F430" s="2016"/>
      <c r="G430" s="2017"/>
    </row>
    <row r="431" spans="2:7" ht="13.5" hidden="1">
      <c r="C431" s="129" t="s">
        <v>600</v>
      </c>
      <c r="D431" s="67">
        <f>+espec!O13</f>
        <v>0</v>
      </c>
    </row>
    <row r="432" spans="2:7" ht="13.5" hidden="1">
      <c r="C432" s="129" t="s">
        <v>599</v>
      </c>
      <c r="D432" s="67">
        <f>+espec!O14</f>
        <v>0</v>
      </c>
    </row>
    <row r="433" spans="2:7" ht="13.5" hidden="1">
      <c r="C433" s="129" t="s">
        <v>1444</v>
      </c>
      <c r="D433" s="67">
        <f>+espec!O17</f>
        <v>0</v>
      </c>
    </row>
    <row r="434" spans="2:7" ht="13.5" hidden="1">
      <c r="C434" s="129" t="s">
        <v>577</v>
      </c>
      <c r="D434" s="67">
        <f>+espec!O24</f>
        <v>0</v>
      </c>
    </row>
    <row r="435" spans="2:7" ht="13.5" hidden="1">
      <c r="C435" s="129" t="s">
        <v>1517</v>
      </c>
      <c r="D435" s="67">
        <f>+espec!O25</f>
        <v>0</v>
      </c>
    </row>
    <row r="436" spans="2:7" ht="13.5" hidden="1">
      <c r="C436" s="129" t="s">
        <v>1528</v>
      </c>
      <c r="D436" s="67">
        <v>0</v>
      </c>
    </row>
    <row r="437" spans="2:7" ht="13.5" hidden="1">
      <c r="C437" s="129" t="s">
        <v>1568</v>
      </c>
      <c r="D437" s="67">
        <f>+espec!O37</f>
        <v>0</v>
      </c>
    </row>
    <row r="438" spans="2:7" ht="13.5">
      <c r="B438" s="1571" t="s">
        <v>680</v>
      </c>
      <c r="C438" s="1573" t="s">
        <v>2179</v>
      </c>
      <c r="D438" s="67">
        <f>SUM(D439:D447)</f>
        <v>0</v>
      </c>
    </row>
    <row r="439" spans="2:7" ht="13.5" hidden="1">
      <c r="C439" s="129" t="s">
        <v>1372</v>
      </c>
      <c r="D439" s="67">
        <f>+espec!AB10</f>
        <v>0</v>
      </c>
    </row>
    <row r="440" spans="2:7" ht="13.5" hidden="1">
      <c r="C440" s="129" t="s">
        <v>600</v>
      </c>
      <c r="D440" s="67">
        <f>+espec!AB13</f>
        <v>0</v>
      </c>
    </row>
    <row r="441" spans="2:7" ht="13.5" hidden="1">
      <c r="C441" s="129" t="s">
        <v>599</v>
      </c>
      <c r="D441" s="67">
        <f>+espec!AB14</f>
        <v>0</v>
      </c>
    </row>
    <row r="442" spans="2:7" ht="13.5" hidden="1">
      <c r="C442" s="129" t="s">
        <v>1444</v>
      </c>
      <c r="D442" s="67">
        <f>+espec!AB17</f>
        <v>0</v>
      </c>
    </row>
    <row r="443" spans="2:7" ht="13.5" hidden="1">
      <c r="C443" s="129" t="s">
        <v>577</v>
      </c>
      <c r="D443" s="67">
        <f>+espec!AB24</f>
        <v>0</v>
      </c>
    </row>
    <row r="444" spans="2:7" ht="13.5" hidden="1">
      <c r="C444" s="129" t="s">
        <v>1517</v>
      </c>
      <c r="D444" s="67">
        <f>+espec!AB25</f>
        <v>0</v>
      </c>
    </row>
    <row r="445" spans="2:7" ht="13.5" hidden="1">
      <c r="C445" s="129" t="s">
        <v>1528</v>
      </c>
      <c r="D445" s="67">
        <f>+espec!AB29</f>
        <v>0</v>
      </c>
    </row>
    <row r="446" spans="2:7" ht="13.5" hidden="1">
      <c r="C446" s="129" t="s">
        <v>1568</v>
      </c>
      <c r="D446" s="67">
        <f>+espec!AB37</f>
        <v>0</v>
      </c>
    </row>
    <row r="447" spans="2:7" ht="13.5">
      <c r="B447" s="1571" t="s">
        <v>11</v>
      </c>
      <c r="C447" s="1553" t="s">
        <v>12</v>
      </c>
      <c r="D447" s="67">
        <v>0</v>
      </c>
      <c r="F447" s="2016"/>
      <c r="G447" s="2017"/>
    </row>
    <row r="448" spans="2:7" ht="13.5">
      <c r="B448" s="1571" t="s">
        <v>682</v>
      </c>
      <c r="C448" s="1573" t="s">
        <v>2120</v>
      </c>
      <c r="D448" s="67">
        <f>D456</f>
        <v>0</v>
      </c>
    </row>
    <row r="449" spans="2:7" ht="13.5" hidden="1">
      <c r="C449" s="129" t="s">
        <v>1372</v>
      </c>
      <c r="D449" s="67">
        <f>+espec!AI10</f>
        <v>0</v>
      </c>
    </row>
    <row r="450" spans="2:7" ht="13.5" hidden="1">
      <c r="C450" s="129" t="s">
        <v>600</v>
      </c>
      <c r="D450" s="67">
        <f>+espec!AI13</f>
        <v>0</v>
      </c>
    </row>
    <row r="451" spans="2:7" ht="13.5" hidden="1">
      <c r="C451" s="129" t="s">
        <v>599</v>
      </c>
      <c r="D451" s="67">
        <f>+espec!AI14</f>
        <v>0</v>
      </c>
    </row>
    <row r="452" spans="2:7" ht="13.5" hidden="1">
      <c r="C452" s="129" t="s">
        <v>1444</v>
      </c>
      <c r="D452" s="67">
        <f>+espec!AI17</f>
        <v>0</v>
      </c>
    </row>
    <row r="453" spans="2:7" ht="13.5" hidden="1">
      <c r="C453" s="129" t="s">
        <v>577</v>
      </c>
      <c r="D453" s="67">
        <f>+espec!AI24</f>
        <v>0</v>
      </c>
    </row>
    <row r="454" spans="2:7" ht="13.5" hidden="1">
      <c r="C454" s="129" t="s">
        <v>1517</v>
      </c>
      <c r="D454" s="67">
        <f>+espec!AI25</f>
        <v>0</v>
      </c>
    </row>
    <row r="455" spans="2:7" ht="13.5" hidden="1">
      <c r="C455" s="129" t="s">
        <v>1528</v>
      </c>
      <c r="D455" s="67">
        <f>+espec!AI29</f>
        <v>0</v>
      </c>
    </row>
    <row r="456" spans="2:7" ht="13.5">
      <c r="B456" s="1570" t="s">
        <v>1561</v>
      </c>
      <c r="C456" s="129" t="s">
        <v>1562</v>
      </c>
      <c r="D456" s="67">
        <v>0</v>
      </c>
    </row>
    <row r="457" spans="2:7" ht="13.5">
      <c r="B457" s="1571" t="s">
        <v>684</v>
      </c>
      <c r="C457" s="1573"/>
      <c r="D457" s="67">
        <f>D465</f>
        <v>0</v>
      </c>
    </row>
    <row r="458" spans="2:7" ht="13.5" hidden="1">
      <c r="C458" s="129" t="s">
        <v>1372</v>
      </c>
      <c r="D458" s="67">
        <f>+espec!AQ10</f>
        <v>0</v>
      </c>
    </row>
    <row r="459" spans="2:7" ht="13.5" hidden="1">
      <c r="C459" s="129" t="s">
        <v>600</v>
      </c>
      <c r="D459" s="67">
        <f>+espec!AQ13</f>
        <v>0</v>
      </c>
    </row>
    <row r="460" spans="2:7" ht="13.5" hidden="1">
      <c r="C460" s="129" t="s">
        <v>599</v>
      </c>
      <c r="D460" s="67">
        <f>+espec!AQ14</f>
        <v>0</v>
      </c>
    </row>
    <row r="461" spans="2:7" ht="13.5" hidden="1">
      <c r="C461" s="129" t="s">
        <v>1444</v>
      </c>
      <c r="D461" s="67">
        <f>+espec!AQ17</f>
        <v>0</v>
      </c>
      <c r="F461" s="1849"/>
      <c r="G461" s="67">
        <f>+F461*D$460</f>
        <v>0</v>
      </c>
    </row>
    <row r="462" spans="2:7" ht="13.5" hidden="1">
      <c r="C462" s="129" t="s">
        <v>577</v>
      </c>
      <c r="D462" s="67">
        <f>+espec!AQ24</f>
        <v>0</v>
      </c>
      <c r="F462" s="1850"/>
      <c r="G462" s="67">
        <f>+F462*D$460</f>
        <v>0</v>
      </c>
    </row>
    <row r="463" spans="2:7" ht="13.5" hidden="1">
      <c r="C463" s="129" t="s">
        <v>1517</v>
      </c>
      <c r="D463" s="67">
        <f>+espec!AQ25</f>
        <v>0</v>
      </c>
      <c r="F463" s="1850"/>
      <c r="G463" s="67">
        <f>+F463*D$460</f>
        <v>0</v>
      </c>
    </row>
    <row r="464" spans="2:7" ht="13.5" hidden="1">
      <c r="C464" s="129" t="s">
        <v>1528</v>
      </c>
      <c r="D464" s="67">
        <f>+espec!AQ29</f>
        <v>0</v>
      </c>
      <c r="F464" s="1850"/>
      <c r="G464" s="67">
        <f>+F464*D$460</f>
        <v>0</v>
      </c>
    </row>
    <row r="465" spans="2:7" ht="13.5">
      <c r="B465" s="1570" t="s">
        <v>1561</v>
      </c>
      <c r="C465" s="129" t="s">
        <v>1562</v>
      </c>
      <c r="D465" s="67">
        <v>0</v>
      </c>
      <c r="F465" s="1850"/>
      <c r="G465" s="67">
        <f>+F465*D$460</f>
        <v>0</v>
      </c>
    </row>
    <row r="466" spans="2:7" ht="13.5">
      <c r="B466" s="1570"/>
      <c r="C466" s="129"/>
      <c r="D466" s="67"/>
      <c r="F466" s="1850"/>
      <c r="G466" s="67"/>
    </row>
    <row r="467" spans="2:7" ht="12.75">
      <c r="B467" s="489" t="s">
        <v>1628</v>
      </c>
      <c r="C467" s="1550" t="s">
        <v>708</v>
      </c>
      <c r="D467" s="1569">
        <f>+D468+D470+D472+D474+D476+D478+D480+D482+D484+D486+D488+D490+D500+D502+D492+D494+D496+D498</f>
        <v>0</v>
      </c>
      <c r="F467" s="2016"/>
      <c r="G467" s="2017"/>
    </row>
    <row r="468" spans="2:7" ht="12.75">
      <c r="B468" s="1572" t="s">
        <v>688</v>
      </c>
      <c r="C468" s="1573" t="s">
        <v>2246</v>
      </c>
      <c r="D468" s="1573">
        <f>D469</f>
        <v>0</v>
      </c>
      <c r="F468" s="2016"/>
      <c r="G468" s="2017"/>
    </row>
    <row r="469" spans="2:7" ht="12.75">
      <c r="B469" s="1570" t="s">
        <v>1561</v>
      </c>
      <c r="C469" s="1552" t="s">
        <v>1562</v>
      </c>
      <c r="D469" s="1552">
        <v>0</v>
      </c>
      <c r="F469" s="2016"/>
      <c r="G469" s="2017"/>
    </row>
    <row r="470" spans="2:7" ht="12.75">
      <c r="B470" s="1570" t="s">
        <v>680</v>
      </c>
      <c r="C470" s="1573" t="s">
        <v>2250</v>
      </c>
      <c r="D470" s="1573">
        <f>D471</f>
        <v>0</v>
      </c>
      <c r="F470" s="2016"/>
      <c r="G470" s="2017"/>
    </row>
    <row r="471" spans="2:7" ht="12.75">
      <c r="B471" s="1570" t="s">
        <v>1561</v>
      </c>
      <c r="C471" s="1552" t="s">
        <v>1562</v>
      </c>
      <c r="D471" s="1552">
        <v>0</v>
      </c>
      <c r="F471" s="2016"/>
      <c r="G471" s="2017"/>
    </row>
    <row r="472" spans="2:7" ht="12.75">
      <c r="B472" s="1570" t="s">
        <v>682</v>
      </c>
      <c r="C472" s="1573" t="s">
        <v>2251</v>
      </c>
      <c r="D472" s="1573">
        <f>D473</f>
        <v>0</v>
      </c>
      <c r="F472" s="2018"/>
      <c r="G472" s="2017"/>
    </row>
    <row r="473" spans="2:7" ht="12.75">
      <c r="B473" s="1570" t="s">
        <v>1561</v>
      </c>
      <c r="C473" s="1552" t="s">
        <v>1562</v>
      </c>
      <c r="D473" s="1552">
        <v>0</v>
      </c>
    </row>
    <row r="474" spans="2:7" ht="12.75">
      <c r="B474" s="1570" t="s">
        <v>684</v>
      </c>
      <c r="C474" s="1573" t="s">
        <v>2258</v>
      </c>
      <c r="D474" s="1573">
        <f>D475</f>
        <v>0</v>
      </c>
    </row>
    <row r="475" spans="2:7" ht="12.75">
      <c r="B475" s="1570" t="s">
        <v>21</v>
      </c>
      <c r="C475" s="1552" t="s">
        <v>708</v>
      </c>
      <c r="D475" s="1552">
        <v>0</v>
      </c>
    </row>
    <row r="476" spans="2:7" ht="12.75">
      <c r="B476" s="1570" t="s">
        <v>1653</v>
      </c>
      <c r="C476" s="1573" t="s">
        <v>2259</v>
      </c>
      <c r="D476" s="1573">
        <f>D477</f>
        <v>0</v>
      </c>
    </row>
    <row r="477" spans="2:7" ht="12.75">
      <c r="B477" s="1570" t="s">
        <v>1561</v>
      </c>
      <c r="C477" s="1552" t="s">
        <v>1562</v>
      </c>
      <c r="D477" s="1552">
        <v>0</v>
      </c>
    </row>
    <row r="478" spans="2:7" ht="12.75">
      <c r="B478" s="1570" t="s">
        <v>1654</v>
      </c>
      <c r="C478" s="1573" t="s">
        <v>2007</v>
      </c>
      <c r="D478" s="1573">
        <f>D479</f>
        <v>0</v>
      </c>
    </row>
    <row r="479" spans="2:7" ht="12.75">
      <c r="B479" s="1570" t="s">
        <v>1561</v>
      </c>
      <c r="C479" s="1552" t="s">
        <v>1562</v>
      </c>
      <c r="D479" s="1552">
        <v>0</v>
      </c>
    </row>
    <row r="480" spans="2:7" ht="12.75">
      <c r="B480" s="1570" t="s">
        <v>1655</v>
      </c>
      <c r="C480" s="1573" t="s">
        <v>2006</v>
      </c>
      <c r="D480" s="1573">
        <f>D481</f>
        <v>0</v>
      </c>
    </row>
    <row r="481" spans="2:7" ht="12.75">
      <c r="B481" s="1570" t="s">
        <v>1561</v>
      </c>
      <c r="C481" s="1552" t="s">
        <v>1562</v>
      </c>
      <c r="D481" s="1552">
        <v>0</v>
      </c>
    </row>
    <row r="482" spans="2:7" ht="12.75">
      <c r="B482" s="1572" t="s">
        <v>685</v>
      </c>
      <c r="C482" s="1573" t="s">
        <v>2005</v>
      </c>
      <c r="D482" s="1573">
        <f>D483</f>
        <v>0</v>
      </c>
      <c r="F482" s="2016"/>
      <c r="G482" s="2017"/>
    </row>
    <row r="483" spans="2:7" ht="12.75">
      <c r="B483" s="1570" t="s">
        <v>1561</v>
      </c>
      <c r="C483" s="1552" t="s">
        <v>1562</v>
      </c>
      <c r="D483" s="1552">
        <v>0</v>
      </c>
      <c r="F483" s="2016"/>
      <c r="G483" s="2017"/>
    </row>
    <row r="484" spans="2:7" ht="12.75">
      <c r="B484" s="1570" t="s">
        <v>686</v>
      </c>
      <c r="C484" s="1573" t="s">
        <v>2121</v>
      </c>
      <c r="D484" s="1573">
        <f>D485</f>
        <v>0</v>
      </c>
      <c r="F484" s="2016"/>
      <c r="G484" s="2017"/>
    </row>
    <row r="485" spans="2:7" ht="12.75">
      <c r="B485" s="1570" t="s">
        <v>21</v>
      </c>
      <c r="C485" s="1552" t="s">
        <v>708</v>
      </c>
      <c r="D485" s="1552">
        <v>0</v>
      </c>
      <c r="F485" s="2016"/>
      <c r="G485" s="2017"/>
    </row>
    <row r="486" spans="2:7" ht="12.75">
      <c r="B486" s="1570" t="s">
        <v>687</v>
      </c>
      <c r="C486" s="1573" t="s">
        <v>2267</v>
      </c>
      <c r="D486" s="1573">
        <f>D487</f>
        <v>0</v>
      </c>
      <c r="F486" s="2018"/>
      <c r="G486" s="2017"/>
    </row>
    <row r="487" spans="2:7" ht="12.75">
      <c r="B487" s="1570" t="s">
        <v>1561</v>
      </c>
      <c r="C487" s="1552" t="s">
        <v>1562</v>
      </c>
      <c r="D487" s="1552">
        <v>0</v>
      </c>
    </row>
    <row r="488" spans="2:7" ht="12.75">
      <c r="B488" s="1570" t="s">
        <v>1979</v>
      </c>
      <c r="C488" s="1573" t="s">
        <v>2122</v>
      </c>
      <c r="D488" s="1573">
        <f>D489</f>
        <v>0</v>
      </c>
    </row>
    <row r="489" spans="2:7" ht="12.75">
      <c r="B489" s="1570" t="s">
        <v>1561</v>
      </c>
      <c r="C489" s="1552" t="s">
        <v>1562</v>
      </c>
      <c r="D489" s="1552">
        <v>0</v>
      </c>
    </row>
    <row r="490" spans="2:7" ht="12.75">
      <c r="B490" s="1570" t="s">
        <v>1656</v>
      </c>
      <c r="C490" s="1573" t="s">
        <v>2123</v>
      </c>
      <c r="D490" s="1573">
        <f>D491</f>
        <v>0</v>
      </c>
    </row>
    <row r="491" spans="2:7" ht="12.75">
      <c r="B491" s="1570" t="s">
        <v>1561</v>
      </c>
      <c r="C491" s="1552" t="s">
        <v>1562</v>
      </c>
      <c r="D491" s="1552">
        <v>0</v>
      </c>
    </row>
    <row r="492" spans="2:7" ht="12.75">
      <c r="B492" s="1570" t="s">
        <v>1980</v>
      </c>
      <c r="C492" s="1573" t="s">
        <v>2124</v>
      </c>
      <c r="D492" s="1573">
        <f>D493</f>
        <v>0</v>
      </c>
    </row>
    <row r="493" spans="2:7" ht="12.75">
      <c r="B493" s="1570" t="s">
        <v>1561</v>
      </c>
      <c r="C493" s="1552" t="s">
        <v>1562</v>
      </c>
      <c r="D493" s="1552">
        <v>0</v>
      </c>
    </row>
    <row r="494" spans="2:7" ht="12.75">
      <c r="B494" s="1570" t="s">
        <v>1657</v>
      </c>
      <c r="C494" s="1573" t="s">
        <v>2125</v>
      </c>
      <c r="D494" s="1573">
        <f>D495</f>
        <v>0</v>
      </c>
    </row>
    <row r="495" spans="2:7" ht="12.75">
      <c r="B495" s="1570" t="s">
        <v>1561</v>
      </c>
      <c r="C495" s="1552" t="s">
        <v>1562</v>
      </c>
      <c r="D495" s="1552">
        <v>0</v>
      </c>
    </row>
    <row r="496" spans="2:7" ht="12.75">
      <c r="B496" s="1570" t="s">
        <v>1980</v>
      </c>
      <c r="C496" s="1573" t="s">
        <v>2182</v>
      </c>
      <c r="D496" s="1573">
        <f>D497</f>
        <v>0</v>
      </c>
    </row>
    <row r="497" spans="2:7" ht="12.75">
      <c r="B497" s="1570" t="s">
        <v>1561</v>
      </c>
      <c r="C497" s="1552" t="s">
        <v>1562</v>
      </c>
      <c r="D497" s="1552">
        <v>0</v>
      </c>
    </row>
    <row r="498" spans="2:7" ht="12.75">
      <c r="B498" s="1570" t="s">
        <v>1657</v>
      </c>
      <c r="C498" s="1573" t="s">
        <v>2183</v>
      </c>
      <c r="D498" s="1573">
        <f>D499</f>
        <v>0</v>
      </c>
    </row>
    <row r="499" spans="2:7" ht="12.75">
      <c r="B499" s="1570" t="s">
        <v>21</v>
      </c>
      <c r="C499" s="1552" t="s">
        <v>708</v>
      </c>
      <c r="D499" s="1552">
        <v>0</v>
      </c>
    </row>
    <row r="500" spans="2:7" ht="12.75">
      <c r="B500" s="1570" t="s">
        <v>1980</v>
      </c>
      <c r="C500" s="1573" t="s">
        <v>2185</v>
      </c>
      <c r="D500" s="1573">
        <f>D501</f>
        <v>0</v>
      </c>
    </row>
    <row r="501" spans="2:7" ht="12.75">
      <c r="B501" s="1570" t="s">
        <v>1561</v>
      </c>
      <c r="C501" s="1552" t="s">
        <v>1562</v>
      </c>
      <c r="D501" s="1552">
        <v>0</v>
      </c>
    </row>
    <row r="502" spans="2:7" ht="12.75">
      <c r="B502" s="1570" t="s">
        <v>1657</v>
      </c>
      <c r="C502" s="1573" t="s">
        <v>2184</v>
      </c>
      <c r="D502" s="1573">
        <f>D503</f>
        <v>0</v>
      </c>
    </row>
    <row r="503" spans="2:7" ht="12.75">
      <c r="B503" s="1570" t="s">
        <v>21</v>
      </c>
      <c r="C503" s="1552" t="s">
        <v>708</v>
      </c>
      <c r="D503" s="1552">
        <v>0</v>
      </c>
    </row>
    <row r="504" spans="2:7" ht="12.75">
      <c r="B504" s="1570"/>
      <c r="C504" s="1552"/>
      <c r="D504" s="1552"/>
    </row>
    <row r="505" spans="2:7" ht="12.75">
      <c r="B505" s="489" t="s">
        <v>1629</v>
      </c>
      <c r="C505" s="1550" t="s">
        <v>1615</v>
      </c>
      <c r="D505" s="1569">
        <f>+D506+D508+D510+D512+D514+D516+D518+D520+D522+D524+D526+D528+D530+D532+D534+D536+D538+D540+D542+D548+D550+D544+D546+D552</f>
        <v>0</v>
      </c>
    </row>
    <row r="506" spans="2:7" ht="12.75">
      <c r="B506" s="1571" t="s">
        <v>688</v>
      </c>
      <c r="C506" s="1573" t="s">
        <v>2248</v>
      </c>
      <c r="D506" s="1573">
        <f>D507</f>
        <v>0</v>
      </c>
      <c r="F506" s="2018"/>
      <c r="G506" s="2017"/>
    </row>
    <row r="507" spans="2:7" ht="12.75">
      <c r="B507" s="1571" t="s">
        <v>1561</v>
      </c>
      <c r="C507" s="1552" t="s">
        <v>1562</v>
      </c>
      <c r="D507" s="1552">
        <v>0</v>
      </c>
      <c r="F507" s="2016"/>
      <c r="G507" s="2017"/>
    </row>
    <row r="508" spans="2:7" ht="12.75">
      <c r="B508" s="1571" t="s">
        <v>680</v>
      </c>
      <c r="C508" s="1573" t="s">
        <v>2252</v>
      </c>
      <c r="D508" s="1573">
        <f>D509</f>
        <v>0</v>
      </c>
      <c r="F508" s="2016"/>
      <c r="G508" s="2017"/>
    </row>
    <row r="509" spans="2:7" ht="12.75">
      <c r="B509" s="1571" t="s">
        <v>1561</v>
      </c>
      <c r="C509" s="1552" t="s">
        <v>1562</v>
      </c>
      <c r="D509" s="1552">
        <v>0</v>
      </c>
      <c r="F509" s="2018"/>
      <c r="G509" s="2017"/>
    </row>
    <row r="510" spans="2:7" ht="12.75">
      <c r="B510" s="1571" t="s">
        <v>682</v>
      </c>
      <c r="C510" s="1573" t="s">
        <v>2253</v>
      </c>
      <c r="D510" s="1573">
        <f>D511</f>
        <v>0</v>
      </c>
    </row>
    <row r="511" spans="2:7" ht="12.75">
      <c r="B511" s="1571" t="s">
        <v>1561</v>
      </c>
      <c r="C511" s="1552" t="s">
        <v>1562</v>
      </c>
      <c r="D511" s="1552">
        <v>0</v>
      </c>
    </row>
    <row r="512" spans="2:7" ht="12.75">
      <c r="B512" s="1571" t="s">
        <v>684</v>
      </c>
      <c r="C512" s="1573" t="s">
        <v>2256</v>
      </c>
      <c r="D512" s="1573">
        <f>D513</f>
        <v>0</v>
      </c>
    </row>
    <row r="513" spans="2:4" ht="12.75">
      <c r="B513" s="1571" t="s">
        <v>1561</v>
      </c>
      <c r="C513" s="1552" t="s">
        <v>1562</v>
      </c>
      <c r="D513" s="1552">
        <v>0</v>
      </c>
    </row>
    <row r="514" spans="2:4" ht="12.75">
      <c r="B514" s="1571" t="s">
        <v>1653</v>
      </c>
      <c r="C514" s="1573" t="s">
        <v>2260</v>
      </c>
      <c r="D514" s="1573">
        <f>D515</f>
        <v>0</v>
      </c>
    </row>
    <row r="515" spans="2:4" ht="12.75">
      <c r="B515" s="1571" t="s">
        <v>23</v>
      </c>
      <c r="C515" s="1552" t="s">
        <v>24</v>
      </c>
      <c r="D515" s="1552">
        <v>0</v>
      </c>
    </row>
    <row r="516" spans="2:4" ht="12.75">
      <c r="B516" s="1571" t="s">
        <v>1654</v>
      </c>
      <c r="C516" s="1573" t="s">
        <v>2261</v>
      </c>
      <c r="D516" s="1573">
        <f>D517</f>
        <v>0</v>
      </c>
    </row>
    <row r="517" spans="2:4" ht="12.75">
      <c r="B517" s="1571" t="s">
        <v>1561</v>
      </c>
      <c r="C517" s="1552" t="s">
        <v>1562</v>
      </c>
      <c r="D517" s="1552">
        <v>0</v>
      </c>
    </row>
    <row r="518" spans="2:4" ht="12.75">
      <c r="B518" s="1571" t="s">
        <v>1655</v>
      </c>
      <c r="C518" s="1573" t="s">
        <v>2262</v>
      </c>
      <c r="D518" s="1573">
        <f>D519</f>
        <v>0</v>
      </c>
    </row>
    <row r="519" spans="2:4" ht="12.75">
      <c r="B519" s="1571" t="s">
        <v>1561</v>
      </c>
      <c r="C519" s="1552" t="s">
        <v>1562</v>
      </c>
      <c r="D519" s="1552">
        <v>0</v>
      </c>
    </row>
    <row r="520" spans="2:4" ht="12.75">
      <c r="B520" s="1571" t="s">
        <v>685</v>
      </c>
      <c r="C520" s="1573" t="s">
        <v>2263</v>
      </c>
      <c r="D520" s="1573">
        <f>D521</f>
        <v>0</v>
      </c>
    </row>
    <row r="521" spans="2:4" ht="12.75">
      <c r="B521" s="1571" t="s">
        <v>1561</v>
      </c>
      <c r="C521" s="1552" t="s">
        <v>1562</v>
      </c>
      <c r="D521" s="1552">
        <v>0</v>
      </c>
    </row>
    <row r="522" spans="2:4" ht="12.75">
      <c r="B522" s="1571" t="s">
        <v>686</v>
      </c>
      <c r="C522" s="1573" t="s">
        <v>2265</v>
      </c>
      <c r="D522" s="1573">
        <f>D523</f>
        <v>0</v>
      </c>
    </row>
    <row r="523" spans="2:4" ht="12.75">
      <c r="B523" s="1571" t="s">
        <v>1561</v>
      </c>
      <c r="C523" s="1552" t="s">
        <v>1562</v>
      </c>
      <c r="D523" s="1552">
        <v>0</v>
      </c>
    </row>
    <row r="524" spans="2:4" ht="12.75">
      <c r="B524" s="1571" t="s">
        <v>687</v>
      </c>
      <c r="C524" s="1573" t="s">
        <v>2126</v>
      </c>
      <c r="D524" s="1573">
        <f>D525</f>
        <v>0</v>
      </c>
    </row>
    <row r="525" spans="2:4" ht="12.75">
      <c r="B525" s="1571" t="s">
        <v>1561</v>
      </c>
      <c r="C525" s="1552" t="s">
        <v>1562</v>
      </c>
      <c r="D525" s="1552">
        <v>0</v>
      </c>
    </row>
    <row r="526" spans="2:4" ht="12.75">
      <c r="B526" s="1571" t="s">
        <v>1979</v>
      </c>
      <c r="C526" s="1573" t="s">
        <v>2127</v>
      </c>
      <c r="D526" s="1573">
        <f>D527</f>
        <v>0</v>
      </c>
    </row>
    <row r="527" spans="2:4" ht="12.75">
      <c r="B527" s="1571" t="s">
        <v>1561</v>
      </c>
      <c r="C527" s="1552" t="s">
        <v>1562</v>
      </c>
      <c r="D527" s="1552">
        <v>0</v>
      </c>
    </row>
    <row r="528" spans="2:4" ht="12.75">
      <c r="B528" s="1571" t="s">
        <v>1656</v>
      </c>
      <c r="C528" s="1573" t="s">
        <v>2128</v>
      </c>
      <c r="D528" s="1573">
        <f>D529</f>
        <v>0</v>
      </c>
    </row>
    <row r="529" spans="2:4" ht="12.75">
      <c r="B529" s="1571" t="s">
        <v>1561</v>
      </c>
      <c r="C529" s="1552" t="s">
        <v>1562</v>
      </c>
      <c r="D529" s="1552">
        <v>0</v>
      </c>
    </row>
    <row r="530" spans="2:4" ht="12.75">
      <c r="B530" s="1571" t="s">
        <v>1980</v>
      </c>
      <c r="C530" s="1573" t="s">
        <v>2129</v>
      </c>
      <c r="D530" s="1573">
        <f>D531</f>
        <v>0</v>
      </c>
    </row>
    <row r="531" spans="2:4" ht="12.75">
      <c r="B531" s="1571" t="s">
        <v>1561</v>
      </c>
      <c r="C531" s="1552" t="s">
        <v>1562</v>
      </c>
      <c r="D531" s="1552">
        <v>0</v>
      </c>
    </row>
    <row r="532" spans="2:4" ht="12.75">
      <c r="B532" s="1571" t="s">
        <v>1657</v>
      </c>
      <c r="C532" s="1573" t="s">
        <v>2187</v>
      </c>
      <c r="D532" s="1573">
        <f>D533</f>
        <v>0</v>
      </c>
    </row>
    <row r="533" spans="2:4" ht="12.75">
      <c r="B533" s="1571" t="s">
        <v>1561</v>
      </c>
      <c r="C533" s="1552" t="s">
        <v>1562</v>
      </c>
      <c r="D533" s="1552">
        <v>0</v>
      </c>
    </row>
    <row r="534" spans="2:4" ht="12.75">
      <c r="B534" s="1571" t="s">
        <v>1658</v>
      </c>
      <c r="C534" s="1573" t="s">
        <v>2188</v>
      </c>
      <c r="D534" s="1573">
        <f>D535</f>
        <v>0</v>
      </c>
    </row>
    <row r="535" spans="2:4" ht="12.75">
      <c r="B535" s="1571" t="s">
        <v>1561</v>
      </c>
      <c r="C535" s="1552" t="s">
        <v>1562</v>
      </c>
      <c r="D535" s="1552">
        <v>0</v>
      </c>
    </row>
    <row r="536" spans="2:4" ht="12.75">
      <c r="B536" s="1571" t="s">
        <v>2001</v>
      </c>
      <c r="C536" s="1573" t="s">
        <v>2270</v>
      </c>
      <c r="D536" s="1573">
        <f>D537</f>
        <v>0</v>
      </c>
    </row>
    <row r="537" spans="2:4" ht="12.75">
      <c r="B537" s="1571" t="s">
        <v>1561</v>
      </c>
      <c r="C537" s="1552" t="s">
        <v>1562</v>
      </c>
      <c r="D537" s="1552">
        <v>0</v>
      </c>
    </row>
    <row r="538" spans="2:4" ht="12.75">
      <c r="B538" s="1571" t="s">
        <v>2002</v>
      </c>
      <c r="C538" s="1573" t="s">
        <v>2280</v>
      </c>
      <c r="D538" s="1573">
        <f>D539</f>
        <v>0</v>
      </c>
    </row>
    <row r="539" spans="2:4" ht="12.75">
      <c r="B539" s="1571" t="s">
        <v>1561</v>
      </c>
      <c r="C539" s="1552" t="s">
        <v>1562</v>
      </c>
      <c r="D539" s="1552">
        <v>0</v>
      </c>
    </row>
    <row r="540" spans="2:4" ht="12.75">
      <c r="B540" s="1571" t="s">
        <v>2003</v>
      </c>
      <c r="C540" s="1573" t="s">
        <v>2281</v>
      </c>
      <c r="D540" s="1573">
        <f>D541</f>
        <v>0</v>
      </c>
    </row>
    <row r="541" spans="2:4" ht="12.75">
      <c r="B541" s="1571" t="s">
        <v>1561</v>
      </c>
      <c r="C541" s="1552" t="s">
        <v>1562</v>
      </c>
      <c r="D541" s="1552">
        <v>0</v>
      </c>
    </row>
    <row r="542" spans="2:4" ht="12.75">
      <c r="B542" s="1571" t="s">
        <v>2004</v>
      </c>
      <c r="C542" s="1573" t="s">
        <v>2282</v>
      </c>
      <c r="D542" s="1573">
        <f>D543</f>
        <v>0</v>
      </c>
    </row>
    <row r="543" spans="2:4" ht="12.75">
      <c r="B543" s="1571" t="s">
        <v>23</v>
      </c>
      <c r="C543" s="1552" t="s">
        <v>24</v>
      </c>
      <c r="D543" s="1552">
        <v>0</v>
      </c>
    </row>
    <row r="544" spans="2:4" ht="12.75">
      <c r="B544" s="1571" t="s">
        <v>2008</v>
      </c>
      <c r="C544" s="1573" t="s">
        <v>2288</v>
      </c>
      <c r="D544" s="1573">
        <f>D545</f>
        <v>0</v>
      </c>
    </row>
    <row r="545" spans="2:7" ht="12.75">
      <c r="B545" s="1571" t="s">
        <v>23</v>
      </c>
      <c r="C545" s="1552" t="s">
        <v>24</v>
      </c>
      <c r="D545" s="1552">
        <v>0</v>
      </c>
    </row>
    <row r="546" spans="2:7" ht="12.75">
      <c r="B546" s="1571" t="s">
        <v>2009</v>
      </c>
      <c r="C546" s="1573" t="s">
        <v>2289</v>
      </c>
      <c r="D546" s="1573">
        <f>D547</f>
        <v>0</v>
      </c>
    </row>
    <row r="547" spans="2:7" ht="12.75">
      <c r="B547" s="1571" t="s">
        <v>23</v>
      </c>
      <c r="C547" s="1552" t="s">
        <v>24</v>
      </c>
      <c r="D547" s="1552">
        <v>0</v>
      </c>
    </row>
    <row r="548" spans="2:7" ht="12.75">
      <c r="B548" s="1571" t="s">
        <v>2102</v>
      </c>
      <c r="C548" s="1573" t="s">
        <v>2290</v>
      </c>
      <c r="D548" s="1573">
        <f>D549</f>
        <v>0</v>
      </c>
    </row>
    <row r="549" spans="2:7" ht="12.75">
      <c r="B549" s="1571" t="s">
        <v>23</v>
      </c>
      <c r="C549" s="1552" t="s">
        <v>24</v>
      </c>
      <c r="D549" s="1552">
        <v>0</v>
      </c>
    </row>
    <row r="550" spans="2:7" ht="12.75">
      <c r="B550" s="1571" t="s">
        <v>2103</v>
      </c>
      <c r="C550" s="1573" t="s">
        <v>2189</v>
      </c>
      <c r="D550" s="1573">
        <f>D551</f>
        <v>0</v>
      </c>
    </row>
    <row r="551" spans="2:7" ht="12.75">
      <c r="B551" s="1571" t="s">
        <v>1561</v>
      </c>
      <c r="C551" s="1552" t="s">
        <v>1562</v>
      </c>
      <c r="D551" s="1552">
        <v>0</v>
      </c>
    </row>
    <row r="552" spans="2:7" ht="12.75">
      <c r="B552" s="1571" t="s">
        <v>2104</v>
      </c>
      <c r="C552" s="1573" t="s">
        <v>2178</v>
      </c>
      <c r="D552" s="1573">
        <f>D553</f>
        <v>0</v>
      </c>
    </row>
    <row r="553" spans="2:7" ht="12.75">
      <c r="B553" s="1571" t="s">
        <v>1561</v>
      </c>
      <c r="C553" s="1552" t="s">
        <v>1562</v>
      </c>
      <c r="D553" s="1552">
        <v>0</v>
      </c>
    </row>
    <row r="554" spans="2:7" ht="12.75">
      <c r="B554" s="1571"/>
      <c r="C554" s="1552"/>
      <c r="D554" s="1552"/>
      <c r="F554" s="2016"/>
      <c r="G554" s="2017"/>
    </row>
    <row r="555" spans="2:7" ht="12.75">
      <c r="B555" s="489" t="s">
        <v>1630</v>
      </c>
      <c r="C555" s="1550" t="s">
        <v>917</v>
      </c>
      <c r="D555" s="1569">
        <f>+D556+D558+D560+D562+D564+D566+D569</f>
        <v>0</v>
      </c>
      <c r="F555" s="2016"/>
      <c r="G555" s="2017"/>
    </row>
    <row r="556" spans="2:7" ht="12.75">
      <c r="B556" s="1571" t="s">
        <v>688</v>
      </c>
      <c r="C556" s="1573" t="s">
        <v>2130</v>
      </c>
      <c r="D556" s="1573">
        <f>D557</f>
        <v>0</v>
      </c>
      <c r="F556" s="2018"/>
      <c r="G556" s="2017"/>
    </row>
    <row r="557" spans="2:7" ht="12.75">
      <c r="B557" s="1557" t="s">
        <v>1601</v>
      </c>
      <c r="C557" s="312" t="s">
        <v>1602</v>
      </c>
      <c r="D557" s="1552">
        <v>0</v>
      </c>
      <c r="F557" s="187"/>
      <c r="G557" s="187"/>
    </row>
    <row r="558" spans="2:7" ht="12.75">
      <c r="B558" s="1572" t="s">
        <v>680</v>
      </c>
      <c r="C558" s="2020" t="s">
        <v>2247</v>
      </c>
      <c r="D558" s="1573">
        <f>D559</f>
        <v>0</v>
      </c>
      <c r="F558" s="2018"/>
      <c r="G558" s="2017"/>
    </row>
    <row r="559" spans="2:7" ht="12.75">
      <c r="B559" s="1557" t="s">
        <v>1</v>
      </c>
      <c r="C559" s="312" t="s">
        <v>2</v>
      </c>
      <c r="D559" s="1552">
        <v>0</v>
      </c>
      <c r="F559" s="2018"/>
      <c r="G559" s="2017"/>
    </row>
    <row r="560" spans="2:7" ht="12.75">
      <c r="B560" s="2019" t="s">
        <v>684</v>
      </c>
      <c r="C560" s="2020" t="s">
        <v>2254</v>
      </c>
      <c r="D560" s="1552">
        <f>D561</f>
        <v>0</v>
      </c>
      <c r="F560" s="2016"/>
      <c r="G560" s="2017"/>
    </row>
    <row r="561" spans="2:7" ht="12.75">
      <c r="B561" s="2019" t="s">
        <v>3</v>
      </c>
      <c r="C561" s="2136" t="s">
        <v>4</v>
      </c>
      <c r="D561" s="1552">
        <v>0</v>
      </c>
      <c r="F561" s="2018"/>
      <c r="G561" s="2017"/>
    </row>
    <row r="562" spans="2:7" ht="12.75">
      <c r="B562" s="1572" t="s">
        <v>1653</v>
      </c>
      <c r="C562" s="1573" t="s">
        <v>2285</v>
      </c>
      <c r="D562" s="1573">
        <f>D563</f>
        <v>0</v>
      </c>
      <c r="F562" s="2016"/>
      <c r="G562" s="2017"/>
    </row>
    <row r="563" spans="2:7" ht="12.75">
      <c r="B563" s="1557" t="s">
        <v>1605</v>
      </c>
      <c r="C563" s="312" t="s">
        <v>1606</v>
      </c>
      <c r="D563" s="1552">
        <v>0</v>
      </c>
      <c r="F563" s="2018"/>
      <c r="G563" s="2017"/>
    </row>
    <row r="564" spans="2:7" ht="12.75">
      <c r="B564" s="1572" t="s">
        <v>1653</v>
      </c>
      <c r="C564" s="1573" t="s">
        <v>2286</v>
      </c>
      <c r="D564" s="1573">
        <f>D565</f>
        <v>0</v>
      </c>
    </row>
    <row r="565" spans="2:7" ht="12.75">
      <c r="B565" s="1557" t="s">
        <v>1607</v>
      </c>
      <c r="C565" s="312" t="s">
        <v>1608</v>
      </c>
      <c r="D565" s="1552">
        <v>0</v>
      </c>
    </row>
    <row r="566" spans="2:7" ht="12.75">
      <c r="B566" s="1572" t="s">
        <v>1653</v>
      </c>
      <c r="C566" s="1573" t="s">
        <v>2287</v>
      </c>
      <c r="D566" s="1573">
        <f>D567+D568</f>
        <v>0</v>
      </c>
    </row>
    <row r="567" spans="2:7" ht="12.75">
      <c r="B567" s="1557" t="s">
        <v>1</v>
      </c>
      <c r="C567" s="312" t="s">
        <v>2</v>
      </c>
      <c r="D567" s="1552">
        <v>0</v>
      </c>
    </row>
    <row r="568" spans="2:7" ht="12.75">
      <c r="B568" s="1557" t="s">
        <v>1577</v>
      </c>
      <c r="C568" s="312" t="s">
        <v>1578</v>
      </c>
      <c r="D568" s="1552">
        <v>0</v>
      </c>
    </row>
    <row r="569" spans="2:7" ht="12.75">
      <c r="B569" s="1572" t="s">
        <v>1653</v>
      </c>
      <c r="C569" s="1573" t="s">
        <v>2292</v>
      </c>
      <c r="D569" s="1573">
        <f>D570</f>
        <v>0</v>
      </c>
      <c r="F569" s="2016"/>
      <c r="G569" s="2017"/>
    </row>
    <row r="570" spans="2:7" ht="12.75">
      <c r="B570" s="1557" t="s">
        <v>1605</v>
      </c>
      <c r="C570" s="312" t="s">
        <v>1606</v>
      </c>
      <c r="D570" s="1552">
        <v>0</v>
      </c>
      <c r="F570" s="2018"/>
      <c r="G570" s="2017"/>
    </row>
    <row r="574" spans="2:7" ht="12.75" customHeight="1">
      <c r="C574" s="1573" t="str">
        <f>+C558</f>
        <v>EQUIPAMIENTO DEL LABORATORIO DE VECTORES, CANTONAL, 2011</v>
      </c>
      <c r="D574" s="1573">
        <f>+D558</f>
        <v>0</v>
      </c>
    </row>
    <row r="575" spans="2:7" ht="12.75" customHeight="1">
      <c r="C575" s="1573" t="str">
        <f>+C357</f>
        <v>MATERIALES PARA MEJORAS A LA IGLESIA ASAMBLEAS DE DIOS DE CHASE, DISTRITO BRATSI, 2016</v>
      </c>
      <c r="D575" s="1573">
        <f>+D357</f>
        <v>0</v>
      </c>
    </row>
    <row r="576" spans="2:7" ht="14.25" customHeight="1">
      <c r="C576" s="1573" t="str">
        <f>+C359</f>
        <v>COMPRA DE MATERIALES PARA EL MEJORAMIENTO DEL SALON DE LA COMUNIDAD DE SIXAOLA, DISTRITO SIXAOLA, 2016</v>
      </c>
      <c r="D576" s="1573">
        <f>+D359</f>
        <v>0</v>
      </c>
    </row>
    <row r="577" spans="2:4" ht="12" customHeight="1">
      <c r="C577" s="1573">
        <f>+C457</f>
        <v>0</v>
      </c>
      <c r="D577" s="1573">
        <f>+D457</f>
        <v>0</v>
      </c>
    </row>
    <row r="578" spans="2:4" ht="12.75">
      <c r="C578" s="1573" t="str">
        <f>+C472</f>
        <v>MEJORAMIENTO NE EL ACUEDUCTO RURAL DE KATSI, DISTRITO TELIRE, 2012</v>
      </c>
      <c r="D578" s="1573">
        <f>+D472</f>
        <v>0</v>
      </c>
    </row>
    <row r="579" spans="2:4" ht="15.75" customHeight="1">
      <c r="C579" s="1573" t="s">
        <v>1841</v>
      </c>
      <c r="D579" s="1573">
        <f>SUM(D574:D578)</f>
        <v>0</v>
      </c>
    </row>
    <row r="580" spans="2:4" ht="12.75">
      <c r="C580" s="1573" t="s">
        <v>1842</v>
      </c>
      <c r="D580" s="1573">
        <v>110648871</v>
      </c>
    </row>
    <row r="581" spans="2:4" ht="12.75">
      <c r="C581" s="1573" t="s">
        <v>1843</v>
      </c>
      <c r="D581" s="1573">
        <f>+D579+D580</f>
        <v>110648871</v>
      </c>
    </row>
    <row r="582" spans="2:4" ht="12.75">
      <c r="C582" s="1573"/>
      <c r="D582" s="1573"/>
    </row>
    <row r="584" spans="2:4" ht="13.5">
      <c r="B584" s="1853" t="s">
        <v>1844</v>
      </c>
      <c r="C584" s="3" t="s">
        <v>1845</v>
      </c>
      <c r="D584" s="59" t="s">
        <v>1846</v>
      </c>
    </row>
    <row r="585" spans="2:4" ht="13.5">
      <c r="B585" s="87">
        <v>2000</v>
      </c>
      <c r="C585" s="3" t="s">
        <v>1847</v>
      </c>
      <c r="D585" s="59">
        <v>209798.75</v>
      </c>
    </row>
    <row r="586" spans="2:4" ht="13.5">
      <c r="B586" s="87">
        <v>2002</v>
      </c>
      <c r="C586" s="3" t="s">
        <v>1848</v>
      </c>
      <c r="D586" s="59">
        <v>4350000</v>
      </c>
    </row>
    <row r="587" spans="2:4" ht="13.5">
      <c r="B587" s="87">
        <v>2002</v>
      </c>
      <c r="C587" s="3" t="s">
        <v>1849</v>
      </c>
      <c r="D587" s="59">
        <v>272299.78999999893</v>
      </c>
    </row>
    <row r="588" spans="2:4" ht="13.5">
      <c r="B588" s="87">
        <v>2007</v>
      </c>
      <c r="C588" s="3" t="s">
        <v>1652</v>
      </c>
      <c r="D588" s="59">
        <v>56244.770000000019</v>
      </c>
    </row>
    <row r="589" spans="2:4" ht="13.5">
      <c r="B589" s="87">
        <v>2008</v>
      </c>
      <c r="C589" s="3" t="s">
        <v>1850</v>
      </c>
      <c r="D589" s="59">
        <v>9.9999997764825821E-3</v>
      </c>
    </row>
    <row r="590" spans="2:4" ht="13.5">
      <c r="B590" s="87">
        <v>2008</v>
      </c>
      <c r="C590" s="3" t="s">
        <v>1851</v>
      </c>
      <c r="D590" s="59">
        <v>10561.399999999907</v>
      </c>
    </row>
    <row r="591" spans="2:4" ht="13.5">
      <c r="B591" s="87">
        <v>2008</v>
      </c>
      <c r="C591" s="3" t="s">
        <v>1852</v>
      </c>
      <c r="D591" s="59">
        <v>0.95</v>
      </c>
    </row>
    <row r="592" spans="2:4" ht="13.5">
      <c r="B592" s="87">
        <v>2008</v>
      </c>
      <c r="C592" s="3" t="s">
        <v>1853</v>
      </c>
      <c r="D592" s="59">
        <v>1130.2999999998137</v>
      </c>
    </row>
    <row r="593" spans="2:4" ht="13.5">
      <c r="B593" s="87">
        <v>2008</v>
      </c>
      <c r="C593" s="3" t="s">
        <v>1854</v>
      </c>
      <c r="D593" s="59">
        <v>0.40000000037252903</v>
      </c>
    </row>
    <row r="594" spans="2:4" ht="13.5">
      <c r="B594" s="87">
        <v>2008</v>
      </c>
      <c r="C594" s="3" t="s">
        <v>1855</v>
      </c>
      <c r="D594" s="59">
        <v>803.4499999997206</v>
      </c>
    </row>
    <row r="595" spans="2:4" ht="13.5">
      <c r="B595" s="87">
        <v>2008</v>
      </c>
      <c r="C595" s="3" t="s">
        <v>1856</v>
      </c>
      <c r="D595" s="59">
        <v>303.89999999990687</v>
      </c>
    </row>
    <row r="596" spans="2:4" ht="13.5">
      <c r="B596" s="87">
        <v>2008</v>
      </c>
      <c r="C596" s="3" t="s">
        <v>1857</v>
      </c>
      <c r="D596" s="59">
        <v>0.39999999990686774</v>
      </c>
    </row>
    <row r="597" spans="2:4" ht="13.5">
      <c r="B597" s="87">
        <v>2008</v>
      </c>
      <c r="C597" s="3" t="s">
        <v>1858</v>
      </c>
      <c r="D597" s="59">
        <v>0.80000000004656613</v>
      </c>
    </row>
    <row r="598" spans="2:4" ht="13.5">
      <c r="B598" s="87">
        <v>2008</v>
      </c>
      <c r="C598" s="3" t="s">
        <v>1859</v>
      </c>
      <c r="D598" s="59">
        <v>11.55</v>
      </c>
    </row>
    <row r="599" spans="2:4" ht="13.5">
      <c r="B599" s="87">
        <v>2009</v>
      </c>
      <c r="C599" s="3" t="s">
        <v>1860</v>
      </c>
      <c r="D599" s="59">
        <v>1.7999999998137355</v>
      </c>
    </row>
    <row r="600" spans="2:4" ht="13.5">
      <c r="B600" s="87">
        <v>2009</v>
      </c>
      <c r="C600" s="3" t="s">
        <v>1861</v>
      </c>
      <c r="D600" s="59">
        <v>10000</v>
      </c>
    </row>
    <row r="601" spans="2:4" ht="13.5">
      <c r="B601" s="87">
        <v>2009</v>
      </c>
      <c r="C601" s="3" t="s">
        <v>1862</v>
      </c>
      <c r="D601" s="59">
        <v>2000</v>
      </c>
    </row>
    <row r="602" spans="2:4" ht="13.5">
      <c r="B602" s="87">
        <v>2009</v>
      </c>
      <c r="C602" s="3" t="s">
        <v>1863</v>
      </c>
      <c r="D602" s="59">
        <v>5000</v>
      </c>
    </row>
    <row r="603" spans="2:4" ht="13.5">
      <c r="B603" s="87">
        <v>2009</v>
      </c>
      <c r="C603" s="3" t="s">
        <v>1864</v>
      </c>
      <c r="D603" s="59">
        <v>1000</v>
      </c>
    </row>
    <row r="604" spans="2:4" ht="13.5">
      <c r="B604" s="87">
        <v>2009</v>
      </c>
      <c r="C604" s="3" t="s">
        <v>1865</v>
      </c>
      <c r="D604" s="59">
        <v>5336394</v>
      </c>
    </row>
    <row r="605" spans="2:4" ht="13.5">
      <c r="B605" s="87">
        <v>2009</v>
      </c>
      <c r="C605" s="3" t="s">
        <v>1866</v>
      </c>
      <c r="D605" s="59">
        <v>94580.720000000205</v>
      </c>
    </row>
    <row r="606" spans="2:4" ht="13.5">
      <c r="B606" s="87">
        <v>2009</v>
      </c>
      <c r="C606" s="3" t="s">
        <v>1867</v>
      </c>
      <c r="D606" s="59">
        <v>200000</v>
      </c>
    </row>
    <row r="607" spans="2:4" ht="13.5">
      <c r="B607" s="87">
        <v>2009</v>
      </c>
      <c r="C607" s="3" t="s">
        <v>1868</v>
      </c>
      <c r="D607" s="59">
        <v>24</v>
      </c>
    </row>
    <row r="608" spans="2:4" ht="13.5">
      <c r="B608" s="87">
        <v>2009</v>
      </c>
      <c r="C608" s="3" t="s">
        <v>1869</v>
      </c>
      <c r="D608" s="59">
        <v>1000</v>
      </c>
    </row>
    <row r="609" spans="2:4" ht="13.5">
      <c r="B609" s="87">
        <v>2009</v>
      </c>
      <c r="C609" s="3" t="s">
        <v>1870</v>
      </c>
      <c r="D609" s="59">
        <v>9257</v>
      </c>
    </row>
    <row r="610" spans="2:4" ht="13.5">
      <c r="B610" s="87">
        <v>2009</v>
      </c>
      <c r="C610" s="3" t="s">
        <v>1871</v>
      </c>
      <c r="D610" s="59">
        <v>5000</v>
      </c>
    </row>
    <row r="611" spans="2:4" ht="13.5">
      <c r="B611" s="87">
        <v>2009</v>
      </c>
      <c r="C611" s="3" t="s">
        <v>1646</v>
      </c>
      <c r="D611" s="59">
        <v>800000</v>
      </c>
    </row>
    <row r="612" spans="2:4" ht="13.5">
      <c r="B612" s="87">
        <v>2009</v>
      </c>
      <c r="C612" s="3" t="s">
        <v>1647</v>
      </c>
      <c r="D612" s="59">
        <v>36000000</v>
      </c>
    </row>
    <row r="613" spans="2:4" ht="13.5">
      <c r="B613" s="87">
        <v>2009</v>
      </c>
      <c r="C613" s="3" t="s">
        <v>1648</v>
      </c>
      <c r="D613" s="59">
        <v>460865</v>
      </c>
    </row>
    <row r="614" spans="2:4" ht="13.5">
      <c r="B614" s="87">
        <v>2010</v>
      </c>
      <c r="C614" s="3" t="s">
        <v>1838</v>
      </c>
      <c r="D614" s="59">
        <v>25200000</v>
      </c>
    </row>
    <row r="615" spans="2:4" ht="13.5">
      <c r="B615" s="87">
        <v>2010</v>
      </c>
      <c r="C615" s="3" t="s">
        <v>1839</v>
      </c>
      <c r="D615" s="59">
        <v>6300000</v>
      </c>
    </row>
    <row r="616" spans="2:4" ht="13.5">
      <c r="B616" s="87">
        <v>2010</v>
      </c>
      <c r="C616" s="3" t="s">
        <v>1872</v>
      </c>
      <c r="D616" s="59">
        <v>141799.56999999983</v>
      </c>
    </row>
    <row r="617" spans="2:4" ht="13.5">
      <c r="B617" s="87">
        <v>2010</v>
      </c>
      <c r="C617" s="3" t="s">
        <v>1873</v>
      </c>
      <c r="D617" s="59">
        <v>170.51000000163913</v>
      </c>
    </row>
    <row r="618" spans="2:4" ht="13.5">
      <c r="B618" s="87">
        <v>2010</v>
      </c>
      <c r="C618" s="3" t="s">
        <v>1649</v>
      </c>
      <c r="D618" s="59">
        <v>1338.6999999992549</v>
      </c>
    </row>
    <row r="619" spans="2:4" ht="13.5">
      <c r="B619" s="87">
        <v>2010</v>
      </c>
      <c r="C619" s="3" t="s">
        <v>1650</v>
      </c>
      <c r="D619" s="59">
        <v>1788.3699999991804</v>
      </c>
    </row>
    <row r="620" spans="2:4" ht="13.5">
      <c r="B620" s="87">
        <v>2010</v>
      </c>
      <c r="C620" s="3" t="s">
        <v>1651</v>
      </c>
      <c r="D620" s="59">
        <v>49500000</v>
      </c>
    </row>
    <row r="621" spans="2:4" ht="13.5">
      <c r="B621" s="87">
        <v>2010</v>
      </c>
      <c r="C621" s="3" t="s">
        <v>1874</v>
      </c>
      <c r="D621" s="59">
        <v>1205525.56</v>
      </c>
    </row>
    <row r="622" spans="2:4" ht="13.5">
      <c r="B622" s="87">
        <v>2010</v>
      </c>
      <c r="C622" s="3" t="s">
        <v>1840</v>
      </c>
      <c r="D622" s="59">
        <v>11621176</v>
      </c>
    </row>
    <row r="623" spans="2:4" ht="13.5">
      <c r="B623" s="87">
        <v>2010</v>
      </c>
      <c r="C623" s="3" t="s">
        <v>1875</v>
      </c>
      <c r="D623" s="59">
        <v>0</v>
      </c>
    </row>
    <row r="624" spans="2:4" ht="13.5">
      <c r="B624" s="87">
        <v>2010</v>
      </c>
      <c r="C624" s="3" t="s">
        <v>1876</v>
      </c>
      <c r="D624" s="59">
        <v>30000</v>
      </c>
    </row>
    <row r="625" spans="3:4" ht="13.5">
      <c r="C625" s="3" t="s">
        <v>1877</v>
      </c>
      <c r="D625" s="59">
        <f>SUM(D585:D624)</f>
        <v>141828077.70000002</v>
      </c>
    </row>
  </sheetData>
  <pageMargins left="0.7" right="0.7" top="0.75" bottom="0.75" header="0.3" footer="0.3"/>
  <pageSetup orientation="portrait" verticalDpi="36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39"/>
  <sheetViews>
    <sheetView workbookViewId="0">
      <pane xSplit="3" ySplit="6" topLeftCell="D27" activePane="bottomRight" state="frozen"/>
      <selection pane="topRight" activeCell="C1" sqref="C1"/>
      <selection pane="bottomLeft" activeCell="A7" sqref="A7"/>
      <selection pane="bottomRight" activeCell="A33" sqref="A33"/>
    </sheetView>
  </sheetViews>
  <sheetFormatPr baseColWidth="10" defaultRowHeight="12"/>
  <cols>
    <col min="1" max="1" width="32.25" customWidth="1"/>
    <col min="2" max="4" width="10.625" customWidth="1"/>
    <col min="5" max="5" width="15.875" customWidth="1"/>
    <col min="6" max="8" width="10.625" customWidth="1"/>
    <col min="9" max="9" width="10.25" customWidth="1"/>
    <col min="10" max="10" width="9.875" customWidth="1"/>
    <col min="11" max="11" width="9" customWidth="1"/>
    <col min="12" max="41" width="11" customWidth="1"/>
    <col min="42" max="42" width="15.625" customWidth="1"/>
    <col min="43" max="43" width="11" customWidth="1"/>
    <col min="44" max="44" width="1" customWidth="1"/>
    <col min="45" max="45" width="14.875" bestFit="1" customWidth="1"/>
    <col min="46" max="46" width="12.875" bestFit="1" customWidth="1"/>
    <col min="47" max="47" width="16" bestFit="1" customWidth="1"/>
  </cols>
  <sheetData>
    <row r="1" spans="1:48" ht="21" customHeight="1">
      <c r="A1" s="1284" t="s">
        <v>1184</v>
      </c>
      <c r="B1" s="1318"/>
      <c r="C1" s="1309"/>
      <c r="D1" s="16"/>
      <c r="E1" s="16"/>
      <c r="F1" s="16"/>
      <c r="G1" s="16"/>
      <c r="H1" s="16"/>
      <c r="I1" s="1306"/>
      <c r="J1" s="16">
        <v>15000000</v>
      </c>
      <c r="K1" s="16">
        <v>3000000</v>
      </c>
      <c r="L1" s="16"/>
      <c r="M1" s="16"/>
      <c r="N1" s="16"/>
      <c r="O1" s="1285" t="s">
        <v>1347</v>
      </c>
      <c r="P1" s="16">
        <v>2200000</v>
      </c>
      <c r="Q1" s="16">
        <v>4000000</v>
      </c>
      <c r="R1" s="16"/>
      <c r="S1" s="16"/>
      <c r="T1" s="16"/>
      <c r="U1" s="16"/>
      <c r="V1" s="16"/>
      <c r="W1" s="16"/>
      <c r="X1" s="16"/>
      <c r="Y1" s="16"/>
      <c r="Z1" s="16"/>
      <c r="AA1" s="16"/>
      <c r="AB1" s="1328" t="s">
        <v>1348</v>
      </c>
      <c r="AC1" s="16">
        <v>5000000</v>
      </c>
      <c r="AD1" s="16">
        <v>1100000</v>
      </c>
      <c r="AE1" s="16">
        <v>5000000</v>
      </c>
      <c r="AF1" s="16">
        <v>2500000</v>
      </c>
      <c r="AG1" s="16">
        <v>3000000</v>
      </c>
      <c r="AH1" s="16">
        <v>12000000</v>
      </c>
      <c r="AI1" s="1286" t="s">
        <v>1349</v>
      </c>
      <c r="AJ1" s="16"/>
      <c r="AK1" s="16"/>
      <c r="AL1" s="16"/>
      <c r="AM1" s="16"/>
      <c r="AN1" s="16"/>
      <c r="AO1" s="16"/>
      <c r="AP1" s="16"/>
      <c r="AQ1" s="1287" t="s">
        <v>1350</v>
      </c>
      <c r="AT1" s="16"/>
      <c r="AU1" s="16"/>
      <c r="AV1" s="16"/>
    </row>
    <row r="2" spans="1:48" ht="63.75">
      <c r="A2" s="283" t="s">
        <v>1351</v>
      </c>
      <c r="B2" s="1326" t="s">
        <v>652</v>
      </c>
      <c r="C2" s="1307" t="s">
        <v>760</v>
      </c>
      <c r="D2" s="1288" t="s">
        <v>761</v>
      </c>
      <c r="E2" s="1288" t="s">
        <v>762</v>
      </c>
      <c r="F2" s="1288" t="s">
        <v>763</v>
      </c>
      <c r="G2" s="1288" t="s">
        <v>765</v>
      </c>
      <c r="H2" s="1288" t="s">
        <v>764</v>
      </c>
      <c r="I2" s="1307" t="s">
        <v>759</v>
      </c>
      <c r="J2" s="1288" t="s">
        <v>2317</v>
      </c>
      <c r="K2" s="1288" t="s">
        <v>2416</v>
      </c>
      <c r="L2" s="1288"/>
      <c r="M2" s="1288"/>
      <c r="N2" s="1288"/>
      <c r="O2" s="1368" t="s">
        <v>598</v>
      </c>
      <c r="P2" s="1288" t="s">
        <v>2415</v>
      </c>
      <c r="Q2" s="1288" t="s">
        <v>2414</v>
      </c>
      <c r="R2" s="1288"/>
      <c r="S2" s="1288"/>
      <c r="T2" s="1288"/>
      <c r="U2" s="1288"/>
      <c r="V2" s="1288"/>
      <c r="W2" s="1288"/>
      <c r="X2" s="1288"/>
      <c r="Y2" s="1288"/>
      <c r="Z2" s="1288"/>
      <c r="AA2" s="1326" t="s">
        <v>757</v>
      </c>
      <c r="AB2" s="1329" t="s">
        <v>598</v>
      </c>
      <c r="AC2" s="1288" t="s">
        <v>2411</v>
      </c>
      <c r="AD2" s="1288" t="s">
        <v>2412</v>
      </c>
      <c r="AE2" s="1288" t="s">
        <v>2413</v>
      </c>
      <c r="AF2" s="1289" t="s">
        <v>2417</v>
      </c>
      <c r="AG2" s="1289" t="s">
        <v>2418</v>
      </c>
      <c r="AH2" s="1289" t="s">
        <v>2419</v>
      </c>
      <c r="AI2" s="1376" t="s">
        <v>598</v>
      </c>
      <c r="AJ2" s="1288"/>
      <c r="AK2" s="1288"/>
      <c r="AL2" s="1289"/>
      <c r="AM2" s="1289"/>
      <c r="AN2" s="1289"/>
      <c r="AO2" s="1288"/>
      <c r="AP2" s="1304"/>
      <c r="AQ2" s="1376" t="s">
        <v>598</v>
      </c>
      <c r="AS2" s="1316" t="s">
        <v>977</v>
      </c>
      <c r="AT2" s="1326" t="s">
        <v>1983</v>
      </c>
      <c r="AU2" s="1326" t="s">
        <v>1986</v>
      </c>
      <c r="AV2" s="1326" t="s">
        <v>1987</v>
      </c>
    </row>
    <row r="3" spans="1:48" ht="12.75" customHeight="1" thickBot="1">
      <c r="A3" s="1290" t="s">
        <v>674</v>
      </c>
      <c r="B3" s="1452"/>
      <c r="C3" s="1308"/>
      <c r="D3" s="1291" t="s">
        <v>1352</v>
      </c>
      <c r="E3" s="1291" t="s">
        <v>1353</v>
      </c>
      <c r="F3" s="1291" t="s">
        <v>1354</v>
      </c>
      <c r="G3" s="1291"/>
      <c r="H3" s="1291" t="s">
        <v>1355</v>
      </c>
      <c r="I3" s="1308"/>
      <c r="J3" s="1291" t="s">
        <v>1352</v>
      </c>
      <c r="K3" s="1291" t="s">
        <v>1353</v>
      </c>
      <c r="L3" s="1291" t="s">
        <v>1354</v>
      </c>
      <c r="M3" s="1291" t="s">
        <v>1355</v>
      </c>
      <c r="N3" s="1291" t="s">
        <v>1356</v>
      </c>
      <c r="O3" s="964"/>
      <c r="P3" s="1292" t="s">
        <v>1357</v>
      </c>
      <c r="Q3" s="1292" t="s">
        <v>1619</v>
      </c>
      <c r="R3" s="1292" t="s">
        <v>1619</v>
      </c>
      <c r="S3" s="1292" t="s">
        <v>1619</v>
      </c>
      <c r="T3" s="1292">
        <v>231</v>
      </c>
      <c r="U3" s="1292">
        <v>85</v>
      </c>
      <c r="V3" s="1292" t="s">
        <v>1359</v>
      </c>
      <c r="W3" s="1292" t="s">
        <v>1360</v>
      </c>
      <c r="X3" s="1292" t="s">
        <v>1361</v>
      </c>
      <c r="Y3" s="1292" t="s">
        <v>1362</v>
      </c>
      <c r="Z3" s="1292" t="s">
        <v>1363</v>
      </c>
      <c r="AA3" s="1327" t="s">
        <v>758</v>
      </c>
      <c r="AB3" s="1330"/>
      <c r="AC3" s="1292">
        <v>32</v>
      </c>
      <c r="AD3" s="1292" t="s">
        <v>1619</v>
      </c>
      <c r="AE3" s="1292" t="s">
        <v>1619</v>
      </c>
      <c r="AF3" s="1293" t="s">
        <v>1364</v>
      </c>
      <c r="AG3" s="1293" t="s">
        <v>1365</v>
      </c>
      <c r="AH3" s="1293" t="s">
        <v>1366</v>
      </c>
      <c r="AI3" s="1377"/>
      <c r="AJ3" s="1291" t="s">
        <v>2224</v>
      </c>
      <c r="AK3" s="1291" t="s">
        <v>1353</v>
      </c>
      <c r="AL3" s="1291" t="s">
        <v>1367</v>
      </c>
      <c r="AM3" s="1291" t="s">
        <v>1368</v>
      </c>
      <c r="AN3" s="1291" t="s">
        <v>749</v>
      </c>
      <c r="AO3" s="1291" t="s">
        <v>1369</v>
      </c>
      <c r="AP3" s="1305"/>
      <c r="AQ3" s="1377"/>
      <c r="AS3" s="1317"/>
      <c r="AT3" s="1441" t="s">
        <v>758</v>
      </c>
      <c r="AU3" s="1441" t="s">
        <v>1984</v>
      </c>
      <c r="AV3" s="1441" t="s">
        <v>1985</v>
      </c>
    </row>
    <row r="4" spans="1:48" ht="11.25" customHeight="1">
      <c r="A4" s="1290" t="s">
        <v>1370</v>
      </c>
      <c r="B4" s="1318"/>
      <c r="C4" s="1309"/>
      <c r="D4" s="1294"/>
      <c r="E4" s="1294"/>
      <c r="F4" s="1294"/>
      <c r="G4" s="1294"/>
      <c r="H4" s="1294"/>
      <c r="I4" s="1309">
        <f>+AB4+AI4+AQ4+O4</f>
        <v>46</v>
      </c>
      <c r="J4" s="1294">
        <v>14.5</v>
      </c>
      <c r="K4" s="1294">
        <v>2.4</v>
      </c>
      <c r="L4" s="1294"/>
      <c r="M4" s="1294"/>
      <c r="N4" s="1294"/>
      <c r="O4" s="1369">
        <f>SUM(J4:N4)</f>
        <v>16.899999999999999</v>
      </c>
      <c r="P4" s="1294">
        <v>1.2</v>
      </c>
      <c r="Q4" s="1294">
        <v>3.4</v>
      </c>
      <c r="R4" s="1294"/>
      <c r="S4" s="1294"/>
      <c r="T4" s="1294"/>
      <c r="U4" s="2163"/>
      <c r="V4" s="1294"/>
      <c r="W4" s="1294"/>
      <c r="X4" s="1294"/>
      <c r="Y4" s="2168"/>
      <c r="Z4" s="1294"/>
      <c r="AA4" s="1318">
        <v>0</v>
      </c>
      <c r="AB4" s="1309">
        <f>SUM(P4:AA4)</f>
        <v>4.5999999999999996</v>
      </c>
      <c r="AC4" s="2163">
        <v>4</v>
      </c>
      <c r="AD4" s="1294">
        <v>1.1000000000000001</v>
      </c>
      <c r="AE4" s="1294">
        <v>4</v>
      </c>
      <c r="AF4" s="1294">
        <v>2.2999999999999998</v>
      </c>
      <c r="AG4" s="1294">
        <v>2.7</v>
      </c>
      <c r="AH4" s="1294">
        <v>10.4</v>
      </c>
      <c r="AI4" s="1378">
        <f>SUM(AC4:AH4)</f>
        <v>24.5</v>
      </c>
      <c r="AJ4" s="2163"/>
      <c r="AK4" s="1294"/>
      <c r="AL4" s="1294"/>
      <c r="AM4" s="1294"/>
      <c r="AN4" s="1294"/>
      <c r="AO4" s="1294"/>
      <c r="AP4" s="1294"/>
      <c r="AQ4" s="1378">
        <f>SUM(AJ4:AP4)</f>
        <v>0</v>
      </c>
      <c r="AS4" s="1318">
        <v>5</v>
      </c>
      <c r="AT4" s="1442">
        <v>0</v>
      </c>
      <c r="AU4" s="1442">
        <v>1</v>
      </c>
      <c r="AV4" s="1442">
        <v>2</v>
      </c>
    </row>
    <row r="5" spans="1:48" ht="11.25" customHeight="1">
      <c r="A5" s="1295" t="s">
        <v>1371</v>
      </c>
      <c r="B5" s="1319">
        <f>+B7+B17+B29+B39</f>
        <v>648645469.38</v>
      </c>
      <c r="C5" s="1310">
        <f>+C7+C17+C29+C39</f>
        <v>287260965.44</v>
      </c>
      <c r="D5" s="1296">
        <f>+D7+D17+D29+D39</f>
        <v>0</v>
      </c>
      <c r="E5" s="1296">
        <f>+E7+E17+E29+E39+E48</f>
        <v>287260965.44</v>
      </c>
      <c r="F5" s="1296">
        <f t="shared" ref="F5:AQ5" si="0">+F7+F17+F29+F39</f>
        <v>0</v>
      </c>
      <c r="G5" s="1296">
        <f t="shared" si="0"/>
        <v>0</v>
      </c>
      <c r="H5" s="1296">
        <f t="shared" si="0"/>
        <v>0</v>
      </c>
      <c r="I5" s="1310">
        <f>+I7+I17+I29+I39</f>
        <v>171384503.94</v>
      </c>
      <c r="J5" s="1296">
        <f t="shared" si="0"/>
        <v>50000000</v>
      </c>
      <c r="K5" s="1296">
        <f t="shared" si="0"/>
        <v>9240000</v>
      </c>
      <c r="L5" s="1296">
        <f t="shared" si="0"/>
        <v>0</v>
      </c>
      <c r="M5" s="1296">
        <f t="shared" si="0"/>
        <v>0</v>
      </c>
      <c r="N5" s="1296">
        <f t="shared" si="0"/>
        <v>0</v>
      </c>
      <c r="O5" s="1370">
        <f t="shared" si="0"/>
        <v>59240000</v>
      </c>
      <c r="P5" s="1296">
        <f>+P7+P17+P29+P39</f>
        <v>4650000</v>
      </c>
      <c r="Q5" s="1296">
        <f>+Q7+Q17+Q29+Q39</f>
        <v>13100000</v>
      </c>
      <c r="R5" s="1296">
        <f t="shared" si="0"/>
        <v>0</v>
      </c>
      <c r="S5" s="1296">
        <f t="shared" si="0"/>
        <v>0</v>
      </c>
      <c r="T5" s="1296">
        <f t="shared" si="0"/>
        <v>0</v>
      </c>
      <c r="U5" s="1296">
        <f t="shared" si="0"/>
        <v>0</v>
      </c>
      <c r="V5" s="1296">
        <f t="shared" si="0"/>
        <v>0</v>
      </c>
      <c r="W5" s="1296">
        <f t="shared" si="0"/>
        <v>0</v>
      </c>
      <c r="X5" s="1296">
        <f t="shared" si="0"/>
        <v>0</v>
      </c>
      <c r="Y5" s="1296">
        <f t="shared" si="0"/>
        <v>0</v>
      </c>
      <c r="Z5" s="1296">
        <f t="shared" si="0"/>
        <v>0</v>
      </c>
      <c r="AA5" s="1319">
        <f t="shared" si="0"/>
        <v>0</v>
      </c>
      <c r="AB5" s="1310">
        <f t="shared" si="0"/>
        <v>17750000</v>
      </c>
      <c r="AC5" s="1296">
        <f t="shared" si="0"/>
        <v>15400000</v>
      </c>
      <c r="AD5" s="1296">
        <f t="shared" si="0"/>
        <v>4200000</v>
      </c>
      <c r="AE5" s="1296">
        <f t="shared" si="0"/>
        <v>15400000</v>
      </c>
      <c r="AF5" s="1296">
        <f t="shared" si="0"/>
        <v>8994503.9399999995</v>
      </c>
      <c r="AG5" s="1296">
        <f t="shared" si="0"/>
        <v>10400000</v>
      </c>
      <c r="AH5" s="1296">
        <f t="shared" si="0"/>
        <v>40000000</v>
      </c>
      <c r="AI5" s="1379">
        <f t="shared" si="0"/>
        <v>94394503.939999998</v>
      </c>
      <c r="AJ5" s="1296">
        <f t="shared" si="0"/>
        <v>0</v>
      </c>
      <c r="AK5" s="1296">
        <f t="shared" si="0"/>
        <v>0</v>
      </c>
      <c r="AL5" s="1296">
        <f t="shared" si="0"/>
        <v>0</v>
      </c>
      <c r="AM5" s="1296">
        <f t="shared" si="0"/>
        <v>0</v>
      </c>
      <c r="AN5" s="1296">
        <f t="shared" si="0"/>
        <v>0</v>
      </c>
      <c r="AO5" s="1296">
        <f t="shared" si="0"/>
        <v>0</v>
      </c>
      <c r="AP5" s="1296">
        <f t="shared" si="0"/>
        <v>0</v>
      </c>
      <c r="AQ5" s="1379">
        <f t="shared" si="0"/>
        <v>0</v>
      </c>
      <c r="AS5" s="1319">
        <f>+AS7+AS17+AS29+AS39</f>
        <v>0</v>
      </c>
      <c r="AT5" s="1443">
        <f>+AT7+AT17+AT29+AT39</f>
        <v>100000000</v>
      </c>
      <c r="AU5" s="1443">
        <f>+AU7+AU17+AU29+AU39</f>
        <v>20000000</v>
      </c>
      <c r="AV5" s="1443">
        <f>+AV7+AV17+AV29+AV39</f>
        <v>70000000</v>
      </c>
    </row>
    <row r="6" spans="1:48" ht="5.25" customHeight="1">
      <c r="A6" s="1297"/>
      <c r="B6" s="1453"/>
      <c r="C6" s="1311"/>
      <c r="D6" s="128"/>
      <c r="E6" s="128"/>
      <c r="I6" s="1311"/>
      <c r="J6" s="128"/>
      <c r="K6" s="128"/>
      <c r="O6" s="954"/>
      <c r="AA6" s="441"/>
      <c r="AB6" s="1306"/>
      <c r="AI6" s="1380"/>
      <c r="AJ6" s="128"/>
      <c r="AK6" s="128"/>
      <c r="AQ6" s="1380"/>
      <c r="AS6" s="441"/>
      <c r="AT6" s="1444"/>
      <c r="AU6" s="1444"/>
      <c r="AV6" s="1444"/>
    </row>
    <row r="7" spans="1:48" ht="13.5">
      <c r="A7" s="1298" t="s">
        <v>151</v>
      </c>
      <c r="B7" s="1320">
        <f t="shared" ref="B7:H7" si="1">SUM(B8:B15)</f>
        <v>52390983.999999993</v>
      </c>
      <c r="C7" s="1312">
        <f t="shared" si="1"/>
        <v>0</v>
      </c>
      <c r="D7" s="1315">
        <f t="shared" si="1"/>
        <v>0</v>
      </c>
      <c r="E7" s="1315">
        <f t="shared" si="1"/>
        <v>0</v>
      </c>
      <c r="F7" s="1315">
        <f t="shared" si="1"/>
        <v>0</v>
      </c>
      <c r="G7" s="1315">
        <f t="shared" si="1"/>
        <v>0</v>
      </c>
      <c r="H7" s="1315">
        <f t="shared" si="1"/>
        <v>0</v>
      </c>
      <c r="I7" s="1312">
        <f t="shared" ref="I7:O7" si="2">SUM(I10:I15)</f>
        <v>52390983.999999993</v>
      </c>
      <c r="J7" s="1299">
        <f t="shared" si="2"/>
        <v>14883802.27</v>
      </c>
      <c r="K7" s="1299">
        <f t="shared" si="2"/>
        <v>2976760.4499999997</v>
      </c>
      <c r="L7" s="1299">
        <f t="shared" si="2"/>
        <v>0</v>
      </c>
      <c r="M7" s="1299">
        <f t="shared" si="2"/>
        <v>0</v>
      </c>
      <c r="N7" s="1299">
        <f t="shared" si="2"/>
        <v>0</v>
      </c>
      <c r="O7" s="1371">
        <f t="shared" si="2"/>
        <v>17860562.719999999</v>
      </c>
      <c r="P7" s="1299">
        <f t="shared" ref="P7:AE7" si="3">SUM(P10:P15)</f>
        <v>2182957.67</v>
      </c>
      <c r="Q7" s="1299">
        <f>SUM(Q10:Q15)</f>
        <v>3969013.9399999995</v>
      </c>
      <c r="R7" s="1299">
        <f>SUM(R10:R15)</f>
        <v>0</v>
      </c>
      <c r="S7" s="1299">
        <f>SUM(S10:S15)</f>
        <v>0</v>
      </c>
      <c r="T7" s="1299">
        <f>SUM(T10:T15)</f>
        <v>0</v>
      </c>
      <c r="U7" s="1299">
        <f t="shared" si="3"/>
        <v>0</v>
      </c>
      <c r="V7" s="1299">
        <f t="shared" si="3"/>
        <v>0</v>
      </c>
      <c r="W7" s="1299">
        <f t="shared" si="3"/>
        <v>0</v>
      </c>
      <c r="X7" s="1299">
        <f t="shared" si="3"/>
        <v>0</v>
      </c>
      <c r="Y7" s="1299">
        <f t="shared" si="3"/>
        <v>0</v>
      </c>
      <c r="Z7" s="1299">
        <f t="shared" si="3"/>
        <v>0</v>
      </c>
      <c r="AA7" s="1320">
        <f t="shared" si="3"/>
        <v>0</v>
      </c>
      <c r="AB7" s="1312">
        <f t="shared" si="3"/>
        <v>6151971.6100000003</v>
      </c>
      <c r="AC7" s="1299">
        <f>SUM(AC10:AC15)</f>
        <v>4961267.43</v>
      </c>
      <c r="AD7" s="1299">
        <f t="shared" si="3"/>
        <v>1091478.8399999999</v>
      </c>
      <c r="AE7" s="1299">
        <f t="shared" si="3"/>
        <v>4961267.43</v>
      </c>
      <c r="AF7" s="1299">
        <f t="shared" ref="AF7:AK7" si="4">SUM(AF10:AF15)</f>
        <v>2480633.71</v>
      </c>
      <c r="AG7" s="1299">
        <f t="shared" si="4"/>
        <v>2976760.4499999997</v>
      </c>
      <c r="AH7" s="1299">
        <f t="shared" si="4"/>
        <v>11907041.810000001</v>
      </c>
      <c r="AI7" s="1381">
        <f t="shared" si="4"/>
        <v>28378449.670000002</v>
      </c>
      <c r="AJ7" s="1299">
        <f t="shared" si="4"/>
        <v>0</v>
      </c>
      <c r="AK7" s="1299">
        <f t="shared" si="4"/>
        <v>0</v>
      </c>
      <c r="AL7" s="1299">
        <f t="shared" ref="AL7:AT7" si="5">SUM(AL10:AL15)</f>
        <v>0</v>
      </c>
      <c r="AM7" s="1299">
        <f t="shared" si="5"/>
        <v>0</v>
      </c>
      <c r="AN7" s="1299">
        <f>SUM(AN10:AN15)</f>
        <v>0</v>
      </c>
      <c r="AO7" s="1299">
        <f t="shared" si="5"/>
        <v>0</v>
      </c>
      <c r="AP7" s="1299">
        <f t="shared" si="5"/>
        <v>0</v>
      </c>
      <c r="AQ7" s="1381">
        <f t="shared" si="5"/>
        <v>0</v>
      </c>
      <c r="AS7" s="2169">
        <f>SUM(AS10:AS15)</f>
        <v>0</v>
      </c>
      <c r="AT7" s="1445">
        <f t="shared" si="5"/>
        <v>0</v>
      </c>
      <c r="AU7" s="1445">
        <f>SUM(AU10:AU15)</f>
        <v>0</v>
      </c>
      <c r="AV7" s="1445">
        <f>SUM(AV10:AV15)</f>
        <v>0</v>
      </c>
    </row>
    <row r="8" spans="1:48" ht="13.5">
      <c r="A8" s="14" t="s">
        <v>767</v>
      </c>
      <c r="B8" s="1318">
        <f t="shared" ref="B8:B15" si="6">+C8+I8+AS8+AT8</f>
        <v>0</v>
      </c>
      <c r="C8" s="1309">
        <f t="shared" ref="C8:C15" si="7">SUM(D8:H8)</f>
        <v>0</v>
      </c>
      <c r="D8" s="1299"/>
      <c r="E8" s="16">
        <f>+'OBJETO GASTO c2'!I231</f>
        <v>0</v>
      </c>
      <c r="F8" s="1299"/>
      <c r="G8" s="1299"/>
      <c r="H8" s="1299"/>
      <c r="I8" s="1312"/>
      <c r="J8" s="1299"/>
      <c r="K8" s="1299"/>
      <c r="L8" s="1299"/>
      <c r="M8" s="1299"/>
      <c r="N8" s="1299"/>
      <c r="O8" s="1371"/>
      <c r="P8" s="1299"/>
      <c r="Q8" s="1299"/>
      <c r="R8" s="1299"/>
      <c r="S8" s="1299"/>
      <c r="T8" s="1299"/>
      <c r="U8" s="1299"/>
      <c r="V8" s="1299"/>
      <c r="W8" s="1299"/>
      <c r="X8" s="1299"/>
      <c r="Y8" s="1299"/>
      <c r="Z8" s="1299"/>
      <c r="AA8" s="1320"/>
      <c r="AB8" s="1331">
        <f t="shared" ref="AB8:AB15" si="8">SUM(P8:Z8)</f>
        <v>0</v>
      </c>
      <c r="AC8" s="1299"/>
      <c r="AD8" s="1299"/>
      <c r="AE8" s="1299"/>
      <c r="AF8" s="1299"/>
      <c r="AG8" s="1299"/>
      <c r="AH8" s="1299"/>
      <c r="AI8" s="1381"/>
      <c r="AJ8" s="1299"/>
      <c r="AK8" s="1299"/>
      <c r="AL8" s="1299"/>
      <c r="AM8" s="1299"/>
      <c r="AN8" s="1299"/>
      <c r="AO8" s="1299"/>
      <c r="AP8" s="1299"/>
      <c r="AQ8" s="1381"/>
      <c r="AS8" s="2169"/>
      <c r="AT8" s="1445"/>
      <c r="AU8" s="1445"/>
      <c r="AV8" s="1445"/>
    </row>
    <row r="9" spans="1:48" ht="13.5">
      <c r="A9" s="14" t="s">
        <v>768</v>
      </c>
      <c r="B9" s="1318">
        <f t="shared" si="6"/>
        <v>0</v>
      </c>
      <c r="C9" s="1309">
        <f t="shared" si="7"/>
        <v>0</v>
      </c>
      <c r="D9" s="1299"/>
      <c r="E9" s="16"/>
      <c r="F9" s="1299"/>
      <c r="G9" s="1299"/>
      <c r="H9" s="1299"/>
      <c r="I9" s="1312"/>
      <c r="J9" s="1299"/>
      <c r="K9" s="1299"/>
      <c r="L9" s="1299"/>
      <c r="M9" s="1299"/>
      <c r="N9" s="1299"/>
      <c r="O9" s="1371"/>
      <c r="P9" s="1299"/>
      <c r="Q9" s="1299"/>
      <c r="R9" s="1299"/>
      <c r="S9" s="1299"/>
      <c r="T9" s="1299"/>
      <c r="U9" s="1299"/>
      <c r="V9" s="1299"/>
      <c r="W9" s="1299"/>
      <c r="X9" s="1299"/>
      <c r="Y9" s="1299"/>
      <c r="Z9" s="1299"/>
      <c r="AA9" s="1320"/>
      <c r="AB9" s="1331">
        <f t="shared" si="8"/>
        <v>0</v>
      </c>
      <c r="AC9" s="1299"/>
      <c r="AD9" s="1299"/>
      <c r="AE9" s="1299"/>
      <c r="AF9" s="1299"/>
      <c r="AG9" s="1299"/>
      <c r="AH9" s="1299"/>
      <c r="AI9" s="1381"/>
      <c r="AJ9" s="1299"/>
      <c r="AK9" s="1299"/>
      <c r="AL9" s="1299"/>
      <c r="AM9" s="1299"/>
      <c r="AN9" s="1299"/>
      <c r="AO9" s="1299"/>
      <c r="AP9" s="1299"/>
      <c r="AQ9" s="1381"/>
      <c r="AS9" s="2169"/>
      <c r="AT9" s="1445"/>
      <c r="AU9" s="1445"/>
      <c r="AV9" s="1445"/>
    </row>
    <row r="10" spans="1:48" ht="13.5">
      <c r="A10" s="14" t="s">
        <v>1372</v>
      </c>
      <c r="B10" s="1318">
        <f t="shared" si="6"/>
        <v>41038395.769999996</v>
      </c>
      <c r="C10" s="1309">
        <f t="shared" si="7"/>
        <v>0</v>
      </c>
      <c r="D10" s="16">
        <f>ROUND(((+D1*100)/128.66),2)</f>
        <v>0</v>
      </c>
      <c r="E10" s="16">
        <f>ROUND(((+E1*100)/128.66),2)</f>
        <v>0</v>
      </c>
      <c r="F10" s="16">
        <f t="shared" ref="F10:AH10" si="9">ROUND(((+F1*100)/128.66),2)</f>
        <v>0</v>
      </c>
      <c r="G10" s="16">
        <f t="shared" si="9"/>
        <v>0</v>
      </c>
      <c r="H10" s="16">
        <f t="shared" si="9"/>
        <v>0</v>
      </c>
      <c r="I10" s="1309">
        <f>+O10+AB10+AI10+AQ10</f>
        <v>41038395.769999996</v>
      </c>
      <c r="J10" s="16">
        <f t="shared" si="9"/>
        <v>11658635.16</v>
      </c>
      <c r="K10" s="16">
        <f t="shared" si="9"/>
        <v>2331727.0299999998</v>
      </c>
      <c r="L10" s="16">
        <f t="shared" si="9"/>
        <v>0</v>
      </c>
      <c r="M10" s="16">
        <f t="shared" si="9"/>
        <v>0</v>
      </c>
      <c r="N10" s="16">
        <f t="shared" si="9"/>
        <v>0</v>
      </c>
      <c r="O10" s="1372">
        <f>SUM(J10:N10)</f>
        <v>13990362.189999999</v>
      </c>
      <c r="P10" s="16">
        <f t="shared" si="9"/>
        <v>1709933.16</v>
      </c>
      <c r="Q10" s="16">
        <f>ROUND(((+Q1*100)/128.66),2)</f>
        <v>3108969.38</v>
      </c>
      <c r="R10" s="16">
        <f>ROUND(((+R1*100)/128.66),2)</f>
        <v>0</v>
      </c>
      <c r="S10" s="16">
        <f>ROUND(((+S1*100)/128.66),2)</f>
        <v>0</v>
      </c>
      <c r="T10" s="16">
        <f>ROUND(((+T1*100)/128.66),2)</f>
        <v>0</v>
      </c>
      <c r="U10" s="16">
        <f t="shared" si="9"/>
        <v>0</v>
      </c>
      <c r="V10" s="16">
        <f t="shared" si="9"/>
        <v>0</v>
      </c>
      <c r="W10" s="16">
        <f t="shared" si="9"/>
        <v>0</v>
      </c>
      <c r="X10" s="16">
        <f t="shared" si="9"/>
        <v>0</v>
      </c>
      <c r="Y10" s="16">
        <f t="shared" si="9"/>
        <v>0</v>
      </c>
      <c r="Z10" s="16">
        <f t="shared" si="9"/>
        <v>0</v>
      </c>
      <c r="AA10" s="16">
        <f t="shared" si="9"/>
        <v>0</v>
      </c>
      <c r="AB10" s="1331">
        <f t="shared" si="8"/>
        <v>4818902.54</v>
      </c>
      <c r="AC10" s="16">
        <f>ROUND(((+AC1*100)/128.66),2)</f>
        <v>3886211.72</v>
      </c>
      <c r="AD10" s="16">
        <f>ROUND(((+AD1*100)/128.66),2)</f>
        <v>854966.58</v>
      </c>
      <c r="AE10" s="16">
        <f>ROUND(((+AE1*100)/128.66),2)</f>
        <v>3886211.72</v>
      </c>
      <c r="AF10" s="16">
        <f t="shared" si="9"/>
        <v>1943105.86</v>
      </c>
      <c r="AG10" s="16">
        <f t="shared" si="9"/>
        <v>2331727.0299999998</v>
      </c>
      <c r="AH10" s="16">
        <f t="shared" si="9"/>
        <v>9326908.1300000008</v>
      </c>
      <c r="AI10" s="1382">
        <f>SUM(AC10:AH10)</f>
        <v>22229131.039999999</v>
      </c>
      <c r="AJ10" s="16">
        <f>ROUND(((+AJ1*100)/128.833333),2)</f>
        <v>0</v>
      </c>
      <c r="AK10" s="16">
        <f t="shared" ref="AK10:AP10" si="10">ROUND(((+AK1*100)/128.833333),2)</f>
        <v>0</v>
      </c>
      <c r="AL10" s="16">
        <f t="shared" si="10"/>
        <v>0</v>
      </c>
      <c r="AM10" s="16">
        <f t="shared" si="10"/>
        <v>0</v>
      </c>
      <c r="AN10" s="16">
        <f t="shared" si="10"/>
        <v>0</v>
      </c>
      <c r="AO10" s="16">
        <f t="shared" si="10"/>
        <v>0</v>
      </c>
      <c r="AP10" s="16">
        <f t="shared" si="10"/>
        <v>0</v>
      </c>
      <c r="AQ10" s="1383">
        <f>SUM(AJ10:AP10)</f>
        <v>0</v>
      </c>
      <c r="AS10" s="2170">
        <f>ROUND(((+AS1*100)/128.833333),2)</f>
        <v>0</v>
      </c>
      <c r="AT10" s="16">
        <f>ROUND(((+AT1*100)/128.833333),2)</f>
        <v>0</v>
      </c>
      <c r="AU10" s="16">
        <f>ROUND(((+AU1*100)/128.833333),2)</f>
        <v>0</v>
      </c>
      <c r="AV10" s="16">
        <f>ROUND(((+AV1*100)/128.833333),2)</f>
        <v>0</v>
      </c>
    </row>
    <row r="11" spans="1:48" ht="13.5">
      <c r="A11" s="14" t="s">
        <v>769</v>
      </c>
      <c r="B11" s="1318">
        <f t="shared" si="6"/>
        <v>0</v>
      </c>
      <c r="C11" s="1309">
        <f t="shared" si="7"/>
        <v>0</v>
      </c>
      <c r="D11" s="16"/>
      <c r="E11" s="16">
        <f>+'OBJETO GASTO c2'!I237</f>
        <v>0</v>
      </c>
      <c r="F11" s="16"/>
      <c r="G11" s="16"/>
      <c r="H11" s="16"/>
      <c r="I11" s="1309"/>
      <c r="J11" s="16"/>
      <c r="K11" s="16"/>
      <c r="L11" s="16"/>
      <c r="M11" s="16"/>
      <c r="N11" s="16"/>
      <c r="O11" s="1372"/>
      <c r="P11" s="16"/>
      <c r="Q11" s="16"/>
      <c r="R11" s="16"/>
      <c r="S11" s="16"/>
      <c r="T11" s="16"/>
      <c r="U11" s="16"/>
      <c r="V11" s="16"/>
      <c r="W11" s="16"/>
      <c r="X11" s="16"/>
      <c r="Y11" s="16"/>
      <c r="Z11" s="16"/>
      <c r="AA11" s="1321"/>
      <c r="AB11" s="1331">
        <f t="shared" si="8"/>
        <v>0</v>
      </c>
      <c r="AC11" s="16"/>
      <c r="AD11" s="16"/>
      <c r="AE11" s="16"/>
      <c r="AF11" s="16"/>
      <c r="AG11" s="16"/>
      <c r="AH11" s="16"/>
      <c r="AI11" s="1382"/>
      <c r="AJ11" s="16"/>
      <c r="AK11" s="16"/>
      <c r="AL11" s="16"/>
      <c r="AM11" s="16"/>
      <c r="AN11" s="16"/>
      <c r="AO11" s="16"/>
      <c r="AP11" s="16"/>
      <c r="AQ11" s="1383"/>
      <c r="AS11" s="2170"/>
      <c r="AT11" s="16"/>
      <c r="AU11" s="16"/>
      <c r="AV11" s="16"/>
    </row>
    <row r="12" spans="1:48" ht="13.5">
      <c r="A12" s="14" t="s">
        <v>2084</v>
      </c>
      <c r="B12" s="1318">
        <f t="shared" si="6"/>
        <v>0</v>
      </c>
      <c r="C12" s="1309">
        <f>+E12</f>
        <v>0</v>
      </c>
      <c r="D12" s="16"/>
      <c r="E12" s="16">
        <f>+'OBJETO GASTO c2'!I238</f>
        <v>0</v>
      </c>
      <c r="F12" s="16"/>
      <c r="G12" s="16"/>
      <c r="H12" s="16"/>
      <c r="I12" s="1309"/>
      <c r="J12" s="16"/>
      <c r="K12" s="16"/>
      <c r="L12" s="16"/>
      <c r="M12" s="16"/>
      <c r="N12" s="16"/>
      <c r="O12" s="1372"/>
      <c r="P12" s="16"/>
      <c r="Q12" s="16"/>
      <c r="R12" s="16"/>
      <c r="S12" s="16"/>
      <c r="T12" s="16"/>
      <c r="U12" s="16"/>
      <c r="V12" s="16"/>
      <c r="W12" s="16"/>
      <c r="X12" s="16"/>
      <c r="Y12" s="16"/>
      <c r="Z12" s="16"/>
      <c r="AA12" s="1321"/>
      <c r="AB12" s="1331"/>
      <c r="AC12" s="16"/>
      <c r="AD12" s="16"/>
      <c r="AE12" s="16"/>
      <c r="AF12" s="16"/>
      <c r="AG12" s="16"/>
      <c r="AH12" s="16"/>
      <c r="AI12" s="1382"/>
      <c r="AJ12" s="16"/>
      <c r="AK12" s="16"/>
      <c r="AL12" s="16"/>
      <c r="AM12" s="16"/>
      <c r="AN12" s="16"/>
      <c r="AO12" s="16"/>
      <c r="AP12" s="16"/>
      <c r="AQ12" s="1383"/>
      <c r="AS12" s="2170"/>
      <c r="AT12" s="16"/>
      <c r="AU12" s="16"/>
      <c r="AV12" s="16"/>
    </row>
    <row r="13" spans="1:48" ht="13.5">
      <c r="A13" s="14" t="s">
        <v>1071</v>
      </c>
      <c r="B13" s="1318">
        <f t="shared" si="6"/>
        <v>0</v>
      </c>
      <c r="C13" s="1309">
        <f t="shared" si="7"/>
        <v>0</v>
      </c>
      <c r="D13" s="16"/>
      <c r="E13" s="16">
        <f>+'OBJETO GASTO c2'!I240</f>
        <v>0</v>
      </c>
      <c r="F13" s="16"/>
      <c r="G13" s="16"/>
      <c r="H13" s="16"/>
      <c r="I13" s="1309"/>
      <c r="J13" s="16"/>
      <c r="K13" s="16"/>
      <c r="L13" s="16"/>
      <c r="M13" s="16"/>
      <c r="N13" s="16"/>
      <c r="O13" s="1372"/>
      <c r="P13" s="16"/>
      <c r="Q13" s="16"/>
      <c r="R13" s="16"/>
      <c r="S13" s="16"/>
      <c r="T13" s="16"/>
      <c r="U13" s="16"/>
      <c r="V13" s="16"/>
      <c r="W13" s="16"/>
      <c r="X13" s="16"/>
      <c r="Y13" s="16"/>
      <c r="Z13" s="16"/>
      <c r="AA13" s="1321"/>
      <c r="AB13" s="1331">
        <f t="shared" si="8"/>
        <v>0</v>
      </c>
      <c r="AC13" s="16"/>
      <c r="AD13" s="16"/>
      <c r="AE13" s="16"/>
      <c r="AF13" s="16"/>
      <c r="AG13" s="16"/>
      <c r="AH13" s="16"/>
      <c r="AI13" s="1382"/>
      <c r="AJ13" s="16"/>
      <c r="AK13" s="16"/>
      <c r="AL13" s="16"/>
      <c r="AM13" s="16"/>
      <c r="AN13" s="16"/>
      <c r="AO13" s="16"/>
      <c r="AP13" s="16"/>
      <c r="AQ13" s="1383"/>
      <c r="AS13" s="2170"/>
      <c r="AT13" s="16"/>
      <c r="AU13" s="16"/>
      <c r="AV13" s="16"/>
    </row>
    <row r="14" spans="1:48" ht="13.5">
      <c r="A14" s="14" t="s">
        <v>600</v>
      </c>
      <c r="B14" s="1318">
        <f t="shared" si="6"/>
        <v>3419866.33</v>
      </c>
      <c r="C14" s="1309">
        <f t="shared" si="7"/>
        <v>0</v>
      </c>
      <c r="D14" s="16">
        <f>ROUND(((+D8+D9+D10+D11+D13)/12),2)</f>
        <v>0</v>
      </c>
      <c r="E14" s="16">
        <f>ROUND(((+E8+E9+E10+E11+E13)/12),2)</f>
        <v>0</v>
      </c>
      <c r="F14" s="16">
        <f>ROUND(((+F8+F9+F10+F11+F13)/12),2)</f>
        <v>0</v>
      </c>
      <c r="G14" s="16">
        <f>ROUND(((+G8+G9+G10+G11+G13)/12),2)</f>
        <v>0</v>
      </c>
      <c r="H14" s="16">
        <f>ROUND(((+H8+H9+H10+H11+H13)/12),2)</f>
        <v>0</v>
      </c>
      <c r="I14" s="1309">
        <f>+O14+AB14+AI14+AQ14</f>
        <v>3419866.33</v>
      </c>
      <c r="J14" s="16">
        <f>ROUND(((+J8+J9+J10+J11+J13)/12),2)</f>
        <v>971552.93</v>
      </c>
      <c r="K14" s="16">
        <f>ROUND(((+K8+K9+K10+K11+K13)/12),2)</f>
        <v>194310.59</v>
      </c>
      <c r="L14" s="16">
        <f>ROUND(((+L8+L9+L10+L11+L13)/12),2)</f>
        <v>0</v>
      </c>
      <c r="M14" s="16">
        <f>ROUND(((+M8+M9+M10+M11+M13)/12),2)</f>
        <v>0</v>
      </c>
      <c r="N14" s="16">
        <f>ROUND(((+N8+N9+N10+N11+N13)/12),2)</f>
        <v>0</v>
      </c>
      <c r="O14" s="1372">
        <f>SUM(J14:N14)</f>
        <v>1165863.52</v>
      </c>
      <c r="P14" s="16">
        <f t="shared" ref="P14:AA14" si="11">ROUND(((+P8+P9+P10+P11+P13)/12),2)</f>
        <v>142494.43</v>
      </c>
      <c r="Q14" s="16">
        <f>ROUND(((+Q8+Q9+Q10+Q11+Q13)/12),2)</f>
        <v>259080.78</v>
      </c>
      <c r="R14" s="16">
        <f>ROUND(((+R8+R9+R10+R11+R13)/12),2)</f>
        <v>0</v>
      </c>
      <c r="S14" s="16">
        <f>ROUND(((+S8+S9+S10+S11+S13)/12),2)</f>
        <v>0</v>
      </c>
      <c r="T14" s="16">
        <f>ROUND(((+T8+T9+T10+T11+T13)/12),2)</f>
        <v>0</v>
      </c>
      <c r="U14" s="16">
        <f t="shared" si="11"/>
        <v>0</v>
      </c>
      <c r="V14" s="16">
        <f t="shared" si="11"/>
        <v>0</v>
      </c>
      <c r="W14" s="16">
        <f t="shared" si="11"/>
        <v>0</v>
      </c>
      <c r="X14" s="16">
        <f t="shared" si="11"/>
        <v>0</v>
      </c>
      <c r="Y14" s="16">
        <f t="shared" si="11"/>
        <v>0</v>
      </c>
      <c r="Z14" s="16">
        <f t="shared" si="11"/>
        <v>0</v>
      </c>
      <c r="AA14" s="16">
        <f t="shared" si="11"/>
        <v>0</v>
      </c>
      <c r="AB14" s="1331">
        <f t="shared" si="8"/>
        <v>401575.20999999996</v>
      </c>
      <c r="AC14" s="16">
        <f t="shared" ref="AC14:AH14" si="12">ROUND(((+AC8+AC9+AC10+AC11+AC13)/12),2)</f>
        <v>323850.98</v>
      </c>
      <c r="AD14" s="16">
        <f t="shared" si="12"/>
        <v>71247.22</v>
      </c>
      <c r="AE14" s="16">
        <f t="shared" si="12"/>
        <v>323850.98</v>
      </c>
      <c r="AF14" s="16">
        <f t="shared" si="12"/>
        <v>161925.49</v>
      </c>
      <c r="AG14" s="16">
        <f t="shared" si="12"/>
        <v>194310.59</v>
      </c>
      <c r="AH14" s="16">
        <f t="shared" si="12"/>
        <v>777242.34</v>
      </c>
      <c r="AI14" s="1382">
        <f>SUM(AC14:AH14)</f>
        <v>1852427.6</v>
      </c>
      <c r="AJ14" s="16">
        <f t="shared" ref="AJ14:AP14" si="13">ROUND(((+AJ8+AJ9+AJ10+AJ11+AJ13)/12),2)</f>
        <v>0</v>
      </c>
      <c r="AK14" s="16">
        <f t="shared" si="13"/>
        <v>0</v>
      </c>
      <c r="AL14" s="16">
        <f t="shared" si="13"/>
        <v>0</v>
      </c>
      <c r="AM14" s="16">
        <f t="shared" si="13"/>
        <v>0</v>
      </c>
      <c r="AN14" s="16">
        <f t="shared" si="13"/>
        <v>0</v>
      </c>
      <c r="AO14" s="16">
        <f t="shared" si="13"/>
        <v>0</v>
      </c>
      <c r="AP14" s="16">
        <f t="shared" si="13"/>
        <v>0</v>
      </c>
      <c r="AQ14" s="1383">
        <f>SUM(AJ14:AP14)</f>
        <v>0</v>
      </c>
      <c r="AS14" s="2170">
        <f>ROUND(((+AS8+AS9+AS10+AS11+AS13)/12),2)</f>
        <v>0</v>
      </c>
      <c r="AT14" s="16">
        <f>ROUND(((+AT8+AT9+AT10+AT11+AT13)/12),2)</f>
        <v>0</v>
      </c>
      <c r="AU14" s="16">
        <f>ROUND(((+AU8+AU9+AU10+AU11+AU13)/12),2)</f>
        <v>0</v>
      </c>
      <c r="AV14" s="16">
        <f>ROUND(((+AV8+AV9+AV10+AV11+AV13)/12),2)</f>
        <v>0</v>
      </c>
    </row>
    <row r="15" spans="1:48" ht="13.5">
      <c r="A15" s="14" t="s">
        <v>599</v>
      </c>
      <c r="B15" s="1318">
        <f t="shared" si="6"/>
        <v>7932721.9000000004</v>
      </c>
      <c r="C15" s="1309">
        <f t="shared" si="7"/>
        <v>0</v>
      </c>
      <c r="D15" s="16">
        <f>ROUND(((+D8+D9+D10+D11+D13)*19.17%),2)</f>
        <v>0</v>
      </c>
      <c r="E15" s="16">
        <f>ROUND(((+E8+E9+E10+E11+E13)*19.17%),2)</f>
        <v>0</v>
      </c>
      <c r="F15" s="16">
        <f>ROUND(((+F8+F9+F10+F11+F13)*19.17%),2)</f>
        <v>0</v>
      </c>
      <c r="G15" s="16">
        <f>ROUND(((+G8+G9+G10+G11+G13)*19.17%),2)</f>
        <v>0</v>
      </c>
      <c r="H15" s="16">
        <f>ROUND(((+H8+H9+H10+H11+H13)*19.17%),2)</f>
        <v>0</v>
      </c>
      <c r="I15" s="1309">
        <f>+O15+AB15+AI15+AQ15</f>
        <v>7932721.9000000004</v>
      </c>
      <c r="J15" s="16">
        <f>ROUND(((+J8+J9+J10+J11+J13)*19.33%),2)</f>
        <v>2253614.1800000002</v>
      </c>
      <c r="K15" s="16">
        <f>ROUND(((+K8+K9+K10+K11+K13)*19.33%),2)</f>
        <v>450722.83</v>
      </c>
      <c r="L15" s="16">
        <f>ROUND(((+L8+L9+L10+L11+L13)*19%),2)</f>
        <v>0</v>
      </c>
      <c r="M15" s="16">
        <f>ROUND(((+M8+M9+M10+M11+M13)*19%),2)</f>
        <v>0</v>
      </c>
      <c r="N15" s="16">
        <f>ROUND(((+N8+N9+N10+N11+N13)*19%),2)</f>
        <v>0</v>
      </c>
      <c r="O15" s="1372">
        <f>SUM(J15:N15)</f>
        <v>2704337.0100000002</v>
      </c>
      <c r="P15" s="16">
        <f>ROUND(((+P8+P9+P10+P11+P13)*19.33%),2)</f>
        <v>330530.08</v>
      </c>
      <c r="Q15" s="16">
        <f>ROUND(((+Q8+Q9+Q10+Q11+Q13)*19.33%),2)</f>
        <v>600963.78</v>
      </c>
      <c r="R15" s="16">
        <f>ROUND(((+R8+R9+R10+R11+R13)*19.17%),2)</f>
        <v>0</v>
      </c>
      <c r="S15" s="16">
        <f>ROUND(((+S8+S9+S10+S11+S13)*19.17%),2)</f>
        <v>0</v>
      </c>
      <c r="T15" s="16">
        <f>ROUND(((+T8+T9+T10+T11+T13)*19.17%),2)</f>
        <v>0</v>
      </c>
      <c r="U15" s="16">
        <f t="shared" ref="U15:Z15" si="14">ROUND(((+U8+U9+U10+U11+U13)*19.17%),2)</f>
        <v>0</v>
      </c>
      <c r="V15" s="16">
        <f t="shared" si="14"/>
        <v>0</v>
      </c>
      <c r="W15" s="16">
        <f t="shared" si="14"/>
        <v>0</v>
      </c>
      <c r="X15" s="16">
        <f t="shared" si="14"/>
        <v>0</v>
      </c>
      <c r="Y15" s="16">
        <f t="shared" si="14"/>
        <v>0</v>
      </c>
      <c r="Z15" s="16">
        <f t="shared" si="14"/>
        <v>0</v>
      </c>
      <c r="AA15" s="16">
        <f>ROUND(((+AA8+AA9+AA10+AA11+AA13)*19%),2)</f>
        <v>0</v>
      </c>
      <c r="AB15" s="1331">
        <f t="shared" si="8"/>
        <v>931493.8600000001</v>
      </c>
      <c r="AC15" s="16">
        <f t="shared" ref="AC15:AH15" si="15">ROUND(((+AC8+AC9+AC10+AC11+AC13)*19.33%),2)</f>
        <v>751204.73</v>
      </c>
      <c r="AD15" s="16">
        <f t="shared" si="15"/>
        <v>165265.04</v>
      </c>
      <c r="AE15" s="16">
        <f t="shared" si="15"/>
        <v>751204.73</v>
      </c>
      <c r="AF15" s="16">
        <f t="shared" si="15"/>
        <v>375602.36</v>
      </c>
      <c r="AG15" s="16">
        <f t="shared" si="15"/>
        <v>450722.83</v>
      </c>
      <c r="AH15" s="16">
        <f t="shared" si="15"/>
        <v>1802891.34</v>
      </c>
      <c r="AI15" s="1382">
        <f>SUM(AC15:AH15)</f>
        <v>4296891.03</v>
      </c>
      <c r="AJ15" s="16">
        <f t="shared" ref="AJ15:AP15" si="16">ROUND(((+AJ8+AJ9+AJ10+AJ11+AJ13)*19.17%),2)</f>
        <v>0</v>
      </c>
      <c r="AK15" s="16">
        <f t="shared" si="16"/>
        <v>0</v>
      </c>
      <c r="AL15" s="16">
        <f t="shared" si="16"/>
        <v>0</v>
      </c>
      <c r="AM15" s="16">
        <f t="shared" si="16"/>
        <v>0</v>
      </c>
      <c r="AN15" s="16">
        <f t="shared" si="16"/>
        <v>0</v>
      </c>
      <c r="AO15" s="16">
        <f t="shared" si="16"/>
        <v>0</v>
      </c>
      <c r="AP15" s="16">
        <f t="shared" si="16"/>
        <v>0</v>
      </c>
      <c r="AQ15" s="1383">
        <f>SUM(AJ15:AP15)</f>
        <v>0</v>
      </c>
      <c r="AS15" s="2170">
        <f>ROUND(((+AS8+AS9+AS10+AS11+AS13)*19.17%),2)</f>
        <v>0</v>
      </c>
      <c r="AT15" s="16">
        <f>ROUND(((+AT8+AT9+AT10+AT11+AT13)*19.17%),2)</f>
        <v>0</v>
      </c>
      <c r="AU15" s="16">
        <f>ROUND(((+AU8+AU9+AU10+AU11+AU13)*19.17%),2)</f>
        <v>0</v>
      </c>
      <c r="AV15" s="16">
        <f>ROUND(((+AV8+AV9+AV10+AV11+AV13)*19.17%),2)</f>
        <v>0</v>
      </c>
    </row>
    <row r="16" spans="1:48" ht="12" customHeight="1">
      <c r="A16" s="14"/>
      <c r="B16" s="1454"/>
      <c r="C16" s="1313"/>
      <c r="D16" s="1300"/>
      <c r="E16" s="1300"/>
      <c r="F16" s="1300"/>
      <c r="G16" s="1300"/>
      <c r="H16" s="1300"/>
      <c r="I16" s="1313"/>
      <c r="J16" s="1300"/>
      <c r="K16" s="1300"/>
      <c r="L16" s="1300"/>
      <c r="M16" s="1300"/>
      <c r="N16" s="1300"/>
      <c r="O16" s="1373"/>
      <c r="P16" s="1300"/>
      <c r="Q16" s="1300"/>
      <c r="R16" s="1300"/>
      <c r="S16" s="1300"/>
      <c r="T16" s="1300"/>
      <c r="U16" s="1300"/>
      <c r="V16" s="1300"/>
      <c r="W16" s="1300"/>
      <c r="X16" s="1300"/>
      <c r="Y16" s="1300"/>
      <c r="Z16" s="1300"/>
      <c r="AA16" s="1322"/>
      <c r="AB16" s="1332"/>
      <c r="AC16" s="1300"/>
      <c r="AD16" s="1300"/>
      <c r="AE16" s="1300"/>
      <c r="AF16" s="1300"/>
      <c r="AG16" s="1300"/>
      <c r="AH16" s="1300"/>
      <c r="AI16" s="1383"/>
      <c r="AJ16" s="1300"/>
      <c r="AK16" s="1300"/>
      <c r="AL16" s="1300"/>
      <c r="AM16" s="1300"/>
      <c r="AN16" s="1300"/>
      <c r="AO16" s="1300"/>
      <c r="AP16" s="1300"/>
      <c r="AQ16" s="1383"/>
      <c r="AS16" s="2171"/>
      <c r="AT16" s="1300"/>
      <c r="AU16" s="1300"/>
      <c r="AV16" s="1300"/>
    </row>
    <row r="17" spans="1:48" ht="13.5">
      <c r="A17" s="1298" t="s">
        <v>1439</v>
      </c>
      <c r="B17" s="1323">
        <f>SUM(B18:B27)</f>
        <v>207208989.94</v>
      </c>
      <c r="C17" s="1314">
        <f t="shared" ref="C17:I17" si="17">SUM(C18:C27)</f>
        <v>162000000</v>
      </c>
      <c r="D17" s="211">
        <f t="shared" si="17"/>
        <v>0</v>
      </c>
      <c r="E17" s="211">
        <f>SUM(E18:E27)</f>
        <v>162000000</v>
      </c>
      <c r="F17" s="211">
        <f t="shared" si="17"/>
        <v>0</v>
      </c>
      <c r="G17" s="211">
        <f t="shared" si="17"/>
        <v>0</v>
      </c>
      <c r="H17" s="211">
        <f t="shared" si="17"/>
        <v>0</v>
      </c>
      <c r="I17" s="1314">
        <f t="shared" si="17"/>
        <v>45208989.939999998</v>
      </c>
      <c r="J17" s="211">
        <f t="shared" ref="J17:AS17" si="18">SUM(J18:J27)</f>
        <v>8116197.7300000004</v>
      </c>
      <c r="K17" s="211">
        <f t="shared" si="18"/>
        <v>3023239.55</v>
      </c>
      <c r="L17" s="211">
        <f t="shared" si="18"/>
        <v>0</v>
      </c>
      <c r="M17" s="211">
        <f t="shared" si="18"/>
        <v>0</v>
      </c>
      <c r="N17" s="211">
        <f t="shared" si="18"/>
        <v>0</v>
      </c>
      <c r="O17" s="1374">
        <f t="shared" si="18"/>
        <v>11139437.279999999</v>
      </c>
      <c r="P17" s="211">
        <f>SUM(P18:P27)</f>
        <v>1217042.33</v>
      </c>
      <c r="Q17" s="211">
        <f>SUM(Q18:Q27)</f>
        <v>4030986.06</v>
      </c>
      <c r="R17" s="211">
        <f>SUM(R18:R27)</f>
        <v>0</v>
      </c>
      <c r="S17" s="211">
        <f>SUM(S18:S27)</f>
        <v>0</v>
      </c>
      <c r="T17" s="211">
        <f>SUM(T18:T27)</f>
        <v>0</v>
      </c>
      <c r="U17" s="211">
        <f t="shared" si="18"/>
        <v>0</v>
      </c>
      <c r="V17" s="211">
        <f t="shared" si="18"/>
        <v>0</v>
      </c>
      <c r="W17" s="211">
        <f t="shared" si="18"/>
        <v>0</v>
      </c>
      <c r="X17" s="211">
        <f t="shared" si="18"/>
        <v>0</v>
      </c>
      <c r="Y17" s="211">
        <f t="shared" si="18"/>
        <v>0</v>
      </c>
      <c r="Z17" s="211">
        <f t="shared" si="18"/>
        <v>0</v>
      </c>
      <c r="AA17" s="1323">
        <f t="shared" si="18"/>
        <v>0</v>
      </c>
      <c r="AB17" s="1314">
        <f t="shared" si="18"/>
        <v>5248028.3899999997</v>
      </c>
      <c r="AC17" s="211">
        <f t="shared" si="18"/>
        <v>5038732.57</v>
      </c>
      <c r="AD17" s="211">
        <f t="shared" si="18"/>
        <v>1108521.1599999999</v>
      </c>
      <c r="AE17" s="211">
        <f t="shared" si="18"/>
        <v>5038732.57</v>
      </c>
      <c r="AF17" s="211">
        <f t="shared" si="18"/>
        <v>2519340.23</v>
      </c>
      <c r="AG17" s="211">
        <f t="shared" si="18"/>
        <v>3023239.55</v>
      </c>
      <c r="AH17" s="211">
        <f t="shared" si="18"/>
        <v>12092958.189999999</v>
      </c>
      <c r="AI17" s="1384">
        <f t="shared" si="18"/>
        <v>28821524.27</v>
      </c>
      <c r="AJ17" s="211">
        <f>SUM(AJ18:AJ27)</f>
        <v>0</v>
      </c>
      <c r="AK17" s="211">
        <f>SUM(AK18:AK27)</f>
        <v>0</v>
      </c>
      <c r="AL17" s="211">
        <f t="shared" si="18"/>
        <v>0</v>
      </c>
      <c r="AM17" s="211">
        <f t="shared" si="18"/>
        <v>0</v>
      </c>
      <c r="AN17" s="211">
        <f>SUM(AN18:AN27)</f>
        <v>0</v>
      </c>
      <c r="AO17" s="211">
        <f t="shared" si="18"/>
        <v>0</v>
      </c>
      <c r="AP17" s="211">
        <f t="shared" si="18"/>
        <v>0</v>
      </c>
      <c r="AQ17" s="1384">
        <f t="shared" si="18"/>
        <v>0</v>
      </c>
      <c r="AS17" s="1323">
        <f t="shared" si="18"/>
        <v>0</v>
      </c>
      <c r="AT17" s="1448">
        <f>SUM(AT18:AT27)</f>
        <v>0</v>
      </c>
      <c r="AU17" s="1448">
        <f>SUM(AU18:AU27)</f>
        <v>0</v>
      </c>
      <c r="AV17" s="1448">
        <f>SUM(AV18:AV27)</f>
        <v>0</v>
      </c>
    </row>
    <row r="18" spans="1:48" ht="13.5">
      <c r="A18" s="14" t="s">
        <v>1444</v>
      </c>
      <c r="B18" s="1318">
        <f t="shared" ref="B18:B27" si="19">+C18+I18+AS18+AT18</f>
        <v>100000000</v>
      </c>
      <c r="C18" s="1309">
        <f t="shared" ref="C18:C27" si="20">SUM(D18:H18)</f>
        <v>100000000</v>
      </c>
      <c r="D18" s="1301"/>
      <c r="E18" s="1301">
        <v>100000000</v>
      </c>
      <c r="F18" s="1302"/>
      <c r="G18" s="1302"/>
      <c r="H18" s="1302"/>
      <c r="I18" s="1309">
        <f>+O18+AB18+AI18+AQ18</f>
        <v>0</v>
      </c>
      <c r="J18" s="1301">
        <v>0</v>
      </c>
      <c r="K18" s="1301"/>
      <c r="L18" s="1301"/>
      <c r="M18" s="1302"/>
      <c r="N18" s="1302"/>
      <c r="O18" s="1372">
        <f>SUM(J18:N18)</f>
        <v>0</v>
      </c>
      <c r="P18" s="1301">
        <v>0</v>
      </c>
      <c r="Q18" s="1301">
        <v>0</v>
      </c>
      <c r="R18" s="1301">
        <v>0</v>
      </c>
      <c r="S18" s="1301"/>
      <c r="T18" s="1301"/>
      <c r="U18" s="1302"/>
      <c r="V18" s="1302"/>
      <c r="W18" s="1302"/>
      <c r="X18" s="1302"/>
      <c r="Y18" s="1302"/>
      <c r="Z18" s="1302"/>
      <c r="AA18" s="1325"/>
      <c r="AB18" s="1331">
        <f t="shared" ref="AB18:AB27" si="21">SUM(P18:Z18)</f>
        <v>0</v>
      </c>
      <c r="AC18" s="1301">
        <v>0</v>
      </c>
      <c r="AD18" s="1301">
        <v>0</v>
      </c>
      <c r="AE18" s="1301">
        <v>0</v>
      </c>
      <c r="AF18" s="1301"/>
      <c r="AG18" s="1302"/>
      <c r="AH18" s="1302"/>
      <c r="AI18" s="1382">
        <f>SUM(AC18:AH18)</f>
        <v>0</v>
      </c>
      <c r="AJ18" s="1301"/>
      <c r="AK18" s="1301"/>
      <c r="AL18" s="1302"/>
      <c r="AM18" s="1302"/>
      <c r="AN18" s="1301"/>
      <c r="AO18" s="1301"/>
      <c r="AP18" s="1301"/>
      <c r="AQ18" s="1383">
        <f>SUM(AJ18:AP18)</f>
        <v>0</v>
      </c>
      <c r="AS18" s="1324"/>
      <c r="AT18" s="1449"/>
      <c r="AU18" s="1449"/>
      <c r="AV18" s="1449"/>
    </row>
    <row r="19" spans="1:48" ht="13.5">
      <c r="A19" s="14" t="s">
        <v>770</v>
      </c>
      <c r="B19" s="1318">
        <f t="shared" si="19"/>
        <v>0</v>
      </c>
      <c r="C19" s="1309">
        <f t="shared" si="20"/>
        <v>0</v>
      </c>
      <c r="D19" s="1301"/>
      <c r="E19" s="1301">
        <v>0</v>
      </c>
      <c r="F19" s="1302"/>
      <c r="G19" s="1302"/>
      <c r="H19" s="1302"/>
      <c r="I19" s="1309">
        <f t="shared" ref="I19:I24" si="22">+O19+AB19+AI19+AQ19</f>
        <v>0</v>
      </c>
      <c r="J19" s="1301"/>
      <c r="K19" s="1301"/>
      <c r="L19" s="1302"/>
      <c r="M19" s="1302"/>
      <c r="N19" s="1302"/>
      <c r="O19" s="1372"/>
      <c r="P19" s="1301"/>
      <c r="Q19" s="1301"/>
      <c r="R19" s="1301"/>
      <c r="S19" s="1301"/>
      <c r="T19" s="1301"/>
      <c r="U19" s="1302"/>
      <c r="V19" s="1302"/>
      <c r="W19" s="1302"/>
      <c r="X19" s="1302"/>
      <c r="Y19" s="1302"/>
      <c r="Z19" s="1302"/>
      <c r="AA19" s="1325"/>
      <c r="AB19" s="1331">
        <f t="shared" si="21"/>
        <v>0</v>
      </c>
      <c r="AC19" s="1301"/>
      <c r="AD19" s="1301"/>
      <c r="AE19" s="1301"/>
      <c r="AF19" s="1302"/>
      <c r="AG19" s="1302"/>
      <c r="AH19" s="1302"/>
      <c r="AI19" s="1382">
        <f t="shared" ref="AI19:AI24" si="23">SUM(AC19:AH19)</f>
        <v>0</v>
      </c>
      <c r="AJ19" s="1301"/>
      <c r="AK19" s="1301"/>
      <c r="AL19" s="1302"/>
      <c r="AM19" s="1302"/>
      <c r="AN19" s="1302"/>
      <c r="AO19" s="1302"/>
      <c r="AP19" s="1302"/>
      <c r="AQ19" s="1383"/>
      <c r="AS19" s="1324"/>
      <c r="AT19" s="1449"/>
      <c r="AU19" s="1449"/>
      <c r="AV19" s="1449"/>
    </row>
    <row r="20" spans="1:48" ht="13.5">
      <c r="A20" s="14" t="s">
        <v>771</v>
      </c>
      <c r="B20" s="1318">
        <f t="shared" si="19"/>
        <v>15000000</v>
      </c>
      <c r="C20" s="1309">
        <f t="shared" si="20"/>
        <v>15000000</v>
      </c>
      <c r="D20" s="1301"/>
      <c r="E20" s="1301">
        <v>15000000</v>
      </c>
      <c r="F20" s="1302"/>
      <c r="G20" s="1302"/>
      <c r="H20" s="1302"/>
      <c r="I20" s="1309">
        <f t="shared" si="22"/>
        <v>0</v>
      </c>
      <c r="J20" s="1301"/>
      <c r="K20" s="1301"/>
      <c r="L20" s="1302"/>
      <c r="M20" s="1302"/>
      <c r="N20" s="1302"/>
      <c r="O20" s="1372"/>
      <c r="P20" s="1301"/>
      <c r="Q20" s="1301"/>
      <c r="R20" s="1301"/>
      <c r="S20" s="1301"/>
      <c r="T20" s="1301"/>
      <c r="U20" s="1302"/>
      <c r="V20" s="1302"/>
      <c r="W20" s="1302"/>
      <c r="X20" s="1302"/>
      <c r="Y20" s="1302"/>
      <c r="Z20" s="1302"/>
      <c r="AA20" s="1325"/>
      <c r="AB20" s="1331">
        <f t="shared" si="21"/>
        <v>0</v>
      </c>
      <c r="AC20" s="1301"/>
      <c r="AD20" s="1301"/>
      <c r="AE20" s="1301"/>
      <c r="AF20" s="1302"/>
      <c r="AG20" s="1302"/>
      <c r="AH20" s="1302"/>
      <c r="AI20" s="1382">
        <f t="shared" si="23"/>
        <v>0</v>
      </c>
      <c r="AJ20" s="1301"/>
      <c r="AK20" s="1301"/>
      <c r="AL20" s="1302"/>
      <c r="AM20" s="1302"/>
      <c r="AN20" s="1302"/>
      <c r="AO20" s="1302"/>
      <c r="AP20" s="1302"/>
      <c r="AQ20" s="1383"/>
      <c r="AS20" s="1324"/>
      <c r="AT20" s="1449"/>
      <c r="AU20" s="1449"/>
      <c r="AV20" s="1449"/>
    </row>
    <row r="21" spans="1:48" ht="13.5">
      <c r="A21" s="14" t="s">
        <v>772</v>
      </c>
      <c r="B21" s="1318">
        <f t="shared" si="19"/>
        <v>7000000</v>
      </c>
      <c r="C21" s="1309">
        <f t="shared" si="20"/>
        <v>7000000</v>
      </c>
      <c r="D21" s="1301"/>
      <c r="E21" s="1301">
        <v>7000000</v>
      </c>
      <c r="F21" s="1302"/>
      <c r="G21" s="1302"/>
      <c r="H21" s="1302"/>
      <c r="I21" s="1309">
        <f t="shared" si="22"/>
        <v>0</v>
      </c>
      <c r="J21" s="1301"/>
      <c r="K21" s="1301"/>
      <c r="L21" s="1302"/>
      <c r="M21" s="1302"/>
      <c r="N21" s="1302"/>
      <c r="O21" s="1372"/>
      <c r="P21" s="1301"/>
      <c r="Q21" s="1301"/>
      <c r="R21" s="1301"/>
      <c r="S21" s="1301"/>
      <c r="T21" s="1301"/>
      <c r="U21" s="1302"/>
      <c r="V21" s="1302"/>
      <c r="W21" s="1302"/>
      <c r="X21" s="1302"/>
      <c r="Y21" s="1302"/>
      <c r="Z21" s="1302"/>
      <c r="AA21" s="1325"/>
      <c r="AB21" s="1331">
        <f t="shared" si="21"/>
        <v>0</v>
      </c>
      <c r="AC21" s="1301"/>
      <c r="AD21" s="1301"/>
      <c r="AE21" s="1301"/>
      <c r="AF21" s="1302"/>
      <c r="AG21" s="1302"/>
      <c r="AH21" s="1302"/>
      <c r="AI21" s="1382">
        <f t="shared" si="23"/>
        <v>0</v>
      </c>
      <c r="AJ21" s="1301"/>
      <c r="AK21" s="1301"/>
      <c r="AL21" s="1302"/>
      <c r="AM21" s="1302"/>
      <c r="AN21" s="1302"/>
      <c r="AO21" s="1302"/>
      <c r="AP21" s="1302"/>
      <c r="AQ21" s="1383"/>
      <c r="AS21" s="1324"/>
      <c r="AT21" s="1449"/>
      <c r="AU21" s="1449"/>
      <c r="AV21" s="1449"/>
    </row>
    <row r="22" spans="1:48" ht="13.5">
      <c r="A22" s="14" t="s">
        <v>773</v>
      </c>
      <c r="B22" s="1318">
        <f t="shared" si="19"/>
        <v>0</v>
      </c>
      <c r="C22" s="1309">
        <f t="shared" si="20"/>
        <v>0</v>
      </c>
      <c r="D22" s="1301"/>
      <c r="E22" s="1301"/>
      <c r="F22" s="1301">
        <f>+'MAT- EQ ADM'!CI30</f>
        <v>0</v>
      </c>
      <c r="G22" s="1302"/>
      <c r="H22" s="1302"/>
      <c r="I22" s="1309">
        <f t="shared" si="22"/>
        <v>0</v>
      </c>
      <c r="J22" s="1301"/>
      <c r="K22" s="1301"/>
      <c r="L22" s="1302"/>
      <c r="M22" s="1302"/>
      <c r="N22" s="1302"/>
      <c r="O22" s="1372"/>
      <c r="P22" s="1301"/>
      <c r="Q22" s="1301"/>
      <c r="R22" s="1301"/>
      <c r="S22" s="1301"/>
      <c r="T22" s="1301"/>
      <c r="U22" s="1302"/>
      <c r="V22" s="1302"/>
      <c r="W22" s="1302"/>
      <c r="X22" s="1302"/>
      <c r="Y22" s="1302"/>
      <c r="Z22" s="1302"/>
      <c r="AA22" s="1325"/>
      <c r="AB22" s="1331">
        <f t="shared" si="21"/>
        <v>0</v>
      </c>
      <c r="AC22" s="1301"/>
      <c r="AD22" s="1301"/>
      <c r="AE22" s="1301"/>
      <c r="AF22" s="1302"/>
      <c r="AG22" s="1302"/>
      <c r="AH22" s="1302"/>
      <c r="AI22" s="1382">
        <f t="shared" si="23"/>
        <v>0</v>
      </c>
      <c r="AJ22" s="1301"/>
      <c r="AK22" s="1301"/>
      <c r="AL22" s="1302"/>
      <c r="AM22" s="1302"/>
      <c r="AN22" s="1302"/>
      <c r="AO22" s="1302"/>
      <c r="AP22" s="1302"/>
      <c r="AQ22" s="1383"/>
      <c r="AS22" s="1324"/>
      <c r="AT22" s="1449"/>
      <c r="AU22" s="1449"/>
      <c r="AV22" s="1449"/>
    </row>
    <row r="23" spans="1:48" ht="13.5">
      <c r="A23" s="14" t="s">
        <v>774</v>
      </c>
      <c r="B23" s="1318">
        <f t="shared" si="19"/>
        <v>44800000</v>
      </c>
      <c r="C23" s="1309">
        <f t="shared" si="20"/>
        <v>0</v>
      </c>
      <c r="D23" s="1301"/>
      <c r="E23" s="1301"/>
      <c r="F23" s="1301">
        <f>+'MAT- EQ ADM'!CI31</f>
        <v>0</v>
      </c>
      <c r="G23" s="1302"/>
      <c r="H23" s="1302"/>
      <c r="I23" s="1309">
        <f>+O23+AB23+AI23+AQ23</f>
        <v>44800000</v>
      </c>
      <c r="J23" s="1301">
        <v>8000000</v>
      </c>
      <c r="K23" s="1301">
        <v>3000000</v>
      </c>
      <c r="L23" s="1302"/>
      <c r="M23" s="1302"/>
      <c r="N23" s="1302"/>
      <c r="O23" s="1372">
        <f>SUM(J23:N23)</f>
        <v>11000000</v>
      </c>
      <c r="P23" s="1301">
        <v>1200000</v>
      </c>
      <c r="Q23" s="1301">
        <v>4000000</v>
      </c>
      <c r="R23" s="1301"/>
      <c r="S23" s="1301"/>
      <c r="T23" s="1301"/>
      <c r="U23" s="1301"/>
      <c r="V23" s="1302"/>
      <c r="W23" s="1302"/>
      <c r="X23" s="1302"/>
      <c r="Y23" s="1302"/>
      <c r="Z23" s="1302"/>
      <c r="AA23" s="1325"/>
      <c r="AB23" s="1331">
        <f>SUM(P23:Z23)</f>
        <v>5200000</v>
      </c>
      <c r="AC23" s="1301">
        <v>5000000</v>
      </c>
      <c r="AD23" s="1301">
        <v>1100000</v>
      </c>
      <c r="AE23" s="1301">
        <v>5000000</v>
      </c>
      <c r="AF23" s="1301">
        <v>2500000</v>
      </c>
      <c r="AG23" s="1301">
        <v>3000000</v>
      </c>
      <c r="AH23" s="1302">
        <v>12000000</v>
      </c>
      <c r="AI23" s="1382">
        <f t="shared" si="23"/>
        <v>28600000</v>
      </c>
      <c r="AJ23" s="1301"/>
      <c r="AK23" s="1301"/>
      <c r="AL23" s="1302"/>
      <c r="AM23" s="1302"/>
      <c r="AN23" s="1302"/>
      <c r="AO23" s="1302"/>
      <c r="AP23" s="1302"/>
      <c r="AQ23" s="1383">
        <f>SUM(AJ23:AP23)</f>
        <v>0</v>
      </c>
      <c r="AS23" s="1324"/>
      <c r="AT23" s="1449"/>
      <c r="AU23" s="1449"/>
      <c r="AV23" s="1449"/>
    </row>
    <row r="24" spans="1:48" ht="13.5">
      <c r="A24" s="14" t="s">
        <v>1496</v>
      </c>
      <c r="B24" s="1318">
        <f t="shared" si="19"/>
        <v>0</v>
      </c>
      <c r="C24" s="1309">
        <f t="shared" si="20"/>
        <v>0</v>
      </c>
      <c r="D24" s="1301">
        <f>+'MAT- EQ ADM'!CF38</f>
        <v>0</v>
      </c>
      <c r="E24" s="1301"/>
      <c r="F24" s="1301"/>
      <c r="G24" s="1302"/>
      <c r="H24" s="1302"/>
      <c r="I24" s="1309">
        <f t="shared" si="22"/>
        <v>0</v>
      </c>
      <c r="J24" s="1301"/>
      <c r="K24" s="1301"/>
      <c r="L24" s="1302"/>
      <c r="M24" s="1302"/>
      <c r="N24" s="1302"/>
      <c r="O24" s="1372"/>
      <c r="P24" s="1301"/>
      <c r="Q24" s="1301"/>
      <c r="R24" s="1301"/>
      <c r="S24" s="1301"/>
      <c r="T24" s="1301"/>
      <c r="U24" s="1302"/>
      <c r="V24" s="1302"/>
      <c r="W24" s="1302"/>
      <c r="X24" s="1302"/>
      <c r="Y24" s="1302"/>
      <c r="Z24" s="1302"/>
      <c r="AA24" s="1325"/>
      <c r="AB24" s="1331">
        <f t="shared" si="21"/>
        <v>0</v>
      </c>
      <c r="AC24" s="1301"/>
      <c r="AD24" s="1301"/>
      <c r="AE24" s="1301"/>
      <c r="AF24" s="1302"/>
      <c r="AG24" s="1302"/>
      <c r="AH24" s="1302"/>
      <c r="AI24" s="1382">
        <f t="shared" si="23"/>
        <v>0</v>
      </c>
      <c r="AJ24" s="1301"/>
      <c r="AK24" s="1301"/>
      <c r="AL24" s="1302"/>
      <c r="AM24" s="1302"/>
      <c r="AN24" s="1302"/>
      <c r="AO24" s="1302"/>
      <c r="AP24" s="1302"/>
      <c r="AQ24" s="1383"/>
      <c r="AS24" s="1324"/>
      <c r="AT24" s="1449"/>
      <c r="AU24" s="1449"/>
      <c r="AV24" s="1449"/>
    </row>
    <row r="25" spans="1:48" ht="13.5">
      <c r="A25" s="14" t="s">
        <v>577</v>
      </c>
      <c r="B25" s="1318">
        <f t="shared" si="19"/>
        <v>408989.94000000006</v>
      </c>
      <c r="C25" s="1309">
        <f t="shared" si="20"/>
        <v>0</v>
      </c>
      <c r="D25" s="16">
        <f>ROUND(((+D8+D9+D10+D11+D13)*1.33%),2)</f>
        <v>0</v>
      </c>
      <c r="E25" s="16">
        <f>ROUND(((+E8+E9+E10+E11+E13)*1.33%),2)</f>
        <v>0</v>
      </c>
      <c r="F25" s="16">
        <f>ROUND(((+F8+F9+F10+F11+F13)*1.33%),2)</f>
        <v>0</v>
      </c>
      <c r="G25" s="16">
        <f>ROUND(((+G8+G9+G10+G11+G13)*1.33%),2)</f>
        <v>0</v>
      </c>
      <c r="H25" s="16">
        <f>ROUND(((+H8+H9+H10+H11+H13)*1.33%),2)</f>
        <v>0</v>
      </c>
      <c r="I25" s="1309">
        <f>+O25+AB25+AI25+AQ25</f>
        <v>408989.94000000006</v>
      </c>
      <c r="J25" s="16">
        <f>ROUND(((+J8+J9+J10+J11+J13)*1.33%),2)-38862.12</f>
        <v>116197.73000000001</v>
      </c>
      <c r="K25" s="16">
        <f>ROUND(((+K8+K9+K10+K11+K13)*1.33%),2)-7772.42</f>
        <v>23239.550000000003</v>
      </c>
      <c r="L25" s="16">
        <f>ROUND(((+L8+L9+L10+L11+L13)*1.33%),2)</f>
        <v>0</v>
      </c>
      <c r="M25" s="16">
        <f>ROUND(((+M8+M9+M10+M11+M13)*1.33%),2)</f>
        <v>0</v>
      </c>
      <c r="N25" s="16">
        <f>ROUND(((+N8+N9+N10+N11+N13)*1.33%),2)</f>
        <v>0</v>
      </c>
      <c r="O25" s="1372">
        <f>SUM(J25:N25)</f>
        <v>139437.28000000003</v>
      </c>
      <c r="P25" s="16">
        <f>ROUND(((+P8+P9+P10+P11+P13)*1.33%),2)-5699.78</f>
        <v>17042.330000000002</v>
      </c>
      <c r="Q25" s="16">
        <f>ROUND(((+Q8+Q9+Q10+Q11+Q13)*1.33%),2)-10363.23</f>
        <v>30986.06</v>
      </c>
      <c r="R25" s="16">
        <f>ROUND(((+R8+R9+R10+R11+R13)*1.33%),2)</f>
        <v>0</v>
      </c>
      <c r="S25" s="16">
        <f>ROUND(((+S8+S9+S10+S11+S13)*1.33%),2)</f>
        <v>0</v>
      </c>
      <c r="T25" s="16">
        <f>ROUND(((+T8+T9+T10+T11+T13)*1.33%),2)</f>
        <v>0</v>
      </c>
      <c r="U25" s="16">
        <f t="shared" ref="U25:Z25" si="24">ROUND(((+U8+U9+U10+U11+U13)*1.33%),2)</f>
        <v>0</v>
      </c>
      <c r="V25" s="16">
        <f t="shared" si="24"/>
        <v>0</v>
      </c>
      <c r="W25" s="16">
        <f t="shared" si="24"/>
        <v>0</v>
      </c>
      <c r="X25" s="16">
        <f t="shared" si="24"/>
        <v>0</v>
      </c>
      <c r="Y25" s="16">
        <f t="shared" si="24"/>
        <v>0</v>
      </c>
      <c r="Z25" s="16">
        <f t="shared" si="24"/>
        <v>0</v>
      </c>
      <c r="AA25" s="1321">
        <f>ROUND(((AA10)*1.33%),2)</f>
        <v>0</v>
      </c>
      <c r="AB25" s="1331">
        <f t="shared" si="21"/>
        <v>48028.39</v>
      </c>
      <c r="AC25" s="16">
        <f>ROUND(((+AC8+AC9+AC10+AC11+AC13)*1.33%),2)-12954.05</f>
        <v>38732.570000000007</v>
      </c>
      <c r="AD25" s="16">
        <f>ROUND(((+AD8+AD9+AD10+AD11+AD13)*1.33%),2)-2849.9</f>
        <v>8521.16</v>
      </c>
      <c r="AE25" s="16">
        <f>ROUND(((+AE8+AE9+AE10+AE11+AE13)*1.33%),2)-12954.05</f>
        <v>38732.570000000007</v>
      </c>
      <c r="AF25" s="16">
        <f>ROUND(((+AF8+AF9+AF10+AF11+AF13)*1.33%),2)-6477.02-27+0.94</f>
        <v>19340.23</v>
      </c>
      <c r="AG25" s="16">
        <f>ROUND(((+AG8+AG9+AG10+AG11+AG13)*1.33%),2)-7772.42</f>
        <v>23239.550000000003</v>
      </c>
      <c r="AH25" s="16">
        <f>ROUND(((+AH8+AH9+AH10+AH11+AH13)*1.33%),2)-31089.69</f>
        <v>92958.19</v>
      </c>
      <c r="AI25" s="1382">
        <f>SUM(AC25:AH25)</f>
        <v>221524.27000000002</v>
      </c>
      <c r="AJ25" s="16">
        <f t="shared" ref="AJ25:AP25" si="25">ROUND(((+AJ8+AJ9+AJ10+AJ11+AJ13)*1.33%),2)</f>
        <v>0</v>
      </c>
      <c r="AK25" s="16">
        <f t="shared" si="25"/>
        <v>0</v>
      </c>
      <c r="AL25" s="16">
        <f t="shared" si="25"/>
        <v>0</v>
      </c>
      <c r="AM25" s="16">
        <f t="shared" si="25"/>
        <v>0</v>
      </c>
      <c r="AN25" s="16">
        <f>ROUND(((+AN8+AN9+AN10+AN11+AN13)*1.33%),2)</f>
        <v>0</v>
      </c>
      <c r="AO25" s="16">
        <f t="shared" si="25"/>
        <v>0</v>
      </c>
      <c r="AP25" s="16">
        <f t="shared" si="25"/>
        <v>0</v>
      </c>
      <c r="AQ25" s="1383">
        <f>SUM(AJ25:AP25)</f>
        <v>0</v>
      </c>
      <c r="AS25" s="1324">
        <f>ROUND(((+AS8+AS9+AS10+AS11+AS13)*1.33%),2)</f>
        <v>0</v>
      </c>
      <c r="AT25" s="1446">
        <f>ROUND(((AT10)*1.33%),2)</f>
        <v>0</v>
      </c>
      <c r="AU25" s="1446">
        <f>ROUND(((AU10)*1.33%),2)</f>
        <v>0</v>
      </c>
      <c r="AV25" s="1446">
        <f>ROUND(((AV10)*1.33%),2)</f>
        <v>0</v>
      </c>
    </row>
    <row r="26" spans="1:48" ht="13.5">
      <c r="A26" s="14" t="s">
        <v>1517</v>
      </c>
      <c r="B26" s="1318">
        <f t="shared" si="19"/>
        <v>20000000</v>
      </c>
      <c r="C26" s="1309">
        <f t="shared" si="20"/>
        <v>20000000</v>
      </c>
      <c r="D26" s="1300">
        <v>0</v>
      </c>
      <c r="E26" s="1300">
        <v>20000000</v>
      </c>
      <c r="F26" s="1300"/>
      <c r="G26" s="1300"/>
      <c r="H26" s="1300">
        <v>0</v>
      </c>
      <c r="I26" s="1309">
        <f>+O26+AB26+AI26+AQ26</f>
        <v>0</v>
      </c>
      <c r="J26" s="1300"/>
      <c r="K26" s="1300"/>
      <c r="L26" s="1300"/>
      <c r="M26" s="1300"/>
      <c r="N26" s="1300"/>
      <c r="O26" s="1372">
        <f>SUM(J26:N26)</f>
        <v>0</v>
      </c>
      <c r="P26" s="1300">
        <v>0</v>
      </c>
      <c r="Q26" s="1300"/>
      <c r="R26" s="1300"/>
      <c r="S26" s="1300"/>
      <c r="T26" s="1300"/>
      <c r="U26" s="1300"/>
      <c r="V26" s="1300"/>
      <c r="W26" s="1300"/>
      <c r="X26" s="1300"/>
      <c r="Y26" s="1300"/>
      <c r="Z26" s="1300"/>
      <c r="AA26" s="1322"/>
      <c r="AB26" s="1331">
        <f t="shared" si="21"/>
        <v>0</v>
      </c>
      <c r="AC26" s="1300">
        <v>0</v>
      </c>
      <c r="AD26" s="1300"/>
      <c r="AE26" s="1300"/>
      <c r="AF26" s="1300">
        <v>0</v>
      </c>
      <c r="AG26" s="1300"/>
      <c r="AH26" s="1300"/>
      <c r="AI26" s="1382">
        <f>SUM(AC26:AH26)</f>
        <v>0</v>
      </c>
      <c r="AJ26" s="1300"/>
      <c r="AK26" s="1300"/>
      <c r="AL26" s="1300"/>
      <c r="AM26" s="1300"/>
      <c r="AN26" s="1300"/>
      <c r="AO26" s="1300"/>
      <c r="AP26" s="1300"/>
      <c r="AQ26" s="1383">
        <f>SUM(AJ26:AP26)</f>
        <v>0</v>
      </c>
      <c r="AS26" s="1322"/>
      <c r="AT26" s="1447"/>
      <c r="AU26" s="1447"/>
      <c r="AV26" s="1447"/>
    </row>
    <row r="27" spans="1:48" ht="13.5">
      <c r="A27" s="14" t="s">
        <v>1515</v>
      </c>
      <c r="B27" s="1318">
        <f t="shared" si="19"/>
        <v>20000000</v>
      </c>
      <c r="C27" s="1309">
        <f t="shared" si="20"/>
        <v>20000000</v>
      </c>
      <c r="D27" s="1300"/>
      <c r="E27" s="1300">
        <v>20000000</v>
      </c>
      <c r="F27" s="1300"/>
      <c r="G27" s="1300"/>
      <c r="H27" s="1300">
        <v>0</v>
      </c>
      <c r="I27" s="1309">
        <f>+O27+AB27+AI27+AQ27</f>
        <v>0</v>
      </c>
      <c r="J27" s="1300"/>
      <c r="K27" s="1300"/>
      <c r="L27" s="1300"/>
      <c r="M27" s="1300"/>
      <c r="N27" s="1300"/>
      <c r="O27" s="1372">
        <f>SUM(J27:N27)</f>
        <v>0</v>
      </c>
      <c r="P27" s="1300"/>
      <c r="Q27" s="1300"/>
      <c r="R27" s="1300"/>
      <c r="S27" s="1300"/>
      <c r="T27" s="1300"/>
      <c r="U27" s="1300"/>
      <c r="V27" s="1300"/>
      <c r="W27" s="1300"/>
      <c r="X27" s="1300"/>
      <c r="Y27" s="1300"/>
      <c r="Z27" s="1300"/>
      <c r="AA27" s="1322"/>
      <c r="AB27" s="1331">
        <f t="shared" si="21"/>
        <v>0</v>
      </c>
      <c r="AC27" s="1300"/>
      <c r="AD27" s="1300"/>
      <c r="AE27" s="1300"/>
      <c r="AF27" s="1300"/>
      <c r="AG27" s="1300"/>
      <c r="AH27" s="1300"/>
      <c r="AI27" s="1382">
        <f>SUM(AC27:AH27)</f>
        <v>0</v>
      </c>
      <c r="AJ27" s="1300"/>
      <c r="AK27" s="1300"/>
      <c r="AL27" s="1300"/>
      <c r="AM27" s="1300"/>
      <c r="AN27" s="1300"/>
      <c r="AO27" s="1300"/>
      <c r="AP27" s="1300"/>
      <c r="AQ27" s="1383">
        <f>SUM(AJ27:AP27)</f>
        <v>0</v>
      </c>
      <c r="AS27" s="1322"/>
      <c r="AT27" s="1447"/>
      <c r="AU27" s="1447"/>
      <c r="AV27" s="1447"/>
    </row>
    <row r="28" spans="1:48" ht="6.75" customHeight="1">
      <c r="A28" s="14"/>
      <c r="B28" s="1454"/>
      <c r="C28" s="1313"/>
      <c r="D28" s="1300"/>
      <c r="E28" s="1300"/>
      <c r="F28" s="1300"/>
      <c r="G28" s="1300"/>
      <c r="H28" s="1300"/>
      <c r="I28" s="1313"/>
      <c r="J28" s="1300"/>
      <c r="K28" s="1300"/>
      <c r="L28" s="1300"/>
      <c r="M28" s="1300"/>
      <c r="N28" s="1300"/>
      <c r="O28" s="1373"/>
      <c r="P28" s="1300"/>
      <c r="Q28" s="1300"/>
      <c r="R28" s="1300"/>
      <c r="S28" s="1300"/>
      <c r="T28" s="1300"/>
      <c r="U28" s="1300"/>
      <c r="V28" s="1300"/>
      <c r="W28" s="1300"/>
      <c r="X28" s="1300"/>
      <c r="Y28" s="1300"/>
      <c r="Z28" s="1300"/>
      <c r="AA28" s="1322"/>
      <c r="AB28" s="1332"/>
      <c r="AC28" s="1300"/>
      <c r="AD28" s="1300"/>
      <c r="AE28" s="1300"/>
      <c r="AF28" s="1300"/>
      <c r="AG28" s="1300"/>
      <c r="AH28" s="1300"/>
      <c r="AI28" s="1383"/>
      <c r="AJ28" s="1300"/>
      <c r="AK28" s="1300"/>
      <c r="AL28" s="1300"/>
      <c r="AM28" s="1300"/>
      <c r="AN28" s="1300"/>
      <c r="AO28" s="1300"/>
      <c r="AP28" s="1300"/>
      <c r="AQ28" s="1383"/>
      <c r="AS28" s="1322"/>
      <c r="AT28" s="1447"/>
      <c r="AU28" s="1447"/>
      <c r="AV28" s="1447"/>
    </row>
    <row r="29" spans="1:48" ht="13.5">
      <c r="A29" s="1298" t="s">
        <v>683</v>
      </c>
      <c r="B29" s="1323">
        <f>SUM(B30:B38)</f>
        <v>299045495.44</v>
      </c>
      <c r="C29" s="1314">
        <f t="shared" ref="C29:H29" si="26">SUM(C30:C38)</f>
        <v>125260965.44</v>
      </c>
      <c r="D29" s="1302">
        <f t="shared" si="26"/>
        <v>0</v>
      </c>
      <c r="E29" s="1302">
        <f t="shared" si="26"/>
        <v>125260965.44</v>
      </c>
      <c r="F29" s="1302">
        <f t="shared" si="26"/>
        <v>0</v>
      </c>
      <c r="G29" s="1302">
        <f t="shared" si="26"/>
        <v>0</v>
      </c>
      <c r="H29" s="1302">
        <f t="shared" si="26"/>
        <v>0</v>
      </c>
      <c r="I29" s="1314">
        <f t="shared" ref="I29:O29" si="27">SUM(I30:I38)</f>
        <v>73784530</v>
      </c>
      <c r="J29" s="1302">
        <f t="shared" si="27"/>
        <v>27000000</v>
      </c>
      <c r="K29" s="1302">
        <f t="shared" si="27"/>
        <v>3240000</v>
      </c>
      <c r="L29" s="1302">
        <f t="shared" si="27"/>
        <v>0</v>
      </c>
      <c r="M29" s="1302">
        <f t="shared" si="27"/>
        <v>0</v>
      </c>
      <c r="N29" s="1302">
        <f t="shared" si="27"/>
        <v>0</v>
      </c>
      <c r="O29" s="1375">
        <f t="shared" si="27"/>
        <v>30240000</v>
      </c>
      <c r="P29" s="1302">
        <f t="shared" ref="P29:AE29" si="28">SUM(P30:P38)</f>
        <v>1250000</v>
      </c>
      <c r="Q29" s="1302">
        <f>SUM(Q30:Q38)</f>
        <v>5100000</v>
      </c>
      <c r="R29" s="1302">
        <f>SUM(R30:R38)</f>
        <v>0</v>
      </c>
      <c r="S29" s="1302">
        <f>SUM(S30:S38)</f>
        <v>0</v>
      </c>
      <c r="T29" s="1302">
        <f>SUM(T30:T38)</f>
        <v>0</v>
      </c>
      <c r="U29" s="1302">
        <f t="shared" si="28"/>
        <v>0</v>
      </c>
      <c r="V29" s="1302">
        <f t="shared" si="28"/>
        <v>0</v>
      </c>
      <c r="W29" s="1302">
        <f t="shared" si="28"/>
        <v>0</v>
      </c>
      <c r="X29" s="1302">
        <f t="shared" si="28"/>
        <v>0</v>
      </c>
      <c r="Y29" s="1302">
        <f t="shared" si="28"/>
        <v>0</v>
      </c>
      <c r="Z29" s="1302">
        <f t="shared" si="28"/>
        <v>0</v>
      </c>
      <c r="AA29" s="1325">
        <f t="shared" si="28"/>
        <v>0</v>
      </c>
      <c r="AB29" s="1333">
        <f t="shared" si="28"/>
        <v>6350000</v>
      </c>
      <c r="AC29" s="1302">
        <f t="shared" si="28"/>
        <v>5400000</v>
      </c>
      <c r="AD29" s="1302">
        <f t="shared" si="28"/>
        <v>2000000</v>
      </c>
      <c r="AE29" s="1302">
        <f t="shared" si="28"/>
        <v>5400000</v>
      </c>
      <c r="AF29" s="1302">
        <f t="shared" ref="AF29:AK29" si="29">SUM(AF30:AF38)</f>
        <v>3994530</v>
      </c>
      <c r="AG29" s="1302">
        <f t="shared" si="29"/>
        <v>4400000</v>
      </c>
      <c r="AH29" s="1302">
        <f t="shared" si="29"/>
        <v>16000000</v>
      </c>
      <c r="AI29" s="1385">
        <f t="shared" si="29"/>
        <v>37194530</v>
      </c>
      <c r="AJ29" s="1302">
        <f t="shared" si="29"/>
        <v>0</v>
      </c>
      <c r="AK29" s="1302">
        <f t="shared" si="29"/>
        <v>0</v>
      </c>
      <c r="AL29" s="1302">
        <f t="shared" ref="AL29:AT29" si="30">SUM(AL30:AL38)</f>
        <v>0</v>
      </c>
      <c r="AM29" s="1302">
        <f t="shared" si="30"/>
        <v>0</v>
      </c>
      <c r="AN29" s="1302">
        <f>SUM(AN30:AN38)</f>
        <v>0</v>
      </c>
      <c r="AO29" s="1302">
        <f t="shared" si="30"/>
        <v>0</v>
      </c>
      <c r="AP29" s="1302">
        <f t="shared" si="30"/>
        <v>0</v>
      </c>
      <c r="AQ29" s="1385">
        <f t="shared" si="30"/>
        <v>0</v>
      </c>
      <c r="AS29" s="1325">
        <f t="shared" si="30"/>
        <v>0</v>
      </c>
      <c r="AT29" s="1449">
        <f t="shared" si="30"/>
        <v>50000000</v>
      </c>
      <c r="AU29" s="1449">
        <f>SUM(AU30:AU38)</f>
        <v>20000000</v>
      </c>
      <c r="AV29" s="1449">
        <f>SUM(AV30:AV38)</f>
        <v>30000000</v>
      </c>
    </row>
    <row r="30" spans="1:48" ht="13.5">
      <c r="A30" s="14" t="s">
        <v>1528</v>
      </c>
      <c r="B30" s="1318">
        <f t="shared" ref="B30:B38" si="31">+C30+I30+AS30+AT30</f>
        <v>199045495.44</v>
      </c>
      <c r="C30" s="1309">
        <f t="shared" ref="C30:C38" si="32">SUM(D30:H30)</f>
        <v>125260965.44</v>
      </c>
      <c r="D30" s="1300">
        <v>0</v>
      </c>
      <c r="E30" s="1300">
        <v>125260965.44</v>
      </c>
      <c r="F30" s="1300"/>
      <c r="G30" s="1300"/>
      <c r="H30" s="1300">
        <v>0</v>
      </c>
      <c r="I30" s="1309">
        <f>+O30+AB30+AI30+AQ30</f>
        <v>73784530</v>
      </c>
      <c r="J30" s="1300">
        <v>27000000</v>
      </c>
      <c r="K30" s="1300">
        <v>3240000</v>
      </c>
      <c r="L30" s="1300"/>
      <c r="M30" s="1300"/>
      <c r="N30" s="1300"/>
      <c r="O30" s="1372">
        <f>SUM(J30:N30)</f>
        <v>30240000</v>
      </c>
      <c r="P30" s="1300">
        <v>1250000</v>
      </c>
      <c r="Q30" s="1300">
        <v>5100000</v>
      </c>
      <c r="R30" s="1300"/>
      <c r="S30" s="1300"/>
      <c r="T30" s="1300"/>
      <c r="U30" s="1300"/>
      <c r="V30" s="1300"/>
      <c r="W30" s="1300"/>
      <c r="X30" s="1300"/>
      <c r="Y30" s="1300"/>
      <c r="Z30" s="1300"/>
      <c r="AA30" s="1322"/>
      <c r="AB30" s="1331">
        <f t="shared" ref="AB30:AB38" si="33">SUM(P30:Z30)</f>
        <v>6350000</v>
      </c>
      <c r="AC30" s="1300">
        <v>5400000</v>
      </c>
      <c r="AD30" s="1300">
        <v>2000000</v>
      </c>
      <c r="AE30" s="1300">
        <v>5400000</v>
      </c>
      <c r="AF30" s="1300">
        <v>3994530</v>
      </c>
      <c r="AG30" s="1300">
        <v>4400000</v>
      </c>
      <c r="AH30" s="1300">
        <v>16000000</v>
      </c>
      <c r="AI30" s="1382">
        <f>SUM(AC30:AH30)</f>
        <v>37194530</v>
      </c>
      <c r="AJ30" s="1300"/>
      <c r="AK30" s="1300"/>
      <c r="AL30" s="1300"/>
      <c r="AM30" s="1300"/>
      <c r="AN30" s="1300"/>
      <c r="AO30" s="1300"/>
      <c r="AP30" s="1300"/>
      <c r="AQ30" s="1383">
        <f>SUM(AJ30:AP30)</f>
        <v>0</v>
      </c>
      <c r="AS30" s="1322"/>
      <c r="AT30" s="1447"/>
      <c r="AU30" s="1447"/>
      <c r="AV30" s="1447"/>
    </row>
    <row r="31" spans="1:48" ht="13.5">
      <c r="A31" s="129" t="s">
        <v>775</v>
      </c>
      <c r="B31" s="1318">
        <f t="shared" si="31"/>
        <v>0</v>
      </c>
      <c r="C31" s="1309">
        <f t="shared" si="32"/>
        <v>0</v>
      </c>
      <c r="D31" s="1300"/>
      <c r="E31" s="1300">
        <f>+'MAT- EQ ADM'!CD62</f>
        <v>0</v>
      </c>
      <c r="F31" s="1300"/>
      <c r="G31" s="1300"/>
      <c r="H31" s="1300"/>
      <c r="I31" s="1309"/>
      <c r="J31" s="1300"/>
      <c r="K31" s="1300"/>
      <c r="L31" s="1300"/>
      <c r="M31" s="1300"/>
      <c r="N31" s="1300"/>
      <c r="O31" s="1372"/>
      <c r="P31" s="1300"/>
      <c r="Q31" s="1300"/>
      <c r="R31" s="1300"/>
      <c r="S31" s="1300"/>
      <c r="T31" s="1300"/>
      <c r="U31" s="1300"/>
      <c r="V31" s="1300"/>
      <c r="W31" s="1300"/>
      <c r="X31" s="1300"/>
      <c r="Y31" s="1300"/>
      <c r="Z31" s="1300"/>
      <c r="AA31" s="1322"/>
      <c r="AB31" s="1331">
        <f t="shared" si="33"/>
        <v>0</v>
      </c>
      <c r="AC31" s="1300"/>
      <c r="AD31" s="1300"/>
      <c r="AE31" s="1300"/>
      <c r="AF31" s="1300"/>
      <c r="AG31" s="1300"/>
      <c r="AH31" s="1300"/>
      <c r="AI31" s="1382"/>
      <c r="AJ31" s="1300"/>
      <c r="AK31" s="1300"/>
      <c r="AL31" s="1300"/>
      <c r="AM31" s="1300"/>
      <c r="AN31" s="1300"/>
      <c r="AO31" s="1300"/>
      <c r="AP31" s="1300"/>
      <c r="AQ31" s="1383"/>
      <c r="AS31" s="1322"/>
      <c r="AT31" s="1447"/>
      <c r="AU31" s="1447"/>
      <c r="AV31" s="1447"/>
    </row>
    <row r="32" spans="1:48" ht="13.5">
      <c r="A32" s="129" t="s">
        <v>1550</v>
      </c>
      <c r="B32" s="1318">
        <f>+C32+I32+AS32+AT32+AU32+AV32</f>
        <v>15000000</v>
      </c>
      <c r="C32" s="1309"/>
      <c r="D32" s="1300"/>
      <c r="E32" s="1300"/>
      <c r="F32" s="1300"/>
      <c r="G32" s="1300"/>
      <c r="H32" s="1300"/>
      <c r="I32" s="1309"/>
      <c r="J32" s="1300"/>
      <c r="K32" s="1300"/>
      <c r="L32" s="1300"/>
      <c r="M32" s="1300"/>
      <c r="N32" s="1300"/>
      <c r="O32" s="1372"/>
      <c r="P32" s="1300"/>
      <c r="Q32" s="1300"/>
      <c r="R32" s="1300"/>
      <c r="S32" s="1300"/>
      <c r="T32" s="1300"/>
      <c r="U32" s="1300"/>
      <c r="V32" s="1300"/>
      <c r="W32" s="1300"/>
      <c r="X32" s="1300"/>
      <c r="Y32" s="1300"/>
      <c r="Z32" s="1300"/>
      <c r="AA32" s="1322"/>
      <c r="AB32" s="1331"/>
      <c r="AC32" s="1300"/>
      <c r="AD32" s="1300"/>
      <c r="AE32" s="1300"/>
      <c r="AF32" s="1300"/>
      <c r="AG32" s="1300"/>
      <c r="AH32" s="1300"/>
      <c r="AI32" s="1382"/>
      <c r="AJ32" s="1300"/>
      <c r="AK32" s="1300"/>
      <c r="AL32" s="1300"/>
      <c r="AM32" s="1300"/>
      <c r="AN32" s="1300"/>
      <c r="AO32" s="1300"/>
      <c r="AP32" s="1300"/>
      <c r="AQ32" s="1383"/>
      <c r="AS32" s="1322"/>
      <c r="AT32" s="1447"/>
      <c r="AU32" s="1447"/>
      <c r="AV32" s="1447">
        <v>15000000</v>
      </c>
    </row>
    <row r="33" spans="1:48" ht="13.5">
      <c r="A33" s="1303" t="s">
        <v>1552</v>
      </c>
      <c r="B33" s="1318">
        <f>+C33+I33+AS33+AT33+AU33+AV33</f>
        <v>85000000</v>
      </c>
      <c r="C33" s="1309">
        <f t="shared" si="32"/>
        <v>0</v>
      </c>
      <c r="D33" s="1300"/>
      <c r="E33" s="1300"/>
      <c r="F33" s="1300"/>
      <c r="G33" s="1300"/>
      <c r="H33" s="1300"/>
      <c r="I33" s="1309">
        <f>+O33+AB33+AI33+AQ33</f>
        <v>0</v>
      </c>
      <c r="J33" s="1300"/>
      <c r="K33" s="1300"/>
      <c r="L33" s="1300"/>
      <c r="M33" s="1300"/>
      <c r="N33" s="1300"/>
      <c r="O33" s="1372"/>
      <c r="P33" s="1300"/>
      <c r="Q33" s="1300"/>
      <c r="R33" s="1300"/>
      <c r="S33" s="1300"/>
      <c r="T33" s="1300"/>
      <c r="U33" s="1300"/>
      <c r="V33" s="1300"/>
      <c r="W33" s="1300"/>
      <c r="X33" s="1300"/>
      <c r="Y33" s="1300"/>
      <c r="Z33" s="1300"/>
      <c r="AA33" s="1322"/>
      <c r="AB33" s="1331">
        <f t="shared" si="33"/>
        <v>0</v>
      </c>
      <c r="AC33" s="1300"/>
      <c r="AD33" s="1300"/>
      <c r="AE33" s="1300"/>
      <c r="AF33" s="1300"/>
      <c r="AG33" s="1300"/>
      <c r="AH33" s="1300"/>
      <c r="AI33" s="1382"/>
      <c r="AJ33" s="1300"/>
      <c r="AK33" s="1300"/>
      <c r="AL33" s="1300"/>
      <c r="AM33" s="1300"/>
      <c r="AN33" s="1300"/>
      <c r="AO33" s="1300"/>
      <c r="AP33" s="1300"/>
      <c r="AQ33" s="1383">
        <f>SUM(AJ33:AP33)</f>
        <v>0</v>
      </c>
      <c r="AS33" s="1322">
        <f>+'MAT- EQ ADM'!AE191</f>
        <v>0</v>
      </c>
      <c r="AT33" s="1447">
        <v>50000000</v>
      </c>
      <c r="AU33" s="1447">
        <v>20000000</v>
      </c>
      <c r="AV33" s="1447">
        <v>15000000</v>
      </c>
    </row>
    <row r="34" spans="1:48" ht="13.5">
      <c r="A34" s="1303" t="s">
        <v>1572</v>
      </c>
      <c r="B34" s="1318">
        <f t="shared" si="31"/>
        <v>0</v>
      </c>
      <c r="C34" s="1309">
        <f t="shared" si="32"/>
        <v>0</v>
      </c>
      <c r="D34" s="1300"/>
      <c r="E34" s="1300"/>
      <c r="F34" s="1300"/>
      <c r="G34" s="1300"/>
      <c r="H34" s="1300"/>
      <c r="I34" s="1309">
        <f>+O34+AB34+AI34+AQ34</f>
        <v>0</v>
      </c>
      <c r="J34" s="1300"/>
      <c r="K34" s="1300"/>
      <c r="L34" s="1300"/>
      <c r="M34" s="1300"/>
      <c r="N34" s="1300"/>
      <c r="O34" s="1372"/>
      <c r="P34" s="1300"/>
      <c r="Q34" s="1300"/>
      <c r="R34" s="1300"/>
      <c r="S34" s="1300"/>
      <c r="T34" s="1300"/>
      <c r="U34" s="1300"/>
      <c r="V34" s="1300"/>
      <c r="W34" s="1300"/>
      <c r="X34" s="1300"/>
      <c r="Y34" s="1300"/>
      <c r="Z34" s="1300"/>
      <c r="AA34" s="1322"/>
      <c r="AB34" s="1331">
        <f t="shared" si="33"/>
        <v>0</v>
      </c>
      <c r="AC34" s="1300"/>
      <c r="AD34" s="1300"/>
      <c r="AE34" s="1300"/>
      <c r="AF34" s="1300"/>
      <c r="AG34" s="1300"/>
      <c r="AH34" s="1300"/>
      <c r="AI34" s="1382"/>
      <c r="AJ34" s="1300"/>
      <c r="AK34" s="1300"/>
      <c r="AL34" s="1300"/>
      <c r="AM34" s="1300"/>
      <c r="AN34" s="1300"/>
      <c r="AO34" s="1300"/>
      <c r="AP34" s="1300"/>
      <c r="AQ34" s="1383"/>
      <c r="AS34" s="1322"/>
      <c r="AT34" s="1447"/>
      <c r="AU34" s="1447"/>
      <c r="AV34" s="1447"/>
    </row>
    <row r="35" spans="1:48" ht="13.5">
      <c r="A35" s="1303" t="s">
        <v>1576</v>
      </c>
      <c r="B35" s="1318">
        <f t="shared" si="31"/>
        <v>0</v>
      </c>
      <c r="C35" s="1309">
        <f t="shared" si="32"/>
        <v>0</v>
      </c>
      <c r="D35" s="1300"/>
      <c r="E35" s="1300"/>
      <c r="F35" s="1300"/>
      <c r="G35" s="1300"/>
      <c r="H35" s="1300"/>
      <c r="I35" s="1309">
        <f>+O35+AB35+AI35+AQ35</f>
        <v>0</v>
      </c>
      <c r="J35" s="1300"/>
      <c r="K35" s="1300"/>
      <c r="L35" s="1300"/>
      <c r="M35" s="1300"/>
      <c r="N35" s="1300"/>
      <c r="O35" s="1372"/>
      <c r="P35" s="1300"/>
      <c r="Q35" s="1300"/>
      <c r="R35" s="1300"/>
      <c r="S35" s="1300"/>
      <c r="T35" s="1300"/>
      <c r="U35" s="1300"/>
      <c r="V35" s="1300"/>
      <c r="W35" s="1300"/>
      <c r="X35" s="1300"/>
      <c r="Y35" s="1300"/>
      <c r="Z35" s="1300"/>
      <c r="AA35" s="1322"/>
      <c r="AB35" s="1331">
        <f t="shared" si="33"/>
        <v>0</v>
      </c>
      <c r="AC35" s="1300"/>
      <c r="AD35" s="1300"/>
      <c r="AE35" s="1300"/>
      <c r="AF35" s="1300"/>
      <c r="AG35" s="1300"/>
      <c r="AH35" s="1300"/>
      <c r="AI35" s="1382"/>
      <c r="AJ35" s="1300"/>
      <c r="AK35" s="1300"/>
      <c r="AL35" s="1300"/>
      <c r="AM35" s="1300"/>
      <c r="AN35" s="1300"/>
      <c r="AO35" s="1300"/>
      <c r="AP35" s="1300"/>
      <c r="AQ35" s="1383"/>
      <c r="AS35" s="1322"/>
      <c r="AT35" s="1447"/>
      <c r="AU35" s="1447"/>
      <c r="AV35" s="1447"/>
    </row>
    <row r="36" spans="1:48" ht="13.5">
      <c r="A36" s="1303" t="s">
        <v>1582</v>
      </c>
      <c r="B36" s="1318">
        <f t="shared" si="31"/>
        <v>0</v>
      </c>
      <c r="C36" s="1309">
        <f t="shared" si="32"/>
        <v>0</v>
      </c>
      <c r="D36" s="1300"/>
      <c r="E36" s="1300">
        <f>+'MAT- EQ ADM'!CD163</f>
        <v>0</v>
      </c>
      <c r="F36" s="1300"/>
      <c r="G36" s="1300"/>
      <c r="H36" s="1300"/>
      <c r="I36" s="1309">
        <f>+O36+AB36+AI36+AQ36</f>
        <v>0</v>
      </c>
      <c r="J36" s="1300"/>
      <c r="K36" s="1300"/>
      <c r="L36" s="1300"/>
      <c r="M36" s="1300"/>
      <c r="N36" s="1300"/>
      <c r="O36" s="1372"/>
      <c r="P36" s="1300"/>
      <c r="Q36" s="1300"/>
      <c r="R36" s="1300"/>
      <c r="S36" s="1300"/>
      <c r="T36" s="1300"/>
      <c r="U36" s="1300"/>
      <c r="V36" s="1300"/>
      <c r="W36" s="1300"/>
      <c r="X36" s="1300"/>
      <c r="Y36" s="1300"/>
      <c r="Z36" s="1300"/>
      <c r="AA36" s="1322"/>
      <c r="AB36" s="1331"/>
      <c r="AC36" s="1300"/>
      <c r="AD36" s="1300"/>
      <c r="AE36" s="1300"/>
      <c r="AF36" s="1300"/>
      <c r="AG36" s="1300"/>
      <c r="AH36" s="1300"/>
      <c r="AI36" s="1382"/>
      <c r="AJ36" s="1300"/>
      <c r="AK36" s="1300"/>
      <c r="AL36" s="1300"/>
      <c r="AM36" s="1300"/>
      <c r="AN36" s="1300"/>
      <c r="AO36" s="1300"/>
      <c r="AP36" s="1300"/>
      <c r="AQ36" s="1383"/>
      <c r="AS36" s="1322"/>
      <c r="AT36" s="1447"/>
      <c r="AU36" s="1447"/>
      <c r="AV36" s="1447"/>
    </row>
    <row r="37" spans="1:48" ht="13.5">
      <c r="A37" s="1303" t="s">
        <v>766</v>
      </c>
      <c r="B37" s="1318">
        <f t="shared" si="31"/>
        <v>0</v>
      </c>
      <c r="C37" s="1309">
        <f t="shared" si="32"/>
        <v>0</v>
      </c>
      <c r="D37" s="1300"/>
      <c r="E37" s="1300"/>
      <c r="F37" s="1300"/>
      <c r="G37" s="1300">
        <f>+'MAT- EQ ADM'!CM195</f>
        <v>0</v>
      </c>
      <c r="H37" s="1300"/>
      <c r="I37" s="1309"/>
      <c r="J37" s="1300"/>
      <c r="K37" s="1300"/>
      <c r="L37" s="1300"/>
      <c r="M37" s="1300"/>
      <c r="N37" s="1300"/>
      <c r="O37" s="1372"/>
      <c r="P37" s="1300"/>
      <c r="Q37" s="1300"/>
      <c r="R37" s="1300"/>
      <c r="S37" s="1300"/>
      <c r="T37" s="1300"/>
      <c r="U37" s="1300"/>
      <c r="V37" s="1300"/>
      <c r="W37" s="1300"/>
      <c r="X37" s="1300"/>
      <c r="Y37" s="1300"/>
      <c r="Z37" s="1300"/>
      <c r="AA37" s="1322"/>
      <c r="AB37" s="1331">
        <f t="shared" si="33"/>
        <v>0</v>
      </c>
      <c r="AC37" s="1300"/>
      <c r="AD37" s="1300"/>
      <c r="AE37" s="1300"/>
      <c r="AF37" s="1300"/>
      <c r="AG37" s="1300"/>
      <c r="AH37" s="1300"/>
      <c r="AI37" s="1382"/>
      <c r="AJ37" s="1300"/>
      <c r="AK37" s="1300"/>
      <c r="AL37" s="1300"/>
      <c r="AM37" s="1300"/>
      <c r="AN37" s="1300"/>
      <c r="AO37" s="1300"/>
      <c r="AP37" s="1300"/>
      <c r="AQ37" s="1383"/>
      <c r="AS37" s="1322"/>
      <c r="AT37" s="1447"/>
      <c r="AU37" s="1447"/>
      <c r="AV37" s="1447"/>
    </row>
    <row r="38" spans="1:48" ht="13.5">
      <c r="A38" s="1303" t="s">
        <v>1568</v>
      </c>
      <c r="B38" s="1318">
        <f t="shared" si="31"/>
        <v>0</v>
      </c>
      <c r="C38" s="1309">
        <f t="shared" si="32"/>
        <v>0</v>
      </c>
      <c r="D38" s="1300">
        <v>0</v>
      </c>
      <c r="E38" s="1300"/>
      <c r="F38" s="1300"/>
      <c r="G38" s="1300"/>
      <c r="H38" s="1300">
        <v>0</v>
      </c>
      <c r="I38" s="1309">
        <f>+O38+AB38+AI38+AQ38</f>
        <v>0</v>
      </c>
      <c r="J38" s="1300"/>
      <c r="K38" s="1300"/>
      <c r="L38" s="1300"/>
      <c r="M38" s="1300"/>
      <c r="N38" s="1300"/>
      <c r="O38" s="1372">
        <f>SUM(J38:N38)</f>
        <v>0</v>
      </c>
      <c r="P38" s="1300"/>
      <c r="Q38" s="1300"/>
      <c r="R38" s="1300"/>
      <c r="S38" s="1300"/>
      <c r="T38" s="1300"/>
      <c r="U38" s="1300"/>
      <c r="V38" s="1300"/>
      <c r="W38" s="1300"/>
      <c r="X38" s="1300"/>
      <c r="Y38" s="1300"/>
      <c r="Z38" s="1300"/>
      <c r="AA38" s="1322"/>
      <c r="AB38" s="1331">
        <f t="shared" si="33"/>
        <v>0</v>
      </c>
      <c r="AC38" s="1300"/>
      <c r="AD38" s="1300">
        <v>0</v>
      </c>
      <c r="AE38" s="1300">
        <v>0</v>
      </c>
      <c r="AF38" s="1300">
        <v>0</v>
      </c>
      <c r="AG38" s="1300"/>
      <c r="AH38" s="1300"/>
      <c r="AI38" s="1382">
        <f>SUM(AC38:AH38)</f>
        <v>0</v>
      </c>
      <c r="AJ38" s="1300"/>
      <c r="AK38" s="1300"/>
      <c r="AL38" s="1300"/>
      <c r="AM38" s="1300"/>
      <c r="AN38" s="1300"/>
      <c r="AO38" s="1300"/>
      <c r="AP38" s="1300"/>
      <c r="AQ38" s="1383">
        <f>SUM(AJ38:AP38)</f>
        <v>0</v>
      </c>
      <c r="AS38" s="1322"/>
      <c r="AT38" s="1447"/>
      <c r="AU38" s="1447"/>
      <c r="AV38" s="1447"/>
    </row>
    <row r="39" spans="1:48" ht="13.5">
      <c r="A39" s="842" t="s">
        <v>1598</v>
      </c>
      <c r="B39" s="1323">
        <f t="shared" ref="B39:I39" si="34">SUM(B40:B46)</f>
        <v>90000000</v>
      </c>
      <c r="C39" s="1314">
        <f t="shared" si="34"/>
        <v>0</v>
      </c>
      <c r="D39" s="1302">
        <f t="shared" si="34"/>
        <v>0</v>
      </c>
      <c r="E39" s="1302">
        <f t="shared" si="34"/>
        <v>0</v>
      </c>
      <c r="F39" s="1302">
        <f t="shared" si="34"/>
        <v>0</v>
      </c>
      <c r="G39" s="1302">
        <f t="shared" si="34"/>
        <v>0</v>
      </c>
      <c r="H39" s="1302">
        <f t="shared" si="34"/>
        <v>0</v>
      </c>
      <c r="I39" s="1314">
        <f t="shared" si="34"/>
        <v>0</v>
      </c>
      <c r="J39" s="1302">
        <f t="shared" ref="J39:Z39" si="35">SUM(J41:J46)</f>
        <v>0</v>
      </c>
      <c r="K39" s="1302">
        <f t="shared" si="35"/>
        <v>0</v>
      </c>
      <c r="L39" s="1302">
        <f t="shared" si="35"/>
        <v>0</v>
      </c>
      <c r="M39" s="1302">
        <f t="shared" si="35"/>
        <v>0</v>
      </c>
      <c r="N39" s="1302">
        <f t="shared" si="35"/>
        <v>0</v>
      </c>
      <c r="O39" s="1374">
        <f>SUM(O41)</f>
        <v>0</v>
      </c>
      <c r="P39" s="1302">
        <f t="shared" si="35"/>
        <v>0</v>
      </c>
      <c r="Q39" s="1302">
        <f t="shared" si="35"/>
        <v>0</v>
      </c>
      <c r="R39" s="1302">
        <f t="shared" si="35"/>
        <v>0</v>
      </c>
      <c r="S39" s="1302">
        <f t="shared" si="35"/>
        <v>0</v>
      </c>
      <c r="T39" s="1302">
        <f t="shared" si="35"/>
        <v>0</v>
      </c>
      <c r="U39" s="1302">
        <f t="shared" si="35"/>
        <v>0</v>
      </c>
      <c r="V39" s="1302">
        <f t="shared" si="35"/>
        <v>0</v>
      </c>
      <c r="W39" s="1302">
        <f t="shared" si="35"/>
        <v>0</v>
      </c>
      <c r="X39" s="1302">
        <f t="shared" si="35"/>
        <v>0</v>
      </c>
      <c r="Y39" s="1302">
        <f t="shared" si="35"/>
        <v>0</v>
      </c>
      <c r="Z39" s="1302">
        <f t="shared" si="35"/>
        <v>0</v>
      </c>
      <c r="AA39" s="1323">
        <f>SUM(AA41)</f>
        <v>0</v>
      </c>
      <c r="AB39" s="1314">
        <f>SUM(AB41)</f>
        <v>0</v>
      </c>
      <c r="AC39" s="1302">
        <f t="shared" ref="AC39:AH39" si="36">SUM(AC41:AC46)</f>
        <v>0</v>
      </c>
      <c r="AD39" s="1302">
        <f t="shared" si="36"/>
        <v>0</v>
      </c>
      <c r="AE39" s="1302">
        <f t="shared" si="36"/>
        <v>0</v>
      </c>
      <c r="AF39" s="1302">
        <f t="shared" si="36"/>
        <v>0</v>
      </c>
      <c r="AG39" s="1302">
        <f t="shared" si="36"/>
        <v>0</v>
      </c>
      <c r="AH39" s="1302">
        <f t="shared" si="36"/>
        <v>0</v>
      </c>
      <c r="AI39" s="1384">
        <f>SUM(AI41:AI46)</f>
        <v>0</v>
      </c>
      <c r="AJ39" s="1302">
        <f t="shared" ref="AJ39:AP39" si="37">SUM(AJ41:AJ46)</f>
        <v>0</v>
      </c>
      <c r="AK39" s="1302">
        <f t="shared" si="37"/>
        <v>0</v>
      </c>
      <c r="AL39" s="1302">
        <f t="shared" si="37"/>
        <v>0</v>
      </c>
      <c r="AM39" s="1302">
        <f t="shared" si="37"/>
        <v>0</v>
      </c>
      <c r="AN39" s="1302">
        <f t="shared" si="37"/>
        <v>0</v>
      </c>
      <c r="AO39" s="1302">
        <f t="shared" si="37"/>
        <v>0</v>
      </c>
      <c r="AP39" s="1302">
        <f t="shared" si="37"/>
        <v>0</v>
      </c>
      <c r="AQ39" s="1384">
        <f>SUM(AQ41:AQ46)</f>
        <v>0</v>
      </c>
      <c r="AS39" s="1384">
        <f>SUM(AS41:AS46)</f>
        <v>0</v>
      </c>
      <c r="AT39" s="1448">
        <f>SUM(AT41)</f>
        <v>50000000</v>
      </c>
      <c r="AU39" s="1448">
        <f>SUM(AU41)</f>
        <v>0</v>
      </c>
      <c r="AV39" s="1448">
        <f>SUM(AV41)</f>
        <v>40000000</v>
      </c>
    </row>
    <row r="40" spans="1:48" s="334" customFormat="1" ht="13.5">
      <c r="A40" s="2119" t="s">
        <v>10</v>
      </c>
      <c r="B40" s="1318">
        <f>+C40+I40+AS40+AT40+AU40+AV40</f>
        <v>0</v>
      </c>
      <c r="C40" s="1309">
        <f t="shared" ref="C40:C46" si="38">SUM(D40:H40)</f>
        <v>0</v>
      </c>
      <c r="D40" s="2116"/>
      <c r="E40" s="2116">
        <v>0</v>
      </c>
      <c r="F40" s="2116"/>
      <c r="G40" s="2116"/>
      <c r="H40" s="2116"/>
      <c r="I40" s="2117"/>
      <c r="J40" s="2118"/>
      <c r="K40" s="2118"/>
      <c r="L40" s="2118"/>
      <c r="M40" s="2118"/>
      <c r="N40" s="2118"/>
      <c r="O40" s="2117"/>
      <c r="P40" s="2116"/>
      <c r="Q40" s="2116"/>
      <c r="R40" s="2116"/>
      <c r="S40" s="2116"/>
      <c r="T40" s="2116"/>
      <c r="U40" s="2116"/>
      <c r="V40" s="2116"/>
      <c r="W40" s="2116"/>
      <c r="X40" s="2116"/>
      <c r="Y40" s="2116"/>
      <c r="Z40" s="2116"/>
      <c r="AA40" s="2117"/>
      <c r="AB40" s="2117"/>
      <c r="AC40" s="2116"/>
      <c r="AD40" s="2116"/>
      <c r="AE40" s="2116"/>
      <c r="AF40" s="2116"/>
      <c r="AG40" s="2116"/>
      <c r="AH40" s="2116"/>
      <c r="AI40" s="2117"/>
      <c r="AJ40" s="2116"/>
      <c r="AK40" s="2116"/>
      <c r="AL40" s="2116"/>
      <c r="AM40" s="2116"/>
      <c r="AN40" s="2116"/>
      <c r="AO40" s="2116"/>
      <c r="AP40" s="2116"/>
      <c r="AQ40" s="2117"/>
      <c r="AS40" s="2117"/>
      <c r="AT40" s="2117"/>
      <c r="AU40" s="2117"/>
      <c r="AV40" s="2117"/>
    </row>
    <row r="41" spans="1:48" ht="13.5">
      <c r="A41" s="1392" t="s">
        <v>653</v>
      </c>
      <c r="B41" s="1318">
        <f>+C41+I41+AS41+AT41+AU41+AV41</f>
        <v>90000000</v>
      </c>
      <c r="C41" s="1309">
        <f t="shared" si="38"/>
        <v>0</v>
      </c>
      <c r="D41" s="1387"/>
      <c r="E41" s="1387"/>
      <c r="F41" s="1387">
        <v>0</v>
      </c>
      <c r="G41" s="1387"/>
      <c r="H41" s="1387">
        <v>0</v>
      </c>
      <c r="I41" s="1386">
        <f t="shared" ref="I41:I46" si="39">+O41+AB41+AI41+AQ41</f>
        <v>0</v>
      </c>
      <c r="J41" s="16"/>
      <c r="K41" s="16"/>
      <c r="L41" s="16"/>
      <c r="M41" s="16"/>
      <c r="N41" s="16">
        <v>0</v>
      </c>
      <c r="O41" s="1388">
        <f>SUM(J41:N41)</f>
        <v>0</v>
      </c>
      <c r="P41" s="1387">
        <v>0</v>
      </c>
      <c r="Q41" s="1387">
        <v>0</v>
      </c>
      <c r="R41" s="1387">
        <v>0</v>
      </c>
      <c r="S41" s="1387">
        <v>0</v>
      </c>
      <c r="T41" s="1387">
        <v>0</v>
      </c>
      <c r="U41" s="1387">
        <v>0</v>
      </c>
      <c r="V41" s="1387">
        <v>0</v>
      </c>
      <c r="W41" s="1387">
        <v>0</v>
      </c>
      <c r="X41" s="1387">
        <v>0</v>
      </c>
      <c r="Y41" s="1387">
        <v>0</v>
      </c>
      <c r="Z41" s="1387">
        <v>0</v>
      </c>
      <c r="AA41" s="1389"/>
      <c r="AB41" s="1390">
        <f t="shared" ref="AB41:AB46" si="40">SUM(P41:Z41)</f>
        <v>0</v>
      </c>
      <c r="AC41" s="1387">
        <v>0</v>
      </c>
      <c r="AD41" s="1387">
        <v>0</v>
      </c>
      <c r="AE41" s="1387">
        <v>0</v>
      </c>
      <c r="AF41" s="1387">
        <v>0</v>
      </c>
      <c r="AG41" s="1387">
        <v>0</v>
      </c>
      <c r="AH41" s="1387">
        <v>0</v>
      </c>
      <c r="AI41" s="1391">
        <f t="shared" ref="AI41:AI46" si="41">SUM(AC41:AH41)</f>
        <v>0</v>
      </c>
      <c r="AJ41" s="1387">
        <v>0</v>
      </c>
      <c r="AK41" s="1387">
        <v>0</v>
      </c>
      <c r="AL41" s="1387">
        <v>0</v>
      </c>
      <c r="AM41" s="1387">
        <v>0</v>
      </c>
      <c r="AN41" s="1387">
        <v>0</v>
      </c>
      <c r="AO41" s="1387">
        <v>0</v>
      </c>
      <c r="AP41" s="1387"/>
      <c r="AQ41" s="1395">
        <f t="shared" ref="AQ41:AQ46" si="42">SUM(AJ41:AP41)</f>
        <v>0</v>
      </c>
      <c r="AS41" s="1389"/>
      <c r="AT41" s="1450">
        <v>50000000</v>
      </c>
      <c r="AU41" s="1450"/>
      <c r="AV41" s="1450">
        <v>40000000</v>
      </c>
    </row>
    <row r="42" spans="1:48" ht="13.5">
      <c r="A42" s="1392" t="s">
        <v>1608</v>
      </c>
      <c r="B42" s="1318">
        <f>+C42+I42+AS42+AT42</f>
        <v>0</v>
      </c>
      <c r="C42" s="1309">
        <f t="shared" si="38"/>
        <v>0</v>
      </c>
      <c r="D42" s="1300"/>
      <c r="E42" s="1300">
        <v>0</v>
      </c>
      <c r="F42" s="1300"/>
      <c r="G42" s="1300"/>
      <c r="H42" s="1300">
        <f>+'MAT- EQ ADM'!CP167</f>
        <v>0</v>
      </c>
      <c r="I42" s="1386">
        <f>+O42+AB42+AI42+AQ42</f>
        <v>0</v>
      </c>
      <c r="J42" s="1393"/>
      <c r="K42" s="1393"/>
      <c r="L42" s="147"/>
      <c r="M42" s="147"/>
      <c r="N42" s="147"/>
      <c r="O42" s="1388">
        <f>SUM(J42:N42)</f>
        <v>0</v>
      </c>
      <c r="P42" s="147"/>
      <c r="Q42" s="147"/>
      <c r="R42" s="147"/>
      <c r="S42" s="147"/>
      <c r="T42" s="147"/>
      <c r="U42" s="147"/>
      <c r="V42" s="147"/>
      <c r="W42" s="147"/>
      <c r="X42" s="147"/>
      <c r="Y42" s="147"/>
      <c r="Z42" s="147"/>
      <c r="AA42" s="147"/>
      <c r="AB42" s="1390">
        <f t="shared" si="40"/>
        <v>0</v>
      </c>
      <c r="AC42" s="147"/>
      <c r="AD42" s="147"/>
      <c r="AE42" s="147"/>
      <c r="AF42" s="147"/>
      <c r="AG42" s="147"/>
      <c r="AH42" s="147"/>
      <c r="AI42" s="1391">
        <f t="shared" si="41"/>
        <v>0</v>
      </c>
      <c r="AJ42" s="147"/>
      <c r="AK42" s="147"/>
      <c r="AL42" s="147"/>
      <c r="AM42" s="147"/>
      <c r="AN42" s="147"/>
      <c r="AO42" s="147"/>
      <c r="AP42" s="147"/>
      <c r="AQ42" s="1395">
        <f t="shared" si="42"/>
        <v>0</v>
      </c>
      <c r="AR42" s="147"/>
      <c r="AS42" s="1394"/>
      <c r="AT42" s="1447"/>
      <c r="AU42" s="1447"/>
      <c r="AV42" s="1447"/>
    </row>
    <row r="43" spans="1:48" ht="13.5">
      <c r="A43" s="1392" t="s">
        <v>1195</v>
      </c>
      <c r="B43" s="1318">
        <f>+C43+I43+AS43+AT43</f>
        <v>0</v>
      </c>
      <c r="C43" s="1309">
        <f t="shared" si="38"/>
        <v>0</v>
      </c>
      <c r="D43" s="1300"/>
      <c r="E43" s="1300">
        <v>0</v>
      </c>
      <c r="F43" s="1300"/>
      <c r="G43" s="1300"/>
      <c r="H43" s="1300"/>
      <c r="I43" s="1386">
        <f t="shared" si="39"/>
        <v>0</v>
      </c>
      <c r="J43" s="1393"/>
      <c r="K43" s="1393"/>
      <c r="L43" s="147"/>
      <c r="M43" s="147"/>
      <c r="N43" s="147"/>
      <c r="O43" s="1388">
        <f>SUM(J43:N43)</f>
        <v>0</v>
      </c>
      <c r="P43" s="147"/>
      <c r="Q43" s="147"/>
      <c r="R43" s="147"/>
      <c r="S43" s="147"/>
      <c r="T43" s="147"/>
      <c r="U43" s="147"/>
      <c r="V43" s="147"/>
      <c r="W43" s="147"/>
      <c r="X43" s="147"/>
      <c r="Y43" s="147"/>
      <c r="Z43" s="147"/>
      <c r="AA43" s="147"/>
      <c r="AB43" s="1390">
        <f t="shared" si="40"/>
        <v>0</v>
      </c>
      <c r="AC43" s="147"/>
      <c r="AD43" s="147"/>
      <c r="AE43" s="147"/>
      <c r="AF43" s="147"/>
      <c r="AG43" s="147"/>
      <c r="AH43" s="147"/>
      <c r="AI43" s="1391">
        <f t="shared" si="41"/>
        <v>0</v>
      </c>
      <c r="AJ43" s="147"/>
      <c r="AK43" s="147"/>
      <c r="AL43" s="147"/>
      <c r="AM43" s="147"/>
      <c r="AN43" s="147"/>
      <c r="AO43" s="147"/>
      <c r="AP43" s="147"/>
      <c r="AQ43" s="1395">
        <f t="shared" si="42"/>
        <v>0</v>
      </c>
      <c r="AR43" s="147"/>
      <c r="AS43" s="1394"/>
      <c r="AT43" s="1447"/>
      <c r="AU43" s="1447"/>
      <c r="AV43" s="1447"/>
    </row>
    <row r="44" spans="1:48" ht="13.5">
      <c r="A44" s="1392" t="s">
        <v>1604</v>
      </c>
      <c r="B44" s="1318">
        <f>+C44+I44+AS44+AT44</f>
        <v>0</v>
      </c>
      <c r="C44" s="1309">
        <f t="shared" si="38"/>
        <v>0</v>
      </c>
      <c r="D44" s="1300"/>
      <c r="E44" s="1300">
        <v>0</v>
      </c>
      <c r="F44" s="1300"/>
      <c r="G44" s="1300"/>
      <c r="H44" s="1300">
        <v>0</v>
      </c>
      <c r="I44" s="1386">
        <f t="shared" si="39"/>
        <v>0</v>
      </c>
      <c r="J44" s="1393"/>
      <c r="K44" s="1393"/>
      <c r="L44" s="147"/>
      <c r="M44" s="147"/>
      <c r="N44" s="147"/>
      <c r="O44" s="1388">
        <f>SUM(J44:N44)</f>
        <v>0</v>
      </c>
      <c r="P44" s="147"/>
      <c r="Q44" s="147"/>
      <c r="R44" s="147"/>
      <c r="S44" s="147"/>
      <c r="T44" s="147"/>
      <c r="U44" s="147"/>
      <c r="V44" s="147"/>
      <c r="W44" s="147"/>
      <c r="X44" s="147"/>
      <c r="Y44" s="147"/>
      <c r="Z44" s="147"/>
      <c r="AA44" s="147"/>
      <c r="AB44" s="1390">
        <f t="shared" si="40"/>
        <v>0</v>
      </c>
      <c r="AC44" s="147"/>
      <c r="AD44" s="147"/>
      <c r="AE44" s="147"/>
      <c r="AF44" s="147"/>
      <c r="AG44" s="147"/>
      <c r="AH44" s="147"/>
      <c r="AI44" s="1391">
        <f t="shared" si="41"/>
        <v>0</v>
      </c>
      <c r="AJ44" s="147"/>
      <c r="AK44" s="147"/>
      <c r="AL44" s="147"/>
      <c r="AM44" s="147"/>
      <c r="AN44" s="147"/>
      <c r="AO44" s="147"/>
      <c r="AP44" s="147"/>
      <c r="AQ44" s="1395">
        <f t="shared" si="42"/>
        <v>0</v>
      </c>
      <c r="AR44" s="147"/>
      <c r="AS44" s="1394"/>
      <c r="AT44" s="1447">
        <v>0</v>
      </c>
      <c r="AU44" s="1447">
        <v>0</v>
      </c>
      <c r="AV44" s="1447">
        <v>0</v>
      </c>
    </row>
    <row r="45" spans="1:48" ht="13.5">
      <c r="A45" s="1392" t="s">
        <v>0</v>
      </c>
      <c r="B45" s="1318">
        <f>+C45+I45+AS45+AT45</f>
        <v>0</v>
      </c>
      <c r="C45" s="1309">
        <f t="shared" si="38"/>
        <v>0</v>
      </c>
      <c r="D45" s="1300"/>
      <c r="E45" s="1300">
        <v>0</v>
      </c>
      <c r="F45" s="1300"/>
      <c r="G45" s="1300"/>
      <c r="H45" s="1300">
        <f>+'MAT- EQ ADM'!CP174</f>
        <v>0</v>
      </c>
      <c r="I45" s="1386">
        <f t="shared" si="39"/>
        <v>0</v>
      </c>
      <c r="J45" s="1393"/>
      <c r="K45" s="1393"/>
      <c r="L45" s="147"/>
      <c r="M45" s="147"/>
      <c r="N45" s="147"/>
      <c r="O45" s="1388">
        <f>SUM(J45:N45)</f>
        <v>0</v>
      </c>
      <c r="P45" s="147"/>
      <c r="Q45" s="147"/>
      <c r="R45" s="147"/>
      <c r="S45" s="147"/>
      <c r="T45" s="147"/>
      <c r="U45" s="147"/>
      <c r="V45" s="147"/>
      <c r="W45" s="147"/>
      <c r="X45" s="147"/>
      <c r="Y45" s="147"/>
      <c r="Z45" s="147"/>
      <c r="AA45" s="147"/>
      <c r="AB45" s="1390">
        <f t="shared" si="40"/>
        <v>0</v>
      </c>
      <c r="AC45" s="147"/>
      <c r="AD45" s="147"/>
      <c r="AE45" s="147"/>
      <c r="AF45" s="147"/>
      <c r="AG45" s="147"/>
      <c r="AH45" s="147"/>
      <c r="AI45" s="1391">
        <f t="shared" si="41"/>
        <v>0</v>
      </c>
      <c r="AJ45" s="147"/>
      <c r="AK45" s="147"/>
      <c r="AL45" s="147"/>
      <c r="AM45" s="147"/>
      <c r="AN45" s="147"/>
      <c r="AO45" s="147"/>
      <c r="AP45" s="147"/>
      <c r="AQ45" s="1395">
        <f t="shared" si="42"/>
        <v>0</v>
      </c>
      <c r="AR45" s="147"/>
      <c r="AS45" s="1394"/>
      <c r="AT45" s="1447"/>
      <c r="AU45" s="1447"/>
      <c r="AV45" s="1447"/>
    </row>
    <row r="46" spans="1:48" ht="13.5">
      <c r="A46" s="1392" t="s">
        <v>6</v>
      </c>
      <c r="B46" s="1318">
        <f>+C46+I46+AS46+AT46</f>
        <v>0</v>
      </c>
      <c r="C46" s="1309">
        <f t="shared" si="38"/>
        <v>0</v>
      </c>
      <c r="D46" s="1300"/>
      <c r="E46" s="1300"/>
      <c r="F46" s="1300"/>
      <c r="G46" s="1300"/>
      <c r="H46" s="1300">
        <f>+'MAT- EQ ADM'!CP180</f>
        <v>0</v>
      </c>
      <c r="I46" s="1386">
        <f t="shared" si="39"/>
        <v>0</v>
      </c>
      <c r="J46" s="1393"/>
      <c r="K46" s="1393"/>
      <c r="L46" s="147"/>
      <c r="M46" s="147"/>
      <c r="N46" s="147"/>
      <c r="O46" s="964"/>
      <c r="P46" s="147"/>
      <c r="Q46" s="147"/>
      <c r="R46" s="147"/>
      <c r="S46" s="147"/>
      <c r="T46" s="147"/>
      <c r="U46" s="147"/>
      <c r="V46" s="147"/>
      <c r="W46" s="147"/>
      <c r="X46" s="147"/>
      <c r="Y46" s="147"/>
      <c r="Z46" s="147"/>
      <c r="AA46" s="147"/>
      <c r="AB46" s="1390">
        <f t="shared" si="40"/>
        <v>0</v>
      </c>
      <c r="AC46" s="147"/>
      <c r="AD46" s="147"/>
      <c r="AE46" s="147"/>
      <c r="AF46" s="147"/>
      <c r="AG46" s="147"/>
      <c r="AH46" s="147"/>
      <c r="AI46" s="1391">
        <f t="shared" si="41"/>
        <v>0</v>
      </c>
      <c r="AJ46" s="147"/>
      <c r="AK46" s="147"/>
      <c r="AL46" s="147"/>
      <c r="AM46" s="147"/>
      <c r="AN46" s="147"/>
      <c r="AO46" s="147"/>
      <c r="AP46" s="147"/>
      <c r="AQ46" s="1395">
        <f t="shared" si="42"/>
        <v>0</v>
      </c>
      <c r="AR46" s="147"/>
      <c r="AS46" s="1394"/>
      <c r="AT46" s="1447"/>
      <c r="AU46" s="1447"/>
      <c r="AV46" s="1447"/>
    </row>
    <row r="47" spans="1:48">
      <c r="J47" s="77"/>
      <c r="K47" s="77"/>
    </row>
    <row r="48" spans="1:48" ht="13.5">
      <c r="A48" s="312" t="s">
        <v>301</v>
      </c>
      <c r="E48" s="1451">
        <v>0</v>
      </c>
      <c r="L48" s="77"/>
      <c r="AT48" s="1450">
        <f>70430329.55-17108452.72</f>
        <v>53321876.829999998</v>
      </c>
    </row>
    <row r="49" spans="1:46" ht="13.5">
      <c r="E49" s="1451"/>
    </row>
    <row r="50" spans="1:46" ht="13.5">
      <c r="E50" s="1451"/>
      <c r="AT50">
        <f>+AT48-AS5-AU5-AV5</f>
        <v>-36678123.170000002</v>
      </c>
    </row>
    <row r="51" spans="1:46" ht="13.5">
      <c r="A51" s="2164" t="s">
        <v>2197</v>
      </c>
      <c r="B51" s="2164"/>
      <c r="C51" s="2164">
        <f>SUM(C52:C70)</f>
        <v>287260965.44</v>
      </c>
    </row>
    <row r="52" spans="1:46" ht="13.5">
      <c r="A52" s="1303" t="s">
        <v>2198</v>
      </c>
      <c r="B52" s="1303"/>
      <c r="C52" s="2165">
        <f>+E45</f>
        <v>0</v>
      </c>
    </row>
    <row r="53" spans="1:46" ht="13.5">
      <c r="A53" s="1303" t="s">
        <v>2199</v>
      </c>
      <c r="B53" s="1303"/>
      <c r="C53" s="2165">
        <f>E40</f>
        <v>0</v>
      </c>
    </row>
    <row r="54" spans="1:46" ht="13.5">
      <c r="A54" s="1303" t="s">
        <v>2200</v>
      </c>
      <c r="B54" s="1303"/>
      <c r="C54" s="2165">
        <f>+E42</f>
        <v>0</v>
      </c>
    </row>
    <row r="55" spans="1:46" ht="13.5">
      <c r="A55" s="1303" t="s">
        <v>2201</v>
      </c>
      <c r="B55" s="1303"/>
      <c r="C55" s="2165">
        <f>E37</f>
        <v>0</v>
      </c>
    </row>
    <row r="56" spans="1:46" ht="13.5">
      <c r="A56" s="1303" t="s">
        <v>2202</v>
      </c>
      <c r="B56" s="1303">
        <v>1</v>
      </c>
      <c r="C56" s="2175">
        <f>E44+E43</f>
        <v>0</v>
      </c>
    </row>
    <row r="57" spans="1:46" ht="13.5">
      <c r="A57" s="1303" t="s">
        <v>2203</v>
      </c>
      <c r="B57" s="1303"/>
      <c r="C57" s="2165">
        <f>E46+E41</f>
        <v>0</v>
      </c>
    </row>
    <row r="58" spans="1:46" ht="13.5">
      <c r="A58" s="1303" t="s">
        <v>2204</v>
      </c>
      <c r="B58" s="1303"/>
      <c r="C58" s="2165"/>
      <c r="E58" s="1451"/>
    </row>
    <row r="59" spans="1:46" ht="13.5">
      <c r="A59" s="1303" t="s">
        <v>2205</v>
      </c>
      <c r="B59" s="1303"/>
      <c r="C59" s="2165"/>
      <c r="E59" s="1451"/>
    </row>
    <row r="60" spans="1:46" ht="13.5">
      <c r="A60" s="1303" t="s">
        <v>1450</v>
      </c>
      <c r="B60" s="1303"/>
      <c r="C60" s="2165">
        <f>C1</f>
        <v>0</v>
      </c>
    </row>
    <row r="61" spans="1:46" ht="13.5">
      <c r="A61" s="1303" t="s">
        <v>2206</v>
      </c>
      <c r="B61" s="1303"/>
      <c r="C61" s="2165"/>
    </row>
    <row r="62" spans="1:46" ht="13.5">
      <c r="A62" s="1303" t="s">
        <v>1454</v>
      </c>
      <c r="B62" s="1303"/>
      <c r="C62" s="2165">
        <f>C3</f>
        <v>0</v>
      </c>
    </row>
    <row r="63" spans="1:46" ht="13.5">
      <c r="A63" s="1303" t="s">
        <v>2207</v>
      </c>
      <c r="B63" s="1303"/>
      <c r="C63" s="2165" t="s">
        <v>256</v>
      </c>
    </row>
    <row r="64" spans="1:46" ht="13.5">
      <c r="A64" s="1303" t="s">
        <v>2208</v>
      </c>
      <c r="B64" s="1303"/>
      <c r="C64" s="2165">
        <f>+E12+E13</f>
        <v>0</v>
      </c>
    </row>
    <row r="65" spans="1:3" ht="13.5">
      <c r="A65" s="1303" t="s">
        <v>2209</v>
      </c>
      <c r="B65" s="1303"/>
      <c r="C65" s="2165">
        <v>0</v>
      </c>
    </row>
    <row r="66" spans="1:3" ht="13.5">
      <c r="A66" s="1303" t="s">
        <v>2210</v>
      </c>
      <c r="B66" s="1303"/>
      <c r="C66" s="2165">
        <v>0</v>
      </c>
    </row>
    <row r="67" spans="1:3" ht="13.5">
      <c r="A67" s="1303" t="s">
        <v>2211</v>
      </c>
      <c r="B67" s="1303"/>
      <c r="C67" s="2165">
        <f>E17+E29-E20-E21</f>
        <v>265260965.44</v>
      </c>
    </row>
    <row r="68" spans="1:3" ht="13.5">
      <c r="A68" s="1303" t="s">
        <v>2212</v>
      </c>
      <c r="B68" s="1303"/>
      <c r="C68" s="2165">
        <f>+E11</f>
        <v>0</v>
      </c>
    </row>
    <row r="69" spans="1:3" ht="13.5">
      <c r="A69" s="1303" t="s">
        <v>2213</v>
      </c>
      <c r="B69" s="1303"/>
      <c r="C69" s="2165">
        <f>+E9+E20+E21</f>
        <v>22000000</v>
      </c>
    </row>
    <row r="70" spans="1:3" ht="13.5">
      <c r="A70" s="1303" t="s">
        <v>2214</v>
      </c>
      <c r="B70" s="1303"/>
      <c r="C70" s="2165">
        <f>+E37</f>
        <v>0</v>
      </c>
    </row>
    <row r="71" spans="1:3" ht="13.5">
      <c r="A71" s="2164" t="s">
        <v>2215</v>
      </c>
      <c r="B71" s="2164">
        <f>I4</f>
        <v>46</v>
      </c>
      <c r="C71" s="2172">
        <f>I5</f>
        <v>171384503.94</v>
      </c>
    </row>
    <row r="72" spans="1:3" ht="13.5">
      <c r="A72" s="2164" t="s">
        <v>2223</v>
      </c>
      <c r="B72" s="2166"/>
      <c r="C72" s="2173">
        <f>AT5</f>
        <v>100000000</v>
      </c>
    </row>
    <row r="73" spans="1:3" ht="13.5">
      <c r="A73" s="2164" t="s">
        <v>1987</v>
      </c>
      <c r="B73" s="2166"/>
      <c r="C73" s="2173">
        <f>AV5</f>
        <v>70000000</v>
      </c>
    </row>
    <row r="74" spans="1:3" ht="13.5">
      <c r="A74" s="2164" t="s">
        <v>2216</v>
      </c>
      <c r="B74" s="2166">
        <v>0</v>
      </c>
      <c r="C74" s="2173">
        <f>AU5</f>
        <v>20000000</v>
      </c>
    </row>
    <row r="75" spans="1:3" ht="13.5">
      <c r="A75" s="2164" t="s">
        <v>2217</v>
      </c>
      <c r="B75" s="2166">
        <v>0</v>
      </c>
      <c r="C75" s="2173">
        <f>AS5</f>
        <v>0</v>
      </c>
    </row>
    <row r="76" spans="1:3" ht="13.5">
      <c r="A76" s="2164" t="s">
        <v>2218</v>
      </c>
      <c r="B76" s="2164">
        <f>SUM(B52:B75)</f>
        <v>47</v>
      </c>
      <c r="C76" s="2173">
        <f>SUM(C52:C75)</f>
        <v>648645469.38</v>
      </c>
    </row>
    <row r="77" spans="1:3" ht="15.75">
      <c r="A77" s="2167" t="str">
        <f>+A71</f>
        <v>Mantenimiento rutinario de caminos</v>
      </c>
      <c r="B77" s="2167">
        <f>+B90+B113+B127+B139</f>
        <v>46</v>
      </c>
      <c r="C77" s="2174">
        <f>+C90+C113+C127+C139</f>
        <v>171384503.94</v>
      </c>
    </row>
    <row r="78" spans="1:3" ht="13.5">
      <c r="A78" s="1303" t="str">
        <f>+$J$2</f>
        <v>019 (Ent. N 801) Cruz Roja - Suretka (Ent. N 801) INA - Bribrí</v>
      </c>
      <c r="B78" s="1303">
        <f>+$J$4</f>
        <v>14.5</v>
      </c>
      <c r="C78" s="2165">
        <f>+$J$5</f>
        <v>50000000</v>
      </c>
    </row>
    <row r="79" spans="1:3" ht="13.5">
      <c r="A79" s="1303" t="str">
        <f>K2</f>
        <v>044 (Ent. C 019) Poste ICE - 56 - Volio (Fin de Camino) Brazo Río Uatsi</v>
      </c>
      <c r="B79" s="1303">
        <f>K4</f>
        <v>2.4</v>
      </c>
      <c r="C79" s="1303">
        <f>K5</f>
        <v>9240000</v>
      </c>
    </row>
    <row r="80" spans="1:3" ht="13.5" hidden="1">
      <c r="A80" s="1303"/>
      <c r="B80" s="1303"/>
      <c r="C80" s="1303"/>
    </row>
    <row r="81" spans="1:3" ht="13.5" hidden="1">
      <c r="A81" s="1303"/>
      <c r="B81" s="1303"/>
      <c r="C81" s="1303"/>
    </row>
    <row r="82" spans="1:3" ht="13.5" hidden="1">
      <c r="A82" s="1303"/>
      <c r="B82" s="1303"/>
      <c r="C82" s="1303"/>
    </row>
    <row r="83" spans="1:3" ht="13.5" hidden="1">
      <c r="A83" s="1303"/>
      <c r="B83" s="1303"/>
      <c r="C83" s="1303"/>
    </row>
    <row r="84" spans="1:3" ht="13.5" hidden="1">
      <c r="A84" s="1303"/>
      <c r="B84" s="1303"/>
      <c r="C84" s="1303"/>
    </row>
    <row r="85" spans="1:3" ht="13.5" hidden="1">
      <c r="A85" s="1303"/>
      <c r="B85" s="1303"/>
      <c r="C85" s="1303"/>
    </row>
    <row r="86" spans="1:3" ht="13.5" hidden="1">
      <c r="A86" s="1303"/>
      <c r="B86" s="1303"/>
      <c r="C86" s="1303"/>
    </row>
    <row r="87" spans="1:3" ht="13.5" hidden="1">
      <c r="A87" s="1303"/>
      <c r="B87" s="1303"/>
      <c r="C87" s="1303"/>
    </row>
    <row r="88" spans="1:3" ht="13.5" hidden="1">
      <c r="A88" s="1303"/>
      <c r="B88" s="1303"/>
      <c r="C88" s="1303"/>
    </row>
    <row r="89" spans="1:3" ht="13.5" hidden="1">
      <c r="A89" s="1303"/>
      <c r="B89" s="1303"/>
      <c r="C89" s="1303"/>
    </row>
    <row r="90" spans="1:3" ht="13.5">
      <c r="A90" s="2164" t="s">
        <v>2219</v>
      </c>
      <c r="B90" s="2164">
        <f>SUM(B78:B89)</f>
        <v>16.899999999999999</v>
      </c>
      <c r="C90" s="2164">
        <f>SUM(C78:C89)</f>
        <v>59240000</v>
      </c>
    </row>
    <row r="91" spans="1:3" ht="13.5">
      <c r="A91" s="1303" t="str">
        <f>P2</f>
        <v>100 Cuadrante (Calles Urbanas)- Daytonia Centro</v>
      </c>
      <c r="B91" s="1303">
        <f>P4</f>
        <v>1.2</v>
      </c>
      <c r="C91" s="1303">
        <f>P5</f>
        <v>4650000</v>
      </c>
    </row>
    <row r="92" spans="1:3" ht="13.5">
      <c r="A92" s="1303" t="str">
        <f>Q2</f>
        <v>151 (Ent. N 36) Cruce a Daytonia (Fin de Camino) Compañía Bananera Bribrí</v>
      </c>
      <c r="B92" s="1303">
        <f>Q4</f>
        <v>3.4</v>
      </c>
      <c r="C92" s="1303">
        <f>Q5</f>
        <v>13100000</v>
      </c>
    </row>
    <row r="93" spans="1:3" ht="13.5" hidden="1">
      <c r="A93" s="1303">
        <f>R2</f>
        <v>0</v>
      </c>
      <c r="B93" s="1303">
        <f>R4</f>
        <v>0</v>
      </c>
      <c r="C93" s="1303">
        <f>R5</f>
        <v>0</v>
      </c>
    </row>
    <row r="94" spans="1:3" ht="13.5" hidden="1">
      <c r="A94" s="1303">
        <f>S2</f>
        <v>0</v>
      </c>
      <c r="B94" s="1303">
        <f>S4</f>
        <v>0</v>
      </c>
      <c r="C94" s="1303">
        <f>S5</f>
        <v>0</v>
      </c>
    </row>
    <row r="95" spans="1:3" ht="13.5" hidden="1">
      <c r="A95" s="1303">
        <f>T2</f>
        <v>0</v>
      </c>
      <c r="B95" s="1303">
        <f>T4</f>
        <v>0</v>
      </c>
      <c r="C95" s="1303">
        <f>T5</f>
        <v>0</v>
      </c>
    </row>
    <row r="96" spans="1:3" ht="13.5" hidden="1">
      <c r="A96" s="1303">
        <f>U2</f>
        <v>0</v>
      </c>
      <c r="B96" s="1303">
        <f>U4</f>
        <v>0</v>
      </c>
      <c r="C96" s="1303">
        <f>U5</f>
        <v>0</v>
      </c>
    </row>
    <row r="97" spans="1:3" ht="13.5" hidden="1">
      <c r="A97" s="1303"/>
      <c r="B97" s="1303"/>
      <c r="C97" s="1303"/>
    </row>
    <row r="98" spans="1:3" ht="13.5" hidden="1">
      <c r="A98" s="1303"/>
      <c r="B98" s="1303"/>
      <c r="C98" s="1303"/>
    </row>
    <row r="99" spans="1:3" ht="13.5" hidden="1">
      <c r="A99" s="1303"/>
      <c r="B99" s="1303"/>
      <c r="C99" s="1303"/>
    </row>
    <row r="100" spans="1:3" ht="13.5" hidden="1">
      <c r="A100" s="1303"/>
      <c r="B100" s="1303"/>
      <c r="C100" s="1303"/>
    </row>
    <row r="101" spans="1:3" ht="13.5" hidden="1">
      <c r="A101" s="1303"/>
      <c r="B101" s="1303"/>
      <c r="C101" s="1303"/>
    </row>
    <row r="102" spans="1:3" ht="13.5" hidden="1">
      <c r="A102" s="1303"/>
      <c r="B102" s="1303"/>
      <c r="C102" s="1303"/>
    </row>
    <row r="103" spans="1:3" ht="13.5" hidden="1">
      <c r="A103" s="1303"/>
      <c r="B103" s="1303"/>
      <c r="C103" s="1303"/>
    </row>
    <row r="104" spans="1:3" ht="13.5" hidden="1">
      <c r="A104" s="1303"/>
      <c r="B104" s="1303"/>
      <c r="C104" s="1303"/>
    </row>
    <row r="105" spans="1:3" ht="13.5" hidden="1">
      <c r="A105" s="1303"/>
      <c r="B105" s="1303"/>
      <c r="C105" s="1303"/>
    </row>
    <row r="106" spans="1:3" ht="13.5" hidden="1">
      <c r="A106" s="1303"/>
      <c r="B106" s="1303"/>
      <c r="C106" s="1303"/>
    </row>
    <row r="107" spans="1:3" ht="13.5" hidden="1">
      <c r="A107" s="1303"/>
      <c r="B107" s="1303"/>
      <c r="C107" s="1303"/>
    </row>
    <row r="108" spans="1:3" ht="13.5" hidden="1">
      <c r="A108" s="1303"/>
      <c r="B108" s="1303"/>
      <c r="C108" s="1303"/>
    </row>
    <row r="109" spans="1:3" ht="13.5" hidden="1">
      <c r="A109" s="1303"/>
      <c r="B109" s="1303"/>
      <c r="C109" s="1303"/>
    </row>
    <row r="110" spans="1:3" ht="13.5" hidden="1">
      <c r="A110" s="1303"/>
      <c r="B110" s="1303"/>
      <c r="C110" s="1303"/>
    </row>
    <row r="111" spans="1:3" ht="13.5" hidden="1">
      <c r="A111" s="1303"/>
      <c r="B111" s="1303"/>
      <c r="C111" s="1303"/>
    </row>
    <row r="112" spans="1:3" ht="13.5" hidden="1">
      <c r="A112" s="1303"/>
      <c r="B112" s="1303"/>
      <c r="C112" s="1303"/>
    </row>
    <row r="113" spans="1:3" ht="13.5">
      <c r="A113" s="2164" t="s">
        <v>2220</v>
      </c>
      <c r="B113" s="2164">
        <f>SUM(B91:B112)</f>
        <v>4.5999999999999996</v>
      </c>
      <c r="C113" s="2164">
        <f>SUM(C91:C112)</f>
        <v>17750000</v>
      </c>
    </row>
    <row r="114" spans="1:3" ht="13.5" hidden="1">
      <c r="A114" s="1303">
        <f>AJ2</f>
        <v>0</v>
      </c>
      <c r="B114" s="1303">
        <f>AJ4</f>
        <v>0</v>
      </c>
      <c r="C114" s="1303">
        <f>AJ5</f>
        <v>0</v>
      </c>
    </row>
    <row r="115" spans="1:3" ht="13.5" hidden="1">
      <c r="A115" s="1303"/>
      <c r="B115" s="1303"/>
      <c r="C115" s="1303"/>
    </row>
    <row r="116" spans="1:3" ht="13.5" hidden="1">
      <c r="A116" s="1303"/>
      <c r="B116" s="1303"/>
      <c r="C116" s="1303"/>
    </row>
    <row r="117" spans="1:3" ht="13.5" hidden="1">
      <c r="A117" s="1303"/>
      <c r="B117" s="1303"/>
      <c r="C117" s="1303"/>
    </row>
    <row r="118" spans="1:3" ht="13.5" hidden="1">
      <c r="A118" s="1303"/>
      <c r="B118" s="1303"/>
      <c r="C118" s="1303"/>
    </row>
    <row r="119" spans="1:3" ht="13.5" hidden="1">
      <c r="A119" s="1303"/>
      <c r="B119" s="1303"/>
      <c r="C119" s="1303"/>
    </row>
    <row r="120" spans="1:3" ht="13.5" hidden="1">
      <c r="A120" s="1303"/>
      <c r="B120" s="1303"/>
      <c r="C120" s="1303"/>
    </row>
    <row r="121" spans="1:3" ht="13.5" hidden="1">
      <c r="A121" s="1303"/>
      <c r="B121" s="1303"/>
      <c r="C121" s="1303"/>
    </row>
    <row r="122" spans="1:3" ht="13.5" hidden="1">
      <c r="A122" s="1303"/>
      <c r="B122" s="1303"/>
      <c r="C122" s="1303"/>
    </row>
    <row r="123" spans="1:3" ht="13.5" hidden="1">
      <c r="A123" s="1303"/>
      <c r="B123" s="1303"/>
      <c r="C123" s="1303"/>
    </row>
    <row r="124" spans="1:3" ht="13.5" hidden="1">
      <c r="A124" s="1303"/>
      <c r="B124" s="1303"/>
      <c r="C124" s="1303"/>
    </row>
    <row r="125" spans="1:3" ht="13.5" hidden="1">
      <c r="A125" s="1303"/>
      <c r="B125" s="1303"/>
      <c r="C125" s="1303"/>
    </row>
    <row r="126" spans="1:3" ht="13.5" hidden="1">
      <c r="A126" s="1303"/>
      <c r="B126" s="1303"/>
      <c r="C126" s="1303"/>
    </row>
    <row r="127" spans="1:3" ht="13.5" hidden="1">
      <c r="A127" s="2164" t="s">
        <v>2221</v>
      </c>
      <c r="B127" s="2164">
        <f>SUM(B114:B126)</f>
        <v>0</v>
      </c>
      <c r="C127" s="2164">
        <f>SUM(C114:C126)</f>
        <v>0</v>
      </c>
    </row>
    <row r="128" spans="1:3" ht="13.5">
      <c r="A128" s="1303" t="str">
        <f>AC2</f>
        <v>028 Calles Urbanas (Cuadrante) Hone Creek Centro</v>
      </c>
      <c r="B128" s="1303">
        <f>AC4</f>
        <v>4</v>
      </c>
      <c r="C128" s="1303">
        <f>AC5</f>
        <v>15400000</v>
      </c>
    </row>
    <row r="129" spans="1:3" ht="13.5">
      <c r="A129" s="1303" t="str">
        <f>AD2</f>
        <v>162 Calles urbanas y cuadrantes de Comadre</v>
      </c>
      <c r="B129" s="1303">
        <f>AD4</f>
        <v>1.1000000000000001</v>
      </c>
      <c r="C129" s="1303">
        <f>AD5</f>
        <v>4200000</v>
      </c>
    </row>
    <row r="130" spans="1:3" ht="13.5">
      <c r="A130" s="1303" t="str">
        <f>AE2</f>
        <v>041 Calles Urbanas y Cudrantes de Manzanillo</v>
      </c>
      <c r="B130" s="1303">
        <f>AE4</f>
        <v>4</v>
      </c>
      <c r="C130" s="1303">
        <f>AE5</f>
        <v>15400000</v>
      </c>
    </row>
    <row r="131" spans="1:3" ht="13.5">
      <c r="A131" s="1303" t="str">
        <f>AF2</f>
        <v>010 (Ent. C 023) Cruce a Playa Grande Ent. C 018) Cuadrante Cahuita</v>
      </c>
      <c r="B131" s="1303">
        <f>AF4</f>
        <v>2.2999999999999998</v>
      </c>
      <c r="C131" s="1303">
        <f>AF5</f>
        <v>8994503.9399999995</v>
      </c>
    </row>
    <row r="132" spans="1:3" ht="13.5">
      <c r="A132" s="1303" t="str">
        <f>AG2</f>
        <v>032 (Ent. C 033) Plaza de Puerto Viejo (Fin de Camino) Reserva Kekoldi</v>
      </c>
      <c r="B132" s="1303">
        <f>AG4</f>
        <v>2.7</v>
      </c>
      <c r="C132" s="1303">
        <f>AG5</f>
        <v>10400000</v>
      </c>
    </row>
    <row r="133" spans="1:3" ht="13.5">
      <c r="A133" s="1303" t="str">
        <f>AH2</f>
        <v>029 (Ent. N 36) Cuadrante Hone Creek</v>
      </c>
      <c r="B133" s="1303">
        <f>AH4</f>
        <v>10.4</v>
      </c>
      <c r="C133" s="1303">
        <f>AH5</f>
        <v>40000000</v>
      </c>
    </row>
    <row r="134" spans="1:3" ht="13.5" hidden="1">
      <c r="A134" s="1303"/>
      <c r="B134" s="1303"/>
      <c r="C134" s="1303"/>
    </row>
    <row r="135" spans="1:3" ht="13.5" hidden="1">
      <c r="A135" s="1303"/>
      <c r="B135" s="1303"/>
      <c r="C135" s="1303"/>
    </row>
    <row r="136" spans="1:3" ht="13.5" hidden="1">
      <c r="A136" s="1303"/>
      <c r="B136" s="1303"/>
      <c r="C136" s="1303"/>
    </row>
    <row r="137" spans="1:3" ht="13.5" hidden="1">
      <c r="A137" s="1303"/>
      <c r="B137" s="1303"/>
      <c r="C137" s="1303"/>
    </row>
    <row r="138" spans="1:3" ht="13.5" hidden="1">
      <c r="A138" s="1303"/>
      <c r="B138" s="1303"/>
      <c r="C138" s="1303"/>
    </row>
    <row r="139" spans="1:3" ht="13.5">
      <c r="A139" s="2164" t="s">
        <v>2222</v>
      </c>
      <c r="B139" s="2164">
        <f>SUM(B128:B138)</f>
        <v>24.5</v>
      </c>
      <c r="C139" s="2164">
        <f>SUM(C128:C138)</f>
        <v>94394503.939999998</v>
      </c>
    </row>
  </sheetData>
  <phoneticPr fontId="52" type="noConversion"/>
  <pageMargins left="0.75" right="0.75" top="1" bottom="1" header="0" footer="0"/>
  <pageSetup orientation="portrait" horizontalDpi="360" verticalDpi="36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57"/>
  <sheetViews>
    <sheetView workbookViewId="0">
      <pane xSplit="1" ySplit="2" topLeftCell="B3" activePane="bottomRight" state="frozen"/>
      <selection pane="topRight" activeCell="B1" sqref="B1"/>
      <selection pane="bottomLeft" activeCell="A3" sqref="A3"/>
      <selection pane="bottomRight" activeCell="O4" sqref="O4"/>
    </sheetView>
  </sheetViews>
  <sheetFormatPr baseColWidth="10" defaultRowHeight="12"/>
  <cols>
    <col min="1" max="1" width="22.625" customWidth="1"/>
    <col min="2" max="3" width="10.625" customWidth="1"/>
    <col min="4" max="8" width="10.625" hidden="1" customWidth="1"/>
    <col min="9" max="9" width="10.25" customWidth="1"/>
    <col min="10" max="10" width="9.875" customWidth="1"/>
    <col min="11" max="11" width="9" customWidth="1"/>
    <col min="12" max="14" width="11" hidden="1" customWidth="1"/>
    <col min="15" max="15" width="16.75" customWidth="1"/>
    <col min="16" max="19" width="11" customWidth="1"/>
    <col min="20" max="27" width="11" hidden="1" customWidth="1"/>
    <col min="28" max="30" width="11" customWidth="1"/>
    <col min="31" max="34" width="11" hidden="1" customWidth="1"/>
    <col min="35" max="40" width="11" customWidth="1"/>
    <col min="41" max="42" width="11" hidden="1" customWidth="1"/>
    <col min="43" max="43" width="11" customWidth="1"/>
    <col min="44" max="44" width="1" customWidth="1"/>
  </cols>
  <sheetData>
    <row r="1" spans="1:46" ht="21" customHeight="1">
      <c r="A1" s="1284" t="s">
        <v>1184</v>
      </c>
      <c r="B1" s="1318"/>
      <c r="C1" s="1309"/>
      <c r="D1" s="16"/>
      <c r="E1" s="16"/>
      <c r="F1" s="16"/>
      <c r="G1" s="16"/>
      <c r="H1" s="16"/>
      <c r="I1" s="1306"/>
      <c r="J1" s="16"/>
      <c r="K1" s="16"/>
      <c r="L1" s="16"/>
      <c r="M1" s="16"/>
      <c r="N1" s="16"/>
      <c r="O1" s="1285" t="s">
        <v>1347</v>
      </c>
      <c r="P1" s="16"/>
      <c r="Q1" s="16"/>
      <c r="R1" s="16"/>
      <c r="S1" s="16"/>
      <c r="T1" s="16"/>
      <c r="U1" s="16"/>
      <c r="V1" s="16"/>
      <c r="W1" s="16"/>
      <c r="X1" s="16"/>
      <c r="Y1" s="16"/>
      <c r="Z1" s="16"/>
      <c r="AA1" s="16"/>
      <c r="AB1" s="1328" t="s">
        <v>1348</v>
      </c>
      <c r="AC1" s="16"/>
      <c r="AD1" s="16"/>
      <c r="AE1" s="16"/>
      <c r="AF1" s="16"/>
      <c r="AG1" s="16"/>
      <c r="AH1" s="16"/>
      <c r="AI1" s="1286" t="s">
        <v>1349</v>
      </c>
      <c r="AJ1" s="16"/>
      <c r="AK1" s="16"/>
      <c r="AL1" s="16"/>
      <c r="AM1" s="16"/>
      <c r="AN1" s="16"/>
      <c r="AO1" s="16"/>
      <c r="AP1" s="16"/>
      <c r="AQ1" s="1287" t="s">
        <v>1350</v>
      </c>
      <c r="AT1" s="16">
        <v>0</v>
      </c>
    </row>
    <row r="2" spans="1:46" ht="76.5">
      <c r="A2" s="283" t="s">
        <v>1351</v>
      </c>
      <c r="B2" s="1326" t="s">
        <v>1659</v>
      </c>
      <c r="C2" s="1307" t="s">
        <v>760</v>
      </c>
      <c r="D2" s="1288" t="s">
        <v>761</v>
      </c>
      <c r="E2" s="1288" t="s">
        <v>762</v>
      </c>
      <c r="F2" s="1288" t="s">
        <v>763</v>
      </c>
      <c r="G2" s="1288" t="s">
        <v>765</v>
      </c>
      <c r="H2" s="1288" t="s">
        <v>764</v>
      </c>
      <c r="I2" s="1307" t="s">
        <v>759</v>
      </c>
      <c r="J2" s="1288" t="s">
        <v>750</v>
      </c>
      <c r="K2" s="1288" t="s">
        <v>1660</v>
      </c>
      <c r="L2" s="1288"/>
      <c r="M2" s="1288"/>
      <c r="N2" s="1288"/>
      <c r="O2" s="1368" t="s">
        <v>598</v>
      </c>
      <c r="P2" s="1288" t="s">
        <v>1661</v>
      </c>
      <c r="Q2" s="1288" t="s">
        <v>1662</v>
      </c>
      <c r="R2" s="1288" t="s">
        <v>1663</v>
      </c>
      <c r="S2" s="1288" t="s">
        <v>1664</v>
      </c>
      <c r="T2" s="1288" t="s">
        <v>1618</v>
      </c>
      <c r="U2" s="1288" t="s">
        <v>751</v>
      </c>
      <c r="V2" s="1288" t="s">
        <v>752</v>
      </c>
      <c r="W2" s="1288" t="s">
        <v>753</v>
      </c>
      <c r="X2" s="1288" t="s">
        <v>754</v>
      </c>
      <c r="Y2" s="1288" t="s">
        <v>755</v>
      </c>
      <c r="Z2" s="1288" t="s">
        <v>756</v>
      </c>
      <c r="AA2" s="1326" t="s">
        <v>757</v>
      </c>
      <c r="AB2" s="1329" t="s">
        <v>598</v>
      </c>
      <c r="AC2" s="1288" t="s">
        <v>1665</v>
      </c>
      <c r="AD2" s="1288" t="s">
        <v>1666</v>
      </c>
      <c r="AE2" s="1288" t="s">
        <v>1620</v>
      </c>
      <c r="AF2" s="1289"/>
      <c r="AG2" s="1289"/>
      <c r="AH2" s="1289"/>
      <c r="AI2" s="1376" t="s">
        <v>598</v>
      </c>
      <c r="AJ2" s="1288" t="s">
        <v>1667</v>
      </c>
      <c r="AK2" s="1288" t="s">
        <v>1668</v>
      </c>
      <c r="AL2" s="1289" t="s">
        <v>1669</v>
      </c>
      <c r="AM2" s="1289" t="s">
        <v>1670</v>
      </c>
      <c r="AN2" s="1289" t="s">
        <v>1671</v>
      </c>
      <c r="AO2" s="1288"/>
      <c r="AP2" s="1304"/>
      <c r="AQ2" s="1376" t="s">
        <v>598</v>
      </c>
      <c r="AS2" s="1316" t="s">
        <v>977</v>
      </c>
      <c r="AT2" s="1326" t="s">
        <v>1621</v>
      </c>
    </row>
    <row r="3" spans="1:46" ht="12.75" customHeight="1" thickBot="1">
      <c r="A3" s="1290" t="s">
        <v>674</v>
      </c>
      <c r="B3" s="1452"/>
      <c r="C3" s="1308"/>
      <c r="D3" s="1291" t="s">
        <v>1352</v>
      </c>
      <c r="E3" s="1291" t="s">
        <v>1353</v>
      </c>
      <c r="F3" s="1291" t="s">
        <v>1354</v>
      </c>
      <c r="G3" s="1291"/>
      <c r="H3" s="1291" t="s">
        <v>1355</v>
      </c>
      <c r="I3" s="1308"/>
      <c r="J3" s="1291" t="s">
        <v>1352</v>
      </c>
      <c r="K3" s="1291" t="s">
        <v>1353</v>
      </c>
      <c r="L3" s="1291" t="s">
        <v>1354</v>
      </c>
      <c r="M3" s="1291" t="s">
        <v>1355</v>
      </c>
      <c r="N3" s="1291" t="s">
        <v>1356</v>
      </c>
      <c r="O3" s="964">
        <f>-O5</f>
        <v>0</v>
      </c>
      <c r="P3" s="1292" t="s">
        <v>1357</v>
      </c>
      <c r="Q3" s="1292" t="s">
        <v>1619</v>
      </c>
      <c r="R3" s="1292" t="s">
        <v>1619</v>
      </c>
      <c r="S3" s="1292" t="s">
        <v>1619</v>
      </c>
      <c r="T3" s="1292" t="s">
        <v>1619</v>
      </c>
      <c r="U3" s="1292" t="s">
        <v>1358</v>
      </c>
      <c r="V3" s="1292" t="s">
        <v>1359</v>
      </c>
      <c r="W3" s="1292" t="s">
        <v>1360</v>
      </c>
      <c r="X3" s="1292" t="s">
        <v>1361</v>
      </c>
      <c r="Y3" s="1292" t="s">
        <v>1362</v>
      </c>
      <c r="Z3" s="1292" t="s">
        <v>1363</v>
      </c>
      <c r="AA3" s="1327" t="s">
        <v>758</v>
      </c>
      <c r="AB3" s="1330"/>
      <c r="AC3" s="1292" t="s">
        <v>1619</v>
      </c>
      <c r="AD3" s="1292" t="s">
        <v>1619</v>
      </c>
      <c r="AE3" s="1292" t="s">
        <v>1619</v>
      </c>
      <c r="AF3" s="1293" t="s">
        <v>1364</v>
      </c>
      <c r="AG3" s="1293" t="s">
        <v>1365</v>
      </c>
      <c r="AH3" s="1293" t="s">
        <v>1366</v>
      </c>
      <c r="AI3" s="1377"/>
      <c r="AJ3" s="1291" t="s">
        <v>1352</v>
      </c>
      <c r="AK3" s="1291" t="s">
        <v>1353</v>
      </c>
      <c r="AL3" s="1291" t="s">
        <v>1367</v>
      </c>
      <c r="AM3" s="1291" t="s">
        <v>1368</v>
      </c>
      <c r="AN3" s="1291" t="s">
        <v>749</v>
      </c>
      <c r="AO3" s="1291" t="s">
        <v>1369</v>
      </c>
      <c r="AP3" s="1305"/>
      <c r="AQ3" s="1377"/>
      <c r="AS3" s="1317"/>
      <c r="AT3" s="1441" t="s">
        <v>758</v>
      </c>
    </row>
    <row r="4" spans="1:46" ht="11.25" customHeight="1">
      <c r="A4" s="1290" t="s">
        <v>1370</v>
      </c>
      <c r="B4" s="1318"/>
      <c r="C4" s="1309"/>
      <c r="D4" s="1294"/>
      <c r="E4" s="1294"/>
      <c r="F4" s="1294"/>
      <c r="G4" s="1294"/>
      <c r="H4" s="1294"/>
      <c r="I4" s="1309">
        <f>+AB4+AI4+AQ4+O4</f>
        <v>57</v>
      </c>
      <c r="J4" s="1294">
        <v>3</v>
      </c>
      <c r="K4" s="1294">
        <v>3</v>
      </c>
      <c r="L4" s="1294"/>
      <c r="M4" s="1294"/>
      <c r="N4" s="1294"/>
      <c r="O4" s="1369">
        <f>SUM(J4:N4)</f>
        <v>6</v>
      </c>
      <c r="P4" s="1294">
        <v>1</v>
      </c>
      <c r="Q4" s="1294">
        <v>6</v>
      </c>
      <c r="R4" s="1294">
        <v>5</v>
      </c>
      <c r="S4" s="1294">
        <v>5</v>
      </c>
      <c r="T4" s="1294"/>
      <c r="U4" s="1294"/>
      <c r="V4" s="1294"/>
      <c r="W4" s="1294"/>
      <c r="X4" s="1294"/>
      <c r="Y4" s="1294"/>
      <c r="Z4" s="1294"/>
      <c r="AA4" s="1318">
        <v>0</v>
      </c>
      <c r="AB4" s="1309">
        <f>SUM(P4:AA4)</f>
        <v>17</v>
      </c>
      <c r="AC4" s="1294">
        <v>4</v>
      </c>
      <c r="AD4" s="1294">
        <v>8</v>
      </c>
      <c r="AE4" s="1294"/>
      <c r="AF4" s="1294"/>
      <c r="AG4" s="1294"/>
      <c r="AH4" s="1294"/>
      <c r="AI4" s="1378">
        <f>SUM(AC4:AH4)</f>
        <v>12</v>
      </c>
      <c r="AJ4" s="1294">
        <v>4</v>
      </c>
      <c r="AK4" s="1294">
        <v>4</v>
      </c>
      <c r="AL4" s="1294">
        <v>6</v>
      </c>
      <c r="AM4" s="1294">
        <v>3.5</v>
      </c>
      <c r="AN4" s="1294">
        <v>4.5</v>
      </c>
      <c r="AO4" s="1294"/>
      <c r="AP4" s="1294"/>
      <c r="AQ4" s="1378">
        <f>SUM(AJ4:AP4)</f>
        <v>22</v>
      </c>
      <c r="AS4" s="1318"/>
      <c r="AT4" s="1442">
        <v>0</v>
      </c>
    </row>
    <row r="5" spans="1:46" ht="11.25" customHeight="1">
      <c r="A5" s="1295" t="s">
        <v>1371</v>
      </c>
      <c r="B5" s="1319">
        <f>+B7+B16+B28+B38</f>
        <v>0</v>
      </c>
      <c r="C5" s="1310">
        <f t="shared" ref="C5:AQ5" si="0">+C7+C16+C28+C38</f>
        <v>0</v>
      </c>
      <c r="D5" s="1296">
        <f t="shared" si="0"/>
        <v>0</v>
      </c>
      <c r="E5" s="1296">
        <f>+E7+E16+E28+E38+E46</f>
        <v>0</v>
      </c>
      <c r="F5" s="1296">
        <f t="shared" si="0"/>
        <v>0</v>
      </c>
      <c r="G5" s="1296">
        <f t="shared" si="0"/>
        <v>0</v>
      </c>
      <c r="H5" s="1296">
        <f t="shared" si="0"/>
        <v>0</v>
      </c>
      <c r="I5" s="1310">
        <f t="shared" si="0"/>
        <v>0</v>
      </c>
      <c r="J5" s="1296">
        <f t="shared" si="0"/>
        <v>0</v>
      </c>
      <c r="K5" s="1296">
        <f t="shared" si="0"/>
        <v>0</v>
      </c>
      <c r="L5" s="1296">
        <f t="shared" si="0"/>
        <v>0</v>
      </c>
      <c r="M5" s="1296">
        <f t="shared" si="0"/>
        <v>0</v>
      </c>
      <c r="N5" s="1296">
        <f t="shared" si="0"/>
        <v>0</v>
      </c>
      <c r="O5" s="1370">
        <f t="shared" si="0"/>
        <v>0</v>
      </c>
      <c r="P5" s="1296">
        <f t="shared" si="0"/>
        <v>0</v>
      </c>
      <c r="Q5" s="1296">
        <f t="shared" si="0"/>
        <v>0</v>
      </c>
      <c r="R5" s="1296">
        <f t="shared" si="0"/>
        <v>0</v>
      </c>
      <c r="S5" s="1296">
        <f t="shared" si="0"/>
        <v>0</v>
      </c>
      <c r="T5" s="1296">
        <f t="shared" si="0"/>
        <v>0</v>
      </c>
      <c r="U5" s="1296">
        <f t="shared" si="0"/>
        <v>0</v>
      </c>
      <c r="V5" s="1296">
        <f t="shared" si="0"/>
        <v>0</v>
      </c>
      <c r="W5" s="1296">
        <f t="shared" si="0"/>
        <v>0</v>
      </c>
      <c r="X5" s="1296">
        <f t="shared" si="0"/>
        <v>0</v>
      </c>
      <c r="Y5" s="1296">
        <f t="shared" si="0"/>
        <v>0</v>
      </c>
      <c r="Z5" s="1296">
        <f t="shared" si="0"/>
        <v>0</v>
      </c>
      <c r="AA5" s="1319">
        <f t="shared" si="0"/>
        <v>0</v>
      </c>
      <c r="AB5" s="1310">
        <f t="shared" si="0"/>
        <v>0</v>
      </c>
      <c r="AC5" s="1296">
        <f t="shared" si="0"/>
        <v>0</v>
      </c>
      <c r="AD5" s="1296">
        <f t="shared" si="0"/>
        <v>0</v>
      </c>
      <c r="AE5" s="1296">
        <f t="shared" si="0"/>
        <v>0</v>
      </c>
      <c r="AF5" s="1296">
        <f t="shared" si="0"/>
        <v>0</v>
      </c>
      <c r="AG5" s="1296">
        <f t="shared" si="0"/>
        <v>0</v>
      </c>
      <c r="AH5" s="1296">
        <f t="shared" si="0"/>
        <v>0</v>
      </c>
      <c r="AI5" s="1379">
        <f t="shared" si="0"/>
        <v>0</v>
      </c>
      <c r="AJ5" s="1296">
        <f t="shared" si="0"/>
        <v>0</v>
      </c>
      <c r="AK5" s="1296">
        <f t="shared" si="0"/>
        <v>0</v>
      </c>
      <c r="AL5" s="1296">
        <f t="shared" si="0"/>
        <v>0</v>
      </c>
      <c r="AM5" s="1296">
        <f t="shared" si="0"/>
        <v>0</v>
      </c>
      <c r="AN5" s="1296">
        <f t="shared" si="0"/>
        <v>0</v>
      </c>
      <c r="AO5" s="1296">
        <f t="shared" si="0"/>
        <v>0</v>
      </c>
      <c r="AP5" s="1296">
        <f t="shared" si="0"/>
        <v>0</v>
      </c>
      <c r="AQ5" s="1379">
        <f t="shared" si="0"/>
        <v>0</v>
      </c>
      <c r="AS5" s="1319">
        <f>+AS7+AS16+AS28+AS38</f>
        <v>0</v>
      </c>
      <c r="AT5" s="1443">
        <f>+AT7+AT16+AT28+AT38</f>
        <v>0</v>
      </c>
    </row>
    <row r="6" spans="1:46" ht="5.25" customHeight="1">
      <c r="A6" s="1297"/>
      <c r="B6" s="1453"/>
      <c r="C6" s="1311"/>
      <c r="D6" s="128"/>
      <c r="E6" s="128"/>
      <c r="I6" s="1311"/>
      <c r="J6" s="128"/>
      <c r="K6" s="128"/>
      <c r="O6" s="954"/>
      <c r="AA6" s="441"/>
      <c r="AB6" s="1306"/>
      <c r="AI6" s="1380"/>
      <c r="AJ6" s="128"/>
      <c r="AK6" s="128"/>
      <c r="AQ6" s="1380"/>
      <c r="AS6" s="441"/>
      <c r="AT6" s="1444"/>
    </row>
    <row r="7" spans="1:46" ht="13.5">
      <c r="A7" s="1298" t="s">
        <v>151</v>
      </c>
      <c r="B7" s="1320">
        <f>SUM(B8:B14)</f>
        <v>0</v>
      </c>
      <c r="C7" s="1312">
        <f t="shared" ref="C7:H7" si="1">SUM(C8:C14)</f>
        <v>0</v>
      </c>
      <c r="D7" s="1315">
        <f t="shared" si="1"/>
        <v>0</v>
      </c>
      <c r="E7" s="1315">
        <f t="shared" si="1"/>
        <v>0</v>
      </c>
      <c r="F7" s="1315">
        <f t="shared" si="1"/>
        <v>0</v>
      </c>
      <c r="G7" s="1315">
        <f t="shared" si="1"/>
        <v>0</v>
      </c>
      <c r="H7" s="1315">
        <f t="shared" si="1"/>
        <v>0</v>
      </c>
      <c r="I7" s="1312">
        <f t="shared" ref="I7:AI7" si="2">SUM(I10:I14)</f>
        <v>0</v>
      </c>
      <c r="J7" s="1299">
        <f t="shared" si="2"/>
        <v>0</v>
      </c>
      <c r="K7" s="1299">
        <f t="shared" si="2"/>
        <v>0</v>
      </c>
      <c r="L7" s="1299">
        <f t="shared" si="2"/>
        <v>0</v>
      </c>
      <c r="M7" s="1299">
        <f t="shared" si="2"/>
        <v>0</v>
      </c>
      <c r="N7" s="1299">
        <f t="shared" si="2"/>
        <v>0</v>
      </c>
      <c r="O7" s="1371">
        <f t="shared" si="2"/>
        <v>0</v>
      </c>
      <c r="P7" s="1299">
        <f t="shared" si="2"/>
        <v>0</v>
      </c>
      <c r="Q7" s="1299">
        <f t="shared" si="2"/>
        <v>0</v>
      </c>
      <c r="R7" s="1299">
        <f t="shared" si="2"/>
        <v>0</v>
      </c>
      <c r="S7" s="1299">
        <f t="shared" si="2"/>
        <v>0</v>
      </c>
      <c r="T7" s="1299">
        <f t="shared" si="2"/>
        <v>0</v>
      </c>
      <c r="U7" s="1299">
        <f t="shared" si="2"/>
        <v>0</v>
      </c>
      <c r="V7" s="1299">
        <f t="shared" si="2"/>
        <v>0</v>
      </c>
      <c r="W7" s="1299">
        <f t="shared" si="2"/>
        <v>0</v>
      </c>
      <c r="X7" s="1299">
        <f t="shared" si="2"/>
        <v>0</v>
      </c>
      <c r="Y7" s="1299">
        <f t="shared" si="2"/>
        <v>0</v>
      </c>
      <c r="Z7" s="1299">
        <f t="shared" si="2"/>
        <v>0</v>
      </c>
      <c r="AA7" s="1320">
        <f t="shared" si="2"/>
        <v>0</v>
      </c>
      <c r="AB7" s="1312">
        <f t="shared" si="2"/>
        <v>0</v>
      </c>
      <c r="AC7" s="1299">
        <f t="shared" si="2"/>
        <v>0</v>
      </c>
      <c r="AD7" s="1299">
        <f t="shared" si="2"/>
        <v>0</v>
      </c>
      <c r="AE7" s="1299">
        <f t="shared" si="2"/>
        <v>0</v>
      </c>
      <c r="AF7" s="1299">
        <f t="shared" si="2"/>
        <v>0</v>
      </c>
      <c r="AG7" s="1299">
        <f t="shared" si="2"/>
        <v>0</v>
      </c>
      <c r="AH7" s="1299">
        <f t="shared" si="2"/>
        <v>0</v>
      </c>
      <c r="AI7" s="1381">
        <f t="shared" si="2"/>
        <v>0</v>
      </c>
      <c r="AJ7" s="1299">
        <f>SUM(AJ10:AJ14)</f>
        <v>0</v>
      </c>
      <c r="AK7" s="1299">
        <f>SUM(AK10:AK14)</f>
        <v>0</v>
      </c>
      <c r="AL7" s="1299">
        <f>SUM(AL10:AL14)</f>
        <v>0</v>
      </c>
      <c r="AM7" s="1299">
        <f>SUM(AM10:AM14)</f>
        <v>0</v>
      </c>
      <c r="AN7" s="1299">
        <f>SUM(AN10:AN14)</f>
        <v>0</v>
      </c>
      <c r="AO7" s="1299">
        <f t="shared" ref="AO7:AT7" si="3">SUM(AO10:AO14)</f>
        <v>0</v>
      </c>
      <c r="AP7" s="1299">
        <f t="shared" si="3"/>
        <v>0</v>
      </c>
      <c r="AQ7" s="1381">
        <f t="shared" si="3"/>
        <v>0</v>
      </c>
      <c r="AS7" s="1320">
        <f t="shared" si="3"/>
        <v>0</v>
      </c>
      <c r="AT7" s="1445">
        <f t="shared" si="3"/>
        <v>0</v>
      </c>
    </row>
    <row r="8" spans="1:46" ht="13.5" hidden="1">
      <c r="A8" s="14" t="s">
        <v>767</v>
      </c>
      <c r="B8" s="1318">
        <f>+C8+I8+AS8+AT8</f>
        <v>0</v>
      </c>
      <c r="C8" s="1309">
        <f t="shared" ref="C8:C14" si="4">SUM(D8:H8)</f>
        <v>0</v>
      </c>
      <c r="D8" s="1299"/>
      <c r="E8" s="16">
        <f>+'Salario 2008'!$J$47+'Salario 2-2006'!$J$44+'Salario 01-2007'!$J$44+'Salario 2-2007'!$J$44+Serv.Esp.!$D$38</f>
        <v>0</v>
      </c>
      <c r="F8" s="1299"/>
      <c r="G8" s="1299"/>
      <c r="H8" s="1299"/>
      <c r="I8" s="1312"/>
      <c r="J8" s="1299"/>
      <c r="K8" s="1299"/>
      <c r="L8" s="1299"/>
      <c r="M8" s="1299"/>
      <c r="N8" s="1299"/>
      <c r="O8" s="1371"/>
      <c r="P8" s="1299"/>
      <c r="Q8" s="1299"/>
      <c r="R8" s="1299"/>
      <c r="S8" s="1299"/>
      <c r="T8" s="1299"/>
      <c r="U8" s="1299"/>
      <c r="V8" s="1299"/>
      <c r="W8" s="1299"/>
      <c r="X8" s="1299"/>
      <c r="Y8" s="1299"/>
      <c r="Z8" s="1299"/>
      <c r="AA8" s="1320"/>
      <c r="AB8" s="1331">
        <f t="shared" ref="AB8:AB14" si="5">SUM(P8:Z8)</f>
        <v>0</v>
      </c>
      <c r="AC8" s="1299"/>
      <c r="AD8" s="1299"/>
      <c r="AE8" s="1299"/>
      <c r="AF8" s="1299"/>
      <c r="AG8" s="1299"/>
      <c r="AH8" s="1299"/>
      <c r="AI8" s="1381"/>
      <c r="AJ8" s="1299"/>
      <c r="AK8" s="1299"/>
      <c r="AL8" s="1299"/>
      <c r="AM8" s="1299"/>
      <c r="AN8" s="1299"/>
      <c r="AO8" s="1299"/>
      <c r="AP8" s="1299"/>
      <c r="AQ8" s="1381"/>
      <c r="AS8" s="1320"/>
      <c r="AT8" s="1445"/>
    </row>
    <row r="9" spans="1:46" ht="13.5" hidden="1">
      <c r="A9" s="14" t="s">
        <v>768</v>
      </c>
      <c r="B9" s="1318">
        <f t="shared" ref="B9:B14" si="6">+C9+I9+AS9+AT9</f>
        <v>0</v>
      </c>
      <c r="C9" s="1309">
        <f t="shared" si="4"/>
        <v>0</v>
      </c>
      <c r="D9" s="1299"/>
      <c r="E9" s="16">
        <f>+Serv.Esp.!$D$39</f>
        <v>0</v>
      </c>
      <c r="F9" s="1299"/>
      <c r="G9" s="1299"/>
      <c r="H9" s="1299"/>
      <c r="I9" s="1312"/>
      <c r="J9" s="1299"/>
      <c r="K9" s="1299"/>
      <c r="L9" s="1299"/>
      <c r="M9" s="1299"/>
      <c r="N9" s="1299"/>
      <c r="O9" s="1371"/>
      <c r="P9" s="1299"/>
      <c r="Q9" s="1299"/>
      <c r="R9" s="1299"/>
      <c r="S9" s="1299"/>
      <c r="T9" s="1299"/>
      <c r="U9" s="1299"/>
      <c r="V9" s="1299"/>
      <c r="W9" s="1299"/>
      <c r="X9" s="1299"/>
      <c r="Y9" s="1299"/>
      <c r="Z9" s="1299"/>
      <c r="AA9" s="1320"/>
      <c r="AB9" s="1331">
        <f t="shared" si="5"/>
        <v>0</v>
      </c>
      <c r="AC9" s="1299"/>
      <c r="AD9" s="1299"/>
      <c r="AE9" s="1299"/>
      <c r="AF9" s="1299"/>
      <c r="AG9" s="1299"/>
      <c r="AH9" s="1299"/>
      <c r="AI9" s="1381"/>
      <c r="AJ9" s="1299"/>
      <c r="AK9" s="1299"/>
      <c r="AL9" s="1299"/>
      <c r="AM9" s="1299"/>
      <c r="AN9" s="1299"/>
      <c r="AO9" s="1299"/>
      <c r="AP9" s="1299"/>
      <c r="AQ9" s="1381"/>
      <c r="AS9" s="1320"/>
      <c r="AT9" s="1445"/>
    </row>
    <row r="10" spans="1:46" ht="13.5">
      <c r="A10" s="14" t="s">
        <v>1372</v>
      </c>
      <c r="B10" s="1318">
        <f t="shared" si="6"/>
        <v>0</v>
      </c>
      <c r="C10" s="1309">
        <f t="shared" si="4"/>
        <v>0</v>
      </c>
      <c r="D10" s="16">
        <f>ROUND(((+D1*100)/128.66),2)</f>
        <v>0</v>
      </c>
      <c r="E10" s="16">
        <f>ROUND(((+E1*100)/128.66),2)</f>
        <v>0</v>
      </c>
      <c r="F10" s="16">
        <f t="shared" ref="F10:AP10" si="7">ROUND(((+F1*100)/128.66),2)</f>
        <v>0</v>
      </c>
      <c r="G10" s="16">
        <f t="shared" si="7"/>
        <v>0</v>
      </c>
      <c r="H10" s="16">
        <f t="shared" si="7"/>
        <v>0</v>
      </c>
      <c r="I10" s="1309">
        <f>+O10+AB10+AI10+AQ10</f>
        <v>0</v>
      </c>
      <c r="J10" s="16">
        <f t="shared" si="7"/>
        <v>0</v>
      </c>
      <c r="K10" s="16">
        <f t="shared" si="7"/>
        <v>0</v>
      </c>
      <c r="L10" s="16">
        <f t="shared" si="7"/>
        <v>0</v>
      </c>
      <c r="M10" s="16">
        <f t="shared" si="7"/>
        <v>0</v>
      </c>
      <c r="N10" s="16">
        <f t="shared" si="7"/>
        <v>0</v>
      </c>
      <c r="O10" s="1372">
        <f>SUM(J10:N10)</f>
        <v>0</v>
      </c>
      <c r="P10" s="16">
        <f t="shared" si="7"/>
        <v>0</v>
      </c>
      <c r="Q10" s="16">
        <f t="shared" si="7"/>
        <v>0</v>
      </c>
      <c r="R10" s="16">
        <f t="shared" si="7"/>
        <v>0</v>
      </c>
      <c r="S10" s="16">
        <f t="shared" si="7"/>
        <v>0</v>
      </c>
      <c r="T10" s="16">
        <f t="shared" si="7"/>
        <v>0</v>
      </c>
      <c r="U10" s="16">
        <f t="shared" si="7"/>
        <v>0</v>
      </c>
      <c r="V10" s="16">
        <f t="shared" si="7"/>
        <v>0</v>
      </c>
      <c r="W10" s="16">
        <f t="shared" si="7"/>
        <v>0</v>
      </c>
      <c r="X10" s="16">
        <f t="shared" si="7"/>
        <v>0</v>
      </c>
      <c r="Y10" s="16">
        <f t="shared" si="7"/>
        <v>0</v>
      </c>
      <c r="Z10" s="16">
        <f t="shared" si="7"/>
        <v>0</v>
      </c>
      <c r="AA10" s="16">
        <f t="shared" si="7"/>
        <v>0</v>
      </c>
      <c r="AB10" s="1331">
        <f t="shared" si="5"/>
        <v>0</v>
      </c>
      <c r="AC10" s="16">
        <f>ROUND(((+AC1*100)/128.66),2)</f>
        <v>0</v>
      </c>
      <c r="AD10" s="16">
        <f>ROUND(((+AD1*100)/128.66),2)</f>
        <v>0</v>
      </c>
      <c r="AE10" s="16">
        <f>ROUND(((+AE1*100)/128.66),2)</f>
        <v>0</v>
      </c>
      <c r="AF10" s="16">
        <f t="shared" si="7"/>
        <v>0</v>
      </c>
      <c r="AG10" s="16">
        <f t="shared" si="7"/>
        <v>0</v>
      </c>
      <c r="AH10" s="16">
        <f t="shared" si="7"/>
        <v>0</v>
      </c>
      <c r="AI10" s="1382">
        <f>SUM(AC10:AH10)</f>
        <v>0</v>
      </c>
      <c r="AJ10" s="16">
        <f>ROUND(((+AJ1*100)/128.66),2)</f>
        <v>0</v>
      </c>
      <c r="AK10" s="16">
        <f>ROUND(((+AK1*100)/128.66),2)</f>
        <v>0</v>
      </c>
      <c r="AL10" s="16">
        <f>ROUND(((+AL1*100)/128.66),2)</f>
        <v>0</v>
      </c>
      <c r="AM10" s="16">
        <f>ROUND(((+AM1*100)/128.66),2)</f>
        <v>0</v>
      </c>
      <c r="AN10" s="16">
        <f>ROUND(((+AN1*100)/128.66),2)</f>
        <v>0</v>
      </c>
      <c r="AO10" s="16">
        <f t="shared" si="7"/>
        <v>0</v>
      </c>
      <c r="AP10" s="16">
        <f t="shared" si="7"/>
        <v>0</v>
      </c>
      <c r="AQ10" s="1383">
        <f>SUM(AJ10:AP10)</f>
        <v>0</v>
      </c>
      <c r="AS10" s="1321"/>
      <c r="AT10" s="1446">
        <f>ROUND(((+AT1*100)/128.66),2)</f>
        <v>0</v>
      </c>
    </row>
    <row r="11" spans="1:46" ht="13.5" hidden="1">
      <c r="A11" s="14" t="s">
        <v>769</v>
      </c>
      <c r="B11" s="1318">
        <f t="shared" si="6"/>
        <v>0</v>
      </c>
      <c r="C11" s="1309">
        <f t="shared" si="4"/>
        <v>0</v>
      </c>
      <c r="D11" s="16"/>
      <c r="E11" s="16">
        <f>+'PROG.III c5'!C187</f>
        <v>0</v>
      </c>
      <c r="F11" s="16"/>
      <c r="G11" s="16"/>
      <c r="H11" s="16"/>
      <c r="I11" s="1309"/>
      <c r="J11" s="16"/>
      <c r="K11" s="16"/>
      <c r="L11" s="16"/>
      <c r="M11" s="16"/>
      <c r="N11" s="16"/>
      <c r="O11" s="1372"/>
      <c r="P11" s="16"/>
      <c r="Q11" s="16"/>
      <c r="R11" s="16"/>
      <c r="S11" s="16"/>
      <c r="T11" s="16"/>
      <c r="U11" s="16"/>
      <c r="V11" s="16"/>
      <c r="W11" s="16"/>
      <c r="X11" s="16"/>
      <c r="Y11" s="16"/>
      <c r="Z11" s="16"/>
      <c r="AA11" s="1321"/>
      <c r="AB11" s="1331">
        <f t="shared" si="5"/>
        <v>0</v>
      </c>
      <c r="AC11" s="16"/>
      <c r="AD11" s="16"/>
      <c r="AE11" s="16"/>
      <c r="AF11" s="16"/>
      <c r="AG11" s="16"/>
      <c r="AH11" s="16"/>
      <c r="AI11" s="1382"/>
      <c r="AJ11" s="16"/>
      <c r="AK11" s="16"/>
      <c r="AL11" s="16"/>
      <c r="AM11" s="16"/>
      <c r="AN11" s="16"/>
      <c r="AO11" s="16"/>
      <c r="AP11" s="16"/>
      <c r="AQ11" s="1383"/>
      <c r="AS11" s="1321"/>
      <c r="AT11" s="1446"/>
    </row>
    <row r="12" spans="1:46" ht="13.5" hidden="1">
      <c r="A12" s="14" t="s">
        <v>1071</v>
      </c>
      <c r="B12" s="1318">
        <f t="shared" si="6"/>
        <v>0</v>
      </c>
      <c r="C12" s="1309">
        <f t="shared" si="4"/>
        <v>0</v>
      </c>
      <c r="D12" s="16"/>
      <c r="E12" s="16">
        <f>+'PROG.III c5'!C190</f>
        <v>0</v>
      </c>
      <c r="F12" s="16"/>
      <c r="G12" s="16"/>
      <c r="H12" s="16"/>
      <c r="I12" s="1309"/>
      <c r="J12" s="16"/>
      <c r="K12" s="16"/>
      <c r="L12" s="16"/>
      <c r="M12" s="16"/>
      <c r="N12" s="16"/>
      <c r="O12" s="1372"/>
      <c r="P12" s="16"/>
      <c r="Q12" s="16"/>
      <c r="R12" s="16"/>
      <c r="S12" s="16"/>
      <c r="T12" s="16"/>
      <c r="U12" s="16"/>
      <c r="V12" s="16"/>
      <c r="W12" s="16"/>
      <c r="X12" s="16"/>
      <c r="Y12" s="16"/>
      <c r="Z12" s="16"/>
      <c r="AA12" s="1321"/>
      <c r="AB12" s="1331">
        <f t="shared" si="5"/>
        <v>0</v>
      </c>
      <c r="AC12" s="16"/>
      <c r="AD12" s="16"/>
      <c r="AE12" s="16"/>
      <c r="AF12" s="16"/>
      <c r="AG12" s="16"/>
      <c r="AH12" s="16"/>
      <c r="AI12" s="1382"/>
      <c r="AJ12" s="16"/>
      <c r="AK12" s="16"/>
      <c r="AL12" s="16"/>
      <c r="AM12" s="16"/>
      <c r="AN12" s="16"/>
      <c r="AO12" s="16"/>
      <c r="AP12" s="16"/>
      <c r="AQ12" s="1383"/>
      <c r="AS12" s="1321"/>
      <c r="AT12" s="1446"/>
    </row>
    <row r="13" spans="1:46" ht="13.5">
      <c r="A13" s="14" t="s">
        <v>600</v>
      </c>
      <c r="B13" s="1318">
        <f t="shared" si="6"/>
        <v>0</v>
      </c>
      <c r="C13" s="1309">
        <f t="shared" si="4"/>
        <v>0</v>
      </c>
      <c r="D13" s="16">
        <f>ROUND(((+D8+D9+D10+D11+D12)/12),2)</f>
        <v>0</v>
      </c>
      <c r="E13" s="16">
        <f>ROUND(((+E8+E9+E10+E11+E12)/12),2)</f>
        <v>0</v>
      </c>
      <c r="F13" s="16">
        <f>ROUND(((+F8+F9+F10+F11+F12)/12),2)</f>
        <v>0</v>
      </c>
      <c r="G13" s="16">
        <f>ROUND(((+G8+G9+G10+G11+G12)/12),2)</f>
        <v>0</v>
      </c>
      <c r="H13" s="16">
        <f>ROUND(((+H8+H9+H10+H11+H12)/12),2)</f>
        <v>0</v>
      </c>
      <c r="I13" s="1309">
        <f>+O13+AB13+AI13+AQ13</f>
        <v>0</v>
      </c>
      <c r="J13" s="16">
        <f>ROUND(((+J8+J9+J10+J11+J12)/12),2)</f>
        <v>0</v>
      </c>
      <c r="K13" s="16">
        <f>ROUND(((+K8+K9+K10+K11+K12)/12),2)</f>
        <v>0</v>
      </c>
      <c r="L13" s="16">
        <f>ROUND(((+L8+L9+L10+L11+L12)/12),2)</f>
        <v>0</v>
      </c>
      <c r="M13" s="16">
        <f>ROUND(((+M8+M9+M10+M11+M12)/12),2)</f>
        <v>0</v>
      </c>
      <c r="N13" s="16">
        <f>ROUND(((+N8+N9+N10+N11+N12)/12),2)</f>
        <v>0</v>
      </c>
      <c r="O13" s="1372">
        <f>SUM(J13:N13)</f>
        <v>0</v>
      </c>
      <c r="P13" s="16">
        <f t="shared" ref="P13:AA13" si="8">ROUND(((+P8+P9+P10+P11+P12)/12),2)</f>
        <v>0</v>
      </c>
      <c r="Q13" s="16">
        <f t="shared" si="8"/>
        <v>0</v>
      </c>
      <c r="R13" s="16">
        <f t="shared" si="8"/>
        <v>0</v>
      </c>
      <c r="S13" s="16">
        <f t="shared" si="8"/>
        <v>0</v>
      </c>
      <c r="T13" s="16">
        <f t="shared" si="8"/>
        <v>0</v>
      </c>
      <c r="U13" s="16">
        <f t="shared" si="8"/>
        <v>0</v>
      </c>
      <c r="V13" s="16">
        <f t="shared" si="8"/>
        <v>0</v>
      </c>
      <c r="W13" s="16">
        <f t="shared" si="8"/>
        <v>0</v>
      </c>
      <c r="X13" s="16">
        <f t="shared" si="8"/>
        <v>0</v>
      </c>
      <c r="Y13" s="16">
        <f t="shared" si="8"/>
        <v>0</v>
      </c>
      <c r="Z13" s="16">
        <f t="shared" si="8"/>
        <v>0</v>
      </c>
      <c r="AA13" s="16">
        <f t="shared" si="8"/>
        <v>0</v>
      </c>
      <c r="AB13" s="1331">
        <f t="shared" si="5"/>
        <v>0</v>
      </c>
      <c r="AC13" s="16">
        <f t="shared" ref="AC13:AH13" si="9">ROUND(((+AC8+AC9+AC10+AC11+AC12)/12),2)</f>
        <v>0</v>
      </c>
      <c r="AD13" s="16">
        <f t="shared" si="9"/>
        <v>0</v>
      </c>
      <c r="AE13" s="16">
        <f t="shared" si="9"/>
        <v>0</v>
      </c>
      <c r="AF13" s="16">
        <f t="shared" si="9"/>
        <v>0</v>
      </c>
      <c r="AG13" s="16">
        <f t="shared" si="9"/>
        <v>0</v>
      </c>
      <c r="AH13" s="16">
        <f t="shared" si="9"/>
        <v>0</v>
      </c>
      <c r="AI13" s="1382">
        <f>SUM(AC13:AH13)</f>
        <v>0</v>
      </c>
      <c r="AJ13" s="16">
        <f t="shared" ref="AJ13:AP13" si="10">ROUND(((+AJ8+AJ9+AJ10+AJ11+AJ12)/12),2)</f>
        <v>0</v>
      </c>
      <c r="AK13" s="16">
        <f t="shared" si="10"/>
        <v>0</v>
      </c>
      <c r="AL13" s="16">
        <f t="shared" si="10"/>
        <v>0</v>
      </c>
      <c r="AM13" s="16">
        <f t="shared" si="10"/>
        <v>0</v>
      </c>
      <c r="AN13" s="16">
        <f t="shared" si="10"/>
        <v>0</v>
      </c>
      <c r="AO13" s="16">
        <f t="shared" si="10"/>
        <v>0</v>
      </c>
      <c r="AP13" s="16">
        <f t="shared" si="10"/>
        <v>0</v>
      </c>
      <c r="AQ13" s="1383">
        <f>SUM(AJ13:AP13)</f>
        <v>0</v>
      </c>
      <c r="AS13" s="1321"/>
      <c r="AT13" s="1446">
        <f>ROUND(((+AT8+AT9+AT10+AT11+AT12)/12),2)</f>
        <v>0</v>
      </c>
    </row>
    <row r="14" spans="1:46" ht="13.5">
      <c r="A14" s="14" t="s">
        <v>599</v>
      </c>
      <c r="B14" s="1318">
        <f t="shared" si="6"/>
        <v>0</v>
      </c>
      <c r="C14" s="1309">
        <f t="shared" si="4"/>
        <v>0</v>
      </c>
      <c r="D14" s="16">
        <f>ROUND(((+D8+D9+D10+D11+D12)*19.17%),2)</f>
        <v>0</v>
      </c>
      <c r="E14" s="16">
        <f t="shared" ref="E14:J14" si="11">ROUND(((+E8+E9+E10+E11+E12)*19.17%),2)</f>
        <v>0</v>
      </c>
      <c r="F14" s="16">
        <f t="shared" si="11"/>
        <v>0</v>
      </c>
      <c r="G14" s="16">
        <f t="shared" si="11"/>
        <v>0</v>
      </c>
      <c r="H14" s="16">
        <f t="shared" si="11"/>
        <v>0</v>
      </c>
      <c r="I14" s="1309">
        <f>+O14+AB14+AI14+AQ14</f>
        <v>0</v>
      </c>
      <c r="J14" s="16">
        <f t="shared" si="11"/>
        <v>0</v>
      </c>
      <c r="K14" s="16">
        <f>ROUND(((+K8+K9+K10+K11+K12)*19.17%),2)</f>
        <v>0</v>
      </c>
      <c r="L14" s="16">
        <f>ROUND(((+L8+L9+L10+L11+L12)*19%),2)</f>
        <v>0</v>
      </c>
      <c r="M14" s="16">
        <f>ROUND(((+M8+M9+M10+M11+M12)*19%),2)</f>
        <v>0</v>
      </c>
      <c r="N14" s="16">
        <f>ROUND(((+N8+N9+N10+N11+N12)*19%),2)</f>
        <v>0</v>
      </c>
      <c r="O14" s="1372">
        <f>SUM(J14:N14)</f>
        <v>0</v>
      </c>
      <c r="P14" s="16">
        <f t="shared" ref="P14:Z14" si="12">ROUND(((+P8+P9+P10+P11+P12)*19.17%),2)</f>
        <v>0</v>
      </c>
      <c r="Q14" s="16">
        <f t="shared" si="12"/>
        <v>0</v>
      </c>
      <c r="R14" s="16">
        <f t="shared" si="12"/>
        <v>0</v>
      </c>
      <c r="S14" s="16">
        <f t="shared" si="12"/>
        <v>0</v>
      </c>
      <c r="T14" s="16">
        <f t="shared" si="12"/>
        <v>0</v>
      </c>
      <c r="U14" s="16">
        <f t="shared" si="12"/>
        <v>0</v>
      </c>
      <c r="V14" s="16">
        <f t="shared" si="12"/>
        <v>0</v>
      </c>
      <c r="W14" s="16">
        <f t="shared" si="12"/>
        <v>0</v>
      </c>
      <c r="X14" s="16">
        <f t="shared" si="12"/>
        <v>0</v>
      </c>
      <c r="Y14" s="16">
        <f t="shared" si="12"/>
        <v>0</v>
      </c>
      <c r="Z14" s="16">
        <f t="shared" si="12"/>
        <v>0</v>
      </c>
      <c r="AA14" s="16">
        <f>ROUND(((+AA8+AA9+AA10+AA11+AA12)*19%),2)</f>
        <v>0</v>
      </c>
      <c r="AB14" s="1331">
        <f t="shared" si="5"/>
        <v>0</v>
      </c>
      <c r="AC14" s="16">
        <f t="shared" ref="AC14:AH14" si="13">ROUND(((+AC8+AC9+AC10+AC11+AC12)*19.17%),2)</f>
        <v>0</v>
      </c>
      <c r="AD14" s="16">
        <f t="shared" si="13"/>
        <v>0</v>
      </c>
      <c r="AE14" s="16">
        <f t="shared" si="13"/>
        <v>0</v>
      </c>
      <c r="AF14" s="16">
        <f t="shared" si="13"/>
        <v>0</v>
      </c>
      <c r="AG14" s="16">
        <f t="shared" si="13"/>
        <v>0</v>
      </c>
      <c r="AH14" s="16">
        <f t="shared" si="13"/>
        <v>0</v>
      </c>
      <c r="AI14" s="1382">
        <f>SUM(AC14:AH14)</f>
        <v>0</v>
      </c>
      <c r="AJ14" s="16">
        <f t="shared" ref="AJ14:AP14" si="14">ROUND(((+AJ8+AJ9+AJ10+AJ11+AJ12)*19.17%),2)</f>
        <v>0</v>
      </c>
      <c r="AK14" s="16">
        <f t="shared" si="14"/>
        <v>0</v>
      </c>
      <c r="AL14" s="16">
        <f t="shared" si="14"/>
        <v>0</v>
      </c>
      <c r="AM14" s="16">
        <f t="shared" si="14"/>
        <v>0</v>
      </c>
      <c r="AN14" s="16">
        <f t="shared" si="14"/>
        <v>0</v>
      </c>
      <c r="AO14" s="16">
        <f t="shared" si="14"/>
        <v>0</v>
      </c>
      <c r="AP14" s="16">
        <f t="shared" si="14"/>
        <v>0</v>
      </c>
      <c r="AQ14" s="1383">
        <f>SUM(AJ14:AP14)</f>
        <v>0</v>
      </c>
      <c r="AS14" s="1321"/>
      <c r="AT14" s="1446">
        <f>ROUND(((+AT8+AT9+AT10+AT11+AT12)*19%),2)</f>
        <v>0</v>
      </c>
    </row>
    <row r="15" spans="1:46" ht="12" customHeight="1">
      <c r="A15" s="14"/>
      <c r="B15" s="1454"/>
      <c r="C15" s="1313"/>
      <c r="D15" s="1300"/>
      <c r="E15" s="1300"/>
      <c r="F15" s="1300"/>
      <c r="G15" s="1300"/>
      <c r="H15" s="1300"/>
      <c r="I15" s="1313"/>
      <c r="J15" s="1300"/>
      <c r="K15" s="1300"/>
      <c r="L15" s="1300"/>
      <c r="M15" s="1300"/>
      <c r="N15" s="1300"/>
      <c r="O15" s="1373"/>
      <c r="P15" s="1300"/>
      <c r="Q15" s="1300"/>
      <c r="R15" s="1300"/>
      <c r="S15" s="1300"/>
      <c r="T15" s="1300"/>
      <c r="U15" s="1300"/>
      <c r="V15" s="1300"/>
      <c r="W15" s="1300"/>
      <c r="X15" s="1300"/>
      <c r="Y15" s="1300"/>
      <c r="Z15" s="1300"/>
      <c r="AA15" s="1322"/>
      <c r="AB15" s="1332"/>
      <c r="AC15" s="1300"/>
      <c r="AD15" s="1300"/>
      <c r="AE15" s="1300"/>
      <c r="AF15" s="1300"/>
      <c r="AG15" s="1300"/>
      <c r="AH15" s="1300"/>
      <c r="AI15" s="1383"/>
      <c r="AJ15" s="1300"/>
      <c r="AK15" s="1300"/>
      <c r="AL15" s="1300"/>
      <c r="AM15" s="1300"/>
      <c r="AN15" s="1300"/>
      <c r="AO15" s="1300"/>
      <c r="AP15" s="1300"/>
      <c r="AQ15" s="1383"/>
      <c r="AS15" s="1322"/>
      <c r="AT15" s="1447"/>
    </row>
    <row r="16" spans="1:46" ht="13.5">
      <c r="A16" s="1298" t="s">
        <v>1439</v>
      </c>
      <c r="B16" s="1323">
        <f>SUM(B17:B26)</f>
        <v>0</v>
      </c>
      <c r="C16" s="1314">
        <f t="shared" ref="C16:AS16" si="15">SUM(C17:C26)</f>
        <v>0</v>
      </c>
      <c r="D16" s="211">
        <f t="shared" si="15"/>
        <v>0</v>
      </c>
      <c r="E16" s="211">
        <f t="shared" si="15"/>
        <v>0</v>
      </c>
      <c r="F16" s="211">
        <f t="shared" si="15"/>
        <v>0</v>
      </c>
      <c r="G16" s="211">
        <f t="shared" si="15"/>
        <v>0</v>
      </c>
      <c r="H16" s="211">
        <f t="shared" si="15"/>
        <v>0</v>
      </c>
      <c r="I16" s="1314">
        <f t="shared" si="15"/>
        <v>0</v>
      </c>
      <c r="J16" s="211">
        <f t="shared" si="15"/>
        <v>0</v>
      </c>
      <c r="K16" s="211">
        <f t="shared" si="15"/>
        <v>0</v>
      </c>
      <c r="L16" s="211">
        <f t="shared" si="15"/>
        <v>0</v>
      </c>
      <c r="M16" s="211">
        <f t="shared" si="15"/>
        <v>0</v>
      </c>
      <c r="N16" s="211">
        <f t="shared" si="15"/>
        <v>0</v>
      </c>
      <c r="O16" s="1374">
        <f t="shared" si="15"/>
        <v>0</v>
      </c>
      <c r="P16" s="211">
        <f t="shared" si="15"/>
        <v>0</v>
      </c>
      <c r="Q16" s="211">
        <f t="shared" si="15"/>
        <v>0</v>
      </c>
      <c r="R16" s="211">
        <f t="shared" si="15"/>
        <v>0</v>
      </c>
      <c r="S16" s="211">
        <f t="shared" si="15"/>
        <v>0</v>
      </c>
      <c r="T16" s="211">
        <f t="shared" si="15"/>
        <v>0</v>
      </c>
      <c r="U16" s="211">
        <f t="shared" si="15"/>
        <v>0</v>
      </c>
      <c r="V16" s="211">
        <f t="shared" si="15"/>
        <v>0</v>
      </c>
      <c r="W16" s="211">
        <f t="shared" si="15"/>
        <v>0</v>
      </c>
      <c r="X16" s="211">
        <f t="shared" si="15"/>
        <v>0</v>
      </c>
      <c r="Y16" s="211">
        <f t="shared" si="15"/>
        <v>0</v>
      </c>
      <c r="Z16" s="211">
        <f t="shared" si="15"/>
        <v>0</v>
      </c>
      <c r="AA16" s="1323">
        <f t="shared" si="15"/>
        <v>0</v>
      </c>
      <c r="AB16" s="1314">
        <f t="shared" si="15"/>
        <v>0</v>
      </c>
      <c r="AC16" s="211">
        <f t="shared" si="15"/>
        <v>0</v>
      </c>
      <c r="AD16" s="211">
        <f t="shared" si="15"/>
        <v>0</v>
      </c>
      <c r="AE16" s="211">
        <f t="shared" si="15"/>
        <v>0</v>
      </c>
      <c r="AF16" s="211">
        <f t="shared" si="15"/>
        <v>0</v>
      </c>
      <c r="AG16" s="211">
        <f t="shared" si="15"/>
        <v>0</v>
      </c>
      <c r="AH16" s="211">
        <f t="shared" si="15"/>
        <v>0</v>
      </c>
      <c r="AI16" s="1384">
        <f t="shared" si="15"/>
        <v>0</v>
      </c>
      <c r="AJ16" s="211">
        <f>SUM(AJ17:AJ26)</f>
        <v>0</v>
      </c>
      <c r="AK16" s="211">
        <f>SUM(AK17:AK26)</f>
        <v>0</v>
      </c>
      <c r="AL16" s="211">
        <f>SUM(AL17:AL26)</f>
        <v>0</v>
      </c>
      <c r="AM16" s="211">
        <f>SUM(AM17:AM26)</f>
        <v>0</v>
      </c>
      <c r="AN16" s="211">
        <f>SUM(AN17:AN26)</f>
        <v>0</v>
      </c>
      <c r="AO16" s="211">
        <f t="shared" si="15"/>
        <v>0</v>
      </c>
      <c r="AP16" s="211">
        <f t="shared" si="15"/>
        <v>0</v>
      </c>
      <c r="AQ16" s="1384">
        <f t="shared" si="15"/>
        <v>0</v>
      </c>
      <c r="AS16" s="1323">
        <f t="shared" si="15"/>
        <v>0</v>
      </c>
      <c r="AT16" s="1448">
        <f>SUM(AT17:AT26)</f>
        <v>0</v>
      </c>
    </row>
    <row r="17" spans="1:46" ht="13.5">
      <c r="A17" s="14" t="s">
        <v>1444</v>
      </c>
      <c r="B17" s="1318">
        <f t="shared" ref="B17:B26" si="16">+C17+I17+AS17+AT17</f>
        <v>0</v>
      </c>
      <c r="C17" s="1309">
        <f t="shared" ref="C17:C26" si="17">SUM(D17:H17)</f>
        <v>0</v>
      </c>
      <c r="D17" s="1301"/>
      <c r="E17" s="1301">
        <v>0</v>
      </c>
      <c r="F17" s="1302"/>
      <c r="G17" s="1302"/>
      <c r="H17" s="1302"/>
      <c r="I17" s="1309">
        <f>+O17+AB17+AI17+AQ17</f>
        <v>0</v>
      </c>
      <c r="J17" s="1301"/>
      <c r="K17" s="1301"/>
      <c r="L17" s="1301"/>
      <c r="M17" s="1302"/>
      <c r="N17" s="1302"/>
      <c r="O17" s="1372">
        <f>SUM(J17:N17)</f>
        <v>0</v>
      </c>
      <c r="P17" s="1301"/>
      <c r="Q17" s="1301"/>
      <c r="R17" s="1301"/>
      <c r="S17" s="1301"/>
      <c r="T17" s="1301"/>
      <c r="U17" s="1302"/>
      <c r="V17" s="1302"/>
      <c r="W17" s="1302"/>
      <c r="X17" s="1302"/>
      <c r="Y17" s="1302"/>
      <c r="Z17" s="1302"/>
      <c r="AA17" s="1325"/>
      <c r="AB17" s="1331">
        <f t="shared" ref="AB17:AB26" si="18">SUM(P17:Z17)</f>
        <v>0</v>
      </c>
      <c r="AC17" s="1301"/>
      <c r="AD17" s="1301"/>
      <c r="AE17" s="1301"/>
      <c r="AF17" s="1301"/>
      <c r="AG17" s="1302"/>
      <c r="AH17" s="1302"/>
      <c r="AI17" s="1382">
        <f>SUM(AC17:AH17)</f>
        <v>0</v>
      </c>
      <c r="AJ17" s="1301">
        <v>0</v>
      </c>
      <c r="AK17" s="1301">
        <v>0</v>
      </c>
      <c r="AL17" s="1302">
        <v>0</v>
      </c>
      <c r="AM17" s="1302">
        <v>0</v>
      </c>
      <c r="AN17" s="1301">
        <v>0</v>
      </c>
      <c r="AO17" s="1301"/>
      <c r="AP17" s="1301"/>
      <c r="AQ17" s="1383">
        <f>SUM(AJ17:AP17)</f>
        <v>0</v>
      </c>
      <c r="AS17" s="1324"/>
      <c r="AT17" s="1449"/>
    </row>
    <row r="18" spans="1:46" ht="13.5" hidden="1">
      <c r="A18" s="14" t="s">
        <v>770</v>
      </c>
      <c r="B18" s="1318">
        <f t="shared" si="16"/>
        <v>0</v>
      </c>
      <c r="C18" s="1309">
        <f t="shared" si="17"/>
        <v>0</v>
      </c>
      <c r="D18" s="1301"/>
      <c r="E18" s="1301"/>
      <c r="F18" s="1302"/>
      <c r="G18" s="1302"/>
      <c r="H18" s="1302"/>
      <c r="I18" s="1309"/>
      <c r="J18" s="1301"/>
      <c r="K18" s="1301"/>
      <c r="L18" s="1302"/>
      <c r="M18" s="1302"/>
      <c r="N18" s="1302"/>
      <c r="O18" s="1372"/>
      <c r="P18" s="1301"/>
      <c r="Q18" s="1301"/>
      <c r="R18" s="1301"/>
      <c r="S18" s="1301"/>
      <c r="T18" s="1301"/>
      <c r="U18" s="1302"/>
      <c r="V18" s="1302"/>
      <c r="W18" s="1302"/>
      <c r="X18" s="1302"/>
      <c r="Y18" s="1302"/>
      <c r="Z18" s="1302"/>
      <c r="AA18" s="1325"/>
      <c r="AB18" s="1331">
        <f t="shared" si="18"/>
        <v>0</v>
      </c>
      <c r="AC18" s="1301"/>
      <c r="AD18" s="1301"/>
      <c r="AE18" s="1301"/>
      <c r="AF18" s="1302"/>
      <c r="AG18" s="1302"/>
      <c r="AH18" s="1302"/>
      <c r="AI18" s="1382"/>
      <c r="AJ18" s="1301"/>
      <c r="AK18" s="1301"/>
      <c r="AL18" s="1302"/>
      <c r="AM18" s="1302"/>
      <c r="AN18" s="1302"/>
      <c r="AO18" s="1302"/>
      <c r="AP18" s="1302"/>
      <c r="AQ18" s="1383"/>
      <c r="AS18" s="1324"/>
      <c r="AT18" s="1449"/>
    </row>
    <row r="19" spans="1:46" ht="13.5" hidden="1">
      <c r="A19" s="14" t="s">
        <v>771</v>
      </c>
      <c r="B19" s="1318">
        <f t="shared" si="16"/>
        <v>0</v>
      </c>
      <c r="C19" s="1309">
        <f t="shared" si="17"/>
        <v>0</v>
      </c>
      <c r="D19" s="1301"/>
      <c r="E19" s="1301"/>
      <c r="F19" s="1302"/>
      <c r="G19" s="1302"/>
      <c r="H19" s="1302"/>
      <c r="I19" s="1309"/>
      <c r="J19" s="1301"/>
      <c r="K19" s="1301"/>
      <c r="L19" s="1302"/>
      <c r="M19" s="1302"/>
      <c r="N19" s="1302"/>
      <c r="O19" s="1372"/>
      <c r="P19" s="1301"/>
      <c r="Q19" s="1301"/>
      <c r="R19" s="1301"/>
      <c r="S19" s="1301"/>
      <c r="T19" s="1301"/>
      <c r="U19" s="1302"/>
      <c r="V19" s="1302"/>
      <c r="W19" s="1302"/>
      <c r="X19" s="1302"/>
      <c r="Y19" s="1302"/>
      <c r="Z19" s="1302"/>
      <c r="AA19" s="1325"/>
      <c r="AB19" s="1331">
        <f t="shared" si="18"/>
        <v>0</v>
      </c>
      <c r="AC19" s="1301"/>
      <c r="AD19" s="1301"/>
      <c r="AE19" s="1301"/>
      <c r="AF19" s="1302"/>
      <c r="AG19" s="1302"/>
      <c r="AH19" s="1302"/>
      <c r="AI19" s="1382"/>
      <c r="AJ19" s="1301"/>
      <c r="AK19" s="1301"/>
      <c r="AL19" s="1302"/>
      <c r="AM19" s="1302"/>
      <c r="AN19" s="1302"/>
      <c r="AO19" s="1302"/>
      <c r="AP19" s="1302"/>
      <c r="AQ19" s="1383"/>
      <c r="AS19" s="1324"/>
      <c r="AT19" s="1449"/>
    </row>
    <row r="20" spans="1:46" ht="13.5" hidden="1">
      <c r="A20" s="14" t="s">
        <v>772</v>
      </c>
      <c r="B20" s="1318">
        <f t="shared" si="16"/>
        <v>0</v>
      </c>
      <c r="C20" s="1309">
        <f t="shared" si="17"/>
        <v>0</v>
      </c>
      <c r="D20" s="1301"/>
      <c r="E20" s="1301">
        <v>0</v>
      </c>
      <c r="F20" s="1302"/>
      <c r="G20" s="1302"/>
      <c r="H20" s="1302"/>
      <c r="I20" s="1309"/>
      <c r="J20" s="1301"/>
      <c r="K20" s="1301"/>
      <c r="L20" s="1302"/>
      <c r="M20" s="1302"/>
      <c r="N20" s="1302"/>
      <c r="O20" s="1372"/>
      <c r="P20" s="1301"/>
      <c r="Q20" s="1301"/>
      <c r="R20" s="1301"/>
      <c r="S20" s="1301"/>
      <c r="T20" s="1301"/>
      <c r="U20" s="1302"/>
      <c r="V20" s="1302"/>
      <c r="W20" s="1302"/>
      <c r="X20" s="1302"/>
      <c r="Y20" s="1302"/>
      <c r="Z20" s="1302"/>
      <c r="AA20" s="1325"/>
      <c r="AB20" s="1331">
        <f t="shared" si="18"/>
        <v>0</v>
      </c>
      <c r="AC20" s="1301"/>
      <c r="AD20" s="1301"/>
      <c r="AE20" s="1301"/>
      <c r="AF20" s="1302"/>
      <c r="AG20" s="1302"/>
      <c r="AH20" s="1302"/>
      <c r="AI20" s="1382"/>
      <c r="AJ20" s="1301"/>
      <c r="AK20" s="1301"/>
      <c r="AL20" s="1302"/>
      <c r="AM20" s="1302"/>
      <c r="AN20" s="1302"/>
      <c r="AO20" s="1302"/>
      <c r="AP20" s="1302"/>
      <c r="AQ20" s="1383"/>
      <c r="AS20" s="1324"/>
      <c r="AT20" s="1449"/>
    </row>
    <row r="21" spans="1:46" ht="13.5" hidden="1">
      <c r="A21" s="14" t="s">
        <v>773</v>
      </c>
      <c r="B21" s="1318">
        <f t="shared" si="16"/>
        <v>0</v>
      </c>
      <c r="C21" s="1309">
        <f t="shared" si="17"/>
        <v>0</v>
      </c>
      <c r="D21" s="1301"/>
      <c r="E21" s="1301"/>
      <c r="F21" s="1301">
        <f>+'MAT- EQ ADM'!CI30</f>
        <v>0</v>
      </c>
      <c r="G21" s="1302"/>
      <c r="H21" s="1302"/>
      <c r="I21" s="1309"/>
      <c r="J21" s="1301"/>
      <c r="K21" s="1301"/>
      <c r="L21" s="1302"/>
      <c r="M21" s="1302"/>
      <c r="N21" s="1302"/>
      <c r="O21" s="1372"/>
      <c r="P21" s="1301"/>
      <c r="Q21" s="1301"/>
      <c r="R21" s="1301"/>
      <c r="S21" s="1301"/>
      <c r="T21" s="1301"/>
      <c r="U21" s="1302"/>
      <c r="V21" s="1302"/>
      <c r="W21" s="1302"/>
      <c r="X21" s="1302"/>
      <c r="Y21" s="1302"/>
      <c r="Z21" s="1302"/>
      <c r="AA21" s="1325"/>
      <c r="AB21" s="1331">
        <f t="shared" si="18"/>
        <v>0</v>
      </c>
      <c r="AC21" s="1301"/>
      <c r="AD21" s="1301"/>
      <c r="AE21" s="1301"/>
      <c r="AF21" s="1302"/>
      <c r="AG21" s="1302"/>
      <c r="AH21" s="1302"/>
      <c r="AI21" s="1382"/>
      <c r="AJ21" s="1301"/>
      <c r="AK21" s="1301"/>
      <c r="AL21" s="1302"/>
      <c r="AM21" s="1302"/>
      <c r="AN21" s="1302"/>
      <c r="AO21" s="1302"/>
      <c r="AP21" s="1302"/>
      <c r="AQ21" s="1383"/>
      <c r="AS21" s="1324"/>
      <c r="AT21" s="1449"/>
    </row>
    <row r="22" spans="1:46" ht="13.5" hidden="1">
      <c r="A22" s="14" t="s">
        <v>774</v>
      </c>
      <c r="B22" s="1318">
        <f t="shared" si="16"/>
        <v>0</v>
      </c>
      <c r="C22" s="1309">
        <f t="shared" si="17"/>
        <v>0</v>
      </c>
      <c r="D22" s="1301"/>
      <c r="E22" s="1301"/>
      <c r="F22" s="1301">
        <f>+'MAT- EQ ADM'!CI31</f>
        <v>0</v>
      </c>
      <c r="G22" s="1302"/>
      <c r="H22" s="1302"/>
      <c r="I22" s="1309"/>
      <c r="J22" s="1301"/>
      <c r="K22" s="1301"/>
      <c r="L22" s="1302"/>
      <c r="M22" s="1302"/>
      <c r="N22" s="1302"/>
      <c r="O22" s="1372"/>
      <c r="P22" s="1301"/>
      <c r="Q22" s="1301"/>
      <c r="R22" s="1301"/>
      <c r="S22" s="1301"/>
      <c r="T22" s="1301"/>
      <c r="U22" s="1302"/>
      <c r="V22" s="1302"/>
      <c r="W22" s="1302"/>
      <c r="X22" s="1302"/>
      <c r="Y22" s="1302"/>
      <c r="Z22" s="1302"/>
      <c r="AA22" s="1325"/>
      <c r="AB22" s="1331">
        <f t="shared" si="18"/>
        <v>0</v>
      </c>
      <c r="AC22" s="1301"/>
      <c r="AD22" s="1301"/>
      <c r="AE22" s="1301"/>
      <c r="AF22" s="1302"/>
      <c r="AG22" s="1302"/>
      <c r="AH22" s="1302"/>
      <c r="AI22" s="1382"/>
      <c r="AJ22" s="1301"/>
      <c r="AK22" s="1301"/>
      <c r="AL22" s="1302"/>
      <c r="AM22" s="1302"/>
      <c r="AN22" s="1302"/>
      <c r="AO22" s="1302"/>
      <c r="AP22" s="1302"/>
      <c r="AQ22" s="1383"/>
      <c r="AS22" s="1324"/>
      <c r="AT22" s="1449"/>
    </row>
    <row r="23" spans="1:46" ht="13.5" hidden="1">
      <c r="A23" s="14" t="s">
        <v>1496</v>
      </c>
      <c r="B23" s="1318">
        <f t="shared" si="16"/>
        <v>0</v>
      </c>
      <c r="C23" s="1309">
        <f t="shared" si="17"/>
        <v>0</v>
      </c>
      <c r="D23" s="1301">
        <f>+'MAT- EQ ADM'!CF38</f>
        <v>0</v>
      </c>
      <c r="E23" s="1301"/>
      <c r="F23" s="1301"/>
      <c r="G23" s="1302"/>
      <c r="H23" s="1302"/>
      <c r="I23" s="1309"/>
      <c r="J23" s="1301"/>
      <c r="K23" s="1301"/>
      <c r="L23" s="1302"/>
      <c r="M23" s="1302"/>
      <c r="N23" s="1302"/>
      <c r="O23" s="1372"/>
      <c r="P23" s="1301"/>
      <c r="Q23" s="1301"/>
      <c r="R23" s="1301"/>
      <c r="S23" s="1301"/>
      <c r="T23" s="1301"/>
      <c r="U23" s="1302"/>
      <c r="V23" s="1302"/>
      <c r="W23" s="1302"/>
      <c r="X23" s="1302"/>
      <c r="Y23" s="1302"/>
      <c r="Z23" s="1302"/>
      <c r="AA23" s="1325"/>
      <c r="AB23" s="1331">
        <f t="shared" si="18"/>
        <v>0</v>
      </c>
      <c r="AC23" s="1301"/>
      <c r="AD23" s="1301"/>
      <c r="AE23" s="1301"/>
      <c r="AF23" s="1302"/>
      <c r="AG23" s="1302"/>
      <c r="AH23" s="1302"/>
      <c r="AI23" s="1382"/>
      <c r="AJ23" s="1301"/>
      <c r="AK23" s="1301"/>
      <c r="AL23" s="1302"/>
      <c r="AM23" s="1302"/>
      <c r="AN23" s="1302"/>
      <c r="AO23" s="1302"/>
      <c r="AP23" s="1302"/>
      <c r="AQ23" s="1383"/>
      <c r="AS23" s="1324"/>
      <c r="AT23" s="1449"/>
    </row>
    <row r="24" spans="1:46" ht="13.5">
      <c r="A24" s="14" t="s">
        <v>577</v>
      </c>
      <c r="B24" s="1318">
        <f t="shared" si="16"/>
        <v>0</v>
      </c>
      <c r="C24" s="1309">
        <f t="shared" si="17"/>
        <v>0</v>
      </c>
      <c r="D24" s="16">
        <f>ROUND(((+D8+D9+D10+D11+D12)*1.33%),2)</f>
        <v>0</v>
      </c>
      <c r="E24" s="16">
        <f>ROUND(((+E8+E9+E10+E11+E12)*1.33%),2)</f>
        <v>0</v>
      </c>
      <c r="F24" s="16">
        <f>ROUND(((+F8+F9+F10+F11+F12)*1.33%),2)</f>
        <v>0</v>
      </c>
      <c r="G24" s="16">
        <f>ROUND(((+G8+G9+G10+G11+G12)*1.33%),2)</f>
        <v>0</v>
      </c>
      <c r="H24" s="16">
        <f>ROUND(((+H8+H9+H10+H11+H12)*1.33%),2)</f>
        <v>0</v>
      </c>
      <c r="I24" s="1309">
        <f>+O24+AB24+AI24+AQ24</f>
        <v>0</v>
      </c>
      <c r="J24" s="16">
        <f>ROUND(((+J8+J9+J10+J11+J12)*1.33%),2)</f>
        <v>0</v>
      </c>
      <c r="K24" s="16">
        <f>ROUND(((+K8+K9+K10+K11+K12)*1.33%),2)</f>
        <v>0</v>
      </c>
      <c r="L24" s="16">
        <f>ROUND(((+L8+L9+L10+L11+L12)*1.33%),2)</f>
        <v>0</v>
      </c>
      <c r="M24" s="16">
        <f>ROUND(((+M8+M9+M10+M11+M12)*1.33%),2)</f>
        <v>0</v>
      </c>
      <c r="N24" s="16">
        <f>ROUND(((+N8+N9+N10+N11+N12)*1.33%),2)</f>
        <v>0</v>
      </c>
      <c r="O24" s="1372">
        <f>SUM(J24:N24)</f>
        <v>0</v>
      </c>
      <c r="P24" s="16">
        <f t="shared" ref="P24:Z24" si="19">ROUND(((+P8+P9+P10+P11+P12)*1.33%),2)</f>
        <v>0</v>
      </c>
      <c r="Q24" s="16">
        <f t="shared" si="19"/>
        <v>0</v>
      </c>
      <c r="R24" s="16">
        <f t="shared" si="19"/>
        <v>0</v>
      </c>
      <c r="S24" s="16">
        <f t="shared" si="19"/>
        <v>0</v>
      </c>
      <c r="T24" s="16">
        <f t="shared" si="19"/>
        <v>0</v>
      </c>
      <c r="U24" s="16">
        <f t="shared" si="19"/>
        <v>0</v>
      </c>
      <c r="V24" s="16">
        <f t="shared" si="19"/>
        <v>0</v>
      </c>
      <c r="W24" s="16">
        <f t="shared" si="19"/>
        <v>0</v>
      </c>
      <c r="X24" s="16">
        <f t="shared" si="19"/>
        <v>0</v>
      </c>
      <c r="Y24" s="16">
        <f t="shared" si="19"/>
        <v>0</v>
      </c>
      <c r="Z24" s="16">
        <f t="shared" si="19"/>
        <v>0</v>
      </c>
      <c r="AA24" s="1321">
        <f>ROUND(((AA10)*1.33%),2)</f>
        <v>0</v>
      </c>
      <c r="AB24" s="1331">
        <f t="shared" si="18"/>
        <v>0</v>
      </c>
      <c r="AC24" s="16">
        <f t="shared" ref="AC24:AH24" si="20">ROUND(((+AC8+AC9+AC10+AC11+AC12)*1.33%),2)</f>
        <v>0</v>
      </c>
      <c r="AD24" s="16">
        <f t="shared" si="20"/>
        <v>0</v>
      </c>
      <c r="AE24" s="16">
        <f t="shared" si="20"/>
        <v>0</v>
      </c>
      <c r="AF24" s="16">
        <f t="shared" si="20"/>
        <v>0</v>
      </c>
      <c r="AG24" s="16">
        <f t="shared" si="20"/>
        <v>0</v>
      </c>
      <c r="AH24" s="16">
        <f t="shared" si="20"/>
        <v>0</v>
      </c>
      <c r="AI24" s="1382">
        <f>SUM(AC24:AH24)</f>
        <v>0</v>
      </c>
      <c r="AJ24" s="16">
        <f t="shared" ref="AJ24:AP24" si="21">ROUND(((+AJ8+AJ9+AJ10+AJ11+AJ12)*1.33%),2)</f>
        <v>0</v>
      </c>
      <c r="AK24" s="16">
        <f t="shared" si="21"/>
        <v>0</v>
      </c>
      <c r="AL24" s="16">
        <f t="shared" si="21"/>
        <v>0</v>
      </c>
      <c r="AM24" s="16">
        <f t="shared" si="21"/>
        <v>0</v>
      </c>
      <c r="AN24" s="16">
        <f t="shared" si="21"/>
        <v>0</v>
      </c>
      <c r="AO24" s="16">
        <f t="shared" si="21"/>
        <v>0</v>
      </c>
      <c r="AP24" s="16">
        <f t="shared" si="21"/>
        <v>0</v>
      </c>
      <c r="AQ24" s="1383">
        <f>SUM(AJ24:AP24)</f>
        <v>0</v>
      </c>
      <c r="AS24" s="1321"/>
      <c r="AT24" s="1446">
        <f>ROUND(((AT10)*1.33%),2)</f>
        <v>0</v>
      </c>
    </row>
    <row r="25" spans="1:46" ht="13.5">
      <c r="A25" s="14" t="s">
        <v>1517</v>
      </c>
      <c r="B25" s="1318">
        <f t="shared" si="16"/>
        <v>0</v>
      </c>
      <c r="C25" s="1309">
        <f t="shared" si="17"/>
        <v>0</v>
      </c>
      <c r="D25" s="1300">
        <v>0</v>
      </c>
      <c r="E25" s="1300">
        <f>+'MAT- EQ ADM'!CC47</f>
        <v>0</v>
      </c>
      <c r="F25" s="1300"/>
      <c r="G25" s="1300"/>
      <c r="H25" s="1300">
        <v>0</v>
      </c>
      <c r="I25" s="1309">
        <f>+O25+AB25+AI25+AQ25</f>
        <v>0</v>
      </c>
      <c r="J25" s="1300"/>
      <c r="K25" s="1300"/>
      <c r="L25" s="1300"/>
      <c r="M25" s="1300"/>
      <c r="N25" s="1300"/>
      <c r="O25" s="1372">
        <f>SUM(J25:N25)</f>
        <v>0</v>
      </c>
      <c r="P25" s="1300"/>
      <c r="Q25" s="1300"/>
      <c r="R25" s="1300"/>
      <c r="S25" s="1300"/>
      <c r="T25" s="1300"/>
      <c r="U25" s="1300"/>
      <c r="V25" s="1300"/>
      <c r="W25" s="1300"/>
      <c r="X25" s="1300"/>
      <c r="Y25" s="1300"/>
      <c r="Z25" s="1300"/>
      <c r="AA25" s="1322"/>
      <c r="AB25" s="1331">
        <f t="shared" si="18"/>
        <v>0</v>
      </c>
      <c r="AC25" s="1300"/>
      <c r="AD25" s="1300"/>
      <c r="AE25" s="1300"/>
      <c r="AF25" s="1300"/>
      <c r="AG25" s="1300"/>
      <c r="AH25" s="1300"/>
      <c r="AI25" s="1382">
        <f>SUM(AC25:AH25)</f>
        <v>0</v>
      </c>
      <c r="AJ25" s="1300"/>
      <c r="AK25" s="1300"/>
      <c r="AL25" s="1300"/>
      <c r="AM25" s="1300"/>
      <c r="AN25" s="1300"/>
      <c r="AO25" s="1300"/>
      <c r="AP25" s="1300"/>
      <c r="AQ25" s="1383">
        <f>SUM(AJ25:AP25)</f>
        <v>0</v>
      </c>
      <c r="AS25" s="1322"/>
      <c r="AT25" s="1447"/>
    </row>
    <row r="26" spans="1:46" ht="13.5" hidden="1">
      <c r="A26" s="14" t="s">
        <v>1466</v>
      </c>
      <c r="B26" s="1318">
        <f t="shared" si="16"/>
        <v>0</v>
      </c>
      <c r="C26" s="1309">
        <f t="shared" si="17"/>
        <v>0</v>
      </c>
      <c r="D26" s="1300"/>
      <c r="E26" s="1300"/>
      <c r="F26" s="1300"/>
      <c r="G26" s="1300"/>
      <c r="H26" s="1300">
        <v>0</v>
      </c>
      <c r="I26" s="1309">
        <f>+O26+AB26+AI26+AQ26</f>
        <v>0</v>
      </c>
      <c r="J26" s="1300"/>
      <c r="K26" s="1300"/>
      <c r="L26" s="1300"/>
      <c r="M26" s="1300"/>
      <c r="N26" s="1300"/>
      <c r="O26" s="1372">
        <f>SUM(J26:N26)</f>
        <v>0</v>
      </c>
      <c r="P26" s="1300"/>
      <c r="Q26" s="1300"/>
      <c r="R26" s="1300"/>
      <c r="S26" s="1300"/>
      <c r="T26" s="1300"/>
      <c r="U26" s="1300"/>
      <c r="V26" s="1300"/>
      <c r="W26" s="1300"/>
      <c r="X26" s="1300"/>
      <c r="Y26" s="1300"/>
      <c r="Z26" s="1300"/>
      <c r="AA26" s="1322"/>
      <c r="AB26" s="1331">
        <f t="shared" si="18"/>
        <v>0</v>
      </c>
      <c r="AC26" s="1300"/>
      <c r="AD26" s="1300"/>
      <c r="AE26" s="1300"/>
      <c r="AF26" s="1300"/>
      <c r="AG26" s="1300"/>
      <c r="AH26" s="1300"/>
      <c r="AI26" s="1382">
        <f>SUM(AC26:AH26)</f>
        <v>0</v>
      </c>
      <c r="AJ26" s="1300"/>
      <c r="AK26" s="1300"/>
      <c r="AL26" s="1300"/>
      <c r="AM26" s="1300"/>
      <c r="AN26" s="1300"/>
      <c r="AO26" s="1300"/>
      <c r="AP26" s="1300"/>
      <c r="AQ26" s="1383">
        <f>SUM(AJ26:AP26)</f>
        <v>0</v>
      </c>
      <c r="AS26" s="1322"/>
      <c r="AT26" s="1447"/>
    </row>
    <row r="27" spans="1:46" ht="6.75" customHeight="1">
      <c r="A27" s="14"/>
      <c r="B27" s="1454"/>
      <c r="C27" s="1313"/>
      <c r="D27" s="1300"/>
      <c r="E27" s="1300"/>
      <c r="F27" s="1300"/>
      <c r="G27" s="1300"/>
      <c r="H27" s="1300"/>
      <c r="I27" s="1313"/>
      <c r="J27" s="1300"/>
      <c r="K27" s="1300"/>
      <c r="L27" s="1300"/>
      <c r="M27" s="1300"/>
      <c r="N27" s="1300"/>
      <c r="O27" s="1373"/>
      <c r="P27" s="1300"/>
      <c r="Q27" s="1300"/>
      <c r="R27" s="1300"/>
      <c r="S27" s="1300"/>
      <c r="T27" s="1300"/>
      <c r="U27" s="1300"/>
      <c r="V27" s="1300"/>
      <c r="W27" s="1300"/>
      <c r="X27" s="1300"/>
      <c r="Y27" s="1300"/>
      <c r="Z27" s="1300"/>
      <c r="AA27" s="1322"/>
      <c r="AB27" s="1332"/>
      <c r="AC27" s="1300"/>
      <c r="AD27" s="1300"/>
      <c r="AE27" s="1300"/>
      <c r="AF27" s="1300"/>
      <c r="AG27" s="1300"/>
      <c r="AH27" s="1300"/>
      <c r="AI27" s="1383"/>
      <c r="AJ27" s="1300"/>
      <c r="AK27" s="1300"/>
      <c r="AL27" s="1300"/>
      <c r="AM27" s="1300"/>
      <c r="AN27" s="1300"/>
      <c r="AO27" s="1300"/>
      <c r="AP27" s="1300"/>
      <c r="AQ27" s="1383"/>
      <c r="AS27" s="1322"/>
      <c r="AT27" s="1447"/>
    </row>
    <row r="28" spans="1:46" ht="13.5">
      <c r="A28" s="1298" t="s">
        <v>683</v>
      </c>
      <c r="B28" s="1323">
        <f>SUM(B29:B37)</f>
        <v>0</v>
      </c>
      <c r="C28" s="1314">
        <f t="shared" ref="C28:AI28" si="22">SUM(C29:C37)</f>
        <v>0</v>
      </c>
      <c r="D28" s="1302">
        <f t="shared" si="22"/>
        <v>0</v>
      </c>
      <c r="E28" s="1302">
        <f t="shared" si="22"/>
        <v>0</v>
      </c>
      <c r="F28" s="1302">
        <f t="shared" si="22"/>
        <v>0</v>
      </c>
      <c r="G28" s="1302">
        <f t="shared" si="22"/>
        <v>0</v>
      </c>
      <c r="H28" s="1302">
        <f t="shared" si="22"/>
        <v>0</v>
      </c>
      <c r="I28" s="1314">
        <f t="shared" si="22"/>
        <v>0</v>
      </c>
      <c r="J28" s="1302">
        <f t="shared" si="22"/>
        <v>0</v>
      </c>
      <c r="K28" s="1302">
        <f t="shared" si="22"/>
        <v>0</v>
      </c>
      <c r="L28" s="1302">
        <f t="shared" si="22"/>
        <v>0</v>
      </c>
      <c r="M28" s="1302">
        <f t="shared" si="22"/>
        <v>0</v>
      </c>
      <c r="N28" s="1302">
        <f t="shared" si="22"/>
        <v>0</v>
      </c>
      <c r="O28" s="1375">
        <f t="shared" si="22"/>
        <v>0</v>
      </c>
      <c r="P28" s="1302">
        <f t="shared" si="22"/>
        <v>0</v>
      </c>
      <c r="Q28" s="1302">
        <f t="shared" si="22"/>
        <v>0</v>
      </c>
      <c r="R28" s="1302">
        <f t="shared" si="22"/>
        <v>0</v>
      </c>
      <c r="S28" s="1302">
        <f t="shared" si="22"/>
        <v>0</v>
      </c>
      <c r="T28" s="1302">
        <f t="shared" si="22"/>
        <v>0</v>
      </c>
      <c r="U28" s="1302">
        <f t="shared" si="22"/>
        <v>0</v>
      </c>
      <c r="V28" s="1302">
        <f t="shared" si="22"/>
        <v>0</v>
      </c>
      <c r="W28" s="1302">
        <f t="shared" si="22"/>
        <v>0</v>
      </c>
      <c r="X28" s="1302">
        <f t="shared" si="22"/>
        <v>0</v>
      </c>
      <c r="Y28" s="1302">
        <f t="shared" si="22"/>
        <v>0</v>
      </c>
      <c r="Z28" s="1302">
        <f t="shared" si="22"/>
        <v>0</v>
      </c>
      <c r="AA28" s="1325">
        <f t="shared" si="22"/>
        <v>0</v>
      </c>
      <c r="AB28" s="1333">
        <f t="shared" si="22"/>
        <v>0</v>
      </c>
      <c r="AC28" s="1302">
        <f t="shared" si="22"/>
        <v>0</v>
      </c>
      <c r="AD28" s="1302">
        <f t="shared" si="22"/>
        <v>0</v>
      </c>
      <c r="AE28" s="1302">
        <f t="shared" si="22"/>
        <v>0</v>
      </c>
      <c r="AF28" s="1302">
        <f t="shared" si="22"/>
        <v>0</v>
      </c>
      <c r="AG28" s="1302">
        <f t="shared" si="22"/>
        <v>0</v>
      </c>
      <c r="AH28" s="1302">
        <f t="shared" si="22"/>
        <v>0</v>
      </c>
      <c r="AI28" s="1385">
        <f t="shared" si="22"/>
        <v>0</v>
      </c>
      <c r="AJ28" s="1302">
        <f>SUM(AJ29:AJ37)</f>
        <v>0</v>
      </c>
      <c r="AK28" s="1302">
        <f>SUM(AK29:AK37)</f>
        <v>0</v>
      </c>
      <c r="AL28" s="1302">
        <f>SUM(AL29:AL37)</f>
        <v>0</v>
      </c>
      <c r="AM28" s="1302">
        <f>SUM(AM29:AM37)</f>
        <v>0</v>
      </c>
      <c r="AN28" s="1302">
        <f>SUM(AN29:AN37)</f>
        <v>0</v>
      </c>
      <c r="AO28" s="1302">
        <f t="shared" ref="AO28:AT28" si="23">SUM(AO29:AO37)</f>
        <v>0</v>
      </c>
      <c r="AP28" s="1302">
        <f t="shared" si="23"/>
        <v>0</v>
      </c>
      <c r="AQ28" s="1385">
        <f t="shared" si="23"/>
        <v>0</v>
      </c>
      <c r="AS28" s="1325">
        <f t="shared" si="23"/>
        <v>0</v>
      </c>
      <c r="AT28" s="1449">
        <f t="shared" si="23"/>
        <v>0</v>
      </c>
    </row>
    <row r="29" spans="1:46" ht="13.5">
      <c r="A29" s="14" t="s">
        <v>1528</v>
      </c>
      <c r="B29" s="1318">
        <f t="shared" ref="B29:B37" si="24">+C29+I29+AS29+AT29</f>
        <v>0</v>
      </c>
      <c r="C29" s="1309">
        <f t="shared" ref="C29:C37" si="25">SUM(D29:H29)</f>
        <v>0</v>
      </c>
      <c r="D29" s="1300">
        <v>0</v>
      </c>
      <c r="E29" s="1300">
        <v>0</v>
      </c>
      <c r="F29" s="1300"/>
      <c r="G29" s="1300"/>
      <c r="H29" s="1300">
        <v>0</v>
      </c>
      <c r="I29" s="1309">
        <f>+O29+AB29+AI29+AQ29</f>
        <v>0</v>
      </c>
      <c r="J29" s="1300"/>
      <c r="K29" s="1300"/>
      <c r="L29" s="1300"/>
      <c r="M29" s="1300"/>
      <c r="N29" s="1300"/>
      <c r="O29" s="1372">
        <f>SUM(J29:N29)</f>
        <v>0</v>
      </c>
      <c r="P29" s="1300"/>
      <c r="Q29" s="1300"/>
      <c r="R29" s="1300"/>
      <c r="S29" s="1300"/>
      <c r="T29" s="1300"/>
      <c r="U29" s="1300"/>
      <c r="V29" s="1300"/>
      <c r="W29" s="1300"/>
      <c r="X29" s="1300"/>
      <c r="Y29" s="1300"/>
      <c r="Z29" s="1300"/>
      <c r="AA29" s="1322"/>
      <c r="AB29" s="1331">
        <f t="shared" ref="AB29:AB37" si="26">SUM(P29:Z29)</f>
        <v>0</v>
      </c>
      <c r="AC29" s="1300"/>
      <c r="AD29" s="1300"/>
      <c r="AE29" s="1300"/>
      <c r="AF29" s="1300"/>
      <c r="AG29" s="1300"/>
      <c r="AH29" s="1300"/>
      <c r="AI29" s="1382">
        <f>SUM(AC29:AH29)</f>
        <v>0</v>
      </c>
      <c r="AJ29" s="1300"/>
      <c r="AK29" s="1300"/>
      <c r="AL29" s="1300"/>
      <c r="AM29" s="1300"/>
      <c r="AN29" s="1300"/>
      <c r="AO29" s="1300"/>
      <c r="AP29" s="1300"/>
      <c r="AQ29" s="1383">
        <f>SUM(AJ29:AP29)</f>
        <v>0</v>
      </c>
      <c r="AS29" s="1322"/>
      <c r="AT29" s="1447"/>
    </row>
    <row r="30" spans="1:46" ht="13.5" hidden="1">
      <c r="A30" s="129" t="s">
        <v>775</v>
      </c>
      <c r="B30" s="1318">
        <f t="shared" si="24"/>
        <v>0</v>
      </c>
      <c r="C30" s="1309">
        <f t="shared" si="25"/>
        <v>0</v>
      </c>
      <c r="D30" s="1300"/>
      <c r="E30" s="1300">
        <f>+'MAT- EQ ADM'!CD62</f>
        <v>0</v>
      </c>
      <c r="F30" s="1300"/>
      <c r="G30" s="1300"/>
      <c r="H30" s="1300"/>
      <c r="I30" s="1309"/>
      <c r="J30" s="1300"/>
      <c r="K30" s="1300"/>
      <c r="L30" s="1300"/>
      <c r="M30" s="1300"/>
      <c r="N30" s="1300"/>
      <c r="O30" s="1372"/>
      <c r="P30" s="1300"/>
      <c r="Q30" s="1300"/>
      <c r="R30" s="1300"/>
      <c r="S30" s="1300"/>
      <c r="T30" s="1300"/>
      <c r="U30" s="1300"/>
      <c r="V30" s="1300"/>
      <c r="W30" s="1300"/>
      <c r="X30" s="1300"/>
      <c r="Y30" s="1300"/>
      <c r="Z30" s="1300"/>
      <c r="AA30" s="1322"/>
      <c r="AB30" s="1331">
        <f t="shared" si="26"/>
        <v>0</v>
      </c>
      <c r="AC30" s="1300"/>
      <c r="AD30" s="1300"/>
      <c r="AE30" s="1300"/>
      <c r="AF30" s="1300"/>
      <c r="AG30" s="1300"/>
      <c r="AH30" s="1300"/>
      <c r="AI30" s="1382"/>
      <c r="AJ30" s="1300"/>
      <c r="AK30" s="1300"/>
      <c r="AL30" s="1300"/>
      <c r="AM30" s="1300"/>
      <c r="AN30" s="1300"/>
      <c r="AO30" s="1300"/>
      <c r="AP30" s="1300"/>
      <c r="AQ30" s="1383"/>
      <c r="AS30" s="1322"/>
      <c r="AT30" s="1447"/>
    </row>
    <row r="31" spans="1:46" ht="13.5">
      <c r="A31" s="129" t="s">
        <v>1550</v>
      </c>
      <c r="B31" s="1318">
        <f t="shared" si="24"/>
        <v>0</v>
      </c>
      <c r="C31" s="1309"/>
      <c r="D31" s="1300"/>
      <c r="E31" s="1300"/>
      <c r="F31" s="1300"/>
      <c r="G31" s="1300"/>
      <c r="H31" s="1300"/>
      <c r="I31" s="1309"/>
      <c r="J31" s="1300"/>
      <c r="K31" s="1300"/>
      <c r="L31" s="1300"/>
      <c r="M31" s="1300"/>
      <c r="N31" s="1300"/>
      <c r="O31" s="1372"/>
      <c r="P31" s="1300"/>
      <c r="Q31" s="1300"/>
      <c r="R31" s="1300"/>
      <c r="S31" s="1300"/>
      <c r="T31" s="1300"/>
      <c r="U31" s="1300"/>
      <c r="V31" s="1300"/>
      <c r="W31" s="1300"/>
      <c r="X31" s="1300"/>
      <c r="Y31" s="1300"/>
      <c r="Z31" s="1300"/>
      <c r="AA31" s="1322"/>
      <c r="AB31" s="1331"/>
      <c r="AC31" s="1300"/>
      <c r="AD31" s="1300"/>
      <c r="AE31" s="1300"/>
      <c r="AF31" s="1300"/>
      <c r="AG31" s="1300"/>
      <c r="AH31" s="1300"/>
      <c r="AI31" s="1382"/>
      <c r="AJ31" s="1300"/>
      <c r="AK31" s="1300"/>
      <c r="AL31" s="1300"/>
      <c r="AM31" s="1300"/>
      <c r="AN31" s="1300"/>
      <c r="AO31" s="1300"/>
      <c r="AP31" s="1300"/>
      <c r="AQ31" s="1383"/>
      <c r="AS31" s="1322"/>
      <c r="AT31" s="1447"/>
    </row>
    <row r="32" spans="1:46" ht="13.5" hidden="1">
      <c r="A32" s="1303" t="s">
        <v>1552</v>
      </c>
      <c r="B32" s="1318">
        <f t="shared" si="24"/>
        <v>0</v>
      </c>
      <c r="C32" s="1309">
        <f t="shared" si="25"/>
        <v>0</v>
      </c>
      <c r="D32" s="1300"/>
      <c r="E32" s="1300"/>
      <c r="F32" s="1300"/>
      <c r="G32" s="1300"/>
      <c r="H32" s="1300"/>
      <c r="I32" s="1309">
        <f>+O32+AB32+AI32+AQ32</f>
        <v>0</v>
      </c>
      <c r="J32" s="1300"/>
      <c r="K32" s="1300"/>
      <c r="L32" s="1300"/>
      <c r="M32" s="1300"/>
      <c r="N32" s="1300"/>
      <c r="O32" s="1372"/>
      <c r="P32" s="1300"/>
      <c r="Q32" s="1300"/>
      <c r="R32" s="1300"/>
      <c r="S32" s="1300"/>
      <c r="T32" s="1300"/>
      <c r="U32" s="1300"/>
      <c r="V32" s="1300"/>
      <c r="W32" s="1300"/>
      <c r="X32" s="1300"/>
      <c r="Y32" s="1300"/>
      <c r="Z32" s="1300"/>
      <c r="AA32" s="1322"/>
      <c r="AB32" s="1331">
        <f t="shared" si="26"/>
        <v>0</v>
      </c>
      <c r="AC32" s="1300"/>
      <c r="AD32" s="1300"/>
      <c r="AE32" s="1300"/>
      <c r="AF32" s="1300"/>
      <c r="AG32" s="1300"/>
      <c r="AH32" s="1300"/>
      <c r="AI32" s="1382"/>
      <c r="AJ32" s="1300"/>
      <c r="AK32" s="1300"/>
      <c r="AL32" s="1300"/>
      <c r="AM32" s="1300"/>
      <c r="AN32" s="1300"/>
      <c r="AO32" s="1300"/>
      <c r="AP32" s="1300"/>
      <c r="AQ32" s="1383">
        <f>SUM(AJ32:AP32)</f>
        <v>0</v>
      </c>
      <c r="AS32" s="1322">
        <f>+'MAT- EQ ADM'!AE191</f>
        <v>0</v>
      </c>
      <c r="AT32" s="1447"/>
    </row>
    <row r="33" spans="1:46" ht="13.5" hidden="1">
      <c r="A33" s="1303" t="s">
        <v>1572</v>
      </c>
      <c r="B33" s="1318">
        <f t="shared" si="24"/>
        <v>0</v>
      </c>
      <c r="C33" s="1309">
        <f t="shared" si="25"/>
        <v>0</v>
      </c>
      <c r="D33" s="1300"/>
      <c r="E33" s="1300">
        <f>+'MAT- EQ ADM'!CD82</f>
        <v>0</v>
      </c>
      <c r="F33" s="1300"/>
      <c r="G33" s="1300"/>
      <c r="H33" s="1300"/>
      <c r="I33" s="1309">
        <f>+O33+AB33+AI33+AQ33</f>
        <v>0</v>
      </c>
      <c r="J33" s="1300"/>
      <c r="K33" s="1300"/>
      <c r="L33" s="1300"/>
      <c r="M33" s="1300"/>
      <c r="N33" s="1300"/>
      <c r="O33" s="1372"/>
      <c r="P33" s="1300"/>
      <c r="Q33" s="1300"/>
      <c r="R33" s="1300"/>
      <c r="S33" s="1300"/>
      <c r="T33" s="1300"/>
      <c r="U33" s="1300"/>
      <c r="V33" s="1300"/>
      <c r="W33" s="1300"/>
      <c r="X33" s="1300"/>
      <c r="Y33" s="1300"/>
      <c r="Z33" s="1300"/>
      <c r="AA33" s="1322"/>
      <c r="AB33" s="1331">
        <f t="shared" si="26"/>
        <v>0</v>
      </c>
      <c r="AC33" s="1300"/>
      <c r="AD33" s="1300"/>
      <c r="AE33" s="1300"/>
      <c r="AF33" s="1300"/>
      <c r="AG33" s="1300"/>
      <c r="AH33" s="1300"/>
      <c r="AI33" s="1382"/>
      <c r="AJ33" s="1300"/>
      <c r="AK33" s="1300"/>
      <c r="AL33" s="1300"/>
      <c r="AM33" s="1300"/>
      <c r="AN33" s="1300"/>
      <c r="AO33" s="1300"/>
      <c r="AP33" s="1300"/>
      <c r="AQ33" s="1383"/>
      <c r="AS33" s="1322"/>
      <c r="AT33" s="1447"/>
    </row>
    <row r="34" spans="1:46" ht="13.5" hidden="1">
      <c r="A34" s="1303" t="s">
        <v>1576</v>
      </c>
      <c r="B34" s="1318">
        <f t="shared" si="24"/>
        <v>0</v>
      </c>
      <c r="C34" s="1309">
        <f t="shared" si="25"/>
        <v>0</v>
      </c>
      <c r="D34" s="1300"/>
      <c r="E34" s="1300">
        <f>+'MAT- EQ ADM'!CD120</f>
        <v>0</v>
      </c>
      <c r="F34" s="1300"/>
      <c r="G34" s="1300"/>
      <c r="H34" s="1300"/>
      <c r="I34" s="1309">
        <f>+O34+AB34+AI34+AQ34</f>
        <v>0</v>
      </c>
      <c r="J34" s="1300"/>
      <c r="K34" s="1300"/>
      <c r="L34" s="1300"/>
      <c r="M34" s="1300"/>
      <c r="N34" s="1300"/>
      <c r="O34" s="1372"/>
      <c r="P34" s="1300"/>
      <c r="Q34" s="1300"/>
      <c r="R34" s="1300"/>
      <c r="S34" s="1300"/>
      <c r="T34" s="1300"/>
      <c r="U34" s="1300"/>
      <c r="V34" s="1300"/>
      <c r="W34" s="1300"/>
      <c r="X34" s="1300"/>
      <c r="Y34" s="1300"/>
      <c r="Z34" s="1300"/>
      <c r="AA34" s="1322"/>
      <c r="AB34" s="1331">
        <f t="shared" si="26"/>
        <v>0</v>
      </c>
      <c r="AC34" s="1300"/>
      <c r="AD34" s="1300"/>
      <c r="AE34" s="1300"/>
      <c r="AF34" s="1300"/>
      <c r="AG34" s="1300"/>
      <c r="AH34" s="1300"/>
      <c r="AI34" s="1382"/>
      <c r="AJ34" s="1300"/>
      <c r="AK34" s="1300"/>
      <c r="AL34" s="1300"/>
      <c r="AM34" s="1300"/>
      <c r="AN34" s="1300"/>
      <c r="AO34" s="1300"/>
      <c r="AP34" s="1300"/>
      <c r="AQ34" s="1383"/>
      <c r="AS34" s="1322"/>
      <c r="AT34" s="1447"/>
    </row>
    <row r="35" spans="1:46" ht="13.5" hidden="1">
      <c r="A35" s="1303" t="s">
        <v>1582</v>
      </c>
      <c r="B35" s="1318">
        <f t="shared" si="24"/>
        <v>0</v>
      </c>
      <c r="C35" s="1309">
        <f t="shared" si="25"/>
        <v>0</v>
      </c>
      <c r="D35" s="1300"/>
      <c r="E35" s="1300">
        <f>+'MAT- EQ ADM'!CD163</f>
        <v>0</v>
      </c>
      <c r="F35" s="1300"/>
      <c r="G35" s="1300"/>
      <c r="H35" s="1300"/>
      <c r="I35" s="1309">
        <f>+O35+AB35+AI35+AQ35</f>
        <v>0</v>
      </c>
      <c r="J35" s="1300"/>
      <c r="K35" s="1300"/>
      <c r="L35" s="1300"/>
      <c r="M35" s="1300"/>
      <c r="N35" s="1300"/>
      <c r="O35" s="1372"/>
      <c r="P35" s="1300"/>
      <c r="Q35" s="1300"/>
      <c r="R35" s="1300"/>
      <c r="S35" s="1300"/>
      <c r="T35" s="1300"/>
      <c r="U35" s="1300"/>
      <c r="V35" s="1300"/>
      <c r="W35" s="1300"/>
      <c r="X35" s="1300"/>
      <c r="Y35" s="1300"/>
      <c r="Z35" s="1300"/>
      <c r="AA35" s="1322"/>
      <c r="AB35" s="1331"/>
      <c r="AC35" s="1300"/>
      <c r="AD35" s="1300"/>
      <c r="AE35" s="1300"/>
      <c r="AF35" s="1300"/>
      <c r="AG35" s="1300"/>
      <c r="AH35" s="1300"/>
      <c r="AI35" s="1382"/>
      <c r="AJ35" s="1300"/>
      <c r="AK35" s="1300"/>
      <c r="AL35" s="1300"/>
      <c r="AM35" s="1300"/>
      <c r="AN35" s="1300"/>
      <c r="AO35" s="1300"/>
      <c r="AP35" s="1300"/>
      <c r="AQ35" s="1383"/>
      <c r="AS35" s="1322"/>
      <c r="AT35" s="1447"/>
    </row>
    <row r="36" spans="1:46" ht="13.5" hidden="1">
      <c r="A36" s="1303" t="s">
        <v>766</v>
      </c>
      <c r="B36" s="1318">
        <f t="shared" si="24"/>
        <v>0</v>
      </c>
      <c r="C36" s="1309">
        <f t="shared" si="25"/>
        <v>0</v>
      </c>
      <c r="D36" s="1300"/>
      <c r="E36" s="1300"/>
      <c r="F36" s="1300"/>
      <c r="G36" s="1300">
        <f>+'MAT- EQ ADM'!CM195</f>
        <v>0</v>
      </c>
      <c r="H36" s="1300"/>
      <c r="I36" s="1309"/>
      <c r="J36" s="1300"/>
      <c r="K36" s="1300"/>
      <c r="L36" s="1300"/>
      <c r="M36" s="1300"/>
      <c r="N36" s="1300"/>
      <c r="O36" s="1372"/>
      <c r="P36" s="1300"/>
      <c r="Q36" s="1300"/>
      <c r="R36" s="1300"/>
      <c r="S36" s="1300"/>
      <c r="T36" s="1300"/>
      <c r="U36" s="1300"/>
      <c r="V36" s="1300"/>
      <c r="W36" s="1300"/>
      <c r="X36" s="1300"/>
      <c r="Y36" s="1300"/>
      <c r="Z36" s="1300"/>
      <c r="AA36" s="1322"/>
      <c r="AB36" s="1331">
        <f t="shared" si="26"/>
        <v>0</v>
      </c>
      <c r="AC36" s="1300"/>
      <c r="AD36" s="1300"/>
      <c r="AE36" s="1300"/>
      <c r="AF36" s="1300"/>
      <c r="AG36" s="1300"/>
      <c r="AH36" s="1300"/>
      <c r="AI36" s="1382"/>
      <c r="AJ36" s="1300"/>
      <c r="AK36" s="1300"/>
      <c r="AL36" s="1300"/>
      <c r="AM36" s="1300"/>
      <c r="AN36" s="1300"/>
      <c r="AO36" s="1300"/>
      <c r="AP36" s="1300"/>
      <c r="AQ36" s="1383"/>
      <c r="AS36" s="1322"/>
      <c r="AT36" s="1447"/>
    </row>
    <row r="37" spans="1:46" ht="13.5">
      <c r="A37" s="1303" t="s">
        <v>1568</v>
      </c>
      <c r="B37" s="1318">
        <f t="shared" si="24"/>
        <v>0</v>
      </c>
      <c r="C37" s="1309">
        <f t="shared" si="25"/>
        <v>0</v>
      </c>
      <c r="D37" s="1300">
        <v>0</v>
      </c>
      <c r="E37" s="1300">
        <f>+'MAT- EQ ADM'!CD77</f>
        <v>0</v>
      </c>
      <c r="F37" s="1300"/>
      <c r="G37" s="1300"/>
      <c r="H37" s="1300">
        <v>0</v>
      </c>
      <c r="I37" s="1309">
        <f>+O37+AB37+AI37+AQ37</f>
        <v>0</v>
      </c>
      <c r="J37" s="1300"/>
      <c r="K37" s="1300"/>
      <c r="L37" s="1300"/>
      <c r="M37" s="1300"/>
      <c r="N37" s="1300"/>
      <c r="O37" s="1372">
        <f>SUM(J37:N37)</f>
        <v>0</v>
      </c>
      <c r="P37" s="1300"/>
      <c r="Q37" s="1300"/>
      <c r="R37" s="1300"/>
      <c r="S37" s="1300"/>
      <c r="T37" s="1300"/>
      <c r="U37" s="1300"/>
      <c r="V37" s="1300"/>
      <c r="W37" s="1300"/>
      <c r="X37" s="1300"/>
      <c r="Y37" s="1300"/>
      <c r="Z37" s="1300"/>
      <c r="AA37" s="1322"/>
      <c r="AB37" s="1331">
        <f t="shared" si="26"/>
        <v>0</v>
      </c>
      <c r="AC37" s="1300"/>
      <c r="AD37" s="1300"/>
      <c r="AE37" s="1300"/>
      <c r="AF37" s="1300"/>
      <c r="AG37" s="1300"/>
      <c r="AH37" s="1300"/>
      <c r="AI37" s="1382">
        <f>SUM(AC37:AH37)</f>
        <v>0</v>
      </c>
      <c r="AJ37" s="1300"/>
      <c r="AK37" s="1300"/>
      <c r="AL37" s="1300"/>
      <c r="AM37" s="1300"/>
      <c r="AN37" s="1300"/>
      <c r="AO37" s="1300"/>
      <c r="AP37" s="1300"/>
      <c r="AQ37" s="1383">
        <f>SUM(AJ37:AP37)</f>
        <v>0</v>
      </c>
      <c r="AS37" s="1322"/>
      <c r="AT37" s="1447"/>
    </row>
    <row r="38" spans="1:46" ht="13.5">
      <c r="A38" s="842" t="s">
        <v>1598</v>
      </c>
      <c r="B38" s="1323">
        <f>SUM(B39:B44)</f>
        <v>0</v>
      </c>
      <c r="C38" s="1314">
        <f t="shared" ref="C38:Z38" si="27">SUM(C39:C44)</f>
        <v>0</v>
      </c>
      <c r="D38" s="1302">
        <f t="shared" si="27"/>
        <v>0</v>
      </c>
      <c r="E38" s="1302">
        <f t="shared" si="27"/>
        <v>0</v>
      </c>
      <c r="F38" s="1302">
        <f t="shared" si="27"/>
        <v>0</v>
      </c>
      <c r="G38" s="1302">
        <f t="shared" si="27"/>
        <v>0</v>
      </c>
      <c r="H38" s="1302">
        <f t="shared" si="27"/>
        <v>0</v>
      </c>
      <c r="I38" s="1314">
        <f t="shared" si="27"/>
        <v>0</v>
      </c>
      <c r="J38" s="1302">
        <f t="shared" si="27"/>
        <v>0</v>
      </c>
      <c r="K38" s="1302">
        <f t="shared" si="27"/>
        <v>0</v>
      </c>
      <c r="L38" s="1302">
        <f t="shared" si="27"/>
        <v>0</v>
      </c>
      <c r="M38" s="1302">
        <f t="shared" si="27"/>
        <v>0</v>
      </c>
      <c r="N38" s="1302">
        <f t="shared" si="27"/>
        <v>0</v>
      </c>
      <c r="O38" s="1374">
        <f>SUM(O39)</f>
        <v>0</v>
      </c>
      <c r="P38" s="1302">
        <f t="shared" si="27"/>
        <v>0</v>
      </c>
      <c r="Q38" s="1302">
        <f t="shared" si="27"/>
        <v>0</v>
      </c>
      <c r="R38" s="1302">
        <f t="shared" si="27"/>
        <v>0</v>
      </c>
      <c r="S38" s="1302">
        <f t="shared" si="27"/>
        <v>0</v>
      </c>
      <c r="T38" s="1302">
        <f t="shared" si="27"/>
        <v>0</v>
      </c>
      <c r="U38" s="1302">
        <f t="shared" si="27"/>
        <v>0</v>
      </c>
      <c r="V38" s="1302">
        <f t="shared" si="27"/>
        <v>0</v>
      </c>
      <c r="W38" s="1302">
        <f t="shared" si="27"/>
        <v>0</v>
      </c>
      <c r="X38" s="1302">
        <f t="shared" si="27"/>
        <v>0</v>
      </c>
      <c r="Y38" s="1302">
        <f t="shared" si="27"/>
        <v>0</v>
      </c>
      <c r="Z38" s="1302">
        <f t="shared" si="27"/>
        <v>0</v>
      </c>
      <c r="AA38" s="1323">
        <f>SUM(AA39)</f>
        <v>0</v>
      </c>
      <c r="AB38" s="1314">
        <f>SUM(AB39)</f>
        <v>0</v>
      </c>
      <c r="AC38" s="1302">
        <f t="shared" ref="AC38:AH38" si="28">SUM(AC39:AC44)</f>
        <v>0</v>
      </c>
      <c r="AD38" s="1302">
        <f t="shared" si="28"/>
        <v>0</v>
      </c>
      <c r="AE38" s="1302">
        <f t="shared" si="28"/>
        <v>0</v>
      </c>
      <c r="AF38" s="1302">
        <f t="shared" si="28"/>
        <v>0</v>
      </c>
      <c r="AG38" s="1302">
        <f t="shared" si="28"/>
        <v>0</v>
      </c>
      <c r="AH38" s="1302">
        <f t="shared" si="28"/>
        <v>0</v>
      </c>
      <c r="AI38" s="1384">
        <f t="shared" ref="AI38:AQ38" si="29">SUM(AI39:AI44)</f>
        <v>0</v>
      </c>
      <c r="AJ38" s="1302">
        <f t="shared" si="29"/>
        <v>0</v>
      </c>
      <c r="AK38" s="1302">
        <f t="shared" si="29"/>
        <v>0</v>
      </c>
      <c r="AL38" s="1302">
        <f t="shared" si="29"/>
        <v>0</v>
      </c>
      <c r="AM38" s="1302">
        <f t="shared" si="29"/>
        <v>0</v>
      </c>
      <c r="AN38" s="1302">
        <f t="shared" si="29"/>
        <v>0</v>
      </c>
      <c r="AO38" s="1302">
        <f t="shared" si="29"/>
        <v>0</v>
      </c>
      <c r="AP38" s="1302">
        <f t="shared" si="29"/>
        <v>0</v>
      </c>
      <c r="AQ38" s="1384">
        <f t="shared" si="29"/>
        <v>0</v>
      </c>
      <c r="AS38" s="1384">
        <f>SUM(AS39:AS44)</f>
        <v>0</v>
      </c>
      <c r="AT38" s="1448">
        <f>SUM(AT39)</f>
        <v>0</v>
      </c>
    </row>
    <row r="39" spans="1:46" ht="13.5">
      <c r="A39" s="312" t="s">
        <v>653</v>
      </c>
      <c r="B39" s="1318">
        <f t="shared" ref="B39:B44" si="30">+C39+I39+AS39+AT39</f>
        <v>0</v>
      </c>
      <c r="C39" s="1309">
        <f t="shared" ref="C39:C44" si="31">SUM(D39:H39)</f>
        <v>0</v>
      </c>
      <c r="D39" s="1387">
        <v>0</v>
      </c>
      <c r="E39" s="1387">
        <v>0</v>
      </c>
      <c r="F39" s="1387">
        <v>0</v>
      </c>
      <c r="G39" s="1387"/>
      <c r="H39" s="1387">
        <v>0</v>
      </c>
      <c r="I39" s="1386">
        <f t="shared" ref="I39:I44" si="32">+O39+AB39+AI39+AQ39</f>
        <v>0</v>
      </c>
      <c r="J39" s="16"/>
      <c r="K39" s="16"/>
      <c r="L39" s="16"/>
      <c r="M39" s="16"/>
      <c r="N39" s="16">
        <v>0</v>
      </c>
      <c r="O39" s="1388">
        <f>SUM(J39:N39)</f>
        <v>0</v>
      </c>
      <c r="P39" s="1387">
        <v>0</v>
      </c>
      <c r="Q39" s="1387">
        <v>0</v>
      </c>
      <c r="R39" s="1387">
        <v>0</v>
      </c>
      <c r="S39" s="1387">
        <v>0</v>
      </c>
      <c r="T39" s="1387">
        <v>0</v>
      </c>
      <c r="U39" s="1387">
        <v>0</v>
      </c>
      <c r="V39" s="1387">
        <v>0</v>
      </c>
      <c r="W39" s="1387">
        <v>0</v>
      </c>
      <c r="X39" s="1387">
        <v>0</v>
      </c>
      <c r="Y39" s="1387">
        <v>0</v>
      </c>
      <c r="Z39" s="1387">
        <v>0</v>
      </c>
      <c r="AA39" s="1389"/>
      <c r="AB39" s="1390">
        <f t="shared" ref="AB39:AB44" si="33">SUM(P39:Z39)</f>
        <v>0</v>
      </c>
      <c r="AC39" s="1387">
        <v>0</v>
      </c>
      <c r="AD39" s="1387">
        <v>0</v>
      </c>
      <c r="AE39" s="1387">
        <v>0</v>
      </c>
      <c r="AF39" s="1387">
        <v>0</v>
      </c>
      <c r="AG39" s="1387">
        <v>0</v>
      </c>
      <c r="AH39" s="1387">
        <v>0</v>
      </c>
      <c r="AI39" s="1391">
        <f t="shared" ref="AI39:AI44" si="34">SUM(AC39:AH39)</f>
        <v>0</v>
      </c>
      <c r="AJ39" s="1387">
        <v>0</v>
      </c>
      <c r="AK39" s="1387">
        <v>0</v>
      </c>
      <c r="AL39" s="1387">
        <v>0</v>
      </c>
      <c r="AM39" s="1387">
        <v>0</v>
      </c>
      <c r="AN39" s="1387">
        <v>0</v>
      </c>
      <c r="AO39" s="1387">
        <v>0</v>
      </c>
      <c r="AP39" s="1387"/>
      <c r="AQ39" s="1395">
        <f t="shared" ref="AQ39:AQ44" si="35">SUM(AJ39:AP39)</f>
        <v>0</v>
      </c>
      <c r="AS39" s="1389"/>
      <c r="AT39" s="1450"/>
    </row>
    <row r="40" spans="1:46" ht="13.5">
      <c r="A40" s="1392" t="s">
        <v>1608</v>
      </c>
      <c r="B40" s="1318">
        <f t="shared" si="30"/>
        <v>0</v>
      </c>
      <c r="C40" s="1309">
        <f t="shared" si="31"/>
        <v>0</v>
      </c>
      <c r="D40" s="1300"/>
      <c r="E40" s="1300">
        <f>+'MAT- EQ ADM'!CD167</f>
        <v>0</v>
      </c>
      <c r="F40" s="1300"/>
      <c r="G40" s="1300"/>
      <c r="H40" s="1300">
        <f>+'MAT- EQ ADM'!CP167</f>
        <v>0</v>
      </c>
      <c r="I40" s="1386">
        <f t="shared" si="32"/>
        <v>0</v>
      </c>
      <c r="J40" s="1393"/>
      <c r="K40" s="1393"/>
      <c r="L40" s="147"/>
      <c r="M40" s="147"/>
      <c r="N40" s="147"/>
      <c r="O40" s="1388">
        <f>SUM(J40:N40)</f>
        <v>0</v>
      </c>
      <c r="P40" s="147"/>
      <c r="Q40" s="147"/>
      <c r="R40" s="147"/>
      <c r="S40" s="147"/>
      <c r="T40" s="147"/>
      <c r="U40" s="147"/>
      <c r="V40" s="147"/>
      <c r="W40" s="147"/>
      <c r="X40" s="147"/>
      <c r="Y40" s="147"/>
      <c r="Z40" s="147"/>
      <c r="AA40" s="147"/>
      <c r="AB40" s="1390">
        <f t="shared" si="33"/>
        <v>0</v>
      </c>
      <c r="AC40" s="147"/>
      <c r="AD40" s="147"/>
      <c r="AE40" s="147"/>
      <c r="AF40" s="147"/>
      <c r="AG40" s="147"/>
      <c r="AH40" s="147"/>
      <c r="AI40" s="1391">
        <f t="shared" si="34"/>
        <v>0</v>
      </c>
      <c r="AJ40" s="147"/>
      <c r="AK40" s="147"/>
      <c r="AL40" s="147"/>
      <c r="AM40" s="147"/>
      <c r="AN40" s="147"/>
      <c r="AO40" s="147"/>
      <c r="AP40" s="147"/>
      <c r="AQ40" s="1395">
        <f t="shared" si="35"/>
        <v>0</v>
      </c>
      <c r="AR40" s="147"/>
      <c r="AS40" s="1394"/>
      <c r="AT40" s="1447"/>
    </row>
    <row r="41" spans="1:46" ht="13.5">
      <c r="A41" s="1392" t="s">
        <v>1195</v>
      </c>
      <c r="B41" s="1318">
        <f t="shared" si="30"/>
        <v>0</v>
      </c>
      <c r="C41" s="1309">
        <f t="shared" si="31"/>
        <v>0</v>
      </c>
      <c r="D41" s="1300"/>
      <c r="E41" s="1300"/>
      <c r="F41" s="1300"/>
      <c r="G41" s="1300"/>
      <c r="H41" s="1300"/>
      <c r="I41" s="1386">
        <f t="shared" si="32"/>
        <v>0</v>
      </c>
      <c r="J41" s="1393"/>
      <c r="K41" s="1393"/>
      <c r="L41" s="147"/>
      <c r="M41" s="147"/>
      <c r="N41" s="147"/>
      <c r="O41" s="1388">
        <f>SUM(J41:N41)</f>
        <v>0</v>
      </c>
      <c r="P41" s="147"/>
      <c r="Q41" s="147"/>
      <c r="R41" s="147"/>
      <c r="S41" s="147"/>
      <c r="T41" s="147"/>
      <c r="U41" s="147"/>
      <c r="V41" s="147"/>
      <c r="W41" s="147"/>
      <c r="X41" s="147"/>
      <c r="Y41" s="147"/>
      <c r="Z41" s="147"/>
      <c r="AA41" s="147"/>
      <c r="AB41" s="1390">
        <f t="shared" si="33"/>
        <v>0</v>
      </c>
      <c r="AC41" s="147"/>
      <c r="AD41" s="147"/>
      <c r="AE41" s="147"/>
      <c r="AF41" s="147"/>
      <c r="AG41" s="147"/>
      <c r="AH41" s="147"/>
      <c r="AI41" s="1391">
        <f t="shared" si="34"/>
        <v>0</v>
      </c>
      <c r="AJ41" s="147"/>
      <c r="AK41" s="147"/>
      <c r="AL41" s="147"/>
      <c r="AM41" s="147"/>
      <c r="AN41" s="147"/>
      <c r="AO41" s="147"/>
      <c r="AP41" s="147"/>
      <c r="AQ41" s="1395">
        <f t="shared" si="35"/>
        <v>0</v>
      </c>
      <c r="AR41" s="147"/>
      <c r="AS41" s="1394"/>
      <c r="AT41" s="1447"/>
    </row>
    <row r="42" spans="1:46" ht="13.5">
      <c r="A42" s="1392" t="s">
        <v>1604</v>
      </c>
      <c r="B42" s="1318">
        <f t="shared" si="30"/>
        <v>0</v>
      </c>
      <c r="C42" s="1309">
        <f t="shared" si="31"/>
        <v>0</v>
      </c>
      <c r="D42" s="1300"/>
      <c r="E42" s="1300"/>
      <c r="F42" s="1300"/>
      <c r="G42" s="1300"/>
      <c r="H42" s="1300">
        <v>0</v>
      </c>
      <c r="I42" s="1386">
        <f t="shared" si="32"/>
        <v>0</v>
      </c>
      <c r="J42" s="1393"/>
      <c r="K42" s="1393"/>
      <c r="L42" s="147"/>
      <c r="M42" s="147"/>
      <c r="N42" s="147"/>
      <c r="O42" s="1388">
        <f>SUM(J42:N42)</f>
        <v>0</v>
      </c>
      <c r="P42" s="147"/>
      <c r="Q42" s="147"/>
      <c r="R42" s="147"/>
      <c r="S42" s="147"/>
      <c r="T42" s="147"/>
      <c r="U42" s="147"/>
      <c r="V42" s="147"/>
      <c r="W42" s="147"/>
      <c r="X42" s="147"/>
      <c r="Y42" s="147"/>
      <c r="Z42" s="147"/>
      <c r="AA42" s="147"/>
      <c r="AB42" s="1390">
        <f t="shared" si="33"/>
        <v>0</v>
      </c>
      <c r="AC42" s="147"/>
      <c r="AD42" s="147"/>
      <c r="AE42" s="147"/>
      <c r="AF42" s="147"/>
      <c r="AG42" s="147"/>
      <c r="AH42" s="147"/>
      <c r="AI42" s="1391">
        <f t="shared" si="34"/>
        <v>0</v>
      </c>
      <c r="AJ42" s="147"/>
      <c r="AK42" s="147"/>
      <c r="AL42" s="147"/>
      <c r="AM42" s="147"/>
      <c r="AN42" s="147"/>
      <c r="AO42" s="147"/>
      <c r="AP42" s="147"/>
      <c r="AQ42" s="1395">
        <f t="shared" si="35"/>
        <v>0</v>
      </c>
      <c r="AR42" s="147"/>
      <c r="AS42" s="1394"/>
      <c r="AT42" s="1447">
        <v>0</v>
      </c>
    </row>
    <row r="43" spans="1:46" ht="13.5">
      <c r="A43" s="1392" t="s">
        <v>0</v>
      </c>
      <c r="B43" s="1318">
        <f t="shared" si="30"/>
        <v>0</v>
      </c>
      <c r="C43" s="1309">
        <f t="shared" si="31"/>
        <v>0</v>
      </c>
      <c r="D43" s="1300"/>
      <c r="E43" s="1300">
        <f>+'MAT- EQ ADM'!CD174</f>
        <v>0</v>
      </c>
      <c r="F43" s="1300"/>
      <c r="G43" s="1300"/>
      <c r="H43" s="1300">
        <f>+'MAT- EQ ADM'!CP174</f>
        <v>0</v>
      </c>
      <c r="I43" s="1386">
        <f t="shared" si="32"/>
        <v>0</v>
      </c>
      <c r="J43" s="1393"/>
      <c r="K43" s="1393"/>
      <c r="L43" s="147"/>
      <c r="M43" s="147"/>
      <c r="N43" s="147"/>
      <c r="O43" s="1388">
        <f>SUM(J43:N43)</f>
        <v>0</v>
      </c>
      <c r="P43" s="147"/>
      <c r="Q43" s="147"/>
      <c r="R43" s="147"/>
      <c r="S43" s="147"/>
      <c r="T43" s="147"/>
      <c r="U43" s="147"/>
      <c r="V43" s="147"/>
      <c r="W43" s="147"/>
      <c r="X43" s="147"/>
      <c r="Y43" s="147"/>
      <c r="Z43" s="147"/>
      <c r="AA43" s="147"/>
      <c r="AB43" s="1390">
        <f t="shared" si="33"/>
        <v>0</v>
      </c>
      <c r="AC43" s="147"/>
      <c r="AD43" s="147"/>
      <c r="AE43" s="147"/>
      <c r="AF43" s="147"/>
      <c r="AG43" s="147"/>
      <c r="AH43" s="147"/>
      <c r="AI43" s="1391">
        <f t="shared" si="34"/>
        <v>0</v>
      </c>
      <c r="AJ43" s="147"/>
      <c r="AK43" s="147"/>
      <c r="AL43" s="147"/>
      <c r="AM43" s="147"/>
      <c r="AN43" s="147"/>
      <c r="AO43" s="147"/>
      <c r="AP43" s="147"/>
      <c r="AQ43" s="1395">
        <f t="shared" si="35"/>
        <v>0</v>
      </c>
      <c r="AR43" s="147"/>
      <c r="AS43" s="1394"/>
      <c r="AT43" s="1447"/>
    </row>
    <row r="44" spans="1:46" ht="13.5">
      <c r="A44" s="1392" t="s">
        <v>6</v>
      </c>
      <c r="B44" s="1318">
        <f t="shared" si="30"/>
        <v>0</v>
      </c>
      <c r="C44" s="1309">
        <f t="shared" si="31"/>
        <v>0</v>
      </c>
      <c r="D44" s="1300"/>
      <c r="E44" s="1300">
        <f>+'MAT- EQ ADM'!CD180</f>
        <v>0</v>
      </c>
      <c r="F44" s="1300"/>
      <c r="G44" s="1300"/>
      <c r="H44" s="1300">
        <f>+'MAT- EQ ADM'!CP180</f>
        <v>0</v>
      </c>
      <c r="I44" s="1386">
        <f t="shared" si="32"/>
        <v>0</v>
      </c>
      <c r="J44" s="1393"/>
      <c r="K44" s="1393"/>
      <c r="L44" s="147"/>
      <c r="M44" s="147"/>
      <c r="N44" s="147"/>
      <c r="O44" s="964"/>
      <c r="P44" s="147"/>
      <c r="Q44" s="147"/>
      <c r="R44" s="147"/>
      <c r="S44" s="147"/>
      <c r="T44" s="147"/>
      <c r="U44" s="147"/>
      <c r="V44" s="147"/>
      <c r="W44" s="147"/>
      <c r="X44" s="147"/>
      <c r="Y44" s="147"/>
      <c r="Z44" s="147"/>
      <c r="AA44" s="147"/>
      <c r="AB44" s="1390">
        <f t="shared" si="33"/>
        <v>0</v>
      </c>
      <c r="AC44" s="147"/>
      <c r="AD44" s="147"/>
      <c r="AE44" s="147"/>
      <c r="AF44" s="147"/>
      <c r="AG44" s="147"/>
      <c r="AH44" s="147"/>
      <c r="AI44" s="1391">
        <f t="shared" si="34"/>
        <v>0</v>
      </c>
      <c r="AJ44" s="147"/>
      <c r="AK44" s="147"/>
      <c r="AL44" s="147"/>
      <c r="AM44" s="147"/>
      <c r="AN44" s="147"/>
      <c r="AO44" s="147"/>
      <c r="AP44" s="147"/>
      <c r="AQ44" s="1395">
        <f t="shared" si="35"/>
        <v>0</v>
      </c>
      <c r="AR44" s="147"/>
      <c r="AS44" s="1394"/>
      <c r="AT44" s="1447"/>
    </row>
    <row r="45" spans="1:46">
      <c r="J45" s="77"/>
      <c r="K45" s="77"/>
    </row>
    <row r="46" spans="1:46" ht="13.5">
      <c r="A46" s="312" t="s">
        <v>301</v>
      </c>
      <c r="E46" s="1451"/>
      <c r="L46" s="77"/>
    </row>
    <row r="47" spans="1:46" ht="13.5">
      <c r="E47" s="1451">
        <f>+C5+I5+AS5+AT5</f>
        <v>0</v>
      </c>
    </row>
    <row r="48" spans="1:46" ht="13.5">
      <c r="E48" s="1451">
        <f>+E47-300000000</f>
        <v>-300000000</v>
      </c>
    </row>
    <row r="56" spans="5:5" ht="13.5">
      <c r="E56" s="1451"/>
    </row>
    <row r="57" spans="5:5" ht="13.5">
      <c r="E57" s="1451">
        <f>300000000*40%</f>
        <v>120000000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77"/>
  <sheetViews>
    <sheetView topLeftCell="A34" zoomScale="75" workbookViewId="0">
      <selection activeCell="C46" sqref="C46"/>
    </sheetView>
  </sheetViews>
  <sheetFormatPr baseColWidth="10" defaultRowHeight="12"/>
  <cols>
    <col min="1" max="1" width="12.625" customWidth="1"/>
    <col min="2" max="2" width="17.625" customWidth="1"/>
    <col min="3" max="3" width="20" customWidth="1"/>
    <col min="4" max="4" width="18.125" customWidth="1"/>
    <col min="5" max="5" width="20.25" customWidth="1"/>
    <col min="6" max="6" width="18.75" customWidth="1"/>
    <col min="7" max="7" width="16.375" customWidth="1"/>
    <col min="8" max="8" width="19" customWidth="1"/>
    <col min="9" max="9" width="15.75" customWidth="1"/>
  </cols>
  <sheetData>
    <row r="1" spans="1:9" s="217" customFormat="1" ht="16.5" customHeight="1">
      <c r="H1" s="90"/>
      <c r="I1" s="90"/>
    </row>
    <row r="2" spans="1:9" ht="18.75" thickBot="1">
      <c r="A2" s="2387" t="s">
        <v>505</v>
      </c>
      <c r="B2" s="2387"/>
      <c r="C2" s="2387"/>
      <c r="D2" s="2387"/>
      <c r="E2" s="2387"/>
      <c r="F2" s="2387"/>
      <c r="G2" s="2387"/>
      <c r="H2" s="91"/>
      <c r="I2" s="91"/>
    </row>
    <row r="3" spans="1:9" ht="15.75">
      <c r="A3" s="1094"/>
      <c r="B3" s="1094"/>
      <c r="C3" s="1094"/>
      <c r="D3" s="1094"/>
      <c r="E3" s="1094"/>
      <c r="F3" s="1094"/>
      <c r="G3" s="1094"/>
      <c r="H3" s="91"/>
      <c r="I3" s="91"/>
    </row>
    <row r="4" spans="1:9" ht="15.75">
      <c r="A4" s="1094"/>
      <c r="B4" s="1094"/>
      <c r="C4" s="1094"/>
      <c r="D4" s="1094"/>
      <c r="E4" s="1094"/>
      <c r="F4" s="1094"/>
      <c r="G4" s="1094"/>
      <c r="H4" s="91"/>
      <c r="I4" s="91"/>
    </row>
    <row r="5" spans="1:9" ht="15.75">
      <c r="A5" s="2388"/>
      <c r="B5" s="2389"/>
      <c r="C5" s="2389"/>
      <c r="D5" s="2389"/>
      <c r="E5" s="2389"/>
      <c r="F5" s="2389"/>
      <c r="G5" s="2389"/>
      <c r="H5" s="91"/>
      <c r="I5" s="91"/>
    </row>
    <row r="6" spans="1:9" ht="12.75" thickBot="1"/>
    <row r="7" spans="1:9" s="906" customFormat="1" ht="18.75" thickBot="1">
      <c r="A7" s="2390" t="s">
        <v>506</v>
      </c>
      <c r="B7" s="2391"/>
      <c r="C7" s="2391"/>
      <c r="D7" s="2391"/>
      <c r="E7" s="2391"/>
      <c r="F7" s="2391"/>
      <c r="G7" s="2392"/>
      <c r="H7" s="1095"/>
      <c r="I7" s="1095"/>
    </row>
    <row r="8" spans="1:9" ht="12.75">
      <c r="A8" s="1096"/>
      <c r="B8" s="1097" t="s">
        <v>222</v>
      </c>
      <c r="C8" s="1098" t="s">
        <v>507</v>
      </c>
      <c r="D8" s="1099" t="s">
        <v>508</v>
      </c>
      <c r="E8" s="1098" t="s">
        <v>509</v>
      </c>
      <c r="F8" s="1099" t="s">
        <v>510</v>
      </c>
      <c r="G8" s="1100" t="s">
        <v>185</v>
      </c>
      <c r="H8" s="1095"/>
      <c r="I8" s="91"/>
    </row>
    <row r="9" spans="1:9" ht="12.75">
      <c r="A9" s="1101"/>
      <c r="B9" s="1102"/>
      <c r="C9" s="1103">
        <v>0.14000000000000001</v>
      </c>
      <c r="D9" s="1104">
        <v>5.0000000000000001E-3</v>
      </c>
      <c r="E9" s="1105">
        <v>1.4999999999999999E-2</v>
      </c>
      <c r="F9" s="1106">
        <v>0.03</v>
      </c>
      <c r="G9" s="1107"/>
      <c r="H9" s="1095"/>
      <c r="I9" s="91"/>
    </row>
    <row r="10" spans="1:9" ht="12.75">
      <c r="A10" s="1108"/>
      <c r="B10" s="1109">
        <f>+'SA206'!K49+'SA107'!K57+'SA207'!K49+'Sa2008'!K61+'Sal Esc 2007'!I49+'PROG.III c5'!C183+'PROG.III c5'!C377</f>
        <v>41038395.769999996</v>
      </c>
      <c r="C10" s="1110">
        <f>B10*0.14</f>
        <v>5745375.4078000002</v>
      </c>
      <c r="D10" s="1111">
        <f>B10*0.005</f>
        <v>205191.97884999998</v>
      </c>
      <c r="E10" s="1110">
        <f>B10*$E$9</f>
        <v>615575.93654999987</v>
      </c>
      <c r="F10" s="1111">
        <f>B10*F9</f>
        <v>1231151.8730999997</v>
      </c>
      <c r="G10" s="1112">
        <f>SUM(C10:F10)</f>
        <v>7797295.196299999</v>
      </c>
      <c r="H10" s="1095"/>
      <c r="I10" s="91"/>
    </row>
    <row r="11" spans="1:9" ht="9.75" customHeight="1">
      <c r="A11" s="1113"/>
      <c r="B11" s="1114"/>
      <c r="C11" s="1115"/>
      <c r="D11" s="1116"/>
      <c r="E11" s="1115"/>
      <c r="F11" s="1116"/>
      <c r="G11" s="1117"/>
      <c r="H11" s="1095"/>
      <c r="I11" s="91"/>
    </row>
    <row r="12" spans="1:9" ht="20.25" customHeight="1" thickBot="1">
      <c r="A12" s="1118" t="s">
        <v>185</v>
      </c>
      <c r="B12" s="1119"/>
      <c r="C12" s="1120">
        <f>C10</f>
        <v>5745375.4078000002</v>
      </c>
      <c r="D12" s="1120">
        <f>D10</f>
        <v>205191.97884999998</v>
      </c>
      <c r="E12" s="1120">
        <f>E10</f>
        <v>615575.93654999987</v>
      </c>
      <c r="F12" s="1120">
        <f>F10</f>
        <v>1231151.8730999997</v>
      </c>
      <c r="G12" s="1121">
        <f>G10</f>
        <v>7797295.196299999</v>
      </c>
      <c r="H12" s="1095"/>
      <c r="I12" s="91"/>
    </row>
    <row r="13" spans="1:9" ht="12.75" thickBot="1">
      <c r="A13" s="91"/>
      <c r="B13" s="91"/>
      <c r="C13" s="91"/>
      <c r="D13" s="91"/>
      <c r="E13" s="91"/>
      <c r="F13" s="91"/>
      <c r="G13" s="91"/>
      <c r="H13" s="1095"/>
      <c r="I13" s="91"/>
    </row>
    <row r="14" spans="1:9" ht="18.75" thickBot="1">
      <c r="A14" s="1122" t="s">
        <v>511</v>
      </c>
      <c r="B14" s="1123"/>
      <c r="C14" s="2393" t="s">
        <v>512</v>
      </c>
      <c r="D14" s="2394"/>
      <c r="E14" s="91"/>
      <c r="F14" s="91"/>
      <c r="G14" s="91"/>
      <c r="H14" s="91"/>
      <c r="I14" s="91"/>
    </row>
    <row r="15" spans="1:9" ht="12.75">
      <c r="A15" s="1124" t="s">
        <v>511</v>
      </c>
      <c r="B15" s="91"/>
      <c r="C15" s="1125"/>
      <c r="D15" s="1126" t="s">
        <v>222</v>
      </c>
      <c r="E15" s="91"/>
      <c r="F15" s="91"/>
      <c r="G15" s="91"/>
      <c r="H15" s="91"/>
      <c r="I15" s="91"/>
    </row>
    <row r="16" spans="1:9" ht="12.75">
      <c r="A16" s="1127">
        <v>1.3299999999999999E-2</v>
      </c>
      <c r="B16" s="91"/>
      <c r="C16" s="1128"/>
      <c r="D16" s="1129" t="s">
        <v>513</v>
      </c>
      <c r="E16" s="91"/>
      <c r="F16" s="91"/>
      <c r="G16" s="91"/>
      <c r="H16" s="91"/>
      <c r="I16" s="91"/>
    </row>
    <row r="17" spans="1:9">
      <c r="A17" s="1130">
        <f>+B10</f>
        <v>41038395.769999996</v>
      </c>
      <c r="B17" s="91"/>
      <c r="C17" s="1131"/>
      <c r="D17" s="1132">
        <f>+B10</f>
        <v>41038395.769999996</v>
      </c>
      <c r="E17" s="91"/>
      <c r="F17" s="91"/>
      <c r="G17" s="91"/>
      <c r="H17" s="91"/>
      <c r="I17" s="91"/>
    </row>
    <row r="18" spans="1:9">
      <c r="A18" s="1133"/>
      <c r="B18" s="91"/>
      <c r="C18" s="1133"/>
      <c r="D18" s="1134"/>
      <c r="E18" s="91"/>
      <c r="F18" s="91"/>
      <c r="G18" s="91"/>
      <c r="H18" s="91"/>
      <c r="I18" s="91"/>
    </row>
    <row r="19" spans="1:9" ht="13.5" thickBot="1">
      <c r="A19" s="1135">
        <f>A17*A16</f>
        <v>545810.66374099988</v>
      </c>
      <c r="B19" s="91"/>
      <c r="C19" s="1136" t="s">
        <v>185</v>
      </c>
      <c r="D19" s="1137">
        <f>D17*8.3333333%</f>
        <v>3419866.3004872007</v>
      </c>
      <c r="E19" s="91"/>
      <c r="F19" s="91"/>
      <c r="G19" s="91"/>
      <c r="H19" s="91"/>
      <c r="I19" s="91"/>
    </row>
    <row r="20" spans="1:9">
      <c r="A20" s="91"/>
      <c r="B20" s="91"/>
      <c r="E20" s="91"/>
      <c r="F20" s="91"/>
      <c r="G20" s="91"/>
      <c r="H20" s="91"/>
      <c r="I20" s="91"/>
    </row>
    <row r="21" spans="1:9" ht="12.75" thickBot="1">
      <c r="A21" s="91"/>
      <c r="B21" s="91"/>
      <c r="G21" s="91"/>
      <c r="H21" s="91"/>
      <c r="I21" s="91"/>
    </row>
    <row r="22" spans="1:9" ht="16.5" thickBot="1">
      <c r="A22" s="91"/>
      <c r="B22" s="2382" t="s">
        <v>514</v>
      </c>
      <c r="C22" s="2383"/>
      <c r="D22" s="2384"/>
      <c r="E22" s="91"/>
    </row>
    <row r="23" spans="1:9">
      <c r="A23" s="91"/>
      <c r="B23" s="1138" t="s">
        <v>515</v>
      </c>
      <c r="C23" s="1139"/>
      <c r="D23" s="1140">
        <v>0</v>
      </c>
      <c r="E23" s="91"/>
    </row>
    <row r="24" spans="1:9">
      <c r="A24" s="91"/>
      <c r="B24" s="1141"/>
      <c r="C24" s="1142"/>
      <c r="D24" s="1143"/>
      <c r="E24" s="91"/>
    </row>
    <row r="25" spans="1:9">
      <c r="A25" s="91"/>
      <c r="B25" s="1141" t="s">
        <v>516</v>
      </c>
      <c r="C25" s="1144"/>
      <c r="D25" s="1143"/>
      <c r="E25" s="91"/>
    </row>
    <row r="26" spans="1:9">
      <c r="A26" s="91"/>
      <c r="B26" s="1138"/>
      <c r="C26" s="1114"/>
      <c r="D26" s="1134"/>
      <c r="E26" s="91"/>
    </row>
    <row r="27" spans="1:9" ht="12.75">
      <c r="A27" s="91"/>
      <c r="B27" s="1145" t="s">
        <v>517</v>
      </c>
      <c r="C27" s="1139"/>
      <c r="D27" s="1112">
        <f>SUM(D28:D35)</f>
        <v>0</v>
      </c>
      <c r="E27" s="91"/>
    </row>
    <row r="28" spans="1:9">
      <c r="A28" s="91"/>
      <c r="B28" s="1146" t="s">
        <v>518</v>
      </c>
      <c r="C28" s="1147"/>
      <c r="D28" s="981">
        <v>0</v>
      </c>
      <c r="E28" s="91"/>
    </row>
    <row r="29" spans="1:9">
      <c r="A29" s="91"/>
      <c r="B29" s="1146" t="s">
        <v>662</v>
      </c>
      <c r="C29" s="1147"/>
      <c r="D29" s="981">
        <v>0</v>
      </c>
      <c r="E29" s="91"/>
    </row>
    <row r="30" spans="1:9">
      <c r="A30" s="91"/>
      <c r="B30" s="280" t="s">
        <v>519</v>
      </c>
      <c r="C30" s="1148"/>
      <c r="D30" s="995">
        <v>0</v>
      </c>
      <c r="E30" s="91"/>
    </row>
    <row r="31" spans="1:9">
      <c r="A31" s="91"/>
      <c r="B31" s="1146" t="s">
        <v>520</v>
      </c>
      <c r="C31" s="1147"/>
      <c r="D31" s="981">
        <v>0</v>
      </c>
      <c r="E31" s="91"/>
    </row>
    <row r="32" spans="1:9">
      <c r="A32" s="91"/>
      <c r="B32" s="280" t="s">
        <v>521</v>
      </c>
      <c r="C32" s="1148"/>
      <c r="D32" s="995">
        <v>0</v>
      </c>
      <c r="E32" s="91"/>
    </row>
    <row r="33" spans="1:9">
      <c r="A33" s="91"/>
      <c r="B33" s="1146" t="s">
        <v>521</v>
      </c>
      <c r="C33" s="1147"/>
      <c r="D33" s="981">
        <v>0</v>
      </c>
      <c r="E33" s="91"/>
    </row>
    <row r="34" spans="1:9">
      <c r="A34" s="91"/>
      <c r="B34" s="1146" t="s">
        <v>522</v>
      </c>
      <c r="C34" s="1147"/>
      <c r="D34" s="981">
        <v>0</v>
      </c>
      <c r="E34" s="91"/>
    </row>
    <row r="35" spans="1:9" ht="12.75" thickBot="1">
      <c r="A35" s="91"/>
      <c r="B35" s="1149" t="s">
        <v>523</v>
      </c>
      <c r="C35" s="1150"/>
      <c r="D35" s="1017">
        <v>0</v>
      </c>
      <c r="E35" s="91"/>
    </row>
    <row r="36" spans="1:9">
      <c r="A36" s="91"/>
      <c r="B36" s="91"/>
      <c r="C36" s="91"/>
      <c r="D36" s="91"/>
      <c r="E36" s="91"/>
    </row>
    <row r="37" spans="1:9" ht="12.75" thickBot="1">
      <c r="A37" s="91"/>
      <c r="B37" s="91"/>
      <c r="C37" s="91"/>
      <c r="D37" s="91"/>
      <c r="E37" s="91"/>
      <c r="F37" s="91"/>
      <c r="G37" s="91"/>
      <c r="H37" s="91"/>
      <c r="I37" s="91"/>
    </row>
    <row r="38" spans="1:9" ht="16.5" thickBot="1">
      <c r="A38" s="2382" t="s">
        <v>524</v>
      </c>
      <c r="B38" s="2383"/>
      <c r="C38" s="2383"/>
      <c r="D38" s="2384"/>
      <c r="E38" s="91"/>
    </row>
    <row r="39" spans="1:9" ht="15">
      <c r="A39" s="1151" t="s">
        <v>525</v>
      </c>
      <c r="B39" s="1114"/>
      <c r="C39" s="1152">
        <f>+'INGRESOS c1'!C5</f>
        <v>1122306498.6099997</v>
      </c>
      <c r="D39" s="1153" t="s">
        <v>677</v>
      </c>
      <c r="E39" s="91"/>
    </row>
    <row r="40" spans="1:9">
      <c r="A40" s="1141"/>
      <c r="B40" s="1144"/>
      <c r="C40" s="1154"/>
      <c r="D40" s="1155"/>
      <c r="E40" s="91"/>
    </row>
    <row r="41" spans="1:9">
      <c r="A41" s="1141"/>
      <c r="B41" s="1144"/>
      <c r="C41" s="1154"/>
      <c r="D41" s="1156"/>
      <c r="E41" s="91"/>
    </row>
    <row r="42" spans="1:9">
      <c r="A42" s="2385" t="s">
        <v>526</v>
      </c>
      <c r="B42" s="2386"/>
      <c r="C42" s="1154"/>
      <c r="D42" s="1155"/>
      <c r="E42" s="91"/>
    </row>
    <row r="43" spans="1:9" ht="14.25">
      <c r="A43" s="2385"/>
      <c r="B43" s="2386"/>
      <c r="C43" s="1157">
        <f>C39*0.4</f>
        <v>448922599.44399989</v>
      </c>
      <c r="D43" s="1158">
        <f>C43/C39</f>
        <v>0.4</v>
      </c>
      <c r="E43" s="91"/>
    </row>
    <row r="44" spans="1:9" ht="14.25">
      <c r="A44" s="1141"/>
      <c r="B44" s="1144"/>
      <c r="C44" s="1159"/>
      <c r="D44" s="1158"/>
      <c r="E44" s="91"/>
    </row>
    <row r="45" spans="1:9" ht="14.25">
      <c r="A45" s="1141"/>
      <c r="B45" s="1144"/>
      <c r="C45" s="1159"/>
      <c r="D45" s="1158"/>
      <c r="E45" s="91"/>
    </row>
    <row r="46" spans="1:9" ht="18.600000000000001" customHeight="1" thickBot="1">
      <c r="A46" s="1160" t="s">
        <v>527</v>
      </c>
      <c r="B46" s="1161"/>
      <c r="C46" s="1162">
        <f>+'PROG.I c3'!C6+'PROG.I c3'!C7+'PROG.I c3'!C8+'PROG.I c3'!C9+'PROG.I c3'!C188</f>
        <v>3000000</v>
      </c>
      <c r="D46" s="1163">
        <f>C46/C39</f>
        <v>2.6730665853896092E-3</v>
      </c>
      <c r="E46" s="91"/>
    </row>
    <row r="47" spans="1:9">
      <c r="A47" s="91"/>
      <c r="B47" s="91"/>
      <c r="C47" s="91"/>
      <c r="D47" s="91"/>
      <c r="E47" s="1164"/>
      <c r="F47" s="91"/>
      <c r="G47" s="91"/>
      <c r="H47" s="91"/>
      <c r="I47" s="91"/>
    </row>
    <row r="48" spans="1:9" ht="12.75" thickBot="1">
      <c r="E48" s="91"/>
      <c r="I48" s="91"/>
    </row>
    <row r="49" spans="1:9" ht="16.5" thickBot="1">
      <c r="A49" s="2382" t="s">
        <v>528</v>
      </c>
      <c r="B49" s="2383"/>
      <c r="C49" s="2383"/>
      <c r="D49" s="2383"/>
      <c r="E49" s="2384"/>
      <c r="F49" s="1165"/>
      <c r="G49" s="1165"/>
      <c r="H49" s="1165"/>
      <c r="I49" s="1165"/>
    </row>
    <row r="50" spans="1:9" s="1172" customFormat="1" ht="14.25">
      <c r="A50" s="1166" t="s">
        <v>529</v>
      </c>
      <c r="B50" s="1167"/>
      <c r="C50" s="1168">
        <v>547529566.05999994</v>
      </c>
      <c r="D50" s="1169" t="s">
        <v>268</v>
      </c>
      <c r="E50" s="1170"/>
      <c r="F50" s="1171"/>
      <c r="G50" s="1171"/>
      <c r="H50" s="1171"/>
      <c r="I50" s="1171"/>
    </row>
    <row r="51" spans="1:9" s="1172" customFormat="1" ht="14.25">
      <c r="A51" s="1173" t="s">
        <v>530</v>
      </c>
      <c r="B51" s="1174"/>
      <c r="C51" s="1175">
        <f>+C39</f>
        <v>1122306498.6099997</v>
      </c>
      <c r="D51" s="1176" t="s">
        <v>531</v>
      </c>
      <c r="E51" s="1177">
        <f>(-C50+C51)/C50</f>
        <v>1.0497641920710705</v>
      </c>
      <c r="F51" s="1171"/>
      <c r="G51" s="1171"/>
      <c r="H51" s="1171"/>
      <c r="I51" s="1178"/>
    </row>
    <row r="52" spans="1:9" s="1172" customFormat="1" ht="14.25">
      <c r="A52" s="1173" t="s">
        <v>534</v>
      </c>
      <c r="B52" s="1174"/>
      <c r="C52" s="1179">
        <v>0</v>
      </c>
      <c r="D52" s="1176"/>
      <c r="E52" s="1170"/>
      <c r="F52" s="1171"/>
      <c r="G52" s="1171"/>
      <c r="H52" s="1171"/>
      <c r="I52" s="1171"/>
    </row>
    <row r="53" spans="1:9" s="1172" customFormat="1" ht="14.25">
      <c r="A53" s="1173" t="s">
        <v>535</v>
      </c>
      <c r="B53" s="1180" t="s">
        <v>268</v>
      </c>
      <c r="C53" s="1180">
        <f>IF(C51&lt;=100000000,6000,IF(C51&lt;=250000000,8000,IF(C51&lt;=500000000,12000,IF(C51&lt;=1000000000,15000,17500))))*(1+C52)</f>
        <v>17500</v>
      </c>
      <c r="D53" s="1176" t="s">
        <v>268</v>
      </c>
      <c r="E53" s="1181"/>
      <c r="F53" s="1171"/>
      <c r="G53" s="1171"/>
      <c r="H53" s="1171"/>
      <c r="I53" s="1178"/>
    </row>
    <row r="54" spans="1:9" s="1172" customFormat="1" ht="14.25">
      <c r="A54" s="1182" t="s">
        <v>536</v>
      </c>
      <c r="B54" s="1183" t="s">
        <v>537</v>
      </c>
      <c r="C54" s="1184" t="s">
        <v>538</v>
      </c>
      <c r="D54" s="1183" t="s">
        <v>539</v>
      </c>
      <c r="E54" s="1185" t="s">
        <v>540</v>
      </c>
      <c r="F54" s="1171"/>
      <c r="G54" s="1171"/>
      <c r="H54" s="1171"/>
      <c r="I54" s="1171"/>
    </row>
    <row r="55" spans="1:9" s="1172" customFormat="1" ht="14.25">
      <c r="A55" s="1186" t="s">
        <v>541</v>
      </c>
      <c r="B55" s="1187" t="s">
        <v>542</v>
      </c>
      <c r="C55" s="1188" t="s">
        <v>543</v>
      </c>
      <c r="D55" s="1187"/>
      <c r="E55" s="1189"/>
      <c r="F55" s="1171"/>
      <c r="G55" s="1171"/>
      <c r="H55" s="1171"/>
      <c r="I55" s="1178"/>
    </row>
    <row r="56" spans="1:9" s="1172" customFormat="1" ht="14.25">
      <c r="A56" s="1265">
        <v>5</v>
      </c>
      <c r="B56" s="1157">
        <f>C53</f>
        <v>17500</v>
      </c>
      <c r="C56" s="1265">
        <v>76</v>
      </c>
      <c r="D56" s="1157">
        <f>A56*B56*6.3333</f>
        <v>554163.75</v>
      </c>
      <c r="E56" s="1190">
        <f>A56*B56*C56</f>
        <v>6650000</v>
      </c>
      <c r="F56" s="1171"/>
      <c r="G56" s="1171"/>
      <c r="H56" s="1171"/>
      <c r="I56" s="1171"/>
    </row>
    <row r="57" spans="1:9" s="1172" customFormat="1" ht="24" customHeight="1">
      <c r="A57" s="1265">
        <v>5</v>
      </c>
      <c r="B57" s="1157">
        <f>B56/2</f>
        <v>8750</v>
      </c>
      <c r="C57" s="1265">
        <v>76</v>
      </c>
      <c r="D57" s="1157">
        <f>A57*B57*6.3333</f>
        <v>277081.875</v>
      </c>
      <c r="E57" s="1190">
        <f>A57*B57*C57</f>
        <v>3325000</v>
      </c>
      <c r="F57" s="1191"/>
      <c r="G57" s="1191"/>
      <c r="H57" s="1191"/>
      <c r="I57" s="1192"/>
    </row>
    <row r="58" spans="1:9" s="1172" customFormat="1" ht="19.899999999999999" customHeight="1">
      <c r="A58" s="1265">
        <v>4</v>
      </c>
      <c r="B58" s="1157">
        <f>B56/2</f>
        <v>8750</v>
      </c>
      <c r="C58" s="1265">
        <v>76</v>
      </c>
      <c r="D58" s="1157">
        <f>A58*B58*6.3333</f>
        <v>221665.5</v>
      </c>
      <c r="E58" s="1190">
        <f>A58*B58*C58</f>
        <v>2660000</v>
      </c>
      <c r="F58" s="1171"/>
      <c r="G58" s="1171"/>
      <c r="H58" s="1171"/>
      <c r="I58" s="1171"/>
    </row>
    <row r="59" spans="1:9" s="1172" customFormat="1" ht="14.25">
      <c r="A59" s="1265">
        <v>4</v>
      </c>
      <c r="B59" s="1157">
        <f>B58/2</f>
        <v>4375</v>
      </c>
      <c r="C59" s="1265">
        <v>76</v>
      </c>
      <c r="D59" s="1157">
        <f>A59*B59*6.3333</f>
        <v>110832.75</v>
      </c>
      <c r="E59" s="1190">
        <f>A59*B59*C59</f>
        <v>1330000</v>
      </c>
      <c r="F59" s="1193"/>
      <c r="G59" s="1193"/>
      <c r="H59" s="1193"/>
      <c r="I59" s="1193"/>
    </row>
    <row r="60" spans="1:9" s="1172" customFormat="1" ht="14.25">
      <c r="A60" s="1194"/>
      <c r="B60" s="1159"/>
      <c r="C60" s="1195"/>
      <c r="D60" s="1159"/>
      <c r="E60" s="1196"/>
      <c r="F60" s="1193"/>
      <c r="G60" s="1193"/>
      <c r="H60" s="1193"/>
      <c r="I60" s="1193"/>
    </row>
    <row r="61" spans="1:9" s="1172" customFormat="1" ht="14.25">
      <c r="A61" s="1197" t="s">
        <v>544</v>
      </c>
      <c r="B61" s="1198"/>
      <c r="C61" s="1198"/>
      <c r="D61" s="1198"/>
      <c r="E61" s="1199">
        <v>0</v>
      </c>
      <c r="F61" s="1193"/>
      <c r="G61" s="1193"/>
      <c r="H61" s="1193"/>
      <c r="I61" s="1193"/>
    </row>
    <row r="62" spans="1:9" s="1172" customFormat="1" ht="15" thickBot="1">
      <c r="A62" s="1200" t="s">
        <v>185</v>
      </c>
      <c r="B62" s="1201"/>
      <c r="C62" s="1201"/>
      <c r="D62" s="1202">
        <f>SUM(D56:D60)</f>
        <v>1163743.875</v>
      </c>
      <c r="E62" s="1203">
        <f>SUM(E56:E60)+E61</f>
        <v>13965000</v>
      </c>
      <c r="F62" s="1193"/>
      <c r="G62" s="1193"/>
      <c r="H62" s="1193"/>
      <c r="I62" s="1193"/>
    </row>
    <row r="63" spans="1:9">
      <c r="F63" s="91"/>
      <c r="G63" s="91"/>
      <c r="H63" s="91"/>
      <c r="I63" s="91"/>
    </row>
    <row r="64" spans="1:9">
      <c r="F64" s="91" t="s">
        <v>268</v>
      </c>
      <c r="G64" s="91"/>
      <c r="H64" s="91"/>
      <c r="I64" s="91"/>
    </row>
    <row r="65" spans="1:9">
      <c r="A65" s="1165"/>
      <c r="B65" s="1165"/>
      <c r="C65" s="1165"/>
      <c r="D65" s="91"/>
      <c r="E65" s="91"/>
      <c r="F65" s="1204"/>
      <c r="G65" s="1204"/>
      <c r="H65" s="91"/>
      <c r="I65" s="91"/>
    </row>
    <row r="66" spans="1:9" ht="16.5" thickBot="1">
      <c r="C66" s="1205"/>
    </row>
    <row r="67" spans="1:9" ht="15.75">
      <c r="B67" s="2395" t="s">
        <v>545</v>
      </c>
      <c r="C67" s="2396"/>
      <c r="D67" s="2396"/>
      <c r="E67" s="2397"/>
    </row>
    <row r="68" spans="1:9" ht="13.5" thickBot="1">
      <c r="B68" s="2379" t="s">
        <v>546</v>
      </c>
      <c r="C68" s="2380"/>
      <c r="D68" s="2380"/>
      <c r="E68" s="2381"/>
    </row>
    <row r="69" spans="1:9">
      <c r="B69" s="1141"/>
      <c r="C69" s="1144"/>
      <c r="D69" s="1144"/>
      <c r="E69" s="1155"/>
      <c r="F69" s="1206"/>
    </row>
    <row r="70" spans="1:9" ht="15">
      <c r="B70" s="1207" t="s">
        <v>547</v>
      </c>
      <c r="C70" s="1114"/>
      <c r="D70" s="1114"/>
      <c r="E70" s="1208">
        <f>E72+E76</f>
        <v>14928870</v>
      </c>
      <c r="F70" s="1209" t="s">
        <v>677</v>
      </c>
    </row>
    <row r="71" spans="1:9">
      <c r="B71" s="1141"/>
      <c r="C71" s="1144"/>
      <c r="D71" s="1144"/>
      <c r="E71" s="1210"/>
      <c r="F71" s="1211"/>
    </row>
    <row r="72" spans="1:9" ht="12.75">
      <c r="B72" s="1145" t="s">
        <v>548</v>
      </c>
      <c r="C72" s="1144"/>
      <c r="D72" s="1144"/>
      <c r="E72" s="1112">
        <f>E73+E74</f>
        <v>7928870</v>
      </c>
      <c r="F72" s="1212">
        <f>F73+F74</f>
        <v>1</v>
      </c>
    </row>
    <row r="73" spans="1:9">
      <c r="B73" s="1141" t="s">
        <v>549</v>
      </c>
      <c r="C73" s="1144"/>
      <c r="D73" s="1144"/>
      <c r="E73" s="995">
        <f>+'OBJETO GASTO c2'!G52</f>
        <v>500000</v>
      </c>
      <c r="F73" s="1213">
        <f>E73/E72</f>
        <v>6.3060688345249707E-2</v>
      </c>
    </row>
    <row r="74" spans="1:9">
      <c r="B74" s="1141" t="s">
        <v>550</v>
      </c>
      <c r="C74" s="1144"/>
      <c r="D74" s="1144"/>
      <c r="E74" s="995">
        <f>+'OBJETO GASTO c2'!G53</f>
        <v>7428870</v>
      </c>
      <c r="F74" s="1213">
        <f>E74/E72</f>
        <v>0.93693931165475031</v>
      </c>
    </row>
    <row r="75" spans="1:9">
      <c r="B75" s="1141"/>
      <c r="C75" s="1144"/>
      <c r="D75" s="1144"/>
      <c r="E75" s="995"/>
      <c r="F75" s="1211"/>
    </row>
    <row r="76" spans="1:9" ht="12.75">
      <c r="B76" s="1145" t="s">
        <v>551</v>
      </c>
      <c r="C76" s="1144"/>
      <c r="D76" s="1144"/>
      <c r="E76" s="1214">
        <f>+'OBJETO GASTO c2'!G54</f>
        <v>7000000</v>
      </c>
      <c r="F76" s="1211"/>
    </row>
    <row r="77" spans="1:9" ht="12.75" thickBot="1">
      <c r="B77" s="1215"/>
      <c r="C77" s="1216"/>
      <c r="D77" s="1216"/>
      <c r="E77" s="1217"/>
      <c r="F77" s="1218"/>
    </row>
  </sheetData>
  <mergeCells count="10">
    <mergeCell ref="A2:G2"/>
    <mergeCell ref="A5:G5"/>
    <mergeCell ref="A7:G7"/>
    <mergeCell ref="C14:D14"/>
    <mergeCell ref="B67:E67"/>
    <mergeCell ref="B68:E68"/>
    <mergeCell ref="B22:D22"/>
    <mergeCell ref="A38:D38"/>
    <mergeCell ref="A42:B43"/>
    <mergeCell ref="A49:E49"/>
  </mergeCells>
  <phoneticPr fontId="52" type="noConversion"/>
  <pageMargins left="0.75" right="0.75" top="1" bottom="1" header="0" footer="0"/>
  <headerFooter alignWithMargins="0"/>
  <legacyDrawing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212"/>
  <sheetViews>
    <sheetView topLeftCell="A173" zoomScale="75" workbookViewId="0">
      <selection activeCell="F111" sqref="F111"/>
    </sheetView>
  </sheetViews>
  <sheetFormatPr baseColWidth="10" defaultRowHeight="12"/>
  <cols>
    <col min="1" max="1" width="2.625" style="334" customWidth="1"/>
    <col min="2" max="2" width="22.875" customWidth="1"/>
    <col min="3" max="3" width="24.625" customWidth="1"/>
    <col min="4" max="4" width="17.625" customWidth="1"/>
    <col min="5" max="5" width="17.375" style="305" customWidth="1"/>
    <col min="6" max="6" width="15.25" style="305" customWidth="1"/>
    <col min="7" max="7" width="15.625" customWidth="1"/>
    <col min="8" max="8" width="13" bestFit="1" customWidth="1"/>
    <col min="9" max="9" width="10.25" bestFit="1" customWidth="1"/>
  </cols>
  <sheetData>
    <row r="1" spans="2:9" ht="15.75">
      <c r="B1" s="2403" t="s">
        <v>271</v>
      </c>
      <c r="C1" s="2403"/>
      <c r="D1" s="2403"/>
      <c r="E1" s="2403"/>
      <c r="F1" s="2403"/>
      <c r="G1" s="2403"/>
      <c r="H1" s="334"/>
      <c r="I1" s="334"/>
    </row>
    <row r="2" spans="2:9" ht="15.75">
      <c r="B2" s="907" t="s">
        <v>272</v>
      </c>
      <c r="C2" s="907"/>
      <c r="D2" s="907"/>
      <c r="E2" s="908"/>
      <c r="F2" s="908"/>
      <c r="G2" s="908"/>
      <c r="H2" s="334"/>
      <c r="I2" s="334"/>
    </row>
    <row r="3" spans="2:9" ht="15.75">
      <c r="B3" s="907" t="s">
        <v>273</v>
      </c>
      <c r="C3" s="907"/>
      <c r="D3" s="907"/>
      <c r="E3" s="908"/>
      <c r="F3" s="908"/>
      <c r="G3" s="908"/>
      <c r="H3" s="334"/>
      <c r="I3" s="334"/>
    </row>
    <row r="4" spans="2:9">
      <c r="B4" s="334"/>
      <c r="C4" s="334"/>
      <c r="D4" s="94"/>
      <c r="E4" s="909"/>
      <c r="F4" s="909"/>
      <c r="G4" s="334"/>
      <c r="H4" s="334"/>
      <c r="I4" s="334"/>
    </row>
    <row r="5" spans="2:9" ht="12.75" thickBot="1">
      <c r="B5" s="319" t="s">
        <v>268</v>
      </c>
      <c r="C5" s="319"/>
      <c r="D5" s="319"/>
      <c r="E5" s="641"/>
      <c r="F5" s="641"/>
      <c r="G5" s="641"/>
      <c r="H5" s="334"/>
      <c r="I5" s="334"/>
    </row>
    <row r="6" spans="2:9" ht="12.75">
      <c r="B6" s="910" t="s">
        <v>274</v>
      </c>
      <c r="C6" s="911"/>
      <c r="D6" s="912">
        <f>+'INGRESOS c1'!C5</f>
        <v>1122306498.6099997</v>
      </c>
      <c r="E6" s="641"/>
      <c r="F6" s="641"/>
      <c r="G6" s="641"/>
      <c r="H6" s="334"/>
      <c r="I6" s="334"/>
    </row>
    <row r="7" spans="2:9" ht="19.5" customHeight="1">
      <c r="B7" s="913" t="s">
        <v>275</v>
      </c>
      <c r="C7" s="849"/>
      <c r="D7" s="914">
        <v>0</v>
      </c>
      <c r="E7" s="641"/>
      <c r="F7" s="641"/>
      <c r="G7" s="641"/>
      <c r="H7" s="334"/>
      <c r="I7" s="334"/>
    </row>
    <row r="8" spans="2:9" ht="19.5" customHeight="1" thickBot="1">
      <c r="B8" s="915" t="s">
        <v>276</v>
      </c>
      <c r="C8" s="916"/>
      <c r="D8" s="917">
        <f>D6-D7</f>
        <v>1122306498.6099997</v>
      </c>
      <c r="E8" s="641"/>
      <c r="F8" s="641"/>
      <c r="G8" s="641"/>
      <c r="H8" s="334"/>
      <c r="I8" s="334"/>
    </row>
    <row r="9" spans="2:9">
      <c r="B9" s="319"/>
      <c r="C9" s="319"/>
      <c r="D9" s="319"/>
      <c r="E9" s="641"/>
      <c r="F9" s="641"/>
      <c r="G9" s="641"/>
      <c r="H9" s="334"/>
      <c r="I9" s="334"/>
    </row>
    <row r="10" spans="2:9" ht="12.75" thickBot="1">
      <c r="B10" s="319"/>
      <c r="C10" s="319"/>
      <c r="D10" s="319"/>
      <c r="E10" s="641"/>
      <c r="F10" s="641"/>
      <c r="G10" s="641"/>
      <c r="H10" s="334"/>
      <c r="I10" s="334"/>
    </row>
    <row r="11" spans="2:9" ht="13.5" thickBot="1">
      <c r="B11" s="918" t="s">
        <v>277</v>
      </c>
      <c r="C11" s="919"/>
      <c r="D11" s="920">
        <f>D8*3%</f>
        <v>33669194.958299987</v>
      </c>
      <c r="E11" s="641"/>
      <c r="F11" s="641"/>
      <c r="G11" s="641"/>
      <c r="H11" s="334"/>
      <c r="I11" s="334"/>
    </row>
    <row r="12" spans="2:9" ht="13.5" thickBot="1">
      <c r="B12" s="909"/>
      <c r="C12" s="921"/>
      <c r="D12" s="334"/>
      <c r="E12" s="641"/>
      <c r="F12" s="641"/>
      <c r="G12" s="641"/>
      <c r="H12" s="334"/>
      <c r="I12" s="334"/>
    </row>
    <row r="13" spans="2:9" ht="13.5" thickBot="1">
      <c r="B13" s="918" t="s">
        <v>278</v>
      </c>
      <c r="C13" s="919"/>
      <c r="D13" s="920">
        <f>D8*0.5%</f>
        <v>5611532.4930499988</v>
      </c>
      <c r="E13" s="641"/>
      <c r="F13" s="641"/>
      <c r="G13" s="641"/>
      <c r="H13" s="334"/>
      <c r="I13" s="334"/>
    </row>
    <row r="14" spans="2:9">
      <c r="B14" s="319"/>
      <c r="C14" s="319"/>
      <c r="D14" s="319"/>
      <c r="E14" s="641"/>
      <c r="F14" s="641"/>
      <c r="G14" s="641"/>
      <c r="H14" s="334"/>
      <c r="I14" s="334"/>
    </row>
    <row r="15" spans="2:9" ht="12.75" thickBot="1">
      <c r="B15" s="319"/>
      <c r="C15" s="319"/>
      <c r="D15" s="319"/>
      <c r="E15" s="641"/>
      <c r="F15" s="641"/>
      <c r="G15" s="641"/>
      <c r="H15" s="334"/>
      <c r="I15" s="334"/>
    </row>
    <row r="16" spans="2:9" ht="21.75" customHeight="1" thickBot="1">
      <c r="B16" s="918" t="s">
        <v>279</v>
      </c>
      <c r="C16" s="919"/>
      <c r="D16" s="922" t="s">
        <v>280</v>
      </c>
      <c r="E16" s="923" t="s">
        <v>281</v>
      </c>
      <c r="F16" s="924" t="s">
        <v>282</v>
      </c>
      <c r="G16" s="925" t="s">
        <v>676</v>
      </c>
      <c r="H16" s="334"/>
      <c r="I16" s="334"/>
    </row>
    <row r="17" spans="2:9" ht="21.75" customHeight="1">
      <c r="B17" s="926" t="s">
        <v>283</v>
      </c>
      <c r="C17" s="628"/>
      <c r="D17" s="927">
        <v>0</v>
      </c>
      <c r="E17" s="928">
        <f>+'INGRESOS c1'!C10</f>
        <v>0</v>
      </c>
      <c r="F17" s="928">
        <v>0</v>
      </c>
      <c r="G17" s="929">
        <f t="shared" ref="G17:G22" si="0">SUM(D17:F17)</f>
        <v>0</v>
      </c>
      <c r="H17" s="334"/>
      <c r="I17" s="334"/>
    </row>
    <row r="18" spans="2:9" ht="12.75" hidden="1">
      <c r="B18" s="930" t="s">
        <v>284</v>
      </c>
      <c r="C18" s="832"/>
      <c r="D18" s="931">
        <f>D17*0.08</f>
        <v>0</v>
      </c>
      <c r="E18" s="932"/>
      <c r="F18" s="931" t="s">
        <v>268</v>
      </c>
      <c r="G18" s="933">
        <f t="shared" si="0"/>
        <v>0</v>
      </c>
      <c r="H18" s="334"/>
      <c r="I18" s="334"/>
    </row>
    <row r="19" spans="2:9" ht="12.75" hidden="1">
      <c r="B19" s="930" t="s">
        <v>285</v>
      </c>
      <c r="C19" s="832"/>
      <c r="D19" s="931">
        <f>D17*0.03</f>
        <v>0</v>
      </c>
      <c r="E19" s="934"/>
      <c r="F19" s="935"/>
      <c r="G19" s="933">
        <f t="shared" si="0"/>
        <v>0</v>
      </c>
      <c r="H19" s="334"/>
      <c r="I19" s="334"/>
    </row>
    <row r="20" spans="2:9" ht="12.75">
      <c r="B20" s="930" t="s">
        <v>286</v>
      </c>
      <c r="C20" s="832"/>
      <c r="D20" s="931">
        <f>D17*0.03</f>
        <v>0</v>
      </c>
      <c r="E20" s="934">
        <f>E17*0.03</f>
        <v>0</v>
      </c>
      <c r="F20" s="935"/>
      <c r="G20" s="933">
        <f t="shared" si="0"/>
        <v>0</v>
      </c>
      <c r="H20" s="334"/>
      <c r="I20" s="334"/>
    </row>
    <row r="21" spans="2:9" ht="12.75">
      <c r="B21" s="930" t="s">
        <v>287</v>
      </c>
      <c r="C21" s="832"/>
      <c r="D21" s="931">
        <f>D17*0.1</f>
        <v>0</v>
      </c>
      <c r="E21" s="934">
        <f>E17*0.1</f>
        <v>0</v>
      </c>
      <c r="F21" s="931">
        <f>F17*0.1</f>
        <v>0</v>
      </c>
      <c r="G21" s="933">
        <f t="shared" si="0"/>
        <v>0</v>
      </c>
      <c r="H21" s="334"/>
      <c r="I21" s="334"/>
    </row>
    <row r="22" spans="2:9" ht="13.5" thickBot="1">
      <c r="B22" s="936" t="s">
        <v>288</v>
      </c>
      <c r="C22" s="937"/>
      <c r="D22" s="938" t="s">
        <v>268</v>
      </c>
      <c r="E22" s="939">
        <f>E17*0.01</f>
        <v>0</v>
      </c>
      <c r="F22" s="940"/>
      <c r="G22" s="941">
        <f t="shared" si="0"/>
        <v>0</v>
      </c>
      <c r="H22" s="334"/>
      <c r="I22" s="334"/>
    </row>
    <row r="23" spans="2:9" ht="12.75">
      <c r="B23" s="319"/>
      <c r="C23" s="319"/>
      <c r="D23" s="319"/>
      <c r="E23" s="641"/>
      <c r="F23" s="641"/>
      <c r="G23" s="641"/>
      <c r="H23" s="334"/>
      <c r="I23" s="942"/>
    </row>
    <row r="24" spans="2:9" s="334" customFormat="1" ht="12.75" thickBot="1">
      <c r="B24" s="319"/>
      <c r="C24" s="319"/>
      <c r="D24" s="319"/>
      <c r="E24" s="909"/>
      <c r="F24" s="909"/>
    </row>
    <row r="25" spans="2:9" ht="12.75">
      <c r="B25" s="943" t="s">
        <v>289</v>
      </c>
      <c r="C25" s="944"/>
      <c r="D25" s="945">
        <f>+'INGRESOS c1'!C25</f>
        <v>0</v>
      </c>
      <c r="E25" s="946" t="s">
        <v>290</v>
      </c>
      <c r="F25" s="947" t="s">
        <v>291</v>
      </c>
      <c r="G25" s="909"/>
      <c r="H25" s="334"/>
      <c r="I25" s="334"/>
    </row>
    <row r="26" spans="2:9" ht="13.5" thickBot="1">
      <c r="B26" s="948" t="s">
        <v>292</v>
      </c>
      <c r="C26" s="949"/>
      <c r="D26" s="950"/>
      <c r="E26" s="951"/>
      <c r="F26" s="952"/>
      <c r="G26" s="909"/>
      <c r="H26" s="334"/>
      <c r="I26" s="334"/>
    </row>
    <row r="27" spans="2:9">
      <c r="B27" s="953" t="s">
        <v>293</v>
      </c>
      <c r="C27" s="954"/>
      <c r="D27" s="931">
        <f>D25/2</f>
        <v>0</v>
      </c>
      <c r="E27" s="955" t="s">
        <v>294</v>
      </c>
      <c r="F27" s="955">
        <v>250000</v>
      </c>
      <c r="G27" s="909"/>
      <c r="H27" s="334"/>
      <c r="I27" s="334"/>
    </row>
    <row r="28" spans="2:9">
      <c r="B28" s="956" t="s">
        <v>295</v>
      </c>
      <c r="C28" s="957"/>
      <c r="D28" s="958">
        <f>D25/2</f>
        <v>0</v>
      </c>
      <c r="E28" s="959" t="s">
        <v>294</v>
      </c>
      <c r="F28" s="959">
        <v>250000</v>
      </c>
      <c r="G28" s="909"/>
      <c r="H28" s="334"/>
      <c r="I28" s="334"/>
    </row>
    <row r="29" spans="2:9" s="334" customFormat="1">
      <c r="D29" s="909"/>
      <c r="E29" s="909"/>
      <c r="F29" s="909"/>
      <c r="G29" s="909"/>
    </row>
    <row r="30" spans="2:9" s="334" customFormat="1">
      <c r="E30" s="909"/>
      <c r="F30" s="909"/>
      <c r="G30" s="909"/>
    </row>
    <row r="31" spans="2:9">
      <c r="B31" s="319"/>
      <c r="C31" s="319"/>
      <c r="D31" s="641"/>
      <c r="E31" s="909"/>
      <c r="I31" s="334"/>
    </row>
    <row r="32" spans="2:9" ht="12.75">
      <c r="B32" s="960" t="s">
        <v>296</v>
      </c>
      <c r="C32" s="960"/>
      <c r="D32" s="961">
        <f>+'INGRESOS c1'!C55</f>
        <v>0</v>
      </c>
      <c r="E32" s="962"/>
      <c r="I32" s="334"/>
    </row>
    <row r="33" spans="2:9" ht="12.75">
      <c r="B33" s="960"/>
      <c r="C33" s="960"/>
      <c r="D33" s="963" t="s">
        <v>297</v>
      </c>
      <c r="E33" s="963" t="s">
        <v>298</v>
      </c>
      <c r="I33" s="334"/>
    </row>
    <row r="34" spans="2:9" s="334" customFormat="1">
      <c r="B34" s="964" t="s">
        <v>302</v>
      </c>
      <c r="C34" s="964"/>
      <c r="D34" s="965">
        <f>D32*40%</f>
        <v>0</v>
      </c>
      <c r="E34" s="147" t="s">
        <v>303</v>
      </c>
    </row>
    <row r="35" spans="2:9">
      <c r="B35" s="2404" t="s">
        <v>304</v>
      </c>
      <c r="C35" s="964"/>
      <c r="D35" s="2405">
        <f>D32*40%</f>
        <v>0</v>
      </c>
      <c r="E35" s="962"/>
      <c r="I35" s="334"/>
    </row>
    <row r="36" spans="2:9">
      <c r="B36" s="2404"/>
      <c r="C36" s="964"/>
      <c r="D36" s="2405"/>
      <c r="E36" s="962" t="s">
        <v>305</v>
      </c>
      <c r="I36" s="334"/>
    </row>
    <row r="37" spans="2:9">
      <c r="B37" s="964" t="s">
        <v>306</v>
      </c>
      <c r="C37" s="964"/>
      <c r="D37" s="965">
        <f>D32*20%</f>
        <v>0</v>
      </c>
      <c r="E37" s="962" t="s">
        <v>307</v>
      </c>
      <c r="I37" s="334"/>
    </row>
    <row r="38" spans="2:9" ht="12.75" thickBot="1">
      <c r="B38" s="319"/>
      <c r="C38" s="319"/>
      <c r="D38" s="641"/>
      <c r="E38" s="909"/>
      <c r="I38" s="334"/>
    </row>
    <row r="39" spans="2:9" ht="12.75">
      <c r="B39" s="943" t="s">
        <v>308</v>
      </c>
      <c r="C39" s="966"/>
      <c r="D39" s="967" t="s">
        <v>268</v>
      </c>
      <c r="E39" s="909"/>
      <c r="I39" s="334"/>
    </row>
    <row r="40" spans="2:9" ht="13.5" thickBot="1">
      <c r="B40" s="948" t="s">
        <v>309</v>
      </c>
      <c r="C40" s="968"/>
      <c r="D40" s="969">
        <f>+'INGRESOS c1'!C32+'INGRESOS c1'!C77</f>
        <v>0</v>
      </c>
      <c r="E40" s="909"/>
      <c r="I40" s="334"/>
    </row>
    <row r="41" spans="2:9">
      <c r="B41" s="953"/>
      <c r="C41" s="954"/>
      <c r="D41" s="970" t="s">
        <v>310</v>
      </c>
      <c r="E41" s="909"/>
      <c r="I41" s="334"/>
    </row>
    <row r="42" spans="2:9">
      <c r="B42" s="953" t="s">
        <v>311</v>
      </c>
      <c r="C42" s="971">
        <v>0.51</v>
      </c>
      <c r="D42" s="931">
        <f>D40*C42</f>
        <v>0</v>
      </c>
      <c r="E42" s="909"/>
      <c r="I42" s="334"/>
    </row>
    <row r="43" spans="2:9" ht="12.75">
      <c r="B43" s="972" t="s">
        <v>312</v>
      </c>
      <c r="C43" s="973"/>
      <c r="D43" s="974">
        <v>0</v>
      </c>
      <c r="E43" s="909"/>
      <c r="I43" s="334"/>
    </row>
    <row r="44" spans="2:9">
      <c r="B44" s="956" t="s">
        <v>313</v>
      </c>
      <c r="C44" s="957"/>
      <c r="D44" s="958">
        <f>D42+D43</f>
        <v>0</v>
      </c>
      <c r="E44" s="641"/>
      <c r="I44" s="334"/>
    </row>
    <row r="45" spans="2:9">
      <c r="B45" s="319"/>
      <c r="C45" s="319"/>
      <c r="D45" s="975"/>
      <c r="E45" s="641"/>
      <c r="F45" s="641"/>
      <c r="I45" s="334"/>
    </row>
    <row r="46" spans="2:9" ht="12.75" thickBot="1">
      <c r="B46" s="319"/>
      <c r="C46" s="319"/>
      <c r="D46" s="975"/>
      <c r="E46" s="641"/>
      <c r="F46" s="641"/>
      <c r="I46" s="334"/>
    </row>
    <row r="47" spans="2:9" ht="13.5" thickBot="1">
      <c r="B47" s="918" t="s">
        <v>314</v>
      </c>
      <c r="C47" s="919"/>
      <c r="D47" s="976">
        <f>+'INGRESOS c1'!C37</f>
        <v>0</v>
      </c>
      <c r="E47" s="922" t="s">
        <v>290</v>
      </c>
      <c r="F47" s="977" t="s">
        <v>291</v>
      </c>
      <c r="I47" s="334"/>
    </row>
    <row r="48" spans="2:9" ht="12.75">
      <c r="B48" s="930"/>
      <c r="C48" s="832"/>
      <c r="D48" s="931"/>
      <c r="E48" s="978"/>
      <c r="F48" s="979">
        <f>SUM(F49:F51)</f>
        <v>0</v>
      </c>
      <c r="I48" s="334"/>
    </row>
    <row r="49" spans="2:10" s="334" customFormat="1">
      <c r="B49" s="930" t="s">
        <v>315</v>
      </c>
      <c r="C49" s="832"/>
      <c r="D49" s="931">
        <f>D47*0.1</f>
        <v>0</v>
      </c>
      <c r="E49" s="962" t="s">
        <v>46</v>
      </c>
      <c r="F49" s="980">
        <f>+D49</f>
        <v>0</v>
      </c>
      <c r="G49" s="641"/>
    </row>
    <row r="50" spans="2:10">
      <c r="B50" s="930" t="s">
        <v>316</v>
      </c>
      <c r="C50" s="832"/>
      <c r="D50" s="931">
        <f>(D47-D49)*0.3</f>
        <v>0</v>
      </c>
      <c r="E50" s="959" t="s">
        <v>317</v>
      </c>
      <c r="F50" s="981">
        <f>+D50</f>
        <v>0</v>
      </c>
      <c r="G50" s="641"/>
      <c r="H50" s="334"/>
      <c r="I50" s="334"/>
    </row>
    <row r="51" spans="2:10" ht="12.75" thickBot="1">
      <c r="B51" s="936" t="s">
        <v>318</v>
      </c>
      <c r="C51" s="937"/>
      <c r="D51" s="938">
        <f>(D47-D49)*0.7</f>
        <v>0</v>
      </c>
      <c r="E51" s="982" t="s">
        <v>112</v>
      </c>
      <c r="F51" s="983">
        <f>+D51</f>
        <v>0</v>
      </c>
      <c r="G51" s="641"/>
      <c r="H51" s="334"/>
      <c r="I51" s="334"/>
    </row>
    <row r="52" spans="2:10" ht="12.75" thickBot="1">
      <c r="B52" s="319"/>
      <c r="C52" s="319"/>
      <c r="D52" s="641"/>
      <c r="E52" s="641"/>
      <c r="F52" s="641"/>
      <c r="G52" s="641"/>
      <c r="H52" s="334"/>
      <c r="I52" s="334"/>
    </row>
    <row r="53" spans="2:10" ht="13.5" thickBot="1">
      <c r="B53" s="918" t="s">
        <v>319</v>
      </c>
      <c r="C53" s="919"/>
      <c r="D53" s="919"/>
      <c r="E53" s="984"/>
      <c r="I53" s="334"/>
    </row>
    <row r="54" spans="2:10">
      <c r="B54" s="930"/>
      <c r="C54" s="832"/>
      <c r="D54" s="832"/>
      <c r="E54" s="985"/>
      <c r="I54" s="334"/>
    </row>
    <row r="55" spans="2:10" s="334" customFormat="1">
      <c r="B55" s="930"/>
      <c r="C55" s="832"/>
      <c r="D55" s="832"/>
      <c r="E55" s="985"/>
    </row>
    <row r="56" spans="2:10">
      <c r="B56" s="930" t="s">
        <v>320</v>
      </c>
      <c r="C56" s="832"/>
      <c r="D56" s="832"/>
      <c r="E56" s="986">
        <v>0</v>
      </c>
      <c r="F56" s="909" t="s">
        <v>268</v>
      </c>
      <c r="J56" s="334"/>
    </row>
    <row r="57" spans="2:10">
      <c r="B57" s="930" t="s">
        <v>321</v>
      </c>
      <c r="C57" s="832"/>
      <c r="D57" s="832"/>
      <c r="E57" s="985" t="s">
        <v>268</v>
      </c>
      <c r="F57" s="909"/>
      <c r="J57" s="334"/>
    </row>
    <row r="58" spans="2:10" ht="9.75" customHeight="1">
      <c r="B58" s="930" t="s">
        <v>322</v>
      </c>
      <c r="C58" s="832"/>
      <c r="D58" s="832"/>
      <c r="E58" s="986">
        <v>0</v>
      </c>
      <c r="F58" s="909" t="s">
        <v>268</v>
      </c>
      <c r="J58" s="334"/>
    </row>
    <row r="59" spans="2:10">
      <c r="B59" s="930" t="s">
        <v>323</v>
      </c>
      <c r="C59" s="832"/>
      <c r="D59" s="832"/>
      <c r="E59" s="985"/>
      <c r="F59" s="909"/>
      <c r="G59" s="909"/>
      <c r="H59" s="334"/>
      <c r="I59" s="334"/>
      <c r="J59" s="334"/>
    </row>
    <row r="60" spans="2:10">
      <c r="B60" s="930" t="s">
        <v>324</v>
      </c>
      <c r="C60" s="832"/>
      <c r="D60" s="832"/>
      <c r="E60" s="986">
        <v>0</v>
      </c>
      <c r="F60" s="909" t="s">
        <v>268</v>
      </c>
      <c r="G60" s="909"/>
      <c r="H60" s="334"/>
      <c r="I60" s="334"/>
      <c r="J60" s="334"/>
    </row>
    <row r="61" spans="2:10">
      <c r="B61" s="930" t="s">
        <v>325</v>
      </c>
      <c r="C61" s="832"/>
      <c r="D61" s="832"/>
      <c r="E61" s="985"/>
      <c r="F61" s="909"/>
      <c r="G61" s="909"/>
      <c r="H61" s="334"/>
      <c r="I61" s="334"/>
      <c r="J61" s="334"/>
    </row>
    <row r="62" spans="2:10">
      <c r="B62" s="930" t="s">
        <v>326</v>
      </c>
      <c r="C62" s="832"/>
      <c r="D62" s="832"/>
      <c r="E62" s="986">
        <f>+'INGRESOS c1'!C92</f>
        <v>0</v>
      </c>
      <c r="F62" s="909" t="s">
        <v>268</v>
      </c>
      <c r="G62" s="909"/>
      <c r="H62" s="334"/>
      <c r="I62" s="334"/>
      <c r="J62" s="334"/>
    </row>
    <row r="63" spans="2:10">
      <c r="B63" s="930" t="s">
        <v>327</v>
      </c>
      <c r="C63" s="832"/>
      <c r="D63" s="832"/>
      <c r="E63" s="985"/>
      <c r="F63" s="909"/>
      <c r="G63" s="909"/>
      <c r="H63" s="334"/>
      <c r="I63" s="334"/>
      <c r="J63" s="334"/>
    </row>
    <row r="64" spans="2:10">
      <c r="B64" s="930" t="s">
        <v>328</v>
      </c>
      <c r="C64" s="832"/>
      <c r="D64" s="832"/>
      <c r="E64" s="986">
        <v>0</v>
      </c>
      <c r="F64" s="909" t="s">
        <v>268</v>
      </c>
      <c r="G64" s="909"/>
      <c r="H64" s="334"/>
      <c r="I64" s="334"/>
      <c r="J64" s="334"/>
    </row>
    <row r="65" spans="2:10">
      <c r="B65" s="930" t="s">
        <v>329</v>
      </c>
      <c r="C65" s="832"/>
      <c r="D65" s="832"/>
      <c r="E65" s="986">
        <f>+'INGRESOS c1'!C89</f>
        <v>20000000</v>
      </c>
      <c r="F65" s="909"/>
      <c r="G65" s="909"/>
      <c r="H65" s="334"/>
      <c r="I65" s="334"/>
      <c r="J65" s="334"/>
    </row>
    <row r="66" spans="2:10" ht="12.75" thickBot="1">
      <c r="B66" s="987" t="s">
        <v>330</v>
      </c>
      <c r="C66" s="988"/>
      <c r="D66" s="988"/>
      <c r="E66" s="989">
        <v>0</v>
      </c>
      <c r="F66" s="909" t="s">
        <v>268</v>
      </c>
      <c r="G66" s="909"/>
      <c r="H66" s="334"/>
      <c r="I66" s="334"/>
    </row>
    <row r="67" spans="2:10" ht="12.75" thickTop="1">
      <c r="B67" s="990" t="s">
        <v>331</v>
      </c>
      <c r="C67" s="957"/>
      <c r="D67" s="957"/>
      <c r="E67" s="991">
        <f>SUM(E56:E66)</f>
        <v>20000000</v>
      </c>
      <c r="F67" s="909"/>
      <c r="G67" s="909"/>
      <c r="H67" s="334"/>
      <c r="I67" s="334"/>
    </row>
    <row r="68" spans="2:10">
      <c r="B68" s="930"/>
      <c r="C68" s="832"/>
      <c r="D68" s="832"/>
      <c r="E68" s="992"/>
      <c r="F68" s="909"/>
      <c r="G68" s="909"/>
      <c r="H68" s="334"/>
      <c r="I68" s="334"/>
    </row>
    <row r="69" spans="2:10" ht="12.75" thickBot="1">
      <c r="B69" s="990" t="s">
        <v>332</v>
      </c>
      <c r="C69" s="957"/>
      <c r="D69" s="957"/>
      <c r="E69" s="993" t="e">
        <f>SUM(E70:E75)</f>
        <v>#REF!</v>
      </c>
      <c r="F69" s="909"/>
      <c r="G69" s="909"/>
      <c r="H69" s="334"/>
      <c r="I69" s="334"/>
    </row>
    <row r="70" spans="2:10" ht="12.75" thickTop="1">
      <c r="B70" s="930" t="s">
        <v>333</v>
      </c>
      <c r="C70" s="832"/>
      <c r="D70" s="832"/>
      <c r="E70" s="994" t="s">
        <v>291</v>
      </c>
      <c r="F70" s="334" t="s">
        <v>268</v>
      </c>
      <c r="G70" s="909"/>
      <c r="H70" s="334"/>
      <c r="I70" s="334"/>
    </row>
    <row r="71" spans="2:10">
      <c r="B71" s="930" t="s">
        <v>1098</v>
      </c>
      <c r="C71" s="832"/>
      <c r="D71" s="832"/>
      <c r="E71" s="995">
        <f>+'PROG.II c4'!C24</f>
        <v>1100645.49</v>
      </c>
      <c r="F71" s="334"/>
      <c r="G71" s="909"/>
      <c r="H71" s="334"/>
      <c r="I71" s="334"/>
    </row>
    <row r="72" spans="2:10">
      <c r="B72" s="930" t="s">
        <v>1019</v>
      </c>
      <c r="C72" s="832"/>
      <c r="D72" s="832"/>
      <c r="E72" s="995">
        <f>+E62+VIAL!AS5</f>
        <v>0</v>
      </c>
      <c r="F72" s="909" t="s">
        <v>268</v>
      </c>
      <c r="G72" s="334"/>
      <c r="H72" s="334"/>
      <c r="I72" s="334"/>
    </row>
    <row r="73" spans="2:10">
      <c r="B73" s="930" t="s">
        <v>334</v>
      </c>
      <c r="C73" s="832"/>
      <c r="D73" s="832"/>
      <c r="E73" s="985"/>
      <c r="F73" s="909"/>
      <c r="G73" s="909"/>
      <c r="H73" s="334"/>
      <c r="I73" s="334"/>
    </row>
    <row r="74" spans="2:10">
      <c r="B74" s="930" t="s">
        <v>335</v>
      </c>
      <c r="C74" s="832"/>
      <c r="D74" s="832"/>
      <c r="E74" s="995" t="e">
        <f>+D177+D206</f>
        <v>#REF!</v>
      </c>
      <c r="F74" s="909" t="s">
        <v>268</v>
      </c>
      <c r="G74" s="334"/>
      <c r="H74" s="334" t="s">
        <v>268</v>
      </c>
      <c r="I74" s="334"/>
    </row>
    <row r="75" spans="2:10" ht="12.75" thickBot="1">
      <c r="B75" s="936" t="s">
        <v>336</v>
      </c>
      <c r="C75" s="937"/>
      <c r="D75" s="937"/>
      <c r="E75" s="996">
        <v>0</v>
      </c>
      <c r="F75" s="909" t="s">
        <v>268</v>
      </c>
      <c r="G75" s="909"/>
      <c r="H75" s="334"/>
      <c r="I75" s="334"/>
    </row>
    <row r="76" spans="2:10">
      <c r="B76" s="334"/>
      <c r="C76" s="334"/>
      <c r="D76" s="334"/>
      <c r="E76" s="909"/>
      <c r="F76" s="909"/>
      <c r="G76" s="909"/>
      <c r="H76" s="334"/>
      <c r="I76" s="334"/>
    </row>
    <row r="77" spans="2:10" s="334" customFormat="1">
      <c r="E77" s="909"/>
      <c r="F77" s="909"/>
    </row>
    <row r="78" spans="2:10" s="334" customFormat="1">
      <c r="E78" s="909"/>
      <c r="F78" s="909"/>
    </row>
    <row r="79" spans="2:10" s="334" customFormat="1" ht="12.75" thickBot="1">
      <c r="E79" s="909"/>
      <c r="F79" s="909"/>
    </row>
    <row r="80" spans="2:10" s="334" customFormat="1" ht="13.5" thickBot="1">
      <c r="B80" s="918" t="s">
        <v>337</v>
      </c>
      <c r="C80" s="919"/>
      <c r="D80" s="919"/>
      <c r="E80" s="997"/>
      <c r="F80" s="920"/>
    </row>
    <row r="81" spans="2:10" s="334" customFormat="1">
      <c r="B81" s="930"/>
      <c r="C81" s="832"/>
      <c r="D81" s="832"/>
      <c r="E81" s="998"/>
      <c r="F81" s="985"/>
    </row>
    <row r="82" spans="2:10" s="334" customFormat="1">
      <c r="B82" s="930" t="s">
        <v>338</v>
      </c>
      <c r="C82" s="832"/>
      <c r="D82" s="832"/>
      <c r="E82" s="998"/>
      <c r="F82" s="985">
        <f>D6</f>
        <v>1122306498.6099997</v>
      </c>
    </row>
    <row r="83" spans="2:10">
      <c r="B83" s="930"/>
      <c r="C83" s="832"/>
      <c r="D83" s="832"/>
      <c r="E83" s="998"/>
      <c r="F83" s="985"/>
      <c r="G83" s="909"/>
      <c r="H83" s="334"/>
      <c r="I83" s="334"/>
      <c r="J83" s="334"/>
    </row>
    <row r="84" spans="2:10">
      <c r="B84" s="930" t="s">
        <v>339</v>
      </c>
      <c r="C84" s="832"/>
      <c r="D84" s="832"/>
      <c r="E84" s="998"/>
      <c r="F84" s="985"/>
      <c r="G84" s="334"/>
      <c r="H84" s="334"/>
      <c r="I84" s="334"/>
      <c r="J84" s="334"/>
    </row>
    <row r="85" spans="2:10" hidden="1">
      <c r="B85" s="930"/>
      <c r="C85" s="832"/>
      <c r="D85" s="832"/>
      <c r="E85" s="998"/>
      <c r="F85" s="985"/>
      <c r="G85" s="909"/>
      <c r="H85" s="334"/>
      <c r="I85" s="334"/>
      <c r="J85" s="334"/>
    </row>
    <row r="86" spans="2:10" hidden="1">
      <c r="B86" s="930" t="s">
        <v>340</v>
      </c>
      <c r="C86" s="832"/>
      <c r="D86" s="832"/>
      <c r="E86" s="998"/>
      <c r="F86" s="985">
        <f>SUM(D18:D22)</f>
        <v>0</v>
      </c>
      <c r="G86" s="334"/>
      <c r="H86" s="334"/>
      <c r="I86" s="334"/>
      <c r="J86" s="334"/>
    </row>
    <row r="87" spans="2:10">
      <c r="B87" s="930" t="s">
        <v>341</v>
      </c>
      <c r="C87" s="832"/>
      <c r="D87" s="832"/>
      <c r="E87" s="998"/>
      <c r="F87" s="985">
        <f>SUM(E18:E22)</f>
        <v>0</v>
      </c>
      <c r="G87" s="909"/>
      <c r="H87" s="334"/>
      <c r="I87" s="334"/>
      <c r="J87" s="334"/>
    </row>
    <row r="88" spans="2:10" hidden="1">
      <c r="B88" s="930" t="s">
        <v>342</v>
      </c>
      <c r="C88" s="832"/>
      <c r="D88" s="832"/>
      <c r="E88" s="998"/>
      <c r="F88" s="985">
        <f>SUM(F21)</f>
        <v>0</v>
      </c>
      <c r="G88" s="334"/>
      <c r="H88" s="334"/>
      <c r="I88" s="334"/>
      <c r="J88" s="334"/>
    </row>
    <row r="89" spans="2:10" hidden="1">
      <c r="B89" s="930" t="s">
        <v>343</v>
      </c>
      <c r="C89" s="832"/>
      <c r="D89" s="832"/>
      <c r="E89" s="641"/>
      <c r="F89" s="985">
        <f>E89*0.1</f>
        <v>0</v>
      </c>
      <c r="G89" s="909"/>
      <c r="H89" s="334"/>
      <c r="I89" s="334"/>
      <c r="J89" s="334"/>
    </row>
    <row r="90" spans="2:10" hidden="1">
      <c r="B90" s="930" t="s">
        <v>344</v>
      </c>
      <c r="C90" s="832"/>
      <c r="D90" s="832"/>
      <c r="E90" s="998"/>
      <c r="F90" s="986">
        <v>0</v>
      </c>
      <c r="G90" s="909"/>
      <c r="H90" s="334"/>
      <c r="I90" s="334"/>
      <c r="J90" s="334"/>
    </row>
    <row r="91" spans="2:10" hidden="1">
      <c r="B91" s="930" t="s">
        <v>345</v>
      </c>
      <c r="C91" s="832"/>
      <c r="D91" s="832"/>
      <c r="E91" s="998"/>
      <c r="F91" s="995">
        <v>0</v>
      </c>
      <c r="G91" s="909"/>
      <c r="H91" s="334"/>
      <c r="I91" s="334"/>
      <c r="J91" s="334"/>
    </row>
    <row r="92" spans="2:10">
      <c r="B92" s="930" t="s">
        <v>346</v>
      </c>
      <c r="C92" s="832"/>
      <c r="D92" s="832"/>
      <c r="E92" s="998"/>
      <c r="F92" s="985">
        <f>D42</f>
        <v>0</v>
      </c>
      <c r="G92" s="909"/>
      <c r="H92" s="334"/>
      <c r="I92" s="334"/>
      <c r="J92" s="334"/>
    </row>
    <row r="93" spans="2:10">
      <c r="B93" s="930" t="s">
        <v>347</v>
      </c>
      <c r="C93" s="832"/>
      <c r="D93" s="832"/>
      <c r="E93" s="998"/>
      <c r="F93" s="985">
        <f>D25</f>
        <v>0</v>
      </c>
      <c r="G93" s="909"/>
      <c r="H93" s="334"/>
      <c r="I93" s="334"/>
      <c r="J93" s="334"/>
    </row>
    <row r="94" spans="2:10">
      <c r="B94" s="930" t="s">
        <v>348</v>
      </c>
      <c r="C94" s="832"/>
      <c r="D94" s="832"/>
      <c r="E94" s="998"/>
      <c r="F94" s="986">
        <f>+'INGRESOS c1'!C37</f>
        <v>0</v>
      </c>
      <c r="G94" s="909"/>
      <c r="H94" s="334"/>
      <c r="I94" s="334"/>
      <c r="J94" s="334"/>
    </row>
    <row r="95" spans="2:10" hidden="1">
      <c r="B95" s="930" t="s">
        <v>349</v>
      </c>
      <c r="C95" s="832"/>
      <c r="D95" s="832"/>
      <c r="E95" s="998"/>
      <c r="F95" s="995">
        <f>+'INGRESOS c1'!C55*0</f>
        <v>0</v>
      </c>
      <c r="G95" s="909"/>
      <c r="H95" s="334"/>
      <c r="I95" s="334"/>
      <c r="J95" s="334"/>
    </row>
    <row r="96" spans="2:10" hidden="1">
      <c r="B96" s="930" t="s">
        <v>350</v>
      </c>
      <c r="C96" s="832"/>
      <c r="D96" s="832"/>
      <c r="E96" s="998"/>
      <c r="F96" s="986">
        <v>0</v>
      </c>
      <c r="G96" s="909"/>
      <c r="H96" s="334"/>
      <c r="I96" s="334"/>
      <c r="J96" s="334"/>
    </row>
    <row r="97" spans="2:10" hidden="1">
      <c r="B97" s="930" t="s">
        <v>351</v>
      </c>
      <c r="C97" s="832"/>
      <c r="D97" s="832"/>
      <c r="E97" s="998"/>
      <c r="F97" s="986">
        <v>0</v>
      </c>
      <c r="G97" s="909"/>
      <c r="H97" s="334"/>
      <c r="I97" s="334"/>
      <c r="J97" s="334"/>
    </row>
    <row r="98" spans="2:10" hidden="1">
      <c r="B98" s="930" t="s">
        <v>352</v>
      </c>
      <c r="C98" s="832"/>
      <c r="D98" s="832"/>
      <c r="E98" s="998"/>
      <c r="F98" s="986">
        <v>0</v>
      </c>
      <c r="G98" s="909"/>
      <c r="H98" s="334"/>
      <c r="I98" s="334"/>
      <c r="J98" s="334"/>
    </row>
    <row r="99" spans="2:10">
      <c r="B99" s="930" t="s">
        <v>353</v>
      </c>
      <c r="C99" s="832"/>
      <c r="D99" s="832"/>
      <c r="E99" s="998"/>
      <c r="F99" s="986">
        <f>+'INGRESOS c1'!C92</f>
        <v>0</v>
      </c>
      <c r="G99" s="909"/>
      <c r="H99" s="334"/>
      <c r="I99" s="334"/>
      <c r="J99" s="334"/>
    </row>
    <row r="100" spans="2:10" hidden="1">
      <c r="B100" s="930" t="s">
        <v>354</v>
      </c>
      <c r="C100" s="832"/>
      <c r="D100" s="832"/>
      <c r="E100" s="998"/>
      <c r="F100" s="985">
        <f>D43</f>
        <v>0</v>
      </c>
      <c r="G100" s="909"/>
      <c r="H100" s="334"/>
      <c r="I100" s="334"/>
      <c r="J100" s="334"/>
    </row>
    <row r="101" spans="2:10">
      <c r="B101" s="930" t="s">
        <v>355</v>
      </c>
      <c r="C101" s="832"/>
      <c r="D101" s="832"/>
      <c r="E101" s="998"/>
      <c r="F101" s="995">
        <f>+'OBJETO GASTO c2'!G160</f>
        <v>385300.61</v>
      </c>
      <c r="G101" s="909"/>
      <c r="H101" s="334"/>
      <c r="I101" s="334"/>
      <c r="J101" s="334"/>
    </row>
    <row r="102" spans="2:10" hidden="1">
      <c r="B102" s="930" t="s">
        <v>356</v>
      </c>
      <c r="C102" s="832"/>
      <c r="D102" s="832"/>
      <c r="E102" s="998"/>
      <c r="F102" s="995">
        <v>0</v>
      </c>
      <c r="G102" s="909"/>
      <c r="H102" s="334"/>
      <c r="I102" s="334"/>
      <c r="J102" s="334"/>
    </row>
    <row r="103" spans="2:10">
      <c r="B103" s="930" t="s">
        <v>357</v>
      </c>
      <c r="C103" s="832"/>
      <c r="D103" s="832"/>
      <c r="E103" s="998"/>
      <c r="F103" s="995">
        <f>+'INGRESOS c1'!C89</f>
        <v>20000000</v>
      </c>
      <c r="G103" s="909"/>
      <c r="H103" s="334"/>
      <c r="I103" s="334"/>
      <c r="J103" s="334"/>
    </row>
    <row r="104" spans="2:10" hidden="1">
      <c r="B104" s="930" t="s">
        <v>358</v>
      </c>
      <c r="C104" s="832"/>
      <c r="D104" s="832"/>
      <c r="E104" s="998"/>
      <c r="F104" s="995">
        <v>0</v>
      </c>
      <c r="G104" s="909"/>
      <c r="H104" s="334"/>
      <c r="I104" s="334"/>
      <c r="J104" s="334"/>
    </row>
    <row r="105" spans="2:10" hidden="1">
      <c r="B105" s="930" t="s">
        <v>359</v>
      </c>
      <c r="C105" s="832"/>
      <c r="D105" s="832"/>
      <c r="E105" s="998"/>
      <c r="F105" s="986">
        <v>0</v>
      </c>
      <c r="G105" s="909"/>
      <c r="H105" s="334"/>
      <c r="I105" s="334"/>
      <c r="J105" s="334"/>
    </row>
    <row r="106" spans="2:10" hidden="1">
      <c r="B106" s="930" t="s">
        <v>360</v>
      </c>
      <c r="C106" s="832"/>
      <c r="D106" s="832"/>
      <c r="E106" s="998"/>
      <c r="F106" s="995">
        <v>0</v>
      </c>
      <c r="G106" s="909"/>
      <c r="H106" s="334"/>
      <c r="I106" s="334"/>
      <c r="J106" s="334"/>
    </row>
    <row r="107" spans="2:10" hidden="1">
      <c r="B107" s="930" t="s">
        <v>361</v>
      </c>
      <c r="C107" s="832"/>
      <c r="D107" s="832"/>
      <c r="E107" s="998"/>
      <c r="F107" s="995">
        <v>0</v>
      </c>
      <c r="G107" s="909"/>
      <c r="H107" s="334"/>
      <c r="I107" s="334"/>
      <c r="J107" s="334"/>
    </row>
    <row r="108" spans="2:10" hidden="1">
      <c r="B108" s="930" t="s">
        <v>362</v>
      </c>
      <c r="C108" s="832"/>
      <c r="D108" s="832"/>
      <c r="E108" s="998"/>
      <c r="F108" s="995">
        <v>0</v>
      </c>
      <c r="G108" s="909"/>
      <c r="H108" s="334"/>
      <c r="I108" s="334"/>
      <c r="J108" s="334"/>
    </row>
    <row r="109" spans="2:10" hidden="1">
      <c r="B109" s="930" t="s">
        <v>363</v>
      </c>
      <c r="C109" s="832"/>
      <c r="D109" s="832"/>
      <c r="E109" s="998"/>
      <c r="F109" s="995">
        <v>0</v>
      </c>
      <c r="G109" s="909"/>
      <c r="H109" s="334"/>
      <c r="I109" s="334"/>
      <c r="J109" s="334"/>
    </row>
    <row r="110" spans="2:10">
      <c r="B110" s="930" t="s">
        <v>364</v>
      </c>
      <c r="C110" s="832"/>
      <c r="D110" s="832"/>
      <c r="E110" s="998"/>
      <c r="F110" s="986">
        <f>+'INGRESOS c1'!C73</f>
        <v>9317983.5800000001</v>
      </c>
      <c r="G110" s="909"/>
      <c r="H110" s="334"/>
      <c r="I110" s="334"/>
      <c r="J110" s="334"/>
    </row>
    <row r="111" spans="2:10">
      <c r="B111" s="930" t="s">
        <v>168</v>
      </c>
      <c r="C111" s="832"/>
      <c r="D111" s="832"/>
      <c r="E111" s="998"/>
      <c r="F111" s="986"/>
      <c r="G111" s="909"/>
      <c r="H111" s="334"/>
      <c r="I111" s="334"/>
      <c r="J111" s="334"/>
    </row>
    <row r="112" spans="2:10">
      <c r="B112" s="930" t="s">
        <v>365</v>
      </c>
      <c r="C112" s="832"/>
      <c r="D112" s="832"/>
      <c r="E112" s="998"/>
      <c r="F112" s="985">
        <f>SUM(F86:F111)</f>
        <v>29703284.189999998</v>
      </c>
      <c r="G112" s="909"/>
      <c r="H112" s="334"/>
      <c r="I112" s="334"/>
      <c r="J112" s="334"/>
    </row>
    <row r="113" spans="2:10">
      <c r="B113" s="930" t="s">
        <v>366</v>
      </c>
      <c r="C113" s="832"/>
      <c r="D113" s="832"/>
      <c r="E113" s="998"/>
      <c r="F113" s="985">
        <f>F82-F112</f>
        <v>1092603214.4199996</v>
      </c>
      <c r="G113" s="909"/>
      <c r="H113" s="334"/>
      <c r="I113" s="334"/>
      <c r="J113" s="334"/>
    </row>
    <row r="114" spans="2:10">
      <c r="B114" s="930" t="s">
        <v>367</v>
      </c>
      <c r="C114" s="832"/>
      <c r="D114" s="832"/>
      <c r="E114" s="998"/>
      <c r="F114" s="985">
        <f>F113*0.2</f>
        <v>218520642.88399994</v>
      </c>
      <c r="G114" s="334"/>
      <c r="H114" s="334"/>
      <c r="I114" s="334"/>
      <c r="J114" s="334"/>
    </row>
    <row r="115" spans="2:10" ht="12.75">
      <c r="B115" s="999" t="s">
        <v>368</v>
      </c>
      <c r="C115" s="1000"/>
      <c r="D115" s="1000"/>
      <c r="E115" s="1001"/>
      <c r="F115" s="1002"/>
      <c r="G115" s="909"/>
      <c r="H115" s="334"/>
      <c r="I115" s="334"/>
      <c r="J115" s="334"/>
    </row>
    <row r="116" spans="2:10">
      <c r="B116" s="930" t="s">
        <v>369</v>
      </c>
      <c r="C116" s="1003" t="s">
        <v>370</v>
      </c>
      <c r="D116" s="1003" t="s">
        <v>291</v>
      </c>
      <c r="E116" s="998"/>
      <c r="F116" s="1004"/>
      <c r="G116" s="909"/>
      <c r="H116" s="334"/>
      <c r="I116" s="334"/>
      <c r="J116" s="334"/>
    </row>
    <row r="117" spans="2:10">
      <c r="B117" s="930" t="s">
        <v>371</v>
      </c>
      <c r="C117" s="832"/>
      <c r="D117" s="832"/>
      <c r="E117" s="998"/>
      <c r="F117" s="1004"/>
      <c r="G117" s="909"/>
      <c r="H117" s="334"/>
      <c r="I117" s="334"/>
      <c r="J117" s="334"/>
    </row>
    <row r="118" spans="2:10" hidden="1">
      <c r="B118" s="930" t="s">
        <v>372</v>
      </c>
      <c r="C118" s="832" t="s">
        <v>373</v>
      </c>
      <c r="D118" s="998">
        <f>+'ING-GASTO'!C46</f>
        <v>0</v>
      </c>
      <c r="E118" s="998"/>
      <c r="F118" s="1004"/>
      <c r="G118" s="909"/>
      <c r="H118" s="334"/>
      <c r="I118" s="334"/>
      <c r="J118" s="334"/>
    </row>
    <row r="119" spans="2:10">
      <c r="B119" s="930" t="s">
        <v>374</v>
      </c>
      <c r="C119" s="832" t="s">
        <v>375</v>
      </c>
      <c r="D119" s="998">
        <f>+'PROG.II c4'!C23</f>
        <v>10684030.74</v>
      </c>
      <c r="E119" s="998"/>
      <c r="F119" s="1004"/>
      <c r="G119" s="909"/>
      <c r="H119" s="334"/>
      <c r="I119" s="334"/>
      <c r="J119" s="334"/>
    </row>
    <row r="120" spans="2:10" hidden="1">
      <c r="B120" s="930" t="s">
        <v>376</v>
      </c>
      <c r="C120" s="832" t="s">
        <v>986</v>
      </c>
      <c r="D120" s="998">
        <f>'ING-GASTO'!E46</f>
        <v>0</v>
      </c>
      <c r="E120" s="998"/>
      <c r="F120" s="1004"/>
      <c r="G120" s="909"/>
      <c r="H120" s="334"/>
      <c r="I120" s="334"/>
      <c r="J120" s="334"/>
    </row>
    <row r="121" spans="2:10" hidden="1">
      <c r="B121" s="930" t="s">
        <v>378</v>
      </c>
      <c r="C121" s="832" t="s">
        <v>379</v>
      </c>
      <c r="D121" s="998">
        <f>'ING-GASTO'!F46</f>
        <v>0</v>
      </c>
      <c r="E121" s="998"/>
      <c r="F121" s="1004"/>
      <c r="G121" s="909"/>
      <c r="H121" s="334"/>
      <c r="I121" s="334"/>
      <c r="J121" s="334"/>
    </row>
    <row r="122" spans="2:10" hidden="1">
      <c r="B122" s="930" t="s">
        <v>380</v>
      </c>
      <c r="C122" s="832" t="s">
        <v>987</v>
      </c>
      <c r="D122" s="998">
        <f>'ING-GASTO'!L46</f>
        <v>0</v>
      </c>
      <c r="E122" s="998"/>
      <c r="F122" s="1004"/>
      <c r="G122" s="909"/>
      <c r="H122" s="334"/>
      <c r="I122" s="334"/>
      <c r="J122" s="334"/>
    </row>
    <row r="123" spans="2:10" hidden="1">
      <c r="B123" s="280" t="s">
        <v>381</v>
      </c>
      <c r="C123" s="832" t="s">
        <v>377</v>
      </c>
      <c r="D123" s="1006">
        <f>'ING-GASTO'!I10</f>
        <v>0</v>
      </c>
      <c r="E123" s="998"/>
      <c r="F123" s="1004"/>
      <c r="G123" s="909"/>
      <c r="H123" s="334"/>
      <c r="I123" s="334"/>
      <c r="J123" s="334"/>
    </row>
    <row r="124" spans="2:10" hidden="1">
      <c r="B124" s="280" t="s">
        <v>382</v>
      </c>
      <c r="C124" s="832" t="s">
        <v>988</v>
      </c>
      <c r="D124" s="1007">
        <v>0</v>
      </c>
      <c r="E124" s="998"/>
      <c r="F124" s="1004"/>
      <c r="G124" s="909"/>
      <c r="H124" s="334"/>
      <c r="I124" s="334"/>
      <c r="J124" s="334"/>
    </row>
    <row r="125" spans="2:10">
      <c r="B125" s="280" t="s">
        <v>1000</v>
      </c>
      <c r="C125" s="832" t="s">
        <v>989</v>
      </c>
      <c r="D125" s="1007">
        <f>+'PROG.II c4'!C29-F99</f>
        <v>480000</v>
      </c>
      <c r="E125" s="998"/>
      <c r="F125" s="1004"/>
      <c r="G125" s="909"/>
      <c r="H125" s="334"/>
      <c r="I125" s="334"/>
      <c r="J125" s="334"/>
    </row>
    <row r="126" spans="2:10">
      <c r="B126" s="280" t="s">
        <v>383</v>
      </c>
      <c r="C126" s="832" t="s">
        <v>990</v>
      </c>
      <c r="D126" s="1007">
        <f>+'PROG.III c5'!C68</f>
        <v>0</v>
      </c>
      <c r="E126" s="998"/>
      <c r="F126" s="1004"/>
      <c r="G126" s="909"/>
      <c r="H126" s="334"/>
      <c r="I126" s="334"/>
      <c r="J126" s="334"/>
    </row>
    <row r="127" spans="2:10">
      <c r="B127" s="280" t="s">
        <v>384</v>
      </c>
      <c r="C127" s="832" t="s">
        <v>989</v>
      </c>
      <c r="D127" s="1007">
        <f>+'PROG.II c4'!C28</f>
        <v>0</v>
      </c>
      <c r="E127" s="998"/>
      <c r="F127" s="1004"/>
      <c r="G127" s="909"/>
      <c r="H127" s="334"/>
      <c r="I127" s="334"/>
      <c r="J127" s="334"/>
    </row>
    <row r="128" spans="2:10">
      <c r="B128" s="930" t="s">
        <v>1099</v>
      </c>
      <c r="C128" s="832" t="s">
        <v>991</v>
      </c>
      <c r="D128" s="641">
        <f>+'OBJETO GASTO c2'!G162</f>
        <v>385300.61</v>
      </c>
      <c r="E128" s="832"/>
      <c r="F128" s="1008"/>
      <c r="G128" s="909"/>
      <c r="H128" s="334"/>
      <c r="I128" s="334"/>
      <c r="J128" s="334"/>
    </row>
    <row r="129" spans="2:10">
      <c r="B129" s="930" t="s">
        <v>385</v>
      </c>
      <c r="C129" s="832" t="s">
        <v>991</v>
      </c>
      <c r="D129" s="641">
        <f>+'PROG.I c3'!C177</f>
        <v>0</v>
      </c>
      <c r="E129" s="998"/>
      <c r="F129" s="1004"/>
      <c r="G129" s="909"/>
      <c r="H129" s="334"/>
      <c r="I129" s="334"/>
      <c r="J129" s="334"/>
    </row>
    <row r="130" spans="2:10">
      <c r="B130" s="990" t="s">
        <v>676</v>
      </c>
      <c r="C130" s="957"/>
      <c r="D130" s="1009">
        <f>SUM(D118:D129)</f>
        <v>11549331.35</v>
      </c>
      <c r="E130" s="1009"/>
      <c r="F130" s="1010"/>
      <c r="G130" s="909"/>
      <c r="H130" s="334"/>
      <c r="I130" s="334"/>
      <c r="J130" s="334"/>
    </row>
    <row r="131" spans="2:10" ht="13.5" thickBot="1">
      <c r="B131" s="1011" t="s">
        <v>386</v>
      </c>
      <c r="C131" s="1012"/>
      <c r="D131" s="1012"/>
      <c r="E131" s="1013">
        <f>F114-D130</f>
        <v>206971311.53399995</v>
      </c>
      <c r="F131" s="1014"/>
      <c r="G131" s="334"/>
      <c r="H131" s="334"/>
      <c r="I131" s="334"/>
      <c r="J131" s="334"/>
    </row>
    <row r="132" spans="2:10">
      <c r="B132" s="334" t="s">
        <v>396</v>
      </c>
      <c r="C132" s="334"/>
      <c r="D132" s="334"/>
      <c r="E132" s="909"/>
      <c r="F132" s="909"/>
      <c r="G132" s="909"/>
      <c r="H132" s="334"/>
      <c r="I132" s="334"/>
      <c r="J132" s="334"/>
    </row>
    <row r="133" spans="2:10">
      <c r="B133" s="334" t="s">
        <v>397</v>
      </c>
      <c r="C133" s="334"/>
      <c r="D133" s="334"/>
      <c r="E133" s="909"/>
      <c r="F133" s="909"/>
      <c r="G133" s="334"/>
      <c r="H133" s="334"/>
      <c r="I133" s="334"/>
      <c r="J133" s="334"/>
    </row>
    <row r="134" spans="2:10" ht="12.75" thickBot="1">
      <c r="G134" s="334"/>
      <c r="H134" s="334"/>
      <c r="I134" s="334"/>
      <c r="J134" s="334"/>
    </row>
    <row r="135" spans="2:10" ht="13.5" thickBot="1">
      <c r="B135" s="918" t="s">
        <v>398</v>
      </c>
      <c r="C135" s="919"/>
      <c r="D135" s="1015">
        <v>0</v>
      </c>
      <c r="E135" s="909"/>
      <c r="F135" s="909"/>
      <c r="G135" s="909"/>
      <c r="H135" s="334"/>
      <c r="I135" s="334"/>
      <c r="J135" s="334"/>
    </row>
    <row r="136" spans="2:10" ht="12.75" thickBot="1">
      <c r="B136" s="319"/>
      <c r="C136" s="319"/>
      <c r="D136" s="319"/>
      <c r="E136" s="909"/>
      <c r="F136" s="909"/>
      <c r="G136" s="909"/>
      <c r="H136" s="334"/>
      <c r="I136" s="334"/>
      <c r="J136" s="334"/>
    </row>
    <row r="137" spans="2:10" ht="13.5" thickBot="1">
      <c r="B137" s="918" t="s">
        <v>399</v>
      </c>
      <c r="C137" s="919"/>
      <c r="D137" s="976">
        <v>0</v>
      </c>
      <c r="E137" s="922" t="s">
        <v>290</v>
      </c>
      <c r="F137" s="977" t="s">
        <v>291</v>
      </c>
    </row>
    <row r="138" spans="2:10">
      <c r="B138" s="930"/>
      <c r="C138" s="832"/>
      <c r="D138" s="935"/>
      <c r="E138" s="958"/>
      <c r="F138" s="991"/>
      <c r="G138" s="305"/>
    </row>
    <row r="139" spans="2:10">
      <c r="B139" s="930" t="s">
        <v>400</v>
      </c>
      <c r="C139" s="832"/>
      <c r="D139" s="931">
        <f>D137*0.7</f>
        <v>0</v>
      </c>
      <c r="E139" s="959" t="s">
        <v>401</v>
      </c>
      <c r="F139" s="981">
        <v>0</v>
      </c>
      <c r="G139" s="305"/>
    </row>
    <row r="140" spans="2:10" ht="12.75" thickBot="1">
      <c r="B140" s="936" t="s">
        <v>402</v>
      </c>
      <c r="C140" s="937"/>
      <c r="D140" s="938">
        <f>D137*0.3</f>
        <v>0</v>
      </c>
      <c r="E140" s="1016" t="s">
        <v>403</v>
      </c>
      <c r="F140" s="1017">
        <v>0</v>
      </c>
      <c r="G140" s="305"/>
    </row>
    <row r="141" spans="2:10">
      <c r="B141" s="319"/>
      <c r="C141" s="319"/>
      <c r="D141" s="641"/>
      <c r="E141" s="1007"/>
      <c r="F141" s="1007"/>
      <c r="G141" s="305"/>
    </row>
    <row r="142" spans="2:10">
      <c r="B142" s="319"/>
      <c r="C142" s="319"/>
      <c r="D142" s="641"/>
      <c r="E142" s="1007"/>
      <c r="F142" s="1007"/>
      <c r="G142" s="305"/>
    </row>
    <row r="143" spans="2:10" ht="12.75" thickBot="1">
      <c r="B143" s="319"/>
      <c r="C143" s="319"/>
      <c r="D143" s="319"/>
      <c r="E143" s="909"/>
      <c r="F143" s="909"/>
      <c r="G143" s="305"/>
    </row>
    <row r="144" spans="2:10" ht="13.5" thickBot="1">
      <c r="B144" s="918" t="s">
        <v>408</v>
      </c>
      <c r="C144" s="919"/>
      <c r="D144" s="976">
        <v>0</v>
      </c>
      <c r="E144" s="922" t="s">
        <v>290</v>
      </c>
      <c r="F144" s="977" t="s">
        <v>291</v>
      </c>
      <c r="G144" s="305"/>
    </row>
    <row r="145" spans="2:7" ht="12.75">
      <c r="B145" s="1018" t="s">
        <v>409</v>
      </c>
      <c r="C145" s="832"/>
      <c r="D145" s="935"/>
      <c r="E145" s="958"/>
      <c r="F145" s="991"/>
    </row>
    <row r="146" spans="2:7" ht="12.75" thickBot="1">
      <c r="B146" s="280" t="s">
        <v>410</v>
      </c>
      <c r="C146" s="1005"/>
      <c r="D146" s="935"/>
      <c r="E146" s="1016" t="s">
        <v>411</v>
      </c>
      <c r="F146" s="1017">
        <v>0</v>
      </c>
      <c r="G146" s="305"/>
    </row>
    <row r="147" spans="2:7" ht="12.75" thickBot="1">
      <c r="B147" s="280" t="s">
        <v>410</v>
      </c>
      <c r="C147" s="1005"/>
      <c r="D147" s="935"/>
      <c r="E147" s="1016" t="s">
        <v>411</v>
      </c>
      <c r="F147" s="1017">
        <v>0</v>
      </c>
      <c r="G147" s="305"/>
    </row>
    <row r="148" spans="2:7" ht="12.75" thickBot="1">
      <c r="B148" s="280" t="s">
        <v>410</v>
      </c>
      <c r="C148" s="1005"/>
      <c r="D148" s="935"/>
      <c r="E148" s="1016" t="s">
        <v>411</v>
      </c>
      <c r="F148" s="1017">
        <v>0</v>
      </c>
      <c r="G148" s="305"/>
    </row>
    <row r="149" spans="2:7" ht="12.75" thickBot="1">
      <c r="B149" s="280" t="s">
        <v>410</v>
      </c>
      <c r="C149" s="1005"/>
      <c r="D149" s="935"/>
      <c r="E149" s="1016" t="s">
        <v>411</v>
      </c>
      <c r="F149" s="1017">
        <v>0</v>
      </c>
      <c r="G149" s="305"/>
    </row>
    <row r="150" spans="2:7" ht="12.75" thickBot="1">
      <c r="B150" s="280" t="s">
        <v>410</v>
      </c>
      <c r="C150" s="1005"/>
      <c r="D150" s="935"/>
      <c r="E150" s="1016" t="s">
        <v>411</v>
      </c>
      <c r="F150" s="1017">
        <v>0</v>
      </c>
      <c r="G150" s="305"/>
    </row>
    <row r="151" spans="2:7" ht="12.75" thickBot="1">
      <c r="B151" s="280" t="s">
        <v>410</v>
      </c>
      <c r="C151" s="1005"/>
      <c r="D151" s="935"/>
      <c r="E151" s="1016" t="s">
        <v>411</v>
      </c>
      <c r="F151" s="1017">
        <v>0</v>
      </c>
      <c r="G151" s="305"/>
    </row>
    <row r="152" spans="2:7" ht="12.75" thickBot="1">
      <c r="B152" s="280" t="s">
        <v>410</v>
      </c>
      <c r="C152" s="1005"/>
      <c r="D152" s="935"/>
      <c r="E152" s="1016" t="s">
        <v>411</v>
      </c>
      <c r="F152" s="1017">
        <v>0</v>
      </c>
      <c r="G152" s="305"/>
    </row>
    <row r="153" spans="2:7" ht="12.75" thickBot="1">
      <c r="B153" s="280" t="s">
        <v>410</v>
      </c>
      <c r="C153" s="1005"/>
      <c r="D153" s="935"/>
      <c r="E153" s="1016" t="s">
        <v>411</v>
      </c>
      <c r="F153" s="1017">
        <v>0</v>
      </c>
      <c r="G153" s="305"/>
    </row>
    <row r="154" spans="2:7" ht="12.75" thickBot="1">
      <c r="B154" s="280" t="s">
        <v>410</v>
      </c>
      <c r="C154" s="1005"/>
      <c r="D154" s="935"/>
      <c r="E154" s="1016" t="s">
        <v>411</v>
      </c>
      <c r="F154" s="1017">
        <v>0</v>
      </c>
      <c r="G154" s="305"/>
    </row>
    <row r="155" spans="2:7" ht="12.75" thickBot="1">
      <c r="B155" s="280" t="s">
        <v>410</v>
      </c>
      <c r="C155" s="1005"/>
      <c r="D155" s="935"/>
      <c r="E155" s="1016" t="s">
        <v>411</v>
      </c>
      <c r="F155" s="1017">
        <v>0</v>
      </c>
      <c r="G155" s="305"/>
    </row>
    <row r="156" spans="2:7" ht="12.75" thickBot="1">
      <c r="B156" s="280" t="s">
        <v>410</v>
      </c>
      <c r="C156" s="1005"/>
      <c r="D156" s="935"/>
      <c r="E156" s="1016" t="s">
        <v>411</v>
      </c>
      <c r="F156" s="1017">
        <v>0</v>
      </c>
      <c r="G156" s="305"/>
    </row>
    <row r="157" spans="2:7" ht="12.75" thickBot="1">
      <c r="B157" s="280" t="s">
        <v>410</v>
      </c>
      <c r="C157" s="1005"/>
      <c r="D157" s="935"/>
      <c r="E157" s="1016" t="s">
        <v>411</v>
      </c>
      <c r="F157" s="1017">
        <v>0</v>
      </c>
      <c r="G157" s="305"/>
    </row>
    <row r="158" spans="2:7" ht="12.75" thickBot="1">
      <c r="B158" s="280" t="s">
        <v>410</v>
      </c>
      <c r="C158" s="1005"/>
      <c r="D158" s="935"/>
      <c r="E158" s="1016" t="s">
        <v>411</v>
      </c>
      <c r="F158" s="1017">
        <v>0</v>
      </c>
      <c r="G158" s="305"/>
    </row>
    <row r="159" spans="2:7" ht="12.75" thickBot="1">
      <c r="B159" s="280" t="s">
        <v>410</v>
      </c>
      <c r="C159" s="1005"/>
      <c r="D159" s="935"/>
      <c r="E159" s="1016" t="s">
        <v>411</v>
      </c>
      <c r="F159" s="1017">
        <v>0</v>
      </c>
      <c r="G159" s="305"/>
    </row>
    <row r="160" spans="2:7" ht="12.75" thickBot="1">
      <c r="B160" s="280" t="s">
        <v>410</v>
      </c>
      <c r="C160" s="1005"/>
      <c r="D160" s="935"/>
      <c r="E160" s="1016" t="s">
        <v>411</v>
      </c>
      <c r="F160" s="1017">
        <v>0</v>
      </c>
      <c r="G160" s="305"/>
    </row>
    <row r="161" spans="1:7" ht="12.75" thickBot="1">
      <c r="B161" s="280" t="s">
        <v>410</v>
      </c>
      <c r="C161" s="1005"/>
      <c r="D161" s="935"/>
      <c r="E161" s="1016" t="s">
        <v>411</v>
      </c>
      <c r="F161" s="1017">
        <v>0</v>
      </c>
      <c r="G161" s="305"/>
    </row>
    <row r="162" spans="1:7" ht="12.75" thickBot="1">
      <c r="B162" s="280" t="s">
        <v>410</v>
      </c>
      <c r="C162" s="1005"/>
      <c r="D162" s="935"/>
      <c r="E162" s="1016" t="s">
        <v>411</v>
      </c>
      <c r="F162" s="1017">
        <v>0</v>
      </c>
      <c r="G162" s="305"/>
    </row>
    <row r="163" spans="1:7" ht="12.75" thickBot="1">
      <c r="B163" s="280" t="s">
        <v>410</v>
      </c>
      <c r="C163" s="1005"/>
      <c r="D163" s="935"/>
      <c r="E163" s="1016" t="s">
        <v>411</v>
      </c>
      <c r="F163" s="1017">
        <v>0</v>
      </c>
      <c r="G163" s="305"/>
    </row>
    <row r="164" spans="1:7" ht="12.75" thickBot="1">
      <c r="B164" s="280" t="s">
        <v>410</v>
      </c>
      <c r="C164" s="1005"/>
      <c r="D164" s="935"/>
      <c r="E164" s="1016" t="s">
        <v>411</v>
      </c>
      <c r="F164" s="1017">
        <v>0</v>
      </c>
      <c r="G164" s="305"/>
    </row>
    <row r="165" spans="1:7" ht="12.75" thickBot="1">
      <c r="B165" s="280" t="s">
        <v>410</v>
      </c>
      <c r="C165" s="1005"/>
      <c r="D165" s="935"/>
      <c r="E165" s="1016" t="s">
        <v>411</v>
      </c>
      <c r="F165" s="1017">
        <v>0</v>
      </c>
      <c r="G165" s="305"/>
    </row>
    <row r="166" spans="1:7" ht="12.75" thickBot="1">
      <c r="B166" s="280" t="s">
        <v>410</v>
      </c>
      <c r="C166" s="1005"/>
      <c r="D166" s="935"/>
      <c r="E166" s="1016" t="s">
        <v>411</v>
      </c>
      <c r="F166" s="1017">
        <v>0</v>
      </c>
      <c r="G166" s="305"/>
    </row>
    <row r="167" spans="1:7" ht="12.75" thickBot="1">
      <c r="B167" s="280" t="s">
        <v>410</v>
      </c>
      <c r="C167" s="1005"/>
      <c r="D167" s="935"/>
      <c r="E167" s="1016" t="s">
        <v>411</v>
      </c>
      <c r="F167" s="1017">
        <v>0</v>
      </c>
      <c r="G167" s="305"/>
    </row>
    <row r="168" spans="1:7" ht="12.75" thickBot="1">
      <c r="B168" s="280" t="s">
        <v>410</v>
      </c>
      <c r="C168" s="1005"/>
      <c r="D168" s="935"/>
      <c r="E168" s="1016" t="s">
        <v>411</v>
      </c>
      <c r="F168" s="1017">
        <v>0</v>
      </c>
      <c r="G168" s="305"/>
    </row>
    <row r="169" spans="1:7" ht="12.75" thickBot="1">
      <c r="B169" s="280" t="s">
        <v>410</v>
      </c>
      <c r="C169" s="1005"/>
      <c r="D169" s="935"/>
      <c r="E169" s="1016" t="s">
        <v>411</v>
      </c>
      <c r="F169" s="1017">
        <v>0</v>
      </c>
      <c r="G169" s="305"/>
    </row>
    <row r="170" spans="1:7" ht="15.75" thickBot="1">
      <c r="B170" s="1011" t="s">
        <v>185</v>
      </c>
      <c r="C170" s="937"/>
      <c r="D170" s="1019"/>
      <c r="E170" s="1020"/>
      <c r="F170" s="1021">
        <f>SUM(F146:F169)</f>
        <v>0</v>
      </c>
      <c r="G170" s="305"/>
    </row>
    <row r="173" spans="1:7" ht="12.75" thickBot="1"/>
    <row r="174" spans="1:7" s="140" customFormat="1" ht="33.75" customHeight="1" thickBot="1">
      <c r="A174" s="1022"/>
      <c r="B174" s="2406" t="s">
        <v>412</v>
      </c>
      <c r="C174" s="2407"/>
      <c r="D174" s="2408"/>
      <c r="E174" s="1023"/>
      <c r="F174" s="1023"/>
    </row>
    <row r="175" spans="1:7" s="140" customFormat="1" ht="16.5" thickBot="1">
      <c r="A175" s="1022"/>
      <c r="B175" s="2398" t="s">
        <v>413</v>
      </c>
      <c r="C175" s="2399"/>
      <c r="D175" s="2400"/>
      <c r="E175" s="1023"/>
      <c r="F175" s="1023"/>
    </row>
    <row r="176" spans="1:7" s="140" customFormat="1" ht="18.75" thickBot="1">
      <c r="A176" s="1022"/>
      <c r="B176" s="1024" t="s">
        <v>414</v>
      </c>
      <c r="C176" s="1025"/>
      <c r="D176" s="1026">
        <f>+'INGRESOS c1'!C89</f>
        <v>20000000</v>
      </c>
    </row>
    <row r="177" spans="1:5" ht="18">
      <c r="B177" s="1027" t="s">
        <v>415</v>
      </c>
      <c r="C177" s="1028"/>
      <c r="D177" s="1029" t="e">
        <f>SUM(D178:D201)</f>
        <v>#REF!</v>
      </c>
      <c r="E177" s="1030"/>
    </row>
    <row r="178" spans="1:5" s="140" customFormat="1" ht="15.75" customHeight="1">
      <c r="A178" s="1022"/>
      <c r="B178" s="1031" t="s">
        <v>416</v>
      </c>
      <c r="C178" s="1032"/>
      <c r="D178" s="1033" t="e">
        <f>+'PROG.III c5'!#REF!</f>
        <v>#REF!</v>
      </c>
    </row>
    <row r="179" spans="1:5" s="140" customFormat="1" ht="15">
      <c r="A179" s="1022"/>
      <c r="B179" s="1031" t="s">
        <v>417</v>
      </c>
      <c r="C179" s="1032"/>
      <c r="D179" s="1033">
        <f>+'PROG.III c5'!C35</f>
        <v>171384503.94024867</v>
      </c>
    </row>
    <row r="180" spans="1:5" s="140" customFormat="1" ht="15">
      <c r="A180" s="1022"/>
      <c r="B180" s="1031" t="s">
        <v>418</v>
      </c>
      <c r="C180" s="1032"/>
      <c r="D180" s="1033">
        <f>+'PROG.III c5'!C37</f>
        <v>190000000</v>
      </c>
    </row>
    <row r="181" spans="1:5" s="140" customFormat="1" ht="15" hidden="1">
      <c r="A181" s="1022"/>
      <c r="B181" s="1031" t="s">
        <v>419</v>
      </c>
      <c r="C181" s="1032"/>
      <c r="D181" s="1033">
        <v>0</v>
      </c>
    </row>
    <row r="182" spans="1:5" s="140" customFormat="1" ht="15" hidden="1">
      <c r="A182" s="1022"/>
      <c r="B182" s="1031" t="s">
        <v>420</v>
      </c>
      <c r="C182" s="1032"/>
      <c r="D182" s="1033">
        <v>0</v>
      </c>
    </row>
    <row r="183" spans="1:5" s="140" customFormat="1" ht="15" hidden="1">
      <c r="A183" s="1022"/>
      <c r="B183" s="1031" t="s">
        <v>421</v>
      </c>
      <c r="C183" s="1032"/>
      <c r="D183" s="1033">
        <v>0</v>
      </c>
    </row>
    <row r="184" spans="1:5" s="140" customFormat="1" ht="15" hidden="1">
      <c r="A184" s="1022"/>
      <c r="B184" s="1031" t="s">
        <v>422</v>
      </c>
      <c r="C184" s="1032"/>
      <c r="D184" s="1033">
        <v>0</v>
      </c>
    </row>
    <row r="185" spans="1:5" s="140" customFormat="1" ht="15" hidden="1">
      <c r="A185" s="1022"/>
      <c r="B185" s="1031" t="s">
        <v>423</v>
      </c>
      <c r="C185" s="1032"/>
      <c r="D185" s="1033">
        <v>0</v>
      </c>
    </row>
    <row r="186" spans="1:5" s="140" customFormat="1" ht="15" hidden="1">
      <c r="A186" s="1022"/>
      <c r="B186" s="1031" t="s">
        <v>424</v>
      </c>
      <c r="C186" s="1032"/>
      <c r="D186" s="1033">
        <v>0</v>
      </c>
    </row>
    <row r="187" spans="1:5" s="140" customFormat="1" ht="15" hidden="1">
      <c r="A187" s="1022"/>
      <c r="B187" s="1031" t="s">
        <v>425</v>
      </c>
      <c r="C187" s="1032"/>
      <c r="D187" s="1033">
        <v>0</v>
      </c>
    </row>
    <row r="188" spans="1:5" s="140" customFormat="1" ht="15" hidden="1">
      <c r="A188" s="1022"/>
      <c r="B188" s="1031" t="s">
        <v>426</v>
      </c>
      <c r="C188" s="1032"/>
      <c r="D188" s="1033">
        <v>0</v>
      </c>
    </row>
    <row r="189" spans="1:5" s="140" customFormat="1" ht="15" hidden="1">
      <c r="A189" s="1022"/>
      <c r="B189" s="1031" t="s">
        <v>427</v>
      </c>
      <c r="C189" s="1032"/>
      <c r="D189" s="1033">
        <v>0</v>
      </c>
    </row>
    <row r="190" spans="1:5" s="140" customFormat="1" ht="15" hidden="1">
      <c r="A190" s="1022"/>
      <c r="B190" s="1031" t="s">
        <v>428</v>
      </c>
      <c r="C190" s="1032"/>
      <c r="D190" s="1033">
        <v>0</v>
      </c>
    </row>
    <row r="191" spans="1:5" s="140" customFormat="1" ht="15" hidden="1">
      <c r="A191" s="1022"/>
      <c r="B191" s="1031" t="s">
        <v>429</v>
      </c>
      <c r="C191" s="1032"/>
      <c r="D191" s="1033">
        <v>0</v>
      </c>
    </row>
    <row r="192" spans="1:5" s="140" customFormat="1" ht="15" hidden="1">
      <c r="A192" s="1022"/>
      <c r="B192" s="1031" t="s">
        <v>430</v>
      </c>
      <c r="C192" s="1032"/>
      <c r="D192" s="1033">
        <v>0</v>
      </c>
    </row>
    <row r="193" spans="1:4" s="140" customFormat="1" ht="15" hidden="1">
      <c r="A193" s="1022"/>
      <c r="B193" s="1031" t="s">
        <v>431</v>
      </c>
      <c r="C193" s="1032"/>
      <c r="D193" s="1033">
        <v>0</v>
      </c>
    </row>
    <row r="194" spans="1:4" s="140" customFormat="1" ht="15" hidden="1">
      <c r="A194" s="1022"/>
      <c r="B194" s="1031" t="s">
        <v>432</v>
      </c>
      <c r="C194" s="1032"/>
      <c r="D194" s="1033">
        <v>0</v>
      </c>
    </row>
    <row r="195" spans="1:4" s="140" customFormat="1" ht="15" hidden="1">
      <c r="A195" s="1022"/>
      <c r="B195" s="1031" t="s">
        <v>433</v>
      </c>
      <c r="C195" s="1032"/>
      <c r="D195" s="1033">
        <v>0</v>
      </c>
    </row>
    <row r="196" spans="1:4" s="140" customFormat="1" ht="15" hidden="1">
      <c r="A196" s="1022"/>
      <c r="B196" s="1031" t="s">
        <v>434</v>
      </c>
      <c r="C196" s="1032"/>
      <c r="D196" s="1033">
        <v>0</v>
      </c>
    </row>
    <row r="197" spans="1:4" s="140" customFormat="1" ht="15" hidden="1">
      <c r="A197" s="1022"/>
      <c r="B197" s="1031" t="s">
        <v>435</v>
      </c>
      <c r="C197" s="1032"/>
      <c r="D197" s="1033">
        <v>0</v>
      </c>
    </row>
    <row r="198" spans="1:4" s="140" customFormat="1" ht="15" hidden="1">
      <c r="A198" s="1022"/>
      <c r="B198" s="1031" t="s">
        <v>436</v>
      </c>
      <c r="C198" s="1032"/>
      <c r="D198" s="1033">
        <v>0</v>
      </c>
    </row>
    <row r="199" spans="1:4" s="140" customFormat="1" ht="15" hidden="1">
      <c r="A199" s="1022"/>
      <c r="B199" s="1031" t="s">
        <v>437</v>
      </c>
      <c r="C199" s="1032"/>
      <c r="D199" s="1033">
        <v>0</v>
      </c>
    </row>
    <row r="200" spans="1:4" s="140" customFormat="1" ht="15" hidden="1">
      <c r="A200" s="1022"/>
      <c r="B200" s="1031" t="s">
        <v>438</v>
      </c>
      <c r="C200" s="1032"/>
      <c r="D200" s="1033">
        <v>0</v>
      </c>
    </row>
    <row r="201" spans="1:4" s="140" customFormat="1" ht="15" hidden="1">
      <c r="A201" s="1022"/>
      <c r="B201" s="1031" t="s">
        <v>439</v>
      </c>
      <c r="C201" s="1032"/>
      <c r="D201" s="1033">
        <v>0</v>
      </c>
    </row>
    <row r="202" spans="1:4" s="140" customFormat="1" ht="15">
      <c r="A202" s="1022"/>
      <c r="B202" s="1034"/>
      <c r="C202" s="1035"/>
      <c r="D202" s="1036"/>
    </row>
    <row r="203" spans="1:4" s="140" customFormat="1" ht="15.75">
      <c r="A203" s="1022"/>
      <c r="B203" s="1037" t="s">
        <v>440</v>
      </c>
      <c r="C203" s="1038"/>
      <c r="D203" s="1039">
        <f>D204</f>
        <v>0</v>
      </c>
    </row>
    <row r="204" spans="1:4" s="140" customFormat="1" ht="15">
      <c r="A204" s="1022"/>
      <c r="B204" s="1040" t="s">
        <v>441</v>
      </c>
      <c r="C204" s="1041"/>
      <c r="D204" s="1042">
        <f>+'PROG.III c5'!C38+VIAL!AS5</f>
        <v>0</v>
      </c>
    </row>
    <row r="205" spans="1:4" s="140" customFormat="1" ht="15.75" customHeight="1">
      <c r="A205" s="1022"/>
      <c r="B205" s="1040"/>
      <c r="C205" s="1041"/>
      <c r="D205" s="1042"/>
    </row>
    <row r="206" spans="1:4" s="140" customFormat="1" ht="15.75" customHeight="1">
      <c r="A206" s="1022"/>
      <c r="B206" s="1037" t="s">
        <v>442</v>
      </c>
      <c r="C206" s="1038"/>
      <c r="D206" s="1039">
        <f>D207</f>
        <v>0</v>
      </c>
    </row>
    <row r="207" spans="1:4" s="140" customFormat="1" ht="27.75" customHeight="1">
      <c r="A207" s="1022"/>
      <c r="B207" s="2401" t="s">
        <v>443</v>
      </c>
      <c r="C207" s="2402"/>
      <c r="D207" s="1042">
        <f>+'PROG.III c5'!C2068</f>
        <v>0</v>
      </c>
    </row>
    <row r="208" spans="1:4" s="140" customFormat="1" ht="15.75" thickBot="1">
      <c r="A208" s="1022"/>
      <c r="B208" s="1040"/>
      <c r="C208" s="1041"/>
      <c r="D208" s="1042"/>
    </row>
    <row r="209" spans="1:6" s="140" customFormat="1" ht="18.75" thickBot="1">
      <c r="A209" s="1022"/>
      <c r="B209" s="1043" t="s">
        <v>185</v>
      </c>
      <c r="C209" s="1044"/>
      <c r="D209" s="1045" t="e">
        <f>D177+D203+D206</f>
        <v>#REF!</v>
      </c>
    </row>
    <row r="210" spans="1:6">
      <c r="F210"/>
    </row>
    <row r="212" spans="1:6" ht="21" customHeight="1"/>
  </sheetData>
  <mergeCells count="6">
    <mergeCell ref="B175:D175"/>
    <mergeCell ref="B207:C207"/>
    <mergeCell ref="B1:G1"/>
    <mergeCell ref="B35:B36"/>
    <mergeCell ref="D35:D36"/>
    <mergeCell ref="B174:D174"/>
  </mergeCells>
  <phoneticPr fontId="52" type="noConversion"/>
  <pageMargins left="0.75" right="0.75" top="1" bottom="1" header="0" footer="0"/>
  <headerFooter alignWithMargins="0"/>
  <legacy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2"/>
  <sheetViews>
    <sheetView zoomScale="75" workbookViewId="0">
      <selection activeCell="D10" sqref="D10"/>
    </sheetView>
  </sheetViews>
  <sheetFormatPr baseColWidth="10" defaultRowHeight="12"/>
  <cols>
    <col min="1" max="1" width="8.625" style="336" customWidth="1"/>
    <col min="2" max="2" width="25.5" bestFit="1" customWidth="1"/>
    <col min="3" max="3" width="15.25" hidden="1" customWidth="1"/>
    <col min="4" max="4" width="15.625" style="1246" customWidth="1"/>
    <col min="5" max="5" width="11.125" hidden="1" customWidth="1"/>
    <col min="6" max="6" width="10.125" hidden="1" customWidth="1"/>
    <col min="7" max="7" width="12" hidden="1" customWidth="1"/>
    <col min="8" max="8" width="11.125" hidden="1" customWidth="1"/>
    <col min="9" max="9" width="11.625" hidden="1" customWidth="1"/>
    <col min="10" max="10" width="10.625" hidden="1" customWidth="1"/>
    <col min="11" max="11" width="11.75" hidden="1" customWidth="1"/>
    <col min="12" max="12" width="10.625" hidden="1" customWidth="1"/>
    <col min="13" max="13" width="10.375" hidden="1" customWidth="1"/>
  </cols>
  <sheetData>
    <row r="1" spans="1:13" ht="12.75">
      <c r="A1" s="2409" t="s">
        <v>444</v>
      </c>
      <c r="B1" s="2409"/>
      <c r="C1" s="2409"/>
      <c r="D1" s="2409"/>
      <c r="E1" s="2409"/>
      <c r="F1" s="2409"/>
      <c r="G1" s="2409"/>
      <c r="H1" s="2409"/>
      <c r="I1" s="2409"/>
      <c r="J1" s="2409"/>
      <c r="K1" s="2409"/>
      <c r="L1" s="2409"/>
      <c r="M1" s="2409"/>
    </row>
    <row r="2" spans="1:13" ht="12.75">
      <c r="A2" s="2409" t="s">
        <v>445</v>
      </c>
      <c r="B2" s="2409"/>
      <c r="C2" s="2409"/>
      <c r="D2" s="2409"/>
      <c r="E2" s="2409"/>
      <c r="F2" s="2409"/>
      <c r="G2" s="2409"/>
      <c r="H2" s="2409"/>
      <c r="I2" s="2409"/>
      <c r="J2" s="2409"/>
      <c r="K2" s="2409"/>
      <c r="L2" s="2409"/>
      <c r="M2" s="2409"/>
    </row>
    <row r="3" spans="1:13" ht="12.75">
      <c r="A3" s="2409"/>
      <c r="B3" s="2409"/>
      <c r="C3" s="2409"/>
      <c r="D3" s="2409"/>
      <c r="E3" s="2409"/>
      <c r="F3" s="2409"/>
      <c r="G3" s="2409"/>
      <c r="H3" s="2409"/>
      <c r="I3" s="2409"/>
      <c r="J3" s="2409"/>
      <c r="K3" s="2409"/>
      <c r="L3" s="2409"/>
      <c r="M3" s="2409"/>
    </row>
    <row r="4" spans="1:13" ht="13.5" thickBot="1">
      <c r="A4" s="2410"/>
      <c r="B4" s="2410"/>
      <c r="C4" s="2410"/>
      <c r="D4" s="2410"/>
      <c r="E4" s="2410"/>
      <c r="F4" s="2410"/>
      <c r="G4" s="2410"/>
      <c r="H4" s="2410"/>
      <c r="I4" s="2410"/>
      <c r="J4" s="2410"/>
      <c r="K4" s="2410"/>
      <c r="L4" s="2410"/>
      <c r="M4" s="2410"/>
    </row>
    <row r="5" spans="1:13" ht="12.75">
      <c r="A5" s="1219"/>
      <c r="B5" s="1046" t="s">
        <v>446</v>
      </c>
      <c r="C5" s="1047" t="s">
        <v>447</v>
      </c>
      <c r="D5" s="1229" t="s">
        <v>448</v>
      </c>
      <c r="E5" s="1047" t="s">
        <v>376</v>
      </c>
      <c r="F5" s="1048" t="s">
        <v>378</v>
      </c>
      <c r="G5" s="1046" t="s">
        <v>449</v>
      </c>
      <c r="H5" s="1046" t="s">
        <v>450</v>
      </c>
      <c r="I5" s="1047" t="s">
        <v>451</v>
      </c>
      <c r="J5" s="1048" t="s">
        <v>452</v>
      </c>
      <c r="K5" s="1047" t="s">
        <v>453</v>
      </c>
      <c r="L5" s="1047" t="s">
        <v>454</v>
      </c>
      <c r="M5" s="1049" t="s">
        <v>678</v>
      </c>
    </row>
    <row r="6" spans="1:13" ht="13.5" thickBot="1">
      <c r="A6" s="1220"/>
      <c r="B6" s="1050" t="s">
        <v>455</v>
      </c>
      <c r="C6" s="1051" t="s">
        <v>456</v>
      </c>
      <c r="D6" s="1230" t="s">
        <v>457</v>
      </c>
      <c r="E6" s="1051"/>
      <c r="F6" s="1052"/>
      <c r="G6" s="1053"/>
      <c r="H6" s="1053" t="s">
        <v>458</v>
      </c>
      <c r="I6" s="1051"/>
      <c r="J6" s="1052"/>
      <c r="K6" s="1051" t="s">
        <v>457</v>
      </c>
      <c r="L6" s="1051"/>
      <c r="M6" s="1054"/>
    </row>
    <row r="7" spans="1:13">
      <c r="A7" s="1221"/>
      <c r="B7" s="953"/>
      <c r="C7" s="1055"/>
      <c r="D7" s="1231"/>
      <c r="E7" s="1056"/>
      <c r="F7" s="1056"/>
      <c r="G7" s="1056"/>
      <c r="H7" s="1056"/>
      <c r="I7" s="1056"/>
      <c r="J7" s="1056"/>
      <c r="K7" s="1056"/>
      <c r="L7" s="1056"/>
      <c r="M7" s="1057"/>
    </row>
    <row r="8" spans="1:13">
      <c r="A8" s="1222">
        <v>1</v>
      </c>
      <c r="B8" s="956" t="s">
        <v>459</v>
      </c>
      <c r="C8" s="1058">
        <v>0</v>
      </c>
      <c r="D8" s="1232">
        <f>+'INGRESOS c1'!C46</f>
        <v>0</v>
      </c>
      <c r="E8" s="962">
        <v>0</v>
      </c>
      <c r="F8" s="962">
        <v>0</v>
      </c>
      <c r="G8" s="962">
        <v>0</v>
      </c>
      <c r="H8" s="962">
        <v>0</v>
      </c>
      <c r="I8" s="962">
        <v>0</v>
      </c>
      <c r="J8" s="962">
        <v>0</v>
      </c>
      <c r="K8" s="962">
        <v>0</v>
      </c>
      <c r="L8" s="962">
        <v>0</v>
      </c>
      <c r="M8" s="980">
        <v>0</v>
      </c>
    </row>
    <row r="9" spans="1:13" ht="14.25" customHeight="1">
      <c r="A9" s="1221">
        <v>2</v>
      </c>
      <c r="B9" s="953" t="s">
        <v>460</v>
      </c>
      <c r="C9" s="1059"/>
      <c r="D9" s="1233"/>
      <c r="E9" s="964"/>
      <c r="F9" s="964"/>
      <c r="G9" s="964"/>
      <c r="H9" s="964"/>
      <c r="I9" s="964"/>
      <c r="J9" s="964"/>
      <c r="K9" s="964"/>
      <c r="L9" s="964"/>
      <c r="M9" s="1060"/>
    </row>
    <row r="10" spans="1:13">
      <c r="A10" s="1222"/>
      <c r="B10" s="956" t="s">
        <v>461</v>
      </c>
      <c r="C10" s="1061">
        <f t="shared" ref="C10:L10" si="0">C46</f>
        <v>0</v>
      </c>
      <c r="D10" s="1233">
        <f t="shared" si="0"/>
        <v>10684030.74</v>
      </c>
      <c r="E10" s="965">
        <f t="shared" si="0"/>
        <v>0</v>
      </c>
      <c r="F10" s="965">
        <f t="shared" si="0"/>
        <v>0</v>
      </c>
      <c r="G10" s="965">
        <f t="shared" si="0"/>
        <v>0</v>
      </c>
      <c r="H10" s="965">
        <f t="shared" si="0"/>
        <v>0</v>
      </c>
      <c r="I10" s="965">
        <f t="shared" si="0"/>
        <v>0</v>
      </c>
      <c r="J10" s="965">
        <f t="shared" si="0"/>
        <v>0</v>
      </c>
      <c r="K10" s="965">
        <f>K46</f>
        <v>0</v>
      </c>
      <c r="L10" s="965">
        <f t="shared" si="0"/>
        <v>0</v>
      </c>
      <c r="M10" s="1062">
        <f>M46</f>
        <v>0</v>
      </c>
    </row>
    <row r="11" spans="1:13">
      <c r="A11" s="1221">
        <v>3</v>
      </c>
      <c r="B11" s="953" t="s">
        <v>462</v>
      </c>
      <c r="C11" s="1059"/>
      <c r="D11" s="1233"/>
      <c r="E11" s="964"/>
      <c r="F11" s="964"/>
      <c r="G11" s="964"/>
      <c r="H11" s="964"/>
      <c r="I11" s="964"/>
      <c r="J11" s="964"/>
      <c r="K11" s="964"/>
      <c r="L11" s="964"/>
      <c r="M11" s="1060"/>
    </row>
    <row r="12" spans="1:13">
      <c r="A12" s="1221"/>
      <c r="B12" s="953" t="s">
        <v>463</v>
      </c>
      <c r="C12" s="1059"/>
      <c r="D12" s="1233"/>
      <c r="E12" s="964"/>
      <c r="F12" s="964"/>
      <c r="G12" s="964"/>
      <c r="H12" s="964"/>
      <c r="I12" s="964"/>
      <c r="J12" s="964"/>
      <c r="K12" s="964"/>
      <c r="L12" s="964"/>
      <c r="M12" s="1060"/>
    </row>
    <row r="13" spans="1:13">
      <c r="A13" s="1222"/>
      <c r="B13" s="956" t="s">
        <v>464</v>
      </c>
      <c r="C13" s="1061">
        <f t="shared" ref="C13:L13" si="1">C8-C10</f>
        <v>0</v>
      </c>
      <c r="D13" s="1233">
        <f t="shared" si="1"/>
        <v>-10684030.74</v>
      </c>
      <c r="E13" s="965">
        <f t="shared" si="1"/>
        <v>0</v>
      </c>
      <c r="F13" s="965">
        <f t="shared" si="1"/>
        <v>0</v>
      </c>
      <c r="G13" s="965">
        <f t="shared" si="1"/>
        <v>0</v>
      </c>
      <c r="H13" s="965">
        <f t="shared" si="1"/>
        <v>0</v>
      </c>
      <c r="I13" s="965">
        <f t="shared" si="1"/>
        <v>0</v>
      </c>
      <c r="J13" s="965">
        <f t="shared" si="1"/>
        <v>0</v>
      </c>
      <c r="K13" s="965">
        <f>K8-K10</f>
        <v>0</v>
      </c>
      <c r="L13" s="965">
        <f t="shared" si="1"/>
        <v>0</v>
      </c>
      <c r="M13" s="1062">
        <f>M8-M10</f>
        <v>0</v>
      </c>
    </row>
    <row r="14" spans="1:13">
      <c r="A14" s="1221">
        <v>4</v>
      </c>
      <c r="B14" s="953" t="s">
        <v>465</v>
      </c>
      <c r="C14" s="1059"/>
      <c r="D14" s="1233"/>
      <c r="E14" s="964"/>
      <c r="F14" s="964"/>
      <c r="G14" s="964"/>
      <c r="H14" s="964"/>
      <c r="I14" s="964"/>
      <c r="J14" s="964"/>
      <c r="K14" s="964"/>
      <c r="L14" s="964"/>
      <c r="M14" s="1060"/>
    </row>
    <row r="15" spans="1:13">
      <c r="A15" s="1221"/>
      <c r="B15" s="953" t="s">
        <v>466</v>
      </c>
      <c r="C15" s="1061">
        <f>SUM(C16:C17)</f>
        <v>0</v>
      </c>
      <c r="D15" s="1233">
        <f t="shared" ref="D15:L15" si="2">SUM(D16:D17)</f>
        <v>0</v>
      </c>
      <c r="E15" s="965">
        <f t="shared" si="2"/>
        <v>0</v>
      </c>
      <c r="F15" s="965">
        <f t="shared" si="2"/>
        <v>0</v>
      </c>
      <c r="G15" s="965">
        <f t="shared" si="2"/>
        <v>0</v>
      </c>
      <c r="H15" s="965">
        <f t="shared" si="2"/>
        <v>0</v>
      </c>
      <c r="I15" s="965">
        <f t="shared" si="2"/>
        <v>0</v>
      </c>
      <c r="J15" s="965">
        <f t="shared" si="2"/>
        <v>0</v>
      </c>
      <c r="K15" s="965">
        <f t="shared" si="2"/>
        <v>0</v>
      </c>
      <c r="L15" s="965">
        <f t="shared" si="2"/>
        <v>0</v>
      </c>
      <c r="M15" s="1062">
        <f>SUM(M16:M17)</f>
        <v>0</v>
      </c>
    </row>
    <row r="16" spans="1:13">
      <c r="A16" s="1221"/>
      <c r="B16" s="1063" t="s">
        <v>467</v>
      </c>
      <c r="C16" s="1064">
        <v>0</v>
      </c>
      <c r="D16" s="1234">
        <v>0</v>
      </c>
      <c r="E16" s="1065">
        <v>0</v>
      </c>
      <c r="F16" s="1065">
        <v>0</v>
      </c>
      <c r="G16" s="1065">
        <v>0</v>
      </c>
      <c r="H16" s="1065">
        <v>0</v>
      </c>
      <c r="I16" s="1065">
        <v>0</v>
      </c>
      <c r="J16" s="1065">
        <v>0</v>
      </c>
      <c r="K16" s="1065">
        <v>0</v>
      </c>
      <c r="L16" s="1065">
        <v>0</v>
      </c>
      <c r="M16" s="1066">
        <v>0</v>
      </c>
    </row>
    <row r="17" spans="1:13">
      <c r="A17" s="1222"/>
      <c r="B17" s="1063" t="s">
        <v>467</v>
      </c>
      <c r="C17" s="1064">
        <v>0</v>
      </c>
      <c r="D17" s="1234">
        <v>0</v>
      </c>
      <c r="E17" s="1065">
        <v>0</v>
      </c>
      <c r="F17" s="1065">
        <v>0</v>
      </c>
      <c r="G17" s="1065">
        <v>0</v>
      </c>
      <c r="H17" s="1065">
        <v>0</v>
      </c>
      <c r="I17" s="1065">
        <v>0</v>
      </c>
      <c r="J17" s="1065">
        <v>0</v>
      </c>
      <c r="K17" s="1065">
        <v>0</v>
      </c>
      <c r="L17" s="1065">
        <v>0</v>
      </c>
      <c r="M17" s="1066">
        <v>0</v>
      </c>
    </row>
    <row r="18" spans="1:13">
      <c r="A18" s="1221">
        <v>5</v>
      </c>
      <c r="B18" s="953" t="s">
        <v>468</v>
      </c>
      <c r="C18" s="1059"/>
      <c r="D18" s="1233"/>
      <c r="E18" s="964"/>
      <c r="F18" s="964"/>
      <c r="G18" s="964"/>
      <c r="H18" s="964"/>
      <c r="I18" s="964"/>
      <c r="J18" s="964"/>
      <c r="K18" s="964"/>
      <c r="L18" s="964"/>
      <c r="M18" s="1060"/>
    </row>
    <row r="19" spans="1:13">
      <c r="A19" s="1222"/>
      <c r="B19" s="956" t="s">
        <v>469</v>
      </c>
      <c r="C19" s="1061">
        <f>C13+C15</f>
        <v>0</v>
      </c>
      <c r="D19" s="1233">
        <f t="shared" ref="D19:M19" si="3">D13+D15</f>
        <v>-10684030.74</v>
      </c>
      <c r="E19" s="965">
        <f t="shared" si="3"/>
        <v>0</v>
      </c>
      <c r="F19" s="965">
        <f t="shared" si="3"/>
        <v>0</v>
      </c>
      <c r="G19" s="965">
        <f t="shared" si="3"/>
        <v>0</v>
      </c>
      <c r="H19" s="965">
        <f>H13+H15</f>
        <v>0</v>
      </c>
      <c r="I19" s="965">
        <f t="shared" si="3"/>
        <v>0</v>
      </c>
      <c r="J19" s="965">
        <f t="shared" si="3"/>
        <v>0</v>
      </c>
      <c r="K19" s="965">
        <f>K13+K15</f>
        <v>0</v>
      </c>
      <c r="L19" s="965">
        <f t="shared" si="3"/>
        <v>0</v>
      </c>
      <c r="M19" s="1062">
        <f t="shared" si="3"/>
        <v>0</v>
      </c>
    </row>
    <row r="20" spans="1:13">
      <c r="A20" s="1223">
        <v>6</v>
      </c>
      <c r="B20" s="1067" t="s">
        <v>470</v>
      </c>
      <c r="C20" s="1059"/>
      <c r="D20" s="1233"/>
      <c r="E20" s="964"/>
      <c r="F20" s="964"/>
      <c r="G20" s="964"/>
      <c r="H20" s="964"/>
      <c r="I20" s="964"/>
      <c r="J20" s="964"/>
      <c r="K20" s="964"/>
      <c r="L20" s="964"/>
      <c r="M20" s="1060"/>
    </row>
    <row r="21" spans="1:13">
      <c r="A21" s="1221"/>
      <c r="B21" s="953" t="s">
        <v>471</v>
      </c>
      <c r="C21" s="1061">
        <f t="shared" ref="C21:L21" si="4">C22+C23+C24</f>
        <v>0</v>
      </c>
      <c r="D21" s="1233">
        <f t="shared" si="4"/>
        <v>0</v>
      </c>
      <c r="E21" s="965">
        <f t="shared" si="4"/>
        <v>0</v>
      </c>
      <c r="F21" s="965">
        <f t="shared" si="4"/>
        <v>0</v>
      </c>
      <c r="G21" s="965">
        <f t="shared" si="4"/>
        <v>0</v>
      </c>
      <c r="H21" s="965">
        <f t="shared" si="4"/>
        <v>0</v>
      </c>
      <c r="I21" s="965">
        <f t="shared" si="4"/>
        <v>0</v>
      </c>
      <c r="J21" s="965">
        <f t="shared" si="4"/>
        <v>0</v>
      </c>
      <c r="K21" s="965">
        <f>K22+K23+K24</f>
        <v>0</v>
      </c>
      <c r="L21" s="965">
        <f t="shared" si="4"/>
        <v>0</v>
      </c>
      <c r="M21" s="1062">
        <f>M22+M23+M24</f>
        <v>0</v>
      </c>
    </row>
    <row r="22" spans="1:13">
      <c r="A22" s="1221"/>
      <c r="B22" s="953" t="s">
        <v>472</v>
      </c>
      <c r="C22" s="1068">
        <v>0</v>
      </c>
      <c r="D22" s="1235">
        <v>0</v>
      </c>
      <c r="E22" s="959">
        <v>0</v>
      </c>
      <c r="F22" s="959">
        <v>0</v>
      </c>
      <c r="G22" s="959">
        <v>0</v>
      </c>
      <c r="H22" s="959">
        <v>0</v>
      </c>
      <c r="I22" s="959">
        <v>0</v>
      </c>
      <c r="J22" s="959">
        <v>0</v>
      </c>
      <c r="K22" s="959">
        <v>0</v>
      </c>
      <c r="L22" s="959">
        <v>0</v>
      </c>
      <c r="M22" s="981">
        <v>0</v>
      </c>
    </row>
    <row r="23" spans="1:13">
      <c r="A23" s="1221"/>
      <c r="B23" s="953" t="s">
        <v>473</v>
      </c>
      <c r="C23" s="1064">
        <v>0</v>
      </c>
      <c r="D23" s="1234">
        <v>0</v>
      </c>
      <c r="E23" s="1065">
        <v>0</v>
      </c>
      <c r="F23" s="1065">
        <v>0</v>
      </c>
      <c r="G23" s="1065">
        <v>0</v>
      </c>
      <c r="H23" s="1065">
        <v>0</v>
      </c>
      <c r="I23" s="1065">
        <v>0</v>
      </c>
      <c r="J23" s="1065">
        <v>0</v>
      </c>
      <c r="K23" s="1065">
        <v>0</v>
      </c>
      <c r="L23" s="1065">
        <v>0</v>
      </c>
      <c r="M23" s="1066">
        <v>0</v>
      </c>
    </row>
    <row r="24" spans="1:13">
      <c r="A24" s="1222"/>
      <c r="B24" s="956" t="s">
        <v>474</v>
      </c>
      <c r="C24" s="1064">
        <v>0</v>
      </c>
      <c r="D24" s="1234">
        <v>0</v>
      </c>
      <c r="E24" s="1065">
        <v>0</v>
      </c>
      <c r="F24" s="1065">
        <v>0</v>
      </c>
      <c r="G24" s="1065">
        <v>0</v>
      </c>
      <c r="H24" s="1065">
        <v>0</v>
      </c>
      <c r="I24" s="1065">
        <v>0</v>
      </c>
      <c r="J24" s="1065">
        <v>0</v>
      </c>
      <c r="K24" s="1065">
        <v>0</v>
      </c>
      <c r="L24" s="1065">
        <v>0</v>
      </c>
      <c r="M24" s="1066">
        <v>0</v>
      </c>
    </row>
    <row r="25" spans="1:13">
      <c r="A25" s="1221">
        <v>7</v>
      </c>
      <c r="B25" s="953" t="s">
        <v>475</v>
      </c>
      <c r="C25" s="1059"/>
      <c r="D25" s="1233"/>
      <c r="E25" s="964"/>
      <c r="F25" s="964"/>
      <c r="G25" s="964"/>
      <c r="H25" s="964"/>
      <c r="I25" s="964"/>
      <c r="J25" s="964"/>
      <c r="K25" s="964"/>
      <c r="L25" s="964"/>
      <c r="M25" s="1060"/>
    </row>
    <row r="26" spans="1:13">
      <c r="A26" s="1222"/>
      <c r="B26" s="956" t="s">
        <v>476</v>
      </c>
      <c r="C26" s="1061">
        <f t="shared" ref="C26:L26" si="5">C19-C21</f>
        <v>0</v>
      </c>
      <c r="D26" s="1233">
        <f t="shared" si="5"/>
        <v>-10684030.74</v>
      </c>
      <c r="E26" s="965">
        <f t="shared" si="5"/>
        <v>0</v>
      </c>
      <c r="F26" s="965">
        <f t="shared" si="5"/>
        <v>0</v>
      </c>
      <c r="G26" s="965">
        <f t="shared" si="5"/>
        <v>0</v>
      </c>
      <c r="H26" s="965">
        <f t="shared" si="5"/>
        <v>0</v>
      </c>
      <c r="I26" s="965">
        <f t="shared" si="5"/>
        <v>0</v>
      </c>
      <c r="J26" s="965">
        <f t="shared" si="5"/>
        <v>0</v>
      </c>
      <c r="K26" s="965">
        <f>K19-K21</f>
        <v>0</v>
      </c>
      <c r="L26" s="965">
        <f t="shared" si="5"/>
        <v>0</v>
      </c>
      <c r="M26" s="1062">
        <f>M19-M21</f>
        <v>0</v>
      </c>
    </row>
    <row r="27" spans="1:13">
      <c r="A27" s="1221">
        <v>8</v>
      </c>
      <c r="B27" s="953" t="s">
        <v>477</v>
      </c>
      <c r="C27" s="1059"/>
      <c r="D27" s="1233"/>
      <c r="E27" s="964"/>
      <c r="F27" s="964"/>
      <c r="G27" s="964"/>
      <c r="H27" s="964"/>
      <c r="I27" s="964"/>
      <c r="J27" s="964"/>
      <c r="K27" s="964"/>
      <c r="L27" s="964"/>
      <c r="M27" s="1060"/>
    </row>
    <row r="28" spans="1:13">
      <c r="A28" s="1221"/>
      <c r="B28" s="953" t="s">
        <v>478</v>
      </c>
      <c r="C28" s="1059"/>
      <c r="D28" s="1233"/>
      <c r="E28" s="964"/>
      <c r="F28" s="964"/>
      <c r="G28" s="964"/>
      <c r="H28" s="964"/>
      <c r="I28" s="964"/>
      <c r="J28" s="964"/>
      <c r="K28" s="964"/>
      <c r="L28" s="964"/>
      <c r="M28" s="1060"/>
    </row>
    <row r="29" spans="1:13" ht="12.75" thickBot="1">
      <c r="A29" s="1224"/>
      <c r="B29" s="1069" t="s">
        <v>479</v>
      </c>
      <c r="C29" s="1070" t="e">
        <f t="shared" ref="C29:L29" si="6">(C8+C15)/(C10+C21)</f>
        <v>#DIV/0!</v>
      </c>
      <c r="D29" s="1236">
        <f t="shared" si="6"/>
        <v>0</v>
      </c>
      <c r="E29" s="1071" t="e">
        <f t="shared" si="6"/>
        <v>#DIV/0!</v>
      </c>
      <c r="F29" s="1071" t="e">
        <f t="shared" si="6"/>
        <v>#DIV/0!</v>
      </c>
      <c r="G29" s="1071" t="e">
        <f t="shared" si="6"/>
        <v>#DIV/0!</v>
      </c>
      <c r="H29" s="1071" t="e">
        <f t="shared" si="6"/>
        <v>#DIV/0!</v>
      </c>
      <c r="I29" s="1071" t="e">
        <f t="shared" si="6"/>
        <v>#DIV/0!</v>
      </c>
      <c r="J29" s="1071" t="e">
        <f t="shared" si="6"/>
        <v>#DIV/0!</v>
      </c>
      <c r="K29" s="1071" t="e">
        <f>(K8+K15)/(K10+K21)</f>
        <v>#DIV/0!</v>
      </c>
      <c r="L29" s="1071" t="e">
        <f t="shared" si="6"/>
        <v>#DIV/0!</v>
      </c>
      <c r="M29" s="1072" t="e">
        <f>(M8+M15)/(M10+M21)</f>
        <v>#DIV/0!</v>
      </c>
    </row>
    <row r="30" spans="1:13">
      <c r="A30" s="1225"/>
      <c r="B30" s="187"/>
      <c r="C30" s="187"/>
      <c r="D30" s="1237"/>
      <c r="E30" s="187"/>
      <c r="F30" s="187"/>
      <c r="G30" s="187"/>
      <c r="H30" s="187"/>
      <c r="I30" s="187"/>
      <c r="J30" s="187"/>
      <c r="K30" s="187"/>
      <c r="L30" s="187"/>
      <c r="M30" s="187"/>
    </row>
    <row r="31" spans="1:13" ht="13.5" thickBot="1">
      <c r="A31" s="2409" t="s">
        <v>480</v>
      </c>
      <c r="B31" s="2409"/>
      <c r="C31" s="2409"/>
      <c r="D31" s="2409"/>
      <c r="E31" s="2409"/>
      <c r="F31" s="2409"/>
      <c r="G31" s="2409"/>
      <c r="H31" s="2409"/>
      <c r="I31" s="2409"/>
      <c r="J31" s="2409"/>
      <c r="K31" s="2409"/>
      <c r="L31" s="2409"/>
      <c r="M31" s="2409"/>
    </row>
    <row r="32" spans="1:13" s="1073" customFormat="1" ht="12.75">
      <c r="A32" s="1219"/>
      <c r="B32" s="1046" t="s">
        <v>481</v>
      </c>
      <c r="C32" s="1047" t="s">
        <v>482</v>
      </c>
      <c r="D32" s="1229" t="s">
        <v>448</v>
      </c>
      <c r="E32" s="1047" t="s">
        <v>376</v>
      </c>
      <c r="F32" s="1048" t="s">
        <v>483</v>
      </c>
      <c r="G32" s="1046" t="s">
        <v>449</v>
      </c>
      <c r="H32" s="1046" t="s">
        <v>484</v>
      </c>
      <c r="I32" s="1047" t="s">
        <v>451</v>
      </c>
      <c r="J32" s="1048" t="s">
        <v>452</v>
      </c>
      <c r="K32" s="1047" t="s">
        <v>453</v>
      </c>
      <c r="L32" s="1047" t="s">
        <v>454</v>
      </c>
      <c r="M32" s="1049" t="s">
        <v>454</v>
      </c>
    </row>
    <row r="33" spans="1:13" s="1073" customFormat="1" ht="13.5" thickBot="1">
      <c r="A33" s="1220"/>
      <c r="B33" s="1050"/>
      <c r="C33" s="1074" t="s">
        <v>485</v>
      </c>
      <c r="D33" s="1238" t="s">
        <v>486</v>
      </c>
      <c r="E33" s="1074"/>
      <c r="F33" s="1075"/>
      <c r="G33" s="1050"/>
      <c r="H33" s="1050" t="s">
        <v>487</v>
      </c>
      <c r="I33" s="1074"/>
      <c r="J33" s="1075"/>
      <c r="K33" s="1074" t="s">
        <v>457</v>
      </c>
      <c r="L33" s="1074"/>
      <c r="M33" s="1076"/>
    </row>
    <row r="34" spans="1:13">
      <c r="A34" s="1221"/>
      <c r="B34" s="953"/>
      <c r="C34" s="935"/>
      <c r="D34" s="1239"/>
      <c r="E34" s="935"/>
      <c r="F34" s="832"/>
      <c r="G34" s="953"/>
      <c r="H34" s="953"/>
      <c r="I34" s="935"/>
      <c r="J34" s="832"/>
      <c r="K34" s="935"/>
      <c r="L34" s="935"/>
      <c r="M34" s="1077"/>
    </row>
    <row r="35" spans="1:13">
      <c r="A35" s="1221">
        <v>1</v>
      </c>
      <c r="B35" s="953" t="s">
        <v>488</v>
      </c>
      <c r="C35" s="975">
        <v>0</v>
      </c>
      <c r="D35" s="1240">
        <f>+'PROG.II c4'!C23</f>
        <v>10684030.74</v>
      </c>
      <c r="E35" s="975">
        <v>0</v>
      </c>
      <c r="F35" s="641">
        <v>0</v>
      </c>
      <c r="G35" s="1078">
        <v>0</v>
      </c>
      <c r="H35" s="1078">
        <v>0</v>
      </c>
      <c r="I35" s="975">
        <v>0</v>
      </c>
      <c r="J35" s="641">
        <v>0</v>
      </c>
      <c r="K35" s="975">
        <v>0</v>
      </c>
      <c r="L35" s="975">
        <v>0</v>
      </c>
      <c r="M35" s="986">
        <v>0</v>
      </c>
    </row>
    <row r="36" spans="1:13">
      <c r="A36" s="1222"/>
      <c r="B36" s="956" t="s">
        <v>489</v>
      </c>
      <c r="C36" s="958"/>
      <c r="D36" s="1241"/>
      <c r="E36" s="958"/>
      <c r="F36" s="1009"/>
      <c r="G36" s="1079"/>
      <c r="H36" s="1079"/>
      <c r="I36" s="958"/>
      <c r="J36" s="957"/>
      <c r="K36" s="1080"/>
      <c r="L36" s="1080"/>
      <c r="M36" s="1081"/>
    </row>
    <row r="37" spans="1:13">
      <c r="A37" s="1221">
        <v>2</v>
      </c>
      <c r="B37" s="953" t="s">
        <v>490</v>
      </c>
      <c r="C37" s="931"/>
      <c r="D37" s="1239"/>
      <c r="E37" s="931"/>
      <c r="F37" s="998"/>
      <c r="G37" s="1082"/>
      <c r="H37" s="1082"/>
      <c r="I37" s="931"/>
      <c r="J37" s="832"/>
      <c r="K37" s="935"/>
      <c r="L37" s="935"/>
      <c r="M37" s="1077"/>
    </row>
    <row r="38" spans="1:13">
      <c r="A38" s="1222"/>
      <c r="B38" s="956" t="s">
        <v>491</v>
      </c>
      <c r="C38" s="1083">
        <f>+C23</f>
        <v>0</v>
      </c>
      <c r="D38" s="1242">
        <v>0</v>
      </c>
      <c r="E38" s="1083">
        <f>+E23</f>
        <v>0</v>
      </c>
      <c r="F38" s="1084">
        <v>0</v>
      </c>
      <c r="G38" s="1085">
        <v>0</v>
      </c>
      <c r="H38" s="1085">
        <v>0</v>
      </c>
      <c r="I38" s="1083">
        <f>+I23</f>
        <v>0</v>
      </c>
      <c r="J38" s="1084">
        <v>0</v>
      </c>
      <c r="K38" s="1083">
        <v>0</v>
      </c>
      <c r="L38" s="1083">
        <v>0</v>
      </c>
      <c r="M38" s="1086">
        <v>0</v>
      </c>
    </row>
    <row r="39" spans="1:13">
      <c r="A39" s="1221"/>
      <c r="B39" s="953"/>
      <c r="C39" s="931"/>
      <c r="D39" s="1239"/>
      <c r="E39" s="931"/>
      <c r="F39" s="998"/>
      <c r="G39" s="1082"/>
      <c r="H39" s="1082"/>
      <c r="I39" s="931"/>
      <c r="J39" s="832"/>
      <c r="K39" s="935"/>
      <c r="L39" s="935"/>
      <c r="M39" s="1077"/>
    </row>
    <row r="40" spans="1:13">
      <c r="A40" s="1221">
        <v>3</v>
      </c>
      <c r="B40" s="953" t="s">
        <v>492</v>
      </c>
      <c r="C40" s="931"/>
      <c r="D40" s="1239"/>
      <c r="E40" s="931"/>
      <c r="F40" s="998"/>
      <c r="G40" s="1082"/>
      <c r="H40" s="1082"/>
      <c r="I40" s="931"/>
      <c r="J40" s="832"/>
      <c r="K40" s="935"/>
      <c r="L40" s="935"/>
      <c r="M40" s="1077"/>
    </row>
    <row r="41" spans="1:13">
      <c r="A41" s="1222"/>
      <c r="B41" s="956" t="s">
        <v>493</v>
      </c>
      <c r="C41" s="955">
        <v>0</v>
      </c>
      <c r="D41" s="1243">
        <v>0</v>
      </c>
      <c r="E41" s="955">
        <v>0</v>
      </c>
      <c r="F41" s="1087">
        <v>0</v>
      </c>
      <c r="G41" s="1088">
        <v>0</v>
      </c>
      <c r="H41" s="1088">
        <v>0</v>
      </c>
      <c r="I41" s="955">
        <v>0</v>
      </c>
      <c r="J41" s="1088">
        <v>0</v>
      </c>
      <c r="K41" s="955">
        <v>0</v>
      </c>
      <c r="L41" s="955">
        <v>0</v>
      </c>
      <c r="M41" s="1089">
        <v>0</v>
      </c>
    </row>
    <row r="42" spans="1:13" ht="18.75" customHeight="1">
      <c r="A42" s="1226">
        <v>4</v>
      </c>
      <c r="B42" s="1090" t="s">
        <v>494</v>
      </c>
      <c r="C42" s="965">
        <f t="shared" ref="C42:M42" si="7">C35-C38+C41</f>
        <v>0</v>
      </c>
      <c r="D42" s="1244">
        <f t="shared" si="7"/>
        <v>10684030.74</v>
      </c>
      <c r="E42" s="965">
        <f t="shared" si="7"/>
        <v>0</v>
      </c>
      <c r="F42" s="1001">
        <f t="shared" si="7"/>
        <v>0</v>
      </c>
      <c r="G42" s="1091">
        <f t="shared" si="7"/>
        <v>0</v>
      </c>
      <c r="H42" s="1091">
        <f t="shared" si="7"/>
        <v>0</v>
      </c>
      <c r="I42" s="965">
        <f t="shared" si="7"/>
        <v>0</v>
      </c>
      <c r="J42" s="1001">
        <f t="shared" si="7"/>
        <v>0</v>
      </c>
      <c r="K42" s="965">
        <f t="shared" si="7"/>
        <v>0</v>
      </c>
      <c r="L42" s="965">
        <f t="shared" si="7"/>
        <v>0</v>
      </c>
      <c r="M42" s="1062">
        <f t="shared" si="7"/>
        <v>0</v>
      </c>
    </row>
    <row r="43" spans="1:13" ht="20.25" customHeight="1">
      <c r="A43" s="1226">
        <v>5</v>
      </c>
      <c r="B43" s="1090" t="s">
        <v>495</v>
      </c>
      <c r="C43" s="1065">
        <f t="shared" ref="C43:M43" si="8">C42*0.1</f>
        <v>0</v>
      </c>
      <c r="D43" s="1234">
        <f>D8*0.1</f>
        <v>0</v>
      </c>
      <c r="E43" s="1065">
        <f t="shared" si="8"/>
        <v>0</v>
      </c>
      <c r="F43" s="1065">
        <f t="shared" si="8"/>
        <v>0</v>
      </c>
      <c r="G43" s="1065">
        <f t="shared" si="8"/>
        <v>0</v>
      </c>
      <c r="H43" s="1065">
        <f t="shared" si="8"/>
        <v>0</v>
      </c>
      <c r="I43" s="1065">
        <f t="shared" si="8"/>
        <v>0</v>
      </c>
      <c r="J43" s="1065">
        <f t="shared" si="8"/>
        <v>0</v>
      </c>
      <c r="K43" s="1065">
        <f t="shared" si="8"/>
        <v>0</v>
      </c>
      <c r="L43" s="1065">
        <f t="shared" si="8"/>
        <v>0</v>
      </c>
      <c r="M43" s="1065">
        <f t="shared" si="8"/>
        <v>0</v>
      </c>
    </row>
    <row r="44" spans="1:13">
      <c r="A44" s="1221">
        <v>6</v>
      </c>
      <c r="B44" s="953" t="s">
        <v>496</v>
      </c>
      <c r="C44" s="931"/>
      <c r="D44" s="1239"/>
      <c r="E44" s="931"/>
      <c r="F44" s="998"/>
      <c r="G44" s="1082"/>
      <c r="H44" s="1082"/>
      <c r="I44" s="931"/>
      <c r="J44" s="832"/>
      <c r="K44" s="935"/>
      <c r="L44" s="935"/>
      <c r="M44" s="1077"/>
    </row>
    <row r="45" spans="1:13">
      <c r="A45" s="1221"/>
      <c r="B45" s="953" t="s">
        <v>497</v>
      </c>
      <c r="C45" s="931"/>
      <c r="D45" s="1239"/>
      <c r="E45" s="931"/>
      <c r="F45" s="998"/>
      <c r="G45" s="1082"/>
      <c r="H45" s="1082"/>
      <c r="I45" s="931"/>
      <c r="J45" s="832"/>
      <c r="K45" s="935"/>
      <c r="L45" s="935"/>
      <c r="M45" s="1077"/>
    </row>
    <row r="46" spans="1:13" ht="12.75" thickBot="1">
      <c r="A46" s="1224"/>
      <c r="B46" s="1069" t="s">
        <v>498</v>
      </c>
      <c r="C46" s="938">
        <f t="shared" ref="C46:L46" si="9">C42+C43</f>
        <v>0</v>
      </c>
      <c r="D46" s="1245">
        <f t="shared" si="9"/>
        <v>10684030.74</v>
      </c>
      <c r="E46" s="938">
        <f t="shared" si="9"/>
        <v>0</v>
      </c>
      <c r="F46" s="1092">
        <f t="shared" si="9"/>
        <v>0</v>
      </c>
      <c r="G46" s="1019">
        <f t="shared" si="9"/>
        <v>0</v>
      </c>
      <c r="H46" s="1019">
        <f t="shared" si="9"/>
        <v>0</v>
      </c>
      <c r="I46" s="938">
        <f t="shared" si="9"/>
        <v>0</v>
      </c>
      <c r="J46" s="1092">
        <f t="shared" si="9"/>
        <v>0</v>
      </c>
      <c r="K46" s="938">
        <f t="shared" si="9"/>
        <v>0</v>
      </c>
      <c r="L46" s="938">
        <f t="shared" si="9"/>
        <v>0</v>
      </c>
      <c r="M46" s="1093">
        <f>M42+M43</f>
        <v>0</v>
      </c>
    </row>
    <row r="47" spans="1:13">
      <c r="A47" s="1227"/>
      <c r="B47" s="187"/>
      <c r="C47" s="627"/>
      <c r="D47" s="1237"/>
      <c r="E47" s="627"/>
      <c r="F47" s="627"/>
      <c r="G47" s="627"/>
      <c r="H47" s="627"/>
      <c r="I47" s="627"/>
      <c r="J47" s="187"/>
      <c r="K47" s="187"/>
      <c r="L47" s="187"/>
      <c r="M47" s="187"/>
    </row>
    <row r="48" spans="1:13">
      <c r="A48" s="382"/>
    </row>
    <row r="49" spans="1:1">
      <c r="A49" s="1228" t="s">
        <v>499</v>
      </c>
    </row>
    <row r="50" spans="1:1">
      <c r="A50" s="1228" t="s">
        <v>500</v>
      </c>
    </row>
    <row r="51" spans="1:1">
      <c r="A51" s="1228"/>
    </row>
    <row r="52" spans="1:1">
      <c r="A52" s="1228" t="s">
        <v>501</v>
      </c>
    </row>
    <row r="53" spans="1:1">
      <c r="A53" s="1228" t="s">
        <v>502</v>
      </c>
    </row>
    <row r="54" spans="1:1">
      <c r="A54" s="1228" t="s">
        <v>503</v>
      </c>
    </row>
    <row r="55" spans="1:1">
      <c r="A55" s="1228"/>
    </row>
    <row r="56" spans="1:1">
      <c r="A56" s="1228" t="s">
        <v>504</v>
      </c>
    </row>
    <row r="57" spans="1:1">
      <c r="A57" s="1228"/>
    </row>
    <row r="58" spans="1:1">
      <c r="A58" s="1228"/>
    </row>
    <row r="59" spans="1:1">
      <c r="A59" s="1228"/>
    </row>
    <row r="60" spans="1:1">
      <c r="A60" s="1228"/>
    </row>
    <row r="61" spans="1:1">
      <c r="A61" s="1228"/>
    </row>
    <row r="62" spans="1:1">
      <c r="A62" s="1228"/>
    </row>
    <row r="63" spans="1:1">
      <c r="A63" s="1228"/>
    </row>
    <row r="64" spans="1:1">
      <c r="A64" s="382"/>
    </row>
    <row r="65" spans="1:1">
      <c r="A65" s="382"/>
    </row>
    <row r="66" spans="1:1">
      <c r="A66" s="382"/>
    </row>
    <row r="67" spans="1:1">
      <c r="A67" s="382"/>
    </row>
    <row r="68" spans="1:1">
      <c r="A68" s="382"/>
    </row>
    <row r="69" spans="1:1">
      <c r="A69" s="382"/>
    </row>
    <row r="70" spans="1:1">
      <c r="A70" s="382"/>
    </row>
    <row r="71" spans="1:1">
      <c r="A71" s="382"/>
    </row>
    <row r="72" spans="1:1">
      <c r="A72" s="382"/>
    </row>
    <row r="73" spans="1:1">
      <c r="A73" s="382"/>
    </row>
    <row r="74" spans="1:1">
      <c r="A74" s="382"/>
    </row>
    <row r="75" spans="1:1">
      <c r="A75" s="382"/>
    </row>
    <row r="76" spans="1:1">
      <c r="A76" s="382"/>
    </row>
    <row r="77" spans="1:1">
      <c r="A77" s="382"/>
    </row>
    <row r="78" spans="1:1">
      <c r="A78" s="382"/>
    </row>
    <row r="79" spans="1:1">
      <c r="A79" s="382"/>
    </row>
    <row r="80" spans="1:1">
      <c r="A80" s="382"/>
    </row>
    <row r="81" spans="1:1">
      <c r="A81" s="382"/>
    </row>
    <row r="82" spans="1:1">
      <c r="A82" s="382"/>
    </row>
    <row r="83" spans="1:1">
      <c r="A83" s="382"/>
    </row>
    <row r="84" spans="1:1">
      <c r="A84" s="382"/>
    </row>
    <row r="85" spans="1:1">
      <c r="A85" s="382"/>
    </row>
    <row r="86" spans="1:1">
      <c r="A86" s="382"/>
    </row>
    <row r="87" spans="1:1">
      <c r="A87" s="382"/>
    </row>
    <row r="88" spans="1:1">
      <c r="A88" s="382"/>
    </row>
    <row r="89" spans="1:1">
      <c r="A89" s="382"/>
    </row>
    <row r="90" spans="1:1">
      <c r="A90" s="382"/>
    </row>
    <row r="91" spans="1:1">
      <c r="A91" s="382"/>
    </row>
    <row r="92" spans="1:1">
      <c r="A92" s="382"/>
    </row>
    <row r="93" spans="1:1">
      <c r="A93" s="382"/>
    </row>
    <row r="94" spans="1:1">
      <c r="A94" s="382"/>
    </row>
    <row r="95" spans="1:1">
      <c r="A95" s="382"/>
    </row>
    <row r="96" spans="1:1">
      <c r="A96" s="382"/>
    </row>
    <row r="97" spans="1:1">
      <c r="A97" s="382"/>
    </row>
    <row r="98" spans="1:1">
      <c r="A98" s="382"/>
    </row>
    <row r="99" spans="1:1">
      <c r="A99" s="382"/>
    </row>
    <row r="100" spans="1:1">
      <c r="A100" s="382"/>
    </row>
    <row r="101" spans="1:1">
      <c r="A101" s="382"/>
    </row>
    <row r="102" spans="1:1">
      <c r="A102" s="382"/>
    </row>
    <row r="103" spans="1:1">
      <c r="A103" s="382"/>
    </row>
    <row r="104" spans="1:1">
      <c r="A104" s="382"/>
    </row>
    <row r="105" spans="1:1">
      <c r="A105" s="382"/>
    </row>
    <row r="106" spans="1:1">
      <c r="A106" s="382"/>
    </row>
    <row r="107" spans="1:1">
      <c r="A107" s="382"/>
    </row>
    <row r="108" spans="1:1">
      <c r="A108" s="382"/>
    </row>
    <row r="109" spans="1:1">
      <c r="A109" s="382"/>
    </row>
    <row r="110" spans="1:1">
      <c r="A110" s="382"/>
    </row>
    <row r="111" spans="1:1">
      <c r="A111" s="382"/>
    </row>
    <row r="112" spans="1:1">
      <c r="A112" s="382"/>
    </row>
    <row r="113" spans="1:1">
      <c r="A113" s="382"/>
    </row>
    <row r="114" spans="1:1">
      <c r="A114" s="382"/>
    </row>
    <row r="115" spans="1:1">
      <c r="A115" s="382"/>
    </row>
    <row r="116" spans="1:1">
      <c r="A116" s="382"/>
    </row>
    <row r="117" spans="1:1">
      <c r="A117" s="382"/>
    </row>
    <row r="118" spans="1:1">
      <c r="A118" s="382"/>
    </row>
    <row r="119" spans="1:1">
      <c r="A119" s="382"/>
    </row>
    <row r="120" spans="1:1">
      <c r="A120" s="382"/>
    </row>
    <row r="121" spans="1:1">
      <c r="A121" s="382"/>
    </row>
    <row r="122" spans="1:1">
      <c r="A122" s="382"/>
    </row>
    <row r="123" spans="1:1">
      <c r="A123" s="382"/>
    </row>
    <row r="124" spans="1:1">
      <c r="A124" s="382"/>
    </row>
    <row r="125" spans="1:1">
      <c r="A125" s="382"/>
    </row>
    <row r="126" spans="1:1">
      <c r="A126" s="382"/>
    </row>
    <row r="127" spans="1:1">
      <c r="A127" s="382"/>
    </row>
    <row r="128" spans="1:1">
      <c r="A128" s="382"/>
    </row>
    <row r="129" spans="1:1">
      <c r="A129" s="382"/>
    </row>
    <row r="130" spans="1:1">
      <c r="A130" s="382"/>
    </row>
    <row r="131" spans="1:1">
      <c r="A131" s="382"/>
    </row>
    <row r="132" spans="1:1">
      <c r="A132" s="382"/>
    </row>
  </sheetData>
  <mergeCells count="5">
    <mergeCell ref="A31:M31"/>
    <mergeCell ref="A1:M1"/>
    <mergeCell ref="A2:M2"/>
    <mergeCell ref="A3:M3"/>
    <mergeCell ref="A4:M4"/>
  </mergeCells>
  <phoneticPr fontId="52" type="noConversion"/>
  <pageMargins left="0.75" right="0.75" top="1" bottom="1" header="0" footer="0"/>
  <pageSetup orientation="portrait" horizontalDpi="360" verticalDpi="360" r:id="rId1"/>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103"/>
  <sheetViews>
    <sheetView zoomScale="75" zoomScaleNormal="75" workbookViewId="0">
      <selection sqref="A1:H8"/>
    </sheetView>
  </sheetViews>
  <sheetFormatPr baseColWidth="10" defaultRowHeight="12"/>
  <cols>
    <col min="1" max="1" width="27.375" customWidth="1"/>
    <col min="2" max="2" width="33.5" customWidth="1"/>
    <col min="3" max="3" width="20" customWidth="1"/>
    <col min="4" max="4" width="8.75" customWidth="1"/>
    <col min="5" max="5" width="5.625" customWidth="1"/>
    <col min="6" max="6" width="4.25" customWidth="1"/>
    <col min="7" max="7" width="77.25" customWidth="1"/>
    <col min="8" max="8" width="23.25" customWidth="1"/>
    <col min="9" max="9" width="17" bestFit="1" customWidth="1"/>
    <col min="10" max="10" width="14.375" customWidth="1"/>
    <col min="11" max="11" width="19.875" customWidth="1"/>
    <col min="12" max="12" width="16" bestFit="1" customWidth="1"/>
    <col min="13" max="13" width="14.875" bestFit="1" customWidth="1"/>
  </cols>
  <sheetData>
    <row r="1" spans="1:11" ht="11.1" customHeight="1" thickBot="1">
      <c r="A1" s="2413" t="s">
        <v>2146</v>
      </c>
      <c r="B1" s="2413"/>
      <c r="C1" s="2413"/>
      <c r="D1" s="2413"/>
      <c r="E1" s="2413"/>
      <c r="F1" s="2413"/>
      <c r="G1" s="2413"/>
      <c r="H1" s="2413"/>
      <c r="I1" s="3"/>
    </row>
    <row r="2" spans="1:11" ht="11.1" customHeight="1">
      <c r="A2" s="2411" t="s">
        <v>609</v>
      </c>
      <c r="B2" s="1266" t="s">
        <v>610</v>
      </c>
      <c r="C2" s="1267" t="s">
        <v>222</v>
      </c>
      <c r="D2" s="1267"/>
      <c r="E2" s="1268"/>
      <c r="F2" s="1267"/>
      <c r="G2" s="1266" t="s">
        <v>611</v>
      </c>
      <c r="H2" s="1269" t="s">
        <v>222</v>
      </c>
    </row>
    <row r="3" spans="1:11" ht="24.75" customHeight="1">
      <c r="A3" s="2412"/>
      <c r="B3" s="1270"/>
      <c r="C3" s="1271"/>
      <c r="D3" s="1272" t="s">
        <v>612</v>
      </c>
      <c r="E3" s="1273" t="s">
        <v>613</v>
      </c>
      <c r="F3" s="1272" t="s">
        <v>614</v>
      </c>
      <c r="G3" s="1270"/>
      <c r="H3" s="1274"/>
    </row>
    <row r="4" spans="1:11" ht="17.25" customHeight="1">
      <c r="A4" s="2010" t="s">
        <v>717</v>
      </c>
      <c r="B4" s="2010"/>
      <c r="C4" s="2010" t="s">
        <v>601</v>
      </c>
      <c r="D4" s="2010" t="s">
        <v>718</v>
      </c>
      <c r="E4" s="2010"/>
      <c r="F4" s="2010"/>
      <c r="G4" s="2010" t="s">
        <v>719</v>
      </c>
      <c r="H4" s="2010" t="s">
        <v>720</v>
      </c>
      <c r="I4" s="3"/>
    </row>
    <row r="5" spans="1:11" ht="17.25" hidden="1" customHeight="1">
      <c r="A5" s="1488" t="s">
        <v>1323</v>
      </c>
      <c r="B5" s="2150" t="s">
        <v>1610</v>
      </c>
      <c r="C5" s="2021">
        <f>'INGRESOS c1'!C73</f>
        <v>9317983.5800000001</v>
      </c>
      <c r="D5" s="1491" t="s">
        <v>636</v>
      </c>
      <c r="E5" s="2092" t="s">
        <v>687</v>
      </c>
      <c r="F5" s="1487"/>
      <c r="G5" s="1485" t="s">
        <v>908</v>
      </c>
      <c r="H5" s="2141">
        <f>10392320.38</f>
        <v>10392320.380000001</v>
      </c>
      <c r="I5" s="3"/>
    </row>
    <row r="6" spans="1:11" ht="15" customHeight="1">
      <c r="A6" s="1488" t="s">
        <v>1345</v>
      </c>
      <c r="B6" s="2150" t="s">
        <v>1081</v>
      </c>
      <c r="C6" s="2021">
        <f>'INGRESOS c1'!C89</f>
        <v>20000000</v>
      </c>
      <c r="D6" s="1491" t="s">
        <v>970</v>
      </c>
      <c r="E6" s="2092" t="s">
        <v>637</v>
      </c>
      <c r="F6" s="1487">
        <v>3</v>
      </c>
      <c r="G6" s="2331" t="s">
        <v>2481</v>
      </c>
      <c r="H6" s="2330">
        <v>20000000</v>
      </c>
      <c r="I6" s="29"/>
      <c r="J6" s="77"/>
      <c r="K6" s="77"/>
    </row>
    <row r="7" spans="1:11" ht="15" customHeight="1">
      <c r="A7" s="1488"/>
      <c r="B7" s="2150"/>
      <c r="C7" s="2021"/>
      <c r="D7" s="1487"/>
      <c r="E7" s="1486"/>
      <c r="F7" s="1487"/>
      <c r="G7" s="2150" t="s">
        <v>2482</v>
      </c>
      <c r="H7" s="2141">
        <v>20000000</v>
      </c>
      <c r="I7" s="29"/>
      <c r="J7" s="77"/>
      <c r="K7" s="77"/>
    </row>
    <row r="8" spans="1:11" ht="15" customHeight="1">
      <c r="A8" s="1488"/>
      <c r="B8" s="2150"/>
      <c r="C8" s="2329"/>
      <c r="D8" s="1487"/>
      <c r="E8" s="1486"/>
      <c r="F8" s="1487"/>
      <c r="G8" s="2150"/>
      <c r="H8" s="2141"/>
      <c r="I8" s="29"/>
      <c r="J8" s="77"/>
      <c r="K8" s="77"/>
    </row>
    <row r="9" spans="1:11" ht="15" customHeight="1">
      <c r="A9" s="1488"/>
      <c r="B9" s="2150"/>
      <c r="C9" s="2329"/>
      <c r="D9" s="1487"/>
      <c r="E9" s="1486"/>
      <c r="F9" s="1487"/>
      <c r="G9" s="2150"/>
      <c r="H9" s="2141"/>
      <c r="I9" s="29"/>
      <c r="J9" s="77"/>
      <c r="K9" s="77"/>
    </row>
    <row r="10" spans="1:11" ht="15" customHeight="1">
      <c r="A10" s="1488"/>
      <c r="B10" s="2150"/>
      <c r="C10" s="2329"/>
      <c r="D10" s="1487"/>
      <c r="E10" s="1486"/>
      <c r="F10" s="1487"/>
      <c r="G10" s="2150"/>
      <c r="H10" s="2141"/>
      <c r="I10" s="29"/>
      <c r="J10" s="77"/>
      <c r="K10" s="77"/>
    </row>
    <row r="11" spans="1:11" ht="15" customHeight="1">
      <c r="A11" s="1488"/>
      <c r="B11" s="2150"/>
      <c r="C11" s="2329"/>
      <c r="D11" s="1487"/>
      <c r="E11" s="1486"/>
      <c r="F11" s="1487"/>
      <c r="G11" s="2150"/>
      <c r="H11" s="2141"/>
      <c r="I11" s="29"/>
      <c r="J11" s="77"/>
      <c r="K11" s="77"/>
    </row>
    <row r="12" spans="1:11" ht="15" customHeight="1">
      <c r="A12" s="1488"/>
      <c r="B12" s="2150"/>
      <c r="C12" s="2329"/>
      <c r="D12" s="1487"/>
      <c r="E12" s="1486"/>
      <c r="F12" s="1487"/>
      <c r="G12" s="2150"/>
      <c r="H12" s="2141"/>
      <c r="I12" s="29"/>
      <c r="J12" s="77"/>
      <c r="K12" s="77"/>
    </row>
    <row r="13" spans="1:11" ht="15" customHeight="1">
      <c r="A13" s="1488"/>
      <c r="B13" s="2150"/>
      <c r="C13" s="2329"/>
      <c r="D13" s="1487"/>
      <c r="E13" s="1486"/>
      <c r="F13" s="1487"/>
      <c r="G13" s="2150"/>
      <c r="H13" s="2141"/>
      <c r="I13" s="29"/>
      <c r="J13" s="77"/>
      <c r="K13" s="77"/>
    </row>
    <row r="14" spans="1:11" ht="15" customHeight="1">
      <c r="A14" s="2012" t="s">
        <v>2016</v>
      </c>
      <c r="B14" s="1485" t="s">
        <v>2244</v>
      </c>
      <c r="C14" s="1490">
        <f>'INGRESOS c1'!C105</f>
        <v>103050000</v>
      </c>
      <c r="D14" s="1484" t="s">
        <v>970</v>
      </c>
      <c r="E14" s="1486" t="s">
        <v>1990</v>
      </c>
      <c r="F14" s="1487">
        <v>4</v>
      </c>
      <c r="G14" s="1485" t="s">
        <v>2239</v>
      </c>
      <c r="H14" s="1489">
        <v>103050000</v>
      </c>
      <c r="I14" s="29"/>
      <c r="J14" s="77"/>
      <c r="K14" s="77"/>
    </row>
    <row r="15" spans="1:11" s="334" customFormat="1" ht="15" customHeight="1">
      <c r="A15" s="1488"/>
      <c r="B15" s="1485"/>
      <c r="C15" s="1489"/>
      <c r="D15" s="1484"/>
      <c r="E15" s="1486"/>
      <c r="F15" s="1487"/>
      <c r="G15" s="1843"/>
      <c r="H15" s="1985"/>
      <c r="I15" s="2151"/>
      <c r="J15" s="2152"/>
      <c r="K15" s="2152"/>
    </row>
    <row r="16" spans="1:11" s="334" customFormat="1" ht="15" customHeight="1">
      <c r="A16" s="1488" t="s">
        <v>627</v>
      </c>
      <c r="B16" s="1485" t="s">
        <v>628</v>
      </c>
      <c r="C16" s="1489">
        <v>47364093.170000002</v>
      </c>
      <c r="D16" s="1484" t="s">
        <v>2422</v>
      </c>
      <c r="E16" s="1486" t="s">
        <v>637</v>
      </c>
      <c r="F16" s="1487"/>
      <c r="G16" s="1843" t="s">
        <v>145</v>
      </c>
      <c r="H16" s="1985">
        <f>'PROG.I c3'!C21</f>
        <v>3000000</v>
      </c>
      <c r="I16" s="2151"/>
      <c r="J16" s="2152"/>
      <c r="K16" s="2152"/>
    </row>
    <row r="17" spans="1:11" ht="15" customHeight="1">
      <c r="A17" s="1488"/>
      <c r="B17" s="1485"/>
      <c r="C17" s="1489"/>
      <c r="D17" s="1484" t="s">
        <v>2422</v>
      </c>
      <c r="E17" s="1486" t="s">
        <v>681</v>
      </c>
      <c r="F17" s="1487"/>
      <c r="G17" s="1843" t="s">
        <v>2421</v>
      </c>
      <c r="H17" s="1985">
        <f>'PROG.I c3'!C174</f>
        <v>1420922.7951</v>
      </c>
      <c r="I17" s="29"/>
      <c r="J17" s="77"/>
      <c r="K17" s="77"/>
    </row>
    <row r="18" spans="1:11" ht="15" customHeight="1">
      <c r="A18" s="1488"/>
      <c r="B18" s="1485"/>
      <c r="C18" s="1489"/>
      <c r="D18" s="1484" t="s">
        <v>636</v>
      </c>
      <c r="E18" s="1486" t="s">
        <v>2461</v>
      </c>
      <c r="F18" s="1487"/>
      <c r="G18" s="147" t="s">
        <v>2462</v>
      </c>
      <c r="H18" s="2327">
        <v>1000000</v>
      </c>
      <c r="I18" s="29"/>
      <c r="J18" s="77"/>
      <c r="K18" s="77"/>
    </row>
    <row r="19" spans="1:11" ht="15" customHeight="1">
      <c r="A19" s="1488"/>
      <c r="B19" s="1485"/>
      <c r="C19" s="1489"/>
      <c r="D19" s="1484" t="s">
        <v>636</v>
      </c>
      <c r="E19" s="1486" t="s">
        <v>2461</v>
      </c>
      <c r="F19" s="1487"/>
      <c r="G19" s="147" t="s">
        <v>2457</v>
      </c>
      <c r="H19" s="2327">
        <v>1000000</v>
      </c>
      <c r="I19" s="29"/>
      <c r="J19" s="77"/>
      <c r="K19" s="77"/>
    </row>
    <row r="20" spans="1:11" ht="15" customHeight="1">
      <c r="A20" s="1488"/>
      <c r="B20" s="1485"/>
      <c r="C20" s="1489"/>
      <c r="D20" s="1484" t="s">
        <v>636</v>
      </c>
      <c r="E20" s="1486" t="s">
        <v>2461</v>
      </c>
      <c r="F20" s="1487"/>
      <c r="G20" s="147" t="s">
        <v>2458</v>
      </c>
      <c r="H20" s="2327">
        <v>1000000</v>
      </c>
      <c r="I20" s="29"/>
      <c r="J20" s="77"/>
      <c r="K20" s="77"/>
    </row>
    <row r="21" spans="1:11" ht="15" customHeight="1">
      <c r="A21" s="1488"/>
      <c r="B21" s="1485"/>
      <c r="C21" s="1489"/>
      <c r="D21" s="1484" t="s">
        <v>636</v>
      </c>
      <c r="E21" s="1486" t="s">
        <v>2461</v>
      </c>
      <c r="F21" s="1487"/>
      <c r="G21" s="147" t="s">
        <v>2459</v>
      </c>
      <c r="H21" s="2327">
        <v>1000000</v>
      </c>
      <c r="I21" s="29"/>
      <c r="J21" s="77"/>
      <c r="K21" s="77"/>
    </row>
    <row r="22" spans="1:11" ht="15" customHeight="1">
      <c r="A22" s="1488"/>
      <c r="B22" s="1485"/>
      <c r="C22" s="1489"/>
      <c r="D22" s="1484" t="s">
        <v>636</v>
      </c>
      <c r="E22" s="1486" t="s">
        <v>2461</v>
      </c>
      <c r="F22" s="1487"/>
      <c r="G22" s="147" t="s">
        <v>2463</v>
      </c>
      <c r="H22" s="2327">
        <v>1000000</v>
      </c>
      <c r="I22" s="29"/>
      <c r="J22" s="77"/>
      <c r="K22" s="77"/>
    </row>
    <row r="23" spans="1:11" ht="15" customHeight="1">
      <c r="A23" s="1488"/>
      <c r="B23" s="1485"/>
      <c r="C23" s="1489"/>
      <c r="D23" s="1484" t="s">
        <v>636</v>
      </c>
      <c r="E23" s="1486" t="s">
        <v>2461</v>
      </c>
      <c r="F23" s="1487"/>
      <c r="G23" s="147" t="s">
        <v>2480</v>
      </c>
      <c r="H23" s="2327">
        <v>1000000</v>
      </c>
      <c r="I23" s="29"/>
      <c r="J23" s="77"/>
      <c r="K23" s="77"/>
    </row>
    <row r="24" spans="1:11" ht="15" customHeight="1">
      <c r="A24" s="1488"/>
      <c r="B24" s="1485"/>
      <c r="C24" s="1489"/>
      <c r="D24" s="1484" t="s">
        <v>636</v>
      </c>
      <c r="E24" s="1486" t="s">
        <v>2461</v>
      </c>
      <c r="F24" s="1487"/>
      <c r="G24" s="147" t="s">
        <v>2460</v>
      </c>
      <c r="H24" s="2327">
        <v>1000000</v>
      </c>
      <c r="I24" s="29"/>
      <c r="J24" s="77"/>
      <c r="K24" s="77"/>
    </row>
    <row r="25" spans="1:11" ht="15" customHeight="1">
      <c r="A25" s="1488"/>
      <c r="B25" s="1485"/>
      <c r="C25" s="1489"/>
      <c r="D25" s="1491" t="s">
        <v>636</v>
      </c>
      <c r="E25" s="2092" t="s">
        <v>687</v>
      </c>
      <c r="F25" s="1487"/>
      <c r="G25" s="1485" t="s">
        <v>908</v>
      </c>
      <c r="H25" s="1985">
        <v>3000000</v>
      </c>
      <c r="I25" s="29"/>
      <c r="J25" s="77"/>
      <c r="K25" s="77"/>
    </row>
    <row r="26" spans="1:11" ht="15" customHeight="1">
      <c r="A26" s="1488"/>
      <c r="B26" s="1485"/>
      <c r="C26" s="1489"/>
      <c r="D26" s="1484" t="s">
        <v>636</v>
      </c>
      <c r="E26" s="1486" t="s">
        <v>2105</v>
      </c>
      <c r="F26" s="1487"/>
      <c r="G26" s="1843" t="s">
        <v>2423</v>
      </c>
      <c r="H26" s="1985">
        <v>480000</v>
      </c>
      <c r="I26" s="29"/>
      <c r="J26" s="77"/>
      <c r="K26" s="77"/>
    </row>
    <row r="27" spans="1:11" ht="15" customHeight="1">
      <c r="A27" s="1488"/>
      <c r="B27" s="1485"/>
      <c r="C27" s="1489"/>
      <c r="D27" s="1484" t="s">
        <v>970</v>
      </c>
      <c r="E27" s="1486" t="s">
        <v>635</v>
      </c>
      <c r="F27" s="1487">
        <v>1</v>
      </c>
      <c r="G27" s="1843" t="s">
        <v>2451</v>
      </c>
      <c r="H27" s="1985">
        <v>5927014.7400000002</v>
      </c>
      <c r="I27" s="29"/>
      <c r="J27" s="77"/>
      <c r="K27" s="77"/>
    </row>
    <row r="28" spans="1:11" ht="15" customHeight="1">
      <c r="A28" s="1488"/>
      <c r="B28" s="1485"/>
      <c r="C28" s="1489"/>
      <c r="D28" s="1484" t="s">
        <v>970</v>
      </c>
      <c r="E28" s="1486" t="s">
        <v>681</v>
      </c>
      <c r="F28" s="1487">
        <v>1</v>
      </c>
      <c r="G28" s="1843" t="s">
        <v>2093</v>
      </c>
      <c r="H28" s="1985">
        <f>'PROG.III c5'!C73</f>
        <v>26536155.629999999</v>
      </c>
      <c r="I28" s="29"/>
      <c r="J28" s="77"/>
      <c r="K28" s="77"/>
    </row>
    <row r="29" spans="1:11" ht="15" customHeight="1">
      <c r="A29" s="1488"/>
      <c r="B29" s="1485"/>
      <c r="C29" s="1489"/>
      <c r="D29" s="1484"/>
      <c r="E29" s="1486"/>
      <c r="F29" s="1487"/>
      <c r="G29" s="1843"/>
      <c r="H29" s="1985"/>
      <c r="I29" s="29"/>
      <c r="J29" s="77"/>
      <c r="K29" s="77"/>
    </row>
    <row r="30" spans="1:11" ht="15" customHeight="1">
      <c r="A30" s="1488" t="s">
        <v>632</v>
      </c>
      <c r="B30" s="1485" t="s">
        <v>1910</v>
      </c>
      <c r="C30" s="1489">
        <v>148806.51</v>
      </c>
      <c r="D30" s="1484" t="s">
        <v>196</v>
      </c>
      <c r="E30" s="1486" t="s">
        <v>682</v>
      </c>
      <c r="F30" s="1487"/>
      <c r="G30" s="1843" t="s">
        <v>902</v>
      </c>
      <c r="H30" s="1985">
        <v>148806.51</v>
      </c>
      <c r="I30" s="29"/>
      <c r="J30" s="77"/>
      <c r="K30" s="77"/>
    </row>
    <row r="31" spans="1:11" ht="15" customHeight="1">
      <c r="A31" s="1488" t="s">
        <v>1884</v>
      </c>
      <c r="B31" s="1485" t="s">
        <v>1885</v>
      </c>
      <c r="C31" s="1489">
        <v>591186.54</v>
      </c>
      <c r="D31" s="1484" t="s">
        <v>196</v>
      </c>
      <c r="E31" s="1486" t="s">
        <v>681</v>
      </c>
      <c r="F31" s="1487"/>
      <c r="G31" s="1843" t="s">
        <v>2424</v>
      </c>
      <c r="H31" s="1985">
        <v>591186.54</v>
      </c>
      <c r="I31" s="29"/>
      <c r="J31" s="77"/>
      <c r="K31" s="77"/>
    </row>
    <row r="32" spans="1:11" ht="15" customHeight="1">
      <c r="A32" s="1488" t="s">
        <v>1886</v>
      </c>
      <c r="B32" s="1485" t="s">
        <v>1887</v>
      </c>
      <c r="C32" s="1489">
        <v>1970621.8</v>
      </c>
      <c r="D32" s="1484" t="s">
        <v>196</v>
      </c>
      <c r="E32" s="1486" t="s">
        <v>681</v>
      </c>
      <c r="F32" s="1487"/>
      <c r="G32" s="1843" t="s">
        <v>2425</v>
      </c>
      <c r="H32" s="1985">
        <v>1970621.8</v>
      </c>
      <c r="I32" s="29"/>
      <c r="J32" s="77"/>
      <c r="K32" s="77"/>
    </row>
    <row r="33" spans="1:11" ht="15" customHeight="1">
      <c r="A33" s="1488" t="s">
        <v>1888</v>
      </c>
      <c r="B33" s="1485" t="s">
        <v>1889</v>
      </c>
      <c r="C33" s="1489">
        <v>197062.18</v>
      </c>
      <c r="D33" s="1484" t="s">
        <v>196</v>
      </c>
      <c r="E33" s="1486" t="s">
        <v>681</v>
      </c>
      <c r="F33" s="1487"/>
      <c r="G33" s="1843" t="s">
        <v>2426</v>
      </c>
      <c r="H33" s="1985">
        <v>197062.18</v>
      </c>
      <c r="I33" s="29"/>
      <c r="J33" s="77"/>
      <c r="K33" s="77"/>
    </row>
    <row r="34" spans="1:11" ht="15" customHeight="1">
      <c r="A34" s="1488" t="s">
        <v>1902</v>
      </c>
      <c r="B34" s="1485" t="s">
        <v>2311</v>
      </c>
      <c r="C34" s="1489">
        <v>385300.61</v>
      </c>
      <c r="D34" s="1484" t="s">
        <v>196</v>
      </c>
      <c r="E34" s="1486" t="s">
        <v>681</v>
      </c>
      <c r="F34" s="1487"/>
      <c r="G34" s="1843" t="s">
        <v>2427</v>
      </c>
      <c r="H34" s="1985">
        <v>385300.61</v>
      </c>
      <c r="I34" s="29"/>
      <c r="J34" s="77"/>
      <c r="K34" s="77"/>
    </row>
    <row r="35" spans="1:11" ht="15" customHeight="1">
      <c r="A35" s="1488" t="s">
        <v>1905</v>
      </c>
      <c r="B35" s="1485" t="s">
        <v>1906</v>
      </c>
      <c r="C35" s="1489">
        <v>86722.1</v>
      </c>
      <c r="D35" s="1484" t="s">
        <v>196</v>
      </c>
      <c r="E35" s="1486" t="s">
        <v>681</v>
      </c>
      <c r="F35" s="1487"/>
      <c r="G35" s="1843" t="s">
        <v>2428</v>
      </c>
      <c r="H35" s="1985">
        <v>86722.1</v>
      </c>
      <c r="I35" s="29"/>
      <c r="J35" s="77"/>
      <c r="K35" s="77"/>
    </row>
    <row r="36" spans="1:11" ht="15" customHeight="1">
      <c r="A36" s="1488" t="s">
        <v>1907</v>
      </c>
      <c r="B36" s="1485" t="s">
        <v>1908</v>
      </c>
      <c r="C36" s="1489">
        <v>546349.21</v>
      </c>
      <c r="D36" s="1484" t="s">
        <v>196</v>
      </c>
      <c r="E36" s="1486" t="s">
        <v>681</v>
      </c>
      <c r="F36" s="1487"/>
      <c r="G36" s="1843" t="s">
        <v>2429</v>
      </c>
      <c r="H36" s="1985">
        <v>546349.21</v>
      </c>
      <c r="I36" s="29"/>
      <c r="J36" s="77"/>
      <c r="K36" s="77"/>
    </row>
    <row r="37" spans="1:11" ht="15" customHeight="1">
      <c r="A37" s="1488" t="s">
        <v>2192</v>
      </c>
      <c r="B37" s="1485" t="s">
        <v>1997</v>
      </c>
      <c r="C37" s="1489">
        <v>255000</v>
      </c>
      <c r="D37" s="1484" t="s">
        <v>196</v>
      </c>
      <c r="E37" s="1486" t="s">
        <v>681</v>
      </c>
      <c r="F37" s="1487"/>
      <c r="G37" s="1843" t="s">
        <v>2313</v>
      </c>
      <c r="H37" s="1489">
        <v>255000</v>
      </c>
      <c r="I37" s="29"/>
      <c r="J37" s="77"/>
      <c r="K37" s="77"/>
    </row>
    <row r="38" spans="1:11" ht="15" customHeight="1">
      <c r="A38" s="2012" t="s">
        <v>1970</v>
      </c>
      <c r="B38" s="1485" t="s">
        <v>1921</v>
      </c>
      <c r="C38" s="1490">
        <v>45931.05</v>
      </c>
      <c r="D38" s="1484" t="s">
        <v>196</v>
      </c>
      <c r="E38" s="1486" t="s">
        <v>681</v>
      </c>
      <c r="F38" s="1487"/>
      <c r="G38" s="1485" t="s">
        <v>2410</v>
      </c>
      <c r="H38" s="1489">
        <v>45931.05</v>
      </c>
      <c r="I38" s="29"/>
      <c r="J38" s="77"/>
      <c r="K38" s="77"/>
    </row>
    <row r="39" spans="1:11" ht="15" customHeight="1">
      <c r="A39" s="2012" t="s">
        <v>1913</v>
      </c>
      <c r="B39" s="1485" t="s">
        <v>1914</v>
      </c>
      <c r="C39" s="1490">
        <v>1100645.49</v>
      </c>
      <c r="D39" s="1484" t="s">
        <v>636</v>
      </c>
      <c r="E39" s="1486" t="s">
        <v>1990</v>
      </c>
      <c r="F39" s="1487"/>
      <c r="G39" s="1843" t="s">
        <v>2019</v>
      </c>
      <c r="H39" s="1985">
        <v>1100645.49</v>
      </c>
      <c r="I39" s="29"/>
      <c r="J39" s="77"/>
      <c r="K39" s="77"/>
    </row>
    <row r="40" spans="1:11" ht="15" customHeight="1">
      <c r="A40" s="2012" t="s">
        <v>1915</v>
      </c>
      <c r="B40" s="1485" t="s">
        <v>1674</v>
      </c>
      <c r="C40" s="1490">
        <v>10684030.74</v>
      </c>
      <c r="D40" s="1484" t="s">
        <v>636</v>
      </c>
      <c r="E40" s="1486" t="s">
        <v>682</v>
      </c>
      <c r="F40" s="1487"/>
      <c r="G40" s="1843" t="s">
        <v>704</v>
      </c>
      <c r="H40" s="1985">
        <v>10684030.74</v>
      </c>
      <c r="I40" s="29"/>
      <c r="J40" s="77"/>
      <c r="K40" s="77"/>
    </row>
    <row r="41" spans="1:11" ht="15" customHeight="1">
      <c r="A41" s="2012" t="s">
        <v>1922</v>
      </c>
      <c r="B41" s="1485" t="s">
        <v>1919</v>
      </c>
      <c r="C41" s="1490">
        <v>24105030.649999999</v>
      </c>
      <c r="D41" s="1491" t="s">
        <v>636</v>
      </c>
      <c r="E41" s="2092" t="s">
        <v>687</v>
      </c>
      <c r="F41" s="1487"/>
      <c r="G41" s="1485" t="s">
        <v>2431</v>
      </c>
      <c r="H41" s="1489">
        <v>24105030.649999999</v>
      </c>
      <c r="I41" s="29"/>
      <c r="J41" s="77"/>
      <c r="K41" s="77"/>
    </row>
    <row r="42" spans="1:11" ht="15" customHeight="1">
      <c r="A42" s="2012" t="s">
        <v>1969</v>
      </c>
      <c r="B42" s="1485" t="s">
        <v>2164</v>
      </c>
      <c r="C42" s="1490">
        <v>1441000</v>
      </c>
      <c r="D42" s="1491" t="s">
        <v>636</v>
      </c>
      <c r="E42" s="2092" t="s">
        <v>687</v>
      </c>
      <c r="F42" s="1487"/>
      <c r="G42" s="1485" t="s">
        <v>2430</v>
      </c>
      <c r="H42" s="1489">
        <v>1441000</v>
      </c>
      <c r="I42" s="29"/>
      <c r="J42" s="77"/>
      <c r="K42" s="77"/>
    </row>
    <row r="43" spans="1:11" ht="15" customHeight="1">
      <c r="A43" s="2012"/>
      <c r="B43" s="1485"/>
      <c r="C43" s="1490"/>
      <c r="D43" s="1491"/>
      <c r="E43" s="2092"/>
      <c r="F43" s="1487"/>
      <c r="G43" s="1485"/>
      <c r="H43" s="1489"/>
      <c r="I43" s="29"/>
      <c r="J43" s="77"/>
      <c r="K43" s="77"/>
    </row>
    <row r="44" spans="1:11" ht="15" customHeight="1">
      <c r="A44" s="1488" t="s">
        <v>1911</v>
      </c>
      <c r="B44" s="1485" t="s">
        <v>1616</v>
      </c>
      <c r="C44" s="1489">
        <v>628645469.38</v>
      </c>
      <c r="D44" s="1484" t="s">
        <v>970</v>
      </c>
      <c r="E44" s="1486" t="s">
        <v>637</v>
      </c>
      <c r="F44" s="1487" t="s">
        <v>688</v>
      </c>
      <c r="G44" s="1843" t="s">
        <v>909</v>
      </c>
      <c r="H44" s="1985">
        <v>287260965.44</v>
      </c>
      <c r="I44" s="29"/>
      <c r="J44" s="77"/>
      <c r="K44" s="77"/>
    </row>
    <row r="45" spans="1:11" ht="15" customHeight="1">
      <c r="A45" s="2012"/>
      <c r="B45" s="1485"/>
      <c r="C45" s="1490"/>
      <c r="D45" s="1484" t="s">
        <v>970</v>
      </c>
      <c r="E45" s="1486" t="s">
        <v>637</v>
      </c>
      <c r="F45" s="1487">
        <v>2</v>
      </c>
      <c r="G45" s="1843" t="s">
        <v>910</v>
      </c>
      <c r="H45" s="1985">
        <v>171384503.94024867</v>
      </c>
      <c r="I45" s="29"/>
      <c r="J45" s="77"/>
      <c r="K45" s="77"/>
    </row>
    <row r="46" spans="1:11" ht="15" customHeight="1">
      <c r="A46" s="2012"/>
      <c r="B46" s="1485"/>
      <c r="C46" s="1490"/>
      <c r="D46" s="1484" t="s">
        <v>970</v>
      </c>
      <c r="E46" s="1486" t="s">
        <v>637</v>
      </c>
      <c r="F46" s="1487" t="s">
        <v>682</v>
      </c>
      <c r="G46" s="1843" t="s">
        <v>980</v>
      </c>
      <c r="H46" s="1985">
        <v>170000000</v>
      </c>
      <c r="I46" s="29"/>
      <c r="J46" s="77"/>
      <c r="K46" s="77"/>
    </row>
    <row r="47" spans="1:11" ht="15" customHeight="1">
      <c r="A47" s="2012"/>
      <c r="B47" s="1485"/>
      <c r="C47" s="1490"/>
      <c r="D47" s="1484"/>
      <c r="E47" s="1486"/>
      <c r="F47" s="1487"/>
      <c r="G47" s="1843"/>
      <c r="H47" s="1985"/>
      <c r="I47" s="29"/>
      <c r="J47" s="77"/>
      <c r="K47" s="77"/>
    </row>
    <row r="48" spans="1:11" ht="15" customHeight="1">
      <c r="A48" s="1488" t="s">
        <v>1900</v>
      </c>
      <c r="B48" s="1485" t="s">
        <v>1901</v>
      </c>
      <c r="C48" s="1489">
        <v>20946484.149999999</v>
      </c>
      <c r="D48" s="1484" t="s">
        <v>970</v>
      </c>
      <c r="E48" s="1486" t="s">
        <v>637</v>
      </c>
      <c r="F48" s="1487">
        <v>5</v>
      </c>
      <c r="G48" s="1843" t="s">
        <v>2238</v>
      </c>
      <c r="H48" s="1985">
        <v>20946484.149999999</v>
      </c>
      <c r="I48" s="29"/>
      <c r="J48" s="77"/>
      <c r="K48" s="77"/>
    </row>
    <row r="49" spans="1:11" ht="15" customHeight="1">
      <c r="A49" s="2012" t="s">
        <v>1996</v>
      </c>
      <c r="B49" s="1485" t="s">
        <v>1995</v>
      </c>
      <c r="C49" s="1490">
        <v>215720995</v>
      </c>
      <c r="D49" s="1484" t="s">
        <v>970</v>
      </c>
      <c r="E49" s="1486" t="s">
        <v>1676</v>
      </c>
      <c r="F49" s="1487">
        <v>2</v>
      </c>
      <c r="G49" s="1843" t="s">
        <v>2011</v>
      </c>
      <c r="H49" s="1489">
        <v>215720995</v>
      </c>
      <c r="I49" s="29"/>
      <c r="J49" s="77"/>
      <c r="K49" s="77"/>
    </row>
    <row r="50" spans="1:11" ht="15" customHeight="1">
      <c r="A50" s="2012"/>
      <c r="B50" s="1485"/>
      <c r="C50" s="1490"/>
      <c r="D50" s="1484"/>
      <c r="E50" s="1486"/>
      <c r="F50" s="1487"/>
      <c r="G50" s="1843"/>
      <c r="H50" s="1489"/>
      <c r="I50" s="29"/>
      <c r="J50" s="77"/>
      <c r="K50" s="77"/>
    </row>
    <row r="51" spans="1:11" ht="15" customHeight="1">
      <c r="A51" s="2012" t="s">
        <v>1894</v>
      </c>
      <c r="B51" s="1485" t="s">
        <v>1895</v>
      </c>
      <c r="C51" s="1489">
        <v>21113115.870000001</v>
      </c>
      <c r="D51" s="1484" t="s">
        <v>970</v>
      </c>
      <c r="E51" s="1486" t="s">
        <v>1676</v>
      </c>
      <c r="F51" s="1487">
        <v>11</v>
      </c>
      <c r="G51" s="1843" t="s">
        <v>2420</v>
      </c>
      <c r="H51" s="1489">
        <v>4000000</v>
      </c>
      <c r="I51" s="29"/>
      <c r="J51" s="77"/>
      <c r="K51" s="77"/>
    </row>
    <row r="52" spans="1:11" ht="15" customHeight="1">
      <c r="A52" s="2012"/>
      <c r="B52" s="1485"/>
      <c r="C52" s="1490"/>
      <c r="D52" s="1484" t="s">
        <v>970</v>
      </c>
      <c r="E52" s="1486" t="s">
        <v>1676</v>
      </c>
      <c r="F52" s="1487">
        <v>12</v>
      </c>
      <c r="G52" s="1843" t="s">
        <v>2464</v>
      </c>
      <c r="H52" s="1489">
        <v>1800000</v>
      </c>
      <c r="I52" s="29"/>
      <c r="J52" s="77"/>
      <c r="K52" s="77"/>
    </row>
    <row r="53" spans="1:11" ht="15" customHeight="1">
      <c r="A53" s="2012"/>
      <c r="B53" s="1485"/>
      <c r="C53" s="1490"/>
      <c r="D53" s="1484" t="s">
        <v>970</v>
      </c>
      <c r="E53" s="1486" t="s">
        <v>1676</v>
      </c>
      <c r="F53" s="1487">
        <v>13</v>
      </c>
      <c r="G53" s="1843" t="s">
        <v>2452</v>
      </c>
      <c r="H53" s="1489">
        <v>1800000</v>
      </c>
      <c r="I53" s="29"/>
      <c r="J53" s="77"/>
      <c r="K53" s="77"/>
    </row>
    <row r="54" spans="1:11" ht="15" customHeight="1">
      <c r="A54" s="2012"/>
      <c r="B54" s="1485"/>
      <c r="C54" s="1490"/>
      <c r="D54" s="1484" t="s">
        <v>970</v>
      </c>
      <c r="E54" s="1486" t="s">
        <v>1676</v>
      </c>
      <c r="F54" s="1487">
        <v>14</v>
      </c>
      <c r="G54" s="1843" t="s">
        <v>2466</v>
      </c>
      <c r="H54" s="1489">
        <v>700000</v>
      </c>
      <c r="I54" s="29"/>
      <c r="J54" s="77"/>
      <c r="K54" s="77"/>
    </row>
    <row r="55" spans="1:11" ht="15" customHeight="1">
      <c r="A55" s="2012"/>
      <c r="B55" s="1485"/>
      <c r="C55" s="1490"/>
      <c r="D55" s="1484" t="s">
        <v>970</v>
      </c>
      <c r="E55" s="1486" t="s">
        <v>1676</v>
      </c>
      <c r="F55" s="1487">
        <v>15</v>
      </c>
      <c r="G55" s="1843" t="s">
        <v>2453</v>
      </c>
      <c r="H55" s="1489">
        <v>800000</v>
      </c>
      <c r="I55" s="29"/>
      <c r="J55" s="77"/>
      <c r="K55" s="77"/>
    </row>
    <row r="56" spans="1:11" ht="15" customHeight="1">
      <c r="A56" s="2012"/>
      <c r="B56" s="1485"/>
      <c r="C56" s="1490"/>
      <c r="D56" s="1484" t="s">
        <v>970</v>
      </c>
      <c r="E56" s="1486" t="s">
        <v>1676</v>
      </c>
      <c r="F56" s="1487">
        <v>16</v>
      </c>
      <c r="G56" s="1843" t="s">
        <v>2454</v>
      </c>
      <c r="H56" s="1489">
        <v>800000</v>
      </c>
      <c r="I56" s="29"/>
      <c r="J56" s="77"/>
      <c r="K56" s="77"/>
    </row>
    <row r="57" spans="1:11" ht="15" customHeight="1">
      <c r="A57" s="2012"/>
      <c r="B57" s="1485"/>
      <c r="C57" s="1490"/>
      <c r="D57" s="1484" t="s">
        <v>970</v>
      </c>
      <c r="E57" s="1486" t="s">
        <v>1676</v>
      </c>
      <c r="F57" s="1487">
        <v>17</v>
      </c>
      <c r="G57" s="1843" t="s">
        <v>2455</v>
      </c>
      <c r="H57" s="1489">
        <v>800000</v>
      </c>
      <c r="I57" s="29"/>
      <c r="J57" s="77"/>
      <c r="K57" s="77"/>
    </row>
    <row r="58" spans="1:11" ht="15" customHeight="1">
      <c r="A58" s="2012"/>
      <c r="B58" s="1485"/>
      <c r="C58" s="1490"/>
      <c r="D58" s="1484" t="s">
        <v>970</v>
      </c>
      <c r="E58" s="1486" t="s">
        <v>1676</v>
      </c>
      <c r="F58" s="1487">
        <v>18</v>
      </c>
      <c r="G58" s="1843" t="s">
        <v>2456</v>
      </c>
      <c r="H58" s="1489">
        <v>10413115.869999999</v>
      </c>
      <c r="I58" s="29"/>
      <c r="J58" s="77"/>
      <c r="K58" s="77"/>
    </row>
    <row r="59" spans="1:11" ht="15" customHeight="1">
      <c r="A59" s="2012"/>
      <c r="B59" s="1485"/>
      <c r="C59" s="1490"/>
      <c r="D59" s="1484"/>
      <c r="E59" s="1486"/>
      <c r="F59" s="1487"/>
      <c r="G59" s="1843"/>
      <c r="H59" s="1489"/>
      <c r="I59" s="29"/>
      <c r="J59" s="77"/>
      <c r="K59" s="77"/>
    </row>
    <row r="60" spans="1:11" ht="15" customHeight="1">
      <c r="A60" s="2012" t="s">
        <v>1916</v>
      </c>
      <c r="B60" s="1485" t="s">
        <v>2147</v>
      </c>
      <c r="C60" s="1490">
        <v>482947.43</v>
      </c>
      <c r="D60" s="1484" t="s">
        <v>970</v>
      </c>
      <c r="E60" s="1486" t="s">
        <v>1676</v>
      </c>
      <c r="F60" s="1487"/>
      <c r="G60" s="1843" t="s">
        <v>2136</v>
      </c>
      <c r="H60" s="1985">
        <v>51008.11</v>
      </c>
      <c r="I60" s="29"/>
      <c r="J60" s="77"/>
      <c r="K60" s="77"/>
    </row>
    <row r="61" spans="1:11" ht="15" customHeight="1">
      <c r="A61" s="2012"/>
      <c r="B61" s="1485"/>
      <c r="C61" s="1490"/>
      <c r="D61" s="1484" t="s">
        <v>970</v>
      </c>
      <c r="E61" s="1486" t="s">
        <v>1676</v>
      </c>
      <c r="F61" s="1487"/>
      <c r="G61" s="1843" t="s">
        <v>2135</v>
      </c>
      <c r="H61" s="1985">
        <v>51008.1</v>
      </c>
      <c r="I61" s="29"/>
      <c r="J61" s="77"/>
      <c r="K61" s="77"/>
    </row>
    <row r="62" spans="1:11" ht="15" customHeight="1">
      <c r="A62" s="2012"/>
      <c r="B62" s="1485"/>
      <c r="C62" s="1490"/>
      <c r="D62" s="1484" t="s">
        <v>970</v>
      </c>
      <c r="E62" s="1486" t="s">
        <v>1676</v>
      </c>
      <c r="F62" s="1487"/>
      <c r="G62" s="1843" t="s">
        <v>2134</v>
      </c>
      <c r="H62" s="1985">
        <v>51008.11</v>
      </c>
      <c r="I62" s="29"/>
      <c r="J62" s="77"/>
      <c r="K62" s="77"/>
    </row>
    <row r="63" spans="1:11" ht="15" customHeight="1">
      <c r="A63" s="2012"/>
      <c r="B63" s="1485"/>
      <c r="C63" s="1490"/>
      <c r="D63" s="1491" t="s">
        <v>970</v>
      </c>
      <c r="E63" s="2092" t="s">
        <v>1676</v>
      </c>
      <c r="F63" s="1487"/>
      <c r="G63" s="1843" t="s">
        <v>2131</v>
      </c>
      <c r="H63" s="1985">
        <v>51008.11</v>
      </c>
      <c r="I63" s="29"/>
      <c r="J63" s="77"/>
      <c r="K63" s="77"/>
    </row>
    <row r="64" spans="1:11" ht="15" customHeight="1">
      <c r="A64" s="2012"/>
      <c r="B64" s="1485"/>
      <c r="C64" s="1490"/>
      <c r="D64" s="1491" t="s">
        <v>970</v>
      </c>
      <c r="E64" s="2092" t="s">
        <v>1990</v>
      </c>
      <c r="F64" s="1487"/>
      <c r="G64" s="1843" t="s">
        <v>2144</v>
      </c>
      <c r="H64" s="1985">
        <v>278915</v>
      </c>
      <c r="I64" s="29"/>
      <c r="J64" s="77"/>
      <c r="K64" s="77"/>
    </row>
    <row r="65" spans="1:11" ht="15" customHeight="1">
      <c r="A65" s="2012"/>
      <c r="B65" s="1485"/>
      <c r="C65" s="1490"/>
      <c r="D65" s="1491"/>
      <c r="E65" s="2092"/>
      <c r="F65" s="1487"/>
      <c r="G65" s="1843"/>
      <c r="H65" s="1985"/>
      <c r="I65" s="29"/>
      <c r="J65" s="77"/>
      <c r="K65" s="77"/>
    </row>
    <row r="66" spans="1:11" ht="15" customHeight="1">
      <c r="A66" s="2012" t="s">
        <v>2190</v>
      </c>
      <c r="B66" s="1485" t="s">
        <v>1994</v>
      </c>
      <c r="C66" s="1490">
        <v>11000000</v>
      </c>
      <c r="D66" s="1484" t="s">
        <v>970</v>
      </c>
      <c r="E66" s="1486" t="s">
        <v>1990</v>
      </c>
      <c r="F66" s="1487">
        <v>4</v>
      </c>
      <c r="G66" s="1843" t="s">
        <v>2020</v>
      </c>
      <c r="H66" s="1985">
        <v>11000000</v>
      </c>
      <c r="I66" s="29"/>
      <c r="J66" s="77"/>
      <c r="K66" s="77"/>
    </row>
    <row r="67" spans="1:11" ht="15" customHeight="1">
      <c r="A67" s="2012" t="s">
        <v>1918</v>
      </c>
      <c r="B67" s="1485" t="s">
        <v>2316</v>
      </c>
      <c r="C67" s="1490">
        <v>3107723.15</v>
      </c>
      <c r="D67" s="1484" t="s">
        <v>970</v>
      </c>
      <c r="E67" s="1486" t="s">
        <v>1990</v>
      </c>
      <c r="F67" s="1487">
        <v>5</v>
      </c>
      <c r="G67" s="1843" t="s">
        <v>2315</v>
      </c>
      <c r="H67" s="1985">
        <v>3107723.15</v>
      </c>
      <c r="I67" s="29"/>
      <c r="J67" s="77"/>
      <c r="K67" s="77"/>
    </row>
    <row r="68" spans="1:11" ht="15" customHeight="1">
      <c r="A68" s="2012"/>
      <c r="B68" s="1485"/>
      <c r="C68" s="1490"/>
      <c r="D68" s="1491"/>
      <c r="E68" s="2092"/>
      <c r="F68" s="1487"/>
      <c r="G68" s="1485"/>
      <c r="H68" s="1489"/>
      <c r="I68" s="29"/>
      <c r="J68" s="77"/>
      <c r="K68" s="77"/>
    </row>
    <row r="69" spans="1:11" ht="16.5" customHeight="1">
      <c r="A69" s="2012"/>
      <c r="B69" s="1485"/>
      <c r="C69" s="1490"/>
      <c r="D69" s="1491"/>
      <c r="E69" s="2092"/>
      <c r="F69" s="1487"/>
      <c r="G69" s="1485"/>
      <c r="H69" s="1489"/>
      <c r="I69" s="29"/>
      <c r="J69" s="77"/>
      <c r="K69" s="77"/>
    </row>
    <row r="70" spans="1:11" ht="16.5" customHeight="1">
      <c r="A70" s="2012"/>
      <c r="B70" s="1485"/>
      <c r="C70" s="1490"/>
      <c r="D70" s="1491"/>
      <c r="E70" s="2092"/>
      <c r="F70" s="1487"/>
      <c r="G70" s="1485"/>
      <c r="H70" s="1489"/>
      <c r="I70" s="29"/>
      <c r="J70" s="77"/>
      <c r="K70" s="77"/>
    </row>
    <row r="71" spans="1:11" ht="15" customHeight="1">
      <c r="A71" s="1488"/>
      <c r="B71" s="1485"/>
      <c r="C71" s="1489"/>
      <c r="D71" s="1491"/>
      <c r="E71" s="2092"/>
      <c r="F71" s="1487"/>
      <c r="G71" s="1843"/>
      <c r="H71" s="1985"/>
      <c r="I71" s="29"/>
      <c r="J71" s="77"/>
      <c r="K71" s="77"/>
    </row>
    <row r="72" spans="1:11" ht="15" customHeight="1">
      <c r="A72" s="1488"/>
      <c r="B72" s="1485"/>
      <c r="C72" s="1489"/>
      <c r="D72" s="1491"/>
      <c r="E72" s="2092"/>
      <c r="F72" s="1487"/>
      <c r="G72" s="1843"/>
      <c r="H72" s="1985"/>
      <c r="I72" s="29"/>
      <c r="J72" s="77"/>
      <c r="K72" s="77"/>
    </row>
    <row r="73" spans="1:11" ht="15" hidden="1" customHeight="1">
      <c r="A73" s="1488"/>
      <c r="B73" s="1485"/>
      <c r="C73" s="1489"/>
      <c r="D73" s="1491"/>
      <c r="E73" s="2092"/>
      <c r="F73" s="1487"/>
      <c r="G73" s="1843"/>
      <c r="H73" s="1985"/>
      <c r="I73" s="29"/>
      <c r="J73" s="77"/>
      <c r="K73" s="77"/>
    </row>
    <row r="74" spans="1:11" ht="15" customHeight="1">
      <c r="A74" s="1488"/>
      <c r="B74" s="2013"/>
      <c r="C74" s="1490"/>
      <c r="D74" s="1574"/>
      <c r="E74" s="1486"/>
      <c r="F74" s="1487"/>
      <c r="G74" s="2022"/>
      <c r="H74" s="2021"/>
      <c r="I74" s="29"/>
      <c r="J74" s="77"/>
      <c r="K74" s="77"/>
    </row>
    <row r="75" spans="1:11" ht="21" customHeight="1" thickBot="1">
      <c r="A75" s="1275"/>
      <c r="B75" s="1492"/>
      <c r="C75" s="1276">
        <f>SUM(C5:C74)</f>
        <v>1122306498.6099999</v>
      </c>
      <c r="D75" s="1493"/>
      <c r="E75" s="1494"/>
      <c r="F75" s="1493"/>
      <c r="G75" s="1492"/>
      <c r="H75" s="1276">
        <f>SUM(H5:H74)</f>
        <v>1143380835.4053481</v>
      </c>
      <c r="I75" s="29">
        <f>+C75-H75</f>
        <v>-21074336.795348167</v>
      </c>
      <c r="J75" s="77">
        <f>H75-'OBJETO GASTO c2'!G4</f>
        <v>21074336.799999475</v>
      </c>
      <c r="K75" s="77"/>
    </row>
    <row r="76" spans="1:11" ht="12" customHeight="1">
      <c r="A76" s="2414" t="s">
        <v>656</v>
      </c>
      <c r="B76" s="2414"/>
      <c r="C76" s="2414"/>
      <c r="D76" s="2414"/>
      <c r="E76" s="2414"/>
      <c r="F76" s="2414"/>
      <c r="G76" s="2414"/>
      <c r="H76" s="2414"/>
      <c r="I76" s="29"/>
      <c r="J76" s="77"/>
      <c r="K76" s="77"/>
    </row>
    <row r="77" spans="1:11" ht="12" customHeight="1" thickBot="1">
      <c r="A77" s="224"/>
      <c r="C77" s="305"/>
      <c r="D77" s="305"/>
      <c r="E77" s="87"/>
      <c r="F77" s="305"/>
      <c r="H77" s="305"/>
      <c r="I77" s="29"/>
      <c r="J77" s="77"/>
      <c r="K77" s="77"/>
    </row>
    <row r="78" spans="1:11" ht="49.5" customHeight="1" thickBot="1">
      <c r="A78" s="2415" t="s">
        <v>572</v>
      </c>
      <c r="B78" s="2416"/>
      <c r="C78" s="2416"/>
      <c r="D78" s="2416"/>
      <c r="E78" s="2416"/>
      <c r="F78" s="2416"/>
      <c r="G78" s="2416"/>
      <c r="H78" s="2417"/>
      <c r="I78" s="29"/>
      <c r="J78" s="77"/>
      <c r="K78" s="77"/>
    </row>
    <row r="79" spans="1:11" ht="12" customHeight="1">
      <c r="A79" s="1277"/>
      <c r="B79" s="1278"/>
      <c r="C79" s="1278"/>
      <c r="D79" s="1278"/>
      <c r="E79" s="1279"/>
      <c r="F79" s="1278"/>
      <c r="G79" s="1278"/>
      <c r="H79" s="1278"/>
      <c r="I79" s="29"/>
      <c r="J79" s="77"/>
      <c r="K79" s="77"/>
    </row>
    <row r="80" spans="1:11" ht="12" customHeight="1">
      <c r="A80" s="1280" t="s">
        <v>657</v>
      </c>
      <c r="B80" s="140"/>
      <c r="C80" s="1023"/>
      <c r="D80" s="1023"/>
      <c r="E80" s="1281"/>
      <c r="F80" s="1023"/>
      <c r="G80" s="140"/>
      <c r="H80" s="1023"/>
      <c r="I80" s="29"/>
      <c r="J80" s="77"/>
      <c r="K80" s="77"/>
    </row>
    <row r="81" spans="1:9" ht="15.75" customHeight="1" thickBot="1">
      <c r="A81" s="2413" t="s">
        <v>1967</v>
      </c>
      <c r="B81" s="2413"/>
      <c r="C81" s="2413"/>
      <c r="D81" s="2413"/>
      <c r="E81" s="2413"/>
      <c r="F81" s="2413"/>
      <c r="G81" s="2413"/>
      <c r="H81" s="2413"/>
      <c r="I81" s="3"/>
    </row>
    <row r="82" spans="1:9" ht="11.1" customHeight="1">
      <c r="A82" s="2411" t="s">
        <v>609</v>
      </c>
      <c r="B82" s="1266" t="s">
        <v>610</v>
      </c>
      <c r="C82" s="1267" t="s">
        <v>222</v>
      </c>
      <c r="D82" s="1267"/>
      <c r="E82" s="1268"/>
      <c r="F82" s="1267"/>
      <c r="G82" s="1266" t="s">
        <v>611</v>
      </c>
      <c r="H82" s="1269" t="s">
        <v>222</v>
      </c>
    </row>
    <row r="83" spans="1:9" ht="24.75" customHeight="1">
      <c r="A83" s="2412"/>
      <c r="B83" s="1270"/>
      <c r="C83" s="1271"/>
      <c r="D83" s="1272" t="s">
        <v>612</v>
      </c>
      <c r="E83" s="1273" t="s">
        <v>613</v>
      </c>
      <c r="F83" s="1272" t="s">
        <v>614</v>
      </c>
      <c r="G83" s="1270"/>
      <c r="H83" s="1274"/>
    </row>
    <row r="84" spans="1:9" ht="12.75">
      <c r="A84" s="1987" t="s">
        <v>1957</v>
      </c>
      <c r="B84" s="1485" t="s">
        <v>1958</v>
      </c>
      <c r="C84" s="1489">
        <v>0</v>
      </c>
      <c r="D84" s="1574" t="s">
        <v>970</v>
      </c>
      <c r="E84" s="1575" t="s">
        <v>635</v>
      </c>
      <c r="F84" s="1487">
        <v>3</v>
      </c>
      <c r="G84" s="1843" t="s">
        <v>1959</v>
      </c>
      <c r="H84" s="1984">
        <v>0</v>
      </c>
    </row>
    <row r="85" spans="1:9" ht="12.75">
      <c r="A85" s="1488" t="s">
        <v>1345</v>
      </c>
      <c r="B85" s="1485" t="s">
        <v>1081</v>
      </c>
      <c r="C85" s="1489">
        <v>14395418.640000001</v>
      </c>
      <c r="D85" s="1484" t="s">
        <v>970</v>
      </c>
      <c r="E85" s="1486" t="s">
        <v>637</v>
      </c>
      <c r="F85" s="1487">
        <v>1</v>
      </c>
      <c r="G85" s="1843" t="s">
        <v>655</v>
      </c>
      <c r="H85" s="1985">
        <v>14395418.640000001</v>
      </c>
    </row>
    <row r="86" spans="1:9" ht="12.75">
      <c r="A86" s="1987" t="s">
        <v>1323</v>
      </c>
      <c r="B86" s="1485" t="s">
        <v>1965</v>
      </c>
      <c r="C86" s="1489">
        <v>2389731</v>
      </c>
      <c r="D86" s="1484" t="s">
        <v>636</v>
      </c>
      <c r="E86" s="1486" t="s">
        <v>687</v>
      </c>
      <c r="F86" s="1487"/>
      <c r="G86" s="1843" t="s">
        <v>908</v>
      </c>
      <c r="H86" s="1984">
        <v>2389731</v>
      </c>
    </row>
    <row r="87" spans="1:9" ht="12.75">
      <c r="A87" s="1488" t="s">
        <v>1342</v>
      </c>
      <c r="B87" s="1488" t="s">
        <v>1966</v>
      </c>
      <c r="C87" s="1489">
        <v>110648871</v>
      </c>
      <c r="D87" s="1574" t="s">
        <v>1675</v>
      </c>
      <c r="E87" s="1575" t="s">
        <v>635</v>
      </c>
      <c r="F87" s="1487">
        <v>1</v>
      </c>
      <c r="G87" s="1843" t="s">
        <v>1829</v>
      </c>
      <c r="H87" s="1489">
        <v>2250000</v>
      </c>
    </row>
    <row r="88" spans="1:9" ht="12.75">
      <c r="A88" s="1488"/>
      <c r="B88" s="1488"/>
      <c r="C88" s="1489"/>
      <c r="D88" s="1574"/>
      <c r="E88" s="1575" t="s">
        <v>635</v>
      </c>
      <c r="F88" s="1487">
        <v>2</v>
      </c>
      <c r="G88" s="1843" t="s">
        <v>1830</v>
      </c>
      <c r="H88" s="1489">
        <v>6074840</v>
      </c>
    </row>
    <row r="89" spans="1:9" ht="12.75">
      <c r="A89" s="1488"/>
      <c r="B89" s="1488"/>
      <c r="C89" s="1489"/>
      <c r="D89" s="1574"/>
      <c r="E89" s="1575" t="s">
        <v>635</v>
      </c>
      <c r="F89" s="1487">
        <v>3</v>
      </c>
      <c r="G89" s="1843" t="s">
        <v>1831</v>
      </c>
      <c r="H89" s="1489">
        <v>17671961</v>
      </c>
    </row>
    <row r="90" spans="1:9" ht="12.75">
      <c r="A90" s="1488"/>
      <c r="B90" s="1488"/>
      <c r="C90" s="1489"/>
      <c r="D90" s="1574"/>
      <c r="E90" s="1575" t="s">
        <v>635</v>
      </c>
      <c r="F90" s="1487">
        <v>4</v>
      </c>
      <c r="G90" s="1843" t="s">
        <v>1832</v>
      </c>
      <c r="H90" s="1489">
        <v>6074841</v>
      </c>
    </row>
    <row r="91" spans="1:9" ht="12.75">
      <c r="A91" s="1488"/>
      <c r="B91" s="1488"/>
      <c r="C91" s="1489"/>
      <c r="D91" s="1574"/>
      <c r="E91" s="1575" t="s">
        <v>635</v>
      </c>
      <c r="F91" s="1487">
        <v>5</v>
      </c>
      <c r="G91" s="1843" t="s">
        <v>1833</v>
      </c>
      <c r="H91" s="1489">
        <v>1500000</v>
      </c>
    </row>
    <row r="92" spans="1:9" ht="12.75">
      <c r="A92" s="1488"/>
      <c r="B92" s="1488"/>
      <c r="C92" s="1489"/>
      <c r="D92" s="1574"/>
      <c r="E92" s="1575" t="s">
        <v>635</v>
      </c>
      <c r="F92" s="1487">
        <v>6</v>
      </c>
      <c r="G92" s="1843" t="s">
        <v>1834</v>
      </c>
      <c r="H92" s="1489">
        <v>2250000</v>
      </c>
    </row>
    <row r="93" spans="1:9" ht="12.75">
      <c r="A93" s="1488"/>
      <c r="B93" s="1488"/>
      <c r="C93" s="1489"/>
      <c r="D93" s="1574"/>
      <c r="E93" s="1575" t="s">
        <v>635</v>
      </c>
      <c r="F93" s="1487">
        <v>7</v>
      </c>
      <c r="G93" s="1843" t="s">
        <v>1835</v>
      </c>
      <c r="H93" s="1489">
        <v>6074840</v>
      </c>
    </row>
    <row r="94" spans="1:9" ht="12.75">
      <c r="A94" s="1488"/>
      <c r="B94" s="1488"/>
      <c r="C94" s="1489"/>
      <c r="D94" s="1574"/>
      <c r="E94" s="1575" t="s">
        <v>635</v>
      </c>
      <c r="F94" s="1487">
        <v>8</v>
      </c>
      <c r="G94" s="1485" t="s">
        <v>1836</v>
      </c>
      <c r="H94" s="1489">
        <v>6074840</v>
      </c>
    </row>
    <row r="95" spans="1:9" ht="12.75">
      <c r="A95" s="1488"/>
      <c r="B95" s="1488"/>
      <c r="C95" s="1489"/>
      <c r="D95" s="1574"/>
      <c r="E95" s="1575" t="s">
        <v>637</v>
      </c>
      <c r="F95" s="1487">
        <v>1</v>
      </c>
      <c r="G95" s="1485" t="s">
        <v>1826</v>
      </c>
      <c r="H95" s="1489">
        <v>10938298</v>
      </c>
    </row>
    <row r="96" spans="1:9" ht="12.75">
      <c r="A96" s="1488"/>
      <c r="B96" s="1488"/>
      <c r="C96" s="1489"/>
      <c r="D96" s="1574"/>
      <c r="E96" s="1575" t="s">
        <v>654</v>
      </c>
      <c r="F96" s="1487">
        <v>1</v>
      </c>
      <c r="G96" s="1485" t="s">
        <v>1827</v>
      </c>
      <c r="H96" s="1489">
        <v>3138931</v>
      </c>
    </row>
    <row r="97" spans="1:8" ht="12.75">
      <c r="A97" s="1488"/>
      <c r="B97" s="1488"/>
      <c r="C97" s="1489"/>
      <c r="D97" s="1574"/>
      <c r="E97" s="1575" t="s">
        <v>654</v>
      </c>
      <c r="F97" s="1487">
        <v>2</v>
      </c>
      <c r="G97" s="1485" t="s">
        <v>1828</v>
      </c>
      <c r="H97" s="1489">
        <v>2250000</v>
      </c>
    </row>
    <row r="98" spans="1:8" ht="12.75">
      <c r="A98" s="1488"/>
      <c r="B98" s="1488"/>
      <c r="C98" s="1489"/>
      <c r="D98" s="1574"/>
      <c r="E98" s="1575" t="s">
        <v>1676</v>
      </c>
      <c r="F98" s="1487">
        <v>13</v>
      </c>
      <c r="G98" s="1485" t="s">
        <v>1822</v>
      </c>
      <c r="H98" s="1489">
        <v>2250000</v>
      </c>
    </row>
    <row r="99" spans="1:8" ht="12.75">
      <c r="A99" s="1488"/>
      <c r="B99" s="1488"/>
      <c r="C99" s="1489"/>
      <c r="D99" s="1574"/>
      <c r="E99" s="1575" t="s">
        <v>1676</v>
      </c>
      <c r="F99" s="1487">
        <v>14</v>
      </c>
      <c r="G99" s="1485" t="s">
        <v>1823</v>
      </c>
      <c r="H99" s="1489">
        <v>2000000</v>
      </c>
    </row>
    <row r="100" spans="1:8" ht="12.75">
      <c r="A100" s="1488"/>
      <c r="B100" s="1488"/>
      <c r="C100" s="1489"/>
      <c r="D100" s="1574"/>
      <c r="E100" s="1575" t="s">
        <v>1676</v>
      </c>
      <c r="F100" s="1487">
        <v>15</v>
      </c>
      <c r="G100" s="1485" t="s">
        <v>1825</v>
      </c>
      <c r="H100" s="1489">
        <v>7500000</v>
      </c>
    </row>
    <row r="101" spans="1:8" ht="12.75">
      <c r="A101" s="1488"/>
      <c r="B101" s="1488"/>
      <c r="C101" s="1489"/>
      <c r="D101" s="1574"/>
      <c r="E101" s="1575" t="s">
        <v>1676</v>
      </c>
      <c r="F101" s="1487">
        <v>16</v>
      </c>
      <c r="G101" s="1485" t="s">
        <v>1824</v>
      </c>
      <c r="H101" s="1489">
        <v>34600320</v>
      </c>
    </row>
    <row r="102" spans="1:8" ht="12.75">
      <c r="A102" s="1488"/>
      <c r="B102" s="1488"/>
      <c r="C102" s="1489"/>
      <c r="D102" s="1574"/>
      <c r="E102" s="1575"/>
      <c r="F102" s="1487"/>
      <c r="G102" s="1485"/>
      <c r="H102" s="1986">
        <f>SUM(H87:H101)</f>
        <v>110648871</v>
      </c>
    </row>
    <row r="103" spans="1:8">
      <c r="C103" s="1986">
        <f>SUM(C84:C102)</f>
        <v>127434020.64</v>
      </c>
      <c r="H103" s="1986">
        <f>SUM(H84:H101)</f>
        <v>127434020.64</v>
      </c>
    </row>
  </sheetData>
  <mergeCells count="6">
    <mergeCell ref="A82:A83"/>
    <mergeCell ref="A1:H1"/>
    <mergeCell ref="A2:A3"/>
    <mergeCell ref="A76:H76"/>
    <mergeCell ref="A78:H78"/>
    <mergeCell ref="A81:H81"/>
  </mergeCells>
  <phoneticPr fontId="0" type="noConversion"/>
  <pageMargins left="0.75" right="0.75" top="0.57999999999999996" bottom="1" header="0" footer="0"/>
  <pageSetup fitToHeight="3" orientation="landscape" horizontalDpi="200" verticalDpi="200" r:id="rId1"/>
  <headerFooter alignWithMargins="0"/>
  <legacyDrawing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120"/>
  <sheetViews>
    <sheetView topLeftCell="A36" workbookViewId="0">
      <selection activeCell="P86" sqref="P86"/>
    </sheetView>
  </sheetViews>
  <sheetFormatPr baseColWidth="10" defaultRowHeight="12"/>
  <cols>
    <col min="1" max="1" width="16.5" style="1863" customWidth="1"/>
    <col min="2" max="2" width="19.875" style="1863" hidden="1" customWidth="1"/>
    <col min="3" max="3" width="19.625" style="1863" hidden="1" customWidth="1"/>
    <col min="4" max="4" width="22.875" style="1863" customWidth="1"/>
    <col min="5" max="5" width="8.625" style="1863" customWidth="1"/>
    <col min="6" max="6" width="8.25" style="1981" customWidth="1"/>
    <col min="7" max="7" width="26.625" style="1863" customWidth="1"/>
    <col min="8" max="8" width="11.625" style="1863" customWidth="1"/>
    <col min="9" max="9" width="7" style="1863" customWidth="1"/>
    <col min="10" max="10" width="5.75" style="1863" bestFit="1" customWidth="1"/>
    <col min="11" max="11" width="6.5" style="1864" customWidth="1"/>
    <col min="12" max="12" width="5.75" style="1864" bestFit="1" customWidth="1"/>
    <col min="13" max="13" width="8.625" style="1864" hidden="1" customWidth="1"/>
    <col min="14" max="14" width="15.125" style="1863" customWidth="1"/>
    <col min="15" max="15" width="12.5" style="1863" customWidth="1"/>
    <col min="16" max="16" width="16.125" style="1863" customWidth="1"/>
    <col min="17" max="18" width="15.625" style="1863" bestFit="1" customWidth="1"/>
    <col min="19" max="19" width="13.75" style="1863" bestFit="1" customWidth="1"/>
    <col min="20" max="20" width="11.625" style="1863" hidden="1" customWidth="1"/>
    <col min="21" max="21" width="11.625" style="1863" customWidth="1"/>
    <col min="22" max="22" width="7.875" style="1863" customWidth="1"/>
    <col min="23" max="23" width="6.25" style="1863" customWidth="1"/>
    <col min="24" max="24" width="7.875" style="1863" customWidth="1"/>
    <col min="25" max="25" width="6.875" style="1863" customWidth="1"/>
    <col min="26" max="26" width="12.25" style="1864" customWidth="1"/>
    <col min="27" max="27" width="13.25" style="1863" customWidth="1"/>
    <col min="28" max="28" width="10.5" style="1863" bestFit="1" customWidth="1"/>
    <col min="29" max="29" width="12.75" style="1863" bestFit="1" customWidth="1"/>
    <col min="30" max="256" width="11" style="1863"/>
    <col min="257" max="257" width="16.5" style="1863" customWidth="1"/>
    <col min="258" max="259" width="0" style="1863" hidden="1" customWidth="1"/>
    <col min="260" max="260" width="22.875" style="1863" customWidth="1"/>
    <col min="261" max="261" width="8.625" style="1863" customWidth="1"/>
    <col min="262" max="262" width="8.25" style="1863" customWidth="1"/>
    <col min="263" max="263" width="26.625" style="1863" customWidth="1"/>
    <col min="264" max="264" width="11.625" style="1863" customWidth="1"/>
    <col min="265" max="265" width="7" style="1863" customWidth="1"/>
    <col min="266" max="266" width="5.75" style="1863" bestFit="1" customWidth="1"/>
    <col min="267" max="267" width="6.5" style="1863" customWidth="1"/>
    <col min="268" max="268" width="5.75" style="1863" bestFit="1" customWidth="1"/>
    <col min="269" max="269" width="0" style="1863" hidden="1" customWidth="1"/>
    <col min="270" max="270" width="15.125" style="1863" customWidth="1"/>
    <col min="271" max="271" width="12.5" style="1863" customWidth="1"/>
    <col min="272" max="272" width="16.125" style="1863" customWidth="1"/>
    <col min="273" max="274" width="15.625" style="1863" bestFit="1" customWidth="1"/>
    <col min="275" max="275" width="13.75" style="1863" bestFit="1" customWidth="1"/>
    <col min="276" max="276" width="0" style="1863" hidden="1" customWidth="1"/>
    <col min="277" max="277" width="11.625" style="1863" customWidth="1"/>
    <col min="278" max="278" width="7.875" style="1863" customWidth="1"/>
    <col min="279" max="279" width="6.25" style="1863" customWidth="1"/>
    <col min="280" max="280" width="7.875" style="1863" customWidth="1"/>
    <col min="281" max="281" width="6.875" style="1863" customWidth="1"/>
    <col min="282" max="282" width="12.25" style="1863" customWidth="1"/>
    <col min="283" max="283" width="13.25" style="1863" customWidth="1"/>
    <col min="284" max="284" width="10.5" style="1863" bestFit="1" customWidth="1"/>
    <col min="285" max="285" width="12.75" style="1863" bestFit="1" customWidth="1"/>
    <col min="286" max="512" width="11" style="1863"/>
    <col min="513" max="513" width="16.5" style="1863" customWidth="1"/>
    <col min="514" max="515" width="0" style="1863" hidden="1" customWidth="1"/>
    <col min="516" max="516" width="22.875" style="1863" customWidth="1"/>
    <col min="517" max="517" width="8.625" style="1863" customWidth="1"/>
    <col min="518" max="518" width="8.25" style="1863" customWidth="1"/>
    <col min="519" max="519" width="26.625" style="1863" customWidth="1"/>
    <col min="520" max="520" width="11.625" style="1863" customWidth="1"/>
    <col min="521" max="521" width="7" style="1863" customWidth="1"/>
    <col min="522" max="522" width="5.75" style="1863" bestFit="1" customWidth="1"/>
    <col min="523" max="523" width="6.5" style="1863" customWidth="1"/>
    <col min="524" max="524" width="5.75" style="1863" bestFit="1" customWidth="1"/>
    <col min="525" max="525" width="0" style="1863" hidden="1" customWidth="1"/>
    <col min="526" max="526" width="15.125" style="1863" customWidth="1"/>
    <col min="527" max="527" width="12.5" style="1863" customWidth="1"/>
    <col min="528" max="528" width="16.125" style="1863" customWidth="1"/>
    <col min="529" max="530" width="15.625" style="1863" bestFit="1" customWidth="1"/>
    <col min="531" max="531" width="13.75" style="1863" bestFit="1" customWidth="1"/>
    <col min="532" max="532" width="0" style="1863" hidden="1" customWidth="1"/>
    <col min="533" max="533" width="11.625" style="1863" customWidth="1"/>
    <col min="534" max="534" width="7.875" style="1863" customWidth="1"/>
    <col min="535" max="535" width="6.25" style="1863" customWidth="1"/>
    <col min="536" max="536" width="7.875" style="1863" customWidth="1"/>
    <col min="537" max="537" width="6.875" style="1863" customWidth="1"/>
    <col min="538" max="538" width="12.25" style="1863" customWidth="1"/>
    <col min="539" max="539" width="13.25" style="1863" customWidth="1"/>
    <col min="540" max="540" width="10.5" style="1863" bestFit="1" customWidth="1"/>
    <col min="541" max="541" width="12.75" style="1863" bestFit="1" customWidth="1"/>
    <col min="542" max="768" width="11" style="1863"/>
    <col min="769" max="769" width="16.5" style="1863" customWidth="1"/>
    <col min="770" max="771" width="0" style="1863" hidden="1" customWidth="1"/>
    <col min="772" max="772" width="22.875" style="1863" customWidth="1"/>
    <col min="773" max="773" width="8.625" style="1863" customWidth="1"/>
    <col min="774" max="774" width="8.25" style="1863" customWidth="1"/>
    <col min="775" max="775" width="26.625" style="1863" customWidth="1"/>
    <col min="776" max="776" width="11.625" style="1863" customWidth="1"/>
    <col min="777" max="777" width="7" style="1863" customWidth="1"/>
    <col min="778" max="778" width="5.75" style="1863" bestFit="1" customWidth="1"/>
    <col min="779" max="779" width="6.5" style="1863" customWidth="1"/>
    <col min="780" max="780" width="5.75" style="1863" bestFit="1" customWidth="1"/>
    <col min="781" max="781" width="0" style="1863" hidden="1" customWidth="1"/>
    <col min="782" max="782" width="15.125" style="1863" customWidth="1"/>
    <col min="783" max="783" width="12.5" style="1863" customWidth="1"/>
    <col min="784" max="784" width="16.125" style="1863" customWidth="1"/>
    <col min="785" max="786" width="15.625" style="1863" bestFit="1" customWidth="1"/>
    <col min="787" max="787" width="13.75" style="1863" bestFit="1" customWidth="1"/>
    <col min="788" max="788" width="0" style="1863" hidden="1" customWidth="1"/>
    <col min="789" max="789" width="11.625" style="1863" customWidth="1"/>
    <col min="790" max="790" width="7.875" style="1863" customWidth="1"/>
    <col min="791" max="791" width="6.25" style="1863" customWidth="1"/>
    <col min="792" max="792" width="7.875" style="1863" customWidth="1"/>
    <col min="793" max="793" width="6.875" style="1863" customWidth="1"/>
    <col min="794" max="794" width="12.25" style="1863" customWidth="1"/>
    <col min="795" max="795" width="13.25" style="1863" customWidth="1"/>
    <col min="796" max="796" width="10.5" style="1863" bestFit="1" customWidth="1"/>
    <col min="797" max="797" width="12.75" style="1863" bestFit="1" customWidth="1"/>
    <col min="798" max="1024" width="11" style="1863"/>
    <col min="1025" max="1025" width="16.5" style="1863" customWidth="1"/>
    <col min="1026" max="1027" width="0" style="1863" hidden="1" customWidth="1"/>
    <col min="1028" max="1028" width="22.875" style="1863" customWidth="1"/>
    <col min="1029" max="1029" width="8.625" style="1863" customWidth="1"/>
    <col min="1030" max="1030" width="8.25" style="1863" customWidth="1"/>
    <col min="1031" max="1031" width="26.625" style="1863" customWidth="1"/>
    <col min="1032" max="1032" width="11.625" style="1863" customWidth="1"/>
    <col min="1033" max="1033" width="7" style="1863" customWidth="1"/>
    <col min="1034" max="1034" width="5.75" style="1863" bestFit="1" customWidth="1"/>
    <col min="1035" max="1035" width="6.5" style="1863" customWidth="1"/>
    <col min="1036" max="1036" width="5.75" style="1863" bestFit="1" customWidth="1"/>
    <col min="1037" max="1037" width="0" style="1863" hidden="1" customWidth="1"/>
    <col min="1038" max="1038" width="15.125" style="1863" customWidth="1"/>
    <col min="1039" max="1039" width="12.5" style="1863" customWidth="1"/>
    <col min="1040" max="1040" width="16.125" style="1863" customWidth="1"/>
    <col min="1041" max="1042" width="15.625" style="1863" bestFit="1" customWidth="1"/>
    <col min="1043" max="1043" width="13.75" style="1863" bestFit="1" customWidth="1"/>
    <col min="1044" max="1044" width="0" style="1863" hidden="1" customWidth="1"/>
    <col min="1045" max="1045" width="11.625" style="1863" customWidth="1"/>
    <col min="1046" max="1046" width="7.875" style="1863" customWidth="1"/>
    <col min="1047" max="1047" width="6.25" style="1863" customWidth="1"/>
    <col min="1048" max="1048" width="7.875" style="1863" customWidth="1"/>
    <col min="1049" max="1049" width="6.875" style="1863" customWidth="1"/>
    <col min="1050" max="1050" width="12.25" style="1863" customWidth="1"/>
    <col min="1051" max="1051" width="13.25" style="1863" customWidth="1"/>
    <col min="1052" max="1052" width="10.5" style="1863" bestFit="1" customWidth="1"/>
    <col min="1053" max="1053" width="12.75" style="1863" bestFit="1" customWidth="1"/>
    <col min="1054" max="1280" width="11" style="1863"/>
    <col min="1281" max="1281" width="16.5" style="1863" customWidth="1"/>
    <col min="1282" max="1283" width="0" style="1863" hidden="1" customWidth="1"/>
    <col min="1284" max="1284" width="22.875" style="1863" customWidth="1"/>
    <col min="1285" max="1285" width="8.625" style="1863" customWidth="1"/>
    <col min="1286" max="1286" width="8.25" style="1863" customWidth="1"/>
    <col min="1287" max="1287" width="26.625" style="1863" customWidth="1"/>
    <col min="1288" max="1288" width="11.625" style="1863" customWidth="1"/>
    <col min="1289" max="1289" width="7" style="1863" customWidth="1"/>
    <col min="1290" max="1290" width="5.75" style="1863" bestFit="1" customWidth="1"/>
    <col min="1291" max="1291" width="6.5" style="1863" customWidth="1"/>
    <col min="1292" max="1292" width="5.75" style="1863" bestFit="1" customWidth="1"/>
    <col min="1293" max="1293" width="0" style="1863" hidden="1" customWidth="1"/>
    <col min="1294" max="1294" width="15.125" style="1863" customWidth="1"/>
    <col min="1295" max="1295" width="12.5" style="1863" customWidth="1"/>
    <col min="1296" max="1296" width="16.125" style="1863" customWidth="1"/>
    <col min="1297" max="1298" width="15.625" style="1863" bestFit="1" customWidth="1"/>
    <col min="1299" max="1299" width="13.75" style="1863" bestFit="1" customWidth="1"/>
    <col min="1300" max="1300" width="0" style="1863" hidden="1" customWidth="1"/>
    <col min="1301" max="1301" width="11.625" style="1863" customWidth="1"/>
    <col min="1302" max="1302" width="7.875" style="1863" customWidth="1"/>
    <col min="1303" max="1303" width="6.25" style="1863" customWidth="1"/>
    <col min="1304" max="1304" width="7.875" style="1863" customWidth="1"/>
    <col min="1305" max="1305" width="6.875" style="1863" customWidth="1"/>
    <col min="1306" max="1306" width="12.25" style="1863" customWidth="1"/>
    <col min="1307" max="1307" width="13.25" style="1863" customWidth="1"/>
    <col min="1308" max="1308" width="10.5" style="1863" bestFit="1" customWidth="1"/>
    <col min="1309" max="1309" width="12.75" style="1863" bestFit="1" customWidth="1"/>
    <col min="1310" max="1536" width="11" style="1863"/>
    <col min="1537" max="1537" width="16.5" style="1863" customWidth="1"/>
    <col min="1538" max="1539" width="0" style="1863" hidden="1" customWidth="1"/>
    <col min="1540" max="1540" width="22.875" style="1863" customWidth="1"/>
    <col min="1541" max="1541" width="8.625" style="1863" customWidth="1"/>
    <col min="1542" max="1542" width="8.25" style="1863" customWidth="1"/>
    <col min="1543" max="1543" width="26.625" style="1863" customWidth="1"/>
    <col min="1544" max="1544" width="11.625" style="1863" customWidth="1"/>
    <col min="1545" max="1545" width="7" style="1863" customWidth="1"/>
    <col min="1546" max="1546" width="5.75" style="1863" bestFit="1" customWidth="1"/>
    <col min="1547" max="1547" width="6.5" style="1863" customWidth="1"/>
    <col min="1548" max="1548" width="5.75" style="1863" bestFit="1" customWidth="1"/>
    <col min="1549" max="1549" width="0" style="1863" hidden="1" customWidth="1"/>
    <col min="1550" max="1550" width="15.125" style="1863" customWidth="1"/>
    <col min="1551" max="1551" width="12.5" style="1863" customWidth="1"/>
    <col min="1552" max="1552" width="16.125" style="1863" customWidth="1"/>
    <col min="1553" max="1554" width="15.625" style="1863" bestFit="1" customWidth="1"/>
    <col min="1555" max="1555" width="13.75" style="1863" bestFit="1" customWidth="1"/>
    <col min="1556" max="1556" width="0" style="1863" hidden="1" customWidth="1"/>
    <col min="1557" max="1557" width="11.625" style="1863" customWidth="1"/>
    <col min="1558" max="1558" width="7.875" style="1863" customWidth="1"/>
    <col min="1559" max="1559" width="6.25" style="1863" customWidth="1"/>
    <col min="1560" max="1560" width="7.875" style="1863" customWidth="1"/>
    <col min="1561" max="1561" width="6.875" style="1863" customWidth="1"/>
    <col min="1562" max="1562" width="12.25" style="1863" customWidth="1"/>
    <col min="1563" max="1563" width="13.25" style="1863" customWidth="1"/>
    <col min="1564" max="1564" width="10.5" style="1863" bestFit="1" customWidth="1"/>
    <col min="1565" max="1565" width="12.75" style="1863" bestFit="1" customWidth="1"/>
    <col min="1566" max="1792" width="11" style="1863"/>
    <col min="1793" max="1793" width="16.5" style="1863" customWidth="1"/>
    <col min="1794" max="1795" width="0" style="1863" hidden="1" customWidth="1"/>
    <col min="1796" max="1796" width="22.875" style="1863" customWidth="1"/>
    <col min="1797" max="1797" width="8.625" style="1863" customWidth="1"/>
    <col min="1798" max="1798" width="8.25" style="1863" customWidth="1"/>
    <col min="1799" max="1799" width="26.625" style="1863" customWidth="1"/>
    <col min="1800" max="1800" width="11.625" style="1863" customWidth="1"/>
    <col min="1801" max="1801" width="7" style="1863" customWidth="1"/>
    <col min="1802" max="1802" width="5.75" style="1863" bestFit="1" customWidth="1"/>
    <col min="1803" max="1803" width="6.5" style="1863" customWidth="1"/>
    <col min="1804" max="1804" width="5.75" style="1863" bestFit="1" customWidth="1"/>
    <col min="1805" max="1805" width="0" style="1863" hidden="1" customWidth="1"/>
    <col min="1806" max="1806" width="15.125" style="1863" customWidth="1"/>
    <col min="1807" max="1807" width="12.5" style="1863" customWidth="1"/>
    <col min="1808" max="1808" width="16.125" style="1863" customWidth="1"/>
    <col min="1809" max="1810" width="15.625" style="1863" bestFit="1" customWidth="1"/>
    <col min="1811" max="1811" width="13.75" style="1863" bestFit="1" customWidth="1"/>
    <col min="1812" max="1812" width="0" style="1863" hidden="1" customWidth="1"/>
    <col min="1813" max="1813" width="11.625" style="1863" customWidth="1"/>
    <col min="1814" max="1814" width="7.875" style="1863" customWidth="1"/>
    <col min="1815" max="1815" width="6.25" style="1863" customWidth="1"/>
    <col min="1816" max="1816" width="7.875" style="1863" customWidth="1"/>
    <col min="1817" max="1817" width="6.875" style="1863" customWidth="1"/>
    <col min="1818" max="1818" width="12.25" style="1863" customWidth="1"/>
    <col min="1819" max="1819" width="13.25" style="1863" customWidth="1"/>
    <col min="1820" max="1820" width="10.5" style="1863" bestFit="1" customWidth="1"/>
    <col min="1821" max="1821" width="12.75" style="1863" bestFit="1" customWidth="1"/>
    <col min="1822" max="2048" width="11" style="1863"/>
    <col min="2049" max="2049" width="16.5" style="1863" customWidth="1"/>
    <col min="2050" max="2051" width="0" style="1863" hidden="1" customWidth="1"/>
    <col min="2052" max="2052" width="22.875" style="1863" customWidth="1"/>
    <col min="2053" max="2053" width="8.625" style="1863" customWidth="1"/>
    <col min="2054" max="2054" width="8.25" style="1863" customWidth="1"/>
    <col min="2055" max="2055" width="26.625" style="1863" customWidth="1"/>
    <col min="2056" max="2056" width="11.625" style="1863" customWidth="1"/>
    <col min="2057" max="2057" width="7" style="1863" customWidth="1"/>
    <col min="2058" max="2058" width="5.75" style="1863" bestFit="1" customWidth="1"/>
    <col min="2059" max="2059" width="6.5" style="1863" customWidth="1"/>
    <col min="2060" max="2060" width="5.75" style="1863" bestFit="1" customWidth="1"/>
    <col min="2061" max="2061" width="0" style="1863" hidden="1" customWidth="1"/>
    <col min="2062" max="2062" width="15.125" style="1863" customWidth="1"/>
    <col min="2063" max="2063" width="12.5" style="1863" customWidth="1"/>
    <col min="2064" max="2064" width="16.125" style="1863" customWidth="1"/>
    <col min="2065" max="2066" width="15.625" style="1863" bestFit="1" customWidth="1"/>
    <col min="2067" max="2067" width="13.75" style="1863" bestFit="1" customWidth="1"/>
    <col min="2068" max="2068" width="0" style="1863" hidden="1" customWidth="1"/>
    <col min="2069" max="2069" width="11.625" style="1863" customWidth="1"/>
    <col min="2070" max="2070" width="7.875" style="1863" customWidth="1"/>
    <col min="2071" max="2071" width="6.25" style="1863" customWidth="1"/>
    <col min="2072" max="2072" width="7.875" style="1863" customWidth="1"/>
    <col min="2073" max="2073" width="6.875" style="1863" customWidth="1"/>
    <col min="2074" max="2074" width="12.25" style="1863" customWidth="1"/>
    <col min="2075" max="2075" width="13.25" style="1863" customWidth="1"/>
    <col min="2076" max="2076" width="10.5" style="1863" bestFit="1" customWidth="1"/>
    <col min="2077" max="2077" width="12.75" style="1863" bestFit="1" customWidth="1"/>
    <col min="2078" max="2304" width="11" style="1863"/>
    <col min="2305" max="2305" width="16.5" style="1863" customWidth="1"/>
    <col min="2306" max="2307" width="0" style="1863" hidden="1" customWidth="1"/>
    <col min="2308" max="2308" width="22.875" style="1863" customWidth="1"/>
    <col min="2309" max="2309" width="8.625" style="1863" customWidth="1"/>
    <col min="2310" max="2310" width="8.25" style="1863" customWidth="1"/>
    <col min="2311" max="2311" width="26.625" style="1863" customWidth="1"/>
    <col min="2312" max="2312" width="11.625" style="1863" customWidth="1"/>
    <col min="2313" max="2313" width="7" style="1863" customWidth="1"/>
    <col min="2314" max="2314" width="5.75" style="1863" bestFit="1" customWidth="1"/>
    <col min="2315" max="2315" width="6.5" style="1863" customWidth="1"/>
    <col min="2316" max="2316" width="5.75" style="1863" bestFit="1" customWidth="1"/>
    <col min="2317" max="2317" width="0" style="1863" hidden="1" customWidth="1"/>
    <col min="2318" max="2318" width="15.125" style="1863" customWidth="1"/>
    <col min="2319" max="2319" width="12.5" style="1863" customWidth="1"/>
    <col min="2320" max="2320" width="16.125" style="1863" customWidth="1"/>
    <col min="2321" max="2322" width="15.625" style="1863" bestFit="1" customWidth="1"/>
    <col min="2323" max="2323" width="13.75" style="1863" bestFit="1" customWidth="1"/>
    <col min="2324" max="2324" width="0" style="1863" hidden="1" customWidth="1"/>
    <col min="2325" max="2325" width="11.625" style="1863" customWidth="1"/>
    <col min="2326" max="2326" width="7.875" style="1863" customWidth="1"/>
    <col min="2327" max="2327" width="6.25" style="1863" customWidth="1"/>
    <col min="2328" max="2328" width="7.875" style="1863" customWidth="1"/>
    <col min="2329" max="2329" width="6.875" style="1863" customWidth="1"/>
    <col min="2330" max="2330" width="12.25" style="1863" customWidth="1"/>
    <col min="2331" max="2331" width="13.25" style="1863" customWidth="1"/>
    <col min="2332" max="2332" width="10.5" style="1863" bestFit="1" customWidth="1"/>
    <col min="2333" max="2333" width="12.75" style="1863" bestFit="1" customWidth="1"/>
    <col min="2334" max="2560" width="11" style="1863"/>
    <col min="2561" max="2561" width="16.5" style="1863" customWidth="1"/>
    <col min="2562" max="2563" width="0" style="1863" hidden="1" customWidth="1"/>
    <col min="2564" max="2564" width="22.875" style="1863" customWidth="1"/>
    <col min="2565" max="2565" width="8.625" style="1863" customWidth="1"/>
    <col min="2566" max="2566" width="8.25" style="1863" customWidth="1"/>
    <col min="2567" max="2567" width="26.625" style="1863" customWidth="1"/>
    <col min="2568" max="2568" width="11.625" style="1863" customWidth="1"/>
    <col min="2569" max="2569" width="7" style="1863" customWidth="1"/>
    <col min="2570" max="2570" width="5.75" style="1863" bestFit="1" customWidth="1"/>
    <col min="2571" max="2571" width="6.5" style="1863" customWidth="1"/>
    <col min="2572" max="2572" width="5.75" style="1863" bestFit="1" customWidth="1"/>
    <col min="2573" max="2573" width="0" style="1863" hidden="1" customWidth="1"/>
    <col min="2574" max="2574" width="15.125" style="1863" customWidth="1"/>
    <col min="2575" max="2575" width="12.5" style="1863" customWidth="1"/>
    <col min="2576" max="2576" width="16.125" style="1863" customWidth="1"/>
    <col min="2577" max="2578" width="15.625" style="1863" bestFit="1" customWidth="1"/>
    <col min="2579" max="2579" width="13.75" style="1863" bestFit="1" customWidth="1"/>
    <col min="2580" max="2580" width="0" style="1863" hidden="1" customWidth="1"/>
    <col min="2581" max="2581" width="11.625" style="1863" customWidth="1"/>
    <col min="2582" max="2582" width="7.875" style="1863" customWidth="1"/>
    <col min="2583" max="2583" width="6.25" style="1863" customWidth="1"/>
    <col min="2584" max="2584" width="7.875" style="1863" customWidth="1"/>
    <col min="2585" max="2585" width="6.875" style="1863" customWidth="1"/>
    <col min="2586" max="2586" width="12.25" style="1863" customWidth="1"/>
    <col min="2587" max="2587" width="13.25" style="1863" customWidth="1"/>
    <col min="2588" max="2588" width="10.5" style="1863" bestFit="1" customWidth="1"/>
    <col min="2589" max="2589" width="12.75" style="1863" bestFit="1" customWidth="1"/>
    <col min="2590" max="2816" width="11" style="1863"/>
    <col min="2817" max="2817" width="16.5" style="1863" customWidth="1"/>
    <col min="2818" max="2819" width="0" style="1863" hidden="1" customWidth="1"/>
    <col min="2820" max="2820" width="22.875" style="1863" customWidth="1"/>
    <col min="2821" max="2821" width="8.625" style="1863" customWidth="1"/>
    <col min="2822" max="2822" width="8.25" style="1863" customWidth="1"/>
    <col min="2823" max="2823" width="26.625" style="1863" customWidth="1"/>
    <col min="2824" max="2824" width="11.625" style="1863" customWidth="1"/>
    <col min="2825" max="2825" width="7" style="1863" customWidth="1"/>
    <col min="2826" max="2826" width="5.75" style="1863" bestFit="1" customWidth="1"/>
    <col min="2827" max="2827" width="6.5" style="1863" customWidth="1"/>
    <col min="2828" max="2828" width="5.75" style="1863" bestFit="1" customWidth="1"/>
    <col min="2829" max="2829" width="0" style="1863" hidden="1" customWidth="1"/>
    <col min="2830" max="2830" width="15.125" style="1863" customWidth="1"/>
    <col min="2831" max="2831" width="12.5" style="1863" customWidth="1"/>
    <col min="2832" max="2832" width="16.125" style="1863" customWidth="1"/>
    <col min="2833" max="2834" width="15.625" style="1863" bestFit="1" customWidth="1"/>
    <col min="2835" max="2835" width="13.75" style="1863" bestFit="1" customWidth="1"/>
    <col min="2836" max="2836" width="0" style="1863" hidden="1" customWidth="1"/>
    <col min="2837" max="2837" width="11.625" style="1863" customWidth="1"/>
    <col min="2838" max="2838" width="7.875" style="1863" customWidth="1"/>
    <col min="2839" max="2839" width="6.25" style="1863" customWidth="1"/>
    <col min="2840" max="2840" width="7.875" style="1863" customWidth="1"/>
    <col min="2841" max="2841" width="6.875" style="1863" customWidth="1"/>
    <col min="2842" max="2842" width="12.25" style="1863" customWidth="1"/>
    <col min="2843" max="2843" width="13.25" style="1863" customWidth="1"/>
    <col min="2844" max="2844" width="10.5" style="1863" bestFit="1" customWidth="1"/>
    <col min="2845" max="2845" width="12.75" style="1863" bestFit="1" customWidth="1"/>
    <col min="2846" max="3072" width="11" style="1863"/>
    <col min="3073" max="3073" width="16.5" style="1863" customWidth="1"/>
    <col min="3074" max="3075" width="0" style="1863" hidden="1" customWidth="1"/>
    <col min="3076" max="3076" width="22.875" style="1863" customWidth="1"/>
    <col min="3077" max="3077" width="8.625" style="1863" customWidth="1"/>
    <col min="3078" max="3078" width="8.25" style="1863" customWidth="1"/>
    <col min="3079" max="3079" width="26.625" style="1863" customWidth="1"/>
    <col min="3080" max="3080" width="11.625" style="1863" customWidth="1"/>
    <col min="3081" max="3081" width="7" style="1863" customWidth="1"/>
    <col min="3082" max="3082" width="5.75" style="1863" bestFit="1" customWidth="1"/>
    <col min="3083" max="3083" width="6.5" style="1863" customWidth="1"/>
    <col min="3084" max="3084" width="5.75" style="1863" bestFit="1" customWidth="1"/>
    <col min="3085" max="3085" width="0" style="1863" hidden="1" customWidth="1"/>
    <col min="3086" max="3086" width="15.125" style="1863" customWidth="1"/>
    <col min="3087" max="3087" width="12.5" style="1863" customWidth="1"/>
    <col min="3088" max="3088" width="16.125" style="1863" customWidth="1"/>
    <col min="3089" max="3090" width="15.625" style="1863" bestFit="1" customWidth="1"/>
    <col min="3091" max="3091" width="13.75" style="1863" bestFit="1" customWidth="1"/>
    <col min="3092" max="3092" width="0" style="1863" hidden="1" customWidth="1"/>
    <col min="3093" max="3093" width="11.625" style="1863" customWidth="1"/>
    <col min="3094" max="3094" width="7.875" style="1863" customWidth="1"/>
    <col min="3095" max="3095" width="6.25" style="1863" customWidth="1"/>
    <col min="3096" max="3096" width="7.875" style="1863" customWidth="1"/>
    <col min="3097" max="3097" width="6.875" style="1863" customWidth="1"/>
    <col min="3098" max="3098" width="12.25" style="1863" customWidth="1"/>
    <col min="3099" max="3099" width="13.25" style="1863" customWidth="1"/>
    <col min="3100" max="3100" width="10.5" style="1863" bestFit="1" customWidth="1"/>
    <col min="3101" max="3101" width="12.75" style="1863" bestFit="1" customWidth="1"/>
    <col min="3102" max="3328" width="11" style="1863"/>
    <col min="3329" max="3329" width="16.5" style="1863" customWidth="1"/>
    <col min="3330" max="3331" width="0" style="1863" hidden="1" customWidth="1"/>
    <col min="3332" max="3332" width="22.875" style="1863" customWidth="1"/>
    <col min="3333" max="3333" width="8.625" style="1863" customWidth="1"/>
    <col min="3334" max="3334" width="8.25" style="1863" customWidth="1"/>
    <col min="3335" max="3335" width="26.625" style="1863" customWidth="1"/>
    <col min="3336" max="3336" width="11.625" style="1863" customWidth="1"/>
    <col min="3337" max="3337" width="7" style="1863" customWidth="1"/>
    <col min="3338" max="3338" width="5.75" style="1863" bestFit="1" customWidth="1"/>
    <col min="3339" max="3339" width="6.5" style="1863" customWidth="1"/>
    <col min="3340" max="3340" width="5.75" style="1863" bestFit="1" customWidth="1"/>
    <col min="3341" max="3341" width="0" style="1863" hidden="1" customWidth="1"/>
    <col min="3342" max="3342" width="15.125" style="1863" customWidth="1"/>
    <col min="3343" max="3343" width="12.5" style="1863" customWidth="1"/>
    <col min="3344" max="3344" width="16.125" style="1863" customWidth="1"/>
    <col min="3345" max="3346" width="15.625" style="1863" bestFit="1" customWidth="1"/>
    <col min="3347" max="3347" width="13.75" style="1863" bestFit="1" customWidth="1"/>
    <col min="3348" max="3348" width="0" style="1863" hidden="1" customWidth="1"/>
    <col min="3349" max="3349" width="11.625" style="1863" customWidth="1"/>
    <col min="3350" max="3350" width="7.875" style="1863" customWidth="1"/>
    <col min="3351" max="3351" width="6.25" style="1863" customWidth="1"/>
    <col min="3352" max="3352" width="7.875" style="1863" customWidth="1"/>
    <col min="3353" max="3353" width="6.875" style="1863" customWidth="1"/>
    <col min="3354" max="3354" width="12.25" style="1863" customWidth="1"/>
    <col min="3355" max="3355" width="13.25" style="1863" customWidth="1"/>
    <col min="3356" max="3356" width="10.5" style="1863" bestFit="1" customWidth="1"/>
    <col min="3357" max="3357" width="12.75" style="1863" bestFit="1" customWidth="1"/>
    <col min="3358" max="3584" width="11" style="1863"/>
    <col min="3585" max="3585" width="16.5" style="1863" customWidth="1"/>
    <col min="3586" max="3587" width="0" style="1863" hidden="1" customWidth="1"/>
    <col min="3588" max="3588" width="22.875" style="1863" customWidth="1"/>
    <col min="3589" max="3589" width="8.625" style="1863" customWidth="1"/>
    <col min="3590" max="3590" width="8.25" style="1863" customWidth="1"/>
    <col min="3591" max="3591" width="26.625" style="1863" customWidth="1"/>
    <col min="3592" max="3592" width="11.625" style="1863" customWidth="1"/>
    <col min="3593" max="3593" width="7" style="1863" customWidth="1"/>
    <col min="3594" max="3594" width="5.75" style="1863" bestFit="1" customWidth="1"/>
    <col min="3595" max="3595" width="6.5" style="1863" customWidth="1"/>
    <col min="3596" max="3596" width="5.75" style="1863" bestFit="1" customWidth="1"/>
    <col min="3597" max="3597" width="0" style="1863" hidden="1" customWidth="1"/>
    <col min="3598" max="3598" width="15.125" style="1863" customWidth="1"/>
    <col min="3599" max="3599" width="12.5" style="1863" customWidth="1"/>
    <col min="3600" max="3600" width="16.125" style="1863" customWidth="1"/>
    <col min="3601" max="3602" width="15.625" style="1863" bestFit="1" customWidth="1"/>
    <col min="3603" max="3603" width="13.75" style="1863" bestFit="1" customWidth="1"/>
    <col min="3604" max="3604" width="0" style="1863" hidden="1" customWidth="1"/>
    <col min="3605" max="3605" width="11.625" style="1863" customWidth="1"/>
    <col min="3606" max="3606" width="7.875" style="1863" customWidth="1"/>
    <col min="3607" max="3607" width="6.25" style="1863" customWidth="1"/>
    <col min="3608" max="3608" width="7.875" style="1863" customWidth="1"/>
    <col min="3609" max="3609" width="6.875" style="1863" customWidth="1"/>
    <col min="3610" max="3610" width="12.25" style="1863" customWidth="1"/>
    <col min="3611" max="3611" width="13.25" style="1863" customWidth="1"/>
    <col min="3612" max="3612" width="10.5" style="1863" bestFit="1" customWidth="1"/>
    <col min="3613" max="3613" width="12.75" style="1863" bestFit="1" customWidth="1"/>
    <col min="3614" max="3840" width="11" style="1863"/>
    <col min="3841" max="3841" width="16.5" style="1863" customWidth="1"/>
    <col min="3842" max="3843" width="0" style="1863" hidden="1" customWidth="1"/>
    <col min="3844" max="3844" width="22.875" style="1863" customWidth="1"/>
    <col min="3845" max="3845" width="8.625" style="1863" customWidth="1"/>
    <col min="3846" max="3846" width="8.25" style="1863" customWidth="1"/>
    <col min="3847" max="3847" width="26.625" style="1863" customWidth="1"/>
    <col min="3848" max="3848" width="11.625" style="1863" customWidth="1"/>
    <col min="3849" max="3849" width="7" style="1863" customWidth="1"/>
    <col min="3850" max="3850" width="5.75" style="1863" bestFit="1" customWidth="1"/>
    <col min="3851" max="3851" width="6.5" style="1863" customWidth="1"/>
    <col min="3852" max="3852" width="5.75" style="1863" bestFit="1" customWidth="1"/>
    <col min="3853" max="3853" width="0" style="1863" hidden="1" customWidth="1"/>
    <col min="3854" max="3854" width="15.125" style="1863" customWidth="1"/>
    <col min="3855" max="3855" width="12.5" style="1863" customWidth="1"/>
    <col min="3856" max="3856" width="16.125" style="1863" customWidth="1"/>
    <col min="3857" max="3858" width="15.625" style="1863" bestFit="1" customWidth="1"/>
    <col min="3859" max="3859" width="13.75" style="1863" bestFit="1" customWidth="1"/>
    <col min="3860" max="3860" width="0" style="1863" hidden="1" customWidth="1"/>
    <col min="3861" max="3861" width="11.625" style="1863" customWidth="1"/>
    <col min="3862" max="3862" width="7.875" style="1863" customWidth="1"/>
    <col min="3863" max="3863" width="6.25" style="1863" customWidth="1"/>
    <col min="3864" max="3864" width="7.875" style="1863" customWidth="1"/>
    <col min="3865" max="3865" width="6.875" style="1863" customWidth="1"/>
    <col min="3866" max="3866" width="12.25" style="1863" customWidth="1"/>
    <col min="3867" max="3867" width="13.25" style="1863" customWidth="1"/>
    <col min="3868" max="3868" width="10.5" style="1863" bestFit="1" customWidth="1"/>
    <col min="3869" max="3869" width="12.75" style="1863" bestFit="1" customWidth="1"/>
    <col min="3870" max="4096" width="11" style="1863"/>
    <col min="4097" max="4097" width="16.5" style="1863" customWidth="1"/>
    <col min="4098" max="4099" width="0" style="1863" hidden="1" customWidth="1"/>
    <col min="4100" max="4100" width="22.875" style="1863" customWidth="1"/>
    <col min="4101" max="4101" width="8.625" style="1863" customWidth="1"/>
    <col min="4102" max="4102" width="8.25" style="1863" customWidth="1"/>
    <col min="4103" max="4103" width="26.625" style="1863" customWidth="1"/>
    <col min="4104" max="4104" width="11.625" style="1863" customWidth="1"/>
    <col min="4105" max="4105" width="7" style="1863" customWidth="1"/>
    <col min="4106" max="4106" width="5.75" style="1863" bestFit="1" customWidth="1"/>
    <col min="4107" max="4107" width="6.5" style="1863" customWidth="1"/>
    <col min="4108" max="4108" width="5.75" style="1863" bestFit="1" customWidth="1"/>
    <col min="4109" max="4109" width="0" style="1863" hidden="1" customWidth="1"/>
    <col min="4110" max="4110" width="15.125" style="1863" customWidth="1"/>
    <col min="4111" max="4111" width="12.5" style="1863" customWidth="1"/>
    <col min="4112" max="4112" width="16.125" style="1863" customWidth="1"/>
    <col min="4113" max="4114" width="15.625" style="1863" bestFit="1" customWidth="1"/>
    <col min="4115" max="4115" width="13.75" style="1863" bestFit="1" customWidth="1"/>
    <col min="4116" max="4116" width="0" style="1863" hidden="1" customWidth="1"/>
    <col min="4117" max="4117" width="11.625" style="1863" customWidth="1"/>
    <col min="4118" max="4118" width="7.875" style="1863" customWidth="1"/>
    <col min="4119" max="4119" width="6.25" style="1863" customWidth="1"/>
    <col min="4120" max="4120" width="7.875" style="1863" customWidth="1"/>
    <col min="4121" max="4121" width="6.875" style="1863" customWidth="1"/>
    <col min="4122" max="4122" width="12.25" style="1863" customWidth="1"/>
    <col min="4123" max="4123" width="13.25" style="1863" customWidth="1"/>
    <col min="4124" max="4124" width="10.5" style="1863" bestFit="1" customWidth="1"/>
    <col min="4125" max="4125" width="12.75" style="1863" bestFit="1" customWidth="1"/>
    <col min="4126" max="4352" width="11" style="1863"/>
    <col min="4353" max="4353" width="16.5" style="1863" customWidth="1"/>
    <col min="4354" max="4355" width="0" style="1863" hidden="1" customWidth="1"/>
    <col min="4356" max="4356" width="22.875" style="1863" customWidth="1"/>
    <col min="4357" max="4357" width="8.625" style="1863" customWidth="1"/>
    <col min="4358" max="4358" width="8.25" style="1863" customWidth="1"/>
    <col min="4359" max="4359" width="26.625" style="1863" customWidth="1"/>
    <col min="4360" max="4360" width="11.625" style="1863" customWidth="1"/>
    <col min="4361" max="4361" width="7" style="1863" customWidth="1"/>
    <col min="4362" max="4362" width="5.75" style="1863" bestFit="1" customWidth="1"/>
    <col min="4363" max="4363" width="6.5" style="1863" customWidth="1"/>
    <col min="4364" max="4364" width="5.75" style="1863" bestFit="1" customWidth="1"/>
    <col min="4365" max="4365" width="0" style="1863" hidden="1" customWidth="1"/>
    <col min="4366" max="4366" width="15.125" style="1863" customWidth="1"/>
    <col min="4367" max="4367" width="12.5" style="1863" customWidth="1"/>
    <col min="4368" max="4368" width="16.125" style="1863" customWidth="1"/>
    <col min="4369" max="4370" width="15.625" style="1863" bestFit="1" customWidth="1"/>
    <col min="4371" max="4371" width="13.75" style="1863" bestFit="1" customWidth="1"/>
    <col min="4372" max="4372" width="0" style="1863" hidden="1" customWidth="1"/>
    <col min="4373" max="4373" width="11.625" style="1863" customWidth="1"/>
    <col min="4374" max="4374" width="7.875" style="1863" customWidth="1"/>
    <col min="4375" max="4375" width="6.25" style="1863" customWidth="1"/>
    <col min="4376" max="4376" width="7.875" style="1863" customWidth="1"/>
    <col min="4377" max="4377" width="6.875" style="1863" customWidth="1"/>
    <col min="4378" max="4378" width="12.25" style="1863" customWidth="1"/>
    <col min="4379" max="4379" width="13.25" style="1863" customWidth="1"/>
    <col min="4380" max="4380" width="10.5" style="1863" bestFit="1" customWidth="1"/>
    <col min="4381" max="4381" width="12.75" style="1863" bestFit="1" customWidth="1"/>
    <col min="4382" max="4608" width="11" style="1863"/>
    <col min="4609" max="4609" width="16.5" style="1863" customWidth="1"/>
    <col min="4610" max="4611" width="0" style="1863" hidden="1" customWidth="1"/>
    <col min="4612" max="4612" width="22.875" style="1863" customWidth="1"/>
    <col min="4613" max="4613" width="8.625" style="1863" customWidth="1"/>
    <col min="4614" max="4614" width="8.25" style="1863" customWidth="1"/>
    <col min="4615" max="4615" width="26.625" style="1863" customWidth="1"/>
    <col min="4616" max="4616" width="11.625" style="1863" customWidth="1"/>
    <col min="4617" max="4617" width="7" style="1863" customWidth="1"/>
    <col min="4618" max="4618" width="5.75" style="1863" bestFit="1" customWidth="1"/>
    <col min="4619" max="4619" width="6.5" style="1863" customWidth="1"/>
    <col min="4620" max="4620" width="5.75" style="1863" bestFit="1" customWidth="1"/>
    <col min="4621" max="4621" width="0" style="1863" hidden="1" customWidth="1"/>
    <col min="4622" max="4622" width="15.125" style="1863" customWidth="1"/>
    <col min="4623" max="4623" width="12.5" style="1863" customWidth="1"/>
    <col min="4624" max="4624" width="16.125" style="1863" customWidth="1"/>
    <col min="4625" max="4626" width="15.625" style="1863" bestFit="1" customWidth="1"/>
    <col min="4627" max="4627" width="13.75" style="1863" bestFit="1" customWidth="1"/>
    <col min="4628" max="4628" width="0" style="1863" hidden="1" customWidth="1"/>
    <col min="4629" max="4629" width="11.625" style="1863" customWidth="1"/>
    <col min="4630" max="4630" width="7.875" style="1863" customWidth="1"/>
    <col min="4631" max="4631" width="6.25" style="1863" customWidth="1"/>
    <col min="4632" max="4632" width="7.875" style="1863" customWidth="1"/>
    <col min="4633" max="4633" width="6.875" style="1863" customWidth="1"/>
    <col min="4634" max="4634" width="12.25" style="1863" customWidth="1"/>
    <col min="4635" max="4635" width="13.25" style="1863" customWidth="1"/>
    <col min="4636" max="4636" width="10.5" style="1863" bestFit="1" customWidth="1"/>
    <col min="4637" max="4637" width="12.75" style="1863" bestFit="1" customWidth="1"/>
    <col min="4638" max="4864" width="11" style="1863"/>
    <col min="4865" max="4865" width="16.5" style="1863" customWidth="1"/>
    <col min="4866" max="4867" width="0" style="1863" hidden="1" customWidth="1"/>
    <col min="4868" max="4868" width="22.875" style="1863" customWidth="1"/>
    <col min="4869" max="4869" width="8.625" style="1863" customWidth="1"/>
    <col min="4870" max="4870" width="8.25" style="1863" customWidth="1"/>
    <col min="4871" max="4871" width="26.625" style="1863" customWidth="1"/>
    <col min="4872" max="4872" width="11.625" style="1863" customWidth="1"/>
    <col min="4873" max="4873" width="7" style="1863" customWidth="1"/>
    <col min="4874" max="4874" width="5.75" style="1863" bestFit="1" customWidth="1"/>
    <col min="4875" max="4875" width="6.5" style="1863" customWidth="1"/>
    <col min="4876" max="4876" width="5.75" style="1863" bestFit="1" customWidth="1"/>
    <col min="4877" max="4877" width="0" style="1863" hidden="1" customWidth="1"/>
    <col min="4878" max="4878" width="15.125" style="1863" customWidth="1"/>
    <col min="4879" max="4879" width="12.5" style="1863" customWidth="1"/>
    <col min="4880" max="4880" width="16.125" style="1863" customWidth="1"/>
    <col min="4881" max="4882" width="15.625" style="1863" bestFit="1" customWidth="1"/>
    <col min="4883" max="4883" width="13.75" style="1863" bestFit="1" customWidth="1"/>
    <col min="4884" max="4884" width="0" style="1863" hidden="1" customWidth="1"/>
    <col min="4885" max="4885" width="11.625" style="1863" customWidth="1"/>
    <col min="4886" max="4886" width="7.875" style="1863" customWidth="1"/>
    <col min="4887" max="4887" width="6.25" style="1863" customWidth="1"/>
    <col min="4888" max="4888" width="7.875" style="1863" customWidth="1"/>
    <col min="4889" max="4889" width="6.875" style="1863" customWidth="1"/>
    <col min="4890" max="4890" width="12.25" style="1863" customWidth="1"/>
    <col min="4891" max="4891" width="13.25" style="1863" customWidth="1"/>
    <col min="4892" max="4892" width="10.5" style="1863" bestFit="1" customWidth="1"/>
    <col min="4893" max="4893" width="12.75" style="1863" bestFit="1" customWidth="1"/>
    <col min="4894" max="5120" width="11" style="1863"/>
    <col min="5121" max="5121" width="16.5" style="1863" customWidth="1"/>
    <col min="5122" max="5123" width="0" style="1863" hidden="1" customWidth="1"/>
    <col min="5124" max="5124" width="22.875" style="1863" customWidth="1"/>
    <col min="5125" max="5125" width="8.625" style="1863" customWidth="1"/>
    <col min="5126" max="5126" width="8.25" style="1863" customWidth="1"/>
    <col min="5127" max="5127" width="26.625" style="1863" customWidth="1"/>
    <col min="5128" max="5128" width="11.625" style="1863" customWidth="1"/>
    <col min="5129" max="5129" width="7" style="1863" customWidth="1"/>
    <col min="5130" max="5130" width="5.75" style="1863" bestFit="1" customWidth="1"/>
    <col min="5131" max="5131" width="6.5" style="1863" customWidth="1"/>
    <col min="5132" max="5132" width="5.75" style="1863" bestFit="1" customWidth="1"/>
    <col min="5133" max="5133" width="0" style="1863" hidden="1" customWidth="1"/>
    <col min="5134" max="5134" width="15.125" style="1863" customWidth="1"/>
    <col min="5135" max="5135" width="12.5" style="1863" customWidth="1"/>
    <col min="5136" max="5136" width="16.125" style="1863" customWidth="1"/>
    <col min="5137" max="5138" width="15.625" style="1863" bestFit="1" customWidth="1"/>
    <col min="5139" max="5139" width="13.75" style="1863" bestFit="1" customWidth="1"/>
    <col min="5140" max="5140" width="0" style="1863" hidden="1" customWidth="1"/>
    <col min="5141" max="5141" width="11.625" style="1863" customWidth="1"/>
    <col min="5142" max="5142" width="7.875" style="1863" customWidth="1"/>
    <col min="5143" max="5143" width="6.25" style="1863" customWidth="1"/>
    <col min="5144" max="5144" width="7.875" style="1863" customWidth="1"/>
    <col min="5145" max="5145" width="6.875" style="1863" customWidth="1"/>
    <col min="5146" max="5146" width="12.25" style="1863" customWidth="1"/>
    <col min="5147" max="5147" width="13.25" style="1863" customWidth="1"/>
    <col min="5148" max="5148" width="10.5" style="1863" bestFit="1" customWidth="1"/>
    <col min="5149" max="5149" width="12.75" style="1863" bestFit="1" customWidth="1"/>
    <col min="5150" max="5376" width="11" style="1863"/>
    <col min="5377" max="5377" width="16.5" style="1863" customWidth="1"/>
    <col min="5378" max="5379" width="0" style="1863" hidden="1" customWidth="1"/>
    <col min="5380" max="5380" width="22.875" style="1863" customWidth="1"/>
    <col min="5381" max="5381" width="8.625" style="1863" customWidth="1"/>
    <col min="5382" max="5382" width="8.25" style="1863" customWidth="1"/>
    <col min="5383" max="5383" width="26.625" style="1863" customWidth="1"/>
    <col min="5384" max="5384" width="11.625" style="1863" customWidth="1"/>
    <col min="5385" max="5385" width="7" style="1863" customWidth="1"/>
    <col min="5386" max="5386" width="5.75" style="1863" bestFit="1" customWidth="1"/>
    <col min="5387" max="5387" width="6.5" style="1863" customWidth="1"/>
    <col min="5388" max="5388" width="5.75" style="1863" bestFit="1" customWidth="1"/>
    <col min="5389" max="5389" width="0" style="1863" hidden="1" customWidth="1"/>
    <col min="5390" max="5390" width="15.125" style="1863" customWidth="1"/>
    <col min="5391" max="5391" width="12.5" style="1863" customWidth="1"/>
    <col min="5392" max="5392" width="16.125" style="1863" customWidth="1"/>
    <col min="5393" max="5394" width="15.625" style="1863" bestFit="1" customWidth="1"/>
    <col min="5395" max="5395" width="13.75" style="1863" bestFit="1" customWidth="1"/>
    <col min="5396" max="5396" width="0" style="1863" hidden="1" customWidth="1"/>
    <col min="5397" max="5397" width="11.625" style="1863" customWidth="1"/>
    <col min="5398" max="5398" width="7.875" style="1863" customWidth="1"/>
    <col min="5399" max="5399" width="6.25" style="1863" customWidth="1"/>
    <col min="5400" max="5400" width="7.875" style="1863" customWidth="1"/>
    <col min="5401" max="5401" width="6.875" style="1863" customWidth="1"/>
    <col min="5402" max="5402" width="12.25" style="1863" customWidth="1"/>
    <col min="5403" max="5403" width="13.25" style="1863" customWidth="1"/>
    <col min="5404" max="5404" width="10.5" style="1863" bestFit="1" customWidth="1"/>
    <col min="5405" max="5405" width="12.75" style="1863" bestFit="1" customWidth="1"/>
    <col min="5406" max="5632" width="11" style="1863"/>
    <col min="5633" max="5633" width="16.5" style="1863" customWidth="1"/>
    <col min="5634" max="5635" width="0" style="1863" hidden="1" customWidth="1"/>
    <col min="5636" max="5636" width="22.875" style="1863" customWidth="1"/>
    <col min="5637" max="5637" width="8.625" style="1863" customWidth="1"/>
    <col min="5638" max="5638" width="8.25" style="1863" customWidth="1"/>
    <col min="5639" max="5639" width="26.625" style="1863" customWidth="1"/>
    <col min="5640" max="5640" width="11.625" style="1863" customWidth="1"/>
    <col min="5641" max="5641" width="7" style="1863" customWidth="1"/>
    <col min="5642" max="5642" width="5.75" style="1863" bestFit="1" customWidth="1"/>
    <col min="5643" max="5643" width="6.5" style="1863" customWidth="1"/>
    <col min="5644" max="5644" width="5.75" style="1863" bestFit="1" customWidth="1"/>
    <col min="5645" max="5645" width="0" style="1863" hidden="1" customWidth="1"/>
    <col min="5646" max="5646" width="15.125" style="1863" customWidth="1"/>
    <col min="5647" max="5647" width="12.5" style="1863" customWidth="1"/>
    <col min="5648" max="5648" width="16.125" style="1863" customWidth="1"/>
    <col min="5649" max="5650" width="15.625" style="1863" bestFit="1" customWidth="1"/>
    <col min="5651" max="5651" width="13.75" style="1863" bestFit="1" customWidth="1"/>
    <col min="5652" max="5652" width="0" style="1863" hidden="1" customWidth="1"/>
    <col min="5653" max="5653" width="11.625" style="1863" customWidth="1"/>
    <col min="5654" max="5654" width="7.875" style="1863" customWidth="1"/>
    <col min="5655" max="5655" width="6.25" style="1863" customWidth="1"/>
    <col min="5656" max="5656" width="7.875" style="1863" customWidth="1"/>
    <col min="5657" max="5657" width="6.875" style="1863" customWidth="1"/>
    <col min="5658" max="5658" width="12.25" style="1863" customWidth="1"/>
    <col min="5659" max="5659" width="13.25" style="1863" customWidth="1"/>
    <col min="5660" max="5660" width="10.5" style="1863" bestFit="1" customWidth="1"/>
    <col min="5661" max="5661" width="12.75" style="1863" bestFit="1" customWidth="1"/>
    <col min="5662" max="5888" width="11" style="1863"/>
    <col min="5889" max="5889" width="16.5" style="1863" customWidth="1"/>
    <col min="5890" max="5891" width="0" style="1863" hidden="1" customWidth="1"/>
    <col min="5892" max="5892" width="22.875" style="1863" customWidth="1"/>
    <col min="5893" max="5893" width="8.625" style="1863" customWidth="1"/>
    <col min="5894" max="5894" width="8.25" style="1863" customWidth="1"/>
    <col min="5895" max="5895" width="26.625" style="1863" customWidth="1"/>
    <col min="5896" max="5896" width="11.625" style="1863" customWidth="1"/>
    <col min="5897" max="5897" width="7" style="1863" customWidth="1"/>
    <col min="5898" max="5898" width="5.75" style="1863" bestFit="1" customWidth="1"/>
    <col min="5899" max="5899" width="6.5" style="1863" customWidth="1"/>
    <col min="5900" max="5900" width="5.75" style="1863" bestFit="1" customWidth="1"/>
    <col min="5901" max="5901" width="0" style="1863" hidden="1" customWidth="1"/>
    <col min="5902" max="5902" width="15.125" style="1863" customWidth="1"/>
    <col min="5903" max="5903" width="12.5" style="1863" customWidth="1"/>
    <col min="5904" max="5904" width="16.125" style="1863" customWidth="1"/>
    <col min="5905" max="5906" width="15.625" style="1863" bestFit="1" customWidth="1"/>
    <col min="5907" max="5907" width="13.75" style="1863" bestFit="1" customWidth="1"/>
    <col min="5908" max="5908" width="0" style="1863" hidden="1" customWidth="1"/>
    <col min="5909" max="5909" width="11.625" style="1863" customWidth="1"/>
    <col min="5910" max="5910" width="7.875" style="1863" customWidth="1"/>
    <col min="5911" max="5911" width="6.25" style="1863" customWidth="1"/>
    <col min="5912" max="5912" width="7.875" style="1863" customWidth="1"/>
    <col min="5913" max="5913" width="6.875" style="1863" customWidth="1"/>
    <col min="5914" max="5914" width="12.25" style="1863" customWidth="1"/>
    <col min="5915" max="5915" width="13.25" style="1863" customWidth="1"/>
    <col min="5916" max="5916" width="10.5" style="1863" bestFit="1" customWidth="1"/>
    <col min="5917" max="5917" width="12.75" style="1863" bestFit="1" customWidth="1"/>
    <col min="5918" max="6144" width="11" style="1863"/>
    <col min="6145" max="6145" width="16.5" style="1863" customWidth="1"/>
    <col min="6146" max="6147" width="0" style="1863" hidden="1" customWidth="1"/>
    <col min="6148" max="6148" width="22.875" style="1863" customWidth="1"/>
    <col min="6149" max="6149" width="8.625" style="1863" customWidth="1"/>
    <col min="6150" max="6150" width="8.25" style="1863" customWidth="1"/>
    <col min="6151" max="6151" width="26.625" style="1863" customWidth="1"/>
    <col min="6152" max="6152" width="11.625" style="1863" customWidth="1"/>
    <col min="6153" max="6153" width="7" style="1863" customWidth="1"/>
    <col min="6154" max="6154" width="5.75" style="1863" bestFit="1" customWidth="1"/>
    <col min="6155" max="6155" width="6.5" style="1863" customWidth="1"/>
    <col min="6156" max="6156" width="5.75" style="1863" bestFit="1" customWidth="1"/>
    <col min="6157" max="6157" width="0" style="1863" hidden="1" customWidth="1"/>
    <col min="6158" max="6158" width="15.125" style="1863" customWidth="1"/>
    <col min="6159" max="6159" width="12.5" style="1863" customWidth="1"/>
    <col min="6160" max="6160" width="16.125" style="1863" customWidth="1"/>
    <col min="6161" max="6162" width="15.625" style="1863" bestFit="1" customWidth="1"/>
    <col min="6163" max="6163" width="13.75" style="1863" bestFit="1" customWidth="1"/>
    <col min="6164" max="6164" width="0" style="1863" hidden="1" customWidth="1"/>
    <col min="6165" max="6165" width="11.625" style="1863" customWidth="1"/>
    <col min="6166" max="6166" width="7.875" style="1863" customWidth="1"/>
    <col min="6167" max="6167" width="6.25" style="1863" customWidth="1"/>
    <col min="6168" max="6168" width="7.875" style="1863" customWidth="1"/>
    <col min="6169" max="6169" width="6.875" style="1863" customWidth="1"/>
    <col min="6170" max="6170" width="12.25" style="1863" customWidth="1"/>
    <col min="6171" max="6171" width="13.25" style="1863" customWidth="1"/>
    <col min="6172" max="6172" width="10.5" style="1863" bestFit="1" customWidth="1"/>
    <col min="6173" max="6173" width="12.75" style="1863" bestFit="1" customWidth="1"/>
    <col min="6174" max="6400" width="11" style="1863"/>
    <col min="6401" max="6401" width="16.5" style="1863" customWidth="1"/>
    <col min="6402" max="6403" width="0" style="1863" hidden="1" customWidth="1"/>
    <col min="6404" max="6404" width="22.875" style="1863" customWidth="1"/>
    <col min="6405" max="6405" width="8.625" style="1863" customWidth="1"/>
    <col min="6406" max="6406" width="8.25" style="1863" customWidth="1"/>
    <col min="6407" max="6407" width="26.625" style="1863" customWidth="1"/>
    <col min="6408" max="6408" width="11.625" style="1863" customWidth="1"/>
    <col min="6409" max="6409" width="7" style="1863" customWidth="1"/>
    <col min="6410" max="6410" width="5.75" style="1863" bestFit="1" customWidth="1"/>
    <col min="6411" max="6411" width="6.5" style="1863" customWidth="1"/>
    <col min="6412" max="6412" width="5.75" style="1863" bestFit="1" customWidth="1"/>
    <col min="6413" max="6413" width="0" style="1863" hidden="1" customWidth="1"/>
    <col min="6414" max="6414" width="15.125" style="1863" customWidth="1"/>
    <col min="6415" max="6415" width="12.5" style="1863" customWidth="1"/>
    <col min="6416" max="6416" width="16.125" style="1863" customWidth="1"/>
    <col min="6417" max="6418" width="15.625" style="1863" bestFit="1" customWidth="1"/>
    <col min="6419" max="6419" width="13.75" style="1863" bestFit="1" customWidth="1"/>
    <col min="6420" max="6420" width="0" style="1863" hidden="1" customWidth="1"/>
    <col min="6421" max="6421" width="11.625" style="1863" customWidth="1"/>
    <col min="6422" max="6422" width="7.875" style="1863" customWidth="1"/>
    <col min="6423" max="6423" width="6.25" style="1863" customWidth="1"/>
    <col min="6424" max="6424" width="7.875" style="1863" customWidth="1"/>
    <col min="6425" max="6425" width="6.875" style="1863" customWidth="1"/>
    <col min="6426" max="6426" width="12.25" style="1863" customWidth="1"/>
    <col min="6427" max="6427" width="13.25" style="1863" customWidth="1"/>
    <col min="6428" max="6428" width="10.5" style="1863" bestFit="1" customWidth="1"/>
    <col min="6429" max="6429" width="12.75" style="1863" bestFit="1" customWidth="1"/>
    <col min="6430" max="6656" width="11" style="1863"/>
    <col min="6657" max="6657" width="16.5" style="1863" customWidth="1"/>
    <col min="6658" max="6659" width="0" style="1863" hidden="1" customWidth="1"/>
    <col min="6660" max="6660" width="22.875" style="1863" customWidth="1"/>
    <col min="6661" max="6661" width="8.625" style="1863" customWidth="1"/>
    <col min="6662" max="6662" width="8.25" style="1863" customWidth="1"/>
    <col min="6663" max="6663" width="26.625" style="1863" customWidth="1"/>
    <col min="6664" max="6664" width="11.625" style="1863" customWidth="1"/>
    <col min="6665" max="6665" width="7" style="1863" customWidth="1"/>
    <col min="6666" max="6666" width="5.75" style="1863" bestFit="1" customWidth="1"/>
    <col min="6667" max="6667" width="6.5" style="1863" customWidth="1"/>
    <col min="6668" max="6668" width="5.75" style="1863" bestFit="1" customWidth="1"/>
    <col min="6669" max="6669" width="0" style="1863" hidden="1" customWidth="1"/>
    <col min="6670" max="6670" width="15.125" style="1863" customWidth="1"/>
    <col min="6671" max="6671" width="12.5" style="1863" customWidth="1"/>
    <col min="6672" max="6672" width="16.125" style="1863" customWidth="1"/>
    <col min="6673" max="6674" width="15.625" style="1863" bestFit="1" customWidth="1"/>
    <col min="6675" max="6675" width="13.75" style="1863" bestFit="1" customWidth="1"/>
    <col min="6676" max="6676" width="0" style="1863" hidden="1" customWidth="1"/>
    <col min="6677" max="6677" width="11.625" style="1863" customWidth="1"/>
    <col min="6678" max="6678" width="7.875" style="1863" customWidth="1"/>
    <col min="6679" max="6679" width="6.25" style="1863" customWidth="1"/>
    <col min="6680" max="6680" width="7.875" style="1863" customWidth="1"/>
    <col min="6681" max="6681" width="6.875" style="1863" customWidth="1"/>
    <col min="6682" max="6682" width="12.25" style="1863" customWidth="1"/>
    <col min="6683" max="6683" width="13.25" style="1863" customWidth="1"/>
    <col min="6684" max="6684" width="10.5" style="1863" bestFit="1" customWidth="1"/>
    <col min="6685" max="6685" width="12.75" style="1863" bestFit="1" customWidth="1"/>
    <col min="6686" max="6912" width="11" style="1863"/>
    <col min="6913" max="6913" width="16.5" style="1863" customWidth="1"/>
    <col min="6914" max="6915" width="0" style="1863" hidden="1" customWidth="1"/>
    <col min="6916" max="6916" width="22.875" style="1863" customWidth="1"/>
    <col min="6917" max="6917" width="8.625" style="1863" customWidth="1"/>
    <col min="6918" max="6918" width="8.25" style="1863" customWidth="1"/>
    <col min="6919" max="6919" width="26.625" style="1863" customWidth="1"/>
    <col min="6920" max="6920" width="11.625" style="1863" customWidth="1"/>
    <col min="6921" max="6921" width="7" style="1863" customWidth="1"/>
    <col min="6922" max="6922" width="5.75" style="1863" bestFit="1" customWidth="1"/>
    <col min="6923" max="6923" width="6.5" style="1863" customWidth="1"/>
    <col min="6924" max="6924" width="5.75" style="1863" bestFit="1" customWidth="1"/>
    <col min="6925" max="6925" width="0" style="1863" hidden="1" customWidth="1"/>
    <col min="6926" max="6926" width="15.125" style="1863" customWidth="1"/>
    <col min="6927" max="6927" width="12.5" style="1863" customWidth="1"/>
    <col min="6928" max="6928" width="16.125" style="1863" customWidth="1"/>
    <col min="6929" max="6930" width="15.625" style="1863" bestFit="1" customWidth="1"/>
    <col min="6931" max="6931" width="13.75" style="1863" bestFit="1" customWidth="1"/>
    <col min="6932" max="6932" width="0" style="1863" hidden="1" customWidth="1"/>
    <col min="6933" max="6933" width="11.625" style="1863" customWidth="1"/>
    <col min="6934" max="6934" width="7.875" style="1863" customWidth="1"/>
    <col min="6935" max="6935" width="6.25" style="1863" customWidth="1"/>
    <col min="6936" max="6936" width="7.875" style="1863" customWidth="1"/>
    <col min="6937" max="6937" width="6.875" style="1863" customWidth="1"/>
    <col min="6938" max="6938" width="12.25" style="1863" customWidth="1"/>
    <col min="6939" max="6939" width="13.25" style="1863" customWidth="1"/>
    <col min="6940" max="6940" width="10.5" style="1863" bestFit="1" customWidth="1"/>
    <col min="6941" max="6941" width="12.75" style="1863" bestFit="1" customWidth="1"/>
    <col min="6942" max="7168" width="11" style="1863"/>
    <col min="7169" max="7169" width="16.5" style="1863" customWidth="1"/>
    <col min="7170" max="7171" width="0" style="1863" hidden="1" customWidth="1"/>
    <col min="7172" max="7172" width="22.875" style="1863" customWidth="1"/>
    <col min="7173" max="7173" width="8.625" style="1863" customWidth="1"/>
    <col min="7174" max="7174" width="8.25" style="1863" customWidth="1"/>
    <col min="7175" max="7175" width="26.625" style="1863" customWidth="1"/>
    <col min="7176" max="7176" width="11.625" style="1863" customWidth="1"/>
    <col min="7177" max="7177" width="7" style="1863" customWidth="1"/>
    <col min="7178" max="7178" width="5.75" style="1863" bestFit="1" customWidth="1"/>
    <col min="7179" max="7179" width="6.5" style="1863" customWidth="1"/>
    <col min="7180" max="7180" width="5.75" style="1863" bestFit="1" customWidth="1"/>
    <col min="7181" max="7181" width="0" style="1863" hidden="1" customWidth="1"/>
    <col min="7182" max="7182" width="15.125" style="1863" customWidth="1"/>
    <col min="7183" max="7183" width="12.5" style="1863" customWidth="1"/>
    <col min="7184" max="7184" width="16.125" style="1863" customWidth="1"/>
    <col min="7185" max="7186" width="15.625" style="1863" bestFit="1" customWidth="1"/>
    <col min="7187" max="7187" width="13.75" style="1863" bestFit="1" customWidth="1"/>
    <col min="7188" max="7188" width="0" style="1863" hidden="1" customWidth="1"/>
    <col min="7189" max="7189" width="11.625" style="1863" customWidth="1"/>
    <col min="7190" max="7190" width="7.875" style="1863" customWidth="1"/>
    <col min="7191" max="7191" width="6.25" style="1863" customWidth="1"/>
    <col min="7192" max="7192" width="7.875" style="1863" customWidth="1"/>
    <col min="7193" max="7193" width="6.875" style="1863" customWidth="1"/>
    <col min="7194" max="7194" width="12.25" style="1863" customWidth="1"/>
    <col min="7195" max="7195" width="13.25" style="1863" customWidth="1"/>
    <col min="7196" max="7196" width="10.5" style="1863" bestFit="1" customWidth="1"/>
    <col min="7197" max="7197" width="12.75" style="1863" bestFit="1" customWidth="1"/>
    <col min="7198" max="7424" width="11" style="1863"/>
    <col min="7425" max="7425" width="16.5" style="1863" customWidth="1"/>
    <col min="7426" max="7427" width="0" style="1863" hidden="1" customWidth="1"/>
    <col min="7428" max="7428" width="22.875" style="1863" customWidth="1"/>
    <col min="7429" max="7429" width="8.625" style="1863" customWidth="1"/>
    <col min="7430" max="7430" width="8.25" style="1863" customWidth="1"/>
    <col min="7431" max="7431" width="26.625" style="1863" customWidth="1"/>
    <col min="7432" max="7432" width="11.625" style="1863" customWidth="1"/>
    <col min="7433" max="7433" width="7" style="1863" customWidth="1"/>
    <col min="7434" max="7434" width="5.75" style="1863" bestFit="1" customWidth="1"/>
    <col min="7435" max="7435" width="6.5" style="1863" customWidth="1"/>
    <col min="7436" max="7436" width="5.75" style="1863" bestFit="1" customWidth="1"/>
    <col min="7437" max="7437" width="0" style="1863" hidden="1" customWidth="1"/>
    <col min="7438" max="7438" width="15.125" style="1863" customWidth="1"/>
    <col min="7439" max="7439" width="12.5" style="1863" customWidth="1"/>
    <col min="7440" max="7440" width="16.125" style="1863" customWidth="1"/>
    <col min="7441" max="7442" width="15.625" style="1863" bestFit="1" customWidth="1"/>
    <col min="7443" max="7443" width="13.75" style="1863" bestFit="1" customWidth="1"/>
    <col min="7444" max="7444" width="0" style="1863" hidden="1" customWidth="1"/>
    <col min="7445" max="7445" width="11.625" style="1863" customWidth="1"/>
    <col min="7446" max="7446" width="7.875" style="1863" customWidth="1"/>
    <col min="7447" max="7447" width="6.25" style="1863" customWidth="1"/>
    <col min="7448" max="7448" width="7.875" style="1863" customWidth="1"/>
    <col min="7449" max="7449" width="6.875" style="1863" customWidth="1"/>
    <col min="7450" max="7450" width="12.25" style="1863" customWidth="1"/>
    <col min="7451" max="7451" width="13.25" style="1863" customWidth="1"/>
    <col min="7452" max="7452" width="10.5" style="1863" bestFit="1" customWidth="1"/>
    <col min="7453" max="7453" width="12.75" style="1863" bestFit="1" customWidth="1"/>
    <col min="7454" max="7680" width="11" style="1863"/>
    <col min="7681" max="7681" width="16.5" style="1863" customWidth="1"/>
    <col min="7682" max="7683" width="0" style="1863" hidden="1" customWidth="1"/>
    <col min="7684" max="7684" width="22.875" style="1863" customWidth="1"/>
    <col min="7685" max="7685" width="8.625" style="1863" customWidth="1"/>
    <col min="7686" max="7686" width="8.25" style="1863" customWidth="1"/>
    <col min="7687" max="7687" width="26.625" style="1863" customWidth="1"/>
    <col min="7688" max="7688" width="11.625" style="1863" customWidth="1"/>
    <col min="7689" max="7689" width="7" style="1863" customWidth="1"/>
    <col min="7690" max="7690" width="5.75" style="1863" bestFit="1" customWidth="1"/>
    <col min="7691" max="7691" width="6.5" style="1863" customWidth="1"/>
    <col min="7692" max="7692" width="5.75" style="1863" bestFit="1" customWidth="1"/>
    <col min="7693" max="7693" width="0" style="1863" hidden="1" customWidth="1"/>
    <col min="7694" max="7694" width="15.125" style="1863" customWidth="1"/>
    <col min="7695" max="7695" width="12.5" style="1863" customWidth="1"/>
    <col min="7696" max="7696" width="16.125" style="1863" customWidth="1"/>
    <col min="7697" max="7698" width="15.625" style="1863" bestFit="1" customWidth="1"/>
    <col min="7699" max="7699" width="13.75" style="1863" bestFit="1" customWidth="1"/>
    <col min="7700" max="7700" width="0" style="1863" hidden="1" customWidth="1"/>
    <col min="7701" max="7701" width="11.625" style="1863" customWidth="1"/>
    <col min="7702" max="7702" width="7.875" style="1863" customWidth="1"/>
    <col min="7703" max="7703" width="6.25" style="1863" customWidth="1"/>
    <col min="7704" max="7704" width="7.875" style="1863" customWidth="1"/>
    <col min="7705" max="7705" width="6.875" style="1863" customWidth="1"/>
    <col min="7706" max="7706" width="12.25" style="1863" customWidth="1"/>
    <col min="7707" max="7707" width="13.25" style="1863" customWidth="1"/>
    <col min="7708" max="7708" width="10.5" style="1863" bestFit="1" customWidth="1"/>
    <col min="7709" max="7709" width="12.75" style="1863" bestFit="1" customWidth="1"/>
    <col min="7710" max="7936" width="11" style="1863"/>
    <col min="7937" max="7937" width="16.5" style="1863" customWidth="1"/>
    <col min="7938" max="7939" width="0" style="1863" hidden="1" customWidth="1"/>
    <col min="7940" max="7940" width="22.875" style="1863" customWidth="1"/>
    <col min="7941" max="7941" width="8.625" style="1863" customWidth="1"/>
    <col min="7942" max="7942" width="8.25" style="1863" customWidth="1"/>
    <col min="7943" max="7943" width="26.625" style="1863" customWidth="1"/>
    <col min="7944" max="7944" width="11.625" style="1863" customWidth="1"/>
    <col min="7945" max="7945" width="7" style="1863" customWidth="1"/>
    <col min="7946" max="7946" width="5.75" style="1863" bestFit="1" customWidth="1"/>
    <col min="7947" max="7947" width="6.5" style="1863" customWidth="1"/>
    <col min="7948" max="7948" width="5.75" style="1863" bestFit="1" customWidth="1"/>
    <col min="7949" max="7949" width="0" style="1863" hidden="1" customWidth="1"/>
    <col min="7950" max="7950" width="15.125" style="1863" customWidth="1"/>
    <col min="7951" max="7951" width="12.5" style="1863" customWidth="1"/>
    <col min="7952" max="7952" width="16.125" style="1863" customWidth="1"/>
    <col min="7953" max="7954" width="15.625" style="1863" bestFit="1" customWidth="1"/>
    <col min="7955" max="7955" width="13.75" style="1863" bestFit="1" customWidth="1"/>
    <col min="7956" max="7956" width="0" style="1863" hidden="1" customWidth="1"/>
    <col min="7957" max="7957" width="11.625" style="1863" customWidth="1"/>
    <col min="7958" max="7958" width="7.875" style="1863" customWidth="1"/>
    <col min="7959" max="7959" width="6.25" style="1863" customWidth="1"/>
    <col min="7960" max="7960" width="7.875" style="1863" customWidth="1"/>
    <col min="7961" max="7961" width="6.875" style="1863" customWidth="1"/>
    <col min="7962" max="7962" width="12.25" style="1863" customWidth="1"/>
    <col min="7963" max="7963" width="13.25" style="1863" customWidth="1"/>
    <col min="7964" max="7964" width="10.5" style="1863" bestFit="1" customWidth="1"/>
    <col min="7965" max="7965" width="12.75" style="1863" bestFit="1" customWidth="1"/>
    <col min="7966" max="8192" width="11" style="1863"/>
    <col min="8193" max="8193" width="16.5" style="1863" customWidth="1"/>
    <col min="8194" max="8195" width="0" style="1863" hidden="1" customWidth="1"/>
    <col min="8196" max="8196" width="22.875" style="1863" customWidth="1"/>
    <col min="8197" max="8197" width="8.625" style="1863" customWidth="1"/>
    <col min="8198" max="8198" width="8.25" style="1863" customWidth="1"/>
    <col min="8199" max="8199" width="26.625" style="1863" customWidth="1"/>
    <col min="8200" max="8200" width="11.625" style="1863" customWidth="1"/>
    <col min="8201" max="8201" width="7" style="1863" customWidth="1"/>
    <col min="8202" max="8202" width="5.75" style="1863" bestFit="1" customWidth="1"/>
    <col min="8203" max="8203" width="6.5" style="1863" customWidth="1"/>
    <col min="8204" max="8204" width="5.75" style="1863" bestFit="1" customWidth="1"/>
    <col min="8205" max="8205" width="0" style="1863" hidden="1" customWidth="1"/>
    <col min="8206" max="8206" width="15.125" style="1863" customWidth="1"/>
    <col min="8207" max="8207" width="12.5" style="1863" customWidth="1"/>
    <col min="8208" max="8208" width="16.125" style="1863" customWidth="1"/>
    <col min="8209" max="8210" width="15.625" style="1863" bestFit="1" customWidth="1"/>
    <col min="8211" max="8211" width="13.75" style="1863" bestFit="1" customWidth="1"/>
    <col min="8212" max="8212" width="0" style="1863" hidden="1" customWidth="1"/>
    <col min="8213" max="8213" width="11.625" style="1863" customWidth="1"/>
    <col min="8214" max="8214" width="7.875" style="1863" customWidth="1"/>
    <col min="8215" max="8215" width="6.25" style="1863" customWidth="1"/>
    <col min="8216" max="8216" width="7.875" style="1863" customWidth="1"/>
    <col min="8217" max="8217" width="6.875" style="1863" customWidth="1"/>
    <col min="8218" max="8218" width="12.25" style="1863" customWidth="1"/>
    <col min="8219" max="8219" width="13.25" style="1863" customWidth="1"/>
    <col min="8220" max="8220" width="10.5" style="1863" bestFit="1" customWidth="1"/>
    <col min="8221" max="8221" width="12.75" style="1863" bestFit="1" customWidth="1"/>
    <col min="8222" max="8448" width="11" style="1863"/>
    <col min="8449" max="8449" width="16.5" style="1863" customWidth="1"/>
    <col min="8450" max="8451" width="0" style="1863" hidden="1" customWidth="1"/>
    <col min="8452" max="8452" width="22.875" style="1863" customWidth="1"/>
    <col min="8453" max="8453" width="8.625" style="1863" customWidth="1"/>
    <col min="8454" max="8454" width="8.25" style="1863" customWidth="1"/>
    <col min="8455" max="8455" width="26.625" style="1863" customWidth="1"/>
    <col min="8456" max="8456" width="11.625" style="1863" customWidth="1"/>
    <col min="8457" max="8457" width="7" style="1863" customWidth="1"/>
    <col min="8458" max="8458" width="5.75" style="1863" bestFit="1" customWidth="1"/>
    <col min="8459" max="8459" width="6.5" style="1863" customWidth="1"/>
    <col min="8460" max="8460" width="5.75" style="1863" bestFit="1" customWidth="1"/>
    <col min="8461" max="8461" width="0" style="1863" hidden="1" customWidth="1"/>
    <col min="8462" max="8462" width="15.125" style="1863" customWidth="1"/>
    <col min="8463" max="8463" width="12.5" style="1863" customWidth="1"/>
    <col min="8464" max="8464" width="16.125" style="1863" customWidth="1"/>
    <col min="8465" max="8466" width="15.625" style="1863" bestFit="1" customWidth="1"/>
    <col min="8467" max="8467" width="13.75" style="1863" bestFit="1" customWidth="1"/>
    <col min="8468" max="8468" width="0" style="1863" hidden="1" customWidth="1"/>
    <col min="8469" max="8469" width="11.625" style="1863" customWidth="1"/>
    <col min="8470" max="8470" width="7.875" style="1863" customWidth="1"/>
    <col min="8471" max="8471" width="6.25" style="1863" customWidth="1"/>
    <col min="8472" max="8472" width="7.875" style="1863" customWidth="1"/>
    <col min="8473" max="8473" width="6.875" style="1863" customWidth="1"/>
    <col min="8474" max="8474" width="12.25" style="1863" customWidth="1"/>
    <col min="8475" max="8475" width="13.25" style="1863" customWidth="1"/>
    <col min="8476" max="8476" width="10.5" style="1863" bestFit="1" customWidth="1"/>
    <col min="8477" max="8477" width="12.75" style="1863" bestFit="1" customWidth="1"/>
    <col min="8478" max="8704" width="11" style="1863"/>
    <col min="8705" max="8705" width="16.5" style="1863" customWidth="1"/>
    <col min="8706" max="8707" width="0" style="1863" hidden="1" customWidth="1"/>
    <col min="8708" max="8708" width="22.875" style="1863" customWidth="1"/>
    <col min="8709" max="8709" width="8.625" style="1863" customWidth="1"/>
    <col min="8710" max="8710" width="8.25" style="1863" customWidth="1"/>
    <col min="8711" max="8711" width="26.625" style="1863" customWidth="1"/>
    <col min="8712" max="8712" width="11.625" style="1863" customWidth="1"/>
    <col min="8713" max="8713" width="7" style="1863" customWidth="1"/>
    <col min="8714" max="8714" width="5.75" style="1863" bestFit="1" customWidth="1"/>
    <col min="8715" max="8715" width="6.5" style="1863" customWidth="1"/>
    <col min="8716" max="8716" width="5.75" style="1863" bestFit="1" customWidth="1"/>
    <col min="8717" max="8717" width="0" style="1863" hidden="1" customWidth="1"/>
    <col min="8718" max="8718" width="15.125" style="1863" customWidth="1"/>
    <col min="8719" max="8719" width="12.5" style="1863" customWidth="1"/>
    <col min="8720" max="8720" width="16.125" style="1863" customWidth="1"/>
    <col min="8721" max="8722" width="15.625" style="1863" bestFit="1" customWidth="1"/>
    <col min="8723" max="8723" width="13.75" style="1863" bestFit="1" customWidth="1"/>
    <col min="8724" max="8724" width="0" style="1863" hidden="1" customWidth="1"/>
    <col min="8725" max="8725" width="11.625" style="1863" customWidth="1"/>
    <col min="8726" max="8726" width="7.875" style="1863" customWidth="1"/>
    <col min="8727" max="8727" width="6.25" style="1863" customWidth="1"/>
    <col min="8728" max="8728" width="7.875" style="1863" customWidth="1"/>
    <col min="8729" max="8729" width="6.875" style="1863" customWidth="1"/>
    <col min="8730" max="8730" width="12.25" style="1863" customWidth="1"/>
    <col min="8731" max="8731" width="13.25" style="1863" customWidth="1"/>
    <col min="8732" max="8732" width="10.5" style="1863" bestFit="1" customWidth="1"/>
    <col min="8733" max="8733" width="12.75" style="1863" bestFit="1" customWidth="1"/>
    <col min="8734" max="8960" width="11" style="1863"/>
    <col min="8961" max="8961" width="16.5" style="1863" customWidth="1"/>
    <col min="8962" max="8963" width="0" style="1863" hidden="1" customWidth="1"/>
    <col min="8964" max="8964" width="22.875" style="1863" customWidth="1"/>
    <col min="8965" max="8965" width="8.625" style="1863" customWidth="1"/>
    <col min="8966" max="8966" width="8.25" style="1863" customWidth="1"/>
    <col min="8967" max="8967" width="26.625" style="1863" customWidth="1"/>
    <col min="8968" max="8968" width="11.625" style="1863" customWidth="1"/>
    <col min="8969" max="8969" width="7" style="1863" customWidth="1"/>
    <col min="8970" max="8970" width="5.75" style="1863" bestFit="1" customWidth="1"/>
    <col min="8971" max="8971" width="6.5" style="1863" customWidth="1"/>
    <col min="8972" max="8972" width="5.75" style="1863" bestFit="1" customWidth="1"/>
    <col min="8973" max="8973" width="0" style="1863" hidden="1" customWidth="1"/>
    <col min="8974" max="8974" width="15.125" style="1863" customWidth="1"/>
    <col min="8975" max="8975" width="12.5" style="1863" customWidth="1"/>
    <col min="8976" max="8976" width="16.125" style="1863" customWidth="1"/>
    <col min="8977" max="8978" width="15.625" style="1863" bestFit="1" customWidth="1"/>
    <col min="8979" max="8979" width="13.75" style="1863" bestFit="1" customWidth="1"/>
    <col min="8980" max="8980" width="0" style="1863" hidden="1" customWidth="1"/>
    <col min="8981" max="8981" width="11.625" style="1863" customWidth="1"/>
    <col min="8982" max="8982" width="7.875" style="1863" customWidth="1"/>
    <col min="8983" max="8983" width="6.25" style="1863" customWidth="1"/>
    <col min="8984" max="8984" width="7.875" style="1863" customWidth="1"/>
    <col min="8985" max="8985" width="6.875" style="1863" customWidth="1"/>
    <col min="8986" max="8986" width="12.25" style="1863" customWidth="1"/>
    <col min="8987" max="8987" width="13.25" style="1863" customWidth="1"/>
    <col min="8988" max="8988" width="10.5" style="1863" bestFit="1" customWidth="1"/>
    <col min="8989" max="8989" width="12.75" style="1863" bestFit="1" customWidth="1"/>
    <col min="8990" max="9216" width="11" style="1863"/>
    <col min="9217" max="9217" width="16.5" style="1863" customWidth="1"/>
    <col min="9218" max="9219" width="0" style="1863" hidden="1" customWidth="1"/>
    <col min="9220" max="9220" width="22.875" style="1863" customWidth="1"/>
    <col min="9221" max="9221" width="8.625" style="1863" customWidth="1"/>
    <col min="9222" max="9222" width="8.25" style="1863" customWidth="1"/>
    <col min="9223" max="9223" width="26.625" style="1863" customWidth="1"/>
    <col min="9224" max="9224" width="11.625" style="1863" customWidth="1"/>
    <col min="9225" max="9225" width="7" style="1863" customWidth="1"/>
    <col min="9226" max="9226" width="5.75" style="1863" bestFit="1" customWidth="1"/>
    <col min="9227" max="9227" width="6.5" style="1863" customWidth="1"/>
    <col min="9228" max="9228" width="5.75" style="1863" bestFit="1" customWidth="1"/>
    <col min="9229" max="9229" width="0" style="1863" hidden="1" customWidth="1"/>
    <col min="9230" max="9230" width="15.125" style="1863" customWidth="1"/>
    <col min="9231" max="9231" width="12.5" style="1863" customWidth="1"/>
    <col min="9232" max="9232" width="16.125" style="1863" customWidth="1"/>
    <col min="9233" max="9234" width="15.625" style="1863" bestFit="1" customWidth="1"/>
    <col min="9235" max="9235" width="13.75" style="1863" bestFit="1" customWidth="1"/>
    <col min="9236" max="9236" width="0" style="1863" hidden="1" customWidth="1"/>
    <col min="9237" max="9237" width="11.625" style="1863" customWidth="1"/>
    <col min="9238" max="9238" width="7.875" style="1863" customWidth="1"/>
    <col min="9239" max="9239" width="6.25" style="1863" customWidth="1"/>
    <col min="9240" max="9240" width="7.875" style="1863" customWidth="1"/>
    <col min="9241" max="9241" width="6.875" style="1863" customWidth="1"/>
    <col min="9242" max="9242" width="12.25" style="1863" customWidth="1"/>
    <col min="9243" max="9243" width="13.25" style="1863" customWidth="1"/>
    <col min="9244" max="9244" width="10.5" style="1863" bestFit="1" customWidth="1"/>
    <col min="9245" max="9245" width="12.75" style="1863" bestFit="1" customWidth="1"/>
    <col min="9246" max="9472" width="11" style="1863"/>
    <col min="9473" max="9473" width="16.5" style="1863" customWidth="1"/>
    <col min="9474" max="9475" width="0" style="1863" hidden="1" customWidth="1"/>
    <col min="9476" max="9476" width="22.875" style="1863" customWidth="1"/>
    <col min="9477" max="9477" width="8.625" style="1863" customWidth="1"/>
    <col min="9478" max="9478" width="8.25" style="1863" customWidth="1"/>
    <col min="9479" max="9479" width="26.625" style="1863" customWidth="1"/>
    <col min="9480" max="9480" width="11.625" style="1863" customWidth="1"/>
    <col min="9481" max="9481" width="7" style="1863" customWidth="1"/>
    <col min="9482" max="9482" width="5.75" style="1863" bestFit="1" customWidth="1"/>
    <col min="9483" max="9483" width="6.5" style="1863" customWidth="1"/>
    <col min="9484" max="9484" width="5.75" style="1863" bestFit="1" customWidth="1"/>
    <col min="9485" max="9485" width="0" style="1863" hidden="1" customWidth="1"/>
    <col min="9486" max="9486" width="15.125" style="1863" customWidth="1"/>
    <col min="9487" max="9487" width="12.5" style="1863" customWidth="1"/>
    <col min="9488" max="9488" width="16.125" style="1863" customWidth="1"/>
    <col min="9489" max="9490" width="15.625" style="1863" bestFit="1" customWidth="1"/>
    <col min="9491" max="9491" width="13.75" style="1863" bestFit="1" customWidth="1"/>
    <col min="9492" max="9492" width="0" style="1863" hidden="1" customWidth="1"/>
    <col min="9493" max="9493" width="11.625" style="1863" customWidth="1"/>
    <col min="9494" max="9494" width="7.875" style="1863" customWidth="1"/>
    <col min="9495" max="9495" width="6.25" style="1863" customWidth="1"/>
    <col min="9496" max="9496" width="7.875" style="1863" customWidth="1"/>
    <col min="9497" max="9497" width="6.875" style="1863" customWidth="1"/>
    <col min="9498" max="9498" width="12.25" style="1863" customWidth="1"/>
    <col min="9499" max="9499" width="13.25" style="1863" customWidth="1"/>
    <col min="9500" max="9500" width="10.5" style="1863" bestFit="1" customWidth="1"/>
    <col min="9501" max="9501" width="12.75" style="1863" bestFit="1" customWidth="1"/>
    <col min="9502" max="9728" width="11" style="1863"/>
    <col min="9729" max="9729" width="16.5" style="1863" customWidth="1"/>
    <col min="9730" max="9731" width="0" style="1863" hidden="1" customWidth="1"/>
    <col min="9732" max="9732" width="22.875" style="1863" customWidth="1"/>
    <col min="9733" max="9733" width="8.625" style="1863" customWidth="1"/>
    <col min="9734" max="9734" width="8.25" style="1863" customWidth="1"/>
    <col min="9735" max="9735" width="26.625" style="1863" customWidth="1"/>
    <col min="9736" max="9736" width="11.625" style="1863" customWidth="1"/>
    <col min="9737" max="9737" width="7" style="1863" customWidth="1"/>
    <col min="9738" max="9738" width="5.75" style="1863" bestFit="1" customWidth="1"/>
    <col min="9739" max="9739" width="6.5" style="1863" customWidth="1"/>
    <col min="9740" max="9740" width="5.75" style="1863" bestFit="1" customWidth="1"/>
    <col min="9741" max="9741" width="0" style="1863" hidden="1" customWidth="1"/>
    <col min="9742" max="9742" width="15.125" style="1863" customWidth="1"/>
    <col min="9743" max="9743" width="12.5" style="1863" customWidth="1"/>
    <col min="9744" max="9744" width="16.125" style="1863" customWidth="1"/>
    <col min="9745" max="9746" width="15.625" style="1863" bestFit="1" customWidth="1"/>
    <col min="9747" max="9747" width="13.75" style="1863" bestFit="1" customWidth="1"/>
    <col min="9748" max="9748" width="0" style="1863" hidden="1" customWidth="1"/>
    <col min="9749" max="9749" width="11.625" style="1863" customWidth="1"/>
    <col min="9750" max="9750" width="7.875" style="1863" customWidth="1"/>
    <col min="9751" max="9751" width="6.25" style="1863" customWidth="1"/>
    <col min="9752" max="9752" width="7.875" style="1863" customWidth="1"/>
    <col min="9753" max="9753" width="6.875" style="1863" customWidth="1"/>
    <col min="9754" max="9754" width="12.25" style="1863" customWidth="1"/>
    <col min="9755" max="9755" width="13.25" style="1863" customWidth="1"/>
    <col min="9756" max="9756" width="10.5" style="1863" bestFit="1" customWidth="1"/>
    <col min="9757" max="9757" width="12.75" style="1863" bestFit="1" customWidth="1"/>
    <col min="9758" max="9984" width="11" style="1863"/>
    <col min="9985" max="9985" width="16.5" style="1863" customWidth="1"/>
    <col min="9986" max="9987" width="0" style="1863" hidden="1" customWidth="1"/>
    <col min="9988" max="9988" width="22.875" style="1863" customWidth="1"/>
    <col min="9989" max="9989" width="8.625" style="1863" customWidth="1"/>
    <col min="9990" max="9990" width="8.25" style="1863" customWidth="1"/>
    <col min="9991" max="9991" width="26.625" style="1863" customWidth="1"/>
    <col min="9992" max="9992" width="11.625" style="1863" customWidth="1"/>
    <col min="9993" max="9993" width="7" style="1863" customWidth="1"/>
    <col min="9994" max="9994" width="5.75" style="1863" bestFit="1" customWidth="1"/>
    <col min="9995" max="9995" width="6.5" style="1863" customWidth="1"/>
    <col min="9996" max="9996" width="5.75" style="1863" bestFit="1" customWidth="1"/>
    <col min="9997" max="9997" width="0" style="1863" hidden="1" customWidth="1"/>
    <col min="9998" max="9998" width="15.125" style="1863" customWidth="1"/>
    <col min="9999" max="9999" width="12.5" style="1863" customWidth="1"/>
    <col min="10000" max="10000" width="16.125" style="1863" customWidth="1"/>
    <col min="10001" max="10002" width="15.625" style="1863" bestFit="1" customWidth="1"/>
    <col min="10003" max="10003" width="13.75" style="1863" bestFit="1" customWidth="1"/>
    <col min="10004" max="10004" width="0" style="1863" hidden="1" customWidth="1"/>
    <col min="10005" max="10005" width="11.625" style="1863" customWidth="1"/>
    <col min="10006" max="10006" width="7.875" style="1863" customWidth="1"/>
    <col min="10007" max="10007" width="6.25" style="1863" customWidth="1"/>
    <col min="10008" max="10008" width="7.875" style="1863" customWidth="1"/>
    <col min="10009" max="10009" width="6.875" style="1863" customWidth="1"/>
    <col min="10010" max="10010" width="12.25" style="1863" customWidth="1"/>
    <col min="10011" max="10011" width="13.25" style="1863" customWidth="1"/>
    <col min="10012" max="10012" width="10.5" style="1863" bestFit="1" customWidth="1"/>
    <col min="10013" max="10013" width="12.75" style="1863" bestFit="1" customWidth="1"/>
    <col min="10014" max="10240" width="11" style="1863"/>
    <col min="10241" max="10241" width="16.5" style="1863" customWidth="1"/>
    <col min="10242" max="10243" width="0" style="1863" hidden="1" customWidth="1"/>
    <col min="10244" max="10244" width="22.875" style="1863" customWidth="1"/>
    <col min="10245" max="10245" width="8.625" style="1863" customWidth="1"/>
    <col min="10246" max="10246" width="8.25" style="1863" customWidth="1"/>
    <col min="10247" max="10247" width="26.625" style="1863" customWidth="1"/>
    <col min="10248" max="10248" width="11.625" style="1863" customWidth="1"/>
    <col min="10249" max="10249" width="7" style="1863" customWidth="1"/>
    <col min="10250" max="10250" width="5.75" style="1863" bestFit="1" customWidth="1"/>
    <col min="10251" max="10251" width="6.5" style="1863" customWidth="1"/>
    <col min="10252" max="10252" width="5.75" style="1863" bestFit="1" customWidth="1"/>
    <col min="10253" max="10253" width="0" style="1863" hidden="1" customWidth="1"/>
    <col min="10254" max="10254" width="15.125" style="1863" customWidth="1"/>
    <col min="10255" max="10255" width="12.5" style="1863" customWidth="1"/>
    <col min="10256" max="10256" width="16.125" style="1863" customWidth="1"/>
    <col min="10257" max="10258" width="15.625" style="1863" bestFit="1" customWidth="1"/>
    <col min="10259" max="10259" width="13.75" style="1863" bestFit="1" customWidth="1"/>
    <col min="10260" max="10260" width="0" style="1863" hidden="1" customWidth="1"/>
    <col min="10261" max="10261" width="11.625" style="1863" customWidth="1"/>
    <col min="10262" max="10262" width="7.875" style="1863" customWidth="1"/>
    <col min="10263" max="10263" width="6.25" style="1863" customWidth="1"/>
    <col min="10264" max="10264" width="7.875" style="1863" customWidth="1"/>
    <col min="10265" max="10265" width="6.875" style="1863" customWidth="1"/>
    <col min="10266" max="10266" width="12.25" style="1863" customWidth="1"/>
    <col min="10267" max="10267" width="13.25" style="1863" customWidth="1"/>
    <col min="10268" max="10268" width="10.5" style="1863" bestFit="1" customWidth="1"/>
    <col min="10269" max="10269" width="12.75" style="1863" bestFit="1" customWidth="1"/>
    <col min="10270" max="10496" width="11" style="1863"/>
    <col min="10497" max="10497" width="16.5" style="1863" customWidth="1"/>
    <col min="10498" max="10499" width="0" style="1863" hidden="1" customWidth="1"/>
    <col min="10500" max="10500" width="22.875" style="1863" customWidth="1"/>
    <col min="10501" max="10501" width="8.625" style="1863" customWidth="1"/>
    <col min="10502" max="10502" width="8.25" style="1863" customWidth="1"/>
    <col min="10503" max="10503" width="26.625" style="1863" customWidth="1"/>
    <col min="10504" max="10504" width="11.625" style="1863" customWidth="1"/>
    <col min="10505" max="10505" width="7" style="1863" customWidth="1"/>
    <col min="10506" max="10506" width="5.75" style="1863" bestFit="1" customWidth="1"/>
    <col min="10507" max="10507" width="6.5" style="1863" customWidth="1"/>
    <col min="10508" max="10508" width="5.75" style="1863" bestFit="1" customWidth="1"/>
    <col min="10509" max="10509" width="0" style="1863" hidden="1" customWidth="1"/>
    <col min="10510" max="10510" width="15.125" style="1863" customWidth="1"/>
    <col min="10511" max="10511" width="12.5" style="1863" customWidth="1"/>
    <col min="10512" max="10512" width="16.125" style="1863" customWidth="1"/>
    <col min="10513" max="10514" width="15.625" style="1863" bestFit="1" customWidth="1"/>
    <col min="10515" max="10515" width="13.75" style="1863" bestFit="1" customWidth="1"/>
    <col min="10516" max="10516" width="0" style="1863" hidden="1" customWidth="1"/>
    <col min="10517" max="10517" width="11.625" style="1863" customWidth="1"/>
    <col min="10518" max="10518" width="7.875" style="1863" customWidth="1"/>
    <col min="10519" max="10519" width="6.25" style="1863" customWidth="1"/>
    <col min="10520" max="10520" width="7.875" style="1863" customWidth="1"/>
    <col min="10521" max="10521" width="6.875" style="1863" customWidth="1"/>
    <col min="10522" max="10522" width="12.25" style="1863" customWidth="1"/>
    <col min="10523" max="10523" width="13.25" style="1863" customWidth="1"/>
    <col min="10524" max="10524" width="10.5" style="1863" bestFit="1" customWidth="1"/>
    <col min="10525" max="10525" width="12.75" style="1863" bestFit="1" customWidth="1"/>
    <col min="10526" max="10752" width="11" style="1863"/>
    <col min="10753" max="10753" width="16.5" style="1863" customWidth="1"/>
    <col min="10754" max="10755" width="0" style="1863" hidden="1" customWidth="1"/>
    <col min="10756" max="10756" width="22.875" style="1863" customWidth="1"/>
    <col min="10757" max="10757" width="8.625" style="1863" customWidth="1"/>
    <col min="10758" max="10758" width="8.25" style="1863" customWidth="1"/>
    <col min="10759" max="10759" width="26.625" style="1863" customWidth="1"/>
    <col min="10760" max="10760" width="11.625" style="1863" customWidth="1"/>
    <col min="10761" max="10761" width="7" style="1863" customWidth="1"/>
    <col min="10762" max="10762" width="5.75" style="1863" bestFit="1" customWidth="1"/>
    <col min="10763" max="10763" width="6.5" style="1863" customWidth="1"/>
    <col min="10764" max="10764" width="5.75" style="1863" bestFit="1" customWidth="1"/>
    <col min="10765" max="10765" width="0" style="1863" hidden="1" customWidth="1"/>
    <col min="10766" max="10766" width="15.125" style="1863" customWidth="1"/>
    <col min="10767" max="10767" width="12.5" style="1863" customWidth="1"/>
    <col min="10768" max="10768" width="16.125" style="1863" customWidth="1"/>
    <col min="10769" max="10770" width="15.625" style="1863" bestFit="1" customWidth="1"/>
    <col min="10771" max="10771" width="13.75" style="1863" bestFit="1" customWidth="1"/>
    <col min="10772" max="10772" width="0" style="1863" hidden="1" customWidth="1"/>
    <col min="10773" max="10773" width="11.625" style="1863" customWidth="1"/>
    <col min="10774" max="10774" width="7.875" style="1863" customWidth="1"/>
    <col min="10775" max="10775" width="6.25" style="1863" customWidth="1"/>
    <col min="10776" max="10776" width="7.875" style="1863" customWidth="1"/>
    <col min="10777" max="10777" width="6.875" style="1863" customWidth="1"/>
    <col min="10778" max="10778" width="12.25" style="1863" customWidth="1"/>
    <col min="10779" max="10779" width="13.25" style="1863" customWidth="1"/>
    <col min="10780" max="10780" width="10.5" style="1863" bestFit="1" customWidth="1"/>
    <col min="10781" max="10781" width="12.75" style="1863" bestFit="1" customWidth="1"/>
    <col min="10782" max="11008" width="11" style="1863"/>
    <col min="11009" max="11009" width="16.5" style="1863" customWidth="1"/>
    <col min="11010" max="11011" width="0" style="1863" hidden="1" customWidth="1"/>
    <col min="11012" max="11012" width="22.875" style="1863" customWidth="1"/>
    <col min="11013" max="11013" width="8.625" style="1863" customWidth="1"/>
    <col min="11014" max="11014" width="8.25" style="1863" customWidth="1"/>
    <col min="11015" max="11015" width="26.625" style="1863" customWidth="1"/>
    <col min="11016" max="11016" width="11.625" style="1863" customWidth="1"/>
    <col min="11017" max="11017" width="7" style="1863" customWidth="1"/>
    <col min="11018" max="11018" width="5.75" style="1863" bestFit="1" customWidth="1"/>
    <col min="11019" max="11019" width="6.5" style="1863" customWidth="1"/>
    <col min="11020" max="11020" width="5.75" style="1863" bestFit="1" customWidth="1"/>
    <col min="11021" max="11021" width="0" style="1863" hidden="1" customWidth="1"/>
    <col min="11022" max="11022" width="15.125" style="1863" customWidth="1"/>
    <col min="11023" max="11023" width="12.5" style="1863" customWidth="1"/>
    <col min="11024" max="11024" width="16.125" style="1863" customWidth="1"/>
    <col min="11025" max="11026" width="15.625" style="1863" bestFit="1" customWidth="1"/>
    <col min="11027" max="11027" width="13.75" style="1863" bestFit="1" customWidth="1"/>
    <col min="11028" max="11028" width="0" style="1863" hidden="1" customWidth="1"/>
    <col min="11029" max="11029" width="11.625" style="1863" customWidth="1"/>
    <col min="11030" max="11030" width="7.875" style="1863" customWidth="1"/>
    <col min="11031" max="11031" width="6.25" style="1863" customWidth="1"/>
    <col min="11032" max="11032" width="7.875" style="1863" customWidth="1"/>
    <col min="11033" max="11033" width="6.875" style="1863" customWidth="1"/>
    <col min="11034" max="11034" width="12.25" style="1863" customWidth="1"/>
    <col min="11035" max="11035" width="13.25" style="1863" customWidth="1"/>
    <col min="11036" max="11036" width="10.5" style="1863" bestFit="1" customWidth="1"/>
    <col min="11037" max="11037" width="12.75" style="1863" bestFit="1" customWidth="1"/>
    <col min="11038" max="11264" width="11" style="1863"/>
    <col min="11265" max="11265" width="16.5" style="1863" customWidth="1"/>
    <col min="11266" max="11267" width="0" style="1863" hidden="1" customWidth="1"/>
    <col min="11268" max="11268" width="22.875" style="1863" customWidth="1"/>
    <col min="11269" max="11269" width="8.625" style="1863" customWidth="1"/>
    <col min="11270" max="11270" width="8.25" style="1863" customWidth="1"/>
    <col min="11271" max="11271" width="26.625" style="1863" customWidth="1"/>
    <col min="11272" max="11272" width="11.625" style="1863" customWidth="1"/>
    <col min="11273" max="11273" width="7" style="1863" customWidth="1"/>
    <col min="11274" max="11274" width="5.75" style="1863" bestFit="1" customWidth="1"/>
    <col min="11275" max="11275" width="6.5" style="1863" customWidth="1"/>
    <col min="11276" max="11276" width="5.75" style="1863" bestFit="1" customWidth="1"/>
    <col min="11277" max="11277" width="0" style="1863" hidden="1" customWidth="1"/>
    <col min="11278" max="11278" width="15.125" style="1863" customWidth="1"/>
    <col min="11279" max="11279" width="12.5" style="1863" customWidth="1"/>
    <col min="11280" max="11280" width="16.125" style="1863" customWidth="1"/>
    <col min="11281" max="11282" width="15.625" style="1863" bestFit="1" customWidth="1"/>
    <col min="11283" max="11283" width="13.75" style="1863" bestFit="1" customWidth="1"/>
    <col min="11284" max="11284" width="0" style="1863" hidden="1" customWidth="1"/>
    <col min="11285" max="11285" width="11.625" style="1863" customWidth="1"/>
    <col min="11286" max="11286" width="7.875" style="1863" customWidth="1"/>
    <col min="11287" max="11287" width="6.25" style="1863" customWidth="1"/>
    <col min="11288" max="11288" width="7.875" style="1863" customWidth="1"/>
    <col min="11289" max="11289" width="6.875" style="1863" customWidth="1"/>
    <col min="11290" max="11290" width="12.25" style="1863" customWidth="1"/>
    <col min="11291" max="11291" width="13.25" style="1863" customWidth="1"/>
    <col min="11292" max="11292" width="10.5" style="1863" bestFit="1" customWidth="1"/>
    <col min="11293" max="11293" width="12.75" style="1863" bestFit="1" customWidth="1"/>
    <col min="11294" max="11520" width="11" style="1863"/>
    <col min="11521" max="11521" width="16.5" style="1863" customWidth="1"/>
    <col min="11522" max="11523" width="0" style="1863" hidden="1" customWidth="1"/>
    <col min="11524" max="11524" width="22.875" style="1863" customWidth="1"/>
    <col min="11525" max="11525" width="8.625" style="1863" customWidth="1"/>
    <col min="11526" max="11526" width="8.25" style="1863" customWidth="1"/>
    <col min="11527" max="11527" width="26.625" style="1863" customWidth="1"/>
    <col min="11528" max="11528" width="11.625" style="1863" customWidth="1"/>
    <col min="11529" max="11529" width="7" style="1863" customWidth="1"/>
    <col min="11530" max="11530" width="5.75" style="1863" bestFit="1" customWidth="1"/>
    <col min="11531" max="11531" width="6.5" style="1863" customWidth="1"/>
    <col min="11532" max="11532" width="5.75" style="1863" bestFit="1" customWidth="1"/>
    <col min="11533" max="11533" width="0" style="1863" hidden="1" customWidth="1"/>
    <col min="11534" max="11534" width="15.125" style="1863" customWidth="1"/>
    <col min="11535" max="11535" width="12.5" style="1863" customWidth="1"/>
    <col min="11536" max="11536" width="16.125" style="1863" customWidth="1"/>
    <col min="11537" max="11538" width="15.625" style="1863" bestFit="1" customWidth="1"/>
    <col min="11539" max="11539" width="13.75" style="1863" bestFit="1" customWidth="1"/>
    <col min="11540" max="11540" width="0" style="1863" hidden="1" customWidth="1"/>
    <col min="11541" max="11541" width="11.625" style="1863" customWidth="1"/>
    <col min="11542" max="11542" width="7.875" style="1863" customWidth="1"/>
    <col min="11543" max="11543" width="6.25" style="1863" customWidth="1"/>
    <col min="11544" max="11544" width="7.875" style="1863" customWidth="1"/>
    <col min="11545" max="11545" width="6.875" style="1863" customWidth="1"/>
    <col min="11546" max="11546" width="12.25" style="1863" customWidth="1"/>
    <col min="11547" max="11547" width="13.25" style="1863" customWidth="1"/>
    <col min="11548" max="11548" width="10.5" style="1863" bestFit="1" customWidth="1"/>
    <col min="11549" max="11549" width="12.75" style="1863" bestFit="1" customWidth="1"/>
    <col min="11550" max="11776" width="11" style="1863"/>
    <col min="11777" max="11777" width="16.5" style="1863" customWidth="1"/>
    <col min="11778" max="11779" width="0" style="1863" hidden="1" customWidth="1"/>
    <col min="11780" max="11780" width="22.875" style="1863" customWidth="1"/>
    <col min="11781" max="11781" width="8.625" style="1863" customWidth="1"/>
    <col min="11782" max="11782" width="8.25" style="1863" customWidth="1"/>
    <col min="11783" max="11783" width="26.625" style="1863" customWidth="1"/>
    <col min="11784" max="11784" width="11.625" style="1863" customWidth="1"/>
    <col min="11785" max="11785" width="7" style="1863" customWidth="1"/>
    <col min="11786" max="11786" width="5.75" style="1863" bestFit="1" customWidth="1"/>
    <col min="11787" max="11787" width="6.5" style="1863" customWidth="1"/>
    <col min="11788" max="11788" width="5.75" style="1863" bestFit="1" customWidth="1"/>
    <col min="11789" max="11789" width="0" style="1863" hidden="1" customWidth="1"/>
    <col min="11790" max="11790" width="15.125" style="1863" customWidth="1"/>
    <col min="11791" max="11791" width="12.5" style="1863" customWidth="1"/>
    <col min="11792" max="11792" width="16.125" style="1863" customWidth="1"/>
    <col min="11793" max="11794" width="15.625" style="1863" bestFit="1" customWidth="1"/>
    <col min="11795" max="11795" width="13.75" style="1863" bestFit="1" customWidth="1"/>
    <col min="11796" max="11796" width="0" style="1863" hidden="1" customWidth="1"/>
    <col min="11797" max="11797" width="11.625" style="1863" customWidth="1"/>
    <col min="11798" max="11798" width="7.875" style="1863" customWidth="1"/>
    <col min="11799" max="11799" width="6.25" style="1863" customWidth="1"/>
    <col min="11800" max="11800" width="7.875" style="1863" customWidth="1"/>
    <col min="11801" max="11801" width="6.875" style="1863" customWidth="1"/>
    <col min="11802" max="11802" width="12.25" style="1863" customWidth="1"/>
    <col min="11803" max="11803" width="13.25" style="1863" customWidth="1"/>
    <col min="11804" max="11804" width="10.5" style="1863" bestFit="1" customWidth="1"/>
    <col min="11805" max="11805" width="12.75" style="1863" bestFit="1" customWidth="1"/>
    <col min="11806" max="12032" width="11" style="1863"/>
    <col min="12033" max="12033" width="16.5" style="1863" customWidth="1"/>
    <col min="12034" max="12035" width="0" style="1863" hidden="1" customWidth="1"/>
    <col min="12036" max="12036" width="22.875" style="1863" customWidth="1"/>
    <col min="12037" max="12037" width="8.625" style="1863" customWidth="1"/>
    <col min="12038" max="12038" width="8.25" style="1863" customWidth="1"/>
    <col min="12039" max="12039" width="26.625" style="1863" customWidth="1"/>
    <col min="12040" max="12040" width="11.625" style="1863" customWidth="1"/>
    <col min="12041" max="12041" width="7" style="1863" customWidth="1"/>
    <col min="12042" max="12042" width="5.75" style="1863" bestFit="1" customWidth="1"/>
    <col min="12043" max="12043" width="6.5" style="1863" customWidth="1"/>
    <col min="12044" max="12044" width="5.75" style="1863" bestFit="1" customWidth="1"/>
    <col min="12045" max="12045" width="0" style="1863" hidden="1" customWidth="1"/>
    <col min="12046" max="12046" width="15.125" style="1863" customWidth="1"/>
    <col min="12047" max="12047" width="12.5" style="1863" customWidth="1"/>
    <col min="12048" max="12048" width="16.125" style="1863" customWidth="1"/>
    <col min="12049" max="12050" width="15.625" style="1863" bestFit="1" customWidth="1"/>
    <col min="12051" max="12051" width="13.75" style="1863" bestFit="1" customWidth="1"/>
    <col min="12052" max="12052" width="0" style="1863" hidden="1" customWidth="1"/>
    <col min="12053" max="12053" width="11.625" style="1863" customWidth="1"/>
    <col min="12054" max="12054" width="7.875" style="1863" customWidth="1"/>
    <col min="12055" max="12055" width="6.25" style="1863" customWidth="1"/>
    <col min="12056" max="12056" width="7.875" style="1863" customWidth="1"/>
    <col min="12057" max="12057" width="6.875" style="1863" customWidth="1"/>
    <col min="12058" max="12058" width="12.25" style="1863" customWidth="1"/>
    <col min="12059" max="12059" width="13.25" style="1863" customWidth="1"/>
    <col min="12060" max="12060" width="10.5" style="1863" bestFit="1" customWidth="1"/>
    <col min="12061" max="12061" width="12.75" style="1863" bestFit="1" customWidth="1"/>
    <col min="12062" max="12288" width="11" style="1863"/>
    <col min="12289" max="12289" width="16.5" style="1863" customWidth="1"/>
    <col min="12290" max="12291" width="0" style="1863" hidden="1" customWidth="1"/>
    <col min="12292" max="12292" width="22.875" style="1863" customWidth="1"/>
    <col min="12293" max="12293" width="8.625" style="1863" customWidth="1"/>
    <col min="12294" max="12294" width="8.25" style="1863" customWidth="1"/>
    <col min="12295" max="12295" width="26.625" style="1863" customWidth="1"/>
    <col min="12296" max="12296" width="11.625" style="1863" customWidth="1"/>
    <col min="12297" max="12297" width="7" style="1863" customWidth="1"/>
    <col min="12298" max="12298" width="5.75" style="1863" bestFit="1" customWidth="1"/>
    <col min="12299" max="12299" width="6.5" style="1863" customWidth="1"/>
    <col min="12300" max="12300" width="5.75" style="1863" bestFit="1" customWidth="1"/>
    <col min="12301" max="12301" width="0" style="1863" hidden="1" customWidth="1"/>
    <col min="12302" max="12302" width="15.125" style="1863" customWidth="1"/>
    <col min="12303" max="12303" width="12.5" style="1863" customWidth="1"/>
    <col min="12304" max="12304" width="16.125" style="1863" customWidth="1"/>
    <col min="12305" max="12306" width="15.625" style="1863" bestFit="1" customWidth="1"/>
    <col min="12307" max="12307" width="13.75" style="1863" bestFit="1" customWidth="1"/>
    <col min="12308" max="12308" width="0" style="1863" hidden="1" customWidth="1"/>
    <col min="12309" max="12309" width="11.625" style="1863" customWidth="1"/>
    <col min="12310" max="12310" width="7.875" style="1863" customWidth="1"/>
    <col min="12311" max="12311" width="6.25" style="1863" customWidth="1"/>
    <col min="12312" max="12312" width="7.875" style="1863" customWidth="1"/>
    <col min="12313" max="12313" width="6.875" style="1863" customWidth="1"/>
    <col min="12314" max="12314" width="12.25" style="1863" customWidth="1"/>
    <col min="12315" max="12315" width="13.25" style="1863" customWidth="1"/>
    <col min="12316" max="12316" width="10.5" style="1863" bestFit="1" customWidth="1"/>
    <col min="12317" max="12317" width="12.75" style="1863" bestFit="1" customWidth="1"/>
    <col min="12318" max="12544" width="11" style="1863"/>
    <col min="12545" max="12545" width="16.5" style="1863" customWidth="1"/>
    <col min="12546" max="12547" width="0" style="1863" hidden="1" customWidth="1"/>
    <col min="12548" max="12548" width="22.875" style="1863" customWidth="1"/>
    <col min="12549" max="12549" width="8.625" style="1863" customWidth="1"/>
    <col min="12550" max="12550" width="8.25" style="1863" customWidth="1"/>
    <col min="12551" max="12551" width="26.625" style="1863" customWidth="1"/>
    <col min="12552" max="12552" width="11.625" style="1863" customWidth="1"/>
    <col min="12553" max="12553" width="7" style="1863" customWidth="1"/>
    <col min="12554" max="12554" width="5.75" style="1863" bestFit="1" customWidth="1"/>
    <col min="12555" max="12555" width="6.5" style="1863" customWidth="1"/>
    <col min="12556" max="12556" width="5.75" style="1863" bestFit="1" customWidth="1"/>
    <col min="12557" max="12557" width="0" style="1863" hidden="1" customWidth="1"/>
    <col min="12558" max="12558" width="15.125" style="1863" customWidth="1"/>
    <col min="12559" max="12559" width="12.5" style="1863" customWidth="1"/>
    <col min="12560" max="12560" width="16.125" style="1863" customWidth="1"/>
    <col min="12561" max="12562" width="15.625" style="1863" bestFit="1" customWidth="1"/>
    <col min="12563" max="12563" width="13.75" style="1863" bestFit="1" customWidth="1"/>
    <col min="12564" max="12564" width="0" style="1863" hidden="1" customWidth="1"/>
    <col min="12565" max="12565" width="11.625" style="1863" customWidth="1"/>
    <col min="12566" max="12566" width="7.875" style="1863" customWidth="1"/>
    <col min="12567" max="12567" width="6.25" style="1863" customWidth="1"/>
    <col min="12568" max="12568" width="7.875" style="1863" customWidth="1"/>
    <col min="12569" max="12569" width="6.875" style="1863" customWidth="1"/>
    <col min="12570" max="12570" width="12.25" style="1863" customWidth="1"/>
    <col min="12571" max="12571" width="13.25" style="1863" customWidth="1"/>
    <col min="12572" max="12572" width="10.5" style="1863" bestFit="1" customWidth="1"/>
    <col min="12573" max="12573" width="12.75" style="1863" bestFit="1" customWidth="1"/>
    <col min="12574" max="12800" width="11" style="1863"/>
    <col min="12801" max="12801" width="16.5" style="1863" customWidth="1"/>
    <col min="12802" max="12803" width="0" style="1863" hidden="1" customWidth="1"/>
    <col min="12804" max="12804" width="22.875" style="1863" customWidth="1"/>
    <col min="12805" max="12805" width="8.625" style="1863" customWidth="1"/>
    <col min="12806" max="12806" width="8.25" style="1863" customWidth="1"/>
    <col min="12807" max="12807" width="26.625" style="1863" customWidth="1"/>
    <col min="12808" max="12808" width="11.625" style="1863" customWidth="1"/>
    <col min="12809" max="12809" width="7" style="1863" customWidth="1"/>
    <col min="12810" max="12810" width="5.75" style="1863" bestFit="1" customWidth="1"/>
    <col min="12811" max="12811" width="6.5" style="1863" customWidth="1"/>
    <col min="12812" max="12812" width="5.75" style="1863" bestFit="1" customWidth="1"/>
    <col min="12813" max="12813" width="0" style="1863" hidden="1" customWidth="1"/>
    <col min="12814" max="12814" width="15.125" style="1863" customWidth="1"/>
    <col min="12815" max="12815" width="12.5" style="1863" customWidth="1"/>
    <col min="12816" max="12816" width="16.125" style="1863" customWidth="1"/>
    <col min="12817" max="12818" width="15.625" style="1863" bestFit="1" customWidth="1"/>
    <col min="12819" max="12819" width="13.75" style="1863" bestFit="1" customWidth="1"/>
    <col min="12820" max="12820" width="0" style="1863" hidden="1" customWidth="1"/>
    <col min="12821" max="12821" width="11.625" style="1863" customWidth="1"/>
    <col min="12822" max="12822" width="7.875" style="1863" customWidth="1"/>
    <col min="12823" max="12823" width="6.25" style="1863" customWidth="1"/>
    <col min="12824" max="12824" width="7.875" style="1863" customWidth="1"/>
    <col min="12825" max="12825" width="6.875" style="1863" customWidth="1"/>
    <col min="12826" max="12826" width="12.25" style="1863" customWidth="1"/>
    <col min="12827" max="12827" width="13.25" style="1863" customWidth="1"/>
    <col min="12828" max="12828" width="10.5" style="1863" bestFit="1" customWidth="1"/>
    <col min="12829" max="12829" width="12.75" style="1863" bestFit="1" customWidth="1"/>
    <col min="12830" max="13056" width="11" style="1863"/>
    <col min="13057" max="13057" width="16.5" style="1863" customWidth="1"/>
    <col min="13058" max="13059" width="0" style="1863" hidden="1" customWidth="1"/>
    <col min="13060" max="13060" width="22.875" style="1863" customWidth="1"/>
    <col min="13061" max="13061" width="8.625" style="1863" customWidth="1"/>
    <col min="13062" max="13062" width="8.25" style="1863" customWidth="1"/>
    <col min="13063" max="13063" width="26.625" style="1863" customWidth="1"/>
    <col min="13064" max="13064" width="11.625" style="1863" customWidth="1"/>
    <col min="13065" max="13065" width="7" style="1863" customWidth="1"/>
    <col min="13066" max="13066" width="5.75" style="1863" bestFit="1" customWidth="1"/>
    <col min="13067" max="13067" width="6.5" style="1863" customWidth="1"/>
    <col min="13068" max="13068" width="5.75" style="1863" bestFit="1" customWidth="1"/>
    <col min="13069" max="13069" width="0" style="1863" hidden="1" customWidth="1"/>
    <col min="13070" max="13070" width="15.125" style="1863" customWidth="1"/>
    <col min="13071" max="13071" width="12.5" style="1863" customWidth="1"/>
    <col min="13072" max="13072" width="16.125" style="1863" customWidth="1"/>
    <col min="13073" max="13074" width="15.625" style="1863" bestFit="1" customWidth="1"/>
    <col min="13075" max="13075" width="13.75" style="1863" bestFit="1" customWidth="1"/>
    <col min="13076" max="13076" width="0" style="1863" hidden="1" customWidth="1"/>
    <col min="13077" max="13077" width="11.625" style="1863" customWidth="1"/>
    <col min="13078" max="13078" width="7.875" style="1863" customWidth="1"/>
    <col min="13079" max="13079" width="6.25" style="1863" customWidth="1"/>
    <col min="13080" max="13080" width="7.875" style="1863" customWidth="1"/>
    <col min="13081" max="13081" width="6.875" style="1863" customWidth="1"/>
    <col min="13082" max="13082" width="12.25" style="1863" customWidth="1"/>
    <col min="13083" max="13083" width="13.25" style="1863" customWidth="1"/>
    <col min="13084" max="13084" width="10.5" style="1863" bestFit="1" customWidth="1"/>
    <col min="13085" max="13085" width="12.75" style="1863" bestFit="1" customWidth="1"/>
    <col min="13086" max="13312" width="11" style="1863"/>
    <col min="13313" max="13313" width="16.5" style="1863" customWidth="1"/>
    <col min="13314" max="13315" width="0" style="1863" hidden="1" customWidth="1"/>
    <col min="13316" max="13316" width="22.875" style="1863" customWidth="1"/>
    <col min="13317" max="13317" width="8.625" style="1863" customWidth="1"/>
    <col min="13318" max="13318" width="8.25" style="1863" customWidth="1"/>
    <col min="13319" max="13319" width="26.625" style="1863" customWidth="1"/>
    <col min="13320" max="13320" width="11.625" style="1863" customWidth="1"/>
    <col min="13321" max="13321" width="7" style="1863" customWidth="1"/>
    <col min="13322" max="13322" width="5.75" style="1863" bestFit="1" customWidth="1"/>
    <col min="13323" max="13323" width="6.5" style="1863" customWidth="1"/>
    <col min="13324" max="13324" width="5.75" style="1863" bestFit="1" customWidth="1"/>
    <col min="13325" max="13325" width="0" style="1863" hidden="1" customWidth="1"/>
    <col min="13326" max="13326" width="15.125" style="1863" customWidth="1"/>
    <col min="13327" max="13327" width="12.5" style="1863" customWidth="1"/>
    <col min="13328" max="13328" width="16.125" style="1863" customWidth="1"/>
    <col min="13329" max="13330" width="15.625" style="1863" bestFit="1" customWidth="1"/>
    <col min="13331" max="13331" width="13.75" style="1863" bestFit="1" customWidth="1"/>
    <col min="13332" max="13332" width="0" style="1863" hidden="1" customWidth="1"/>
    <col min="13333" max="13333" width="11.625" style="1863" customWidth="1"/>
    <col min="13334" max="13334" width="7.875" style="1863" customWidth="1"/>
    <col min="13335" max="13335" width="6.25" style="1863" customWidth="1"/>
    <col min="13336" max="13336" width="7.875" style="1863" customWidth="1"/>
    <col min="13337" max="13337" width="6.875" style="1863" customWidth="1"/>
    <col min="13338" max="13338" width="12.25" style="1863" customWidth="1"/>
    <col min="13339" max="13339" width="13.25" style="1863" customWidth="1"/>
    <col min="13340" max="13340" width="10.5" style="1863" bestFit="1" customWidth="1"/>
    <col min="13341" max="13341" width="12.75" style="1863" bestFit="1" customWidth="1"/>
    <col min="13342" max="13568" width="11" style="1863"/>
    <col min="13569" max="13569" width="16.5" style="1863" customWidth="1"/>
    <col min="13570" max="13571" width="0" style="1863" hidden="1" customWidth="1"/>
    <col min="13572" max="13572" width="22.875" style="1863" customWidth="1"/>
    <col min="13573" max="13573" width="8.625" style="1863" customWidth="1"/>
    <col min="13574" max="13574" width="8.25" style="1863" customWidth="1"/>
    <col min="13575" max="13575" width="26.625" style="1863" customWidth="1"/>
    <col min="13576" max="13576" width="11.625" style="1863" customWidth="1"/>
    <col min="13577" max="13577" width="7" style="1863" customWidth="1"/>
    <col min="13578" max="13578" width="5.75" style="1863" bestFit="1" customWidth="1"/>
    <col min="13579" max="13579" width="6.5" style="1863" customWidth="1"/>
    <col min="13580" max="13580" width="5.75" style="1863" bestFit="1" customWidth="1"/>
    <col min="13581" max="13581" width="0" style="1863" hidden="1" customWidth="1"/>
    <col min="13582" max="13582" width="15.125" style="1863" customWidth="1"/>
    <col min="13583" max="13583" width="12.5" style="1863" customWidth="1"/>
    <col min="13584" max="13584" width="16.125" style="1863" customWidth="1"/>
    <col min="13585" max="13586" width="15.625" style="1863" bestFit="1" customWidth="1"/>
    <col min="13587" max="13587" width="13.75" style="1863" bestFit="1" customWidth="1"/>
    <col min="13588" max="13588" width="0" style="1863" hidden="1" customWidth="1"/>
    <col min="13589" max="13589" width="11.625" style="1863" customWidth="1"/>
    <col min="13590" max="13590" width="7.875" style="1863" customWidth="1"/>
    <col min="13591" max="13591" width="6.25" style="1863" customWidth="1"/>
    <col min="13592" max="13592" width="7.875" style="1863" customWidth="1"/>
    <col min="13593" max="13593" width="6.875" style="1863" customWidth="1"/>
    <col min="13594" max="13594" width="12.25" style="1863" customWidth="1"/>
    <col min="13595" max="13595" width="13.25" style="1863" customWidth="1"/>
    <col min="13596" max="13596" width="10.5" style="1863" bestFit="1" customWidth="1"/>
    <col min="13597" max="13597" width="12.75" style="1863" bestFit="1" customWidth="1"/>
    <col min="13598" max="13824" width="11" style="1863"/>
    <col min="13825" max="13825" width="16.5" style="1863" customWidth="1"/>
    <col min="13826" max="13827" width="0" style="1863" hidden="1" customWidth="1"/>
    <col min="13828" max="13828" width="22.875" style="1863" customWidth="1"/>
    <col min="13829" max="13829" width="8.625" style="1863" customWidth="1"/>
    <col min="13830" max="13830" width="8.25" style="1863" customWidth="1"/>
    <col min="13831" max="13831" width="26.625" style="1863" customWidth="1"/>
    <col min="13832" max="13832" width="11.625" style="1863" customWidth="1"/>
    <col min="13833" max="13833" width="7" style="1863" customWidth="1"/>
    <col min="13834" max="13834" width="5.75" style="1863" bestFit="1" customWidth="1"/>
    <col min="13835" max="13835" width="6.5" style="1863" customWidth="1"/>
    <col min="13836" max="13836" width="5.75" style="1863" bestFit="1" customWidth="1"/>
    <col min="13837" max="13837" width="0" style="1863" hidden="1" customWidth="1"/>
    <col min="13838" max="13838" width="15.125" style="1863" customWidth="1"/>
    <col min="13839" max="13839" width="12.5" style="1863" customWidth="1"/>
    <col min="13840" max="13840" width="16.125" style="1863" customWidth="1"/>
    <col min="13841" max="13842" width="15.625" style="1863" bestFit="1" customWidth="1"/>
    <col min="13843" max="13843" width="13.75" style="1863" bestFit="1" customWidth="1"/>
    <col min="13844" max="13844" width="0" style="1863" hidden="1" customWidth="1"/>
    <col min="13845" max="13845" width="11.625" style="1863" customWidth="1"/>
    <col min="13846" max="13846" width="7.875" style="1863" customWidth="1"/>
    <col min="13847" max="13847" width="6.25" style="1863" customWidth="1"/>
    <col min="13848" max="13848" width="7.875" style="1863" customWidth="1"/>
    <col min="13849" max="13849" width="6.875" style="1863" customWidth="1"/>
    <col min="13850" max="13850" width="12.25" style="1863" customWidth="1"/>
    <col min="13851" max="13851" width="13.25" style="1863" customWidth="1"/>
    <col min="13852" max="13852" width="10.5" style="1863" bestFit="1" customWidth="1"/>
    <col min="13853" max="13853" width="12.75" style="1863" bestFit="1" customWidth="1"/>
    <col min="13854" max="14080" width="11" style="1863"/>
    <col min="14081" max="14081" width="16.5" style="1863" customWidth="1"/>
    <col min="14082" max="14083" width="0" style="1863" hidden="1" customWidth="1"/>
    <col min="14084" max="14084" width="22.875" style="1863" customWidth="1"/>
    <col min="14085" max="14085" width="8.625" style="1863" customWidth="1"/>
    <col min="14086" max="14086" width="8.25" style="1863" customWidth="1"/>
    <col min="14087" max="14087" width="26.625" style="1863" customWidth="1"/>
    <col min="14088" max="14088" width="11.625" style="1863" customWidth="1"/>
    <col min="14089" max="14089" width="7" style="1863" customWidth="1"/>
    <col min="14090" max="14090" width="5.75" style="1863" bestFit="1" customWidth="1"/>
    <col min="14091" max="14091" width="6.5" style="1863" customWidth="1"/>
    <col min="14092" max="14092" width="5.75" style="1863" bestFit="1" customWidth="1"/>
    <col min="14093" max="14093" width="0" style="1863" hidden="1" customWidth="1"/>
    <col min="14094" max="14094" width="15.125" style="1863" customWidth="1"/>
    <col min="14095" max="14095" width="12.5" style="1863" customWidth="1"/>
    <col min="14096" max="14096" width="16.125" style="1863" customWidth="1"/>
    <col min="14097" max="14098" width="15.625" style="1863" bestFit="1" customWidth="1"/>
    <col min="14099" max="14099" width="13.75" style="1863" bestFit="1" customWidth="1"/>
    <col min="14100" max="14100" width="0" style="1863" hidden="1" customWidth="1"/>
    <col min="14101" max="14101" width="11.625" style="1863" customWidth="1"/>
    <col min="14102" max="14102" width="7.875" style="1863" customWidth="1"/>
    <col min="14103" max="14103" width="6.25" style="1863" customWidth="1"/>
    <col min="14104" max="14104" width="7.875" style="1863" customWidth="1"/>
    <col min="14105" max="14105" width="6.875" style="1863" customWidth="1"/>
    <col min="14106" max="14106" width="12.25" style="1863" customWidth="1"/>
    <col min="14107" max="14107" width="13.25" style="1863" customWidth="1"/>
    <col min="14108" max="14108" width="10.5" style="1863" bestFit="1" customWidth="1"/>
    <col min="14109" max="14109" width="12.75" style="1863" bestFit="1" customWidth="1"/>
    <col min="14110" max="14336" width="11" style="1863"/>
    <col min="14337" max="14337" width="16.5" style="1863" customWidth="1"/>
    <col min="14338" max="14339" width="0" style="1863" hidden="1" customWidth="1"/>
    <col min="14340" max="14340" width="22.875" style="1863" customWidth="1"/>
    <col min="14341" max="14341" width="8.625" style="1863" customWidth="1"/>
    <col min="14342" max="14342" width="8.25" style="1863" customWidth="1"/>
    <col min="14343" max="14343" width="26.625" style="1863" customWidth="1"/>
    <col min="14344" max="14344" width="11.625" style="1863" customWidth="1"/>
    <col min="14345" max="14345" width="7" style="1863" customWidth="1"/>
    <col min="14346" max="14346" width="5.75" style="1863" bestFit="1" customWidth="1"/>
    <col min="14347" max="14347" width="6.5" style="1863" customWidth="1"/>
    <col min="14348" max="14348" width="5.75" style="1863" bestFit="1" customWidth="1"/>
    <col min="14349" max="14349" width="0" style="1863" hidden="1" customWidth="1"/>
    <col min="14350" max="14350" width="15.125" style="1863" customWidth="1"/>
    <col min="14351" max="14351" width="12.5" style="1863" customWidth="1"/>
    <col min="14352" max="14352" width="16.125" style="1863" customWidth="1"/>
    <col min="14353" max="14354" width="15.625" style="1863" bestFit="1" customWidth="1"/>
    <col min="14355" max="14355" width="13.75" style="1863" bestFit="1" customWidth="1"/>
    <col min="14356" max="14356" width="0" style="1863" hidden="1" customWidth="1"/>
    <col min="14357" max="14357" width="11.625" style="1863" customWidth="1"/>
    <col min="14358" max="14358" width="7.875" style="1863" customWidth="1"/>
    <col min="14359" max="14359" width="6.25" style="1863" customWidth="1"/>
    <col min="14360" max="14360" width="7.875" style="1863" customWidth="1"/>
    <col min="14361" max="14361" width="6.875" style="1863" customWidth="1"/>
    <col min="14362" max="14362" width="12.25" style="1863" customWidth="1"/>
    <col min="14363" max="14363" width="13.25" style="1863" customWidth="1"/>
    <col min="14364" max="14364" width="10.5" style="1863" bestFit="1" customWidth="1"/>
    <col min="14365" max="14365" width="12.75" style="1863" bestFit="1" customWidth="1"/>
    <col min="14366" max="14592" width="11" style="1863"/>
    <col min="14593" max="14593" width="16.5" style="1863" customWidth="1"/>
    <col min="14594" max="14595" width="0" style="1863" hidden="1" customWidth="1"/>
    <col min="14596" max="14596" width="22.875" style="1863" customWidth="1"/>
    <col min="14597" max="14597" width="8.625" style="1863" customWidth="1"/>
    <col min="14598" max="14598" width="8.25" style="1863" customWidth="1"/>
    <col min="14599" max="14599" width="26.625" style="1863" customWidth="1"/>
    <col min="14600" max="14600" width="11.625" style="1863" customWidth="1"/>
    <col min="14601" max="14601" width="7" style="1863" customWidth="1"/>
    <col min="14602" max="14602" width="5.75" style="1863" bestFit="1" customWidth="1"/>
    <col min="14603" max="14603" width="6.5" style="1863" customWidth="1"/>
    <col min="14604" max="14604" width="5.75" style="1863" bestFit="1" customWidth="1"/>
    <col min="14605" max="14605" width="0" style="1863" hidden="1" customWidth="1"/>
    <col min="14606" max="14606" width="15.125" style="1863" customWidth="1"/>
    <col min="14607" max="14607" width="12.5" style="1863" customWidth="1"/>
    <col min="14608" max="14608" width="16.125" style="1863" customWidth="1"/>
    <col min="14609" max="14610" width="15.625" style="1863" bestFit="1" customWidth="1"/>
    <col min="14611" max="14611" width="13.75" style="1863" bestFit="1" customWidth="1"/>
    <col min="14612" max="14612" width="0" style="1863" hidden="1" customWidth="1"/>
    <col min="14613" max="14613" width="11.625" style="1863" customWidth="1"/>
    <col min="14614" max="14614" width="7.875" style="1863" customWidth="1"/>
    <col min="14615" max="14615" width="6.25" style="1863" customWidth="1"/>
    <col min="14616" max="14616" width="7.875" style="1863" customWidth="1"/>
    <col min="14617" max="14617" width="6.875" style="1863" customWidth="1"/>
    <col min="14618" max="14618" width="12.25" style="1863" customWidth="1"/>
    <col min="14619" max="14619" width="13.25" style="1863" customWidth="1"/>
    <col min="14620" max="14620" width="10.5" style="1863" bestFit="1" customWidth="1"/>
    <col min="14621" max="14621" width="12.75" style="1863" bestFit="1" customWidth="1"/>
    <col min="14622" max="14848" width="11" style="1863"/>
    <col min="14849" max="14849" width="16.5" style="1863" customWidth="1"/>
    <col min="14850" max="14851" width="0" style="1863" hidden="1" customWidth="1"/>
    <col min="14852" max="14852" width="22.875" style="1863" customWidth="1"/>
    <col min="14853" max="14853" width="8.625" style="1863" customWidth="1"/>
    <col min="14854" max="14854" width="8.25" style="1863" customWidth="1"/>
    <col min="14855" max="14855" width="26.625" style="1863" customWidth="1"/>
    <col min="14856" max="14856" width="11.625" style="1863" customWidth="1"/>
    <col min="14857" max="14857" width="7" style="1863" customWidth="1"/>
    <col min="14858" max="14858" width="5.75" style="1863" bestFit="1" customWidth="1"/>
    <col min="14859" max="14859" width="6.5" style="1863" customWidth="1"/>
    <col min="14860" max="14860" width="5.75" style="1863" bestFit="1" customWidth="1"/>
    <col min="14861" max="14861" width="0" style="1863" hidden="1" customWidth="1"/>
    <col min="14862" max="14862" width="15.125" style="1863" customWidth="1"/>
    <col min="14863" max="14863" width="12.5" style="1863" customWidth="1"/>
    <col min="14864" max="14864" width="16.125" style="1863" customWidth="1"/>
    <col min="14865" max="14866" width="15.625" style="1863" bestFit="1" customWidth="1"/>
    <col min="14867" max="14867" width="13.75" style="1863" bestFit="1" customWidth="1"/>
    <col min="14868" max="14868" width="0" style="1863" hidden="1" customWidth="1"/>
    <col min="14869" max="14869" width="11.625" style="1863" customWidth="1"/>
    <col min="14870" max="14870" width="7.875" style="1863" customWidth="1"/>
    <col min="14871" max="14871" width="6.25" style="1863" customWidth="1"/>
    <col min="14872" max="14872" width="7.875" style="1863" customWidth="1"/>
    <col min="14873" max="14873" width="6.875" style="1863" customWidth="1"/>
    <col min="14874" max="14874" width="12.25" style="1863" customWidth="1"/>
    <col min="14875" max="14875" width="13.25" style="1863" customWidth="1"/>
    <col min="14876" max="14876" width="10.5" style="1863" bestFit="1" customWidth="1"/>
    <col min="14877" max="14877" width="12.75" style="1863" bestFit="1" customWidth="1"/>
    <col min="14878" max="15104" width="11" style="1863"/>
    <col min="15105" max="15105" width="16.5" style="1863" customWidth="1"/>
    <col min="15106" max="15107" width="0" style="1863" hidden="1" customWidth="1"/>
    <col min="15108" max="15108" width="22.875" style="1863" customWidth="1"/>
    <col min="15109" max="15109" width="8.625" style="1863" customWidth="1"/>
    <col min="15110" max="15110" width="8.25" style="1863" customWidth="1"/>
    <col min="15111" max="15111" width="26.625" style="1863" customWidth="1"/>
    <col min="15112" max="15112" width="11.625" style="1863" customWidth="1"/>
    <col min="15113" max="15113" width="7" style="1863" customWidth="1"/>
    <col min="15114" max="15114" width="5.75" style="1863" bestFit="1" customWidth="1"/>
    <col min="15115" max="15115" width="6.5" style="1863" customWidth="1"/>
    <col min="15116" max="15116" width="5.75" style="1863" bestFit="1" customWidth="1"/>
    <col min="15117" max="15117" width="0" style="1863" hidden="1" customWidth="1"/>
    <col min="15118" max="15118" width="15.125" style="1863" customWidth="1"/>
    <col min="15119" max="15119" width="12.5" style="1863" customWidth="1"/>
    <col min="15120" max="15120" width="16.125" style="1863" customWidth="1"/>
    <col min="15121" max="15122" width="15.625" style="1863" bestFit="1" customWidth="1"/>
    <col min="15123" max="15123" width="13.75" style="1863" bestFit="1" customWidth="1"/>
    <col min="15124" max="15124" width="0" style="1863" hidden="1" customWidth="1"/>
    <col min="15125" max="15125" width="11.625" style="1863" customWidth="1"/>
    <col min="15126" max="15126" width="7.875" style="1863" customWidth="1"/>
    <col min="15127" max="15127" width="6.25" style="1863" customWidth="1"/>
    <col min="15128" max="15128" width="7.875" style="1863" customWidth="1"/>
    <col min="15129" max="15129" width="6.875" style="1863" customWidth="1"/>
    <col min="15130" max="15130" width="12.25" style="1863" customWidth="1"/>
    <col min="15131" max="15131" width="13.25" style="1863" customWidth="1"/>
    <col min="15132" max="15132" width="10.5" style="1863" bestFit="1" customWidth="1"/>
    <col min="15133" max="15133" width="12.75" style="1863" bestFit="1" customWidth="1"/>
    <col min="15134" max="15360" width="11" style="1863"/>
    <col min="15361" max="15361" width="16.5" style="1863" customWidth="1"/>
    <col min="15362" max="15363" width="0" style="1863" hidden="1" customWidth="1"/>
    <col min="15364" max="15364" width="22.875" style="1863" customWidth="1"/>
    <col min="15365" max="15365" width="8.625" style="1863" customWidth="1"/>
    <col min="15366" max="15366" width="8.25" style="1863" customWidth="1"/>
    <col min="15367" max="15367" width="26.625" style="1863" customWidth="1"/>
    <col min="15368" max="15368" width="11.625" style="1863" customWidth="1"/>
    <col min="15369" max="15369" width="7" style="1863" customWidth="1"/>
    <col min="15370" max="15370" width="5.75" style="1863" bestFit="1" customWidth="1"/>
    <col min="15371" max="15371" width="6.5" style="1863" customWidth="1"/>
    <col min="15372" max="15372" width="5.75" style="1863" bestFit="1" customWidth="1"/>
    <col min="15373" max="15373" width="0" style="1863" hidden="1" customWidth="1"/>
    <col min="15374" max="15374" width="15.125" style="1863" customWidth="1"/>
    <col min="15375" max="15375" width="12.5" style="1863" customWidth="1"/>
    <col min="15376" max="15376" width="16.125" style="1863" customWidth="1"/>
    <col min="15377" max="15378" width="15.625" style="1863" bestFit="1" customWidth="1"/>
    <col min="15379" max="15379" width="13.75" style="1863" bestFit="1" customWidth="1"/>
    <col min="15380" max="15380" width="0" style="1863" hidden="1" customWidth="1"/>
    <col min="15381" max="15381" width="11.625" style="1863" customWidth="1"/>
    <col min="15382" max="15382" width="7.875" style="1863" customWidth="1"/>
    <col min="15383" max="15383" width="6.25" style="1863" customWidth="1"/>
    <col min="15384" max="15384" width="7.875" style="1863" customWidth="1"/>
    <col min="15385" max="15385" width="6.875" style="1863" customWidth="1"/>
    <col min="15386" max="15386" width="12.25" style="1863" customWidth="1"/>
    <col min="15387" max="15387" width="13.25" style="1863" customWidth="1"/>
    <col min="15388" max="15388" width="10.5" style="1863" bestFit="1" customWidth="1"/>
    <col min="15389" max="15389" width="12.75" style="1863" bestFit="1" customWidth="1"/>
    <col min="15390" max="15616" width="11" style="1863"/>
    <col min="15617" max="15617" width="16.5" style="1863" customWidth="1"/>
    <col min="15618" max="15619" width="0" style="1863" hidden="1" customWidth="1"/>
    <col min="15620" max="15620" width="22.875" style="1863" customWidth="1"/>
    <col min="15621" max="15621" width="8.625" style="1863" customWidth="1"/>
    <col min="15622" max="15622" width="8.25" style="1863" customWidth="1"/>
    <col min="15623" max="15623" width="26.625" style="1863" customWidth="1"/>
    <col min="15624" max="15624" width="11.625" style="1863" customWidth="1"/>
    <col min="15625" max="15625" width="7" style="1863" customWidth="1"/>
    <col min="15626" max="15626" width="5.75" style="1863" bestFit="1" customWidth="1"/>
    <col min="15627" max="15627" width="6.5" style="1863" customWidth="1"/>
    <col min="15628" max="15628" width="5.75" style="1863" bestFit="1" customWidth="1"/>
    <col min="15629" max="15629" width="0" style="1863" hidden="1" customWidth="1"/>
    <col min="15630" max="15630" width="15.125" style="1863" customWidth="1"/>
    <col min="15631" max="15631" width="12.5" style="1863" customWidth="1"/>
    <col min="15632" max="15632" width="16.125" style="1863" customWidth="1"/>
    <col min="15633" max="15634" width="15.625" style="1863" bestFit="1" customWidth="1"/>
    <col min="15635" max="15635" width="13.75" style="1863" bestFit="1" customWidth="1"/>
    <col min="15636" max="15636" width="0" style="1863" hidden="1" customWidth="1"/>
    <col min="15637" max="15637" width="11.625" style="1863" customWidth="1"/>
    <col min="15638" max="15638" width="7.875" style="1863" customWidth="1"/>
    <col min="15639" max="15639" width="6.25" style="1863" customWidth="1"/>
    <col min="15640" max="15640" width="7.875" style="1863" customWidth="1"/>
    <col min="15641" max="15641" width="6.875" style="1863" customWidth="1"/>
    <col min="15642" max="15642" width="12.25" style="1863" customWidth="1"/>
    <col min="15643" max="15643" width="13.25" style="1863" customWidth="1"/>
    <col min="15644" max="15644" width="10.5" style="1863" bestFit="1" customWidth="1"/>
    <col min="15645" max="15645" width="12.75" style="1863" bestFit="1" customWidth="1"/>
    <col min="15646" max="15872" width="11" style="1863"/>
    <col min="15873" max="15873" width="16.5" style="1863" customWidth="1"/>
    <col min="15874" max="15875" width="0" style="1863" hidden="1" customWidth="1"/>
    <col min="15876" max="15876" width="22.875" style="1863" customWidth="1"/>
    <col min="15877" max="15877" width="8.625" style="1863" customWidth="1"/>
    <col min="15878" max="15878" width="8.25" style="1863" customWidth="1"/>
    <col min="15879" max="15879" width="26.625" style="1863" customWidth="1"/>
    <col min="15880" max="15880" width="11.625" style="1863" customWidth="1"/>
    <col min="15881" max="15881" width="7" style="1863" customWidth="1"/>
    <col min="15882" max="15882" width="5.75" style="1863" bestFit="1" customWidth="1"/>
    <col min="15883" max="15883" width="6.5" style="1863" customWidth="1"/>
    <col min="15884" max="15884" width="5.75" style="1863" bestFit="1" customWidth="1"/>
    <col min="15885" max="15885" width="0" style="1863" hidden="1" customWidth="1"/>
    <col min="15886" max="15886" width="15.125" style="1863" customWidth="1"/>
    <col min="15887" max="15887" width="12.5" style="1863" customWidth="1"/>
    <col min="15888" max="15888" width="16.125" style="1863" customWidth="1"/>
    <col min="15889" max="15890" width="15.625" style="1863" bestFit="1" customWidth="1"/>
    <col min="15891" max="15891" width="13.75" style="1863" bestFit="1" customWidth="1"/>
    <col min="15892" max="15892" width="0" style="1863" hidden="1" customWidth="1"/>
    <col min="15893" max="15893" width="11.625" style="1863" customWidth="1"/>
    <col min="15894" max="15894" width="7.875" style="1863" customWidth="1"/>
    <col min="15895" max="15895" width="6.25" style="1863" customWidth="1"/>
    <col min="15896" max="15896" width="7.875" style="1863" customWidth="1"/>
    <col min="15897" max="15897" width="6.875" style="1863" customWidth="1"/>
    <col min="15898" max="15898" width="12.25" style="1863" customWidth="1"/>
    <col min="15899" max="15899" width="13.25" style="1863" customWidth="1"/>
    <col min="15900" max="15900" width="10.5" style="1863" bestFit="1" customWidth="1"/>
    <col min="15901" max="15901" width="12.75" style="1863" bestFit="1" customWidth="1"/>
    <col min="15902" max="16128" width="11" style="1863"/>
    <col min="16129" max="16129" width="16.5" style="1863" customWidth="1"/>
    <col min="16130" max="16131" width="0" style="1863" hidden="1" customWidth="1"/>
    <col min="16132" max="16132" width="22.875" style="1863" customWidth="1"/>
    <col min="16133" max="16133" width="8.625" style="1863" customWidth="1"/>
    <col min="16134" max="16134" width="8.25" style="1863" customWidth="1"/>
    <col min="16135" max="16135" width="26.625" style="1863" customWidth="1"/>
    <col min="16136" max="16136" width="11.625" style="1863" customWidth="1"/>
    <col min="16137" max="16137" width="7" style="1863" customWidth="1"/>
    <col min="16138" max="16138" width="5.75" style="1863" bestFit="1" customWidth="1"/>
    <col min="16139" max="16139" width="6.5" style="1863" customWidth="1"/>
    <col min="16140" max="16140" width="5.75" style="1863" bestFit="1" customWidth="1"/>
    <col min="16141" max="16141" width="0" style="1863" hidden="1" customWidth="1"/>
    <col min="16142" max="16142" width="15.125" style="1863" customWidth="1"/>
    <col min="16143" max="16143" width="12.5" style="1863" customWidth="1"/>
    <col min="16144" max="16144" width="16.125" style="1863" customWidth="1"/>
    <col min="16145" max="16146" width="15.625" style="1863" bestFit="1" customWidth="1"/>
    <col min="16147" max="16147" width="13.75" style="1863" bestFit="1" customWidth="1"/>
    <col min="16148" max="16148" width="0" style="1863" hidden="1" customWidth="1"/>
    <col min="16149" max="16149" width="11.625" style="1863" customWidth="1"/>
    <col min="16150" max="16150" width="7.875" style="1863" customWidth="1"/>
    <col min="16151" max="16151" width="6.25" style="1863" customWidth="1"/>
    <col min="16152" max="16152" width="7.875" style="1863" customWidth="1"/>
    <col min="16153" max="16153" width="6.875" style="1863" customWidth="1"/>
    <col min="16154" max="16154" width="12.25" style="1863" customWidth="1"/>
    <col min="16155" max="16155" width="13.25" style="1863" customWidth="1"/>
    <col min="16156" max="16156" width="10.5" style="1863" bestFit="1" customWidth="1"/>
    <col min="16157" max="16157" width="12.75" style="1863" bestFit="1" customWidth="1"/>
    <col min="16158" max="16384" width="11" style="1863"/>
  </cols>
  <sheetData>
    <row r="1" spans="1:26" ht="12.75">
      <c r="A1" s="1860" t="s">
        <v>1708</v>
      </c>
      <c r="B1" s="1860"/>
      <c r="C1" s="1860"/>
      <c r="D1" s="1861"/>
      <c r="E1" s="1861"/>
      <c r="F1" s="1862"/>
      <c r="G1" s="1861"/>
      <c r="H1" s="1861"/>
    </row>
    <row r="2" spans="1:26" s="1868" customFormat="1" ht="12.75">
      <c r="A2" s="1865" t="s">
        <v>904</v>
      </c>
      <c r="B2" s="1865"/>
      <c r="C2" s="1865"/>
      <c r="D2" s="1866"/>
      <c r="E2" s="1866"/>
      <c r="F2" s="1867"/>
      <c r="G2" s="1866"/>
      <c r="H2" s="1866"/>
      <c r="K2" s="1869"/>
      <c r="L2" s="1869"/>
      <c r="M2" s="1869"/>
      <c r="Z2" s="1869"/>
    </row>
    <row r="3" spans="1:26" ht="13.5" thickBot="1">
      <c r="A3" s="2421">
        <v>2016</v>
      </c>
      <c r="B3" s="2421"/>
      <c r="C3" s="2421"/>
      <c r="D3" s="2421"/>
      <c r="E3" s="2421"/>
      <c r="F3" s="2421"/>
      <c r="G3" s="2421"/>
      <c r="H3" s="2421"/>
    </row>
    <row r="4" spans="1:26" ht="13.5" thickBot="1">
      <c r="A4" s="1870" t="s">
        <v>1709</v>
      </c>
      <c r="B4" s="1870"/>
      <c r="C4" s="1870"/>
      <c r="D4" s="1870"/>
      <c r="E4" s="1870"/>
      <c r="F4" s="1871"/>
      <c r="G4" s="1870"/>
      <c r="H4" s="1870"/>
      <c r="R4" s="1872"/>
    </row>
    <row r="5" spans="1:26" s="1868" customFormat="1" ht="12.75">
      <c r="A5" s="2422" t="s">
        <v>1953</v>
      </c>
      <c r="B5" s="2422"/>
      <c r="C5" s="2422"/>
      <c r="D5" s="2422"/>
      <c r="E5" s="2422"/>
      <c r="F5" s="2422"/>
      <c r="G5" s="2422"/>
      <c r="H5" s="2422"/>
      <c r="K5" s="1869"/>
      <c r="L5" s="1869"/>
      <c r="M5" s="1869"/>
      <c r="Z5" s="1869"/>
    </row>
    <row r="6" spans="1:26" ht="12.75" customHeight="1">
      <c r="A6" s="1870"/>
      <c r="B6" s="1870"/>
      <c r="C6" s="1870"/>
      <c r="D6" s="1870"/>
      <c r="E6" s="1870"/>
      <c r="F6" s="1871"/>
      <c r="G6" s="1870"/>
      <c r="H6" s="1870"/>
    </row>
    <row r="7" spans="1:26" s="1874" customFormat="1" ht="33.75" customHeight="1">
      <c r="A7" s="2423" t="s">
        <v>1954</v>
      </c>
      <c r="B7" s="2423"/>
      <c r="C7" s="2423"/>
      <c r="D7" s="2423"/>
      <c r="E7" s="2423"/>
      <c r="F7" s="2423"/>
      <c r="G7" s="2423"/>
      <c r="H7" s="2423"/>
      <c r="I7" s="2423"/>
      <c r="J7" s="2423"/>
      <c r="K7" s="2423"/>
      <c r="L7" s="2423"/>
      <c r="M7" s="2423"/>
      <c r="N7" s="2423"/>
      <c r="O7" s="2423"/>
      <c r="P7" s="2423"/>
      <c r="Q7" s="2423"/>
      <c r="R7" s="1873"/>
      <c r="S7" s="1873"/>
      <c r="T7" s="1873"/>
      <c r="U7" s="1873"/>
      <c r="Z7" s="1875"/>
    </row>
    <row r="8" spans="1:26" s="1874" customFormat="1" ht="19.5" customHeight="1">
      <c r="A8" s="2423" t="s">
        <v>1955</v>
      </c>
      <c r="B8" s="2423"/>
      <c r="C8" s="2423"/>
      <c r="D8" s="2423"/>
      <c r="E8" s="2423"/>
      <c r="F8" s="2423"/>
      <c r="G8" s="2423"/>
      <c r="H8" s="2423"/>
      <c r="I8" s="2423"/>
      <c r="J8" s="2423"/>
      <c r="K8" s="2423"/>
      <c r="L8" s="2423"/>
      <c r="M8" s="2423"/>
      <c r="N8" s="2423"/>
      <c r="O8" s="2423"/>
      <c r="P8" s="2423"/>
      <c r="Q8" s="2423"/>
      <c r="R8" s="1873"/>
      <c r="S8" s="1873"/>
      <c r="T8" s="1873"/>
      <c r="U8" s="1873"/>
      <c r="Z8" s="1875"/>
    </row>
    <row r="9" spans="1:26" ht="14.25" customHeight="1" thickBot="1">
      <c r="A9" s="1870"/>
      <c r="B9" s="1870"/>
      <c r="C9" s="1870"/>
      <c r="D9" s="1870"/>
      <c r="E9" s="1870"/>
      <c r="F9" s="1871"/>
      <c r="G9" s="1870"/>
      <c r="H9" s="1870"/>
    </row>
    <row r="10" spans="1:26" s="1878" customFormat="1" ht="28.5" customHeight="1" thickBot="1">
      <c r="A10" s="1876" t="s">
        <v>1677</v>
      </c>
      <c r="B10" s="1877"/>
      <c r="C10" s="1877"/>
      <c r="D10" s="2419" t="s">
        <v>1941</v>
      </c>
      <c r="E10" s="2419"/>
      <c r="F10" s="2419"/>
      <c r="G10" s="2419"/>
      <c r="H10" s="2419"/>
      <c r="I10" s="2419"/>
      <c r="J10" s="2419"/>
      <c r="K10" s="2419"/>
      <c r="L10" s="2419"/>
      <c r="M10" s="2419"/>
      <c r="N10" s="2419"/>
      <c r="O10" s="2419"/>
      <c r="P10" s="2419"/>
      <c r="Q10" s="2420"/>
      <c r="R10" s="2418" t="s">
        <v>1711</v>
      </c>
      <c r="S10" s="2419"/>
      <c r="T10" s="2419"/>
      <c r="U10" s="2419"/>
      <c r="V10" s="2419"/>
      <c r="W10" s="2419"/>
      <c r="X10" s="2419"/>
      <c r="Y10" s="2419"/>
      <c r="Z10" s="2420"/>
    </row>
    <row r="11" spans="1:26" s="1878" customFormat="1" ht="31.5" customHeight="1" thickBot="1">
      <c r="A11" s="2441" t="s">
        <v>1678</v>
      </c>
      <c r="B11" s="2443" t="s">
        <v>584</v>
      </c>
      <c r="C11" s="2441" t="s">
        <v>1712</v>
      </c>
      <c r="D11" s="2436" t="s">
        <v>1679</v>
      </c>
      <c r="E11" s="2449" t="s">
        <v>1680</v>
      </c>
      <c r="F11" s="2450"/>
      <c r="G11" s="2451"/>
      <c r="H11" s="2424" t="s">
        <v>1681</v>
      </c>
      <c r="I11" s="2429" t="s">
        <v>1682</v>
      </c>
      <c r="J11" s="2430"/>
      <c r="K11" s="2430"/>
      <c r="L11" s="2430"/>
      <c r="M11" s="2431"/>
      <c r="N11" s="2432" t="s">
        <v>1683</v>
      </c>
      <c r="O11" s="2432" t="s">
        <v>1942</v>
      </c>
      <c r="P11" s="2435" t="s">
        <v>1684</v>
      </c>
      <c r="Q11" s="2436"/>
      <c r="R11" s="2437" t="s">
        <v>1715</v>
      </c>
      <c r="S11" s="2438"/>
      <c r="T11" s="2427" t="s">
        <v>1717</v>
      </c>
      <c r="U11" s="2455" t="s">
        <v>1717</v>
      </c>
      <c r="V11" s="2437" t="s">
        <v>1718</v>
      </c>
      <c r="W11" s="2462"/>
      <c r="X11" s="2462"/>
      <c r="Y11" s="2463"/>
      <c r="Z11" s="2455" t="s">
        <v>1719</v>
      </c>
    </row>
    <row r="12" spans="1:26" s="1878" customFormat="1" ht="35.25" customHeight="1" thickBot="1">
      <c r="A12" s="2442"/>
      <c r="B12" s="2444"/>
      <c r="C12" s="2446"/>
      <c r="D12" s="2447"/>
      <c r="E12" s="2452"/>
      <c r="F12" s="2453"/>
      <c r="G12" s="2454"/>
      <c r="H12" s="2425"/>
      <c r="I12" s="2439" t="s">
        <v>1685</v>
      </c>
      <c r="J12" s="1879" t="s">
        <v>677</v>
      </c>
      <c r="K12" s="2439" t="s">
        <v>1686</v>
      </c>
      <c r="L12" s="1879" t="s">
        <v>677</v>
      </c>
      <c r="M12" s="2457" t="s">
        <v>1722</v>
      </c>
      <c r="N12" s="2433"/>
      <c r="O12" s="2433"/>
      <c r="P12" s="2432" t="s">
        <v>1687</v>
      </c>
      <c r="Q12" s="2432" t="s">
        <v>1688</v>
      </c>
      <c r="R12" s="2427" t="s">
        <v>1687</v>
      </c>
      <c r="S12" s="2427" t="s">
        <v>1688</v>
      </c>
      <c r="T12" s="2464"/>
      <c r="U12" s="2456"/>
      <c r="V12" s="2459" t="s">
        <v>1720</v>
      </c>
      <c r="W12" s="1880" t="s">
        <v>677</v>
      </c>
      <c r="X12" s="2459" t="s">
        <v>1721</v>
      </c>
      <c r="Y12" s="1880" t="s">
        <v>677</v>
      </c>
      <c r="Z12" s="2456"/>
    </row>
    <row r="13" spans="1:26" s="1878" customFormat="1" ht="39.75" customHeight="1" thickBot="1">
      <c r="A13" s="1881" t="s">
        <v>1689</v>
      </c>
      <c r="B13" s="2445"/>
      <c r="C13" s="2442"/>
      <c r="D13" s="2448"/>
      <c r="E13" s="1882" t="s">
        <v>370</v>
      </c>
      <c r="F13" s="1883" t="s">
        <v>1690</v>
      </c>
      <c r="G13" s="1884" t="s">
        <v>1691</v>
      </c>
      <c r="H13" s="2426"/>
      <c r="I13" s="2440"/>
      <c r="J13" s="1885"/>
      <c r="K13" s="2440" t="s">
        <v>1723</v>
      </c>
      <c r="L13" s="1885"/>
      <c r="M13" s="2458"/>
      <c r="N13" s="2434"/>
      <c r="O13" s="2434"/>
      <c r="P13" s="2434"/>
      <c r="Q13" s="2434"/>
      <c r="R13" s="2428"/>
      <c r="S13" s="2428"/>
      <c r="T13" s="2428"/>
      <c r="U13" s="2461"/>
      <c r="V13" s="2460" t="s">
        <v>1723</v>
      </c>
      <c r="W13" s="1886"/>
      <c r="X13" s="2460" t="s">
        <v>1723</v>
      </c>
      <c r="Y13" s="1886"/>
      <c r="Z13" s="2456"/>
    </row>
    <row r="14" spans="1:26" s="1896" customFormat="1" ht="33.75">
      <c r="A14" s="1897" t="s">
        <v>1739</v>
      </c>
      <c r="B14" s="1898"/>
      <c r="C14" s="1897"/>
      <c r="D14" s="1899" t="s">
        <v>1946</v>
      </c>
      <c r="E14" s="1900" t="s">
        <v>1699</v>
      </c>
      <c r="F14" s="1905">
        <v>1</v>
      </c>
      <c r="G14" s="1901" t="s">
        <v>2233</v>
      </c>
      <c r="H14" s="1901" t="s">
        <v>1947</v>
      </c>
      <c r="I14" s="1893">
        <v>1</v>
      </c>
      <c r="J14" s="1770">
        <f>IF(OR(I14=0),0,(I14/(I14+K14)))</f>
        <v>1</v>
      </c>
      <c r="K14" s="1888"/>
      <c r="L14" s="1770">
        <f>IF(OR(K14=0),0,(K14/(I14+K14)))</f>
        <v>0</v>
      </c>
      <c r="M14" s="1889">
        <v>1</v>
      </c>
      <c r="N14" s="1901" t="s">
        <v>1948</v>
      </c>
      <c r="O14" s="1904" t="s">
        <v>1949</v>
      </c>
      <c r="P14" s="1890">
        <f>'PROG.I c3'!C23</f>
        <v>148806.51</v>
      </c>
      <c r="Q14" s="1890"/>
      <c r="R14" s="1891"/>
      <c r="S14" s="1891"/>
      <c r="T14" s="1892">
        <f>IF((R14+S14)=0,0,((R14+S14)/(P14+Q14)))</f>
        <v>0</v>
      </c>
      <c r="U14" s="1892">
        <f>IF(T14&gt;=100%,100%,T14)</f>
        <v>0</v>
      </c>
      <c r="V14" s="1893"/>
      <c r="W14" s="1894">
        <v>0</v>
      </c>
      <c r="X14" s="1893"/>
      <c r="Y14" s="1894">
        <v>0</v>
      </c>
      <c r="Z14" s="1895">
        <v>0</v>
      </c>
    </row>
    <row r="15" spans="1:26" s="1896" customFormat="1" ht="78.75">
      <c r="A15" s="1897" t="s">
        <v>2022</v>
      </c>
      <c r="B15" s="1898"/>
      <c r="C15" s="1897"/>
      <c r="D15" s="1899" t="s">
        <v>2432</v>
      </c>
      <c r="E15" s="1900" t="s">
        <v>1693</v>
      </c>
      <c r="F15" s="1905">
        <v>2</v>
      </c>
      <c r="G15" s="1901" t="s">
        <v>2433</v>
      </c>
      <c r="H15" s="1901" t="s">
        <v>2059</v>
      </c>
      <c r="I15" s="1893">
        <v>1</v>
      </c>
      <c r="J15" s="1902">
        <v>1</v>
      </c>
      <c r="K15" s="1893"/>
      <c r="L15" s="1902">
        <v>0</v>
      </c>
      <c r="M15" s="1903">
        <v>1</v>
      </c>
      <c r="N15" s="1901" t="s">
        <v>1207</v>
      </c>
      <c r="O15" s="1904" t="s">
        <v>1944</v>
      </c>
      <c r="P15" s="1890">
        <v>3000000</v>
      </c>
      <c r="Q15" s="1891"/>
      <c r="R15" s="1891"/>
      <c r="S15" s="1891"/>
      <c r="T15" s="1892">
        <f t="shared" ref="T15:T78" si="0">IF((R15+S15)=0,0,((R15+S15)/(P15+Q15)))</f>
        <v>0</v>
      </c>
      <c r="U15" s="1892">
        <f t="shared" ref="U15:U78" si="1">IF(T15&gt;=100%,100%,T15)</f>
        <v>0</v>
      </c>
      <c r="V15" s="1893"/>
      <c r="W15" s="1894">
        <v>0</v>
      </c>
      <c r="X15" s="1893"/>
      <c r="Y15" s="1894">
        <v>0</v>
      </c>
      <c r="Z15" s="1895">
        <v>0</v>
      </c>
    </row>
    <row r="16" spans="1:26" s="1896" customFormat="1" ht="56.25">
      <c r="A16" s="1897" t="s">
        <v>2022</v>
      </c>
      <c r="B16" s="1898"/>
      <c r="C16" s="1897"/>
      <c r="D16" s="1899" t="s">
        <v>2245</v>
      </c>
      <c r="E16" s="1900" t="s">
        <v>1693</v>
      </c>
      <c r="F16" s="1905">
        <v>8</v>
      </c>
      <c r="G16" s="1901" t="s">
        <v>2434</v>
      </c>
      <c r="H16" s="1901" t="s">
        <v>2435</v>
      </c>
      <c r="I16" s="1893">
        <v>7</v>
      </c>
      <c r="J16" s="1770">
        <f>IF(OR(I16=0),0,(I16/(I16+K16)))</f>
        <v>1</v>
      </c>
      <c r="K16" s="1893"/>
      <c r="L16" s="1770">
        <f>IF(OR(K16=0),0,(K16/(I16+K16)))</f>
        <v>0</v>
      </c>
      <c r="M16" s="1903">
        <v>1</v>
      </c>
      <c r="N16" s="1901" t="s">
        <v>2023</v>
      </c>
      <c r="O16" s="1904" t="s">
        <v>1945</v>
      </c>
      <c r="P16" s="1906">
        <v>5499096.2851</v>
      </c>
      <c r="Q16" s="1907"/>
      <c r="R16" s="1907"/>
      <c r="S16" s="1907"/>
      <c r="T16" s="1892">
        <f t="shared" si="0"/>
        <v>0</v>
      </c>
      <c r="U16" s="1892">
        <f t="shared" si="1"/>
        <v>0</v>
      </c>
      <c r="V16" s="1893"/>
      <c r="W16" s="1894">
        <v>0</v>
      </c>
      <c r="X16" s="1893"/>
      <c r="Y16" s="1894">
        <v>0</v>
      </c>
      <c r="Z16" s="1895">
        <v>0</v>
      </c>
    </row>
    <row r="17" spans="1:26" s="1896" customFormat="1" ht="56.25">
      <c r="A17" s="1897" t="s">
        <v>2022</v>
      </c>
      <c r="B17" s="1898"/>
      <c r="C17" s="1897"/>
      <c r="D17" s="1899" t="s">
        <v>2150</v>
      </c>
      <c r="E17" s="1900" t="s">
        <v>1693</v>
      </c>
      <c r="F17" s="1905">
        <v>4</v>
      </c>
      <c r="G17" s="1901" t="s">
        <v>2151</v>
      </c>
      <c r="H17" s="1901" t="s">
        <v>2021</v>
      </c>
      <c r="I17" s="1893"/>
      <c r="J17" s="1902">
        <v>0.5</v>
      </c>
      <c r="K17" s="1893"/>
      <c r="L17" s="1902">
        <v>0.5</v>
      </c>
      <c r="M17" s="1903">
        <v>1</v>
      </c>
      <c r="N17" s="1901" t="s">
        <v>2152</v>
      </c>
      <c r="O17" s="1904" t="s">
        <v>638</v>
      </c>
      <c r="P17" s="1906"/>
      <c r="Q17" s="1906"/>
      <c r="R17" s="1907"/>
      <c r="S17" s="1907"/>
      <c r="T17" s="1892">
        <f t="shared" si="0"/>
        <v>0</v>
      </c>
      <c r="U17" s="1892">
        <f t="shared" si="1"/>
        <v>0</v>
      </c>
      <c r="V17" s="1893"/>
      <c r="W17" s="1894">
        <v>0</v>
      </c>
      <c r="X17" s="1893"/>
      <c r="Y17" s="1894">
        <v>0</v>
      </c>
      <c r="Z17" s="1895">
        <v>0</v>
      </c>
    </row>
    <row r="18" spans="1:26" s="1896" customFormat="1" ht="33.75">
      <c r="A18" s="1897" t="s">
        <v>1739</v>
      </c>
      <c r="B18" s="1898"/>
      <c r="C18" s="1897"/>
      <c r="D18" s="1899" t="s">
        <v>1946</v>
      </c>
      <c r="E18" s="1900" t="s">
        <v>1699</v>
      </c>
      <c r="F18" s="1905">
        <v>5</v>
      </c>
      <c r="G18" s="1901" t="s">
        <v>2153</v>
      </c>
      <c r="H18" s="1901" t="s">
        <v>1947</v>
      </c>
      <c r="I18" s="1893"/>
      <c r="J18" s="1902">
        <v>0.5</v>
      </c>
      <c r="K18" s="1893"/>
      <c r="L18" s="1902">
        <v>0.5</v>
      </c>
      <c r="M18" s="1903">
        <v>1</v>
      </c>
      <c r="N18" s="1901" t="s">
        <v>1948</v>
      </c>
      <c r="O18" s="1904" t="s">
        <v>1949</v>
      </c>
      <c r="P18" s="1906"/>
      <c r="Q18" s="1907"/>
      <c r="R18" s="1907"/>
      <c r="S18" s="1907"/>
      <c r="T18" s="1892">
        <f t="shared" si="0"/>
        <v>0</v>
      </c>
      <c r="U18" s="1892">
        <f t="shared" si="1"/>
        <v>0</v>
      </c>
      <c r="V18" s="1893"/>
      <c r="W18" s="1894">
        <v>0</v>
      </c>
      <c r="X18" s="1893"/>
      <c r="Y18" s="1894">
        <v>0</v>
      </c>
      <c r="Z18" s="1895">
        <v>0</v>
      </c>
    </row>
    <row r="19" spans="1:26" s="1896" customFormat="1" ht="90">
      <c r="A19" s="1897" t="s">
        <v>2022</v>
      </c>
      <c r="B19" s="1898"/>
      <c r="C19" s="1897"/>
      <c r="D19" s="1899" t="s">
        <v>2090</v>
      </c>
      <c r="E19" s="1900" t="s">
        <v>1693</v>
      </c>
      <c r="F19" s="1905">
        <v>6</v>
      </c>
      <c r="G19" s="1901" t="s">
        <v>2148</v>
      </c>
      <c r="H19" s="1901" t="s">
        <v>2021</v>
      </c>
      <c r="I19" s="1893"/>
      <c r="J19" s="1902">
        <v>0.5</v>
      </c>
      <c r="K19" s="1893"/>
      <c r="L19" s="1902">
        <v>0.5</v>
      </c>
      <c r="M19" s="1903">
        <v>1</v>
      </c>
      <c r="N19" s="1901" t="s">
        <v>2149</v>
      </c>
      <c r="O19" s="1904" t="s">
        <v>638</v>
      </c>
      <c r="P19" s="1906"/>
      <c r="Q19" s="1907"/>
      <c r="R19" s="1907"/>
      <c r="S19" s="1907"/>
      <c r="T19" s="1892">
        <f t="shared" si="0"/>
        <v>0</v>
      </c>
      <c r="U19" s="1892">
        <f t="shared" si="1"/>
        <v>0</v>
      </c>
      <c r="V19" s="1893"/>
      <c r="W19" s="1894">
        <v>0</v>
      </c>
      <c r="X19" s="1893"/>
      <c r="Y19" s="1894">
        <v>0</v>
      </c>
      <c r="Z19" s="1895">
        <v>0</v>
      </c>
    </row>
    <row r="20" spans="1:26" s="1896" customFormat="1" ht="78.75" hidden="1">
      <c r="A20" s="1897" t="s">
        <v>1724</v>
      </c>
      <c r="B20" s="1898"/>
      <c r="C20" s="1897"/>
      <c r="D20" s="1899" t="s">
        <v>1943</v>
      </c>
      <c r="E20" s="1900" t="s">
        <v>1693</v>
      </c>
      <c r="F20" s="1905"/>
      <c r="G20" s="1901" t="s">
        <v>1951</v>
      </c>
      <c r="H20" s="1901" t="s">
        <v>1952</v>
      </c>
      <c r="I20" s="1893"/>
      <c r="J20" s="1902">
        <v>0.5</v>
      </c>
      <c r="K20" s="1893"/>
      <c r="L20" s="1902">
        <v>0.5</v>
      </c>
      <c r="M20" s="1903">
        <v>1</v>
      </c>
      <c r="N20" s="1901" t="s">
        <v>1950</v>
      </c>
      <c r="O20" s="1904" t="s">
        <v>638</v>
      </c>
      <c r="P20" s="1906"/>
      <c r="Q20" s="1907"/>
      <c r="R20" s="1907"/>
      <c r="S20" s="1907"/>
      <c r="T20" s="1892">
        <f t="shared" si="0"/>
        <v>0</v>
      </c>
      <c r="U20" s="1892">
        <f t="shared" si="1"/>
        <v>0</v>
      </c>
      <c r="V20" s="1893"/>
      <c r="W20" s="1894">
        <v>0</v>
      </c>
      <c r="X20" s="1893"/>
      <c r="Y20" s="1894">
        <v>0</v>
      </c>
      <c r="Z20" s="1895">
        <v>0</v>
      </c>
    </row>
    <row r="21" spans="1:26" s="1896" customFormat="1" ht="56.25">
      <c r="A21" s="1887" t="s">
        <v>2022</v>
      </c>
      <c r="B21" s="1898"/>
      <c r="C21" s="1897"/>
      <c r="D21" s="1899" t="s">
        <v>2025</v>
      </c>
      <c r="E21" s="1900" t="s">
        <v>1699</v>
      </c>
      <c r="F21" s="1905">
        <v>7</v>
      </c>
      <c r="G21" s="1901" t="s">
        <v>2163</v>
      </c>
      <c r="H21" s="1901" t="s">
        <v>2026</v>
      </c>
      <c r="I21" s="1893"/>
      <c r="J21" s="1902">
        <v>1</v>
      </c>
      <c r="K21" s="1893"/>
      <c r="L21" s="1902">
        <v>0</v>
      </c>
      <c r="M21" s="1903">
        <v>0</v>
      </c>
      <c r="N21" s="1901" t="s">
        <v>2023</v>
      </c>
      <c r="O21" s="1904" t="s">
        <v>1945</v>
      </c>
      <c r="P21" s="1906"/>
      <c r="Q21" s="1907"/>
      <c r="R21" s="1907"/>
      <c r="S21" s="1907"/>
      <c r="T21" s="1892">
        <f t="shared" si="0"/>
        <v>0</v>
      </c>
      <c r="U21" s="1892">
        <f t="shared" si="1"/>
        <v>0</v>
      </c>
      <c r="V21" s="1893"/>
      <c r="W21" s="1894">
        <v>0</v>
      </c>
      <c r="X21" s="1893"/>
      <c r="Y21" s="1894">
        <v>0</v>
      </c>
      <c r="Z21" s="1895">
        <v>0</v>
      </c>
    </row>
    <row r="22" spans="1:26" s="1896" customFormat="1" ht="11.25">
      <c r="A22" s="1897"/>
      <c r="B22" s="1898"/>
      <c r="C22" s="1897"/>
      <c r="D22" s="1899"/>
      <c r="E22" s="1900"/>
      <c r="F22" s="1905"/>
      <c r="G22" s="1901"/>
      <c r="H22" s="1901"/>
      <c r="I22" s="1893"/>
      <c r="J22" s="1902">
        <v>0</v>
      </c>
      <c r="K22" s="1893"/>
      <c r="L22" s="1902">
        <v>0</v>
      </c>
      <c r="M22" s="1903">
        <v>0</v>
      </c>
      <c r="N22" s="1901"/>
      <c r="O22" s="1904"/>
      <c r="P22" s="1906"/>
      <c r="Q22" s="1907"/>
      <c r="R22" s="1907"/>
      <c r="S22" s="1907"/>
      <c r="T22" s="1892">
        <f t="shared" si="0"/>
        <v>0</v>
      </c>
      <c r="U22" s="1892">
        <f t="shared" si="1"/>
        <v>0</v>
      </c>
      <c r="V22" s="1893"/>
      <c r="W22" s="1894">
        <v>0</v>
      </c>
      <c r="X22" s="1893"/>
      <c r="Y22" s="1894">
        <v>0</v>
      </c>
      <c r="Z22" s="1895">
        <v>0</v>
      </c>
    </row>
    <row r="23" spans="1:26" s="1896" customFormat="1" ht="11.25">
      <c r="A23" s="1897"/>
      <c r="B23" s="1898"/>
      <c r="C23" s="1897"/>
      <c r="D23" s="1899"/>
      <c r="E23" s="1900"/>
      <c r="F23" s="1905"/>
      <c r="G23" s="1901"/>
      <c r="H23" s="1901"/>
      <c r="I23" s="1893"/>
      <c r="J23" s="1902">
        <v>0</v>
      </c>
      <c r="K23" s="1893"/>
      <c r="L23" s="1902">
        <v>0</v>
      </c>
      <c r="M23" s="1903">
        <v>0</v>
      </c>
      <c r="N23" s="1901"/>
      <c r="O23" s="1904"/>
      <c r="P23" s="1906"/>
      <c r="Q23" s="1907"/>
      <c r="R23" s="1907"/>
      <c r="S23" s="1907"/>
      <c r="T23" s="1892">
        <f t="shared" si="0"/>
        <v>0</v>
      </c>
      <c r="U23" s="1892">
        <f t="shared" si="1"/>
        <v>0</v>
      </c>
      <c r="V23" s="1893"/>
      <c r="W23" s="1894">
        <v>0</v>
      </c>
      <c r="X23" s="1893"/>
      <c r="Y23" s="1894">
        <v>0</v>
      </c>
      <c r="Z23" s="1895">
        <v>0</v>
      </c>
    </row>
    <row r="24" spans="1:26" s="1896" customFormat="1" ht="11.25">
      <c r="A24" s="1897"/>
      <c r="B24" s="1898"/>
      <c r="C24" s="1897"/>
      <c r="D24" s="1899"/>
      <c r="E24" s="1900"/>
      <c r="F24" s="1905"/>
      <c r="G24" s="1901"/>
      <c r="H24" s="1901"/>
      <c r="I24" s="1893"/>
      <c r="J24" s="1902">
        <v>0</v>
      </c>
      <c r="K24" s="1893"/>
      <c r="L24" s="1902">
        <v>0</v>
      </c>
      <c r="M24" s="1903">
        <v>0</v>
      </c>
      <c r="N24" s="1901"/>
      <c r="O24" s="1904"/>
      <c r="P24" s="1906"/>
      <c r="Q24" s="1907"/>
      <c r="R24" s="1907"/>
      <c r="S24" s="1907"/>
      <c r="T24" s="1892">
        <f t="shared" si="0"/>
        <v>0</v>
      </c>
      <c r="U24" s="1892">
        <f t="shared" si="1"/>
        <v>0</v>
      </c>
      <c r="V24" s="1893"/>
      <c r="W24" s="1894">
        <v>0</v>
      </c>
      <c r="X24" s="1893"/>
      <c r="Y24" s="1894">
        <v>0</v>
      </c>
      <c r="Z24" s="1895">
        <v>0</v>
      </c>
    </row>
    <row r="25" spans="1:26" s="1896" customFormat="1" ht="11.25">
      <c r="A25" s="1897"/>
      <c r="B25" s="1898"/>
      <c r="C25" s="1897"/>
      <c r="D25" s="1899"/>
      <c r="E25" s="1900"/>
      <c r="F25" s="1905"/>
      <c r="G25" s="1901"/>
      <c r="H25" s="1901"/>
      <c r="I25" s="1893"/>
      <c r="J25" s="1902">
        <v>0</v>
      </c>
      <c r="K25" s="1893"/>
      <c r="L25" s="1902">
        <v>0</v>
      </c>
      <c r="M25" s="1903">
        <v>0</v>
      </c>
      <c r="N25" s="1901"/>
      <c r="O25" s="1904"/>
      <c r="P25" s="1906"/>
      <c r="Q25" s="1907"/>
      <c r="R25" s="1907"/>
      <c r="S25" s="1907"/>
      <c r="T25" s="1892">
        <f t="shared" si="0"/>
        <v>0</v>
      </c>
      <c r="U25" s="1892">
        <f t="shared" si="1"/>
        <v>0</v>
      </c>
      <c r="V25" s="1893"/>
      <c r="W25" s="1894">
        <v>0</v>
      </c>
      <c r="X25" s="1893"/>
      <c r="Y25" s="1894">
        <v>0</v>
      </c>
      <c r="Z25" s="1895">
        <v>0</v>
      </c>
    </row>
    <row r="26" spans="1:26" s="1896" customFormat="1" ht="11.25">
      <c r="A26" s="1897"/>
      <c r="B26" s="1898"/>
      <c r="C26" s="1897"/>
      <c r="D26" s="1899"/>
      <c r="E26" s="1900"/>
      <c r="F26" s="1905"/>
      <c r="G26" s="1901"/>
      <c r="H26" s="1901"/>
      <c r="I26" s="1893"/>
      <c r="J26" s="1902">
        <v>0</v>
      </c>
      <c r="K26" s="1893"/>
      <c r="L26" s="1902">
        <v>0</v>
      </c>
      <c r="M26" s="1903">
        <v>0</v>
      </c>
      <c r="N26" s="1901"/>
      <c r="O26" s="1904"/>
      <c r="P26" s="1906"/>
      <c r="Q26" s="1907"/>
      <c r="R26" s="1907"/>
      <c r="S26" s="1907"/>
      <c r="T26" s="1892">
        <f t="shared" si="0"/>
        <v>0</v>
      </c>
      <c r="U26" s="1892">
        <f t="shared" si="1"/>
        <v>0</v>
      </c>
      <c r="V26" s="1893"/>
      <c r="W26" s="1894">
        <v>0</v>
      </c>
      <c r="X26" s="1893"/>
      <c r="Y26" s="1894">
        <v>0</v>
      </c>
      <c r="Z26" s="1895">
        <v>0</v>
      </c>
    </row>
    <row r="27" spans="1:26" s="1896" customFormat="1" ht="11.25">
      <c r="A27" s="1897"/>
      <c r="B27" s="1898"/>
      <c r="C27" s="1897"/>
      <c r="D27" s="1899"/>
      <c r="E27" s="1900"/>
      <c r="F27" s="1905"/>
      <c r="G27" s="1901"/>
      <c r="H27" s="1901"/>
      <c r="I27" s="1893"/>
      <c r="J27" s="1902">
        <v>0</v>
      </c>
      <c r="K27" s="1893"/>
      <c r="L27" s="1902">
        <v>0</v>
      </c>
      <c r="M27" s="1903">
        <v>0</v>
      </c>
      <c r="N27" s="1901"/>
      <c r="O27" s="1904"/>
      <c r="P27" s="1906"/>
      <c r="Q27" s="1907"/>
      <c r="R27" s="1907"/>
      <c r="S27" s="1907"/>
      <c r="T27" s="1892">
        <f t="shared" si="0"/>
        <v>0</v>
      </c>
      <c r="U27" s="1892">
        <f t="shared" si="1"/>
        <v>0</v>
      </c>
      <c r="V27" s="1893"/>
      <c r="W27" s="1894">
        <v>0</v>
      </c>
      <c r="X27" s="1893"/>
      <c r="Y27" s="1894">
        <v>0</v>
      </c>
      <c r="Z27" s="1895">
        <v>0</v>
      </c>
    </row>
    <row r="28" spans="1:26" s="1896" customFormat="1" ht="11.25">
      <c r="A28" s="1897"/>
      <c r="B28" s="1898"/>
      <c r="C28" s="1897"/>
      <c r="D28" s="1899"/>
      <c r="E28" s="1900"/>
      <c r="F28" s="1905"/>
      <c r="G28" s="1901"/>
      <c r="H28" s="1901"/>
      <c r="I28" s="1893"/>
      <c r="J28" s="1902">
        <v>0</v>
      </c>
      <c r="K28" s="1893"/>
      <c r="L28" s="1902">
        <v>0</v>
      </c>
      <c r="M28" s="1903">
        <v>0</v>
      </c>
      <c r="N28" s="1901"/>
      <c r="O28" s="1904"/>
      <c r="P28" s="1906"/>
      <c r="Q28" s="1907"/>
      <c r="R28" s="1907"/>
      <c r="S28" s="1907"/>
      <c r="T28" s="1892">
        <f t="shared" si="0"/>
        <v>0</v>
      </c>
      <c r="U28" s="1892">
        <f t="shared" si="1"/>
        <v>0</v>
      </c>
      <c r="V28" s="1893"/>
      <c r="W28" s="1894">
        <v>0</v>
      </c>
      <c r="X28" s="1893"/>
      <c r="Y28" s="1894">
        <v>0</v>
      </c>
      <c r="Z28" s="1895">
        <v>0</v>
      </c>
    </row>
    <row r="29" spans="1:26" s="1896" customFormat="1" ht="11.25">
      <c r="A29" s="1897"/>
      <c r="B29" s="1898"/>
      <c r="C29" s="1897"/>
      <c r="D29" s="1899"/>
      <c r="E29" s="1900"/>
      <c r="F29" s="1905"/>
      <c r="G29" s="1901"/>
      <c r="H29" s="1901"/>
      <c r="I29" s="1893"/>
      <c r="J29" s="1902">
        <v>0</v>
      </c>
      <c r="K29" s="1893"/>
      <c r="L29" s="1902">
        <v>0</v>
      </c>
      <c r="M29" s="1903">
        <v>0</v>
      </c>
      <c r="N29" s="1901"/>
      <c r="O29" s="1904"/>
      <c r="P29" s="1906"/>
      <c r="Q29" s="1907"/>
      <c r="R29" s="1907"/>
      <c r="S29" s="1907"/>
      <c r="T29" s="1892">
        <f t="shared" si="0"/>
        <v>0</v>
      </c>
      <c r="U29" s="1892">
        <f t="shared" si="1"/>
        <v>0</v>
      </c>
      <c r="V29" s="1893"/>
      <c r="W29" s="1894">
        <v>0</v>
      </c>
      <c r="X29" s="1893"/>
      <c r="Y29" s="1894">
        <v>0</v>
      </c>
      <c r="Z29" s="1895">
        <v>0</v>
      </c>
    </row>
    <row r="30" spans="1:26" s="1896" customFormat="1" ht="11.25">
      <c r="A30" s="1897"/>
      <c r="B30" s="1898"/>
      <c r="C30" s="1897"/>
      <c r="D30" s="1899"/>
      <c r="E30" s="1900"/>
      <c r="F30" s="1905"/>
      <c r="G30" s="1901"/>
      <c r="H30" s="1901"/>
      <c r="I30" s="1893"/>
      <c r="J30" s="1902">
        <v>0</v>
      </c>
      <c r="K30" s="1893"/>
      <c r="L30" s="1902">
        <v>0</v>
      </c>
      <c r="M30" s="1903">
        <v>0</v>
      </c>
      <c r="N30" s="1901"/>
      <c r="O30" s="1904"/>
      <c r="P30" s="1906"/>
      <c r="Q30" s="1907"/>
      <c r="R30" s="1907"/>
      <c r="S30" s="1907"/>
      <c r="T30" s="1892">
        <f t="shared" si="0"/>
        <v>0</v>
      </c>
      <c r="U30" s="1892">
        <f t="shared" si="1"/>
        <v>0</v>
      </c>
      <c r="V30" s="1893"/>
      <c r="W30" s="1894">
        <v>0</v>
      </c>
      <c r="X30" s="1893"/>
      <c r="Y30" s="1894">
        <v>0</v>
      </c>
      <c r="Z30" s="1895">
        <v>0</v>
      </c>
    </row>
    <row r="31" spans="1:26" s="1896" customFormat="1" ht="11.25">
      <c r="A31" s="1897"/>
      <c r="B31" s="1898"/>
      <c r="C31" s="1897"/>
      <c r="D31" s="1899"/>
      <c r="E31" s="1900"/>
      <c r="F31" s="1905"/>
      <c r="G31" s="1901"/>
      <c r="H31" s="1901"/>
      <c r="I31" s="1893"/>
      <c r="J31" s="1902">
        <v>0</v>
      </c>
      <c r="K31" s="1893"/>
      <c r="L31" s="1902">
        <v>0</v>
      </c>
      <c r="M31" s="1903">
        <v>0</v>
      </c>
      <c r="N31" s="1901"/>
      <c r="O31" s="1904"/>
      <c r="P31" s="1906"/>
      <c r="Q31" s="1907"/>
      <c r="R31" s="1907"/>
      <c r="S31" s="1907"/>
      <c r="T31" s="1892">
        <f t="shared" si="0"/>
        <v>0</v>
      </c>
      <c r="U31" s="1892">
        <f t="shared" si="1"/>
        <v>0</v>
      </c>
      <c r="V31" s="1893"/>
      <c r="W31" s="1894">
        <v>0</v>
      </c>
      <c r="X31" s="1893"/>
      <c r="Y31" s="1894">
        <v>0</v>
      </c>
      <c r="Z31" s="1895">
        <v>0</v>
      </c>
    </row>
    <row r="32" spans="1:26" s="1896" customFormat="1" ht="11.25">
      <c r="A32" s="1897"/>
      <c r="B32" s="1898"/>
      <c r="C32" s="1897"/>
      <c r="D32" s="1899"/>
      <c r="E32" s="1900"/>
      <c r="F32" s="1905"/>
      <c r="G32" s="1901"/>
      <c r="H32" s="1901"/>
      <c r="I32" s="1893"/>
      <c r="J32" s="1902">
        <v>0</v>
      </c>
      <c r="K32" s="1893"/>
      <c r="L32" s="1902">
        <v>0</v>
      </c>
      <c r="M32" s="1903">
        <v>0</v>
      </c>
      <c r="N32" s="1901"/>
      <c r="O32" s="1904"/>
      <c r="P32" s="1906"/>
      <c r="Q32" s="1907"/>
      <c r="R32" s="1907"/>
      <c r="S32" s="1907"/>
      <c r="T32" s="1892">
        <f t="shared" si="0"/>
        <v>0</v>
      </c>
      <c r="U32" s="1892">
        <f t="shared" si="1"/>
        <v>0</v>
      </c>
      <c r="V32" s="1893"/>
      <c r="W32" s="1894">
        <v>0</v>
      </c>
      <c r="X32" s="1893"/>
      <c r="Y32" s="1894">
        <v>0</v>
      </c>
      <c r="Z32" s="1895">
        <v>0</v>
      </c>
    </row>
    <row r="33" spans="1:26" s="1896" customFormat="1" ht="11.25">
      <c r="A33" s="1897"/>
      <c r="B33" s="1898"/>
      <c r="C33" s="1897"/>
      <c r="D33" s="1899"/>
      <c r="E33" s="1900"/>
      <c r="F33" s="1905"/>
      <c r="G33" s="1901"/>
      <c r="H33" s="1901"/>
      <c r="I33" s="1893"/>
      <c r="J33" s="1902">
        <v>0</v>
      </c>
      <c r="K33" s="1893"/>
      <c r="L33" s="1902">
        <v>0</v>
      </c>
      <c r="M33" s="1903">
        <v>0</v>
      </c>
      <c r="N33" s="1901"/>
      <c r="O33" s="1904"/>
      <c r="P33" s="1906"/>
      <c r="Q33" s="1907"/>
      <c r="R33" s="1907"/>
      <c r="S33" s="1907"/>
      <c r="T33" s="1892">
        <f t="shared" si="0"/>
        <v>0</v>
      </c>
      <c r="U33" s="1892">
        <f t="shared" si="1"/>
        <v>0</v>
      </c>
      <c r="V33" s="1893"/>
      <c r="W33" s="1894">
        <v>0</v>
      </c>
      <c r="X33" s="1893"/>
      <c r="Y33" s="1894">
        <v>0</v>
      </c>
      <c r="Z33" s="1895">
        <v>0</v>
      </c>
    </row>
    <row r="34" spans="1:26" s="1896" customFormat="1" ht="11.25">
      <c r="A34" s="1897"/>
      <c r="B34" s="1898"/>
      <c r="C34" s="1897"/>
      <c r="D34" s="1899"/>
      <c r="E34" s="1900"/>
      <c r="F34" s="1905"/>
      <c r="G34" s="1901"/>
      <c r="H34" s="1901"/>
      <c r="I34" s="1893"/>
      <c r="J34" s="1902">
        <v>0</v>
      </c>
      <c r="K34" s="1893"/>
      <c r="L34" s="1902">
        <v>0</v>
      </c>
      <c r="M34" s="1903">
        <v>0</v>
      </c>
      <c r="N34" s="1901"/>
      <c r="O34" s="1904"/>
      <c r="P34" s="1906"/>
      <c r="Q34" s="1907"/>
      <c r="R34" s="1907"/>
      <c r="S34" s="1907"/>
      <c r="T34" s="1892">
        <f t="shared" si="0"/>
        <v>0</v>
      </c>
      <c r="U34" s="1892">
        <f t="shared" si="1"/>
        <v>0</v>
      </c>
      <c r="V34" s="1893"/>
      <c r="W34" s="1894">
        <v>0</v>
      </c>
      <c r="X34" s="1893"/>
      <c r="Y34" s="1894">
        <v>0</v>
      </c>
      <c r="Z34" s="1895">
        <v>0</v>
      </c>
    </row>
    <row r="35" spans="1:26" s="1896" customFormat="1" ht="11.25">
      <c r="A35" s="1897"/>
      <c r="B35" s="1898"/>
      <c r="C35" s="1897"/>
      <c r="D35" s="1899"/>
      <c r="E35" s="1900"/>
      <c r="F35" s="1905"/>
      <c r="G35" s="1901"/>
      <c r="H35" s="1901"/>
      <c r="I35" s="1893"/>
      <c r="J35" s="1902">
        <v>0</v>
      </c>
      <c r="K35" s="1893"/>
      <c r="L35" s="1902">
        <v>0</v>
      </c>
      <c r="M35" s="1903">
        <v>0</v>
      </c>
      <c r="N35" s="1901"/>
      <c r="O35" s="1904"/>
      <c r="P35" s="1906"/>
      <c r="Q35" s="1907"/>
      <c r="R35" s="1907"/>
      <c r="S35" s="1907"/>
      <c r="T35" s="1892">
        <f t="shared" si="0"/>
        <v>0</v>
      </c>
      <c r="U35" s="1892">
        <f t="shared" si="1"/>
        <v>0</v>
      </c>
      <c r="V35" s="1893"/>
      <c r="W35" s="1894">
        <v>0</v>
      </c>
      <c r="X35" s="1893"/>
      <c r="Y35" s="1894">
        <v>0</v>
      </c>
      <c r="Z35" s="1895">
        <v>0</v>
      </c>
    </row>
    <row r="36" spans="1:26" s="1896" customFormat="1" ht="11.25">
      <c r="A36" s="1897"/>
      <c r="B36" s="1898"/>
      <c r="C36" s="1897"/>
      <c r="D36" s="1899"/>
      <c r="E36" s="1900"/>
      <c r="F36" s="1905"/>
      <c r="G36" s="1901"/>
      <c r="H36" s="1901"/>
      <c r="I36" s="1893"/>
      <c r="J36" s="1902">
        <v>0</v>
      </c>
      <c r="K36" s="1893"/>
      <c r="L36" s="1902">
        <v>0</v>
      </c>
      <c r="M36" s="1903">
        <v>0</v>
      </c>
      <c r="N36" s="1901"/>
      <c r="O36" s="1904"/>
      <c r="P36" s="1906"/>
      <c r="Q36" s="1907"/>
      <c r="R36" s="1907"/>
      <c r="S36" s="1907"/>
      <c r="T36" s="1892">
        <f t="shared" si="0"/>
        <v>0</v>
      </c>
      <c r="U36" s="1892">
        <f t="shared" si="1"/>
        <v>0</v>
      </c>
      <c r="V36" s="1893"/>
      <c r="W36" s="1894">
        <v>0</v>
      </c>
      <c r="X36" s="1893"/>
      <c r="Y36" s="1894">
        <v>0</v>
      </c>
      <c r="Z36" s="1895">
        <v>0</v>
      </c>
    </row>
    <row r="37" spans="1:26" s="1896" customFormat="1" ht="11.25">
      <c r="A37" s="1897"/>
      <c r="B37" s="1898"/>
      <c r="C37" s="1897"/>
      <c r="D37" s="1899"/>
      <c r="E37" s="1900"/>
      <c r="F37" s="1905"/>
      <c r="G37" s="1901"/>
      <c r="H37" s="1901"/>
      <c r="I37" s="1893"/>
      <c r="J37" s="1902">
        <v>0</v>
      </c>
      <c r="K37" s="1893"/>
      <c r="L37" s="1902">
        <v>0</v>
      </c>
      <c r="M37" s="1903">
        <v>0</v>
      </c>
      <c r="N37" s="1901"/>
      <c r="O37" s="1904"/>
      <c r="P37" s="1906"/>
      <c r="Q37" s="1907"/>
      <c r="R37" s="1907"/>
      <c r="S37" s="1907"/>
      <c r="T37" s="1892">
        <f t="shared" si="0"/>
        <v>0</v>
      </c>
      <c r="U37" s="1892">
        <f t="shared" si="1"/>
        <v>0</v>
      </c>
      <c r="V37" s="1893"/>
      <c r="W37" s="1894">
        <v>0</v>
      </c>
      <c r="X37" s="1893"/>
      <c r="Y37" s="1894">
        <v>0</v>
      </c>
      <c r="Z37" s="1895">
        <v>0</v>
      </c>
    </row>
    <row r="38" spans="1:26" s="1896" customFormat="1" ht="11.25">
      <c r="A38" s="1897"/>
      <c r="B38" s="1898"/>
      <c r="C38" s="1897"/>
      <c r="D38" s="1899"/>
      <c r="E38" s="1900"/>
      <c r="F38" s="1905"/>
      <c r="G38" s="1901"/>
      <c r="H38" s="1901"/>
      <c r="I38" s="1893"/>
      <c r="J38" s="1902">
        <v>0</v>
      </c>
      <c r="K38" s="1893"/>
      <c r="L38" s="1902">
        <v>0</v>
      </c>
      <c r="M38" s="1903">
        <v>0</v>
      </c>
      <c r="N38" s="1901"/>
      <c r="O38" s="1904"/>
      <c r="P38" s="1906"/>
      <c r="Q38" s="1907"/>
      <c r="R38" s="1907"/>
      <c r="S38" s="1907"/>
      <c r="T38" s="1892">
        <f t="shared" si="0"/>
        <v>0</v>
      </c>
      <c r="U38" s="1892">
        <f t="shared" si="1"/>
        <v>0</v>
      </c>
      <c r="V38" s="1893"/>
      <c r="W38" s="1894">
        <v>0</v>
      </c>
      <c r="X38" s="1893"/>
      <c r="Y38" s="1894">
        <v>0</v>
      </c>
      <c r="Z38" s="1895">
        <v>0</v>
      </c>
    </row>
    <row r="39" spans="1:26" s="1896" customFormat="1" ht="11.25">
      <c r="A39" s="1897"/>
      <c r="B39" s="1898"/>
      <c r="C39" s="1897"/>
      <c r="D39" s="1899"/>
      <c r="E39" s="1900"/>
      <c r="F39" s="1905"/>
      <c r="G39" s="1901"/>
      <c r="H39" s="1901"/>
      <c r="I39" s="1893"/>
      <c r="J39" s="1902">
        <v>0</v>
      </c>
      <c r="K39" s="1893"/>
      <c r="L39" s="1902">
        <v>0</v>
      </c>
      <c r="M39" s="1903">
        <v>0</v>
      </c>
      <c r="N39" s="1901"/>
      <c r="O39" s="1904"/>
      <c r="P39" s="1906"/>
      <c r="Q39" s="1907"/>
      <c r="R39" s="1907"/>
      <c r="S39" s="1907"/>
      <c r="T39" s="1892">
        <f t="shared" si="0"/>
        <v>0</v>
      </c>
      <c r="U39" s="1892">
        <f t="shared" si="1"/>
        <v>0</v>
      </c>
      <c r="V39" s="1893"/>
      <c r="W39" s="1894">
        <v>0</v>
      </c>
      <c r="X39" s="1893"/>
      <c r="Y39" s="1894">
        <v>0</v>
      </c>
      <c r="Z39" s="1895">
        <v>0</v>
      </c>
    </row>
    <row r="40" spans="1:26" s="1896" customFormat="1" ht="11.25">
      <c r="A40" s="1897"/>
      <c r="B40" s="1898"/>
      <c r="C40" s="1897"/>
      <c r="D40" s="1899"/>
      <c r="E40" s="1900"/>
      <c r="F40" s="1905"/>
      <c r="G40" s="1901"/>
      <c r="H40" s="1901"/>
      <c r="I40" s="1893"/>
      <c r="J40" s="1902">
        <v>0</v>
      </c>
      <c r="K40" s="1893"/>
      <c r="L40" s="1902">
        <v>0</v>
      </c>
      <c r="M40" s="1903">
        <v>0</v>
      </c>
      <c r="N40" s="1901"/>
      <c r="O40" s="1904"/>
      <c r="P40" s="1906"/>
      <c r="Q40" s="1907"/>
      <c r="R40" s="1907"/>
      <c r="S40" s="1907"/>
      <c r="T40" s="1892">
        <f t="shared" si="0"/>
        <v>0</v>
      </c>
      <c r="U40" s="1892">
        <f t="shared" si="1"/>
        <v>0</v>
      </c>
      <c r="V40" s="1893"/>
      <c r="W40" s="1894">
        <v>0</v>
      </c>
      <c r="X40" s="1893"/>
      <c r="Y40" s="1894">
        <v>0</v>
      </c>
      <c r="Z40" s="1895">
        <v>0</v>
      </c>
    </row>
    <row r="41" spans="1:26" s="1896" customFormat="1" ht="11.25">
      <c r="A41" s="1897"/>
      <c r="B41" s="1898"/>
      <c r="C41" s="1897"/>
      <c r="D41" s="1899"/>
      <c r="E41" s="1900"/>
      <c r="F41" s="1905"/>
      <c r="G41" s="1901"/>
      <c r="H41" s="1901"/>
      <c r="I41" s="1893"/>
      <c r="J41" s="1902">
        <v>0</v>
      </c>
      <c r="K41" s="1893"/>
      <c r="L41" s="1902">
        <v>0</v>
      </c>
      <c r="M41" s="1903">
        <v>0</v>
      </c>
      <c r="N41" s="1901"/>
      <c r="O41" s="1904"/>
      <c r="P41" s="1906"/>
      <c r="Q41" s="1907"/>
      <c r="R41" s="1907"/>
      <c r="S41" s="1907"/>
      <c r="T41" s="1892">
        <f t="shared" si="0"/>
        <v>0</v>
      </c>
      <c r="U41" s="1892">
        <f t="shared" si="1"/>
        <v>0</v>
      </c>
      <c r="V41" s="1893"/>
      <c r="W41" s="1894">
        <v>0</v>
      </c>
      <c r="X41" s="1893"/>
      <c r="Y41" s="1894">
        <v>0</v>
      </c>
      <c r="Z41" s="1895">
        <v>0</v>
      </c>
    </row>
    <row r="42" spans="1:26" s="1896" customFormat="1" ht="11.25">
      <c r="A42" s="1897"/>
      <c r="B42" s="1898"/>
      <c r="C42" s="1897"/>
      <c r="D42" s="1899"/>
      <c r="E42" s="1900"/>
      <c r="F42" s="1905"/>
      <c r="G42" s="1901"/>
      <c r="H42" s="1901"/>
      <c r="I42" s="1893"/>
      <c r="J42" s="1902">
        <v>0</v>
      </c>
      <c r="K42" s="1893"/>
      <c r="L42" s="1902">
        <v>0</v>
      </c>
      <c r="M42" s="1903">
        <v>0</v>
      </c>
      <c r="N42" s="1901"/>
      <c r="O42" s="1904"/>
      <c r="P42" s="1906"/>
      <c r="Q42" s="1907"/>
      <c r="R42" s="1907"/>
      <c r="S42" s="1907"/>
      <c r="T42" s="1892">
        <f t="shared" si="0"/>
        <v>0</v>
      </c>
      <c r="U42" s="1892">
        <f t="shared" si="1"/>
        <v>0</v>
      </c>
      <c r="V42" s="1893"/>
      <c r="W42" s="1894">
        <v>0</v>
      </c>
      <c r="X42" s="1893"/>
      <c r="Y42" s="1894">
        <v>0</v>
      </c>
      <c r="Z42" s="1895">
        <v>0</v>
      </c>
    </row>
    <row r="43" spans="1:26" s="1896" customFormat="1" ht="11.25">
      <c r="A43" s="1897"/>
      <c r="B43" s="1898"/>
      <c r="C43" s="1897"/>
      <c r="D43" s="1899"/>
      <c r="E43" s="1900"/>
      <c r="F43" s="1905"/>
      <c r="G43" s="1901"/>
      <c r="H43" s="1901"/>
      <c r="I43" s="1893"/>
      <c r="J43" s="1902">
        <v>0</v>
      </c>
      <c r="K43" s="1893"/>
      <c r="L43" s="1902">
        <v>0</v>
      </c>
      <c r="M43" s="1903">
        <v>0</v>
      </c>
      <c r="N43" s="1901"/>
      <c r="O43" s="1904"/>
      <c r="P43" s="1906"/>
      <c r="Q43" s="1907"/>
      <c r="R43" s="1907"/>
      <c r="S43" s="1907"/>
      <c r="T43" s="1892">
        <f t="shared" si="0"/>
        <v>0</v>
      </c>
      <c r="U43" s="1892">
        <f t="shared" si="1"/>
        <v>0</v>
      </c>
      <c r="V43" s="1893"/>
      <c r="W43" s="1894">
        <v>0</v>
      </c>
      <c r="X43" s="1893"/>
      <c r="Y43" s="1894">
        <v>0</v>
      </c>
      <c r="Z43" s="1895">
        <v>0</v>
      </c>
    </row>
    <row r="44" spans="1:26" s="1896" customFormat="1" ht="11.25">
      <c r="A44" s="1897"/>
      <c r="B44" s="1898"/>
      <c r="C44" s="1897"/>
      <c r="D44" s="1899"/>
      <c r="E44" s="1900"/>
      <c r="F44" s="1905"/>
      <c r="G44" s="1901"/>
      <c r="H44" s="1901"/>
      <c r="I44" s="1893"/>
      <c r="J44" s="1902">
        <v>0</v>
      </c>
      <c r="K44" s="1893"/>
      <c r="L44" s="1902">
        <v>0</v>
      </c>
      <c r="M44" s="1903">
        <v>0</v>
      </c>
      <c r="N44" s="1901"/>
      <c r="O44" s="1904"/>
      <c r="P44" s="1906"/>
      <c r="Q44" s="1907"/>
      <c r="R44" s="1907"/>
      <c r="S44" s="1907"/>
      <c r="T44" s="1892">
        <f t="shared" si="0"/>
        <v>0</v>
      </c>
      <c r="U44" s="1892">
        <f t="shared" si="1"/>
        <v>0</v>
      </c>
      <c r="V44" s="1893"/>
      <c r="W44" s="1894">
        <v>0</v>
      </c>
      <c r="X44" s="1893"/>
      <c r="Y44" s="1894">
        <v>0</v>
      </c>
      <c r="Z44" s="1895">
        <v>0</v>
      </c>
    </row>
    <row r="45" spans="1:26" s="1896" customFormat="1" ht="11.25">
      <c r="A45" s="1897"/>
      <c r="B45" s="1898"/>
      <c r="C45" s="1897"/>
      <c r="D45" s="1899"/>
      <c r="E45" s="1900"/>
      <c r="F45" s="1905"/>
      <c r="G45" s="1901"/>
      <c r="H45" s="1901"/>
      <c r="I45" s="1893"/>
      <c r="J45" s="1902">
        <v>0</v>
      </c>
      <c r="K45" s="1893"/>
      <c r="L45" s="1902">
        <v>0</v>
      </c>
      <c r="M45" s="1903">
        <v>0</v>
      </c>
      <c r="N45" s="1901"/>
      <c r="O45" s="1904"/>
      <c r="P45" s="1906"/>
      <c r="Q45" s="1907"/>
      <c r="R45" s="1907"/>
      <c r="S45" s="1907"/>
      <c r="T45" s="1892">
        <f t="shared" si="0"/>
        <v>0</v>
      </c>
      <c r="U45" s="1892">
        <f t="shared" si="1"/>
        <v>0</v>
      </c>
      <c r="V45" s="1893"/>
      <c r="W45" s="1894">
        <v>0</v>
      </c>
      <c r="X45" s="1893"/>
      <c r="Y45" s="1894">
        <v>0</v>
      </c>
      <c r="Z45" s="1895">
        <v>0</v>
      </c>
    </row>
    <row r="46" spans="1:26" s="1896" customFormat="1" ht="11.25">
      <c r="A46" s="1897"/>
      <c r="B46" s="1898"/>
      <c r="C46" s="1897"/>
      <c r="D46" s="1899"/>
      <c r="E46" s="1900"/>
      <c r="F46" s="1905"/>
      <c r="G46" s="1901"/>
      <c r="H46" s="1901"/>
      <c r="I46" s="1893"/>
      <c r="J46" s="1902">
        <v>0</v>
      </c>
      <c r="K46" s="1893"/>
      <c r="L46" s="1902">
        <v>0</v>
      </c>
      <c r="M46" s="1903">
        <v>0</v>
      </c>
      <c r="N46" s="1901"/>
      <c r="O46" s="1904"/>
      <c r="P46" s="1906"/>
      <c r="Q46" s="1907"/>
      <c r="R46" s="1907"/>
      <c r="S46" s="1907"/>
      <c r="T46" s="1892">
        <f t="shared" si="0"/>
        <v>0</v>
      </c>
      <c r="U46" s="1892">
        <f t="shared" si="1"/>
        <v>0</v>
      </c>
      <c r="V46" s="1893"/>
      <c r="W46" s="1894">
        <v>0</v>
      </c>
      <c r="X46" s="1893"/>
      <c r="Y46" s="1894">
        <v>0</v>
      </c>
      <c r="Z46" s="1895">
        <v>0</v>
      </c>
    </row>
    <row r="47" spans="1:26" s="1896" customFormat="1" ht="11.25">
      <c r="A47" s="1897"/>
      <c r="B47" s="1898"/>
      <c r="C47" s="1897"/>
      <c r="D47" s="1899"/>
      <c r="E47" s="1900"/>
      <c r="F47" s="1905"/>
      <c r="G47" s="1901"/>
      <c r="H47" s="1901"/>
      <c r="I47" s="1893"/>
      <c r="J47" s="1902">
        <v>0</v>
      </c>
      <c r="K47" s="1893"/>
      <c r="L47" s="1902">
        <v>0</v>
      </c>
      <c r="M47" s="1903">
        <v>0</v>
      </c>
      <c r="N47" s="1901"/>
      <c r="O47" s="1904"/>
      <c r="P47" s="1906"/>
      <c r="Q47" s="1907"/>
      <c r="R47" s="1907"/>
      <c r="S47" s="1907"/>
      <c r="T47" s="1892">
        <f t="shared" si="0"/>
        <v>0</v>
      </c>
      <c r="U47" s="1892">
        <f t="shared" si="1"/>
        <v>0</v>
      </c>
      <c r="V47" s="1893"/>
      <c r="W47" s="1894">
        <v>0</v>
      </c>
      <c r="X47" s="1893"/>
      <c r="Y47" s="1894">
        <v>0</v>
      </c>
      <c r="Z47" s="1895">
        <v>0</v>
      </c>
    </row>
    <row r="48" spans="1:26" s="1896" customFormat="1" ht="11.25">
      <c r="A48" s="1897"/>
      <c r="B48" s="1898"/>
      <c r="C48" s="1897"/>
      <c r="D48" s="1899"/>
      <c r="E48" s="1900"/>
      <c r="F48" s="1905"/>
      <c r="G48" s="1901"/>
      <c r="H48" s="1901"/>
      <c r="I48" s="1893"/>
      <c r="J48" s="1902">
        <v>0</v>
      </c>
      <c r="K48" s="1893"/>
      <c r="L48" s="1902">
        <v>0</v>
      </c>
      <c r="M48" s="1903">
        <v>0</v>
      </c>
      <c r="N48" s="1901"/>
      <c r="O48" s="1904"/>
      <c r="P48" s="1906"/>
      <c r="Q48" s="1907"/>
      <c r="R48" s="1907"/>
      <c r="S48" s="1907"/>
      <c r="T48" s="1892">
        <f t="shared" si="0"/>
        <v>0</v>
      </c>
      <c r="U48" s="1892">
        <f t="shared" si="1"/>
        <v>0</v>
      </c>
      <c r="V48" s="1893"/>
      <c r="W48" s="1894">
        <v>0</v>
      </c>
      <c r="X48" s="1893"/>
      <c r="Y48" s="1894">
        <v>0</v>
      </c>
      <c r="Z48" s="1895">
        <v>0</v>
      </c>
    </row>
    <row r="49" spans="1:26" s="1896" customFormat="1" ht="11.25">
      <c r="A49" s="1897"/>
      <c r="B49" s="1898"/>
      <c r="C49" s="1897"/>
      <c r="D49" s="1899"/>
      <c r="E49" s="1900"/>
      <c r="F49" s="1905"/>
      <c r="G49" s="1901"/>
      <c r="H49" s="1901"/>
      <c r="I49" s="1893"/>
      <c r="J49" s="1902">
        <v>0</v>
      </c>
      <c r="K49" s="1893"/>
      <c r="L49" s="1902">
        <v>0</v>
      </c>
      <c r="M49" s="1903">
        <v>0</v>
      </c>
      <c r="N49" s="1901"/>
      <c r="O49" s="1904"/>
      <c r="P49" s="1906"/>
      <c r="Q49" s="1907"/>
      <c r="R49" s="1907"/>
      <c r="S49" s="1907"/>
      <c r="T49" s="1892">
        <f t="shared" si="0"/>
        <v>0</v>
      </c>
      <c r="U49" s="1892">
        <f t="shared" si="1"/>
        <v>0</v>
      </c>
      <c r="V49" s="1893"/>
      <c r="W49" s="1894">
        <v>0</v>
      </c>
      <c r="X49" s="1893"/>
      <c r="Y49" s="1894">
        <v>0</v>
      </c>
      <c r="Z49" s="1895">
        <v>0</v>
      </c>
    </row>
    <row r="50" spans="1:26" s="1896" customFormat="1" ht="11.25">
      <c r="A50" s="1897"/>
      <c r="B50" s="1898"/>
      <c r="C50" s="1897"/>
      <c r="D50" s="1899"/>
      <c r="E50" s="1900"/>
      <c r="F50" s="1905"/>
      <c r="G50" s="1901"/>
      <c r="H50" s="1901"/>
      <c r="I50" s="1893"/>
      <c r="J50" s="1902">
        <v>0</v>
      </c>
      <c r="K50" s="1893"/>
      <c r="L50" s="1902">
        <v>0</v>
      </c>
      <c r="M50" s="1903">
        <v>0</v>
      </c>
      <c r="N50" s="1901"/>
      <c r="O50" s="1904"/>
      <c r="P50" s="1906"/>
      <c r="Q50" s="1907"/>
      <c r="R50" s="1907"/>
      <c r="S50" s="1907"/>
      <c r="T50" s="1892">
        <f t="shared" si="0"/>
        <v>0</v>
      </c>
      <c r="U50" s="1892">
        <f t="shared" si="1"/>
        <v>0</v>
      </c>
      <c r="V50" s="1893"/>
      <c r="W50" s="1894">
        <v>0</v>
      </c>
      <c r="X50" s="1893"/>
      <c r="Y50" s="1894">
        <v>0</v>
      </c>
      <c r="Z50" s="1895">
        <v>0</v>
      </c>
    </row>
    <row r="51" spans="1:26" s="1896" customFormat="1" ht="11.25">
      <c r="A51" s="1897"/>
      <c r="B51" s="1898"/>
      <c r="C51" s="1897"/>
      <c r="D51" s="1899"/>
      <c r="E51" s="1900"/>
      <c r="F51" s="1905"/>
      <c r="G51" s="1901"/>
      <c r="H51" s="1901"/>
      <c r="I51" s="1893"/>
      <c r="J51" s="1902">
        <v>0</v>
      </c>
      <c r="K51" s="1893"/>
      <c r="L51" s="1902">
        <v>0</v>
      </c>
      <c r="M51" s="1903">
        <v>0</v>
      </c>
      <c r="N51" s="1901"/>
      <c r="O51" s="1904"/>
      <c r="P51" s="1906"/>
      <c r="Q51" s="1907"/>
      <c r="R51" s="1907"/>
      <c r="S51" s="1907"/>
      <c r="T51" s="1892">
        <f t="shared" si="0"/>
        <v>0</v>
      </c>
      <c r="U51" s="1892">
        <f t="shared" si="1"/>
        <v>0</v>
      </c>
      <c r="V51" s="1893"/>
      <c r="W51" s="1894">
        <v>0</v>
      </c>
      <c r="X51" s="1893"/>
      <c r="Y51" s="1894">
        <v>0</v>
      </c>
      <c r="Z51" s="1895">
        <v>0</v>
      </c>
    </row>
    <row r="52" spans="1:26" s="1896" customFormat="1" ht="11.25">
      <c r="A52" s="1897"/>
      <c r="B52" s="1898"/>
      <c r="C52" s="1897"/>
      <c r="D52" s="1899"/>
      <c r="E52" s="1900"/>
      <c r="F52" s="1905"/>
      <c r="G52" s="1901"/>
      <c r="H52" s="1901"/>
      <c r="I52" s="1893"/>
      <c r="J52" s="1902">
        <v>0</v>
      </c>
      <c r="K52" s="1893"/>
      <c r="L52" s="1902">
        <v>0</v>
      </c>
      <c r="M52" s="1903">
        <v>0</v>
      </c>
      <c r="N52" s="1901"/>
      <c r="O52" s="1904"/>
      <c r="P52" s="1906"/>
      <c r="Q52" s="1907"/>
      <c r="R52" s="1907"/>
      <c r="S52" s="1907"/>
      <c r="T52" s="1892">
        <f t="shared" si="0"/>
        <v>0</v>
      </c>
      <c r="U52" s="1892">
        <f t="shared" si="1"/>
        <v>0</v>
      </c>
      <c r="V52" s="1893"/>
      <c r="W52" s="1894">
        <v>0</v>
      </c>
      <c r="X52" s="1893"/>
      <c r="Y52" s="1894">
        <v>0</v>
      </c>
      <c r="Z52" s="1895">
        <v>0</v>
      </c>
    </row>
    <row r="53" spans="1:26" s="1896" customFormat="1" ht="11.25">
      <c r="A53" s="1897"/>
      <c r="B53" s="1898"/>
      <c r="C53" s="1897"/>
      <c r="D53" s="1899"/>
      <c r="E53" s="1900"/>
      <c r="F53" s="1905"/>
      <c r="G53" s="1901"/>
      <c r="H53" s="1901"/>
      <c r="I53" s="1893"/>
      <c r="J53" s="1902">
        <v>0</v>
      </c>
      <c r="K53" s="1893"/>
      <c r="L53" s="1902">
        <v>0</v>
      </c>
      <c r="M53" s="1903">
        <v>0</v>
      </c>
      <c r="N53" s="1901"/>
      <c r="O53" s="1904"/>
      <c r="P53" s="1906"/>
      <c r="Q53" s="1907"/>
      <c r="R53" s="1907"/>
      <c r="S53" s="1907"/>
      <c r="T53" s="1892">
        <f t="shared" si="0"/>
        <v>0</v>
      </c>
      <c r="U53" s="1892">
        <f t="shared" si="1"/>
        <v>0</v>
      </c>
      <c r="V53" s="1893"/>
      <c r="W53" s="1894">
        <v>0</v>
      </c>
      <c r="X53" s="1893"/>
      <c r="Y53" s="1894">
        <v>0</v>
      </c>
      <c r="Z53" s="1895">
        <v>0</v>
      </c>
    </row>
    <row r="54" spans="1:26" s="1896" customFormat="1" ht="11.25">
      <c r="A54" s="1897"/>
      <c r="B54" s="1898"/>
      <c r="C54" s="1897"/>
      <c r="D54" s="1899"/>
      <c r="E54" s="1900"/>
      <c r="F54" s="1905"/>
      <c r="G54" s="1901"/>
      <c r="H54" s="1901"/>
      <c r="I54" s="1893"/>
      <c r="J54" s="1902">
        <v>0</v>
      </c>
      <c r="K54" s="1893"/>
      <c r="L54" s="1902">
        <v>0</v>
      </c>
      <c r="M54" s="1903">
        <v>0</v>
      </c>
      <c r="N54" s="1901"/>
      <c r="O54" s="1904"/>
      <c r="P54" s="1906"/>
      <c r="Q54" s="1907"/>
      <c r="R54" s="1907"/>
      <c r="S54" s="1907"/>
      <c r="T54" s="1892">
        <f t="shared" si="0"/>
        <v>0</v>
      </c>
      <c r="U54" s="1892">
        <f t="shared" si="1"/>
        <v>0</v>
      </c>
      <c r="V54" s="1893"/>
      <c r="W54" s="1894">
        <v>0</v>
      </c>
      <c r="X54" s="1893"/>
      <c r="Y54" s="1894">
        <v>0</v>
      </c>
      <c r="Z54" s="1895">
        <v>0</v>
      </c>
    </row>
    <row r="55" spans="1:26" s="1896" customFormat="1" ht="11.25">
      <c r="A55" s="1897"/>
      <c r="B55" s="1898"/>
      <c r="C55" s="1897"/>
      <c r="D55" s="1899"/>
      <c r="E55" s="1900"/>
      <c r="F55" s="1905"/>
      <c r="G55" s="1901"/>
      <c r="H55" s="1901"/>
      <c r="I55" s="1893"/>
      <c r="J55" s="1902">
        <v>0</v>
      </c>
      <c r="K55" s="1893"/>
      <c r="L55" s="1902">
        <v>0</v>
      </c>
      <c r="M55" s="1903">
        <v>0</v>
      </c>
      <c r="N55" s="1901"/>
      <c r="O55" s="1904"/>
      <c r="P55" s="1906"/>
      <c r="Q55" s="1907"/>
      <c r="R55" s="1907"/>
      <c r="S55" s="1907"/>
      <c r="T55" s="1892">
        <f t="shared" si="0"/>
        <v>0</v>
      </c>
      <c r="U55" s="1892">
        <f t="shared" si="1"/>
        <v>0</v>
      </c>
      <c r="V55" s="1893"/>
      <c r="W55" s="1894">
        <v>0</v>
      </c>
      <c r="X55" s="1893"/>
      <c r="Y55" s="1894">
        <v>0</v>
      </c>
      <c r="Z55" s="1895">
        <v>0</v>
      </c>
    </row>
    <row r="56" spans="1:26" s="1896" customFormat="1" ht="11.25">
      <c r="A56" s="1897"/>
      <c r="B56" s="1898"/>
      <c r="C56" s="1897"/>
      <c r="D56" s="1899"/>
      <c r="E56" s="1900"/>
      <c r="F56" s="1905"/>
      <c r="G56" s="1901"/>
      <c r="H56" s="1901"/>
      <c r="I56" s="1893"/>
      <c r="J56" s="1902">
        <v>0</v>
      </c>
      <c r="K56" s="1893"/>
      <c r="L56" s="1902">
        <v>0</v>
      </c>
      <c r="M56" s="1903">
        <v>0</v>
      </c>
      <c r="N56" s="1901"/>
      <c r="O56" s="1904"/>
      <c r="P56" s="1906"/>
      <c r="Q56" s="1907"/>
      <c r="R56" s="1907"/>
      <c r="S56" s="1907"/>
      <c r="T56" s="1892">
        <f t="shared" si="0"/>
        <v>0</v>
      </c>
      <c r="U56" s="1892">
        <f t="shared" si="1"/>
        <v>0</v>
      </c>
      <c r="V56" s="1893"/>
      <c r="W56" s="1894">
        <v>0</v>
      </c>
      <c r="X56" s="1893"/>
      <c r="Y56" s="1894">
        <v>0</v>
      </c>
      <c r="Z56" s="1895">
        <v>0</v>
      </c>
    </row>
    <row r="57" spans="1:26" s="1896" customFormat="1" ht="11.25">
      <c r="A57" s="1897"/>
      <c r="B57" s="1898"/>
      <c r="C57" s="1897"/>
      <c r="D57" s="1899"/>
      <c r="E57" s="1900"/>
      <c r="F57" s="1905"/>
      <c r="G57" s="1901"/>
      <c r="H57" s="1901"/>
      <c r="I57" s="1893"/>
      <c r="J57" s="1902">
        <v>0</v>
      </c>
      <c r="K57" s="1893"/>
      <c r="L57" s="1902">
        <v>0</v>
      </c>
      <c r="M57" s="1903">
        <v>0</v>
      </c>
      <c r="N57" s="1901"/>
      <c r="O57" s="1904"/>
      <c r="P57" s="1906"/>
      <c r="Q57" s="1907"/>
      <c r="R57" s="1907"/>
      <c r="S57" s="1907"/>
      <c r="T57" s="1892">
        <f t="shared" si="0"/>
        <v>0</v>
      </c>
      <c r="U57" s="1892">
        <f t="shared" si="1"/>
        <v>0</v>
      </c>
      <c r="V57" s="1893"/>
      <c r="W57" s="1894">
        <v>0</v>
      </c>
      <c r="X57" s="1893"/>
      <c r="Y57" s="1894">
        <v>0</v>
      </c>
      <c r="Z57" s="1895">
        <v>0</v>
      </c>
    </row>
    <row r="58" spans="1:26" s="1896" customFormat="1" ht="11.25">
      <c r="A58" s="1897"/>
      <c r="B58" s="1898"/>
      <c r="C58" s="1897"/>
      <c r="D58" s="1899"/>
      <c r="E58" s="1900"/>
      <c r="F58" s="1905"/>
      <c r="G58" s="1901"/>
      <c r="H58" s="1901"/>
      <c r="I58" s="1893"/>
      <c r="J58" s="1902">
        <v>0</v>
      </c>
      <c r="K58" s="1893"/>
      <c r="L58" s="1902">
        <v>0</v>
      </c>
      <c r="M58" s="1903">
        <v>0</v>
      </c>
      <c r="N58" s="1901"/>
      <c r="O58" s="1904"/>
      <c r="P58" s="1906"/>
      <c r="Q58" s="1907"/>
      <c r="R58" s="1907"/>
      <c r="S58" s="1907"/>
      <c r="T58" s="1892">
        <f t="shared" si="0"/>
        <v>0</v>
      </c>
      <c r="U58" s="1892">
        <f t="shared" si="1"/>
        <v>0</v>
      </c>
      <c r="V58" s="1893"/>
      <c r="W58" s="1894">
        <v>0</v>
      </c>
      <c r="X58" s="1893"/>
      <c r="Y58" s="1894">
        <v>0</v>
      </c>
      <c r="Z58" s="1895">
        <v>0</v>
      </c>
    </row>
    <row r="59" spans="1:26" s="1896" customFormat="1" ht="11.25">
      <c r="A59" s="1897"/>
      <c r="B59" s="1898"/>
      <c r="C59" s="1897"/>
      <c r="D59" s="1899"/>
      <c r="E59" s="1900"/>
      <c r="F59" s="1905"/>
      <c r="G59" s="1901"/>
      <c r="H59" s="1901"/>
      <c r="I59" s="1893"/>
      <c r="J59" s="1902">
        <v>0</v>
      </c>
      <c r="K59" s="1893"/>
      <c r="L59" s="1902">
        <v>0</v>
      </c>
      <c r="M59" s="1903">
        <v>0</v>
      </c>
      <c r="N59" s="1901"/>
      <c r="O59" s="1904"/>
      <c r="P59" s="1906"/>
      <c r="Q59" s="1907"/>
      <c r="R59" s="1907"/>
      <c r="S59" s="1907"/>
      <c r="T59" s="1892">
        <f t="shared" si="0"/>
        <v>0</v>
      </c>
      <c r="U59" s="1892">
        <f t="shared" si="1"/>
        <v>0</v>
      </c>
      <c r="V59" s="1893"/>
      <c r="W59" s="1894">
        <v>0</v>
      </c>
      <c r="X59" s="1893"/>
      <c r="Y59" s="1894">
        <v>0</v>
      </c>
      <c r="Z59" s="1895">
        <v>0</v>
      </c>
    </row>
    <row r="60" spans="1:26" s="1896" customFormat="1" ht="11.25">
      <c r="A60" s="1897"/>
      <c r="B60" s="1898"/>
      <c r="C60" s="1897"/>
      <c r="D60" s="1899"/>
      <c r="E60" s="1900"/>
      <c r="F60" s="1905"/>
      <c r="G60" s="1901"/>
      <c r="H60" s="1901"/>
      <c r="I60" s="1893"/>
      <c r="J60" s="1902">
        <v>0</v>
      </c>
      <c r="K60" s="1893"/>
      <c r="L60" s="1902">
        <v>0</v>
      </c>
      <c r="M60" s="1903">
        <v>0</v>
      </c>
      <c r="N60" s="1901"/>
      <c r="O60" s="1904"/>
      <c r="P60" s="1906"/>
      <c r="Q60" s="1907"/>
      <c r="R60" s="1907"/>
      <c r="S60" s="1907"/>
      <c r="T60" s="1892">
        <f t="shared" si="0"/>
        <v>0</v>
      </c>
      <c r="U60" s="1892">
        <f t="shared" si="1"/>
        <v>0</v>
      </c>
      <c r="V60" s="1893"/>
      <c r="W60" s="1894">
        <v>0</v>
      </c>
      <c r="X60" s="1893"/>
      <c r="Y60" s="1894">
        <v>0</v>
      </c>
      <c r="Z60" s="1895">
        <v>0</v>
      </c>
    </row>
    <row r="61" spans="1:26" s="1896" customFormat="1" ht="11.25">
      <c r="A61" s="1897"/>
      <c r="B61" s="1898"/>
      <c r="C61" s="1897"/>
      <c r="D61" s="1899"/>
      <c r="E61" s="1900"/>
      <c r="F61" s="1905"/>
      <c r="G61" s="1901"/>
      <c r="H61" s="1901"/>
      <c r="I61" s="1893"/>
      <c r="J61" s="1902">
        <v>0</v>
      </c>
      <c r="K61" s="1893"/>
      <c r="L61" s="1902">
        <v>0</v>
      </c>
      <c r="M61" s="1903">
        <v>0</v>
      </c>
      <c r="N61" s="1901"/>
      <c r="O61" s="1904"/>
      <c r="P61" s="1906"/>
      <c r="Q61" s="1907"/>
      <c r="R61" s="1907"/>
      <c r="S61" s="1907"/>
      <c r="T61" s="1892">
        <f t="shared" si="0"/>
        <v>0</v>
      </c>
      <c r="U61" s="1892">
        <f t="shared" si="1"/>
        <v>0</v>
      </c>
      <c r="V61" s="1893"/>
      <c r="W61" s="1894">
        <v>0</v>
      </c>
      <c r="X61" s="1893"/>
      <c r="Y61" s="1894">
        <v>0</v>
      </c>
      <c r="Z61" s="1895">
        <v>0</v>
      </c>
    </row>
    <row r="62" spans="1:26" s="1896" customFormat="1" ht="11.25">
      <c r="A62" s="1897"/>
      <c r="B62" s="1898"/>
      <c r="C62" s="1897"/>
      <c r="D62" s="1899"/>
      <c r="E62" s="1900"/>
      <c r="F62" s="1905"/>
      <c r="G62" s="1901"/>
      <c r="H62" s="1901"/>
      <c r="I62" s="1893"/>
      <c r="J62" s="1902">
        <v>0</v>
      </c>
      <c r="K62" s="1893"/>
      <c r="L62" s="1902">
        <v>0</v>
      </c>
      <c r="M62" s="1903">
        <v>0</v>
      </c>
      <c r="N62" s="1901"/>
      <c r="O62" s="1904"/>
      <c r="P62" s="1906"/>
      <c r="Q62" s="1907"/>
      <c r="R62" s="1907"/>
      <c r="S62" s="1907"/>
      <c r="T62" s="1892">
        <f t="shared" si="0"/>
        <v>0</v>
      </c>
      <c r="U62" s="1892">
        <f t="shared" si="1"/>
        <v>0</v>
      </c>
      <c r="V62" s="1893"/>
      <c r="W62" s="1894">
        <v>0</v>
      </c>
      <c r="X62" s="1893"/>
      <c r="Y62" s="1894">
        <v>0</v>
      </c>
      <c r="Z62" s="1895">
        <v>0</v>
      </c>
    </row>
    <row r="63" spans="1:26" s="1896" customFormat="1" ht="11.25">
      <c r="A63" s="1897"/>
      <c r="B63" s="1898"/>
      <c r="C63" s="1897"/>
      <c r="D63" s="1899"/>
      <c r="E63" s="1900"/>
      <c r="F63" s="1905"/>
      <c r="G63" s="1901"/>
      <c r="H63" s="1901"/>
      <c r="I63" s="1893"/>
      <c r="J63" s="1902">
        <v>0</v>
      </c>
      <c r="K63" s="1893"/>
      <c r="L63" s="1902">
        <v>0</v>
      </c>
      <c r="M63" s="1903">
        <v>0</v>
      </c>
      <c r="N63" s="1901"/>
      <c r="O63" s="1904"/>
      <c r="P63" s="1906"/>
      <c r="Q63" s="1907"/>
      <c r="R63" s="1907"/>
      <c r="S63" s="1907"/>
      <c r="T63" s="1892">
        <f t="shared" si="0"/>
        <v>0</v>
      </c>
      <c r="U63" s="1892">
        <f t="shared" si="1"/>
        <v>0</v>
      </c>
      <c r="V63" s="1893"/>
      <c r="W63" s="1894">
        <v>0</v>
      </c>
      <c r="X63" s="1893"/>
      <c r="Y63" s="1894">
        <v>0</v>
      </c>
      <c r="Z63" s="1895">
        <v>0</v>
      </c>
    </row>
    <row r="64" spans="1:26" s="1896" customFormat="1" ht="11.25">
      <c r="A64" s="1897"/>
      <c r="B64" s="1898"/>
      <c r="C64" s="1897"/>
      <c r="D64" s="1899"/>
      <c r="E64" s="1900"/>
      <c r="F64" s="1905"/>
      <c r="G64" s="1901"/>
      <c r="H64" s="1901"/>
      <c r="I64" s="1893"/>
      <c r="J64" s="1902">
        <v>0</v>
      </c>
      <c r="K64" s="1893"/>
      <c r="L64" s="1902">
        <v>0</v>
      </c>
      <c r="M64" s="1903">
        <v>0</v>
      </c>
      <c r="N64" s="1901"/>
      <c r="O64" s="1904"/>
      <c r="P64" s="1906"/>
      <c r="Q64" s="1907"/>
      <c r="R64" s="1907"/>
      <c r="S64" s="1907"/>
      <c r="T64" s="1892">
        <f t="shared" si="0"/>
        <v>0</v>
      </c>
      <c r="U64" s="1892">
        <f t="shared" si="1"/>
        <v>0</v>
      </c>
      <c r="V64" s="1893"/>
      <c r="W64" s="1894">
        <v>0</v>
      </c>
      <c r="X64" s="1893"/>
      <c r="Y64" s="1894">
        <v>0</v>
      </c>
      <c r="Z64" s="1895">
        <v>0</v>
      </c>
    </row>
    <row r="65" spans="1:28" s="1896" customFormat="1" ht="11.25">
      <c r="A65" s="1897"/>
      <c r="B65" s="1898"/>
      <c r="C65" s="1897"/>
      <c r="D65" s="1899"/>
      <c r="E65" s="1900"/>
      <c r="F65" s="1905"/>
      <c r="G65" s="1901"/>
      <c r="H65" s="1901"/>
      <c r="I65" s="1893"/>
      <c r="J65" s="1902">
        <v>0</v>
      </c>
      <c r="K65" s="1893"/>
      <c r="L65" s="1902">
        <v>0</v>
      </c>
      <c r="M65" s="1903">
        <v>0</v>
      </c>
      <c r="N65" s="1901"/>
      <c r="O65" s="1904"/>
      <c r="P65" s="1906"/>
      <c r="Q65" s="1907"/>
      <c r="R65" s="1907"/>
      <c r="S65" s="1907"/>
      <c r="T65" s="1892">
        <f t="shared" si="0"/>
        <v>0</v>
      </c>
      <c r="U65" s="1892">
        <f t="shared" si="1"/>
        <v>0</v>
      </c>
      <c r="V65" s="1893"/>
      <c r="W65" s="1894">
        <v>0</v>
      </c>
      <c r="X65" s="1893"/>
      <c r="Y65" s="1894">
        <v>0</v>
      </c>
      <c r="Z65" s="1895">
        <v>0</v>
      </c>
    </row>
    <row r="66" spans="1:28" s="1896" customFormat="1" ht="11.25">
      <c r="A66" s="1897"/>
      <c r="B66" s="1898"/>
      <c r="C66" s="1897"/>
      <c r="D66" s="1899"/>
      <c r="E66" s="1900"/>
      <c r="F66" s="1905"/>
      <c r="G66" s="1901"/>
      <c r="H66" s="1901"/>
      <c r="I66" s="1893"/>
      <c r="J66" s="1902">
        <v>0</v>
      </c>
      <c r="K66" s="1893"/>
      <c r="L66" s="1902">
        <v>0</v>
      </c>
      <c r="M66" s="1903">
        <v>0</v>
      </c>
      <c r="N66" s="1901"/>
      <c r="O66" s="1904"/>
      <c r="P66" s="1906"/>
      <c r="Q66" s="1907"/>
      <c r="R66" s="1907"/>
      <c r="S66" s="1907"/>
      <c r="T66" s="1892">
        <f t="shared" si="0"/>
        <v>0</v>
      </c>
      <c r="U66" s="1892">
        <f t="shared" si="1"/>
        <v>0</v>
      </c>
      <c r="V66" s="1893"/>
      <c r="W66" s="1894">
        <v>0</v>
      </c>
      <c r="X66" s="1893"/>
      <c r="Y66" s="1894">
        <v>0</v>
      </c>
      <c r="Z66" s="1895">
        <v>0</v>
      </c>
    </row>
    <row r="67" spans="1:28" s="1896" customFormat="1" ht="11.25">
      <c r="A67" s="1897"/>
      <c r="B67" s="1898"/>
      <c r="C67" s="1897"/>
      <c r="D67" s="1899"/>
      <c r="E67" s="1900"/>
      <c r="F67" s="1905"/>
      <c r="G67" s="1901"/>
      <c r="H67" s="1901"/>
      <c r="I67" s="1893"/>
      <c r="J67" s="1902">
        <v>0</v>
      </c>
      <c r="K67" s="1893"/>
      <c r="L67" s="1902">
        <v>0</v>
      </c>
      <c r="M67" s="1903">
        <v>0</v>
      </c>
      <c r="N67" s="1901"/>
      <c r="O67" s="1904"/>
      <c r="P67" s="1906"/>
      <c r="Q67" s="1907"/>
      <c r="R67" s="1907"/>
      <c r="S67" s="1907"/>
      <c r="T67" s="1892">
        <f t="shared" si="0"/>
        <v>0</v>
      </c>
      <c r="U67" s="1892">
        <f t="shared" si="1"/>
        <v>0</v>
      </c>
      <c r="V67" s="1893"/>
      <c r="W67" s="1894">
        <v>0</v>
      </c>
      <c r="X67" s="1893"/>
      <c r="Y67" s="1894">
        <v>0</v>
      </c>
      <c r="Z67" s="1895">
        <v>0</v>
      </c>
    </row>
    <row r="68" spans="1:28" s="1896" customFormat="1" ht="11.25">
      <c r="A68" s="1897"/>
      <c r="B68" s="1898"/>
      <c r="C68" s="1897"/>
      <c r="D68" s="1899"/>
      <c r="E68" s="1900"/>
      <c r="F68" s="1905"/>
      <c r="G68" s="1901"/>
      <c r="H68" s="1901"/>
      <c r="I68" s="1893"/>
      <c r="J68" s="1902">
        <v>0</v>
      </c>
      <c r="K68" s="1893"/>
      <c r="L68" s="1902">
        <v>0</v>
      </c>
      <c r="M68" s="1903">
        <v>0</v>
      </c>
      <c r="N68" s="1901"/>
      <c r="O68" s="1904"/>
      <c r="P68" s="1906"/>
      <c r="Q68" s="1907"/>
      <c r="R68" s="1907"/>
      <c r="S68" s="1907"/>
      <c r="T68" s="1892">
        <f t="shared" si="0"/>
        <v>0</v>
      </c>
      <c r="U68" s="1892">
        <f t="shared" si="1"/>
        <v>0</v>
      </c>
      <c r="V68" s="1893"/>
      <c r="W68" s="1894">
        <v>0</v>
      </c>
      <c r="X68" s="1893"/>
      <c r="Y68" s="1894">
        <v>0</v>
      </c>
      <c r="Z68" s="1895">
        <v>0</v>
      </c>
    </row>
    <row r="69" spans="1:28" s="1896" customFormat="1" ht="11.25">
      <c r="A69" s="1897"/>
      <c r="B69" s="1898"/>
      <c r="C69" s="1897"/>
      <c r="D69" s="1899"/>
      <c r="E69" s="1900"/>
      <c r="F69" s="1905"/>
      <c r="G69" s="1901"/>
      <c r="H69" s="1901"/>
      <c r="I69" s="1893"/>
      <c r="J69" s="1902">
        <v>0</v>
      </c>
      <c r="K69" s="1893"/>
      <c r="L69" s="1902">
        <v>0</v>
      </c>
      <c r="M69" s="1903">
        <v>0</v>
      </c>
      <c r="N69" s="1901"/>
      <c r="O69" s="1904"/>
      <c r="P69" s="1906"/>
      <c r="Q69" s="1907"/>
      <c r="R69" s="1907"/>
      <c r="S69" s="1907"/>
      <c r="T69" s="1892">
        <f t="shared" si="0"/>
        <v>0</v>
      </c>
      <c r="U69" s="1892">
        <f t="shared" si="1"/>
        <v>0</v>
      </c>
      <c r="V69" s="1893"/>
      <c r="W69" s="1894">
        <v>0</v>
      </c>
      <c r="X69" s="1893"/>
      <c r="Y69" s="1894">
        <v>0</v>
      </c>
      <c r="Z69" s="1895">
        <v>0</v>
      </c>
    </row>
    <row r="70" spans="1:28" s="1896" customFormat="1" ht="11.25">
      <c r="A70" s="1897"/>
      <c r="B70" s="1898"/>
      <c r="C70" s="1897"/>
      <c r="D70" s="1899"/>
      <c r="E70" s="1900"/>
      <c r="F70" s="1905"/>
      <c r="G70" s="1901"/>
      <c r="H70" s="1901"/>
      <c r="I70" s="1893"/>
      <c r="J70" s="1902">
        <v>0</v>
      </c>
      <c r="K70" s="1893"/>
      <c r="L70" s="1902">
        <v>0</v>
      </c>
      <c r="M70" s="1903">
        <v>0</v>
      </c>
      <c r="N70" s="1901"/>
      <c r="O70" s="1904"/>
      <c r="P70" s="1906"/>
      <c r="Q70" s="1907"/>
      <c r="R70" s="1907"/>
      <c r="S70" s="1907"/>
      <c r="T70" s="1892">
        <f t="shared" si="0"/>
        <v>0</v>
      </c>
      <c r="U70" s="1892">
        <f t="shared" si="1"/>
        <v>0</v>
      </c>
      <c r="V70" s="1893"/>
      <c r="W70" s="1894">
        <v>0</v>
      </c>
      <c r="X70" s="1893"/>
      <c r="Y70" s="1894">
        <v>0</v>
      </c>
      <c r="Z70" s="1895">
        <v>0</v>
      </c>
    </row>
    <row r="71" spans="1:28" s="1896" customFormat="1" ht="11.25">
      <c r="A71" s="1897"/>
      <c r="B71" s="1898"/>
      <c r="C71" s="1897"/>
      <c r="D71" s="1899"/>
      <c r="E71" s="1900"/>
      <c r="F71" s="1905"/>
      <c r="G71" s="1901"/>
      <c r="H71" s="1901"/>
      <c r="I71" s="1893"/>
      <c r="J71" s="1902">
        <v>0</v>
      </c>
      <c r="K71" s="1893"/>
      <c r="L71" s="1902">
        <v>0</v>
      </c>
      <c r="M71" s="1903">
        <v>0</v>
      </c>
      <c r="N71" s="1901"/>
      <c r="O71" s="1904"/>
      <c r="P71" s="1906"/>
      <c r="Q71" s="1907"/>
      <c r="R71" s="1907"/>
      <c r="S71" s="1907"/>
      <c r="T71" s="1892">
        <f t="shared" si="0"/>
        <v>0</v>
      </c>
      <c r="U71" s="1892">
        <f t="shared" si="1"/>
        <v>0</v>
      </c>
      <c r="V71" s="1893"/>
      <c r="W71" s="1894">
        <v>0</v>
      </c>
      <c r="X71" s="1893"/>
      <c r="Y71" s="1894">
        <v>0</v>
      </c>
      <c r="Z71" s="1895">
        <v>0</v>
      </c>
    </row>
    <row r="72" spans="1:28" s="1896" customFormat="1" ht="11.25">
      <c r="A72" s="1897"/>
      <c r="B72" s="1898"/>
      <c r="C72" s="1897"/>
      <c r="D72" s="1899"/>
      <c r="E72" s="1900"/>
      <c r="F72" s="1905"/>
      <c r="G72" s="1901"/>
      <c r="H72" s="1901"/>
      <c r="I72" s="1893"/>
      <c r="J72" s="1902">
        <v>0</v>
      </c>
      <c r="K72" s="1893"/>
      <c r="L72" s="1902">
        <v>0</v>
      </c>
      <c r="M72" s="1903">
        <v>0</v>
      </c>
      <c r="N72" s="1901"/>
      <c r="O72" s="1904"/>
      <c r="P72" s="1906"/>
      <c r="Q72" s="1907"/>
      <c r="R72" s="1907"/>
      <c r="S72" s="1907"/>
      <c r="T72" s="1892">
        <f t="shared" si="0"/>
        <v>0</v>
      </c>
      <c r="U72" s="1892">
        <f t="shared" si="1"/>
        <v>0</v>
      </c>
      <c r="V72" s="1893"/>
      <c r="W72" s="1894">
        <v>0</v>
      </c>
      <c r="X72" s="1893"/>
      <c r="Y72" s="1894">
        <v>0</v>
      </c>
      <c r="Z72" s="1895">
        <v>0</v>
      </c>
    </row>
    <row r="73" spans="1:28" s="1896" customFormat="1" ht="11.25">
      <c r="A73" s="1897"/>
      <c r="B73" s="1898"/>
      <c r="C73" s="1897"/>
      <c r="D73" s="1899"/>
      <c r="E73" s="1900"/>
      <c r="F73" s="1905"/>
      <c r="G73" s="1901"/>
      <c r="H73" s="1901"/>
      <c r="I73" s="1893"/>
      <c r="J73" s="1902">
        <v>0</v>
      </c>
      <c r="K73" s="1893"/>
      <c r="L73" s="1902">
        <v>0</v>
      </c>
      <c r="M73" s="1903">
        <v>0</v>
      </c>
      <c r="N73" s="1901"/>
      <c r="O73" s="1904"/>
      <c r="P73" s="1906"/>
      <c r="Q73" s="1907"/>
      <c r="R73" s="1907"/>
      <c r="S73" s="1907"/>
      <c r="T73" s="1892">
        <f t="shared" si="0"/>
        <v>0</v>
      </c>
      <c r="U73" s="1892">
        <f t="shared" si="1"/>
        <v>0</v>
      </c>
      <c r="V73" s="1893"/>
      <c r="W73" s="1894">
        <v>0</v>
      </c>
      <c r="X73" s="1893"/>
      <c r="Y73" s="1894">
        <v>0</v>
      </c>
      <c r="Z73" s="1895">
        <v>0</v>
      </c>
    </row>
    <row r="74" spans="1:28" s="1896" customFormat="1" ht="11.25">
      <c r="A74" s="1897"/>
      <c r="B74" s="1898"/>
      <c r="C74" s="1897"/>
      <c r="D74" s="1899"/>
      <c r="E74" s="1900"/>
      <c r="F74" s="1905"/>
      <c r="G74" s="1901"/>
      <c r="H74" s="1901"/>
      <c r="I74" s="1893"/>
      <c r="J74" s="1902">
        <v>0</v>
      </c>
      <c r="K74" s="1893"/>
      <c r="L74" s="1902">
        <v>0</v>
      </c>
      <c r="M74" s="1903">
        <v>0</v>
      </c>
      <c r="N74" s="1901"/>
      <c r="O74" s="1904"/>
      <c r="P74" s="1906"/>
      <c r="Q74" s="1907"/>
      <c r="R74" s="1907"/>
      <c r="S74" s="1907"/>
      <c r="T74" s="1892">
        <f t="shared" si="0"/>
        <v>0</v>
      </c>
      <c r="U74" s="1892">
        <f t="shared" si="1"/>
        <v>0</v>
      </c>
      <c r="V74" s="1893"/>
      <c r="W74" s="1894">
        <v>0</v>
      </c>
      <c r="X74" s="1893"/>
      <c r="Y74" s="1894">
        <v>0</v>
      </c>
      <c r="Z74" s="1895">
        <v>0</v>
      </c>
    </row>
    <row r="75" spans="1:28" s="1896" customFormat="1" ht="11.25">
      <c r="A75" s="1897"/>
      <c r="B75" s="1898"/>
      <c r="C75" s="1897"/>
      <c r="D75" s="1899"/>
      <c r="E75" s="1900"/>
      <c r="F75" s="1905"/>
      <c r="G75" s="1901"/>
      <c r="H75" s="1901"/>
      <c r="I75" s="1893"/>
      <c r="J75" s="1902">
        <v>0</v>
      </c>
      <c r="K75" s="1893"/>
      <c r="L75" s="1902">
        <v>0</v>
      </c>
      <c r="M75" s="1903">
        <v>0</v>
      </c>
      <c r="N75" s="1901"/>
      <c r="O75" s="1904"/>
      <c r="P75" s="1906"/>
      <c r="Q75" s="1907"/>
      <c r="R75" s="1907"/>
      <c r="S75" s="1907"/>
      <c r="T75" s="1892">
        <f t="shared" si="0"/>
        <v>0</v>
      </c>
      <c r="U75" s="1892">
        <f t="shared" si="1"/>
        <v>0</v>
      </c>
      <c r="V75" s="1893"/>
      <c r="W75" s="1894">
        <v>0</v>
      </c>
      <c r="X75" s="1893"/>
      <c r="Y75" s="1894">
        <v>0</v>
      </c>
      <c r="Z75" s="1895">
        <v>0</v>
      </c>
    </row>
    <row r="76" spans="1:28" s="1896" customFormat="1" ht="11.25">
      <c r="A76" s="1897"/>
      <c r="B76" s="1898"/>
      <c r="C76" s="1897"/>
      <c r="D76" s="1899"/>
      <c r="E76" s="1900"/>
      <c r="F76" s="1905"/>
      <c r="G76" s="1901"/>
      <c r="H76" s="1901"/>
      <c r="I76" s="1893"/>
      <c r="J76" s="1902">
        <v>0</v>
      </c>
      <c r="K76" s="1893"/>
      <c r="L76" s="1902">
        <v>0</v>
      </c>
      <c r="M76" s="1903">
        <v>0</v>
      </c>
      <c r="N76" s="1901"/>
      <c r="O76" s="1904"/>
      <c r="P76" s="1906"/>
      <c r="Q76" s="1907"/>
      <c r="R76" s="1907"/>
      <c r="S76" s="1907"/>
      <c r="T76" s="1892">
        <f t="shared" si="0"/>
        <v>0</v>
      </c>
      <c r="U76" s="1892">
        <f t="shared" si="1"/>
        <v>0</v>
      </c>
      <c r="V76" s="1893"/>
      <c r="W76" s="1894">
        <v>0</v>
      </c>
      <c r="X76" s="1893"/>
      <c r="Y76" s="1894">
        <v>0</v>
      </c>
      <c r="Z76" s="1895">
        <v>0</v>
      </c>
    </row>
    <row r="77" spans="1:28" s="1896" customFormat="1" ht="11.25">
      <c r="A77" s="1897"/>
      <c r="B77" s="1898"/>
      <c r="C77" s="1897"/>
      <c r="D77" s="1899"/>
      <c r="E77" s="1900"/>
      <c r="F77" s="1905"/>
      <c r="G77" s="1901"/>
      <c r="H77" s="1901"/>
      <c r="I77" s="1893"/>
      <c r="J77" s="1902">
        <v>0</v>
      </c>
      <c r="K77" s="1893"/>
      <c r="L77" s="1902">
        <v>0</v>
      </c>
      <c r="M77" s="1903">
        <v>0</v>
      </c>
      <c r="N77" s="1901"/>
      <c r="O77" s="1904"/>
      <c r="P77" s="1906"/>
      <c r="Q77" s="1907"/>
      <c r="R77" s="1907"/>
      <c r="S77" s="1907"/>
      <c r="T77" s="1892">
        <f t="shared" si="0"/>
        <v>0</v>
      </c>
      <c r="U77" s="1892">
        <f t="shared" si="1"/>
        <v>0</v>
      </c>
      <c r="V77" s="1893"/>
      <c r="W77" s="1894">
        <v>0</v>
      </c>
      <c r="X77" s="1893"/>
      <c r="Y77" s="1894">
        <v>0</v>
      </c>
      <c r="Z77" s="1895">
        <v>0</v>
      </c>
    </row>
    <row r="78" spans="1:28" s="1896" customFormat="1" ht="11.25">
      <c r="A78" s="1897"/>
      <c r="B78" s="1898"/>
      <c r="C78" s="1897"/>
      <c r="D78" s="1899"/>
      <c r="E78" s="1900"/>
      <c r="F78" s="1905"/>
      <c r="G78" s="1901"/>
      <c r="H78" s="1901"/>
      <c r="I78" s="1893"/>
      <c r="J78" s="1902">
        <v>0</v>
      </c>
      <c r="K78" s="1893"/>
      <c r="L78" s="1902">
        <v>0</v>
      </c>
      <c r="M78" s="1903">
        <v>0</v>
      </c>
      <c r="N78" s="1901"/>
      <c r="O78" s="1904"/>
      <c r="P78" s="1906"/>
      <c r="Q78" s="1907"/>
      <c r="R78" s="1907"/>
      <c r="S78" s="1907"/>
      <c r="T78" s="1892">
        <f t="shared" si="0"/>
        <v>0</v>
      </c>
      <c r="U78" s="1892">
        <f t="shared" si="1"/>
        <v>0</v>
      </c>
      <c r="V78" s="1893"/>
      <c r="W78" s="1894">
        <v>0</v>
      </c>
      <c r="X78" s="1893"/>
      <c r="Y78" s="1894">
        <v>0</v>
      </c>
      <c r="Z78" s="1895">
        <v>0</v>
      </c>
    </row>
    <row r="79" spans="1:28" s="1896" customFormat="1" ht="11.25">
      <c r="A79" s="1897"/>
      <c r="B79" s="1898"/>
      <c r="C79" s="1897"/>
      <c r="D79" s="1899"/>
      <c r="E79" s="1900"/>
      <c r="F79" s="1905"/>
      <c r="G79" s="1901"/>
      <c r="H79" s="1901"/>
      <c r="I79" s="1893"/>
      <c r="J79" s="1902">
        <v>0</v>
      </c>
      <c r="K79" s="1893"/>
      <c r="L79" s="1902">
        <v>0</v>
      </c>
      <c r="M79" s="1903">
        <v>0</v>
      </c>
      <c r="N79" s="1901"/>
      <c r="O79" s="1904"/>
      <c r="P79" s="1906"/>
      <c r="Q79" s="1907"/>
      <c r="R79" s="1907"/>
      <c r="S79" s="1907"/>
      <c r="T79" s="1892">
        <f t="shared" ref="T79:T84" si="2">IF((R79+S79)=0,0,((R79+S79)/(P79+Q79)))</f>
        <v>0</v>
      </c>
      <c r="U79" s="1892">
        <f t="shared" ref="U79:U84" si="3">IF(T79&gt;=100%,100%,T79)</f>
        <v>0</v>
      </c>
      <c r="V79" s="1893"/>
      <c r="W79" s="1894">
        <v>0</v>
      </c>
      <c r="X79" s="1893"/>
      <c r="Y79" s="1894">
        <v>0</v>
      </c>
      <c r="Z79" s="1895">
        <v>0</v>
      </c>
      <c r="AB79" s="1908"/>
    </row>
    <row r="80" spans="1:28" s="1896" customFormat="1" ht="11.25">
      <c r="A80" s="1897"/>
      <c r="B80" s="1898"/>
      <c r="C80" s="1897"/>
      <c r="D80" s="1899"/>
      <c r="E80" s="1900"/>
      <c r="F80" s="1905"/>
      <c r="G80" s="1901"/>
      <c r="H80" s="1901"/>
      <c r="I80" s="1893"/>
      <c r="J80" s="1902">
        <v>0</v>
      </c>
      <c r="K80" s="1893"/>
      <c r="L80" s="1902">
        <v>0</v>
      </c>
      <c r="M80" s="1903">
        <v>0</v>
      </c>
      <c r="N80" s="1901"/>
      <c r="O80" s="1904"/>
      <c r="P80" s="1906"/>
      <c r="Q80" s="1907"/>
      <c r="R80" s="1907"/>
      <c r="S80" s="1907"/>
      <c r="T80" s="1892">
        <f t="shared" si="2"/>
        <v>0</v>
      </c>
      <c r="U80" s="1892">
        <f t="shared" si="3"/>
        <v>0</v>
      </c>
      <c r="V80" s="1893"/>
      <c r="W80" s="1894">
        <v>0</v>
      </c>
      <c r="X80" s="1893"/>
      <c r="Y80" s="1894">
        <v>0</v>
      </c>
      <c r="Z80" s="1895">
        <v>0</v>
      </c>
    </row>
    <row r="81" spans="1:28" s="1896" customFormat="1" ht="11.25">
      <c r="A81" s="1897"/>
      <c r="B81" s="1898"/>
      <c r="C81" s="1897"/>
      <c r="D81" s="1899"/>
      <c r="E81" s="1900"/>
      <c r="F81" s="1905"/>
      <c r="G81" s="1901"/>
      <c r="H81" s="1901"/>
      <c r="I81" s="1893"/>
      <c r="J81" s="1902">
        <v>0</v>
      </c>
      <c r="K81" s="1893"/>
      <c r="L81" s="1902">
        <v>0</v>
      </c>
      <c r="M81" s="1903">
        <v>0</v>
      </c>
      <c r="N81" s="1901"/>
      <c r="O81" s="1904"/>
      <c r="P81" s="1906"/>
      <c r="Q81" s="1907"/>
      <c r="R81" s="1907"/>
      <c r="S81" s="1907"/>
      <c r="T81" s="1892">
        <f t="shared" si="2"/>
        <v>0</v>
      </c>
      <c r="U81" s="1892">
        <f t="shared" si="3"/>
        <v>0</v>
      </c>
      <c r="V81" s="1893"/>
      <c r="W81" s="1894">
        <v>0</v>
      </c>
      <c r="X81" s="1893"/>
      <c r="Y81" s="1894">
        <v>0</v>
      </c>
      <c r="Z81" s="1895">
        <v>0</v>
      </c>
    </row>
    <row r="82" spans="1:28" s="1896" customFormat="1" ht="11.25">
      <c r="A82" s="1897"/>
      <c r="B82" s="1898"/>
      <c r="C82" s="1897"/>
      <c r="D82" s="1899"/>
      <c r="E82" s="1900"/>
      <c r="F82" s="1905"/>
      <c r="G82" s="1901"/>
      <c r="H82" s="1901"/>
      <c r="I82" s="1893"/>
      <c r="J82" s="1902">
        <v>0</v>
      </c>
      <c r="K82" s="1893"/>
      <c r="L82" s="1902">
        <v>0</v>
      </c>
      <c r="M82" s="1903">
        <v>0</v>
      </c>
      <c r="N82" s="1901"/>
      <c r="O82" s="1904"/>
      <c r="P82" s="1906"/>
      <c r="Q82" s="1907"/>
      <c r="R82" s="1907"/>
      <c r="S82" s="1907"/>
      <c r="T82" s="1892">
        <f t="shared" si="2"/>
        <v>0</v>
      </c>
      <c r="U82" s="1892">
        <f t="shared" si="3"/>
        <v>0</v>
      </c>
      <c r="V82" s="1893"/>
      <c r="W82" s="1894">
        <v>0</v>
      </c>
      <c r="X82" s="1893"/>
      <c r="Y82" s="1894">
        <v>0</v>
      </c>
      <c r="Z82" s="1895">
        <v>0</v>
      </c>
    </row>
    <row r="83" spans="1:28" s="1896" customFormat="1" ht="11.25">
      <c r="A83" s="1897"/>
      <c r="B83" s="1898"/>
      <c r="C83" s="1897"/>
      <c r="D83" s="1899"/>
      <c r="E83" s="1900"/>
      <c r="F83" s="1905"/>
      <c r="G83" s="1901"/>
      <c r="H83" s="1901"/>
      <c r="I83" s="1893"/>
      <c r="J83" s="1902">
        <v>0</v>
      </c>
      <c r="K83" s="1893"/>
      <c r="L83" s="1902">
        <v>0</v>
      </c>
      <c r="M83" s="1903">
        <v>0</v>
      </c>
      <c r="N83" s="1901"/>
      <c r="O83" s="1904"/>
      <c r="P83" s="1906"/>
      <c r="Q83" s="1907"/>
      <c r="R83" s="1907"/>
      <c r="S83" s="1907"/>
      <c r="T83" s="1892">
        <f t="shared" si="2"/>
        <v>0</v>
      </c>
      <c r="U83" s="1892">
        <f t="shared" si="3"/>
        <v>0</v>
      </c>
      <c r="V83" s="1893"/>
      <c r="W83" s="1894">
        <v>0</v>
      </c>
      <c r="X83" s="1893"/>
      <c r="Y83" s="1894">
        <v>0</v>
      </c>
      <c r="Z83" s="1895">
        <v>0</v>
      </c>
    </row>
    <row r="84" spans="1:28" s="1896" customFormat="1" thickBot="1">
      <c r="A84" s="1909"/>
      <c r="B84" s="1910"/>
      <c r="C84" s="1909"/>
      <c r="D84" s="1911"/>
      <c r="E84" s="1912"/>
      <c r="F84" s="1913"/>
      <c r="G84" s="1914"/>
      <c r="H84" s="1914"/>
      <c r="I84" s="1915"/>
      <c r="J84" s="1916">
        <v>0</v>
      </c>
      <c r="K84" s="1915"/>
      <c r="L84" s="1916">
        <v>0</v>
      </c>
      <c r="M84" s="1917">
        <v>0</v>
      </c>
      <c r="N84" s="1914"/>
      <c r="O84" s="1918"/>
      <c r="P84" s="1906"/>
      <c r="Q84" s="1907"/>
      <c r="R84" s="1907"/>
      <c r="S84" s="1907"/>
      <c r="T84" s="1892">
        <f t="shared" si="2"/>
        <v>0</v>
      </c>
      <c r="U84" s="1892">
        <f t="shared" si="3"/>
        <v>0</v>
      </c>
      <c r="V84" s="1915"/>
      <c r="W84" s="1919">
        <v>0</v>
      </c>
      <c r="X84" s="1915"/>
      <c r="Y84" s="1919">
        <v>0</v>
      </c>
      <c r="Z84" s="1920">
        <v>0</v>
      </c>
    </row>
    <row r="85" spans="1:28" s="1896" customFormat="1" ht="0.75" customHeight="1" thickBot="1">
      <c r="A85" s="1921"/>
      <c r="B85" s="1921"/>
      <c r="C85" s="1921"/>
      <c r="D85" s="1922"/>
      <c r="E85" s="1923"/>
      <c r="F85" s="1924"/>
      <c r="G85" s="1925"/>
      <c r="H85" s="1926"/>
      <c r="I85" s="1927"/>
      <c r="J85" s="1889"/>
      <c r="K85" s="1927"/>
      <c r="L85" s="1889"/>
      <c r="M85" s="1889">
        <v>0</v>
      </c>
      <c r="N85" s="1926"/>
      <c r="O85" s="1928"/>
      <c r="P85" s="1929"/>
      <c r="Q85" s="1930"/>
      <c r="R85" s="1931"/>
      <c r="S85" s="1931"/>
      <c r="T85" s="1932">
        <f>IF((R85+S85)=0,0,((R85+S85)/(P85+Q85)))</f>
        <v>0</v>
      </c>
      <c r="U85" s="1932">
        <f>IF(T85&gt;=100%,100%,T85)</f>
        <v>0</v>
      </c>
      <c r="V85" s="1933"/>
      <c r="W85" s="1934"/>
      <c r="X85" s="1935"/>
      <c r="Y85" s="1934"/>
      <c r="Z85" s="1936" t="e">
        <v>#DIV/0!</v>
      </c>
    </row>
    <row r="86" spans="1:28" s="1952" customFormat="1" ht="22.5" customHeight="1" thickBot="1">
      <c r="A86" s="1937"/>
      <c r="B86" s="1937"/>
      <c r="C86" s="1937"/>
      <c r="D86" s="1938" t="s">
        <v>1704</v>
      </c>
      <c r="E86" s="1939"/>
      <c r="F86" s="1940"/>
      <c r="G86" s="1941"/>
      <c r="H86" s="1942"/>
      <c r="I86" s="1942"/>
      <c r="J86" s="1804">
        <f>SUM(J14:J85)</f>
        <v>6</v>
      </c>
      <c r="K86" s="1942"/>
      <c r="L86" s="1804">
        <f>SUM(L14:L85)</f>
        <v>2</v>
      </c>
      <c r="M86" s="1943">
        <v>7</v>
      </c>
      <c r="N86" s="1942"/>
      <c r="O86" s="1941"/>
      <c r="P86" s="1944">
        <f>SUM(P14:P84)</f>
        <v>8647902.7950999998</v>
      </c>
      <c r="Q86" s="1944">
        <f>SUM(Q14:Q84)</f>
        <v>0</v>
      </c>
      <c r="R86" s="1944">
        <v>0</v>
      </c>
      <c r="S86" s="1944">
        <v>0</v>
      </c>
      <c r="T86" s="1945">
        <v>0</v>
      </c>
      <c r="U86" s="1946">
        <v>0</v>
      </c>
      <c r="V86" s="1947"/>
      <c r="W86" s="1948">
        <v>0</v>
      </c>
      <c r="X86" s="1949"/>
      <c r="Y86" s="1950">
        <v>0</v>
      </c>
      <c r="Z86" s="1951"/>
      <c r="AA86" s="1896"/>
      <c r="AB86" s="1896"/>
    </row>
    <row r="87" spans="1:28" s="1878" customFormat="1" ht="23.25" customHeight="1" thickBot="1">
      <c r="A87" s="1953" t="s">
        <v>1734</v>
      </c>
      <c r="B87" s="1954"/>
      <c r="C87" s="1954"/>
      <c r="D87" s="1954"/>
      <c r="E87" s="1955"/>
      <c r="F87" s="1956"/>
      <c r="G87" s="1954"/>
      <c r="H87" s="1954"/>
      <c r="I87" s="1954"/>
      <c r="J87" s="1817">
        <f>IF(OR(J86=0),0,(J86/M86))</f>
        <v>0.8571428571428571</v>
      </c>
      <c r="K87" s="1815"/>
      <c r="L87" s="1817">
        <f>IF(OR(L86=0),0,(L86/M86))</f>
        <v>0.2857142857142857</v>
      </c>
      <c r="M87" s="1957">
        <v>1</v>
      </c>
      <c r="N87" s="1954"/>
      <c r="O87" s="1954"/>
      <c r="P87" s="1954"/>
      <c r="Q87" s="1954"/>
      <c r="R87" s="1954"/>
      <c r="S87" s="1954"/>
      <c r="T87" s="1954"/>
      <c r="U87" s="1954"/>
      <c r="V87" s="1953"/>
      <c r="W87" s="1958">
        <v>0</v>
      </c>
      <c r="X87" s="1959"/>
      <c r="Y87" s="1958">
        <v>0</v>
      </c>
      <c r="Z87" s="1960">
        <v>0</v>
      </c>
    </row>
    <row r="88" spans="1:28" s="1878" customFormat="1" ht="23.25" customHeight="1" thickBot="1">
      <c r="A88" s="1961"/>
      <c r="B88" s="1962"/>
      <c r="C88" s="1962"/>
      <c r="D88" s="1963">
        <v>0.42857142857142855</v>
      </c>
      <c r="E88" s="1962" t="s">
        <v>1705</v>
      </c>
      <c r="F88" s="1964"/>
      <c r="G88" s="1962"/>
      <c r="H88" s="1962"/>
      <c r="I88" s="1962"/>
      <c r="J88" s="1965">
        <v>1</v>
      </c>
      <c r="K88" s="1962"/>
      <c r="L88" s="1965">
        <v>0</v>
      </c>
      <c r="M88" s="1965">
        <v>1</v>
      </c>
      <c r="N88" s="1962"/>
      <c r="O88" s="1962"/>
      <c r="P88" s="1962"/>
      <c r="Q88" s="1962"/>
      <c r="R88" s="1962"/>
      <c r="S88" s="1962"/>
      <c r="T88" s="1962"/>
      <c r="U88" s="1962"/>
      <c r="V88" s="1966"/>
      <c r="W88" s="1967">
        <v>0</v>
      </c>
      <c r="X88" s="1962"/>
      <c r="Y88" s="1968">
        <v>0</v>
      </c>
      <c r="Z88" s="1969">
        <v>0</v>
      </c>
    </row>
    <row r="89" spans="1:28" s="1878" customFormat="1" ht="23.25" customHeight="1" thickBot="1">
      <c r="A89" s="1970"/>
      <c r="B89" s="1971"/>
      <c r="C89" s="1971"/>
      <c r="D89" s="1972">
        <v>0.5714285714285714</v>
      </c>
      <c r="E89" s="1971" t="s">
        <v>1706</v>
      </c>
      <c r="F89" s="1973"/>
      <c r="G89" s="1971"/>
      <c r="H89" s="1971"/>
      <c r="I89" s="1971"/>
      <c r="J89" s="1974">
        <v>0.47499999999999998</v>
      </c>
      <c r="K89" s="1971"/>
      <c r="L89" s="1974">
        <v>0.52500000000000002</v>
      </c>
      <c r="M89" s="1974">
        <v>1</v>
      </c>
      <c r="N89" s="1971"/>
      <c r="O89" s="1971"/>
      <c r="P89" s="1971"/>
      <c r="Q89" s="1971"/>
      <c r="R89" s="1971"/>
      <c r="S89" s="1971"/>
      <c r="T89" s="1971"/>
      <c r="U89" s="1971"/>
      <c r="V89" s="1975"/>
      <c r="W89" s="1976">
        <v>0</v>
      </c>
      <c r="X89" s="1977"/>
      <c r="Y89" s="1978">
        <v>0</v>
      </c>
      <c r="Z89" s="1979">
        <v>0</v>
      </c>
    </row>
    <row r="90" spans="1:28" s="1878" customFormat="1" ht="21" customHeight="1" thickBot="1">
      <c r="A90" s="1961"/>
      <c r="B90" s="1962"/>
      <c r="C90" s="1962"/>
      <c r="D90" s="1980">
        <v>7</v>
      </c>
      <c r="E90" s="1962" t="s">
        <v>1707</v>
      </c>
      <c r="F90" s="1964"/>
      <c r="G90" s="1962"/>
      <c r="H90" s="1962"/>
      <c r="I90" s="1962"/>
      <c r="J90" s="1963"/>
      <c r="K90" s="1962"/>
      <c r="L90" s="1963"/>
      <c r="M90" s="1963"/>
      <c r="N90" s="1962"/>
      <c r="O90" s="1962"/>
      <c r="P90" s="1962"/>
      <c r="Q90" s="1962"/>
      <c r="R90" s="1962"/>
      <c r="S90" s="1962"/>
      <c r="T90" s="1962"/>
      <c r="U90" s="1962"/>
      <c r="V90" s="1962"/>
      <c r="W90" s="1963"/>
      <c r="X90" s="1962"/>
      <c r="Y90" s="1963"/>
      <c r="Z90" s="1969"/>
    </row>
    <row r="91" spans="1:28">
      <c r="J91" s="1982"/>
      <c r="K91" s="1982"/>
      <c r="AA91" s="1983"/>
      <c r="AB91" s="1896"/>
    </row>
    <row r="92" spans="1:28" hidden="1">
      <c r="A92" s="1863" t="s">
        <v>1699</v>
      </c>
      <c r="J92" s="1982"/>
      <c r="K92" s="1982"/>
      <c r="AA92" s="1983"/>
      <c r="AB92" s="1896"/>
    </row>
    <row r="93" spans="1:28" hidden="1">
      <c r="A93" s="1863" t="s">
        <v>1693</v>
      </c>
      <c r="J93" s="1982"/>
      <c r="K93" s="1982"/>
      <c r="AA93" s="1983"/>
      <c r="AB93" s="1896"/>
    </row>
    <row r="94" spans="1:28" hidden="1">
      <c r="A94" s="1863" t="s">
        <v>638</v>
      </c>
      <c r="J94" s="1982"/>
      <c r="K94" s="1982"/>
      <c r="AA94" s="1983"/>
      <c r="AB94" s="1896"/>
    </row>
    <row r="95" spans="1:28" hidden="1">
      <c r="A95" s="1863" t="s">
        <v>1944</v>
      </c>
      <c r="J95" s="1982"/>
      <c r="K95" s="1982"/>
      <c r="AA95" s="1983"/>
      <c r="AB95" s="1896"/>
    </row>
    <row r="96" spans="1:28" hidden="1">
      <c r="A96" s="1863" t="s">
        <v>1949</v>
      </c>
      <c r="J96" s="1982"/>
      <c r="K96" s="1982"/>
      <c r="AA96" s="1983"/>
      <c r="AB96" s="1896"/>
    </row>
    <row r="97" spans="1:28" hidden="1">
      <c r="A97" s="1863" t="s">
        <v>1945</v>
      </c>
      <c r="J97" s="1982"/>
      <c r="K97" s="1982"/>
      <c r="AA97" s="1983"/>
      <c r="AB97" s="1896"/>
    </row>
    <row r="98" spans="1:28" hidden="1">
      <c r="A98" s="1863" t="s">
        <v>1724</v>
      </c>
      <c r="J98" s="1982"/>
      <c r="K98" s="1982"/>
      <c r="AA98" s="1983"/>
      <c r="AB98" s="1896"/>
    </row>
    <row r="99" spans="1:28" hidden="1">
      <c r="A99" s="1863" t="s">
        <v>384</v>
      </c>
      <c r="J99" s="1982"/>
      <c r="K99" s="1982"/>
      <c r="AA99" s="1983"/>
      <c r="AB99" s="1896"/>
    </row>
    <row r="100" spans="1:28" hidden="1">
      <c r="A100" s="1863" t="s">
        <v>1738</v>
      </c>
      <c r="J100" s="1982"/>
      <c r="K100" s="1982"/>
      <c r="AA100" s="1983"/>
      <c r="AB100" s="1896"/>
    </row>
    <row r="101" spans="1:28" hidden="1">
      <c r="A101" s="1863" t="s">
        <v>1692</v>
      </c>
      <c r="J101" s="1982"/>
      <c r="K101" s="1982"/>
      <c r="AA101" s="1983"/>
      <c r="AB101" s="1896"/>
    </row>
    <row r="102" spans="1:28" hidden="1">
      <c r="A102" s="1863" t="s">
        <v>1698</v>
      </c>
      <c r="J102" s="1982"/>
      <c r="K102" s="1982"/>
      <c r="AA102" s="1983"/>
      <c r="AB102" s="1896"/>
    </row>
    <row r="103" spans="1:28" hidden="1">
      <c r="A103" s="1863" t="s">
        <v>1727</v>
      </c>
      <c r="J103" s="1982"/>
      <c r="K103" s="1982"/>
      <c r="AA103" s="1983"/>
      <c r="AB103" s="1896"/>
    </row>
    <row r="104" spans="1:28" hidden="1">
      <c r="A104" s="1863" t="s">
        <v>1739</v>
      </c>
      <c r="J104" s="1982"/>
      <c r="K104" s="1982"/>
      <c r="AA104" s="1983"/>
      <c r="AB104" s="1896"/>
    </row>
    <row r="105" spans="1:28" hidden="1">
      <c r="A105" s="1863" t="s">
        <v>1741</v>
      </c>
      <c r="J105" s="1982"/>
      <c r="K105" s="1982"/>
      <c r="AA105" s="1983"/>
      <c r="AB105" s="1896"/>
    </row>
    <row r="106" spans="1:28" hidden="1">
      <c r="A106" s="1863" t="s">
        <v>1741</v>
      </c>
      <c r="AA106" s="1983"/>
      <c r="AB106" s="1896"/>
    </row>
    <row r="107" spans="1:28" s="1878" customFormat="1" ht="12.75" hidden="1">
      <c r="A107" s="1863" t="s">
        <v>1741</v>
      </c>
      <c r="B107" s="1863"/>
      <c r="C107" s="1863"/>
      <c r="D107" s="1863"/>
      <c r="E107" s="1863"/>
      <c r="F107" s="1981"/>
      <c r="G107" s="1863"/>
      <c r="H107" s="1863"/>
      <c r="I107" s="1863"/>
      <c r="J107" s="1863"/>
      <c r="K107" s="1864"/>
      <c r="L107" s="1864"/>
      <c r="M107" s="1864"/>
      <c r="N107" s="1863"/>
      <c r="O107" s="1863"/>
      <c r="P107" s="1863"/>
      <c r="Q107" s="1863"/>
      <c r="R107" s="1863"/>
      <c r="S107" s="1863"/>
      <c r="T107" s="1863"/>
      <c r="U107" s="1863"/>
      <c r="V107" s="1863"/>
      <c r="W107" s="1863"/>
      <c r="X107" s="1863"/>
      <c r="Y107" s="1863"/>
      <c r="Z107" s="1864"/>
      <c r="AA107" s="1983"/>
      <c r="AB107" s="1896"/>
    </row>
    <row r="108" spans="1:28" s="1896" customFormat="1" hidden="1">
      <c r="A108" s="1863" t="s">
        <v>1741</v>
      </c>
      <c r="B108" s="1863"/>
      <c r="C108" s="1863"/>
      <c r="D108" s="1863"/>
      <c r="E108" s="1863"/>
      <c r="F108" s="1981"/>
      <c r="G108" s="1863"/>
      <c r="H108" s="1863"/>
      <c r="I108" s="1863"/>
      <c r="J108" s="1863"/>
      <c r="K108" s="1864"/>
      <c r="L108" s="1864"/>
      <c r="M108" s="1864"/>
      <c r="N108" s="1863"/>
      <c r="O108" s="1863"/>
      <c r="P108" s="1863"/>
      <c r="Q108" s="1863"/>
      <c r="R108" s="1863"/>
      <c r="S108" s="1863"/>
      <c r="T108" s="1863"/>
      <c r="U108" s="1863"/>
      <c r="V108" s="1863"/>
      <c r="W108" s="1863"/>
      <c r="X108" s="1863"/>
      <c r="Y108" s="1863"/>
      <c r="Z108" s="1864"/>
      <c r="AA108" s="1983"/>
    </row>
    <row r="109" spans="1:28" s="1896" customFormat="1" hidden="1">
      <c r="A109" s="1863" t="s">
        <v>1741</v>
      </c>
      <c r="B109" s="1863"/>
      <c r="C109" s="1863"/>
      <c r="D109" s="1863"/>
      <c r="E109" s="1863"/>
      <c r="F109" s="1981"/>
      <c r="G109" s="1863"/>
      <c r="H109" s="1863"/>
      <c r="I109" s="1863"/>
      <c r="J109" s="1863"/>
      <c r="K109" s="1864"/>
      <c r="L109" s="1864"/>
      <c r="M109" s="1864"/>
      <c r="N109" s="1863"/>
      <c r="O109" s="1863"/>
      <c r="P109" s="1863"/>
      <c r="Q109" s="1863"/>
      <c r="R109" s="1863"/>
      <c r="S109" s="1863"/>
      <c r="T109" s="1863"/>
      <c r="U109" s="1863"/>
      <c r="V109" s="1863"/>
      <c r="W109" s="1863"/>
      <c r="X109" s="1863"/>
      <c r="Y109" s="1863"/>
      <c r="Z109" s="1864"/>
      <c r="AA109" s="1983"/>
    </row>
    <row r="110" spans="1:28" s="1896" customFormat="1" hidden="1">
      <c r="A110" s="1863" t="s">
        <v>1741</v>
      </c>
      <c r="B110" s="1863"/>
      <c r="C110" s="1863"/>
      <c r="D110" s="1863"/>
      <c r="E110" s="1863"/>
      <c r="F110" s="1981"/>
      <c r="G110" s="1863"/>
      <c r="H110" s="1863"/>
      <c r="I110" s="1863"/>
      <c r="J110" s="1863"/>
      <c r="K110" s="1864"/>
      <c r="L110" s="1864"/>
      <c r="M110" s="1864"/>
      <c r="N110" s="1863"/>
      <c r="O110" s="1863"/>
      <c r="P110" s="1863"/>
      <c r="Q110" s="1863"/>
      <c r="R110" s="1863"/>
      <c r="S110" s="1863"/>
      <c r="T110" s="1863"/>
      <c r="U110" s="1863"/>
      <c r="V110" s="1863"/>
      <c r="W110" s="1863"/>
      <c r="X110" s="1863"/>
      <c r="Y110" s="1863"/>
      <c r="Z110" s="1864"/>
      <c r="AA110" s="1983"/>
    </row>
    <row r="111" spans="1:28" s="1896" customFormat="1" hidden="1">
      <c r="A111" s="1863" t="s">
        <v>1741</v>
      </c>
      <c r="B111" s="1863"/>
      <c r="C111" s="1863"/>
      <c r="D111" s="1863"/>
      <c r="E111" s="1863"/>
      <c r="F111" s="1981"/>
      <c r="G111" s="1863"/>
      <c r="H111" s="1863"/>
      <c r="I111" s="1863"/>
      <c r="J111" s="1863"/>
      <c r="K111" s="1864"/>
      <c r="L111" s="1864"/>
      <c r="M111" s="1864"/>
      <c r="N111" s="1863"/>
      <c r="O111" s="1863"/>
      <c r="P111" s="1863"/>
      <c r="Q111" s="1863"/>
      <c r="R111" s="1863"/>
      <c r="S111" s="1863"/>
      <c r="T111" s="1863"/>
      <c r="U111" s="1863"/>
      <c r="V111" s="1863"/>
      <c r="W111" s="1863"/>
      <c r="X111" s="1863"/>
      <c r="Y111" s="1863"/>
      <c r="Z111" s="1864"/>
      <c r="AA111" s="1983"/>
    </row>
    <row r="112" spans="1:28" s="1896" customFormat="1" hidden="1">
      <c r="A112" s="1863" t="s">
        <v>1741</v>
      </c>
      <c r="B112" s="1863"/>
      <c r="C112" s="1863"/>
      <c r="D112" s="1863"/>
      <c r="E112" s="1863"/>
      <c r="F112" s="1981"/>
      <c r="G112" s="1863"/>
      <c r="H112" s="1863"/>
      <c r="I112" s="1863"/>
      <c r="J112" s="1863"/>
      <c r="K112" s="1864"/>
      <c r="L112" s="1864"/>
      <c r="M112" s="1864"/>
      <c r="N112" s="1863"/>
      <c r="O112" s="1863"/>
      <c r="P112" s="1863"/>
      <c r="Q112" s="1863"/>
      <c r="R112" s="1863"/>
      <c r="S112" s="1863"/>
      <c r="T112" s="1863"/>
      <c r="U112" s="1863"/>
      <c r="V112" s="1863"/>
      <c r="W112" s="1863"/>
      <c r="X112" s="1863"/>
      <c r="Y112" s="1863"/>
      <c r="Z112" s="1864"/>
      <c r="AA112" s="1983"/>
    </row>
    <row r="113" spans="1:28" s="1896" customFormat="1" hidden="1">
      <c r="A113" s="1863" t="s">
        <v>1741</v>
      </c>
      <c r="B113" s="1863"/>
      <c r="C113" s="1863"/>
      <c r="D113" s="1863"/>
      <c r="E113" s="1863"/>
      <c r="F113" s="1981"/>
      <c r="G113" s="1863"/>
      <c r="H113" s="1863"/>
      <c r="I113" s="1863"/>
      <c r="J113" s="1863"/>
      <c r="K113" s="1864"/>
      <c r="L113" s="1864"/>
      <c r="M113" s="1864"/>
      <c r="N113" s="1863"/>
      <c r="O113" s="1863"/>
      <c r="P113" s="1863"/>
      <c r="Q113" s="1863"/>
      <c r="R113" s="1863"/>
      <c r="S113" s="1863"/>
      <c r="T113" s="1863"/>
      <c r="U113" s="1863"/>
      <c r="V113" s="1863"/>
      <c r="W113" s="1863"/>
      <c r="X113" s="1863"/>
      <c r="Y113" s="1863"/>
      <c r="Z113" s="1864"/>
      <c r="AA113" s="1983"/>
    </row>
    <row r="114" spans="1:28" s="1952" customFormat="1" hidden="1">
      <c r="A114" s="1863" t="s">
        <v>1741</v>
      </c>
      <c r="B114" s="1863"/>
      <c r="C114" s="1863"/>
      <c r="D114" s="1863"/>
      <c r="E114" s="1863"/>
      <c r="F114" s="1981"/>
      <c r="G114" s="1863"/>
      <c r="H114" s="1863"/>
      <c r="I114" s="1863"/>
      <c r="J114" s="1863"/>
      <c r="K114" s="1864"/>
      <c r="L114" s="1864"/>
      <c r="M114" s="1864"/>
      <c r="N114" s="1863"/>
      <c r="O114" s="1863"/>
      <c r="P114" s="1863"/>
      <c r="Q114" s="1863"/>
      <c r="R114" s="1863"/>
      <c r="S114" s="1863"/>
      <c r="T114" s="1863"/>
      <c r="U114" s="1863"/>
      <c r="V114" s="1863"/>
      <c r="W114" s="1863"/>
      <c r="X114" s="1863"/>
      <c r="Y114" s="1863"/>
      <c r="Z114" s="1864"/>
      <c r="AA114" s="1983"/>
      <c r="AB114" s="1896"/>
    </row>
    <row r="115" spans="1:28" s="1952" customFormat="1" hidden="1">
      <c r="A115" s="1863" t="s">
        <v>1741</v>
      </c>
      <c r="B115" s="1863"/>
      <c r="C115" s="1863"/>
      <c r="D115" s="1863"/>
      <c r="E115" s="1863"/>
      <c r="F115" s="1981"/>
      <c r="G115" s="1863"/>
      <c r="H115" s="1863"/>
      <c r="I115" s="1863"/>
      <c r="J115" s="1863"/>
      <c r="K115" s="1864"/>
      <c r="L115" s="1864"/>
      <c r="M115" s="1864"/>
      <c r="N115" s="1863"/>
      <c r="O115" s="1863"/>
      <c r="P115" s="1863"/>
      <c r="Q115" s="1863"/>
      <c r="R115" s="1863"/>
      <c r="S115" s="1863"/>
      <c r="T115" s="1863"/>
      <c r="U115" s="1863"/>
      <c r="V115" s="1863"/>
      <c r="W115" s="1863"/>
      <c r="X115" s="1863"/>
      <c r="Y115" s="1863"/>
      <c r="Z115" s="1864"/>
      <c r="AA115" s="1983"/>
      <c r="AB115" s="1896"/>
    </row>
    <row r="116" spans="1:28" s="1952" customFormat="1" hidden="1">
      <c r="A116" s="1863" t="s">
        <v>1741</v>
      </c>
      <c r="B116" s="1863"/>
      <c r="C116" s="1863"/>
      <c r="D116" s="1863"/>
      <c r="E116" s="1863"/>
      <c r="F116" s="1981"/>
      <c r="G116" s="1863"/>
      <c r="H116" s="1863"/>
      <c r="I116" s="1863"/>
      <c r="J116" s="1863"/>
      <c r="K116" s="1864"/>
      <c r="L116" s="1864"/>
      <c r="M116" s="1864"/>
      <c r="N116" s="1863"/>
      <c r="O116" s="1863"/>
      <c r="P116" s="1863"/>
      <c r="Q116" s="1863"/>
      <c r="R116" s="1863"/>
      <c r="S116" s="1863"/>
      <c r="T116" s="1863"/>
      <c r="U116" s="1863"/>
      <c r="V116" s="1863"/>
      <c r="W116" s="1863"/>
      <c r="X116" s="1863"/>
      <c r="Y116" s="1863"/>
      <c r="Z116" s="1864"/>
      <c r="AA116" s="1983"/>
      <c r="AB116" s="1896"/>
    </row>
    <row r="117" spans="1:28" hidden="1">
      <c r="A117" s="1863" t="s">
        <v>1741</v>
      </c>
      <c r="AA117" s="1983"/>
      <c r="AB117" s="1896"/>
    </row>
    <row r="118" spans="1:28">
      <c r="AA118" s="1983"/>
    </row>
    <row r="119" spans="1:28">
      <c r="AA119" s="1983"/>
    </row>
    <row r="120" spans="1:28">
      <c r="AA120" s="1983"/>
    </row>
  </sheetData>
  <mergeCells count="30">
    <mergeCell ref="Z11:Z13"/>
    <mergeCell ref="M12:M13"/>
    <mergeCell ref="P12:P13"/>
    <mergeCell ref="Q12:Q13"/>
    <mergeCell ref="V12:V13"/>
    <mergeCell ref="X12:X13"/>
    <mergeCell ref="U11:U13"/>
    <mergeCell ref="V11:Y11"/>
    <mergeCell ref="T11:T13"/>
    <mergeCell ref="A11:A12"/>
    <mergeCell ref="B11:B13"/>
    <mergeCell ref="C11:C13"/>
    <mergeCell ref="D11:D13"/>
    <mergeCell ref="E11:G12"/>
    <mergeCell ref="H11:H13"/>
    <mergeCell ref="R12:R13"/>
    <mergeCell ref="S12:S13"/>
    <mergeCell ref="I11:M11"/>
    <mergeCell ref="N11:N13"/>
    <mergeCell ref="O11:O13"/>
    <mergeCell ref="P11:Q11"/>
    <mergeCell ref="R11:S11"/>
    <mergeCell ref="I12:I13"/>
    <mergeCell ref="K12:K13"/>
    <mergeCell ref="R10:Z10"/>
    <mergeCell ref="A3:H3"/>
    <mergeCell ref="A5:H5"/>
    <mergeCell ref="A7:Q7"/>
    <mergeCell ref="A8:Q8"/>
    <mergeCell ref="D10:Q10"/>
  </mergeCells>
  <dataValidations count="4">
    <dataValidation type="list" errorStyle="information" allowBlank="1" showInputMessage="1" showErrorMessage="1" error="Tiene que seleccionar el área estratégica con la que se vincula el objetivo y la meta que se formula, según datos incorporados en la hoja &quot;Marco General&quot;." prompt="Seleccione una Área estratégica. No dejar en blanco o en &quot;0,0&quot; estos espacios." sqref="WVI983054:WVI983124 IW14:IW84 SS14:SS84 ACO14:ACO84 AMK14:AMK84 AWG14:AWG84 BGC14:BGC84 BPY14:BPY84 BZU14:BZU84 CJQ14:CJQ84 CTM14:CTM84 DDI14:DDI84 DNE14:DNE84 DXA14:DXA84 EGW14:EGW84 EQS14:EQS84 FAO14:FAO84 FKK14:FKK84 FUG14:FUG84 GEC14:GEC84 GNY14:GNY84 GXU14:GXU84 HHQ14:HHQ84 HRM14:HRM84 IBI14:IBI84 ILE14:ILE84 IVA14:IVA84 JEW14:JEW84 JOS14:JOS84 JYO14:JYO84 KIK14:KIK84 KSG14:KSG84 LCC14:LCC84 LLY14:LLY84 LVU14:LVU84 MFQ14:MFQ84 MPM14:MPM84 MZI14:MZI84 NJE14:NJE84 NTA14:NTA84 OCW14:OCW84 OMS14:OMS84 OWO14:OWO84 PGK14:PGK84 PQG14:PQG84 QAC14:QAC84 QJY14:QJY84 QTU14:QTU84 RDQ14:RDQ84 RNM14:RNM84 RXI14:RXI84 SHE14:SHE84 SRA14:SRA84 TAW14:TAW84 TKS14:TKS84 TUO14:TUO84 UEK14:UEK84 UOG14:UOG84 UYC14:UYC84 VHY14:VHY84 VRU14:VRU84 WBQ14:WBQ84 WLM14:WLM84 WVI14:WVI84 A65550:A65620 IW65550:IW65620 SS65550:SS65620 ACO65550:ACO65620 AMK65550:AMK65620 AWG65550:AWG65620 BGC65550:BGC65620 BPY65550:BPY65620 BZU65550:BZU65620 CJQ65550:CJQ65620 CTM65550:CTM65620 DDI65550:DDI65620 DNE65550:DNE65620 DXA65550:DXA65620 EGW65550:EGW65620 EQS65550:EQS65620 FAO65550:FAO65620 FKK65550:FKK65620 FUG65550:FUG65620 GEC65550:GEC65620 GNY65550:GNY65620 GXU65550:GXU65620 HHQ65550:HHQ65620 HRM65550:HRM65620 IBI65550:IBI65620 ILE65550:ILE65620 IVA65550:IVA65620 JEW65550:JEW65620 JOS65550:JOS65620 JYO65550:JYO65620 KIK65550:KIK65620 KSG65550:KSG65620 LCC65550:LCC65620 LLY65550:LLY65620 LVU65550:LVU65620 MFQ65550:MFQ65620 MPM65550:MPM65620 MZI65550:MZI65620 NJE65550:NJE65620 NTA65550:NTA65620 OCW65550:OCW65620 OMS65550:OMS65620 OWO65550:OWO65620 PGK65550:PGK65620 PQG65550:PQG65620 QAC65550:QAC65620 QJY65550:QJY65620 QTU65550:QTU65620 RDQ65550:RDQ65620 RNM65550:RNM65620 RXI65550:RXI65620 SHE65550:SHE65620 SRA65550:SRA65620 TAW65550:TAW65620 TKS65550:TKS65620 TUO65550:TUO65620 UEK65550:UEK65620 UOG65550:UOG65620 UYC65550:UYC65620 VHY65550:VHY65620 VRU65550:VRU65620 WBQ65550:WBQ65620 WLM65550:WLM65620 WVI65550:WVI65620 A131086:A131156 IW131086:IW131156 SS131086:SS131156 ACO131086:ACO131156 AMK131086:AMK131156 AWG131086:AWG131156 BGC131086:BGC131156 BPY131086:BPY131156 BZU131086:BZU131156 CJQ131086:CJQ131156 CTM131086:CTM131156 DDI131086:DDI131156 DNE131086:DNE131156 DXA131086:DXA131156 EGW131086:EGW131156 EQS131086:EQS131156 FAO131086:FAO131156 FKK131086:FKK131156 FUG131086:FUG131156 GEC131086:GEC131156 GNY131086:GNY131156 GXU131086:GXU131156 HHQ131086:HHQ131156 HRM131086:HRM131156 IBI131086:IBI131156 ILE131086:ILE131156 IVA131086:IVA131156 JEW131086:JEW131156 JOS131086:JOS131156 JYO131086:JYO131156 KIK131086:KIK131156 KSG131086:KSG131156 LCC131086:LCC131156 LLY131086:LLY131156 LVU131086:LVU131156 MFQ131086:MFQ131156 MPM131086:MPM131156 MZI131086:MZI131156 NJE131086:NJE131156 NTA131086:NTA131156 OCW131086:OCW131156 OMS131086:OMS131156 OWO131086:OWO131156 PGK131086:PGK131156 PQG131086:PQG131156 QAC131086:QAC131156 QJY131086:QJY131156 QTU131086:QTU131156 RDQ131086:RDQ131156 RNM131086:RNM131156 RXI131086:RXI131156 SHE131086:SHE131156 SRA131086:SRA131156 TAW131086:TAW131156 TKS131086:TKS131156 TUO131086:TUO131156 UEK131086:UEK131156 UOG131086:UOG131156 UYC131086:UYC131156 VHY131086:VHY131156 VRU131086:VRU131156 WBQ131086:WBQ131156 WLM131086:WLM131156 WVI131086:WVI131156 A196622:A196692 IW196622:IW196692 SS196622:SS196692 ACO196622:ACO196692 AMK196622:AMK196692 AWG196622:AWG196692 BGC196622:BGC196692 BPY196622:BPY196692 BZU196622:BZU196692 CJQ196622:CJQ196692 CTM196622:CTM196692 DDI196622:DDI196692 DNE196622:DNE196692 DXA196622:DXA196692 EGW196622:EGW196692 EQS196622:EQS196692 FAO196622:FAO196692 FKK196622:FKK196692 FUG196622:FUG196692 GEC196622:GEC196692 GNY196622:GNY196692 GXU196622:GXU196692 HHQ196622:HHQ196692 HRM196622:HRM196692 IBI196622:IBI196692 ILE196622:ILE196692 IVA196622:IVA196692 JEW196622:JEW196692 JOS196622:JOS196692 JYO196622:JYO196692 KIK196622:KIK196692 KSG196622:KSG196692 LCC196622:LCC196692 LLY196622:LLY196692 LVU196622:LVU196692 MFQ196622:MFQ196692 MPM196622:MPM196692 MZI196622:MZI196692 NJE196622:NJE196692 NTA196622:NTA196692 OCW196622:OCW196692 OMS196622:OMS196692 OWO196622:OWO196692 PGK196622:PGK196692 PQG196622:PQG196692 QAC196622:QAC196692 QJY196622:QJY196692 QTU196622:QTU196692 RDQ196622:RDQ196692 RNM196622:RNM196692 RXI196622:RXI196692 SHE196622:SHE196692 SRA196622:SRA196692 TAW196622:TAW196692 TKS196622:TKS196692 TUO196622:TUO196692 UEK196622:UEK196692 UOG196622:UOG196692 UYC196622:UYC196692 VHY196622:VHY196692 VRU196622:VRU196692 WBQ196622:WBQ196692 WLM196622:WLM196692 WVI196622:WVI196692 A262158:A262228 IW262158:IW262228 SS262158:SS262228 ACO262158:ACO262228 AMK262158:AMK262228 AWG262158:AWG262228 BGC262158:BGC262228 BPY262158:BPY262228 BZU262158:BZU262228 CJQ262158:CJQ262228 CTM262158:CTM262228 DDI262158:DDI262228 DNE262158:DNE262228 DXA262158:DXA262228 EGW262158:EGW262228 EQS262158:EQS262228 FAO262158:FAO262228 FKK262158:FKK262228 FUG262158:FUG262228 GEC262158:GEC262228 GNY262158:GNY262228 GXU262158:GXU262228 HHQ262158:HHQ262228 HRM262158:HRM262228 IBI262158:IBI262228 ILE262158:ILE262228 IVA262158:IVA262228 JEW262158:JEW262228 JOS262158:JOS262228 JYO262158:JYO262228 KIK262158:KIK262228 KSG262158:KSG262228 LCC262158:LCC262228 LLY262158:LLY262228 LVU262158:LVU262228 MFQ262158:MFQ262228 MPM262158:MPM262228 MZI262158:MZI262228 NJE262158:NJE262228 NTA262158:NTA262228 OCW262158:OCW262228 OMS262158:OMS262228 OWO262158:OWO262228 PGK262158:PGK262228 PQG262158:PQG262228 QAC262158:QAC262228 QJY262158:QJY262228 QTU262158:QTU262228 RDQ262158:RDQ262228 RNM262158:RNM262228 RXI262158:RXI262228 SHE262158:SHE262228 SRA262158:SRA262228 TAW262158:TAW262228 TKS262158:TKS262228 TUO262158:TUO262228 UEK262158:UEK262228 UOG262158:UOG262228 UYC262158:UYC262228 VHY262158:VHY262228 VRU262158:VRU262228 WBQ262158:WBQ262228 WLM262158:WLM262228 WVI262158:WVI262228 A327694:A327764 IW327694:IW327764 SS327694:SS327764 ACO327694:ACO327764 AMK327694:AMK327764 AWG327694:AWG327764 BGC327694:BGC327764 BPY327694:BPY327764 BZU327694:BZU327764 CJQ327694:CJQ327764 CTM327694:CTM327764 DDI327694:DDI327764 DNE327694:DNE327764 DXA327694:DXA327764 EGW327694:EGW327764 EQS327694:EQS327764 FAO327694:FAO327764 FKK327694:FKK327764 FUG327694:FUG327764 GEC327694:GEC327764 GNY327694:GNY327764 GXU327694:GXU327764 HHQ327694:HHQ327764 HRM327694:HRM327764 IBI327694:IBI327764 ILE327694:ILE327764 IVA327694:IVA327764 JEW327694:JEW327764 JOS327694:JOS327764 JYO327694:JYO327764 KIK327694:KIK327764 KSG327694:KSG327764 LCC327694:LCC327764 LLY327694:LLY327764 LVU327694:LVU327764 MFQ327694:MFQ327764 MPM327694:MPM327764 MZI327694:MZI327764 NJE327694:NJE327764 NTA327694:NTA327764 OCW327694:OCW327764 OMS327694:OMS327764 OWO327694:OWO327764 PGK327694:PGK327764 PQG327694:PQG327764 QAC327694:QAC327764 QJY327694:QJY327764 QTU327694:QTU327764 RDQ327694:RDQ327764 RNM327694:RNM327764 RXI327694:RXI327764 SHE327694:SHE327764 SRA327694:SRA327764 TAW327694:TAW327764 TKS327694:TKS327764 TUO327694:TUO327764 UEK327694:UEK327764 UOG327694:UOG327764 UYC327694:UYC327764 VHY327694:VHY327764 VRU327694:VRU327764 WBQ327694:WBQ327764 WLM327694:WLM327764 WVI327694:WVI327764 A393230:A393300 IW393230:IW393300 SS393230:SS393300 ACO393230:ACO393300 AMK393230:AMK393300 AWG393230:AWG393300 BGC393230:BGC393300 BPY393230:BPY393300 BZU393230:BZU393300 CJQ393230:CJQ393300 CTM393230:CTM393300 DDI393230:DDI393300 DNE393230:DNE393300 DXA393230:DXA393300 EGW393230:EGW393300 EQS393230:EQS393300 FAO393230:FAO393300 FKK393230:FKK393300 FUG393230:FUG393300 GEC393230:GEC393300 GNY393230:GNY393300 GXU393230:GXU393300 HHQ393230:HHQ393300 HRM393230:HRM393300 IBI393230:IBI393300 ILE393230:ILE393300 IVA393230:IVA393300 JEW393230:JEW393300 JOS393230:JOS393300 JYO393230:JYO393300 KIK393230:KIK393300 KSG393230:KSG393300 LCC393230:LCC393300 LLY393230:LLY393300 LVU393230:LVU393300 MFQ393230:MFQ393300 MPM393230:MPM393300 MZI393230:MZI393300 NJE393230:NJE393300 NTA393230:NTA393300 OCW393230:OCW393300 OMS393230:OMS393300 OWO393230:OWO393300 PGK393230:PGK393300 PQG393230:PQG393300 QAC393230:QAC393300 QJY393230:QJY393300 QTU393230:QTU393300 RDQ393230:RDQ393300 RNM393230:RNM393300 RXI393230:RXI393300 SHE393230:SHE393300 SRA393230:SRA393300 TAW393230:TAW393300 TKS393230:TKS393300 TUO393230:TUO393300 UEK393230:UEK393300 UOG393230:UOG393300 UYC393230:UYC393300 VHY393230:VHY393300 VRU393230:VRU393300 WBQ393230:WBQ393300 WLM393230:WLM393300 WVI393230:WVI393300 A458766:A458836 IW458766:IW458836 SS458766:SS458836 ACO458766:ACO458836 AMK458766:AMK458836 AWG458766:AWG458836 BGC458766:BGC458836 BPY458766:BPY458836 BZU458766:BZU458836 CJQ458766:CJQ458836 CTM458766:CTM458836 DDI458766:DDI458836 DNE458766:DNE458836 DXA458766:DXA458836 EGW458766:EGW458836 EQS458766:EQS458836 FAO458766:FAO458836 FKK458766:FKK458836 FUG458766:FUG458836 GEC458766:GEC458836 GNY458766:GNY458836 GXU458766:GXU458836 HHQ458766:HHQ458836 HRM458766:HRM458836 IBI458766:IBI458836 ILE458766:ILE458836 IVA458766:IVA458836 JEW458766:JEW458836 JOS458766:JOS458836 JYO458766:JYO458836 KIK458766:KIK458836 KSG458766:KSG458836 LCC458766:LCC458836 LLY458766:LLY458836 LVU458766:LVU458836 MFQ458766:MFQ458836 MPM458766:MPM458836 MZI458766:MZI458836 NJE458766:NJE458836 NTA458766:NTA458836 OCW458766:OCW458836 OMS458766:OMS458836 OWO458766:OWO458836 PGK458766:PGK458836 PQG458766:PQG458836 QAC458766:QAC458836 QJY458766:QJY458836 QTU458766:QTU458836 RDQ458766:RDQ458836 RNM458766:RNM458836 RXI458766:RXI458836 SHE458766:SHE458836 SRA458766:SRA458836 TAW458766:TAW458836 TKS458766:TKS458836 TUO458766:TUO458836 UEK458766:UEK458836 UOG458766:UOG458836 UYC458766:UYC458836 VHY458766:VHY458836 VRU458766:VRU458836 WBQ458766:WBQ458836 WLM458766:WLM458836 WVI458766:WVI458836 A524302:A524372 IW524302:IW524372 SS524302:SS524372 ACO524302:ACO524372 AMK524302:AMK524372 AWG524302:AWG524372 BGC524302:BGC524372 BPY524302:BPY524372 BZU524302:BZU524372 CJQ524302:CJQ524372 CTM524302:CTM524372 DDI524302:DDI524372 DNE524302:DNE524372 DXA524302:DXA524372 EGW524302:EGW524372 EQS524302:EQS524372 FAO524302:FAO524372 FKK524302:FKK524372 FUG524302:FUG524372 GEC524302:GEC524372 GNY524302:GNY524372 GXU524302:GXU524372 HHQ524302:HHQ524372 HRM524302:HRM524372 IBI524302:IBI524372 ILE524302:ILE524372 IVA524302:IVA524372 JEW524302:JEW524372 JOS524302:JOS524372 JYO524302:JYO524372 KIK524302:KIK524372 KSG524302:KSG524372 LCC524302:LCC524372 LLY524302:LLY524372 LVU524302:LVU524372 MFQ524302:MFQ524372 MPM524302:MPM524372 MZI524302:MZI524372 NJE524302:NJE524372 NTA524302:NTA524372 OCW524302:OCW524372 OMS524302:OMS524372 OWO524302:OWO524372 PGK524302:PGK524372 PQG524302:PQG524372 QAC524302:QAC524372 QJY524302:QJY524372 QTU524302:QTU524372 RDQ524302:RDQ524372 RNM524302:RNM524372 RXI524302:RXI524372 SHE524302:SHE524372 SRA524302:SRA524372 TAW524302:TAW524372 TKS524302:TKS524372 TUO524302:TUO524372 UEK524302:UEK524372 UOG524302:UOG524372 UYC524302:UYC524372 VHY524302:VHY524372 VRU524302:VRU524372 WBQ524302:WBQ524372 WLM524302:WLM524372 WVI524302:WVI524372 A589838:A589908 IW589838:IW589908 SS589838:SS589908 ACO589838:ACO589908 AMK589838:AMK589908 AWG589838:AWG589908 BGC589838:BGC589908 BPY589838:BPY589908 BZU589838:BZU589908 CJQ589838:CJQ589908 CTM589838:CTM589908 DDI589838:DDI589908 DNE589838:DNE589908 DXA589838:DXA589908 EGW589838:EGW589908 EQS589838:EQS589908 FAO589838:FAO589908 FKK589838:FKK589908 FUG589838:FUG589908 GEC589838:GEC589908 GNY589838:GNY589908 GXU589838:GXU589908 HHQ589838:HHQ589908 HRM589838:HRM589908 IBI589838:IBI589908 ILE589838:ILE589908 IVA589838:IVA589908 JEW589838:JEW589908 JOS589838:JOS589908 JYO589838:JYO589908 KIK589838:KIK589908 KSG589838:KSG589908 LCC589838:LCC589908 LLY589838:LLY589908 LVU589838:LVU589908 MFQ589838:MFQ589908 MPM589838:MPM589908 MZI589838:MZI589908 NJE589838:NJE589908 NTA589838:NTA589908 OCW589838:OCW589908 OMS589838:OMS589908 OWO589838:OWO589908 PGK589838:PGK589908 PQG589838:PQG589908 QAC589838:QAC589908 QJY589838:QJY589908 QTU589838:QTU589908 RDQ589838:RDQ589908 RNM589838:RNM589908 RXI589838:RXI589908 SHE589838:SHE589908 SRA589838:SRA589908 TAW589838:TAW589908 TKS589838:TKS589908 TUO589838:TUO589908 UEK589838:UEK589908 UOG589838:UOG589908 UYC589838:UYC589908 VHY589838:VHY589908 VRU589838:VRU589908 WBQ589838:WBQ589908 WLM589838:WLM589908 WVI589838:WVI589908 A655374:A655444 IW655374:IW655444 SS655374:SS655444 ACO655374:ACO655444 AMK655374:AMK655444 AWG655374:AWG655444 BGC655374:BGC655444 BPY655374:BPY655444 BZU655374:BZU655444 CJQ655374:CJQ655444 CTM655374:CTM655444 DDI655374:DDI655444 DNE655374:DNE655444 DXA655374:DXA655444 EGW655374:EGW655444 EQS655374:EQS655444 FAO655374:FAO655444 FKK655374:FKK655444 FUG655374:FUG655444 GEC655374:GEC655444 GNY655374:GNY655444 GXU655374:GXU655444 HHQ655374:HHQ655444 HRM655374:HRM655444 IBI655374:IBI655444 ILE655374:ILE655444 IVA655374:IVA655444 JEW655374:JEW655444 JOS655374:JOS655444 JYO655374:JYO655444 KIK655374:KIK655444 KSG655374:KSG655444 LCC655374:LCC655444 LLY655374:LLY655444 LVU655374:LVU655444 MFQ655374:MFQ655444 MPM655374:MPM655444 MZI655374:MZI655444 NJE655374:NJE655444 NTA655374:NTA655444 OCW655374:OCW655444 OMS655374:OMS655444 OWO655374:OWO655444 PGK655374:PGK655444 PQG655374:PQG655444 QAC655374:QAC655444 QJY655374:QJY655444 QTU655374:QTU655444 RDQ655374:RDQ655444 RNM655374:RNM655444 RXI655374:RXI655444 SHE655374:SHE655444 SRA655374:SRA655444 TAW655374:TAW655444 TKS655374:TKS655444 TUO655374:TUO655444 UEK655374:UEK655444 UOG655374:UOG655444 UYC655374:UYC655444 VHY655374:VHY655444 VRU655374:VRU655444 WBQ655374:WBQ655444 WLM655374:WLM655444 WVI655374:WVI655444 A720910:A720980 IW720910:IW720980 SS720910:SS720980 ACO720910:ACO720980 AMK720910:AMK720980 AWG720910:AWG720980 BGC720910:BGC720980 BPY720910:BPY720980 BZU720910:BZU720980 CJQ720910:CJQ720980 CTM720910:CTM720980 DDI720910:DDI720980 DNE720910:DNE720980 DXA720910:DXA720980 EGW720910:EGW720980 EQS720910:EQS720980 FAO720910:FAO720980 FKK720910:FKK720980 FUG720910:FUG720980 GEC720910:GEC720980 GNY720910:GNY720980 GXU720910:GXU720980 HHQ720910:HHQ720980 HRM720910:HRM720980 IBI720910:IBI720980 ILE720910:ILE720980 IVA720910:IVA720980 JEW720910:JEW720980 JOS720910:JOS720980 JYO720910:JYO720980 KIK720910:KIK720980 KSG720910:KSG720980 LCC720910:LCC720980 LLY720910:LLY720980 LVU720910:LVU720980 MFQ720910:MFQ720980 MPM720910:MPM720980 MZI720910:MZI720980 NJE720910:NJE720980 NTA720910:NTA720980 OCW720910:OCW720980 OMS720910:OMS720980 OWO720910:OWO720980 PGK720910:PGK720980 PQG720910:PQG720980 QAC720910:QAC720980 QJY720910:QJY720980 QTU720910:QTU720980 RDQ720910:RDQ720980 RNM720910:RNM720980 RXI720910:RXI720980 SHE720910:SHE720980 SRA720910:SRA720980 TAW720910:TAW720980 TKS720910:TKS720980 TUO720910:TUO720980 UEK720910:UEK720980 UOG720910:UOG720980 UYC720910:UYC720980 VHY720910:VHY720980 VRU720910:VRU720980 WBQ720910:WBQ720980 WLM720910:WLM720980 WVI720910:WVI720980 A786446:A786516 IW786446:IW786516 SS786446:SS786516 ACO786446:ACO786516 AMK786446:AMK786516 AWG786446:AWG786516 BGC786446:BGC786516 BPY786446:BPY786516 BZU786446:BZU786516 CJQ786446:CJQ786516 CTM786446:CTM786516 DDI786446:DDI786516 DNE786446:DNE786516 DXA786446:DXA786516 EGW786446:EGW786516 EQS786446:EQS786516 FAO786446:FAO786516 FKK786446:FKK786516 FUG786446:FUG786516 GEC786446:GEC786516 GNY786446:GNY786516 GXU786446:GXU786516 HHQ786446:HHQ786516 HRM786446:HRM786516 IBI786446:IBI786516 ILE786446:ILE786516 IVA786446:IVA786516 JEW786446:JEW786516 JOS786446:JOS786516 JYO786446:JYO786516 KIK786446:KIK786516 KSG786446:KSG786516 LCC786446:LCC786516 LLY786446:LLY786516 LVU786446:LVU786516 MFQ786446:MFQ786516 MPM786446:MPM786516 MZI786446:MZI786516 NJE786446:NJE786516 NTA786446:NTA786516 OCW786446:OCW786516 OMS786446:OMS786516 OWO786446:OWO786516 PGK786446:PGK786516 PQG786446:PQG786516 QAC786446:QAC786516 QJY786446:QJY786516 QTU786446:QTU786516 RDQ786446:RDQ786516 RNM786446:RNM786516 RXI786446:RXI786516 SHE786446:SHE786516 SRA786446:SRA786516 TAW786446:TAW786516 TKS786446:TKS786516 TUO786446:TUO786516 UEK786446:UEK786516 UOG786446:UOG786516 UYC786446:UYC786516 VHY786446:VHY786516 VRU786446:VRU786516 WBQ786446:WBQ786516 WLM786446:WLM786516 WVI786446:WVI786516 A851982:A852052 IW851982:IW852052 SS851982:SS852052 ACO851982:ACO852052 AMK851982:AMK852052 AWG851982:AWG852052 BGC851982:BGC852052 BPY851982:BPY852052 BZU851982:BZU852052 CJQ851982:CJQ852052 CTM851982:CTM852052 DDI851982:DDI852052 DNE851982:DNE852052 DXA851982:DXA852052 EGW851982:EGW852052 EQS851982:EQS852052 FAO851982:FAO852052 FKK851982:FKK852052 FUG851982:FUG852052 GEC851982:GEC852052 GNY851982:GNY852052 GXU851982:GXU852052 HHQ851982:HHQ852052 HRM851982:HRM852052 IBI851982:IBI852052 ILE851982:ILE852052 IVA851982:IVA852052 JEW851982:JEW852052 JOS851982:JOS852052 JYO851982:JYO852052 KIK851982:KIK852052 KSG851982:KSG852052 LCC851982:LCC852052 LLY851982:LLY852052 LVU851982:LVU852052 MFQ851982:MFQ852052 MPM851982:MPM852052 MZI851982:MZI852052 NJE851982:NJE852052 NTA851982:NTA852052 OCW851982:OCW852052 OMS851982:OMS852052 OWO851982:OWO852052 PGK851982:PGK852052 PQG851982:PQG852052 QAC851982:QAC852052 QJY851982:QJY852052 QTU851982:QTU852052 RDQ851982:RDQ852052 RNM851982:RNM852052 RXI851982:RXI852052 SHE851982:SHE852052 SRA851982:SRA852052 TAW851982:TAW852052 TKS851982:TKS852052 TUO851982:TUO852052 UEK851982:UEK852052 UOG851982:UOG852052 UYC851982:UYC852052 VHY851982:VHY852052 VRU851982:VRU852052 WBQ851982:WBQ852052 WLM851982:WLM852052 WVI851982:WVI852052 A917518:A917588 IW917518:IW917588 SS917518:SS917588 ACO917518:ACO917588 AMK917518:AMK917588 AWG917518:AWG917588 BGC917518:BGC917588 BPY917518:BPY917588 BZU917518:BZU917588 CJQ917518:CJQ917588 CTM917518:CTM917588 DDI917518:DDI917588 DNE917518:DNE917588 DXA917518:DXA917588 EGW917518:EGW917588 EQS917518:EQS917588 FAO917518:FAO917588 FKK917518:FKK917588 FUG917518:FUG917588 GEC917518:GEC917588 GNY917518:GNY917588 GXU917518:GXU917588 HHQ917518:HHQ917588 HRM917518:HRM917588 IBI917518:IBI917588 ILE917518:ILE917588 IVA917518:IVA917588 JEW917518:JEW917588 JOS917518:JOS917588 JYO917518:JYO917588 KIK917518:KIK917588 KSG917518:KSG917588 LCC917518:LCC917588 LLY917518:LLY917588 LVU917518:LVU917588 MFQ917518:MFQ917588 MPM917518:MPM917588 MZI917518:MZI917588 NJE917518:NJE917588 NTA917518:NTA917588 OCW917518:OCW917588 OMS917518:OMS917588 OWO917518:OWO917588 PGK917518:PGK917588 PQG917518:PQG917588 QAC917518:QAC917588 QJY917518:QJY917588 QTU917518:QTU917588 RDQ917518:RDQ917588 RNM917518:RNM917588 RXI917518:RXI917588 SHE917518:SHE917588 SRA917518:SRA917588 TAW917518:TAW917588 TKS917518:TKS917588 TUO917518:TUO917588 UEK917518:UEK917588 UOG917518:UOG917588 UYC917518:UYC917588 VHY917518:VHY917588 VRU917518:VRU917588 WBQ917518:WBQ917588 WLM917518:WLM917588 WVI917518:WVI917588 A983054:A983124 IW983054:IW983124 SS983054:SS983124 ACO983054:ACO983124 AMK983054:AMK983124 AWG983054:AWG983124 BGC983054:BGC983124 BPY983054:BPY983124 BZU983054:BZU983124 CJQ983054:CJQ983124 CTM983054:CTM983124 DDI983054:DDI983124 DNE983054:DNE983124 DXA983054:DXA983124 EGW983054:EGW983124 EQS983054:EQS983124 FAO983054:FAO983124 FKK983054:FKK983124 FUG983054:FUG983124 GEC983054:GEC983124 GNY983054:GNY983124 GXU983054:GXU983124 HHQ983054:HHQ983124 HRM983054:HRM983124 IBI983054:IBI983124 ILE983054:ILE983124 IVA983054:IVA983124 JEW983054:JEW983124 JOS983054:JOS983124 JYO983054:JYO983124 KIK983054:KIK983124 KSG983054:KSG983124 LCC983054:LCC983124 LLY983054:LLY983124 LVU983054:LVU983124 MFQ983054:MFQ983124 MPM983054:MPM983124 MZI983054:MZI983124 NJE983054:NJE983124 NTA983054:NTA983124 OCW983054:OCW983124 OMS983054:OMS983124 OWO983054:OWO983124 PGK983054:PGK983124 PQG983054:PQG983124 QAC983054:QAC983124 QJY983054:QJY983124 QTU983054:QTU983124 RDQ983054:RDQ983124 RNM983054:RNM983124 RXI983054:RXI983124 SHE983054:SHE983124 SRA983054:SRA983124 TAW983054:TAW983124 TKS983054:TKS983124 TUO983054:TUO983124 UEK983054:UEK983124 UOG983054:UOG983124 UYC983054:UYC983124 VHY983054:VHY983124 VRU983054:VRU983124 WBQ983054:WBQ983124 WLM983054:WLM983124 A14:A84">
      <formula1>$A$98:$A$117</formula1>
    </dataValidation>
    <dataValidation type="list" allowBlank="1" showInputMessage="1" showErrorMessage="1" sqref="WVW983054:WVW983124 JK14:JK84 TG14:TG84 ADC14:ADC84 AMY14:AMY84 AWU14:AWU84 BGQ14:BGQ84 BQM14:BQM84 CAI14:CAI84 CKE14:CKE84 CUA14:CUA84 DDW14:DDW84 DNS14:DNS84 DXO14:DXO84 EHK14:EHK84 ERG14:ERG84 FBC14:FBC84 FKY14:FKY84 FUU14:FUU84 GEQ14:GEQ84 GOM14:GOM84 GYI14:GYI84 HIE14:HIE84 HSA14:HSA84 IBW14:IBW84 ILS14:ILS84 IVO14:IVO84 JFK14:JFK84 JPG14:JPG84 JZC14:JZC84 KIY14:KIY84 KSU14:KSU84 LCQ14:LCQ84 LMM14:LMM84 LWI14:LWI84 MGE14:MGE84 MQA14:MQA84 MZW14:MZW84 NJS14:NJS84 NTO14:NTO84 ODK14:ODK84 ONG14:ONG84 OXC14:OXC84 PGY14:PGY84 PQU14:PQU84 QAQ14:QAQ84 QKM14:QKM84 QUI14:QUI84 REE14:REE84 ROA14:ROA84 RXW14:RXW84 SHS14:SHS84 SRO14:SRO84 TBK14:TBK84 TLG14:TLG84 TVC14:TVC84 UEY14:UEY84 UOU14:UOU84 UYQ14:UYQ84 VIM14:VIM84 VSI14:VSI84 WCE14:WCE84 WMA14:WMA84 WVW14:WVW84 O65550:O65620 JK65550:JK65620 TG65550:TG65620 ADC65550:ADC65620 AMY65550:AMY65620 AWU65550:AWU65620 BGQ65550:BGQ65620 BQM65550:BQM65620 CAI65550:CAI65620 CKE65550:CKE65620 CUA65550:CUA65620 DDW65550:DDW65620 DNS65550:DNS65620 DXO65550:DXO65620 EHK65550:EHK65620 ERG65550:ERG65620 FBC65550:FBC65620 FKY65550:FKY65620 FUU65550:FUU65620 GEQ65550:GEQ65620 GOM65550:GOM65620 GYI65550:GYI65620 HIE65550:HIE65620 HSA65550:HSA65620 IBW65550:IBW65620 ILS65550:ILS65620 IVO65550:IVO65620 JFK65550:JFK65620 JPG65550:JPG65620 JZC65550:JZC65620 KIY65550:KIY65620 KSU65550:KSU65620 LCQ65550:LCQ65620 LMM65550:LMM65620 LWI65550:LWI65620 MGE65550:MGE65620 MQA65550:MQA65620 MZW65550:MZW65620 NJS65550:NJS65620 NTO65550:NTO65620 ODK65550:ODK65620 ONG65550:ONG65620 OXC65550:OXC65620 PGY65550:PGY65620 PQU65550:PQU65620 QAQ65550:QAQ65620 QKM65550:QKM65620 QUI65550:QUI65620 REE65550:REE65620 ROA65550:ROA65620 RXW65550:RXW65620 SHS65550:SHS65620 SRO65550:SRO65620 TBK65550:TBK65620 TLG65550:TLG65620 TVC65550:TVC65620 UEY65550:UEY65620 UOU65550:UOU65620 UYQ65550:UYQ65620 VIM65550:VIM65620 VSI65550:VSI65620 WCE65550:WCE65620 WMA65550:WMA65620 WVW65550:WVW65620 O131086:O131156 JK131086:JK131156 TG131086:TG131156 ADC131086:ADC131156 AMY131086:AMY131156 AWU131086:AWU131156 BGQ131086:BGQ131156 BQM131086:BQM131156 CAI131086:CAI131156 CKE131086:CKE131156 CUA131086:CUA131156 DDW131086:DDW131156 DNS131086:DNS131156 DXO131086:DXO131156 EHK131086:EHK131156 ERG131086:ERG131156 FBC131086:FBC131156 FKY131086:FKY131156 FUU131086:FUU131156 GEQ131086:GEQ131156 GOM131086:GOM131156 GYI131086:GYI131156 HIE131086:HIE131156 HSA131086:HSA131156 IBW131086:IBW131156 ILS131086:ILS131156 IVO131086:IVO131156 JFK131086:JFK131156 JPG131086:JPG131156 JZC131086:JZC131156 KIY131086:KIY131156 KSU131086:KSU131156 LCQ131086:LCQ131156 LMM131086:LMM131156 LWI131086:LWI131156 MGE131086:MGE131156 MQA131086:MQA131156 MZW131086:MZW131156 NJS131086:NJS131156 NTO131086:NTO131156 ODK131086:ODK131156 ONG131086:ONG131156 OXC131086:OXC131156 PGY131086:PGY131156 PQU131086:PQU131156 QAQ131086:QAQ131156 QKM131086:QKM131156 QUI131086:QUI131156 REE131086:REE131156 ROA131086:ROA131156 RXW131086:RXW131156 SHS131086:SHS131156 SRO131086:SRO131156 TBK131086:TBK131156 TLG131086:TLG131156 TVC131086:TVC131156 UEY131086:UEY131156 UOU131086:UOU131156 UYQ131086:UYQ131156 VIM131086:VIM131156 VSI131086:VSI131156 WCE131086:WCE131156 WMA131086:WMA131156 WVW131086:WVW131156 O196622:O196692 JK196622:JK196692 TG196622:TG196692 ADC196622:ADC196692 AMY196622:AMY196692 AWU196622:AWU196692 BGQ196622:BGQ196692 BQM196622:BQM196692 CAI196622:CAI196692 CKE196622:CKE196692 CUA196622:CUA196692 DDW196622:DDW196692 DNS196622:DNS196692 DXO196622:DXO196692 EHK196622:EHK196692 ERG196622:ERG196692 FBC196622:FBC196692 FKY196622:FKY196692 FUU196622:FUU196692 GEQ196622:GEQ196692 GOM196622:GOM196692 GYI196622:GYI196692 HIE196622:HIE196692 HSA196622:HSA196692 IBW196622:IBW196692 ILS196622:ILS196692 IVO196622:IVO196692 JFK196622:JFK196692 JPG196622:JPG196692 JZC196622:JZC196692 KIY196622:KIY196692 KSU196622:KSU196692 LCQ196622:LCQ196692 LMM196622:LMM196692 LWI196622:LWI196692 MGE196622:MGE196692 MQA196622:MQA196692 MZW196622:MZW196692 NJS196622:NJS196692 NTO196622:NTO196692 ODK196622:ODK196692 ONG196622:ONG196692 OXC196622:OXC196692 PGY196622:PGY196692 PQU196622:PQU196692 QAQ196622:QAQ196692 QKM196622:QKM196692 QUI196622:QUI196692 REE196622:REE196692 ROA196622:ROA196692 RXW196622:RXW196692 SHS196622:SHS196692 SRO196622:SRO196692 TBK196622:TBK196692 TLG196622:TLG196692 TVC196622:TVC196692 UEY196622:UEY196692 UOU196622:UOU196692 UYQ196622:UYQ196692 VIM196622:VIM196692 VSI196622:VSI196692 WCE196622:WCE196692 WMA196622:WMA196692 WVW196622:WVW196692 O262158:O262228 JK262158:JK262228 TG262158:TG262228 ADC262158:ADC262228 AMY262158:AMY262228 AWU262158:AWU262228 BGQ262158:BGQ262228 BQM262158:BQM262228 CAI262158:CAI262228 CKE262158:CKE262228 CUA262158:CUA262228 DDW262158:DDW262228 DNS262158:DNS262228 DXO262158:DXO262228 EHK262158:EHK262228 ERG262158:ERG262228 FBC262158:FBC262228 FKY262158:FKY262228 FUU262158:FUU262228 GEQ262158:GEQ262228 GOM262158:GOM262228 GYI262158:GYI262228 HIE262158:HIE262228 HSA262158:HSA262228 IBW262158:IBW262228 ILS262158:ILS262228 IVO262158:IVO262228 JFK262158:JFK262228 JPG262158:JPG262228 JZC262158:JZC262228 KIY262158:KIY262228 KSU262158:KSU262228 LCQ262158:LCQ262228 LMM262158:LMM262228 LWI262158:LWI262228 MGE262158:MGE262228 MQA262158:MQA262228 MZW262158:MZW262228 NJS262158:NJS262228 NTO262158:NTO262228 ODK262158:ODK262228 ONG262158:ONG262228 OXC262158:OXC262228 PGY262158:PGY262228 PQU262158:PQU262228 QAQ262158:QAQ262228 QKM262158:QKM262228 QUI262158:QUI262228 REE262158:REE262228 ROA262158:ROA262228 RXW262158:RXW262228 SHS262158:SHS262228 SRO262158:SRO262228 TBK262158:TBK262228 TLG262158:TLG262228 TVC262158:TVC262228 UEY262158:UEY262228 UOU262158:UOU262228 UYQ262158:UYQ262228 VIM262158:VIM262228 VSI262158:VSI262228 WCE262158:WCE262228 WMA262158:WMA262228 WVW262158:WVW262228 O327694:O327764 JK327694:JK327764 TG327694:TG327764 ADC327694:ADC327764 AMY327694:AMY327764 AWU327694:AWU327764 BGQ327694:BGQ327764 BQM327694:BQM327764 CAI327694:CAI327764 CKE327694:CKE327764 CUA327694:CUA327764 DDW327694:DDW327764 DNS327694:DNS327764 DXO327694:DXO327764 EHK327694:EHK327764 ERG327694:ERG327764 FBC327694:FBC327764 FKY327694:FKY327764 FUU327694:FUU327764 GEQ327694:GEQ327764 GOM327694:GOM327764 GYI327694:GYI327764 HIE327694:HIE327764 HSA327694:HSA327764 IBW327694:IBW327764 ILS327694:ILS327764 IVO327694:IVO327764 JFK327694:JFK327764 JPG327694:JPG327764 JZC327694:JZC327764 KIY327694:KIY327764 KSU327694:KSU327764 LCQ327694:LCQ327764 LMM327694:LMM327764 LWI327694:LWI327764 MGE327694:MGE327764 MQA327694:MQA327764 MZW327694:MZW327764 NJS327694:NJS327764 NTO327694:NTO327764 ODK327694:ODK327764 ONG327694:ONG327764 OXC327694:OXC327764 PGY327694:PGY327764 PQU327694:PQU327764 QAQ327694:QAQ327764 QKM327694:QKM327764 QUI327694:QUI327764 REE327694:REE327764 ROA327694:ROA327764 RXW327694:RXW327764 SHS327694:SHS327764 SRO327694:SRO327764 TBK327694:TBK327764 TLG327694:TLG327764 TVC327694:TVC327764 UEY327694:UEY327764 UOU327694:UOU327764 UYQ327694:UYQ327764 VIM327694:VIM327764 VSI327694:VSI327764 WCE327694:WCE327764 WMA327694:WMA327764 WVW327694:WVW327764 O393230:O393300 JK393230:JK393300 TG393230:TG393300 ADC393230:ADC393300 AMY393230:AMY393300 AWU393230:AWU393300 BGQ393230:BGQ393300 BQM393230:BQM393300 CAI393230:CAI393300 CKE393230:CKE393300 CUA393230:CUA393300 DDW393230:DDW393300 DNS393230:DNS393300 DXO393230:DXO393300 EHK393230:EHK393300 ERG393230:ERG393300 FBC393230:FBC393300 FKY393230:FKY393300 FUU393230:FUU393300 GEQ393230:GEQ393300 GOM393230:GOM393300 GYI393230:GYI393300 HIE393230:HIE393300 HSA393230:HSA393300 IBW393230:IBW393300 ILS393230:ILS393300 IVO393230:IVO393300 JFK393230:JFK393300 JPG393230:JPG393300 JZC393230:JZC393300 KIY393230:KIY393300 KSU393230:KSU393300 LCQ393230:LCQ393300 LMM393230:LMM393300 LWI393230:LWI393300 MGE393230:MGE393300 MQA393230:MQA393300 MZW393230:MZW393300 NJS393230:NJS393300 NTO393230:NTO393300 ODK393230:ODK393300 ONG393230:ONG393300 OXC393230:OXC393300 PGY393230:PGY393300 PQU393230:PQU393300 QAQ393230:QAQ393300 QKM393230:QKM393300 QUI393230:QUI393300 REE393230:REE393300 ROA393230:ROA393300 RXW393230:RXW393300 SHS393230:SHS393300 SRO393230:SRO393300 TBK393230:TBK393300 TLG393230:TLG393300 TVC393230:TVC393300 UEY393230:UEY393300 UOU393230:UOU393300 UYQ393230:UYQ393300 VIM393230:VIM393300 VSI393230:VSI393300 WCE393230:WCE393300 WMA393230:WMA393300 WVW393230:WVW393300 O458766:O458836 JK458766:JK458836 TG458766:TG458836 ADC458766:ADC458836 AMY458766:AMY458836 AWU458766:AWU458836 BGQ458766:BGQ458836 BQM458766:BQM458836 CAI458766:CAI458836 CKE458766:CKE458836 CUA458766:CUA458836 DDW458766:DDW458836 DNS458766:DNS458836 DXO458766:DXO458836 EHK458766:EHK458836 ERG458766:ERG458836 FBC458766:FBC458836 FKY458766:FKY458836 FUU458766:FUU458836 GEQ458766:GEQ458836 GOM458766:GOM458836 GYI458766:GYI458836 HIE458766:HIE458836 HSA458766:HSA458836 IBW458766:IBW458836 ILS458766:ILS458836 IVO458766:IVO458836 JFK458766:JFK458836 JPG458766:JPG458836 JZC458766:JZC458836 KIY458766:KIY458836 KSU458766:KSU458836 LCQ458766:LCQ458836 LMM458766:LMM458836 LWI458766:LWI458836 MGE458766:MGE458836 MQA458766:MQA458836 MZW458766:MZW458836 NJS458766:NJS458836 NTO458766:NTO458836 ODK458766:ODK458836 ONG458766:ONG458836 OXC458766:OXC458836 PGY458766:PGY458836 PQU458766:PQU458836 QAQ458766:QAQ458836 QKM458766:QKM458836 QUI458766:QUI458836 REE458766:REE458836 ROA458766:ROA458836 RXW458766:RXW458836 SHS458766:SHS458836 SRO458766:SRO458836 TBK458766:TBK458836 TLG458766:TLG458836 TVC458766:TVC458836 UEY458766:UEY458836 UOU458766:UOU458836 UYQ458766:UYQ458836 VIM458766:VIM458836 VSI458766:VSI458836 WCE458766:WCE458836 WMA458766:WMA458836 WVW458766:WVW458836 O524302:O524372 JK524302:JK524372 TG524302:TG524372 ADC524302:ADC524372 AMY524302:AMY524372 AWU524302:AWU524372 BGQ524302:BGQ524372 BQM524302:BQM524372 CAI524302:CAI524372 CKE524302:CKE524372 CUA524302:CUA524372 DDW524302:DDW524372 DNS524302:DNS524372 DXO524302:DXO524372 EHK524302:EHK524372 ERG524302:ERG524372 FBC524302:FBC524372 FKY524302:FKY524372 FUU524302:FUU524372 GEQ524302:GEQ524372 GOM524302:GOM524372 GYI524302:GYI524372 HIE524302:HIE524372 HSA524302:HSA524372 IBW524302:IBW524372 ILS524302:ILS524372 IVO524302:IVO524372 JFK524302:JFK524372 JPG524302:JPG524372 JZC524302:JZC524372 KIY524302:KIY524372 KSU524302:KSU524372 LCQ524302:LCQ524372 LMM524302:LMM524372 LWI524302:LWI524372 MGE524302:MGE524372 MQA524302:MQA524372 MZW524302:MZW524372 NJS524302:NJS524372 NTO524302:NTO524372 ODK524302:ODK524372 ONG524302:ONG524372 OXC524302:OXC524372 PGY524302:PGY524372 PQU524302:PQU524372 QAQ524302:QAQ524372 QKM524302:QKM524372 QUI524302:QUI524372 REE524302:REE524372 ROA524302:ROA524372 RXW524302:RXW524372 SHS524302:SHS524372 SRO524302:SRO524372 TBK524302:TBK524372 TLG524302:TLG524372 TVC524302:TVC524372 UEY524302:UEY524372 UOU524302:UOU524372 UYQ524302:UYQ524372 VIM524302:VIM524372 VSI524302:VSI524372 WCE524302:WCE524372 WMA524302:WMA524372 WVW524302:WVW524372 O589838:O589908 JK589838:JK589908 TG589838:TG589908 ADC589838:ADC589908 AMY589838:AMY589908 AWU589838:AWU589908 BGQ589838:BGQ589908 BQM589838:BQM589908 CAI589838:CAI589908 CKE589838:CKE589908 CUA589838:CUA589908 DDW589838:DDW589908 DNS589838:DNS589908 DXO589838:DXO589908 EHK589838:EHK589908 ERG589838:ERG589908 FBC589838:FBC589908 FKY589838:FKY589908 FUU589838:FUU589908 GEQ589838:GEQ589908 GOM589838:GOM589908 GYI589838:GYI589908 HIE589838:HIE589908 HSA589838:HSA589908 IBW589838:IBW589908 ILS589838:ILS589908 IVO589838:IVO589908 JFK589838:JFK589908 JPG589838:JPG589908 JZC589838:JZC589908 KIY589838:KIY589908 KSU589838:KSU589908 LCQ589838:LCQ589908 LMM589838:LMM589908 LWI589838:LWI589908 MGE589838:MGE589908 MQA589838:MQA589908 MZW589838:MZW589908 NJS589838:NJS589908 NTO589838:NTO589908 ODK589838:ODK589908 ONG589838:ONG589908 OXC589838:OXC589908 PGY589838:PGY589908 PQU589838:PQU589908 QAQ589838:QAQ589908 QKM589838:QKM589908 QUI589838:QUI589908 REE589838:REE589908 ROA589838:ROA589908 RXW589838:RXW589908 SHS589838:SHS589908 SRO589838:SRO589908 TBK589838:TBK589908 TLG589838:TLG589908 TVC589838:TVC589908 UEY589838:UEY589908 UOU589838:UOU589908 UYQ589838:UYQ589908 VIM589838:VIM589908 VSI589838:VSI589908 WCE589838:WCE589908 WMA589838:WMA589908 WVW589838:WVW589908 O655374:O655444 JK655374:JK655444 TG655374:TG655444 ADC655374:ADC655444 AMY655374:AMY655444 AWU655374:AWU655444 BGQ655374:BGQ655444 BQM655374:BQM655444 CAI655374:CAI655444 CKE655374:CKE655444 CUA655374:CUA655444 DDW655374:DDW655444 DNS655374:DNS655444 DXO655374:DXO655444 EHK655374:EHK655444 ERG655374:ERG655444 FBC655374:FBC655444 FKY655374:FKY655444 FUU655374:FUU655444 GEQ655374:GEQ655444 GOM655374:GOM655444 GYI655374:GYI655444 HIE655374:HIE655444 HSA655374:HSA655444 IBW655374:IBW655444 ILS655374:ILS655444 IVO655374:IVO655444 JFK655374:JFK655444 JPG655374:JPG655444 JZC655374:JZC655444 KIY655374:KIY655444 KSU655374:KSU655444 LCQ655374:LCQ655444 LMM655374:LMM655444 LWI655374:LWI655444 MGE655374:MGE655444 MQA655374:MQA655444 MZW655374:MZW655444 NJS655374:NJS655444 NTO655374:NTO655444 ODK655374:ODK655444 ONG655374:ONG655444 OXC655374:OXC655444 PGY655374:PGY655444 PQU655374:PQU655444 QAQ655374:QAQ655444 QKM655374:QKM655444 QUI655374:QUI655444 REE655374:REE655444 ROA655374:ROA655444 RXW655374:RXW655444 SHS655374:SHS655444 SRO655374:SRO655444 TBK655374:TBK655444 TLG655374:TLG655444 TVC655374:TVC655444 UEY655374:UEY655444 UOU655374:UOU655444 UYQ655374:UYQ655444 VIM655374:VIM655444 VSI655374:VSI655444 WCE655374:WCE655444 WMA655374:WMA655444 WVW655374:WVW655444 O720910:O720980 JK720910:JK720980 TG720910:TG720980 ADC720910:ADC720980 AMY720910:AMY720980 AWU720910:AWU720980 BGQ720910:BGQ720980 BQM720910:BQM720980 CAI720910:CAI720980 CKE720910:CKE720980 CUA720910:CUA720980 DDW720910:DDW720980 DNS720910:DNS720980 DXO720910:DXO720980 EHK720910:EHK720980 ERG720910:ERG720980 FBC720910:FBC720980 FKY720910:FKY720980 FUU720910:FUU720980 GEQ720910:GEQ720980 GOM720910:GOM720980 GYI720910:GYI720980 HIE720910:HIE720980 HSA720910:HSA720980 IBW720910:IBW720980 ILS720910:ILS720980 IVO720910:IVO720980 JFK720910:JFK720980 JPG720910:JPG720980 JZC720910:JZC720980 KIY720910:KIY720980 KSU720910:KSU720980 LCQ720910:LCQ720980 LMM720910:LMM720980 LWI720910:LWI720980 MGE720910:MGE720980 MQA720910:MQA720980 MZW720910:MZW720980 NJS720910:NJS720980 NTO720910:NTO720980 ODK720910:ODK720980 ONG720910:ONG720980 OXC720910:OXC720980 PGY720910:PGY720980 PQU720910:PQU720980 QAQ720910:QAQ720980 QKM720910:QKM720980 QUI720910:QUI720980 REE720910:REE720980 ROA720910:ROA720980 RXW720910:RXW720980 SHS720910:SHS720980 SRO720910:SRO720980 TBK720910:TBK720980 TLG720910:TLG720980 TVC720910:TVC720980 UEY720910:UEY720980 UOU720910:UOU720980 UYQ720910:UYQ720980 VIM720910:VIM720980 VSI720910:VSI720980 WCE720910:WCE720980 WMA720910:WMA720980 WVW720910:WVW720980 O786446:O786516 JK786446:JK786516 TG786446:TG786516 ADC786446:ADC786516 AMY786446:AMY786516 AWU786446:AWU786516 BGQ786446:BGQ786516 BQM786446:BQM786516 CAI786446:CAI786516 CKE786446:CKE786516 CUA786446:CUA786516 DDW786446:DDW786516 DNS786446:DNS786516 DXO786446:DXO786516 EHK786446:EHK786516 ERG786446:ERG786516 FBC786446:FBC786516 FKY786446:FKY786516 FUU786446:FUU786516 GEQ786446:GEQ786516 GOM786446:GOM786516 GYI786446:GYI786516 HIE786446:HIE786516 HSA786446:HSA786516 IBW786446:IBW786516 ILS786446:ILS786516 IVO786446:IVO786516 JFK786446:JFK786516 JPG786446:JPG786516 JZC786446:JZC786516 KIY786446:KIY786516 KSU786446:KSU786516 LCQ786446:LCQ786516 LMM786446:LMM786516 LWI786446:LWI786516 MGE786446:MGE786516 MQA786446:MQA786516 MZW786446:MZW786516 NJS786446:NJS786516 NTO786446:NTO786516 ODK786446:ODK786516 ONG786446:ONG786516 OXC786446:OXC786516 PGY786446:PGY786516 PQU786446:PQU786516 QAQ786446:QAQ786516 QKM786446:QKM786516 QUI786446:QUI786516 REE786446:REE786516 ROA786446:ROA786516 RXW786446:RXW786516 SHS786446:SHS786516 SRO786446:SRO786516 TBK786446:TBK786516 TLG786446:TLG786516 TVC786446:TVC786516 UEY786446:UEY786516 UOU786446:UOU786516 UYQ786446:UYQ786516 VIM786446:VIM786516 VSI786446:VSI786516 WCE786446:WCE786516 WMA786446:WMA786516 WVW786446:WVW786516 O851982:O852052 JK851982:JK852052 TG851982:TG852052 ADC851982:ADC852052 AMY851982:AMY852052 AWU851982:AWU852052 BGQ851982:BGQ852052 BQM851982:BQM852052 CAI851982:CAI852052 CKE851982:CKE852052 CUA851982:CUA852052 DDW851982:DDW852052 DNS851982:DNS852052 DXO851982:DXO852052 EHK851982:EHK852052 ERG851982:ERG852052 FBC851982:FBC852052 FKY851982:FKY852052 FUU851982:FUU852052 GEQ851982:GEQ852052 GOM851982:GOM852052 GYI851982:GYI852052 HIE851982:HIE852052 HSA851982:HSA852052 IBW851982:IBW852052 ILS851982:ILS852052 IVO851982:IVO852052 JFK851982:JFK852052 JPG851982:JPG852052 JZC851982:JZC852052 KIY851982:KIY852052 KSU851982:KSU852052 LCQ851982:LCQ852052 LMM851982:LMM852052 LWI851982:LWI852052 MGE851982:MGE852052 MQA851982:MQA852052 MZW851982:MZW852052 NJS851982:NJS852052 NTO851982:NTO852052 ODK851982:ODK852052 ONG851982:ONG852052 OXC851982:OXC852052 PGY851982:PGY852052 PQU851982:PQU852052 QAQ851982:QAQ852052 QKM851982:QKM852052 QUI851982:QUI852052 REE851982:REE852052 ROA851982:ROA852052 RXW851982:RXW852052 SHS851982:SHS852052 SRO851982:SRO852052 TBK851982:TBK852052 TLG851982:TLG852052 TVC851982:TVC852052 UEY851982:UEY852052 UOU851982:UOU852052 UYQ851982:UYQ852052 VIM851982:VIM852052 VSI851982:VSI852052 WCE851982:WCE852052 WMA851982:WMA852052 WVW851982:WVW852052 O917518:O917588 JK917518:JK917588 TG917518:TG917588 ADC917518:ADC917588 AMY917518:AMY917588 AWU917518:AWU917588 BGQ917518:BGQ917588 BQM917518:BQM917588 CAI917518:CAI917588 CKE917518:CKE917588 CUA917518:CUA917588 DDW917518:DDW917588 DNS917518:DNS917588 DXO917518:DXO917588 EHK917518:EHK917588 ERG917518:ERG917588 FBC917518:FBC917588 FKY917518:FKY917588 FUU917518:FUU917588 GEQ917518:GEQ917588 GOM917518:GOM917588 GYI917518:GYI917588 HIE917518:HIE917588 HSA917518:HSA917588 IBW917518:IBW917588 ILS917518:ILS917588 IVO917518:IVO917588 JFK917518:JFK917588 JPG917518:JPG917588 JZC917518:JZC917588 KIY917518:KIY917588 KSU917518:KSU917588 LCQ917518:LCQ917588 LMM917518:LMM917588 LWI917518:LWI917588 MGE917518:MGE917588 MQA917518:MQA917588 MZW917518:MZW917588 NJS917518:NJS917588 NTO917518:NTO917588 ODK917518:ODK917588 ONG917518:ONG917588 OXC917518:OXC917588 PGY917518:PGY917588 PQU917518:PQU917588 QAQ917518:QAQ917588 QKM917518:QKM917588 QUI917518:QUI917588 REE917518:REE917588 ROA917518:ROA917588 RXW917518:RXW917588 SHS917518:SHS917588 SRO917518:SRO917588 TBK917518:TBK917588 TLG917518:TLG917588 TVC917518:TVC917588 UEY917518:UEY917588 UOU917518:UOU917588 UYQ917518:UYQ917588 VIM917518:VIM917588 VSI917518:VSI917588 WCE917518:WCE917588 WMA917518:WMA917588 WVW917518:WVW917588 O983054:O983124 JK983054:JK983124 TG983054:TG983124 ADC983054:ADC983124 AMY983054:AMY983124 AWU983054:AWU983124 BGQ983054:BGQ983124 BQM983054:BQM983124 CAI983054:CAI983124 CKE983054:CKE983124 CUA983054:CUA983124 DDW983054:DDW983124 DNS983054:DNS983124 DXO983054:DXO983124 EHK983054:EHK983124 ERG983054:ERG983124 FBC983054:FBC983124 FKY983054:FKY983124 FUU983054:FUU983124 GEQ983054:GEQ983124 GOM983054:GOM983124 GYI983054:GYI983124 HIE983054:HIE983124 HSA983054:HSA983124 IBW983054:IBW983124 ILS983054:ILS983124 IVO983054:IVO983124 JFK983054:JFK983124 JPG983054:JPG983124 JZC983054:JZC983124 KIY983054:KIY983124 KSU983054:KSU983124 LCQ983054:LCQ983124 LMM983054:LMM983124 LWI983054:LWI983124 MGE983054:MGE983124 MQA983054:MQA983124 MZW983054:MZW983124 NJS983054:NJS983124 NTO983054:NTO983124 ODK983054:ODK983124 ONG983054:ONG983124 OXC983054:OXC983124 PGY983054:PGY983124 PQU983054:PQU983124 QAQ983054:QAQ983124 QKM983054:QKM983124 QUI983054:QUI983124 REE983054:REE983124 ROA983054:ROA983124 RXW983054:RXW983124 SHS983054:SHS983124 SRO983054:SRO983124 TBK983054:TBK983124 TLG983054:TLG983124 TVC983054:TVC983124 UEY983054:UEY983124 UOU983054:UOU983124 UYQ983054:UYQ983124 VIM983054:VIM983124 VSI983054:VSI983124 WCE983054:WCE983124 WMA983054:WMA983124 O14:O84">
      <formula1>$A$94:$A$97</formula1>
    </dataValidation>
    <dataValidation type="list" allowBlank="1" showInputMessage="1" showErrorMessage="1" sqref="O85:P85 JK85:JL85 TG85:TH85 ADC85:ADD85 AMY85:AMZ85 AWU85:AWV85 BGQ85:BGR85 BQM85:BQN85 CAI85:CAJ85 CKE85:CKF85 CUA85:CUB85 DDW85:DDX85 DNS85:DNT85 DXO85:DXP85 EHK85:EHL85 ERG85:ERH85 FBC85:FBD85 FKY85:FKZ85 FUU85:FUV85 GEQ85:GER85 GOM85:GON85 GYI85:GYJ85 HIE85:HIF85 HSA85:HSB85 IBW85:IBX85 ILS85:ILT85 IVO85:IVP85 JFK85:JFL85 JPG85:JPH85 JZC85:JZD85 KIY85:KIZ85 KSU85:KSV85 LCQ85:LCR85 LMM85:LMN85 LWI85:LWJ85 MGE85:MGF85 MQA85:MQB85 MZW85:MZX85 NJS85:NJT85 NTO85:NTP85 ODK85:ODL85 ONG85:ONH85 OXC85:OXD85 PGY85:PGZ85 PQU85:PQV85 QAQ85:QAR85 QKM85:QKN85 QUI85:QUJ85 REE85:REF85 ROA85:ROB85 RXW85:RXX85 SHS85:SHT85 SRO85:SRP85 TBK85:TBL85 TLG85:TLH85 TVC85:TVD85 UEY85:UEZ85 UOU85:UOV85 UYQ85:UYR85 VIM85:VIN85 VSI85:VSJ85 WCE85:WCF85 WMA85:WMB85 WVW85:WVX85 O65621:P65621 JK65621:JL65621 TG65621:TH65621 ADC65621:ADD65621 AMY65621:AMZ65621 AWU65621:AWV65621 BGQ65621:BGR65621 BQM65621:BQN65621 CAI65621:CAJ65621 CKE65621:CKF65621 CUA65621:CUB65621 DDW65621:DDX65621 DNS65621:DNT65621 DXO65621:DXP65621 EHK65621:EHL65621 ERG65621:ERH65621 FBC65621:FBD65621 FKY65621:FKZ65621 FUU65621:FUV65621 GEQ65621:GER65621 GOM65621:GON65621 GYI65621:GYJ65621 HIE65621:HIF65621 HSA65621:HSB65621 IBW65621:IBX65621 ILS65621:ILT65621 IVO65621:IVP65621 JFK65621:JFL65621 JPG65621:JPH65621 JZC65621:JZD65621 KIY65621:KIZ65621 KSU65621:KSV65621 LCQ65621:LCR65621 LMM65621:LMN65621 LWI65621:LWJ65621 MGE65621:MGF65621 MQA65621:MQB65621 MZW65621:MZX65621 NJS65621:NJT65621 NTO65621:NTP65621 ODK65621:ODL65621 ONG65621:ONH65621 OXC65621:OXD65621 PGY65621:PGZ65621 PQU65621:PQV65621 QAQ65621:QAR65621 QKM65621:QKN65621 QUI65621:QUJ65621 REE65621:REF65621 ROA65621:ROB65621 RXW65621:RXX65621 SHS65621:SHT65621 SRO65621:SRP65621 TBK65621:TBL65621 TLG65621:TLH65621 TVC65621:TVD65621 UEY65621:UEZ65621 UOU65621:UOV65621 UYQ65621:UYR65621 VIM65621:VIN65621 VSI65621:VSJ65621 WCE65621:WCF65621 WMA65621:WMB65621 WVW65621:WVX65621 O131157:P131157 JK131157:JL131157 TG131157:TH131157 ADC131157:ADD131157 AMY131157:AMZ131157 AWU131157:AWV131157 BGQ131157:BGR131157 BQM131157:BQN131157 CAI131157:CAJ131157 CKE131157:CKF131157 CUA131157:CUB131157 DDW131157:DDX131157 DNS131157:DNT131157 DXO131157:DXP131157 EHK131157:EHL131157 ERG131157:ERH131157 FBC131157:FBD131157 FKY131157:FKZ131157 FUU131157:FUV131157 GEQ131157:GER131157 GOM131157:GON131157 GYI131157:GYJ131157 HIE131157:HIF131157 HSA131157:HSB131157 IBW131157:IBX131157 ILS131157:ILT131157 IVO131157:IVP131157 JFK131157:JFL131157 JPG131157:JPH131157 JZC131157:JZD131157 KIY131157:KIZ131157 KSU131157:KSV131157 LCQ131157:LCR131157 LMM131157:LMN131157 LWI131157:LWJ131157 MGE131157:MGF131157 MQA131157:MQB131157 MZW131157:MZX131157 NJS131157:NJT131157 NTO131157:NTP131157 ODK131157:ODL131157 ONG131157:ONH131157 OXC131157:OXD131157 PGY131157:PGZ131157 PQU131157:PQV131157 QAQ131157:QAR131157 QKM131157:QKN131157 QUI131157:QUJ131157 REE131157:REF131157 ROA131157:ROB131157 RXW131157:RXX131157 SHS131157:SHT131157 SRO131157:SRP131157 TBK131157:TBL131157 TLG131157:TLH131157 TVC131157:TVD131157 UEY131157:UEZ131157 UOU131157:UOV131157 UYQ131157:UYR131157 VIM131157:VIN131157 VSI131157:VSJ131157 WCE131157:WCF131157 WMA131157:WMB131157 WVW131157:WVX131157 O196693:P196693 JK196693:JL196693 TG196693:TH196693 ADC196693:ADD196693 AMY196693:AMZ196693 AWU196693:AWV196693 BGQ196693:BGR196693 BQM196693:BQN196693 CAI196693:CAJ196693 CKE196693:CKF196693 CUA196693:CUB196693 DDW196693:DDX196693 DNS196693:DNT196693 DXO196693:DXP196693 EHK196693:EHL196693 ERG196693:ERH196693 FBC196693:FBD196693 FKY196693:FKZ196693 FUU196693:FUV196693 GEQ196693:GER196693 GOM196693:GON196693 GYI196693:GYJ196693 HIE196693:HIF196693 HSA196693:HSB196693 IBW196693:IBX196693 ILS196693:ILT196693 IVO196693:IVP196693 JFK196693:JFL196693 JPG196693:JPH196693 JZC196693:JZD196693 KIY196693:KIZ196693 KSU196693:KSV196693 LCQ196693:LCR196693 LMM196693:LMN196693 LWI196693:LWJ196693 MGE196693:MGF196693 MQA196693:MQB196693 MZW196693:MZX196693 NJS196693:NJT196693 NTO196693:NTP196693 ODK196693:ODL196693 ONG196693:ONH196693 OXC196693:OXD196693 PGY196693:PGZ196693 PQU196693:PQV196693 QAQ196693:QAR196693 QKM196693:QKN196693 QUI196693:QUJ196693 REE196693:REF196693 ROA196693:ROB196693 RXW196693:RXX196693 SHS196693:SHT196693 SRO196693:SRP196693 TBK196693:TBL196693 TLG196693:TLH196693 TVC196693:TVD196693 UEY196693:UEZ196693 UOU196693:UOV196693 UYQ196693:UYR196693 VIM196693:VIN196693 VSI196693:VSJ196693 WCE196693:WCF196693 WMA196693:WMB196693 WVW196693:WVX196693 O262229:P262229 JK262229:JL262229 TG262229:TH262229 ADC262229:ADD262229 AMY262229:AMZ262229 AWU262229:AWV262229 BGQ262229:BGR262229 BQM262229:BQN262229 CAI262229:CAJ262229 CKE262229:CKF262229 CUA262229:CUB262229 DDW262229:DDX262229 DNS262229:DNT262229 DXO262229:DXP262229 EHK262229:EHL262229 ERG262229:ERH262229 FBC262229:FBD262229 FKY262229:FKZ262229 FUU262229:FUV262229 GEQ262229:GER262229 GOM262229:GON262229 GYI262229:GYJ262229 HIE262229:HIF262229 HSA262229:HSB262229 IBW262229:IBX262229 ILS262229:ILT262229 IVO262229:IVP262229 JFK262229:JFL262229 JPG262229:JPH262229 JZC262229:JZD262229 KIY262229:KIZ262229 KSU262229:KSV262229 LCQ262229:LCR262229 LMM262229:LMN262229 LWI262229:LWJ262229 MGE262229:MGF262229 MQA262229:MQB262229 MZW262229:MZX262229 NJS262229:NJT262229 NTO262229:NTP262229 ODK262229:ODL262229 ONG262229:ONH262229 OXC262229:OXD262229 PGY262229:PGZ262229 PQU262229:PQV262229 QAQ262229:QAR262229 QKM262229:QKN262229 QUI262229:QUJ262229 REE262229:REF262229 ROA262229:ROB262229 RXW262229:RXX262229 SHS262229:SHT262229 SRO262229:SRP262229 TBK262229:TBL262229 TLG262229:TLH262229 TVC262229:TVD262229 UEY262229:UEZ262229 UOU262229:UOV262229 UYQ262229:UYR262229 VIM262229:VIN262229 VSI262229:VSJ262229 WCE262229:WCF262229 WMA262229:WMB262229 WVW262229:WVX262229 O327765:P327765 JK327765:JL327765 TG327765:TH327765 ADC327765:ADD327765 AMY327765:AMZ327765 AWU327765:AWV327765 BGQ327765:BGR327765 BQM327765:BQN327765 CAI327765:CAJ327765 CKE327765:CKF327765 CUA327765:CUB327765 DDW327765:DDX327765 DNS327765:DNT327765 DXO327765:DXP327765 EHK327765:EHL327765 ERG327765:ERH327765 FBC327765:FBD327765 FKY327765:FKZ327765 FUU327765:FUV327765 GEQ327765:GER327765 GOM327765:GON327765 GYI327765:GYJ327765 HIE327765:HIF327765 HSA327765:HSB327765 IBW327765:IBX327765 ILS327765:ILT327765 IVO327765:IVP327765 JFK327765:JFL327765 JPG327765:JPH327765 JZC327765:JZD327765 KIY327765:KIZ327765 KSU327765:KSV327765 LCQ327765:LCR327765 LMM327765:LMN327765 LWI327765:LWJ327765 MGE327765:MGF327765 MQA327765:MQB327765 MZW327765:MZX327765 NJS327765:NJT327765 NTO327765:NTP327765 ODK327765:ODL327765 ONG327765:ONH327765 OXC327765:OXD327765 PGY327765:PGZ327765 PQU327765:PQV327765 QAQ327765:QAR327765 QKM327765:QKN327765 QUI327765:QUJ327765 REE327765:REF327765 ROA327765:ROB327765 RXW327765:RXX327765 SHS327765:SHT327765 SRO327765:SRP327765 TBK327765:TBL327765 TLG327765:TLH327765 TVC327765:TVD327765 UEY327765:UEZ327765 UOU327765:UOV327765 UYQ327765:UYR327765 VIM327765:VIN327765 VSI327765:VSJ327765 WCE327765:WCF327765 WMA327765:WMB327765 WVW327765:WVX327765 O393301:P393301 JK393301:JL393301 TG393301:TH393301 ADC393301:ADD393301 AMY393301:AMZ393301 AWU393301:AWV393301 BGQ393301:BGR393301 BQM393301:BQN393301 CAI393301:CAJ393301 CKE393301:CKF393301 CUA393301:CUB393301 DDW393301:DDX393301 DNS393301:DNT393301 DXO393301:DXP393301 EHK393301:EHL393301 ERG393301:ERH393301 FBC393301:FBD393301 FKY393301:FKZ393301 FUU393301:FUV393301 GEQ393301:GER393301 GOM393301:GON393301 GYI393301:GYJ393301 HIE393301:HIF393301 HSA393301:HSB393301 IBW393301:IBX393301 ILS393301:ILT393301 IVO393301:IVP393301 JFK393301:JFL393301 JPG393301:JPH393301 JZC393301:JZD393301 KIY393301:KIZ393301 KSU393301:KSV393301 LCQ393301:LCR393301 LMM393301:LMN393301 LWI393301:LWJ393301 MGE393301:MGF393301 MQA393301:MQB393301 MZW393301:MZX393301 NJS393301:NJT393301 NTO393301:NTP393301 ODK393301:ODL393301 ONG393301:ONH393301 OXC393301:OXD393301 PGY393301:PGZ393301 PQU393301:PQV393301 QAQ393301:QAR393301 QKM393301:QKN393301 QUI393301:QUJ393301 REE393301:REF393301 ROA393301:ROB393301 RXW393301:RXX393301 SHS393301:SHT393301 SRO393301:SRP393301 TBK393301:TBL393301 TLG393301:TLH393301 TVC393301:TVD393301 UEY393301:UEZ393301 UOU393301:UOV393301 UYQ393301:UYR393301 VIM393301:VIN393301 VSI393301:VSJ393301 WCE393301:WCF393301 WMA393301:WMB393301 WVW393301:WVX393301 O458837:P458837 JK458837:JL458837 TG458837:TH458837 ADC458837:ADD458837 AMY458837:AMZ458837 AWU458837:AWV458837 BGQ458837:BGR458837 BQM458837:BQN458837 CAI458837:CAJ458837 CKE458837:CKF458837 CUA458837:CUB458837 DDW458837:DDX458837 DNS458837:DNT458837 DXO458837:DXP458837 EHK458837:EHL458837 ERG458837:ERH458837 FBC458837:FBD458837 FKY458837:FKZ458837 FUU458837:FUV458837 GEQ458837:GER458837 GOM458837:GON458837 GYI458837:GYJ458837 HIE458837:HIF458837 HSA458837:HSB458837 IBW458837:IBX458837 ILS458837:ILT458837 IVO458837:IVP458837 JFK458837:JFL458837 JPG458837:JPH458837 JZC458837:JZD458837 KIY458837:KIZ458837 KSU458837:KSV458837 LCQ458837:LCR458837 LMM458837:LMN458837 LWI458837:LWJ458837 MGE458837:MGF458837 MQA458837:MQB458837 MZW458837:MZX458837 NJS458837:NJT458837 NTO458837:NTP458837 ODK458837:ODL458837 ONG458837:ONH458837 OXC458837:OXD458837 PGY458837:PGZ458837 PQU458837:PQV458837 QAQ458837:QAR458837 QKM458837:QKN458837 QUI458837:QUJ458837 REE458837:REF458837 ROA458837:ROB458837 RXW458837:RXX458837 SHS458837:SHT458837 SRO458837:SRP458837 TBK458837:TBL458837 TLG458837:TLH458837 TVC458837:TVD458837 UEY458837:UEZ458837 UOU458837:UOV458837 UYQ458837:UYR458837 VIM458837:VIN458837 VSI458837:VSJ458837 WCE458837:WCF458837 WMA458837:WMB458837 WVW458837:WVX458837 O524373:P524373 JK524373:JL524373 TG524373:TH524373 ADC524373:ADD524373 AMY524373:AMZ524373 AWU524373:AWV524373 BGQ524373:BGR524373 BQM524373:BQN524373 CAI524373:CAJ524373 CKE524373:CKF524373 CUA524373:CUB524373 DDW524373:DDX524373 DNS524373:DNT524373 DXO524373:DXP524373 EHK524373:EHL524373 ERG524373:ERH524373 FBC524373:FBD524373 FKY524373:FKZ524373 FUU524373:FUV524373 GEQ524373:GER524373 GOM524373:GON524373 GYI524373:GYJ524373 HIE524373:HIF524373 HSA524373:HSB524373 IBW524373:IBX524373 ILS524373:ILT524373 IVO524373:IVP524373 JFK524373:JFL524373 JPG524373:JPH524373 JZC524373:JZD524373 KIY524373:KIZ524373 KSU524373:KSV524373 LCQ524373:LCR524373 LMM524373:LMN524373 LWI524373:LWJ524373 MGE524373:MGF524373 MQA524373:MQB524373 MZW524373:MZX524373 NJS524373:NJT524373 NTO524373:NTP524373 ODK524373:ODL524373 ONG524373:ONH524373 OXC524373:OXD524373 PGY524373:PGZ524373 PQU524373:PQV524373 QAQ524373:QAR524373 QKM524373:QKN524373 QUI524373:QUJ524373 REE524373:REF524373 ROA524373:ROB524373 RXW524373:RXX524373 SHS524373:SHT524373 SRO524373:SRP524373 TBK524373:TBL524373 TLG524373:TLH524373 TVC524373:TVD524373 UEY524373:UEZ524373 UOU524373:UOV524373 UYQ524373:UYR524373 VIM524373:VIN524373 VSI524373:VSJ524373 WCE524373:WCF524373 WMA524373:WMB524373 WVW524373:WVX524373 O589909:P589909 JK589909:JL589909 TG589909:TH589909 ADC589909:ADD589909 AMY589909:AMZ589909 AWU589909:AWV589909 BGQ589909:BGR589909 BQM589909:BQN589909 CAI589909:CAJ589909 CKE589909:CKF589909 CUA589909:CUB589909 DDW589909:DDX589909 DNS589909:DNT589909 DXO589909:DXP589909 EHK589909:EHL589909 ERG589909:ERH589909 FBC589909:FBD589909 FKY589909:FKZ589909 FUU589909:FUV589909 GEQ589909:GER589909 GOM589909:GON589909 GYI589909:GYJ589909 HIE589909:HIF589909 HSA589909:HSB589909 IBW589909:IBX589909 ILS589909:ILT589909 IVO589909:IVP589909 JFK589909:JFL589909 JPG589909:JPH589909 JZC589909:JZD589909 KIY589909:KIZ589909 KSU589909:KSV589909 LCQ589909:LCR589909 LMM589909:LMN589909 LWI589909:LWJ589909 MGE589909:MGF589909 MQA589909:MQB589909 MZW589909:MZX589909 NJS589909:NJT589909 NTO589909:NTP589909 ODK589909:ODL589909 ONG589909:ONH589909 OXC589909:OXD589909 PGY589909:PGZ589909 PQU589909:PQV589909 QAQ589909:QAR589909 QKM589909:QKN589909 QUI589909:QUJ589909 REE589909:REF589909 ROA589909:ROB589909 RXW589909:RXX589909 SHS589909:SHT589909 SRO589909:SRP589909 TBK589909:TBL589909 TLG589909:TLH589909 TVC589909:TVD589909 UEY589909:UEZ589909 UOU589909:UOV589909 UYQ589909:UYR589909 VIM589909:VIN589909 VSI589909:VSJ589909 WCE589909:WCF589909 WMA589909:WMB589909 WVW589909:WVX589909 O655445:P655445 JK655445:JL655445 TG655445:TH655445 ADC655445:ADD655445 AMY655445:AMZ655445 AWU655445:AWV655445 BGQ655445:BGR655445 BQM655445:BQN655445 CAI655445:CAJ655445 CKE655445:CKF655445 CUA655445:CUB655445 DDW655445:DDX655445 DNS655445:DNT655445 DXO655445:DXP655445 EHK655445:EHL655445 ERG655445:ERH655445 FBC655445:FBD655445 FKY655445:FKZ655445 FUU655445:FUV655445 GEQ655445:GER655445 GOM655445:GON655445 GYI655445:GYJ655445 HIE655445:HIF655445 HSA655445:HSB655445 IBW655445:IBX655445 ILS655445:ILT655445 IVO655445:IVP655445 JFK655445:JFL655445 JPG655445:JPH655445 JZC655445:JZD655445 KIY655445:KIZ655445 KSU655445:KSV655445 LCQ655445:LCR655445 LMM655445:LMN655445 LWI655445:LWJ655445 MGE655445:MGF655445 MQA655445:MQB655445 MZW655445:MZX655445 NJS655445:NJT655445 NTO655445:NTP655445 ODK655445:ODL655445 ONG655445:ONH655445 OXC655445:OXD655445 PGY655445:PGZ655445 PQU655445:PQV655445 QAQ655445:QAR655445 QKM655445:QKN655445 QUI655445:QUJ655445 REE655445:REF655445 ROA655445:ROB655445 RXW655445:RXX655445 SHS655445:SHT655445 SRO655445:SRP655445 TBK655445:TBL655445 TLG655445:TLH655445 TVC655445:TVD655445 UEY655445:UEZ655445 UOU655445:UOV655445 UYQ655445:UYR655445 VIM655445:VIN655445 VSI655445:VSJ655445 WCE655445:WCF655445 WMA655445:WMB655445 WVW655445:WVX655445 O720981:P720981 JK720981:JL720981 TG720981:TH720981 ADC720981:ADD720981 AMY720981:AMZ720981 AWU720981:AWV720981 BGQ720981:BGR720981 BQM720981:BQN720981 CAI720981:CAJ720981 CKE720981:CKF720981 CUA720981:CUB720981 DDW720981:DDX720981 DNS720981:DNT720981 DXO720981:DXP720981 EHK720981:EHL720981 ERG720981:ERH720981 FBC720981:FBD720981 FKY720981:FKZ720981 FUU720981:FUV720981 GEQ720981:GER720981 GOM720981:GON720981 GYI720981:GYJ720981 HIE720981:HIF720981 HSA720981:HSB720981 IBW720981:IBX720981 ILS720981:ILT720981 IVO720981:IVP720981 JFK720981:JFL720981 JPG720981:JPH720981 JZC720981:JZD720981 KIY720981:KIZ720981 KSU720981:KSV720981 LCQ720981:LCR720981 LMM720981:LMN720981 LWI720981:LWJ720981 MGE720981:MGF720981 MQA720981:MQB720981 MZW720981:MZX720981 NJS720981:NJT720981 NTO720981:NTP720981 ODK720981:ODL720981 ONG720981:ONH720981 OXC720981:OXD720981 PGY720981:PGZ720981 PQU720981:PQV720981 QAQ720981:QAR720981 QKM720981:QKN720981 QUI720981:QUJ720981 REE720981:REF720981 ROA720981:ROB720981 RXW720981:RXX720981 SHS720981:SHT720981 SRO720981:SRP720981 TBK720981:TBL720981 TLG720981:TLH720981 TVC720981:TVD720981 UEY720981:UEZ720981 UOU720981:UOV720981 UYQ720981:UYR720981 VIM720981:VIN720981 VSI720981:VSJ720981 WCE720981:WCF720981 WMA720981:WMB720981 WVW720981:WVX720981 O786517:P786517 JK786517:JL786517 TG786517:TH786517 ADC786517:ADD786517 AMY786517:AMZ786517 AWU786517:AWV786517 BGQ786517:BGR786517 BQM786517:BQN786517 CAI786517:CAJ786517 CKE786517:CKF786517 CUA786517:CUB786517 DDW786517:DDX786517 DNS786517:DNT786517 DXO786517:DXP786517 EHK786517:EHL786517 ERG786517:ERH786517 FBC786517:FBD786517 FKY786517:FKZ786517 FUU786517:FUV786517 GEQ786517:GER786517 GOM786517:GON786517 GYI786517:GYJ786517 HIE786517:HIF786517 HSA786517:HSB786517 IBW786517:IBX786517 ILS786517:ILT786517 IVO786517:IVP786517 JFK786517:JFL786517 JPG786517:JPH786517 JZC786517:JZD786517 KIY786517:KIZ786517 KSU786517:KSV786517 LCQ786517:LCR786517 LMM786517:LMN786517 LWI786517:LWJ786517 MGE786517:MGF786517 MQA786517:MQB786517 MZW786517:MZX786517 NJS786517:NJT786517 NTO786517:NTP786517 ODK786517:ODL786517 ONG786517:ONH786517 OXC786517:OXD786517 PGY786517:PGZ786517 PQU786517:PQV786517 QAQ786517:QAR786517 QKM786517:QKN786517 QUI786517:QUJ786517 REE786517:REF786517 ROA786517:ROB786517 RXW786517:RXX786517 SHS786517:SHT786517 SRO786517:SRP786517 TBK786517:TBL786517 TLG786517:TLH786517 TVC786517:TVD786517 UEY786517:UEZ786517 UOU786517:UOV786517 UYQ786517:UYR786517 VIM786517:VIN786517 VSI786517:VSJ786517 WCE786517:WCF786517 WMA786517:WMB786517 WVW786517:WVX786517 O852053:P852053 JK852053:JL852053 TG852053:TH852053 ADC852053:ADD852053 AMY852053:AMZ852053 AWU852053:AWV852053 BGQ852053:BGR852053 BQM852053:BQN852053 CAI852053:CAJ852053 CKE852053:CKF852053 CUA852053:CUB852053 DDW852053:DDX852053 DNS852053:DNT852053 DXO852053:DXP852053 EHK852053:EHL852053 ERG852053:ERH852053 FBC852053:FBD852053 FKY852053:FKZ852053 FUU852053:FUV852053 GEQ852053:GER852053 GOM852053:GON852053 GYI852053:GYJ852053 HIE852053:HIF852053 HSA852053:HSB852053 IBW852053:IBX852053 ILS852053:ILT852053 IVO852053:IVP852053 JFK852053:JFL852053 JPG852053:JPH852053 JZC852053:JZD852053 KIY852053:KIZ852053 KSU852053:KSV852053 LCQ852053:LCR852053 LMM852053:LMN852053 LWI852053:LWJ852053 MGE852053:MGF852053 MQA852053:MQB852053 MZW852053:MZX852053 NJS852053:NJT852053 NTO852053:NTP852053 ODK852053:ODL852053 ONG852053:ONH852053 OXC852053:OXD852053 PGY852053:PGZ852053 PQU852053:PQV852053 QAQ852053:QAR852053 QKM852053:QKN852053 QUI852053:QUJ852053 REE852053:REF852053 ROA852053:ROB852053 RXW852053:RXX852053 SHS852053:SHT852053 SRO852053:SRP852053 TBK852053:TBL852053 TLG852053:TLH852053 TVC852053:TVD852053 UEY852053:UEZ852053 UOU852053:UOV852053 UYQ852053:UYR852053 VIM852053:VIN852053 VSI852053:VSJ852053 WCE852053:WCF852053 WMA852053:WMB852053 WVW852053:WVX852053 O917589:P917589 JK917589:JL917589 TG917589:TH917589 ADC917589:ADD917589 AMY917589:AMZ917589 AWU917589:AWV917589 BGQ917589:BGR917589 BQM917589:BQN917589 CAI917589:CAJ917589 CKE917589:CKF917589 CUA917589:CUB917589 DDW917589:DDX917589 DNS917589:DNT917589 DXO917589:DXP917589 EHK917589:EHL917589 ERG917589:ERH917589 FBC917589:FBD917589 FKY917589:FKZ917589 FUU917589:FUV917589 GEQ917589:GER917589 GOM917589:GON917589 GYI917589:GYJ917589 HIE917589:HIF917589 HSA917589:HSB917589 IBW917589:IBX917589 ILS917589:ILT917589 IVO917589:IVP917589 JFK917589:JFL917589 JPG917589:JPH917589 JZC917589:JZD917589 KIY917589:KIZ917589 KSU917589:KSV917589 LCQ917589:LCR917589 LMM917589:LMN917589 LWI917589:LWJ917589 MGE917589:MGF917589 MQA917589:MQB917589 MZW917589:MZX917589 NJS917589:NJT917589 NTO917589:NTP917589 ODK917589:ODL917589 ONG917589:ONH917589 OXC917589:OXD917589 PGY917589:PGZ917589 PQU917589:PQV917589 QAQ917589:QAR917589 QKM917589:QKN917589 QUI917589:QUJ917589 REE917589:REF917589 ROA917589:ROB917589 RXW917589:RXX917589 SHS917589:SHT917589 SRO917589:SRP917589 TBK917589:TBL917589 TLG917589:TLH917589 TVC917589:TVD917589 UEY917589:UEZ917589 UOU917589:UOV917589 UYQ917589:UYR917589 VIM917589:VIN917589 VSI917589:VSJ917589 WCE917589:WCF917589 WMA917589:WMB917589 WVW917589:WVX917589 O983125:P983125 JK983125:JL983125 TG983125:TH983125 ADC983125:ADD983125 AMY983125:AMZ983125 AWU983125:AWV983125 BGQ983125:BGR983125 BQM983125:BQN983125 CAI983125:CAJ983125 CKE983125:CKF983125 CUA983125:CUB983125 DDW983125:DDX983125 DNS983125:DNT983125 DXO983125:DXP983125 EHK983125:EHL983125 ERG983125:ERH983125 FBC983125:FBD983125 FKY983125:FKZ983125 FUU983125:FUV983125 GEQ983125:GER983125 GOM983125:GON983125 GYI983125:GYJ983125 HIE983125:HIF983125 HSA983125:HSB983125 IBW983125:IBX983125 ILS983125:ILT983125 IVO983125:IVP983125 JFK983125:JFL983125 JPG983125:JPH983125 JZC983125:JZD983125 KIY983125:KIZ983125 KSU983125:KSV983125 LCQ983125:LCR983125 LMM983125:LMN983125 LWI983125:LWJ983125 MGE983125:MGF983125 MQA983125:MQB983125 MZW983125:MZX983125 NJS983125:NJT983125 NTO983125:NTP983125 ODK983125:ODL983125 ONG983125:ONH983125 OXC983125:OXD983125 PGY983125:PGZ983125 PQU983125:PQV983125 QAQ983125:QAR983125 QKM983125:QKN983125 QUI983125:QUJ983125 REE983125:REF983125 ROA983125:ROB983125 RXW983125:RXX983125 SHS983125:SHT983125 SRO983125:SRP983125 TBK983125:TBL983125 TLG983125:TLH983125 TVC983125:TVD983125 UEY983125:UEZ983125 UOU983125:UOV983125 UYQ983125:UYR983125 VIM983125:VIN983125 VSI983125:VSJ983125 WCE983125:WCF983125 WMA983125:WMB983125 WVW983125:WVX983125">
      <formula1>#REF!</formula1>
    </dataValidation>
    <dataValidation type="list" allowBlank="1" showInputMessage="1" showErrorMessage="1" sqref="WVN983125 JA14:JA85 SW14:SW85 ACS14:ACS85 AMO14:AMO85 AWK14:AWK85 BGG14:BGG85 BQC14:BQC85 BZY14:BZY85 CJU14:CJU85 CTQ14:CTQ85 DDM14:DDM85 DNI14:DNI85 DXE14:DXE85 EHA14:EHA85 EQW14:EQW85 FAS14:FAS85 FKO14:FKO85 FUK14:FUK85 GEG14:GEG85 GOC14:GOC85 GXY14:GXY85 HHU14:HHU85 HRQ14:HRQ85 IBM14:IBM85 ILI14:ILI85 IVE14:IVE85 JFA14:JFA85 JOW14:JOW85 JYS14:JYS85 KIO14:KIO85 KSK14:KSK85 LCG14:LCG85 LMC14:LMC85 LVY14:LVY85 MFU14:MFU85 MPQ14:MPQ85 MZM14:MZM85 NJI14:NJI85 NTE14:NTE85 ODA14:ODA85 OMW14:OMW85 OWS14:OWS85 PGO14:PGO85 PQK14:PQK85 QAG14:QAG85 QKC14:QKC85 QTY14:QTY85 RDU14:RDU85 RNQ14:RNQ85 RXM14:RXM85 SHI14:SHI85 SRE14:SRE85 TBA14:TBA85 TKW14:TKW85 TUS14:TUS85 UEO14:UEO85 UOK14:UOK85 UYG14:UYG85 VIC14:VIC85 VRY14:VRY85 WBU14:WBU85 WLQ14:WLQ85 WVM14:WVM85 E65550:E65621 JA65550:JA65621 SW65550:SW65621 ACS65550:ACS65621 AMO65550:AMO65621 AWK65550:AWK65621 BGG65550:BGG65621 BQC65550:BQC65621 BZY65550:BZY65621 CJU65550:CJU65621 CTQ65550:CTQ65621 DDM65550:DDM65621 DNI65550:DNI65621 DXE65550:DXE65621 EHA65550:EHA65621 EQW65550:EQW65621 FAS65550:FAS65621 FKO65550:FKO65621 FUK65550:FUK65621 GEG65550:GEG65621 GOC65550:GOC65621 GXY65550:GXY65621 HHU65550:HHU65621 HRQ65550:HRQ65621 IBM65550:IBM65621 ILI65550:ILI65621 IVE65550:IVE65621 JFA65550:JFA65621 JOW65550:JOW65621 JYS65550:JYS65621 KIO65550:KIO65621 KSK65550:KSK65621 LCG65550:LCG65621 LMC65550:LMC65621 LVY65550:LVY65621 MFU65550:MFU65621 MPQ65550:MPQ65621 MZM65550:MZM65621 NJI65550:NJI65621 NTE65550:NTE65621 ODA65550:ODA65621 OMW65550:OMW65621 OWS65550:OWS65621 PGO65550:PGO65621 PQK65550:PQK65621 QAG65550:QAG65621 QKC65550:QKC65621 QTY65550:QTY65621 RDU65550:RDU65621 RNQ65550:RNQ65621 RXM65550:RXM65621 SHI65550:SHI65621 SRE65550:SRE65621 TBA65550:TBA65621 TKW65550:TKW65621 TUS65550:TUS65621 UEO65550:UEO65621 UOK65550:UOK65621 UYG65550:UYG65621 VIC65550:VIC65621 VRY65550:VRY65621 WBU65550:WBU65621 WLQ65550:WLQ65621 WVM65550:WVM65621 E131086:E131157 JA131086:JA131157 SW131086:SW131157 ACS131086:ACS131157 AMO131086:AMO131157 AWK131086:AWK131157 BGG131086:BGG131157 BQC131086:BQC131157 BZY131086:BZY131157 CJU131086:CJU131157 CTQ131086:CTQ131157 DDM131086:DDM131157 DNI131086:DNI131157 DXE131086:DXE131157 EHA131086:EHA131157 EQW131086:EQW131157 FAS131086:FAS131157 FKO131086:FKO131157 FUK131086:FUK131157 GEG131086:GEG131157 GOC131086:GOC131157 GXY131086:GXY131157 HHU131086:HHU131157 HRQ131086:HRQ131157 IBM131086:IBM131157 ILI131086:ILI131157 IVE131086:IVE131157 JFA131086:JFA131157 JOW131086:JOW131157 JYS131086:JYS131157 KIO131086:KIO131157 KSK131086:KSK131157 LCG131086:LCG131157 LMC131086:LMC131157 LVY131086:LVY131157 MFU131086:MFU131157 MPQ131086:MPQ131157 MZM131086:MZM131157 NJI131086:NJI131157 NTE131086:NTE131157 ODA131086:ODA131157 OMW131086:OMW131157 OWS131086:OWS131157 PGO131086:PGO131157 PQK131086:PQK131157 QAG131086:QAG131157 QKC131086:QKC131157 QTY131086:QTY131157 RDU131086:RDU131157 RNQ131086:RNQ131157 RXM131086:RXM131157 SHI131086:SHI131157 SRE131086:SRE131157 TBA131086:TBA131157 TKW131086:TKW131157 TUS131086:TUS131157 UEO131086:UEO131157 UOK131086:UOK131157 UYG131086:UYG131157 VIC131086:VIC131157 VRY131086:VRY131157 WBU131086:WBU131157 WLQ131086:WLQ131157 WVM131086:WVM131157 E196622:E196693 JA196622:JA196693 SW196622:SW196693 ACS196622:ACS196693 AMO196622:AMO196693 AWK196622:AWK196693 BGG196622:BGG196693 BQC196622:BQC196693 BZY196622:BZY196693 CJU196622:CJU196693 CTQ196622:CTQ196693 DDM196622:DDM196693 DNI196622:DNI196693 DXE196622:DXE196693 EHA196622:EHA196693 EQW196622:EQW196693 FAS196622:FAS196693 FKO196622:FKO196693 FUK196622:FUK196693 GEG196622:GEG196693 GOC196622:GOC196693 GXY196622:GXY196693 HHU196622:HHU196693 HRQ196622:HRQ196693 IBM196622:IBM196693 ILI196622:ILI196693 IVE196622:IVE196693 JFA196622:JFA196693 JOW196622:JOW196693 JYS196622:JYS196693 KIO196622:KIO196693 KSK196622:KSK196693 LCG196622:LCG196693 LMC196622:LMC196693 LVY196622:LVY196693 MFU196622:MFU196693 MPQ196622:MPQ196693 MZM196622:MZM196693 NJI196622:NJI196693 NTE196622:NTE196693 ODA196622:ODA196693 OMW196622:OMW196693 OWS196622:OWS196693 PGO196622:PGO196693 PQK196622:PQK196693 QAG196622:QAG196693 QKC196622:QKC196693 QTY196622:QTY196693 RDU196622:RDU196693 RNQ196622:RNQ196693 RXM196622:RXM196693 SHI196622:SHI196693 SRE196622:SRE196693 TBA196622:TBA196693 TKW196622:TKW196693 TUS196622:TUS196693 UEO196622:UEO196693 UOK196622:UOK196693 UYG196622:UYG196693 VIC196622:VIC196693 VRY196622:VRY196693 WBU196622:WBU196693 WLQ196622:WLQ196693 WVM196622:WVM196693 E262158:E262229 JA262158:JA262229 SW262158:SW262229 ACS262158:ACS262229 AMO262158:AMO262229 AWK262158:AWK262229 BGG262158:BGG262229 BQC262158:BQC262229 BZY262158:BZY262229 CJU262158:CJU262229 CTQ262158:CTQ262229 DDM262158:DDM262229 DNI262158:DNI262229 DXE262158:DXE262229 EHA262158:EHA262229 EQW262158:EQW262229 FAS262158:FAS262229 FKO262158:FKO262229 FUK262158:FUK262229 GEG262158:GEG262229 GOC262158:GOC262229 GXY262158:GXY262229 HHU262158:HHU262229 HRQ262158:HRQ262229 IBM262158:IBM262229 ILI262158:ILI262229 IVE262158:IVE262229 JFA262158:JFA262229 JOW262158:JOW262229 JYS262158:JYS262229 KIO262158:KIO262229 KSK262158:KSK262229 LCG262158:LCG262229 LMC262158:LMC262229 LVY262158:LVY262229 MFU262158:MFU262229 MPQ262158:MPQ262229 MZM262158:MZM262229 NJI262158:NJI262229 NTE262158:NTE262229 ODA262158:ODA262229 OMW262158:OMW262229 OWS262158:OWS262229 PGO262158:PGO262229 PQK262158:PQK262229 QAG262158:QAG262229 QKC262158:QKC262229 QTY262158:QTY262229 RDU262158:RDU262229 RNQ262158:RNQ262229 RXM262158:RXM262229 SHI262158:SHI262229 SRE262158:SRE262229 TBA262158:TBA262229 TKW262158:TKW262229 TUS262158:TUS262229 UEO262158:UEO262229 UOK262158:UOK262229 UYG262158:UYG262229 VIC262158:VIC262229 VRY262158:VRY262229 WBU262158:WBU262229 WLQ262158:WLQ262229 WVM262158:WVM262229 E327694:E327765 JA327694:JA327765 SW327694:SW327765 ACS327694:ACS327765 AMO327694:AMO327765 AWK327694:AWK327765 BGG327694:BGG327765 BQC327694:BQC327765 BZY327694:BZY327765 CJU327694:CJU327765 CTQ327694:CTQ327765 DDM327694:DDM327765 DNI327694:DNI327765 DXE327694:DXE327765 EHA327694:EHA327765 EQW327694:EQW327765 FAS327694:FAS327765 FKO327694:FKO327765 FUK327694:FUK327765 GEG327694:GEG327765 GOC327694:GOC327765 GXY327694:GXY327765 HHU327694:HHU327765 HRQ327694:HRQ327765 IBM327694:IBM327765 ILI327694:ILI327765 IVE327694:IVE327765 JFA327694:JFA327765 JOW327694:JOW327765 JYS327694:JYS327765 KIO327694:KIO327765 KSK327694:KSK327765 LCG327694:LCG327765 LMC327694:LMC327765 LVY327694:LVY327765 MFU327694:MFU327765 MPQ327694:MPQ327765 MZM327694:MZM327765 NJI327694:NJI327765 NTE327694:NTE327765 ODA327694:ODA327765 OMW327694:OMW327765 OWS327694:OWS327765 PGO327694:PGO327765 PQK327694:PQK327765 QAG327694:QAG327765 QKC327694:QKC327765 QTY327694:QTY327765 RDU327694:RDU327765 RNQ327694:RNQ327765 RXM327694:RXM327765 SHI327694:SHI327765 SRE327694:SRE327765 TBA327694:TBA327765 TKW327694:TKW327765 TUS327694:TUS327765 UEO327694:UEO327765 UOK327694:UOK327765 UYG327694:UYG327765 VIC327694:VIC327765 VRY327694:VRY327765 WBU327694:WBU327765 WLQ327694:WLQ327765 WVM327694:WVM327765 E393230:E393301 JA393230:JA393301 SW393230:SW393301 ACS393230:ACS393301 AMO393230:AMO393301 AWK393230:AWK393301 BGG393230:BGG393301 BQC393230:BQC393301 BZY393230:BZY393301 CJU393230:CJU393301 CTQ393230:CTQ393301 DDM393230:DDM393301 DNI393230:DNI393301 DXE393230:DXE393301 EHA393230:EHA393301 EQW393230:EQW393301 FAS393230:FAS393301 FKO393230:FKO393301 FUK393230:FUK393301 GEG393230:GEG393301 GOC393230:GOC393301 GXY393230:GXY393301 HHU393230:HHU393301 HRQ393230:HRQ393301 IBM393230:IBM393301 ILI393230:ILI393301 IVE393230:IVE393301 JFA393230:JFA393301 JOW393230:JOW393301 JYS393230:JYS393301 KIO393230:KIO393301 KSK393230:KSK393301 LCG393230:LCG393301 LMC393230:LMC393301 LVY393230:LVY393301 MFU393230:MFU393301 MPQ393230:MPQ393301 MZM393230:MZM393301 NJI393230:NJI393301 NTE393230:NTE393301 ODA393230:ODA393301 OMW393230:OMW393301 OWS393230:OWS393301 PGO393230:PGO393301 PQK393230:PQK393301 QAG393230:QAG393301 QKC393230:QKC393301 QTY393230:QTY393301 RDU393230:RDU393301 RNQ393230:RNQ393301 RXM393230:RXM393301 SHI393230:SHI393301 SRE393230:SRE393301 TBA393230:TBA393301 TKW393230:TKW393301 TUS393230:TUS393301 UEO393230:UEO393301 UOK393230:UOK393301 UYG393230:UYG393301 VIC393230:VIC393301 VRY393230:VRY393301 WBU393230:WBU393301 WLQ393230:WLQ393301 WVM393230:WVM393301 E458766:E458837 JA458766:JA458837 SW458766:SW458837 ACS458766:ACS458837 AMO458766:AMO458837 AWK458766:AWK458837 BGG458766:BGG458837 BQC458766:BQC458837 BZY458766:BZY458837 CJU458766:CJU458837 CTQ458766:CTQ458837 DDM458766:DDM458837 DNI458766:DNI458837 DXE458766:DXE458837 EHA458766:EHA458837 EQW458766:EQW458837 FAS458766:FAS458837 FKO458766:FKO458837 FUK458766:FUK458837 GEG458766:GEG458837 GOC458766:GOC458837 GXY458766:GXY458837 HHU458766:HHU458837 HRQ458766:HRQ458837 IBM458766:IBM458837 ILI458766:ILI458837 IVE458766:IVE458837 JFA458766:JFA458837 JOW458766:JOW458837 JYS458766:JYS458837 KIO458766:KIO458837 KSK458766:KSK458837 LCG458766:LCG458837 LMC458766:LMC458837 LVY458766:LVY458837 MFU458766:MFU458837 MPQ458766:MPQ458837 MZM458766:MZM458837 NJI458766:NJI458837 NTE458766:NTE458837 ODA458766:ODA458837 OMW458766:OMW458837 OWS458766:OWS458837 PGO458766:PGO458837 PQK458766:PQK458837 QAG458766:QAG458837 QKC458766:QKC458837 QTY458766:QTY458837 RDU458766:RDU458837 RNQ458766:RNQ458837 RXM458766:RXM458837 SHI458766:SHI458837 SRE458766:SRE458837 TBA458766:TBA458837 TKW458766:TKW458837 TUS458766:TUS458837 UEO458766:UEO458837 UOK458766:UOK458837 UYG458766:UYG458837 VIC458766:VIC458837 VRY458766:VRY458837 WBU458766:WBU458837 WLQ458766:WLQ458837 WVM458766:WVM458837 E524302:E524373 JA524302:JA524373 SW524302:SW524373 ACS524302:ACS524373 AMO524302:AMO524373 AWK524302:AWK524373 BGG524302:BGG524373 BQC524302:BQC524373 BZY524302:BZY524373 CJU524302:CJU524373 CTQ524302:CTQ524373 DDM524302:DDM524373 DNI524302:DNI524373 DXE524302:DXE524373 EHA524302:EHA524373 EQW524302:EQW524373 FAS524302:FAS524373 FKO524302:FKO524373 FUK524302:FUK524373 GEG524302:GEG524373 GOC524302:GOC524373 GXY524302:GXY524373 HHU524302:HHU524373 HRQ524302:HRQ524373 IBM524302:IBM524373 ILI524302:ILI524373 IVE524302:IVE524373 JFA524302:JFA524373 JOW524302:JOW524373 JYS524302:JYS524373 KIO524302:KIO524373 KSK524302:KSK524373 LCG524302:LCG524373 LMC524302:LMC524373 LVY524302:LVY524373 MFU524302:MFU524373 MPQ524302:MPQ524373 MZM524302:MZM524373 NJI524302:NJI524373 NTE524302:NTE524373 ODA524302:ODA524373 OMW524302:OMW524373 OWS524302:OWS524373 PGO524302:PGO524373 PQK524302:PQK524373 QAG524302:QAG524373 QKC524302:QKC524373 QTY524302:QTY524373 RDU524302:RDU524373 RNQ524302:RNQ524373 RXM524302:RXM524373 SHI524302:SHI524373 SRE524302:SRE524373 TBA524302:TBA524373 TKW524302:TKW524373 TUS524302:TUS524373 UEO524302:UEO524373 UOK524302:UOK524373 UYG524302:UYG524373 VIC524302:VIC524373 VRY524302:VRY524373 WBU524302:WBU524373 WLQ524302:WLQ524373 WVM524302:WVM524373 E589838:E589909 JA589838:JA589909 SW589838:SW589909 ACS589838:ACS589909 AMO589838:AMO589909 AWK589838:AWK589909 BGG589838:BGG589909 BQC589838:BQC589909 BZY589838:BZY589909 CJU589838:CJU589909 CTQ589838:CTQ589909 DDM589838:DDM589909 DNI589838:DNI589909 DXE589838:DXE589909 EHA589838:EHA589909 EQW589838:EQW589909 FAS589838:FAS589909 FKO589838:FKO589909 FUK589838:FUK589909 GEG589838:GEG589909 GOC589838:GOC589909 GXY589838:GXY589909 HHU589838:HHU589909 HRQ589838:HRQ589909 IBM589838:IBM589909 ILI589838:ILI589909 IVE589838:IVE589909 JFA589838:JFA589909 JOW589838:JOW589909 JYS589838:JYS589909 KIO589838:KIO589909 KSK589838:KSK589909 LCG589838:LCG589909 LMC589838:LMC589909 LVY589838:LVY589909 MFU589838:MFU589909 MPQ589838:MPQ589909 MZM589838:MZM589909 NJI589838:NJI589909 NTE589838:NTE589909 ODA589838:ODA589909 OMW589838:OMW589909 OWS589838:OWS589909 PGO589838:PGO589909 PQK589838:PQK589909 QAG589838:QAG589909 QKC589838:QKC589909 QTY589838:QTY589909 RDU589838:RDU589909 RNQ589838:RNQ589909 RXM589838:RXM589909 SHI589838:SHI589909 SRE589838:SRE589909 TBA589838:TBA589909 TKW589838:TKW589909 TUS589838:TUS589909 UEO589838:UEO589909 UOK589838:UOK589909 UYG589838:UYG589909 VIC589838:VIC589909 VRY589838:VRY589909 WBU589838:WBU589909 WLQ589838:WLQ589909 WVM589838:WVM589909 E655374:E655445 JA655374:JA655445 SW655374:SW655445 ACS655374:ACS655445 AMO655374:AMO655445 AWK655374:AWK655445 BGG655374:BGG655445 BQC655374:BQC655445 BZY655374:BZY655445 CJU655374:CJU655445 CTQ655374:CTQ655445 DDM655374:DDM655445 DNI655374:DNI655445 DXE655374:DXE655445 EHA655374:EHA655445 EQW655374:EQW655445 FAS655374:FAS655445 FKO655374:FKO655445 FUK655374:FUK655445 GEG655374:GEG655445 GOC655374:GOC655445 GXY655374:GXY655445 HHU655374:HHU655445 HRQ655374:HRQ655445 IBM655374:IBM655445 ILI655374:ILI655445 IVE655374:IVE655445 JFA655374:JFA655445 JOW655374:JOW655445 JYS655374:JYS655445 KIO655374:KIO655445 KSK655374:KSK655445 LCG655374:LCG655445 LMC655374:LMC655445 LVY655374:LVY655445 MFU655374:MFU655445 MPQ655374:MPQ655445 MZM655374:MZM655445 NJI655374:NJI655445 NTE655374:NTE655445 ODA655374:ODA655445 OMW655374:OMW655445 OWS655374:OWS655445 PGO655374:PGO655445 PQK655374:PQK655445 QAG655374:QAG655445 QKC655374:QKC655445 QTY655374:QTY655445 RDU655374:RDU655445 RNQ655374:RNQ655445 RXM655374:RXM655445 SHI655374:SHI655445 SRE655374:SRE655445 TBA655374:TBA655445 TKW655374:TKW655445 TUS655374:TUS655445 UEO655374:UEO655445 UOK655374:UOK655445 UYG655374:UYG655445 VIC655374:VIC655445 VRY655374:VRY655445 WBU655374:WBU655445 WLQ655374:WLQ655445 WVM655374:WVM655445 E720910:E720981 JA720910:JA720981 SW720910:SW720981 ACS720910:ACS720981 AMO720910:AMO720981 AWK720910:AWK720981 BGG720910:BGG720981 BQC720910:BQC720981 BZY720910:BZY720981 CJU720910:CJU720981 CTQ720910:CTQ720981 DDM720910:DDM720981 DNI720910:DNI720981 DXE720910:DXE720981 EHA720910:EHA720981 EQW720910:EQW720981 FAS720910:FAS720981 FKO720910:FKO720981 FUK720910:FUK720981 GEG720910:GEG720981 GOC720910:GOC720981 GXY720910:GXY720981 HHU720910:HHU720981 HRQ720910:HRQ720981 IBM720910:IBM720981 ILI720910:ILI720981 IVE720910:IVE720981 JFA720910:JFA720981 JOW720910:JOW720981 JYS720910:JYS720981 KIO720910:KIO720981 KSK720910:KSK720981 LCG720910:LCG720981 LMC720910:LMC720981 LVY720910:LVY720981 MFU720910:MFU720981 MPQ720910:MPQ720981 MZM720910:MZM720981 NJI720910:NJI720981 NTE720910:NTE720981 ODA720910:ODA720981 OMW720910:OMW720981 OWS720910:OWS720981 PGO720910:PGO720981 PQK720910:PQK720981 QAG720910:QAG720981 QKC720910:QKC720981 QTY720910:QTY720981 RDU720910:RDU720981 RNQ720910:RNQ720981 RXM720910:RXM720981 SHI720910:SHI720981 SRE720910:SRE720981 TBA720910:TBA720981 TKW720910:TKW720981 TUS720910:TUS720981 UEO720910:UEO720981 UOK720910:UOK720981 UYG720910:UYG720981 VIC720910:VIC720981 VRY720910:VRY720981 WBU720910:WBU720981 WLQ720910:WLQ720981 WVM720910:WVM720981 E786446:E786517 JA786446:JA786517 SW786446:SW786517 ACS786446:ACS786517 AMO786446:AMO786517 AWK786446:AWK786517 BGG786446:BGG786517 BQC786446:BQC786517 BZY786446:BZY786517 CJU786446:CJU786517 CTQ786446:CTQ786517 DDM786446:DDM786517 DNI786446:DNI786517 DXE786446:DXE786517 EHA786446:EHA786517 EQW786446:EQW786517 FAS786446:FAS786517 FKO786446:FKO786517 FUK786446:FUK786517 GEG786446:GEG786517 GOC786446:GOC786517 GXY786446:GXY786517 HHU786446:HHU786517 HRQ786446:HRQ786517 IBM786446:IBM786517 ILI786446:ILI786517 IVE786446:IVE786517 JFA786446:JFA786517 JOW786446:JOW786517 JYS786446:JYS786517 KIO786446:KIO786517 KSK786446:KSK786517 LCG786446:LCG786517 LMC786446:LMC786517 LVY786446:LVY786517 MFU786446:MFU786517 MPQ786446:MPQ786517 MZM786446:MZM786517 NJI786446:NJI786517 NTE786446:NTE786517 ODA786446:ODA786517 OMW786446:OMW786517 OWS786446:OWS786517 PGO786446:PGO786517 PQK786446:PQK786517 QAG786446:QAG786517 QKC786446:QKC786517 QTY786446:QTY786517 RDU786446:RDU786517 RNQ786446:RNQ786517 RXM786446:RXM786517 SHI786446:SHI786517 SRE786446:SRE786517 TBA786446:TBA786517 TKW786446:TKW786517 TUS786446:TUS786517 UEO786446:UEO786517 UOK786446:UOK786517 UYG786446:UYG786517 VIC786446:VIC786517 VRY786446:VRY786517 WBU786446:WBU786517 WLQ786446:WLQ786517 WVM786446:WVM786517 E851982:E852053 JA851982:JA852053 SW851982:SW852053 ACS851982:ACS852053 AMO851982:AMO852053 AWK851982:AWK852053 BGG851982:BGG852053 BQC851982:BQC852053 BZY851982:BZY852053 CJU851982:CJU852053 CTQ851982:CTQ852053 DDM851982:DDM852053 DNI851982:DNI852053 DXE851982:DXE852053 EHA851982:EHA852053 EQW851982:EQW852053 FAS851982:FAS852053 FKO851982:FKO852053 FUK851982:FUK852053 GEG851982:GEG852053 GOC851982:GOC852053 GXY851982:GXY852053 HHU851982:HHU852053 HRQ851982:HRQ852053 IBM851982:IBM852053 ILI851982:ILI852053 IVE851982:IVE852053 JFA851982:JFA852053 JOW851982:JOW852053 JYS851982:JYS852053 KIO851982:KIO852053 KSK851982:KSK852053 LCG851982:LCG852053 LMC851982:LMC852053 LVY851982:LVY852053 MFU851982:MFU852053 MPQ851982:MPQ852053 MZM851982:MZM852053 NJI851982:NJI852053 NTE851982:NTE852053 ODA851982:ODA852053 OMW851982:OMW852053 OWS851982:OWS852053 PGO851982:PGO852053 PQK851982:PQK852053 QAG851982:QAG852053 QKC851982:QKC852053 QTY851982:QTY852053 RDU851982:RDU852053 RNQ851982:RNQ852053 RXM851982:RXM852053 SHI851982:SHI852053 SRE851982:SRE852053 TBA851982:TBA852053 TKW851982:TKW852053 TUS851982:TUS852053 UEO851982:UEO852053 UOK851982:UOK852053 UYG851982:UYG852053 VIC851982:VIC852053 VRY851982:VRY852053 WBU851982:WBU852053 WLQ851982:WLQ852053 WVM851982:WVM852053 E917518:E917589 JA917518:JA917589 SW917518:SW917589 ACS917518:ACS917589 AMO917518:AMO917589 AWK917518:AWK917589 BGG917518:BGG917589 BQC917518:BQC917589 BZY917518:BZY917589 CJU917518:CJU917589 CTQ917518:CTQ917589 DDM917518:DDM917589 DNI917518:DNI917589 DXE917518:DXE917589 EHA917518:EHA917589 EQW917518:EQW917589 FAS917518:FAS917589 FKO917518:FKO917589 FUK917518:FUK917589 GEG917518:GEG917589 GOC917518:GOC917589 GXY917518:GXY917589 HHU917518:HHU917589 HRQ917518:HRQ917589 IBM917518:IBM917589 ILI917518:ILI917589 IVE917518:IVE917589 JFA917518:JFA917589 JOW917518:JOW917589 JYS917518:JYS917589 KIO917518:KIO917589 KSK917518:KSK917589 LCG917518:LCG917589 LMC917518:LMC917589 LVY917518:LVY917589 MFU917518:MFU917589 MPQ917518:MPQ917589 MZM917518:MZM917589 NJI917518:NJI917589 NTE917518:NTE917589 ODA917518:ODA917589 OMW917518:OMW917589 OWS917518:OWS917589 PGO917518:PGO917589 PQK917518:PQK917589 QAG917518:QAG917589 QKC917518:QKC917589 QTY917518:QTY917589 RDU917518:RDU917589 RNQ917518:RNQ917589 RXM917518:RXM917589 SHI917518:SHI917589 SRE917518:SRE917589 TBA917518:TBA917589 TKW917518:TKW917589 TUS917518:TUS917589 UEO917518:UEO917589 UOK917518:UOK917589 UYG917518:UYG917589 VIC917518:VIC917589 VRY917518:VRY917589 WBU917518:WBU917589 WLQ917518:WLQ917589 WVM917518:WVM917589 E983054:E983125 JA983054:JA983125 SW983054:SW983125 ACS983054:ACS983125 AMO983054:AMO983125 AWK983054:AWK983125 BGG983054:BGG983125 BQC983054:BQC983125 BZY983054:BZY983125 CJU983054:CJU983125 CTQ983054:CTQ983125 DDM983054:DDM983125 DNI983054:DNI983125 DXE983054:DXE983125 EHA983054:EHA983125 EQW983054:EQW983125 FAS983054:FAS983125 FKO983054:FKO983125 FUK983054:FUK983125 GEG983054:GEG983125 GOC983054:GOC983125 GXY983054:GXY983125 HHU983054:HHU983125 HRQ983054:HRQ983125 IBM983054:IBM983125 ILI983054:ILI983125 IVE983054:IVE983125 JFA983054:JFA983125 JOW983054:JOW983125 JYS983054:JYS983125 KIO983054:KIO983125 KSK983054:KSK983125 LCG983054:LCG983125 LMC983054:LMC983125 LVY983054:LVY983125 MFU983054:MFU983125 MPQ983054:MPQ983125 MZM983054:MZM983125 NJI983054:NJI983125 NTE983054:NTE983125 ODA983054:ODA983125 OMW983054:OMW983125 OWS983054:OWS983125 PGO983054:PGO983125 PQK983054:PQK983125 QAG983054:QAG983125 QKC983054:QKC983125 QTY983054:QTY983125 RDU983054:RDU983125 RNQ983054:RNQ983125 RXM983054:RXM983125 SHI983054:SHI983125 SRE983054:SRE983125 TBA983054:TBA983125 TKW983054:TKW983125 TUS983054:TUS983125 UEO983054:UEO983125 UOK983054:UOK983125 UYG983054:UYG983125 VIC983054:VIC983125 VRY983054:VRY983125 WBU983054:WBU983125 WLQ983054:WLQ983125 WVM983054:WVM983125 F85 JB85 SX85 ACT85 AMP85 AWL85 BGH85 BQD85 BZZ85 CJV85 CTR85 DDN85 DNJ85 DXF85 EHB85 EQX85 FAT85 FKP85 FUL85 GEH85 GOD85 GXZ85 HHV85 HRR85 IBN85 ILJ85 IVF85 JFB85 JOX85 JYT85 KIP85 KSL85 LCH85 LMD85 LVZ85 MFV85 MPR85 MZN85 NJJ85 NTF85 ODB85 OMX85 OWT85 PGP85 PQL85 QAH85 QKD85 QTZ85 RDV85 RNR85 RXN85 SHJ85 SRF85 TBB85 TKX85 TUT85 UEP85 UOL85 UYH85 VID85 VRZ85 WBV85 WLR85 WVN85 F65621 JB65621 SX65621 ACT65621 AMP65621 AWL65621 BGH65621 BQD65621 BZZ65621 CJV65621 CTR65621 DDN65621 DNJ65621 DXF65621 EHB65621 EQX65621 FAT65621 FKP65621 FUL65621 GEH65621 GOD65621 GXZ65621 HHV65621 HRR65621 IBN65621 ILJ65621 IVF65621 JFB65621 JOX65621 JYT65621 KIP65621 KSL65621 LCH65621 LMD65621 LVZ65621 MFV65621 MPR65621 MZN65621 NJJ65621 NTF65621 ODB65621 OMX65621 OWT65621 PGP65621 PQL65621 QAH65621 QKD65621 QTZ65621 RDV65621 RNR65621 RXN65621 SHJ65621 SRF65621 TBB65621 TKX65621 TUT65621 UEP65621 UOL65621 UYH65621 VID65621 VRZ65621 WBV65621 WLR65621 WVN65621 F131157 JB131157 SX131157 ACT131157 AMP131157 AWL131157 BGH131157 BQD131157 BZZ131157 CJV131157 CTR131157 DDN131157 DNJ131157 DXF131157 EHB131157 EQX131157 FAT131157 FKP131157 FUL131157 GEH131157 GOD131157 GXZ131157 HHV131157 HRR131157 IBN131157 ILJ131157 IVF131157 JFB131157 JOX131157 JYT131157 KIP131157 KSL131157 LCH131157 LMD131157 LVZ131157 MFV131157 MPR131157 MZN131157 NJJ131157 NTF131157 ODB131157 OMX131157 OWT131157 PGP131157 PQL131157 QAH131157 QKD131157 QTZ131157 RDV131157 RNR131157 RXN131157 SHJ131157 SRF131157 TBB131157 TKX131157 TUT131157 UEP131157 UOL131157 UYH131157 VID131157 VRZ131157 WBV131157 WLR131157 WVN131157 F196693 JB196693 SX196693 ACT196693 AMP196693 AWL196693 BGH196693 BQD196693 BZZ196693 CJV196693 CTR196693 DDN196693 DNJ196693 DXF196693 EHB196693 EQX196693 FAT196693 FKP196693 FUL196693 GEH196693 GOD196693 GXZ196693 HHV196693 HRR196693 IBN196693 ILJ196693 IVF196693 JFB196693 JOX196693 JYT196693 KIP196693 KSL196693 LCH196693 LMD196693 LVZ196693 MFV196693 MPR196693 MZN196693 NJJ196693 NTF196693 ODB196693 OMX196693 OWT196693 PGP196693 PQL196693 QAH196693 QKD196693 QTZ196693 RDV196693 RNR196693 RXN196693 SHJ196693 SRF196693 TBB196693 TKX196693 TUT196693 UEP196693 UOL196693 UYH196693 VID196693 VRZ196693 WBV196693 WLR196693 WVN196693 F262229 JB262229 SX262229 ACT262229 AMP262229 AWL262229 BGH262229 BQD262229 BZZ262229 CJV262229 CTR262229 DDN262229 DNJ262229 DXF262229 EHB262229 EQX262229 FAT262229 FKP262229 FUL262229 GEH262229 GOD262229 GXZ262229 HHV262229 HRR262229 IBN262229 ILJ262229 IVF262229 JFB262229 JOX262229 JYT262229 KIP262229 KSL262229 LCH262229 LMD262229 LVZ262229 MFV262229 MPR262229 MZN262229 NJJ262229 NTF262229 ODB262229 OMX262229 OWT262229 PGP262229 PQL262229 QAH262229 QKD262229 QTZ262229 RDV262229 RNR262229 RXN262229 SHJ262229 SRF262229 TBB262229 TKX262229 TUT262229 UEP262229 UOL262229 UYH262229 VID262229 VRZ262229 WBV262229 WLR262229 WVN262229 F327765 JB327765 SX327765 ACT327765 AMP327765 AWL327765 BGH327765 BQD327765 BZZ327765 CJV327765 CTR327765 DDN327765 DNJ327765 DXF327765 EHB327765 EQX327765 FAT327765 FKP327765 FUL327765 GEH327765 GOD327765 GXZ327765 HHV327765 HRR327765 IBN327765 ILJ327765 IVF327765 JFB327765 JOX327765 JYT327765 KIP327765 KSL327765 LCH327765 LMD327765 LVZ327765 MFV327765 MPR327765 MZN327765 NJJ327765 NTF327765 ODB327765 OMX327765 OWT327765 PGP327765 PQL327765 QAH327765 QKD327765 QTZ327765 RDV327765 RNR327765 RXN327765 SHJ327765 SRF327765 TBB327765 TKX327765 TUT327765 UEP327765 UOL327765 UYH327765 VID327765 VRZ327765 WBV327765 WLR327765 WVN327765 F393301 JB393301 SX393301 ACT393301 AMP393301 AWL393301 BGH393301 BQD393301 BZZ393301 CJV393301 CTR393301 DDN393301 DNJ393301 DXF393301 EHB393301 EQX393301 FAT393301 FKP393301 FUL393301 GEH393301 GOD393301 GXZ393301 HHV393301 HRR393301 IBN393301 ILJ393301 IVF393301 JFB393301 JOX393301 JYT393301 KIP393301 KSL393301 LCH393301 LMD393301 LVZ393301 MFV393301 MPR393301 MZN393301 NJJ393301 NTF393301 ODB393301 OMX393301 OWT393301 PGP393301 PQL393301 QAH393301 QKD393301 QTZ393301 RDV393301 RNR393301 RXN393301 SHJ393301 SRF393301 TBB393301 TKX393301 TUT393301 UEP393301 UOL393301 UYH393301 VID393301 VRZ393301 WBV393301 WLR393301 WVN393301 F458837 JB458837 SX458837 ACT458837 AMP458837 AWL458837 BGH458837 BQD458837 BZZ458837 CJV458837 CTR458837 DDN458837 DNJ458837 DXF458837 EHB458837 EQX458837 FAT458837 FKP458837 FUL458837 GEH458837 GOD458837 GXZ458837 HHV458837 HRR458837 IBN458837 ILJ458837 IVF458837 JFB458837 JOX458837 JYT458837 KIP458837 KSL458837 LCH458837 LMD458837 LVZ458837 MFV458837 MPR458837 MZN458837 NJJ458837 NTF458837 ODB458837 OMX458837 OWT458837 PGP458837 PQL458837 QAH458837 QKD458837 QTZ458837 RDV458837 RNR458837 RXN458837 SHJ458837 SRF458837 TBB458837 TKX458837 TUT458837 UEP458837 UOL458837 UYH458837 VID458837 VRZ458837 WBV458837 WLR458837 WVN458837 F524373 JB524373 SX524373 ACT524373 AMP524373 AWL524373 BGH524373 BQD524373 BZZ524373 CJV524373 CTR524373 DDN524373 DNJ524373 DXF524373 EHB524373 EQX524373 FAT524373 FKP524373 FUL524373 GEH524373 GOD524373 GXZ524373 HHV524373 HRR524373 IBN524373 ILJ524373 IVF524373 JFB524373 JOX524373 JYT524373 KIP524373 KSL524373 LCH524373 LMD524373 LVZ524373 MFV524373 MPR524373 MZN524373 NJJ524373 NTF524373 ODB524373 OMX524373 OWT524373 PGP524373 PQL524373 QAH524373 QKD524373 QTZ524373 RDV524373 RNR524373 RXN524373 SHJ524373 SRF524373 TBB524373 TKX524373 TUT524373 UEP524373 UOL524373 UYH524373 VID524373 VRZ524373 WBV524373 WLR524373 WVN524373 F589909 JB589909 SX589909 ACT589909 AMP589909 AWL589909 BGH589909 BQD589909 BZZ589909 CJV589909 CTR589909 DDN589909 DNJ589909 DXF589909 EHB589909 EQX589909 FAT589909 FKP589909 FUL589909 GEH589909 GOD589909 GXZ589909 HHV589909 HRR589909 IBN589909 ILJ589909 IVF589909 JFB589909 JOX589909 JYT589909 KIP589909 KSL589909 LCH589909 LMD589909 LVZ589909 MFV589909 MPR589909 MZN589909 NJJ589909 NTF589909 ODB589909 OMX589909 OWT589909 PGP589909 PQL589909 QAH589909 QKD589909 QTZ589909 RDV589909 RNR589909 RXN589909 SHJ589909 SRF589909 TBB589909 TKX589909 TUT589909 UEP589909 UOL589909 UYH589909 VID589909 VRZ589909 WBV589909 WLR589909 WVN589909 F655445 JB655445 SX655445 ACT655445 AMP655445 AWL655445 BGH655445 BQD655445 BZZ655445 CJV655445 CTR655445 DDN655445 DNJ655445 DXF655445 EHB655445 EQX655445 FAT655445 FKP655445 FUL655445 GEH655445 GOD655445 GXZ655445 HHV655445 HRR655445 IBN655445 ILJ655445 IVF655445 JFB655445 JOX655445 JYT655445 KIP655445 KSL655445 LCH655445 LMD655445 LVZ655445 MFV655445 MPR655445 MZN655445 NJJ655445 NTF655445 ODB655445 OMX655445 OWT655445 PGP655445 PQL655445 QAH655445 QKD655445 QTZ655445 RDV655445 RNR655445 RXN655445 SHJ655445 SRF655445 TBB655445 TKX655445 TUT655445 UEP655445 UOL655445 UYH655445 VID655445 VRZ655445 WBV655445 WLR655445 WVN655445 F720981 JB720981 SX720981 ACT720981 AMP720981 AWL720981 BGH720981 BQD720981 BZZ720981 CJV720981 CTR720981 DDN720981 DNJ720981 DXF720981 EHB720981 EQX720981 FAT720981 FKP720981 FUL720981 GEH720981 GOD720981 GXZ720981 HHV720981 HRR720981 IBN720981 ILJ720981 IVF720981 JFB720981 JOX720981 JYT720981 KIP720981 KSL720981 LCH720981 LMD720981 LVZ720981 MFV720981 MPR720981 MZN720981 NJJ720981 NTF720981 ODB720981 OMX720981 OWT720981 PGP720981 PQL720981 QAH720981 QKD720981 QTZ720981 RDV720981 RNR720981 RXN720981 SHJ720981 SRF720981 TBB720981 TKX720981 TUT720981 UEP720981 UOL720981 UYH720981 VID720981 VRZ720981 WBV720981 WLR720981 WVN720981 F786517 JB786517 SX786517 ACT786517 AMP786517 AWL786517 BGH786517 BQD786517 BZZ786517 CJV786517 CTR786517 DDN786517 DNJ786517 DXF786517 EHB786517 EQX786517 FAT786517 FKP786517 FUL786517 GEH786517 GOD786517 GXZ786517 HHV786517 HRR786517 IBN786517 ILJ786517 IVF786517 JFB786517 JOX786517 JYT786517 KIP786517 KSL786517 LCH786517 LMD786517 LVZ786517 MFV786517 MPR786517 MZN786517 NJJ786517 NTF786517 ODB786517 OMX786517 OWT786517 PGP786517 PQL786517 QAH786517 QKD786517 QTZ786517 RDV786517 RNR786517 RXN786517 SHJ786517 SRF786517 TBB786517 TKX786517 TUT786517 UEP786517 UOL786517 UYH786517 VID786517 VRZ786517 WBV786517 WLR786517 WVN786517 F852053 JB852053 SX852053 ACT852053 AMP852053 AWL852053 BGH852053 BQD852053 BZZ852053 CJV852053 CTR852053 DDN852053 DNJ852053 DXF852053 EHB852053 EQX852053 FAT852053 FKP852053 FUL852053 GEH852053 GOD852053 GXZ852053 HHV852053 HRR852053 IBN852053 ILJ852053 IVF852053 JFB852053 JOX852053 JYT852053 KIP852053 KSL852053 LCH852053 LMD852053 LVZ852053 MFV852053 MPR852053 MZN852053 NJJ852053 NTF852053 ODB852053 OMX852053 OWT852053 PGP852053 PQL852053 QAH852053 QKD852053 QTZ852053 RDV852053 RNR852053 RXN852053 SHJ852053 SRF852053 TBB852053 TKX852053 TUT852053 UEP852053 UOL852053 UYH852053 VID852053 VRZ852053 WBV852053 WLR852053 WVN852053 F917589 JB917589 SX917589 ACT917589 AMP917589 AWL917589 BGH917589 BQD917589 BZZ917589 CJV917589 CTR917589 DDN917589 DNJ917589 DXF917589 EHB917589 EQX917589 FAT917589 FKP917589 FUL917589 GEH917589 GOD917589 GXZ917589 HHV917589 HRR917589 IBN917589 ILJ917589 IVF917589 JFB917589 JOX917589 JYT917589 KIP917589 KSL917589 LCH917589 LMD917589 LVZ917589 MFV917589 MPR917589 MZN917589 NJJ917589 NTF917589 ODB917589 OMX917589 OWT917589 PGP917589 PQL917589 QAH917589 QKD917589 QTZ917589 RDV917589 RNR917589 RXN917589 SHJ917589 SRF917589 TBB917589 TKX917589 TUT917589 UEP917589 UOL917589 UYH917589 VID917589 VRZ917589 WBV917589 WLR917589 WVN917589 F983125 JB983125 SX983125 ACT983125 AMP983125 AWL983125 BGH983125 BQD983125 BZZ983125 CJV983125 CTR983125 DDN983125 DNJ983125 DXF983125 EHB983125 EQX983125 FAT983125 FKP983125 FUL983125 GEH983125 GOD983125 GXZ983125 HHV983125 HRR983125 IBN983125 ILJ983125 IVF983125 JFB983125 JOX983125 JYT983125 KIP983125 KSL983125 LCH983125 LMD983125 LVZ983125 MFV983125 MPR983125 MZN983125 NJJ983125 NTF983125 ODB983125 OMX983125 OWT983125 PGP983125 PQL983125 QAH983125 QKD983125 QTZ983125 RDV983125 RNR983125 RXN983125 SHJ983125 SRF983125 TBB983125 TKX983125 TUT983125 UEP983125 UOL983125 UYH983125 VID983125 VRZ983125 WBV983125 WLR983125 E14:E85">
      <formula1>$A$92:$A$93</formula1>
    </dataValidation>
  </dataValidations>
  <pageMargins left="0.7" right="0.7" top="0.75" bottom="0.75" header="0.3" footer="0.3"/>
  <pageSetup orientation="portrait" horizontalDpi="4294967294" verticalDpi="0" r:id="rId1"/>
  <legacyDrawing r:id="rId2"/>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D222"/>
  <sheetViews>
    <sheetView topLeftCell="A127" zoomScale="80" zoomScaleNormal="80" workbookViewId="0">
      <selection activeCell="Q154" sqref="Q154:R154"/>
    </sheetView>
  </sheetViews>
  <sheetFormatPr baseColWidth="10" defaultRowHeight="12.75"/>
  <cols>
    <col min="1" max="1" width="17" style="1579" customWidth="1"/>
    <col min="2" max="2" width="20.625" style="1579" hidden="1" customWidth="1"/>
    <col min="3" max="3" width="19" style="1579" hidden="1" customWidth="1"/>
    <col min="4" max="4" width="22.375" style="1579" customWidth="1"/>
    <col min="5" max="5" width="8.5" style="1579" customWidth="1"/>
    <col min="6" max="6" width="8.125" style="1682" bestFit="1" customWidth="1"/>
    <col min="7" max="7" width="25.625" style="1579" customWidth="1"/>
    <col min="8" max="8" width="12.375" style="1579" customWidth="1"/>
    <col min="9" max="9" width="6.625" style="1579" customWidth="1"/>
    <col min="10" max="10" width="6.25" style="1579" customWidth="1"/>
    <col min="11" max="11" width="7.25" style="1580" customWidth="1"/>
    <col min="12" max="12" width="6.875" style="1580" customWidth="1"/>
    <col min="13" max="13" width="8.625" style="1580" hidden="1" customWidth="1"/>
    <col min="14" max="14" width="11.75" style="1579" bestFit="1" customWidth="1"/>
    <col min="15" max="16" width="11.75" style="1579" customWidth="1"/>
    <col min="17" max="17" width="16.25" style="1579" bestFit="1" customWidth="1"/>
    <col min="18" max="18" width="15.5" style="1579" customWidth="1"/>
    <col min="19" max="19" width="17.125" style="1579" customWidth="1"/>
    <col min="20" max="20" width="15.375" style="1579" customWidth="1"/>
    <col min="21" max="21" width="15.375" style="1579" hidden="1" customWidth="1"/>
    <col min="22" max="22" width="15.375" style="1579" customWidth="1"/>
    <col min="23" max="23" width="7.75" style="1579" customWidth="1"/>
    <col min="24" max="24" width="7.5" style="1579" bestFit="1" customWidth="1"/>
    <col min="25" max="25" width="7.25" style="1579" customWidth="1"/>
    <col min="26" max="26" width="7.5" style="1579" bestFit="1" customWidth="1"/>
    <col min="27" max="27" width="13.25" style="1580" customWidth="1"/>
    <col min="28" max="28" width="12.375" style="1579" customWidth="1"/>
    <col min="29" max="29" width="13.25" style="1579" customWidth="1"/>
    <col min="30" max="30" width="10.5" style="1579" bestFit="1" customWidth="1"/>
    <col min="31" max="31" width="12.75" style="1579" bestFit="1" customWidth="1"/>
    <col min="32" max="256" width="11" style="1579"/>
    <col min="257" max="257" width="17" style="1579" customWidth="1"/>
    <col min="258" max="259" width="0" style="1579" hidden="1" customWidth="1"/>
    <col min="260" max="260" width="22.375" style="1579" customWidth="1"/>
    <col min="261" max="261" width="8.5" style="1579" customWidth="1"/>
    <col min="262" max="262" width="8.125" style="1579" bestFit="1" customWidth="1"/>
    <col min="263" max="263" width="25.625" style="1579" customWidth="1"/>
    <col min="264" max="264" width="12.375" style="1579" customWidth="1"/>
    <col min="265" max="265" width="6.625" style="1579" customWidth="1"/>
    <col min="266" max="266" width="6.25" style="1579" customWidth="1"/>
    <col min="267" max="267" width="7.25" style="1579" customWidth="1"/>
    <col min="268" max="268" width="6.875" style="1579" customWidth="1"/>
    <col min="269" max="269" width="0" style="1579" hidden="1" customWidth="1"/>
    <col min="270" max="270" width="11.75" style="1579" bestFit="1" customWidth="1"/>
    <col min="271" max="272" width="11.75" style="1579" customWidth="1"/>
    <col min="273" max="273" width="16.25" style="1579" bestFit="1" customWidth="1"/>
    <col min="274" max="274" width="15.5" style="1579" customWidth="1"/>
    <col min="275" max="275" width="17.125" style="1579" customWidth="1"/>
    <col min="276" max="276" width="15.375" style="1579" customWidth="1"/>
    <col min="277" max="277" width="0" style="1579" hidden="1" customWidth="1"/>
    <col min="278" max="278" width="15.375" style="1579" customWidth="1"/>
    <col min="279" max="279" width="7.75" style="1579" customWidth="1"/>
    <col min="280" max="280" width="7.5" style="1579" bestFit="1" customWidth="1"/>
    <col min="281" max="281" width="7.25" style="1579" customWidth="1"/>
    <col min="282" max="282" width="7.5" style="1579" bestFit="1" customWidth="1"/>
    <col min="283" max="283" width="13.25" style="1579" customWidth="1"/>
    <col min="284" max="284" width="12.375" style="1579" customWidth="1"/>
    <col min="285" max="285" width="13.25" style="1579" customWidth="1"/>
    <col min="286" max="286" width="10.5" style="1579" bestFit="1" customWidth="1"/>
    <col min="287" max="287" width="12.75" style="1579" bestFit="1" customWidth="1"/>
    <col min="288" max="512" width="11" style="1579"/>
    <col min="513" max="513" width="17" style="1579" customWidth="1"/>
    <col min="514" max="515" width="0" style="1579" hidden="1" customWidth="1"/>
    <col min="516" max="516" width="22.375" style="1579" customWidth="1"/>
    <col min="517" max="517" width="8.5" style="1579" customWidth="1"/>
    <col min="518" max="518" width="8.125" style="1579" bestFit="1" customWidth="1"/>
    <col min="519" max="519" width="25.625" style="1579" customWidth="1"/>
    <col min="520" max="520" width="12.375" style="1579" customWidth="1"/>
    <col min="521" max="521" width="6.625" style="1579" customWidth="1"/>
    <col min="522" max="522" width="6.25" style="1579" customWidth="1"/>
    <col min="523" max="523" width="7.25" style="1579" customWidth="1"/>
    <col min="524" max="524" width="6.875" style="1579" customWidth="1"/>
    <col min="525" max="525" width="0" style="1579" hidden="1" customWidth="1"/>
    <col min="526" max="526" width="11.75" style="1579" bestFit="1" customWidth="1"/>
    <col min="527" max="528" width="11.75" style="1579" customWidth="1"/>
    <col min="529" max="529" width="16.25" style="1579" bestFit="1" customWidth="1"/>
    <col min="530" max="530" width="15.5" style="1579" customWidth="1"/>
    <col min="531" max="531" width="17.125" style="1579" customWidth="1"/>
    <col min="532" max="532" width="15.375" style="1579" customWidth="1"/>
    <col min="533" max="533" width="0" style="1579" hidden="1" customWidth="1"/>
    <col min="534" max="534" width="15.375" style="1579" customWidth="1"/>
    <col min="535" max="535" width="7.75" style="1579" customWidth="1"/>
    <col min="536" max="536" width="7.5" style="1579" bestFit="1" customWidth="1"/>
    <col min="537" max="537" width="7.25" style="1579" customWidth="1"/>
    <col min="538" max="538" width="7.5" style="1579" bestFit="1" customWidth="1"/>
    <col min="539" max="539" width="13.25" style="1579" customWidth="1"/>
    <col min="540" max="540" width="12.375" style="1579" customWidth="1"/>
    <col min="541" max="541" width="13.25" style="1579" customWidth="1"/>
    <col min="542" max="542" width="10.5" style="1579" bestFit="1" customWidth="1"/>
    <col min="543" max="543" width="12.75" style="1579" bestFit="1" customWidth="1"/>
    <col min="544" max="768" width="11" style="1579"/>
    <col min="769" max="769" width="17" style="1579" customWidth="1"/>
    <col min="770" max="771" width="0" style="1579" hidden="1" customWidth="1"/>
    <col min="772" max="772" width="22.375" style="1579" customWidth="1"/>
    <col min="773" max="773" width="8.5" style="1579" customWidth="1"/>
    <col min="774" max="774" width="8.125" style="1579" bestFit="1" customWidth="1"/>
    <col min="775" max="775" width="25.625" style="1579" customWidth="1"/>
    <col min="776" max="776" width="12.375" style="1579" customWidth="1"/>
    <col min="777" max="777" width="6.625" style="1579" customWidth="1"/>
    <col min="778" max="778" width="6.25" style="1579" customWidth="1"/>
    <col min="779" max="779" width="7.25" style="1579" customWidth="1"/>
    <col min="780" max="780" width="6.875" style="1579" customWidth="1"/>
    <col min="781" max="781" width="0" style="1579" hidden="1" customWidth="1"/>
    <col min="782" max="782" width="11.75" style="1579" bestFit="1" customWidth="1"/>
    <col min="783" max="784" width="11.75" style="1579" customWidth="1"/>
    <col min="785" max="785" width="16.25" style="1579" bestFit="1" customWidth="1"/>
    <col min="786" max="786" width="15.5" style="1579" customWidth="1"/>
    <col min="787" max="787" width="17.125" style="1579" customWidth="1"/>
    <col min="788" max="788" width="15.375" style="1579" customWidth="1"/>
    <col min="789" max="789" width="0" style="1579" hidden="1" customWidth="1"/>
    <col min="790" max="790" width="15.375" style="1579" customWidth="1"/>
    <col min="791" max="791" width="7.75" style="1579" customWidth="1"/>
    <col min="792" max="792" width="7.5" style="1579" bestFit="1" customWidth="1"/>
    <col min="793" max="793" width="7.25" style="1579" customWidth="1"/>
    <col min="794" max="794" width="7.5" style="1579" bestFit="1" customWidth="1"/>
    <col min="795" max="795" width="13.25" style="1579" customWidth="1"/>
    <col min="796" max="796" width="12.375" style="1579" customWidth="1"/>
    <col min="797" max="797" width="13.25" style="1579" customWidth="1"/>
    <col min="798" max="798" width="10.5" style="1579" bestFit="1" customWidth="1"/>
    <col min="799" max="799" width="12.75" style="1579" bestFit="1" customWidth="1"/>
    <col min="800" max="1024" width="11" style="1579"/>
    <col min="1025" max="1025" width="17" style="1579" customWidth="1"/>
    <col min="1026" max="1027" width="0" style="1579" hidden="1" customWidth="1"/>
    <col min="1028" max="1028" width="22.375" style="1579" customWidth="1"/>
    <col min="1029" max="1029" width="8.5" style="1579" customWidth="1"/>
    <col min="1030" max="1030" width="8.125" style="1579" bestFit="1" customWidth="1"/>
    <col min="1031" max="1031" width="25.625" style="1579" customWidth="1"/>
    <col min="1032" max="1032" width="12.375" style="1579" customWidth="1"/>
    <col min="1033" max="1033" width="6.625" style="1579" customWidth="1"/>
    <col min="1034" max="1034" width="6.25" style="1579" customWidth="1"/>
    <col min="1035" max="1035" width="7.25" style="1579" customWidth="1"/>
    <col min="1036" max="1036" width="6.875" style="1579" customWidth="1"/>
    <col min="1037" max="1037" width="0" style="1579" hidden="1" customWidth="1"/>
    <col min="1038" max="1038" width="11.75" style="1579" bestFit="1" customWidth="1"/>
    <col min="1039" max="1040" width="11.75" style="1579" customWidth="1"/>
    <col min="1041" max="1041" width="16.25" style="1579" bestFit="1" customWidth="1"/>
    <col min="1042" max="1042" width="15.5" style="1579" customWidth="1"/>
    <col min="1043" max="1043" width="17.125" style="1579" customWidth="1"/>
    <col min="1044" max="1044" width="15.375" style="1579" customWidth="1"/>
    <col min="1045" max="1045" width="0" style="1579" hidden="1" customWidth="1"/>
    <col min="1046" max="1046" width="15.375" style="1579" customWidth="1"/>
    <col min="1047" max="1047" width="7.75" style="1579" customWidth="1"/>
    <col min="1048" max="1048" width="7.5" style="1579" bestFit="1" customWidth="1"/>
    <col min="1049" max="1049" width="7.25" style="1579" customWidth="1"/>
    <col min="1050" max="1050" width="7.5" style="1579" bestFit="1" customWidth="1"/>
    <col min="1051" max="1051" width="13.25" style="1579" customWidth="1"/>
    <col min="1052" max="1052" width="12.375" style="1579" customWidth="1"/>
    <col min="1053" max="1053" width="13.25" style="1579" customWidth="1"/>
    <col min="1054" max="1054" width="10.5" style="1579" bestFit="1" customWidth="1"/>
    <col min="1055" max="1055" width="12.75" style="1579" bestFit="1" customWidth="1"/>
    <col min="1056" max="1280" width="11" style="1579"/>
    <col min="1281" max="1281" width="17" style="1579" customWidth="1"/>
    <col min="1282" max="1283" width="0" style="1579" hidden="1" customWidth="1"/>
    <col min="1284" max="1284" width="22.375" style="1579" customWidth="1"/>
    <col min="1285" max="1285" width="8.5" style="1579" customWidth="1"/>
    <col min="1286" max="1286" width="8.125" style="1579" bestFit="1" customWidth="1"/>
    <col min="1287" max="1287" width="25.625" style="1579" customWidth="1"/>
    <col min="1288" max="1288" width="12.375" style="1579" customWidth="1"/>
    <col min="1289" max="1289" width="6.625" style="1579" customWidth="1"/>
    <col min="1290" max="1290" width="6.25" style="1579" customWidth="1"/>
    <col min="1291" max="1291" width="7.25" style="1579" customWidth="1"/>
    <col min="1292" max="1292" width="6.875" style="1579" customWidth="1"/>
    <col min="1293" max="1293" width="0" style="1579" hidden="1" customWidth="1"/>
    <col min="1294" max="1294" width="11.75" style="1579" bestFit="1" customWidth="1"/>
    <col min="1295" max="1296" width="11.75" style="1579" customWidth="1"/>
    <col min="1297" max="1297" width="16.25" style="1579" bestFit="1" customWidth="1"/>
    <col min="1298" max="1298" width="15.5" style="1579" customWidth="1"/>
    <col min="1299" max="1299" width="17.125" style="1579" customWidth="1"/>
    <col min="1300" max="1300" width="15.375" style="1579" customWidth="1"/>
    <col min="1301" max="1301" width="0" style="1579" hidden="1" customWidth="1"/>
    <col min="1302" max="1302" width="15.375" style="1579" customWidth="1"/>
    <col min="1303" max="1303" width="7.75" style="1579" customWidth="1"/>
    <col min="1304" max="1304" width="7.5" style="1579" bestFit="1" customWidth="1"/>
    <col min="1305" max="1305" width="7.25" style="1579" customWidth="1"/>
    <col min="1306" max="1306" width="7.5" style="1579" bestFit="1" customWidth="1"/>
    <col min="1307" max="1307" width="13.25" style="1579" customWidth="1"/>
    <col min="1308" max="1308" width="12.375" style="1579" customWidth="1"/>
    <col min="1309" max="1309" width="13.25" style="1579" customWidth="1"/>
    <col min="1310" max="1310" width="10.5" style="1579" bestFit="1" customWidth="1"/>
    <col min="1311" max="1311" width="12.75" style="1579" bestFit="1" customWidth="1"/>
    <col min="1312" max="1536" width="11" style="1579"/>
    <col min="1537" max="1537" width="17" style="1579" customWidth="1"/>
    <col min="1538" max="1539" width="0" style="1579" hidden="1" customWidth="1"/>
    <col min="1540" max="1540" width="22.375" style="1579" customWidth="1"/>
    <col min="1541" max="1541" width="8.5" style="1579" customWidth="1"/>
    <col min="1542" max="1542" width="8.125" style="1579" bestFit="1" customWidth="1"/>
    <col min="1543" max="1543" width="25.625" style="1579" customWidth="1"/>
    <col min="1544" max="1544" width="12.375" style="1579" customWidth="1"/>
    <col min="1545" max="1545" width="6.625" style="1579" customWidth="1"/>
    <col min="1546" max="1546" width="6.25" style="1579" customWidth="1"/>
    <col min="1547" max="1547" width="7.25" style="1579" customWidth="1"/>
    <col min="1548" max="1548" width="6.875" style="1579" customWidth="1"/>
    <col min="1549" max="1549" width="0" style="1579" hidden="1" customWidth="1"/>
    <col min="1550" max="1550" width="11.75" style="1579" bestFit="1" customWidth="1"/>
    <col min="1551" max="1552" width="11.75" style="1579" customWidth="1"/>
    <col min="1553" max="1553" width="16.25" style="1579" bestFit="1" customWidth="1"/>
    <col min="1554" max="1554" width="15.5" style="1579" customWidth="1"/>
    <col min="1555" max="1555" width="17.125" style="1579" customWidth="1"/>
    <col min="1556" max="1556" width="15.375" style="1579" customWidth="1"/>
    <col min="1557" max="1557" width="0" style="1579" hidden="1" customWidth="1"/>
    <col min="1558" max="1558" width="15.375" style="1579" customWidth="1"/>
    <col min="1559" max="1559" width="7.75" style="1579" customWidth="1"/>
    <col min="1560" max="1560" width="7.5" style="1579" bestFit="1" customWidth="1"/>
    <col min="1561" max="1561" width="7.25" style="1579" customWidth="1"/>
    <col min="1562" max="1562" width="7.5" style="1579" bestFit="1" customWidth="1"/>
    <col min="1563" max="1563" width="13.25" style="1579" customWidth="1"/>
    <col min="1564" max="1564" width="12.375" style="1579" customWidth="1"/>
    <col min="1565" max="1565" width="13.25" style="1579" customWidth="1"/>
    <col min="1566" max="1566" width="10.5" style="1579" bestFit="1" customWidth="1"/>
    <col min="1567" max="1567" width="12.75" style="1579" bestFit="1" customWidth="1"/>
    <col min="1568" max="1792" width="11" style="1579"/>
    <col min="1793" max="1793" width="17" style="1579" customWidth="1"/>
    <col min="1794" max="1795" width="0" style="1579" hidden="1" customWidth="1"/>
    <col min="1796" max="1796" width="22.375" style="1579" customWidth="1"/>
    <col min="1797" max="1797" width="8.5" style="1579" customWidth="1"/>
    <col min="1798" max="1798" width="8.125" style="1579" bestFit="1" customWidth="1"/>
    <col min="1799" max="1799" width="25.625" style="1579" customWidth="1"/>
    <col min="1800" max="1800" width="12.375" style="1579" customWidth="1"/>
    <col min="1801" max="1801" width="6.625" style="1579" customWidth="1"/>
    <col min="1802" max="1802" width="6.25" style="1579" customWidth="1"/>
    <col min="1803" max="1803" width="7.25" style="1579" customWidth="1"/>
    <col min="1804" max="1804" width="6.875" style="1579" customWidth="1"/>
    <col min="1805" max="1805" width="0" style="1579" hidden="1" customWidth="1"/>
    <col min="1806" max="1806" width="11.75" style="1579" bestFit="1" customWidth="1"/>
    <col min="1807" max="1808" width="11.75" style="1579" customWidth="1"/>
    <col min="1809" max="1809" width="16.25" style="1579" bestFit="1" customWidth="1"/>
    <col min="1810" max="1810" width="15.5" style="1579" customWidth="1"/>
    <col min="1811" max="1811" width="17.125" style="1579" customWidth="1"/>
    <col min="1812" max="1812" width="15.375" style="1579" customWidth="1"/>
    <col min="1813" max="1813" width="0" style="1579" hidden="1" customWidth="1"/>
    <col min="1814" max="1814" width="15.375" style="1579" customWidth="1"/>
    <col min="1815" max="1815" width="7.75" style="1579" customWidth="1"/>
    <col min="1816" max="1816" width="7.5" style="1579" bestFit="1" customWidth="1"/>
    <col min="1817" max="1817" width="7.25" style="1579" customWidth="1"/>
    <col min="1818" max="1818" width="7.5" style="1579" bestFit="1" customWidth="1"/>
    <col min="1819" max="1819" width="13.25" style="1579" customWidth="1"/>
    <col min="1820" max="1820" width="12.375" style="1579" customWidth="1"/>
    <col min="1821" max="1821" width="13.25" style="1579" customWidth="1"/>
    <col min="1822" max="1822" width="10.5" style="1579" bestFit="1" customWidth="1"/>
    <col min="1823" max="1823" width="12.75" style="1579" bestFit="1" customWidth="1"/>
    <col min="1824" max="2048" width="11" style="1579"/>
    <col min="2049" max="2049" width="17" style="1579" customWidth="1"/>
    <col min="2050" max="2051" width="0" style="1579" hidden="1" customWidth="1"/>
    <col min="2052" max="2052" width="22.375" style="1579" customWidth="1"/>
    <col min="2053" max="2053" width="8.5" style="1579" customWidth="1"/>
    <col min="2054" max="2054" width="8.125" style="1579" bestFit="1" customWidth="1"/>
    <col min="2055" max="2055" width="25.625" style="1579" customWidth="1"/>
    <col min="2056" max="2056" width="12.375" style="1579" customWidth="1"/>
    <col min="2057" max="2057" width="6.625" style="1579" customWidth="1"/>
    <col min="2058" max="2058" width="6.25" style="1579" customWidth="1"/>
    <col min="2059" max="2059" width="7.25" style="1579" customWidth="1"/>
    <col min="2060" max="2060" width="6.875" style="1579" customWidth="1"/>
    <col min="2061" max="2061" width="0" style="1579" hidden="1" customWidth="1"/>
    <col min="2062" max="2062" width="11.75" style="1579" bestFit="1" customWidth="1"/>
    <col min="2063" max="2064" width="11.75" style="1579" customWidth="1"/>
    <col min="2065" max="2065" width="16.25" style="1579" bestFit="1" customWidth="1"/>
    <col min="2066" max="2066" width="15.5" style="1579" customWidth="1"/>
    <col min="2067" max="2067" width="17.125" style="1579" customWidth="1"/>
    <col min="2068" max="2068" width="15.375" style="1579" customWidth="1"/>
    <col min="2069" max="2069" width="0" style="1579" hidden="1" customWidth="1"/>
    <col min="2070" max="2070" width="15.375" style="1579" customWidth="1"/>
    <col min="2071" max="2071" width="7.75" style="1579" customWidth="1"/>
    <col min="2072" max="2072" width="7.5" style="1579" bestFit="1" customWidth="1"/>
    <col min="2073" max="2073" width="7.25" style="1579" customWidth="1"/>
    <col min="2074" max="2074" width="7.5" style="1579" bestFit="1" customWidth="1"/>
    <col min="2075" max="2075" width="13.25" style="1579" customWidth="1"/>
    <col min="2076" max="2076" width="12.375" style="1579" customWidth="1"/>
    <col min="2077" max="2077" width="13.25" style="1579" customWidth="1"/>
    <col min="2078" max="2078" width="10.5" style="1579" bestFit="1" customWidth="1"/>
    <col min="2079" max="2079" width="12.75" style="1579" bestFit="1" customWidth="1"/>
    <col min="2080" max="2304" width="11" style="1579"/>
    <col min="2305" max="2305" width="17" style="1579" customWidth="1"/>
    <col min="2306" max="2307" width="0" style="1579" hidden="1" customWidth="1"/>
    <col min="2308" max="2308" width="22.375" style="1579" customWidth="1"/>
    <col min="2309" max="2309" width="8.5" style="1579" customWidth="1"/>
    <col min="2310" max="2310" width="8.125" style="1579" bestFit="1" customWidth="1"/>
    <col min="2311" max="2311" width="25.625" style="1579" customWidth="1"/>
    <col min="2312" max="2312" width="12.375" style="1579" customWidth="1"/>
    <col min="2313" max="2313" width="6.625" style="1579" customWidth="1"/>
    <col min="2314" max="2314" width="6.25" style="1579" customWidth="1"/>
    <col min="2315" max="2315" width="7.25" style="1579" customWidth="1"/>
    <col min="2316" max="2316" width="6.875" style="1579" customWidth="1"/>
    <col min="2317" max="2317" width="0" style="1579" hidden="1" customWidth="1"/>
    <col min="2318" max="2318" width="11.75" style="1579" bestFit="1" customWidth="1"/>
    <col min="2319" max="2320" width="11.75" style="1579" customWidth="1"/>
    <col min="2321" max="2321" width="16.25" style="1579" bestFit="1" customWidth="1"/>
    <col min="2322" max="2322" width="15.5" style="1579" customWidth="1"/>
    <col min="2323" max="2323" width="17.125" style="1579" customWidth="1"/>
    <col min="2324" max="2324" width="15.375" style="1579" customWidth="1"/>
    <col min="2325" max="2325" width="0" style="1579" hidden="1" customWidth="1"/>
    <col min="2326" max="2326" width="15.375" style="1579" customWidth="1"/>
    <col min="2327" max="2327" width="7.75" style="1579" customWidth="1"/>
    <col min="2328" max="2328" width="7.5" style="1579" bestFit="1" customWidth="1"/>
    <col min="2329" max="2329" width="7.25" style="1579" customWidth="1"/>
    <col min="2330" max="2330" width="7.5" style="1579" bestFit="1" customWidth="1"/>
    <col min="2331" max="2331" width="13.25" style="1579" customWidth="1"/>
    <col min="2332" max="2332" width="12.375" style="1579" customWidth="1"/>
    <col min="2333" max="2333" width="13.25" style="1579" customWidth="1"/>
    <col min="2334" max="2334" width="10.5" style="1579" bestFit="1" customWidth="1"/>
    <col min="2335" max="2335" width="12.75" style="1579" bestFit="1" customWidth="1"/>
    <col min="2336" max="2560" width="11" style="1579"/>
    <col min="2561" max="2561" width="17" style="1579" customWidth="1"/>
    <col min="2562" max="2563" width="0" style="1579" hidden="1" customWidth="1"/>
    <col min="2564" max="2564" width="22.375" style="1579" customWidth="1"/>
    <col min="2565" max="2565" width="8.5" style="1579" customWidth="1"/>
    <col min="2566" max="2566" width="8.125" style="1579" bestFit="1" customWidth="1"/>
    <col min="2567" max="2567" width="25.625" style="1579" customWidth="1"/>
    <col min="2568" max="2568" width="12.375" style="1579" customWidth="1"/>
    <col min="2569" max="2569" width="6.625" style="1579" customWidth="1"/>
    <col min="2570" max="2570" width="6.25" style="1579" customWidth="1"/>
    <col min="2571" max="2571" width="7.25" style="1579" customWidth="1"/>
    <col min="2572" max="2572" width="6.875" style="1579" customWidth="1"/>
    <col min="2573" max="2573" width="0" style="1579" hidden="1" customWidth="1"/>
    <col min="2574" max="2574" width="11.75" style="1579" bestFit="1" customWidth="1"/>
    <col min="2575" max="2576" width="11.75" style="1579" customWidth="1"/>
    <col min="2577" max="2577" width="16.25" style="1579" bestFit="1" customWidth="1"/>
    <col min="2578" max="2578" width="15.5" style="1579" customWidth="1"/>
    <col min="2579" max="2579" width="17.125" style="1579" customWidth="1"/>
    <col min="2580" max="2580" width="15.375" style="1579" customWidth="1"/>
    <col min="2581" max="2581" width="0" style="1579" hidden="1" customWidth="1"/>
    <col min="2582" max="2582" width="15.375" style="1579" customWidth="1"/>
    <col min="2583" max="2583" width="7.75" style="1579" customWidth="1"/>
    <col min="2584" max="2584" width="7.5" style="1579" bestFit="1" customWidth="1"/>
    <col min="2585" max="2585" width="7.25" style="1579" customWidth="1"/>
    <col min="2586" max="2586" width="7.5" style="1579" bestFit="1" customWidth="1"/>
    <col min="2587" max="2587" width="13.25" style="1579" customWidth="1"/>
    <col min="2588" max="2588" width="12.375" style="1579" customWidth="1"/>
    <col min="2589" max="2589" width="13.25" style="1579" customWidth="1"/>
    <col min="2590" max="2590" width="10.5" style="1579" bestFit="1" customWidth="1"/>
    <col min="2591" max="2591" width="12.75" style="1579" bestFit="1" customWidth="1"/>
    <col min="2592" max="2816" width="11" style="1579"/>
    <col min="2817" max="2817" width="17" style="1579" customWidth="1"/>
    <col min="2818" max="2819" width="0" style="1579" hidden="1" customWidth="1"/>
    <col min="2820" max="2820" width="22.375" style="1579" customWidth="1"/>
    <col min="2821" max="2821" width="8.5" style="1579" customWidth="1"/>
    <col min="2822" max="2822" width="8.125" style="1579" bestFit="1" customWidth="1"/>
    <col min="2823" max="2823" width="25.625" style="1579" customWidth="1"/>
    <col min="2824" max="2824" width="12.375" style="1579" customWidth="1"/>
    <col min="2825" max="2825" width="6.625" style="1579" customWidth="1"/>
    <col min="2826" max="2826" width="6.25" style="1579" customWidth="1"/>
    <col min="2827" max="2827" width="7.25" style="1579" customWidth="1"/>
    <col min="2828" max="2828" width="6.875" style="1579" customWidth="1"/>
    <col min="2829" max="2829" width="0" style="1579" hidden="1" customWidth="1"/>
    <col min="2830" max="2830" width="11.75" style="1579" bestFit="1" customWidth="1"/>
    <col min="2831" max="2832" width="11.75" style="1579" customWidth="1"/>
    <col min="2833" max="2833" width="16.25" style="1579" bestFit="1" customWidth="1"/>
    <col min="2834" max="2834" width="15.5" style="1579" customWidth="1"/>
    <col min="2835" max="2835" width="17.125" style="1579" customWidth="1"/>
    <col min="2836" max="2836" width="15.375" style="1579" customWidth="1"/>
    <col min="2837" max="2837" width="0" style="1579" hidden="1" customWidth="1"/>
    <col min="2838" max="2838" width="15.375" style="1579" customWidth="1"/>
    <col min="2839" max="2839" width="7.75" style="1579" customWidth="1"/>
    <col min="2840" max="2840" width="7.5" style="1579" bestFit="1" customWidth="1"/>
    <col min="2841" max="2841" width="7.25" style="1579" customWidth="1"/>
    <col min="2842" max="2842" width="7.5" style="1579" bestFit="1" customWidth="1"/>
    <col min="2843" max="2843" width="13.25" style="1579" customWidth="1"/>
    <col min="2844" max="2844" width="12.375" style="1579" customWidth="1"/>
    <col min="2845" max="2845" width="13.25" style="1579" customWidth="1"/>
    <col min="2846" max="2846" width="10.5" style="1579" bestFit="1" customWidth="1"/>
    <col min="2847" max="2847" width="12.75" style="1579" bestFit="1" customWidth="1"/>
    <col min="2848" max="3072" width="11" style="1579"/>
    <col min="3073" max="3073" width="17" style="1579" customWidth="1"/>
    <col min="3074" max="3075" width="0" style="1579" hidden="1" customWidth="1"/>
    <col min="3076" max="3076" width="22.375" style="1579" customWidth="1"/>
    <col min="3077" max="3077" width="8.5" style="1579" customWidth="1"/>
    <col min="3078" max="3078" width="8.125" style="1579" bestFit="1" customWidth="1"/>
    <col min="3079" max="3079" width="25.625" style="1579" customWidth="1"/>
    <col min="3080" max="3080" width="12.375" style="1579" customWidth="1"/>
    <col min="3081" max="3081" width="6.625" style="1579" customWidth="1"/>
    <col min="3082" max="3082" width="6.25" style="1579" customWidth="1"/>
    <col min="3083" max="3083" width="7.25" style="1579" customWidth="1"/>
    <col min="3084" max="3084" width="6.875" style="1579" customWidth="1"/>
    <col min="3085" max="3085" width="0" style="1579" hidden="1" customWidth="1"/>
    <col min="3086" max="3086" width="11.75" style="1579" bestFit="1" customWidth="1"/>
    <col min="3087" max="3088" width="11.75" style="1579" customWidth="1"/>
    <col min="3089" max="3089" width="16.25" style="1579" bestFit="1" customWidth="1"/>
    <col min="3090" max="3090" width="15.5" style="1579" customWidth="1"/>
    <col min="3091" max="3091" width="17.125" style="1579" customWidth="1"/>
    <col min="3092" max="3092" width="15.375" style="1579" customWidth="1"/>
    <col min="3093" max="3093" width="0" style="1579" hidden="1" customWidth="1"/>
    <col min="3094" max="3094" width="15.375" style="1579" customWidth="1"/>
    <col min="3095" max="3095" width="7.75" style="1579" customWidth="1"/>
    <col min="3096" max="3096" width="7.5" style="1579" bestFit="1" customWidth="1"/>
    <col min="3097" max="3097" width="7.25" style="1579" customWidth="1"/>
    <col min="3098" max="3098" width="7.5" style="1579" bestFit="1" customWidth="1"/>
    <col min="3099" max="3099" width="13.25" style="1579" customWidth="1"/>
    <col min="3100" max="3100" width="12.375" style="1579" customWidth="1"/>
    <col min="3101" max="3101" width="13.25" style="1579" customWidth="1"/>
    <col min="3102" max="3102" width="10.5" style="1579" bestFit="1" customWidth="1"/>
    <col min="3103" max="3103" width="12.75" style="1579" bestFit="1" customWidth="1"/>
    <col min="3104" max="3328" width="11" style="1579"/>
    <col min="3329" max="3329" width="17" style="1579" customWidth="1"/>
    <col min="3330" max="3331" width="0" style="1579" hidden="1" customWidth="1"/>
    <col min="3332" max="3332" width="22.375" style="1579" customWidth="1"/>
    <col min="3333" max="3333" width="8.5" style="1579" customWidth="1"/>
    <col min="3334" max="3334" width="8.125" style="1579" bestFit="1" customWidth="1"/>
    <col min="3335" max="3335" width="25.625" style="1579" customWidth="1"/>
    <col min="3336" max="3336" width="12.375" style="1579" customWidth="1"/>
    <col min="3337" max="3337" width="6.625" style="1579" customWidth="1"/>
    <col min="3338" max="3338" width="6.25" style="1579" customWidth="1"/>
    <col min="3339" max="3339" width="7.25" style="1579" customWidth="1"/>
    <col min="3340" max="3340" width="6.875" style="1579" customWidth="1"/>
    <col min="3341" max="3341" width="0" style="1579" hidden="1" customWidth="1"/>
    <col min="3342" max="3342" width="11.75" style="1579" bestFit="1" customWidth="1"/>
    <col min="3343" max="3344" width="11.75" style="1579" customWidth="1"/>
    <col min="3345" max="3345" width="16.25" style="1579" bestFit="1" customWidth="1"/>
    <col min="3346" max="3346" width="15.5" style="1579" customWidth="1"/>
    <col min="3347" max="3347" width="17.125" style="1579" customWidth="1"/>
    <col min="3348" max="3348" width="15.375" style="1579" customWidth="1"/>
    <col min="3349" max="3349" width="0" style="1579" hidden="1" customWidth="1"/>
    <col min="3350" max="3350" width="15.375" style="1579" customWidth="1"/>
    <col min="3351" max="3351" width="7.75" style="1579" customWidth="1"/>
    <col min="3352" max="3352" width="7.5" style="1579" bestFit="1" customWidth="1"/>
    <col min="3353" max="3353" width="7.25" style="1579" customWidth="1"/>
    <col min="3354" max="3354" width="7.5" style="1579" bestFit="1" customWidth="1"/>
    <col min="3355" max="3355" width="13.25" style="1579" customWidth="1"/>
    <col min="3356" max="3356" width="12.375" style="1579" customWidth="1"/>
    <col min="3357" max="3357" width="13.25" style="1579" customWidth="1"/>
    <col min="3358" max="3358" width="10.5" style="1579" bestFit="1" customWidth="1"/>
    <col min="3359" max="3359" width="12.75" style="1579" bestFit="1" customWidth="1"/>
    <col min="3360" max="3584" width="11" style="1579"/>
    <col min="3585" max="3585" width="17" style="1579" customWidth="1"/>
    <col min="3586" max="3587" width="0" style="1579" hidden="1" customWidth="1"/>
    <col min="3588" max="3588" width="22.375" style="1579" customWidth="1"/>
    <col min="3589" max="3589" width="8.5" style="1579" customWidth="1"/>
    <col min="3590" max="3590" width="8.125" style="1579" bestFit="1" customWidth="1"/>
    <col min="3591" max="3591" width="25.625" style="1579" customWidth="1"/>
    <col min="3592" max="3592" width="12.375" style="1579" customWidth="1"/>
    <col min="3593" max="3593" width="6.625" style="1579" customWidth="1"/>
    <col min="3594" max="3594" width="6.25" style="1579" customWidth="1"/>
    <col min="3595" max="3595" width="7.25" style="1579" customWidth="1"/>
    <col min="3596" max="3596" width="6.875" style="1579" customWidth="1"/>
    <col min="3597" max="3597" width="0" style="1579" hidden="1" customWidth="1"/>
    <col min="3598" max="3598" width="11.75" style="1579" bestFit="1" customWidth="1"/>
    <col min="3599" max="3600" width="11.75" style="1579" customWidth="1"/>
    <col min="3601" max="3601" width="16.25" style="1579" bestFit="1" customWidth="1"/>
    <col min="3602" max="3602" width="15.5" style="1579" customWidth="1"/>
    <col min="3603" max="3603" width="17.125" style="1579" customWidth="1"/>
    <col min="3604" max="3604" width="15.375" style="1579" customWidth="1"/>
    <col min="3605" max="3605" width="0" style="1579" hidden="1" customWidth="1"/>
    <col min="3606" max="3606" width="15.375" style="1579" customWidth="1"/>
    <col min="3607" max="3607" width="7.75" style="1579" customWidth="1"/>
    <col min="3608" max="3608" width="7.5" style="1579" bestFit="1" customWidth="1"/>
    <col min="3609" max="3609" width="7.25" style="1579" customWidth="1"/>
    <col min="3610" max="3610" width="7.5" style="1579" bestFit="1" customWidth="1"/>
    <col min="3611" max="3611" width="13.25" style="1579" customWidth="1"/>
    <col min="3612" max="3612" width="12.375" style="1579" customWidth="1"/>
    <col min="3613" max="3613" width="13.25" style="1579" customWidth="1"/>
    <col min="3614" max="3614" width="10.5" style="1579" bestFit="1" customWidth="1"/>
    <col min="3615" max="3615" width="12.75" style="1579" bestFit="1" customWidth="1"/>
    <col min="3616" max="3840" width="11" style="1579"/>
    <col min="3841" max="3841" width="17" style="1579" customWidth="1"/>
    <col min="3842" max="3843" width="0" style="1579" hidden="1" customWidth="1"/>
    <col min="3844" max="3844" width="22.375" style="1579" customWidth="1"/>
    <col min="3845" max="3845" width="8.5" style="1579" customWidth="1"/>
    <col min="3846" max="3846" width="8.125" style="1579" bestFit="1" customWidth="1"/>
    <col min="3847" max="3847" width="25.625" style="1579" customWidth="1"/>
    <col min="3848" max="3848" width="12.375" style="1579" customWidth="1"/>
    <col min="3849" max="3849" width="6.625" style="1579" customWidth="1"/>
    <col min="3850" max="3850" width="6.25" style="1579" customWidth="1"/>
    <col min="3851" max="3851" width="7.25" style="1579" customWidth="1"/>
    <col min="3852" max="3852" width="6.875" style="1579" customWidth="1"/>
    <col min="3853" max="3853" width="0" style="1579" hidden="1" customWidth="1"/>
    <col min="3854" max="3854" width="11.75" style="1579" bestFit="1" customWidth="1"/>
    <col min="3855" max="3856" width="11.75" style="1579" customWidth="1"/>
    <col min="3857" max="3857" width="16.25" style="1579" bestFit="1" customWidth="1"/>
    <col min="3858" max="3858" width="15.5" style="1579" customWidth="1"/>
    <col min="3859" max="3859" width="17.125" style="1579" customWidth="1"/>
    <col min="3860" max="3860" width="15.375" style="1579" customWidth="1"/>
    <col min="3861" max="3861" width="0" style="1579" hidden="1" customWidth="1"/>
    <col min="3862" max="3862" width="15.375" style="1579" customWidth="1"/>
    <col min="3863" max="3863" width="7.75" style="1579" customWidth="1"/>
    <col min="3864" max="3864" width="7.5" style="1579" bestFit="1" customWidth="1"/>
    <col min="3865" max="3865" width="7.25" style="1579" customWidth="1"/>
    <col min="3866" max="3866" width="7.5" style="1579" bestFit="1" customWidth="1"/>
    <col min="3867" max="3867" width="13.25" style="1579" customWidth="1"/>
    <col min="3868" max="3868" width="12.375" style="1579" customWidth="1"/>
    <col min="3869" max="3869" width="13.25" style="1579" customWidth="1"/>
    <col min="3870" max="3870" width="10.5" style="1579" bestFit="1" customWidth="1"/>
    <col min="3871" max="3871" width="12.75" style="1579" bestFit="1" customWidth="1"/>
    <col min="3872" max="4096" width="11" style="1579"/>
    <col min="4097" max="4097" width="17" style="1579" customWidth="1"/>
    <col min="4098" max="4099" width="0" style="1579" hidden="1" customWidth="1"/>
    <col min="4100" max="4100" width="22.375" style="1579" customWidth="1"/>
    <col min="4101" max="4101" width="8.5" style="1579" customWidth="1"/>
    <col min="4102" max="4102" width="8.125" style="1579" bestFit="1" customWidth="1"/>
    <col min="4103" max="4103" width="25.625" style="1579" customWidth="1"/>
    <col min="4104" max="4104" width="12.375" style="1579" customWidth="1"/>
    <col min="4105" max="4105" width="6.625" style="1579" customWidth="1"/>
    <col min="4106" max="4106" width="6.25" style="1579" customWidth="1"/>
    <col min="4107" max="4107" width="7.25" style="1579" customWidth="1"/>
    <col min="4108" max="4108" width="6.875" style="1579" customWidth="1"/>
    <col min="4109" max="4109" width="0" style="1579" hidden="1" customWidth="1"/>
    <col min="4110" max="4110" width="11.75" style="1579" bestFit="1" customWidth="1"/>
    <col min="4111" max="4112" width="11.75" style="1579" customWidth="1"/>
    <col min="4113" max="4113" width="16.25" style="1579" bestFit="1" customWidth="1"/>
    <col min="4114" max="4114" width="15.5" style="1579" customWidth="1"/>
    <col min="4115" max="4115" width="17.125" style="1579" customWidth="1"/>
    <col min="4116" max="4116" width="15.375" style="1579" customWidth="1"/>
    <col min="4117" max="4117" width="0" style="1579" hidden="1" customWidth="1"/>
    <col min="4118" max="4118" width="15.375" style="1579" customWidth="1"/>
    <col min="4119" max="4119" width="7.75" style="1579" customWidth="1"/>
    <col min="4120" max="4120" width="7.5" style="1579" bestFit="1" customWidth="1"/>
    <col min="4121" max="4121" width="7.25" style="1579" customWidth="1"/>
    <col min="4122" max="4122" width="7.5" style="1579" bestFit="1" customWidth="1"/>
    <col min="4123" max="4123" width="13.25" style="1579" customWidth="1"/>
    <col min="4124" max="4124" width="12.375" style="1579" customWidth="1"/>
    <col min="4125" max="4125" width="13.25" style="1579" customWidth="1"/>
    <col min="4126" max="4126" width="10.5" style="1579" bestFit="1" customWidth="1"/>
    <col min="4127" max="4127" width="12.75" style="1579" bestFit="1" customWidth="1"/>
    <col min="4128" max="4352" width="11" style="1579"/>
    <col min="4353" max="4353" width="17" style="1579" customWidth="1"/>
    <col min="4354" max="4355" width="0" style="1579" hidden="1" customWidth="1"/>
    <col min="4356" max="4356" width="22.375" style="1579" customWidth="1"/>
    <col min="4357" max="4357" width="8.5" style="1579" customWidth="1"/>
    <col min="4358" max="4358" width="8.125" style="1579" bestFit="1" customWidth="1"/>
    <col min="4359" max="4359" width="25.625" style="1579" customWidth="1"/>
    <col min="4360" max="4360" width="12.375" style="1579" customWidth="1"/>
    <col min="4361" max="4361" width="6.625" style="1579" customWidth="1"/>
    <col min="4362" max="4362" width="6.25" style="1579" customWidth="1"/>
    <col min="4363" max="4363" width="7.25" style="1579" customWidth="1"/>
    <col min="4364" max="4364" width="6.875" style="1579" customWidth="1"/>
    <col min="4365" max="4365" width="0" style="1579" hidden="1" customWidth="1"/>
    <col min="4366" max="4366" width="11.75" style="1579" bestFit="1" customWidth="1"/>
    <col min="4367" max="4368" width="11.75" style="1579" customWidth="1"/>
    <col min="4369" max="4369" width="16.25" style="1579" bestFit="1" customWidth="1"/>
    <col min="4370" max="4370" width="15.5" style="1579" customWidth="1"/>
    <col min="4371" max="4371" width="17.125" style="1579" customWidth="1"/>
    <col min="4372" max="4372" width="15.375" style="1579" customWidth="1"/>
    <col min="4373" max="4373" width="0" style="1579" hidden="1" customWidth="1"/>
    <col min="4374" max="4374" width="15.375" style="1579" customWidth="1"/>
    <col min="4375" max="4375" width="7.75" style="1579" customWidth="1"/>
    <col min="4376" max="4376" width="7.5" style="1579" bestFit="1" customWidth="1"/>
    <col min="4377" max="4377" width="7.25" style="1579" customWidth="1"/>
    <col min="4378" max="4378" width="7.5" style="1579" bestFit="1" customWidth="1"/>
    <col min="4379" max="4379" width="13.25" style="1579" customWidth="1"/>
    <col min="4380" max="4380" width="12.375" style="1579" customWidth="1"/>
    <col min="4381" max="4381" width="13.25" style="1579" customWidth="1"/>
    <col min="4382" max="4382" width="10.5" style="1579" bestFit="1" customWidth="1"/>
    <col min="4383" max="4383" width="12.75" style="1579" bestFit="1" customWidth="1"/>
    <col min="4384" max="4608" width="11" style="1579"/>
    <col min="4609" max="4609" width="17" style="1579" customWidth="1"/>
    <col min="4610" max="4611" width="0" style="1579" hidden="1" customWidth="1"/>
    <col min="4612" max="4612" width="22.375" style="1579" customWidth="1"/>
    <col min="4613" max="4613" width="8.5" style="1579" customWidth="1"/>
    <col min="4614" max="4614" width="8.125" style="1579" bestFit="1" customWidth="1"/>
    <col min="4615" max="4615" width="25.625" style="1579" customWidth="1"/>
    <col min="4616" max="4616" width="12.375" style="1579" customWidth="1"/>
    <col min="4617" max="4617" width="6.625" style="1579" customWidth="1"/>
    <col min="4618" max="4618" width="6.25" style="1579" customWidth="1"/>
    <col min="4619" max="4619" width="7.25" style="1579" customWidth="1"/>
    <col min="4620" max="4620" width="6.875" style="1579" customWidth="1"/>
    <col min="4621" max="4621" width="0" style="1579" hidden="1" customWidth="1"/>
    <col min="4622" max="4622" width="11.75" style="1579" bestFit="1" customWidth="1"/>
    <col min="4623" max="4624" width="11.75" style="1579" customWidth="1"/>
    <col min="4625" max="4625" width="16.25" style="1579" bestFit="1" customWidth="1"/>
    <col min="4626" max="4626" width="15.5" style="1579" customWidth="1"/>
    <col min="4627" max="4627" width="17.125" style="1579" customWidth="1"/>
    <col min="4628" max="4628" width="15.375" style="1579" customWidth="1"/>
    <col min="4629" max="4629" width="0" style="1579" hidden="1" customWidth="1"/>
    <col min="4630" max="4630" width="15.375" style="1579" customWidth="1"/>
    <col min="4631" max="4631" width="7.75" style="1579" customWidth="1"/>
    <col min="4632" max="4632" width="7.5" style="1579" bestFit="1" customWidth="1"/>
    <col min="4633" max="4633" width="7.25" style="1579" customWidth="1"/>
    <col min="4634" max="4634" width="7.5" style="1579" bestFit="1" customWidth="1"/>
    <col min="4635" max="4635" width="13.25" style="1579" customWidth="1"/>
    <col min="4636" max="4636" width="12.375" style="1579" customWidth="1"/>
    <col min="4637" max="4637" width="13.25" style="1579" customWidth="1"/>
    <col min="4638" max="4638" width="10.5" style="1579" bestFit="1" customWidth="1"/>
    <col min="4639" max="4639" width="12.75" style="1579" bestFit="1" customWidth="1"/>
    <col min="4640" max="4864" width="11" style="1579"/>
    <col min="4865" max="4865" width="17" style="1579" customWidth="1"/>
    <col min="4866" max="4867" width="0" style="1579" hidden="1" customWidth="1"/>
    <col min="4868" max="4868" width="22.375" style="1579" customWidth="1"/>
    <col min="4869" max="4869" width="8.5" style="1579" customWidth="1"/>
    <col min="4870" max="4870" width="8.125" style="1579" bestFit="1" customWidth="1"/>
    <col min="4871" max="4871" width="25.625" style="1579" customWidth="1"/>
    <col min="4872" max="4872" width="12.375" style="1579" customWidth="1"/>
    <col min="4873" max="4873" width="6.625" style="1579" customWidth="1"/>
    <col min="4874" max="4874" width="6.25" style="1579" customWidth="1"/>
    <col min="4875" max="4875" width="7.25" style="1579" customWidth="1"/>
    <col min="4876" max="4876" width="6.875" style="1579" customWidth="1"/>
    <col min="4877" max="4877" width="0" style="1579" hidden="1" customWidth="1"/>
    <col min="4878" max="4878" width="11.75" style="1579" bestFit="1" customWidth="1"/>
    <col min="4879" max="4880" width="11.75" style="1579" customWidth="1"/>
    <col min="4881" max="4881" width="16.25" style="1579" bestFit="1" customWidth="1"/>
    <col min="4882" max="4882" width="15.5" style="1579" customWidth="1"/>
    <col min="4883" max="4883" width="17.125" style="1579" customWidth="1"/>
    <col min="4884" max="4884" width="15.375" style="1579" customWidth="1"/>
    <col min="4885" max="4885" width="0" style="1579" hidden="1" customWidth="1"/>
    <col min="4886" max="4886" width="15.375" style="1579" customWidth="1"/>
    <col min="4887" max="4887" width="7.75" style="1579" customWidth="1"/>
    <col min="4888" max="4888" width="7.5" style="1579" bestFit="1" customWidth="1"/>
    <col min="4889" max="4889" width="7.25" style="1579" customWidth="1"/>
    <col min="4890" max="4890" width="7.5" style="1579" bestFit="1" customWidth="1"/>
    <col min="4891" max="4891" width="13.25" style="1579" customWidth="1"/>
    <col min="4892" max="4892" width="12.375" style="1579" customWidth="1"/>
    <col min="4893" max="4893" width="13.25" style="1579" customWidth="1"/>
    <col min="4894" max="4894" width="10.5" style="1579" bestFit="1" customWidth="1"/>
    <col min="4895" max="4895" width="12.75" style="1579" bestFit="1" customWidth="1"/>
    <col min="4896" max="5120" width="11" style="1579"/>
    <col min="5121" max="5121" width="17" style="1579" customWidth="1"/>
    <col min="5122" max="5123" width="0" style="1579" hidden="1" customWidth="1"/>
    <col min="5124" max="5124" width="22.375" style="1579" customWidth="1"/>
    <col min="5125" max="5125" width="8.5" style="1579" customWidth="1"/>
    <col min="5126" max="5126" width="8.125" style="1579" bestFit="1" customWidth="1"/>
    <col min="5127" max="5127" width="25.625" style="1579" customWidth="1"/>
    <col min="5128" max="5128" width="12.375" style="1579" customWidth="1"/>
    <col min="5129" max="5129" width="6.625" style="1579" customWidth="1"/>
    <col min="5130" max="5130" width="6.25" style="1579" customWidth="1"/>
    <col min="5131" max="5131" width="7.25" style="1579" customWidth="1"/>
    <col min="5132" max="5132" width="6.875" style="1579" customWidth="1"/>
    <col min="5133" max="5133" width="0" style="1579" hidden="1" customWidth="1"/>
    <col min="5134" max="5134" width="11.75" style="1579" bestFit="1" customWidth="1"/>
    <col min="5135" max="5136" width="11.75" style="1579" customWidth="1"/>
    <col min="5137" max="5137" width="16.25" style="1579" bestFit="1" customWidth="1"/>
    <col min="5138" max="5138" width="15.5" style="1579" customWidth="1"/>
    <col min="5139" max="5139" width="17.125" style="1579" customWidth="1"/>
    <col min="5140" max="5140" width="15.375" style="1579" customWidth="1"/>
    <col min="5141" max="5141" width="0" style="1579" hidden="1" customWidth="1"/>
    <col min="5142" max="5142" width="15.375" style="1579" customWidth="1"/>
    <col min="5143" max="5143" width="7.75" style="1579" customWidth="1"/>
    <col min="5144" max="5144" width="7.5" style="1579" bestFit="1" customWidth="1"/>
    <col min="5145" max="5145" width="7.25" style="1579" customWidth="1"/>
    <col min="5146" max="5146" width="7.5" style="1579" bestFit="1" customWidth="1"/>
    <col min="5147" max="5147" width="13.25" style="1579" customWidth="1"/>
    <col min="5148" max="5148" width="12.375" style="1579" customWidth="1"/>
    <col min="5149" max="5149" width="13.25" style="1579" customWidth="1"/>
    <col min="5150" max="5150" width="10.5" style="1579" bestFit="1" customWidth="1"/>
    <col min="5151" max="5151" width="12.75" style="1579" bestFit="1" customWidth="1"/>
    <col min="5152" max="5376" width="11" style="1579"/>
    <col min="5377" max="5377" width="17" style="1579" customWidth="1"/>
    <col min="5378" max="5379" width="0" style="1579" hidden="1" customWidth="1"/>
    <col min="5380" max="5380" width="22.375" style="1579" customWidth="1"/>
    <col min="5381" max="5381" width="8.5" style="1579" customWidth="1"/>
    <col min="5382" max="5382" width="8.125" style="1579" bestFit="1" customWidth="1"/>
    <col min="5383" max="5383" width="25.625" style="1579" customWidth="1"/>
    <col min="5384" max="5384" width="12.375" style="1579" customWidth="1"/>
    <col min="5385" max="5385" width="6.625" style="1579" customWidth="1"/>
    <col min="5386" max="5386" width="6.25" style="1579" customWidth="1"/>
    <col min="5387" max="5387" width="7.25" style="1579" customWidth="1"/>
    <col min="5388" max="5388" width="6.875" style="1579" customWidth="1"/>
    <col min="5389" max="5389" width="0" style="1579" hidden="1" customWidth="1"/>
    <col min="5390" max="5390" width="11.75" style="1579" bestFit="1" customWidth="1"/>
    <col min="5391" max="5392" width="11.75" style="1579" customWidth="1"/>
    <col min="5393" max="5393" width="16.25" style="1579" bestFit="1" customWidth="1"/>
    <col min="5394" max="5394" width="15.5" style="1579" customWidth="1"/>
    <col min="5395" max="5395" width="17.125" style="1579" customWidth="1"/>
    <col min="5396" max="5396" width="15.375" style="1579" customWidth="1"/>
    <col min="5397" max="5397" width="0" style="1579" hidden="1" customWidth="1"/>
    <col min="5398" max="5398" width="15.375" style="1579" customWidth="1"/>
    <col min="5399" max="5399" width="7.75" style="1579" customWidth="1"/>
    <col min="5400" max="5400" width="7.5" style="1579" bestFit="1" customWidth="1"/>
    <col min="5401" max="5401" width="7.25" style="1579" customWidth="1"/>
    <col min="5402" max="5402" width="7.5" style="1579" bestFit="1" customWidth="1"/>
    <col min="5403" max="5403" width="13.25" style="1579" customWidth="1"/>
    <col min="5404" max="5404" width="12.375" style="1579" customWidth="1"/>
    <col min="5405" max="5405" width="13.25" style="1579" customWidth="1"/>
    <col min="5406" max="5406" width="10.5" style="1579" bestFit="1" customWidth="1"/>
    <col min="5407" max="5407" width="12.75" style="1579" bestFit="1" customWidth="1"/>
    <col min="5408" max="5632" width="11" style="1579"/>
    <col min="5633" max="5633" width="17" style="1579" customWidth="1"/>
    <col min="5634" max="5635" width="0" style="1579" hidden="1" customWidth="1"/>
    <col min="5636" max="5636" width="22.375" style="1579" customWidth="1"/>
    <col min="5637" max="5637" width="8.5" style="1579" customWidth="1"/>
    <col min="5638" max="5638" width="8.125" style="1579" bestFit="1" customWidth="1"/>
    <col min="5639" max="5639" width="25.625" style="1579" customWidth="1"/>
    <col min="5640" max="5640" width="12.375" style="1579" customWidth="1"/>
    <col min="5641" max="5641" width="6.625" style="1579" customWidth="1"/>
    <col min="5642" max="5642" width="6.25" style="1579" customWidth="1"/>
    <col min="5643" max="5643" width="7.25" style="1579" customWidth="1"/>
    <col min="5644" max="5644" width="6.875" style="1579" customWidth="1"/>
    <col min="5645" max="5645" width="0" style="1579" hidden="1" customWidth="1"/>
    <col min="5646" max="5646" width="11.75" style="1579" bestFit="1" customWidth="1"/>
    <col min="5647" max="5648" width="11.75" style="1579" customWidth="1"/>
    <col min="5649" max="5649" width="16.25" style="1579" bestFit="1" customWidth="1"/>
    <col min="5650" max="5650" width="15.5" style="1579" customWidth="1"/>
    <col min="5651" max="5651" width="17.125" style="1579" customWidth="1"/>
    <col min="5652" max="5652" width="15.375" style="1579" customWidth="1"/>
    <col min="5653" max="5653" width="0" style="1579" hidden="1" customWidth="1"/>
    <col min="5654" max="5654" width="15.375" style="1579" customWidth="1"/>
    <col min="5655" max="5655" width="7.75" style="1579" customWidth="1"/>
    <col min="5656" max="5656" width="7.5" style="1579" bestFit="1" customWidth="1"/>
    <col min="5657" max="5657" width="7.25" style="1579" customWidth="1"/>
    <col min="5658" max="5658" width="7.5" style="1579" bestFit="1" customWidth="1"/>
    <col min="5659" max="5659" width="13.25" style="1579" customWidth="1"/>
    <col min="5660" max="5660" width="12.375" style="1579" customWidth="1"/>
    <col min="5661" max="5661" width="13.25" style="1579" customWidth="1"/>
    <col min="5662" max="5662" width="10.5" style="1579" bestFit="1" customWidth="1"/>
    <col min="5663" max="5663" width="12.75" style="1579" bestFit="1" customWidth="1"/>
    <col min="5664" max="5888" width="11" style="1579"/>
    <col min="5889" max="5889" width="17" style="1579" customWidth="1"/>
    <col min="5890" max="5891" width="0" style="1579" hidden="1" customWidth="1"/>
    <col min="5892" max="5892" width="22.375" style="1579" customWidth="1"/>
    <col min="5893" max="5893" width="8.5" style="1579" customWidth="1"/>
    <col min="5894" max="5894" width="8.125" style="1579" bestFit="1" customWidth="1"/>
    <col min="5895" max="5895" width="25.625" style="1579" customWidth="1"/>
    <col min="5896" max="5896" width="12.375" style="1579" customWidth="1"/>
    <col min="5897" max="5897" width="6.625" style="1579" customWidth="1"/>
    <col min="5898" max="5898" width="6.25" style="1579" customWidth="1"/>
    <col min="5899" max="5899" width="7.25" style="1579" customWidth="1"/>
    <col min="5900" max="5900" width="6.875" style="1579" customWidth="1"/>
    <col min="5901" max="5901" width="0" style="1579" hidden="1" customWidth="1"/>
    <col min="5902" max="5902" width="11.75" style="1579" bestFit="1" customWidth="1"/>
    <col min="5903" max="5904" width="11.75" style="1579" customWidth="1"/>
    <col min="5905" max="5905" width="16.25" style="1579" bestFit="1" customWidth="1"/>
    <col min="5906" max="5906" width="15.5" style="1579" customWidth="1"/>
    <col min="5907" max="5907" width="17.125" style="1579" customWidth="1"/>
    <col min="5908" max="5908" width="15.375" style="1579" customWidth="1"/>
    <col min="5909" max="5909" width="0" style="1579" hidden="1" customWidth="1"/>
    <col min="5910" max="5910" width="15.375" style="1579" customWidth="1"/>
    <col min="5911" max="5911" width="7.75" style="1579" customWidth="1"/>
    <col min="5912" max="5912" width="7.5" style="1579" bestFit="1" customWidth="1"/>
    <col min="5913" max="5913" width="7.25" style="1579" customWidth="1"/>
    <col min="5914" max="5914" width="7.5" style="1579" bestFit="1" customWidth="1"/>
    <col min="5915" max="5915" width="13.25" style="1579" customWidth="1"/>
    <col min="5916" max="5916" width="12.375" style="1579" customWidth="1"/>
    <col min="5917" max="5917" width="13.25" style="1579" customWidth="1"/>
    <col min="5918" max="5918" width="10.5" style="1579" bestFit="1" customWidth="1"/>
    <col min="5919" max="5919" width="12.75" style="1579" bestFit="1" customWidth="1"/>
    <col min="5920" max="6144" width="11" style="1579"/>
    <col min="6145" max="6145" width="17" style="1579" customWidth="1"/>
    <col min="6146" max="6147" width="0" style="1579" hidden="1" customWidth="1"/>
    <col min="6148" max="6148" width="22.375" style="1579" customWidth="1"/>
    <col min="6149" max="6149" width="8.5" style="1579" customWidth="1"/>
    <col min="6150" max="6150" width="8.125" style="1579" bestFit="1" customWidth="1"/>
    <col min="6151" max="6151" width="25.625" style="1579" customWidth="1"/>
    <col min="6152" max="6152" width="12.375" style="1579" customWidth="1"/>
    <col min="6153" max="6153" width="6.625" style="1579" customWidth="1"/>
    <col min="6154" max="6154" width="6.25" style="1579" customWidth="1"/>
    <col min="6155" max="6155" width="7.25" style="1579" customWidth="1"/>
    <col min="6156" max="6156" width="6.875" style="1579" customWidth="1"/>
    <col min="6157" max="6157" width="0" style="1579" hidden="1" customWidth="1"/>
    <col min="6158" max="6158" width="11.75" style="1579" bestFit="1" customWidth="1"/>
    <col min="6159" max="6160" width="11.75" style="1579" customWidth="1"/>
    <col min="6161" max="6161" width="16.25" style="1579" bestFit="1" customWidth="1"/>
    <col min="6162" max="6162" width="15.5" style="1579" customWidth="1"/>
    <col min="6163" max="6163" width="17.125" style="1579" customWidth="1"/>
    <col min="6164" max="6164" width="15.375" style="1579" customWidth="1"/>
    <col min="6165" max="6165" width="0" style="1579" hidden="1" customWidth="1"/>
    <col min="6166" max="6166" width="15.375" style="1579" customWidth="1"/>
    <col min="6167" max="6167" width="7.75" style="1579" customWidth="1"/>
    <col min="6168" max="6168" width="7.5" style="1579" bestFit="1" customWidth="1"/>
    <col min="6169" max="6169" width="7.25" style="1579" customWidth="1"/>
    <col min="6170" max="6170" width="7.5" style="1579" bestFit="1" customWidth="1"/>
    <col min="6171" max="6171" width="13.25" style="1579" customWidth="1"/>
    <col min="6172" max="6172" width="12.375" style="1579" customWidth="1"/>
    <col min="6173" max="6173" width="13.25" style="1579" customWidth="1"/>
    <col min="6174" max="6174" width="10.5" style="1579" bestFit="1" customWidth="1"/>
    <col min="6175" max="6175" width="12.75" style="1579" bestFit="1" customWidth="1"/>
    <col min="6176" max="6400" width="11" style="1579"/>
    <col min="6401" max="6401" width="17" style="1579" customWidth="1"/>
    <col min="6402" max="6403" width="0" style="1579" hidden="1" customWidth="1"/>
    <col min="6404" max="6404" width="22.375" style="1579" customWidth="1"/>
    <col min="6405" max="6405" width="8.5" style="1579" customWidth="1"/>
    <col min="6406" max="6406" width="8.125" style="1579" bestFit="1" customWidth="1"/>
    <col min="6407" max="6407" width="25.625" style="1579" customWidth="1"/>
    <col min="6408" max="6408" width="12.375" style="1579" customWidth="1"/>
    <col min="6409" max="6409" width="6.625" style="1579" customWidth="1"/>
    <col min="6410" max="6410" width="6.25" style="1579" customWidth="1"/>
    <col min="6411" max="6411" width="7.25" style="1579" customWidth="1"/>
    <col min="6412" max="6412" width="6.875" style="1579" customWidth="1"/>
    <col min="6413" max="6413" width="0" style="1579" hidden="1" customWidth="1"/>
    <col min="6414" max="6414" width="11.75" style="1579" bestFit="1" customWidth="1"/>
    <col min="6415" max="6416" width="11.75" style="1579" customWidth="1"/>
    <col min="6417" max="6417" width="16.25" style="1579" bestFit="1" customWidth="1"/>
    <col min="6418" max="6418" width="15.5" style="1579" customWidth="1"/>
    <col min="6419" max="6419" width="17.125" style="1579" customWidth="1"/>
    <col min="6420" max="6420" width="15.375" style="1579" customWidth="1"/>
    <col min="6421" max="6421" width="0" style="1579" hidden="1" customWidth="1"/>
    <col min="6422" max="6422" width="15.375" style="1579" customWidth="1"/>
    <col min="6423" max="6423" width="7.75" style="1579" customWidth="1"/>
    <col min="6424" max="6424" width="7.5" style="1579" bestFit="1" customWidth="1"/>
    <col min="6425" max="6425" width="7.25" style="1579" customWidth="1"/>
    <col min="6426" max="6426" width="7.5" style="1579" bestFit="1" customWidth="1"/>
    <col min="6427" max="6427" width="13.25" style="1579" customWidth="1"/>
    <col min="6428" max="6428" width="12.375" style="1579" customWidth="1"/>
    <col min="6429" max="6429" width="13.25" style="1579" customWidth="1"/>
    <col min="6430" max="6430" width="10.5" style="1579" bestFit="1" customWidth="1"/>
    <col min="6431" max="6431" width="12.75" style="1579" bestFit="1" customWidth="1"/>
    <col min="6432" max="6656" width="11" style="1579"/>
    <col min="6657" max="6657" width="17" style="1579" customWidth="1"/>
    <col min="6658" max="6659" width="0" style="1579" hidden="1" customWidth="1"/>
    <col min="6660" max="6660" width="22.375" style="1579" customWidth="1"/>
    <col min="6661" max="6661" width="8.5" style="1579" customWidth="1"/>
    <col min="6662" max="6662" width="8.125" style="1579" bestFit="1" customWidth="1"/>
    <col min="6663" max="6663" width="25.625" style="1579" customWidth="1"/>
    <col min="6664" max="6664" width="12.375" style="1579" customWidth="1"/>
    <col min="6665" max="6665" width="6.625" style="1579" customWidth="1"/>
    <col min="6666" max="6666" width="6.25" style="1579" customWidth="1"/>
    <col min="6667" max="6667" width="7.25" style="1579" customWidth="1"/>
    <col min="6668" max="6668" width="6.875" style="1579" customWidth="1"/>
    <col min="6669" max="6669" width="0" style="1579" hidden="1" customWidth="1"/>
    <col min="6670" max="6670" width="11.75" style="1579" bestFit="1" customWidth="1"/>
    <col min="6671" max="6672" width="11.75" style="1579" customWidth="1"/>
    <col min="6673" max="6673" width="16.25" style="1579" bestFit="1" customWidth="1"/>
    <col min="6674" max="6674" width="15.5" style="1579" customWidth="1"/>
    <col min="6675" max="6675" width="17.125" style="1579" customWidth="1"/>
    <col min="6676" max="6676" width="15.375" style="1579" customWidth="1"/>
    <col min="6677" max="6677" width="0" style="1579" hidden="1" customWidth="1"/>
    <col min="6678" max="6678" width="15.375" style="1579" customWidth="1"/>
    <col min="6679" max="6679" width="7.75" style="1579" customWidth="1"/>
    <col min="6680" max="6680" width="7.5" style="1579" bestFit="1" customWidth="1"/>
    <col min="6681" max="6681" width="7.25" style="1579" customWidth="1"/>
    <col min="6682" max="6682" width="7.5" style="1579" bestFit="1" customWidth="1"/>
    <col min="6683" max="6683" width="13.25" style="1579" customWidth="1"/>
    <col min="6684" max="6684" width="12.375" style="1579" customWidth="1"/>
    <col min="6685" max="6685" width="13.25" style="1579" customWidth="1"/>
    <col min="6686" max="6686" width="10.5" style="1579" bestFit="1" customWidth="1"/>
    <col min="6687" max="6687" width="12.75" style="1579" bestFit="1" customWidth="1"/>
    <col min="6688" max="6912" width="11" style="1579"/>
    <col min="6913" max="6913" width="17" style="1579" customWidth="1"/>
    <col min="6914" max="6915" width="0" style="1579" hidden="1" customWidth="1"/>
    <col min="6916" max="6916" width="22.375" style="1579" customWidth="1"/>
    <col min="6917" max="6917" width="8.5" style="1579" customWidth="1"/>
    <col min="6918" max="6918" width="8.125" style="1579" bestFit="1" customWidth="1"/>
    <col min="6919" max="6919" width="25.625" style="1579" customWidth="1"/>
    <col min="6920" max="6920" width="12.375" style="1579" customWidth="1"/>
    <col min="6921" max="6921" width="6.625" style="1579" customWidth="1"/>
    <col min="6922" max="6922" width="6.25" style="1579" customWidth="1"/>
    <col min="6923" max="6923" width="7.25" style="1579" customWidth="1"/>
    <col min="6924" max="6924" width="6.875" style="1579" customWidth="1"/>
    <col min="6925" max="6925" width="0" style="1579" hidden="1" customWidth="1"/>
    <col min="6926" max="6926" width="11.75" style="1579" bestFit="1" customWidth="1"/>
    <col min="6927" max="6928" width="11.75" style="1579" customWidth="1"/>
    <col min="6929" max="6929" width="16.25" style="1579" bestFit="1" customWidth="1"/>
    <col min="6930" max="6930" width="15.5" style="1579" customWidth="1"/>
    <col min="6931" max="6931" width="17.125" style="1579" customWidth="1"/>
    <col min="6932" max="6932" width="15.375" style="1579" customWidth="1"/>
    <col min="6933" max="6933" width="0" style="1579" hidden="1" customWidth="1"/>
    <col min="6934" max="6934" width="15.375" style="1579" customWidth="1"/>
    <col min="6935" max="6935" width="7.75" style="1579" customWidth="1"/>
    <col min="6936" max="6936" width="7.5" style="1579" bestFit="1" customWidth="1"/>
    <col min="6937" max="6937" width="7.25" style="1579" customWidth="1"/>
    <col min="6938" max="6938" width="7.5" style="1579" bestFit="1" customWidth="1"/>
    <col min="6939" max="6939" width="13.25" style="1579" customWidth="1"/>
    <col min="6940" max="6940" width="12.375" style="1579" customWidth="1"/>
    <col min="6941" max="6941" width="13.25" style="1579" customWidth="1"/>
    <col min="6942" max="6942" width="10.5" style="1579" bestFit="1" customWidth="1"/>
    <col min="6943" max="6943" width="12.75" style="1579" bestFit="1" customWidth="1"/>
    <col min="6944" max="7168" width="11" style="1579"/>
    <col min="7169" max="7169" width="17" style="1579" customWidth="1"/>
    <col min="7170" max="7171" width="0" style="1579" hidden="1" customWidth="1"/>
    <col min="7172" max="7172" width="22.375" style="1579" customWidth="1"/>
    <col min="7173" max="7173" width="8.5" style="1579" customWidth="1"/>
    <col min="7174" max="7174" width="8.125" style="1579" bestFit="1" customWidth="1"/>
    <col min="7175" max="7175" width="25.625" style="1579" customWidth="1"/>
    <col min="7176" max="7176" width="12.375" style="1579" customWidth="1"/>
    <col min="7177" max="7177" width="6.625" style="1579" customWidth="1"/>
    <col min="7178" max="7178" width="6.25" style="1579" customWidth="1"/>
    <col min="7179" max="7179" width="7.25" style="1579" customWidth="1"/>
    <col min="7180" max="7180" width="6.875" style="1579" customWidth="1"/>
    <col min="7181" max="7181" width="0" style="1579" hidden="1" customWidth="1"/>
    <col min="7182" max="7182" width="11.75" style="1579" bestFit="1" customWidth="1"/>
    <col min="7183" max="7184" width="11.75" style="1579" customWidth="1"/>
    <col min="7185" max="7185" width="16.25" style="1579" bestFit="1" customWidth="1"/>
    <col min="7186" max="7186" width="15.5" style="1579" customWidth="1"/>
    <col min="7187" max="7187" width="17.125" style="1579" customWidth="1"/>
    <col min="7188" max="7188" width="15.375" style="1579" customWidth="1"/>
    <col min="7189" max="7189" width="0" style="1579" hidden="1" customWidth="1"/>
    <col min="7190" max="7190" width="15.375" style="1579" customWidth="1"/>
    <col min="7191" max="7191" width="7.75" style="1579" customWidth="1"/>
    <col min="7192" max="7192" width="7.5" style="1579" bestFit="1" customWidth="1"/>
    <col min="7193" max="7193" width="7.25" style="1579" customWidth="1"/>
    <col min="7194" max="7194" width="7.5" style="1579" bestFit="1" customWidth="1"/>
    <col min="7195" max="7195" width="13.25" style="1579" customWidth="1"/>
    <col min="7196" max="7196" width="12.375" style="1579" customWidth="1"/>
    <col min="7197" max="7197" width="13.25" style="1579" customWidth="1"/>
    <col min="7198" max="7198" width="10.5" style="1579" bestFit="1" customWidth="1"/>
    <col min="7199" max="7199" width="12.75" style="1579" bestFit="1" customWidth="1"/>
    <col min="7200" max="7424" width="11" style="1579"/>
    <col min="7425" max="7425" width="17" style="1579" customWidth="1"/>
    <col min="7426" max="7427" width="0" style="1579" hidden="1" customWidth="1"/>
    <col min="7428" max="7428" width="22.375" style="1579" customWidth="1"/>
    <col min="7429" max="7429" width="8.5" style="1579" customWidth="1"/>
    <col min="7430" max="7430" width="8.125" style="1579" bestFit="1" customWidth="1"/>
    <col min="7431" max="7431" width="25.625" style="1579" customWidth="1"/>
    <col min="7432" max="7432" width="12.375" style="1579" customWidth="1"/>
    <col min="7433" max="7433" width="6.625" style="1579" customWidth="1"/>
    <col min="7434" max="7434" width="6.25" style="1579" customWidth="1"/>
    <col min="7435" max="7435" width="7.25" style="1579" customWidth="1"/>
    <col min="7436" max="7436" width="6.875" style="1579" customWidth="1"/>
    <col min="7437" max="7437" width="0" style="1579" hidden="1" customWidth="1"/>
    <col min="7438" max="7438" width="11.75" style="1579" bestFit="1" customWidth="1"/>
    <col min="7439" max="7440" width="11.75" style="1579" customWidth="1"/>
    <col min="7441" max="7441" width="16.25" style="1579" bestFit="1" customWidth="1"/>
    <col min="7442" max="7442" width="15.5" style="1579" customWidth="1"/>
    <col min="7443" max="7443" width="17.125" style="1579" customWidth="1"/>
    <col min="7444" max="7444" width="15.375" style="1579" customWidth="1"/>
    <col min="7445" max="7445" width="0" style="1579" hidden="1" customWidth="1"/>
    <col min="7446" max="7446" width="15.375" style="1579" customWidth="1"/>
    <col min="7447" max="7447" width="7.75" style="1579" customWidth="1"/>
    <col min="7448" max="7448" width="7.5" style="1579" bestFit="1" customWidth="1"/>
    <col min="7449" max="7449" width="7.25" style="1579" customWidth="1"/>
    <col min="7450" max="7450" width="7.5" style="1579" bestFit="1" customWidth="1"/>
    <col min="7451" max="7451" width="13.25" style="1579" customWidth="1"/>
    <col min="7452" max="7452" width="12.375" style="1579" customWidth="1"/>
    <col min="7453" max="7453" width="13.25" style="1579" customWidth="1"/>
    <col min="7454" max="7454" width="10.5" style="1579" bestFit="1" customWidth="1"/>
    <col min="7455" max="7455" width="12.75" style="1579" bestFit="1" customWidth="1"/>
    <col min="7456" max="7680" width="11" style="1579"/>
    <col min="7681" max="7681" width="17" style="1579" customWidth="1"/>
    <col min="7682" max="7683" width="0" style="1579" hidden="1" customWidth="1"/>
    <col min="7684" max="7684" width="22.375" style="1579" customWidth="1"/>
    <col min="7685" max="7685" width="8.5" style="1579" customWidth="1"/>
    <col min="7686" max="7686" width="8.125" style="1579" bestFit="1" customWidth="1"/>
    <col min="7687" max="7687" width="25.625" style="1579" customWidth="1"/>
    <col min="7688" max="7688" width="12.375" style="1579" customWidth="1"/>
    <col min="7689" max="7689" width="6.625" style="1579" customWidth="1"/>
    <col min="7690" max="7690" width="6.25" style="1579" customWidth="1"/>
    <col min="7691" max="7691" width="7.25" style="1579" customWidth="1"/>
    <col min="7692" max="7692" width="6.875" style="1579" customWidth="1"/>
    <col min="7693" max="7693" width="0" style="1579" hidden="1" customWidth="1"/>
    <col min="7694" max="7694" width="11.75" style="1579" bestFit="1" customWidth="1"/>
    <col min="7695" max="7696" width="11.75" style="1579" customWidth="1"/>
    <col min="7697" max="7697" width="16.25" style="1579" bestFit="1" customWidth="1"/>
    <col min="7698" max="7698" width="15.5" style="1579" customWidth="1"/>
    <col min="7699" max="7699" width="17.125" style="1579" customWidth="1"/>
    <col min="7700" max="7700" width="15.375" style="1579" customWidth="1"/>
    <col min="7701" max="7701" width="0" style="1579" hidden="1" customWidth="1"/>
    <col min="7702" max="7702" width="15.375" style="1579" customWidth="1"/>
    <col min="7703" max="7703" width="7.75" style="1579" customWidth="1"/>
    <col min="7704" max="7704" width="7.5" style="1579" bestFit="1" customWidth="1"/>
    <col min="7705" max="7705" width="7.25" style="1579" customWidth="1"/>
    <col min="7706" max="7706" width="7.5" style="1579" bestFit="1" customWidth="1"/>
    <col min="7707" max="7707" width="13.25" style="1579" customWidth="1"/>
    <col min="7708" max="7708" width="12.375" style="1579" customWidth="1"/>
    <col min="7709" max="7709" width="13.25" style="1579" customWidth="1"/>
    <col min="7710" max="7710" width="10.5" style="1579" bestFit="1" customWidth="1"/>
    <col min="7711" max="7711" width="12.75" style="1579" bestFit="1" customWidth="1"/>
    <col min="7712" max="7936" width="11" style="1579"/>
    <col min="7937" max="7937" width="17" style="1579" customWidth="1"/>
    <col min="7938" max="7939" width="0" style="1579" hidden="1" customWidth="1"/>
    <col min="7940" max="7940" width="22.375" style="1579" customWidth="1"/>
    <col min="7941" max="7941" width="8.5" style="1579" customWidth="1"/>
    <col min="7942" max="7942" width="8.125" style="1579" bestFit="1" customWidth="1"/>
    <col min="7943" max="7943" width="25.625" style="1579" customWidth="1"/>
    <col min="7944" max="7944" width="12.375" style="1579" customWidth="1"/>
    <col min="7945" max="7945" width="6.625" style="1579" customWidth="1"/>
    <col min="7946" max="7946" width="6.25" style="1579" customWidth="1"/>
    <col min="7947" max="7947" width="7.25" style="1579" customWidth="1"/>
    <col min="7948" max="7948" width="6.875" style="1579" customWidth="1"/>
    <col min="7949" max="7949" width="0" style="1579" hidden="1" customWidth="1"/>
    <col min="7950" max="7950" width="11.75" style="1579" bestFit="1" customWidth="1"/>
    <col min="7951" max="7952" width="11.75" style="1579" customWidth="1"/>
    <col min="7953" max="7953" width="16.25" style="1579" bestFit="1" customWidth="1"/>
    <col min="7954" max="7954" width="15.5" style="1579" customWidth="1"/>
    <col min="7955" max="7955" width="17.125" style="1579" customWidth="1"/>
    <col min="7956" max="7956" width="15.375" style="1579" customWidth="1"/>
    <col min="7957" max="7957" width="0" style="1579" hidden="1" customWidth="1"/>
    <col min="7958" max="7958" width="15.375" style="1579" customWidth="1"/>
    <col min="7959" max="7959" width="7.75" style="1579" customWidth="1"/>
    <col min="7960" max="7960" width="7.5" style="1579" bestFit="1" customWidth="1"/>
    <col min="7961" max="7961" width="7.25" style="1579" customWidth="1"/>
    <col min="7962" max="7962" width="7.5" style="1579" bestFit="1" customWidth="1"/>
    <col min="7963" max="7963" width="13.25" style="1579" customWidth="1"/>
    <col min="7964" max="7964" width="12.375" style="1579" customWidth="1"/>
    <col min="7965" max="7965" width="13.25" style="1579" customWidth="1"/>
    <col min="7966" max="7966" width="10.5" style="1579" bestFit="1" customWidth="1"/>
    <col min="7967" max="7967" width="12.75" style="1579" bestFit="1" customWidth="1"/>
    <col min="7968" max="8192" width="11" style="1579"/>
    <col min="8193" max="8193" width="17" style="1579" customWidth="1"/>
    <col min="8194" max="8195" width="0" style="1579" hidden="1" customWidth="1"/>
    <col min="8196" max="8196" width="22.375" style="1579" customWidth="1"/>
    <col min="8197" max="8197" width="8.5" style="1579" customWidth="1"/>
    <col min="8198" max="8198" width="8.125" style="1579" bestFit="1" customWidth="1"/>
    <col min="8199" max="8199" width="25.625" style="1579" customWidth="1"/>
    <col min="8200" max="8200" width="12.375" style="1579" customWidth="1"/>
    <col min="8201" max="8201" width="6.625" style="1579" customWidth="1"/>
    <col min="8202" max="8202" width="6.25" style="1579" customWidth="1"/>
    <col min="8203" max="8203" width="7.25" style="1579" customWidth="1"/>
    <col min="8204" max="8204" width="6.875" style="1579" customWidth="1"/>
    <col min="8205" max="8205" width="0" style="1579" hidden="1" customWidth="1"/>
    <col min="8206" max="8206" width="11.75" style="1579" bestFit="1" customWidth="1"/>
    <col min="8207" max="8208" width="11.75" style="1579" customWidth="1"/>
    <col min="8209" max="8209" width="16.25" style="1579" bestFit="1" customWidth="1"/>
    <col min="8210" max="8210" width="15.5" style="1579" customWidth="1"/>
    <col min="8211" max="8211" width="17.125" style="1579" customWidth="1"/>
    <col min="8212" max="8212" width="15.375" style="1579" customWidth="1"/>
    <col min="8213" max="8213" width="0" style="1579" hidden="1" customWidth="1"/>
    <col min="8214" max="8214" width="15.375" style="1579" customWidth="1"/>
    <col min="8215" max="8215" width="7.75" style="1579" customWidth="1"/>
    <col min="8216" max="8216" width="7.5" style="1579" bestFit="1" customWidth="1"/>
    <col min="8217" max="8217" width="7.25" style="1579" customWidth="1"/>
    <col min="8218" max="8218" width="7.5" style="1579" bestFit="1" customWidth="1"/>
    <col min="8219" max="8219" width="13.25" style="1579" customWidth="1"/>
    <col min="8220" max="8220" width="12.375" style="1579" customWidth="1"/>
    <col min="8221" max="8221" width="13.25" style="1579" customWidth="1"/>
    <col min="8222" max="8222" width="10.5" style="1579" bestFit="1" customWidth="1"/>
    <col min="8223" max="8223" width="12.75" style="1579" bestFit="1" customWidth="1"/>
    <col min="8224" max="8448" width="11" style="1579"/>
    <col min="8449" max="8449" width="17" style="1579" customWidth="1"/>
    <col min="8450" max="8451" width="0" style="1579" hidden="1" customWidth="1"/>
    <col min="8452" max="8452" width="22.375" style="1579" customWidth="1"/>
    <col min="8453" max="8453" width="8.5" style="1579" customWidth="1"/>
    <col min="8454" max="8454" width="8.125" style="1579" bestFit="1" customWidth="1"/>
    <col min="8455" max="8455" width="25.625" style="1579" customWidth="1"/>
    <col min="8456" max="8456" width="12.375" style="1579" customWidth="1"/>
    <col min="8457" max="8457" width="6.625" style="1579" customWidth="1"/>
    <col min="8458" max="8458" width="6.25" style="1579" customWidth="1"/>
    <col min="8459" max="8459" width="7.25" style="1579" customWidth="1"/>
    <col min="8460" max="8460" width="6.875" style="1579" customWidth="1"/>
    <col min="8461" max="8461" width="0" style="1579" hidden="1" customWidth="1"/>
    <col min="8462" max="8462" width="11.75" style="1579" bestFit="1" customWidth="1"/>
    <col min="8463" max="8464" width="11.75" style="1579" customWidth="1"/>
    <col min="8465" max="8465" width="16.25" style="1579" bestFit="1" customWidth="1"/>
    <col min="8466" max="8466" width="15.5" style="1579" customWidth="1"/>
    <col min="8467" max="8467" width="17.125" style="1579" customWidth="1"/>
    <col min="8468" max="8468" width="15.375" style="1579" customWidth="1"/>
    <col min="8469" max="8469" width="0" style="1579" hidden="1" customWidth="1"/>
    <col min="8470" max="8470" width="15.375" style="1579" customWidth="1"/>
    <col min="8471" max="8471" width="7.75" style="1579" customWidth="1"/>
    <col min="8472" max="8472" width="7.5" style="1579" bestFit="1" customWidth="1"/>
    <col min="8473" max="8473" width="7.25" style="1579" customWidth="1"/>
    <col min="8474" max="8474" width="7.5" style="1579" bestFit="1" customWidth="1"/>
    <col min="8475" max="8475" width="13.25" style="1579" customWidth="1"/>
    <col min="8476" max="8476" width="12.375" style="1579" customWidth="1"/>
    <col min="8477" max="8477" width="13.25" style="1579" customWidth="1"/>
    <col min="8478" max="8478" width="10.5" style="1579" bestFit="1" customWidth="1"/>
    <col min="8479" max="8479" width="12.75" style="1579" bestFit="1" customWidth="1"/>
    <col min="8480" max="8704" width="11" style="1579"/>
    <col min="8705" max="8705" width="17" style="1579" customWidth="1"/>
    <col min="8706" max="8707" width="0" style="1579" hidden="1" customWidth="1"/>
    <col min="8708" max="8708" width="22.375" style="1579" customWidth="1"/>
    <col min="8709" max="8709" width="8.5" style="1579" customWidth="1"/>
    <col min="8710" max="8710" width="8.125" style="1579" bestFit="1" customWidth="1"/>
    <col min="8711" max="8711" width="25.625" style="1579" customWidth="1"/>
    <col min="8712" max="8712" width="12.375" style="1579" customWidth="1"/>
    <col min="8713" max="8713" width="6.625" style="1579" customWidth="1"/>
    <col min="8714" max="8714" width="6.25" style="1579" customWidth="1"/>
    <col min="8715" max="8715" width="7.25" style="1579" customWidth="1"/>
    <col min="8716" max="8716" width="6.875" style="1579" customWidth="1"/>
    <col min="8717" max="8717" width="0" style="1579" hidden="1" customWidth="1"/>
    <col min="8718" max="8718" width="11.75" style="1579" bestFit="1" customWidth="1"/>
    <col min="8719" max="8720" width="11.75" style="1579" customWidth="1"/>
    <col min="8721" max="8721" width="16.25" style="1579" bestFit="1" customWidth="1"/>
    <col min="8722" max="8722" width="15.5" style="1579" customWidth="1"/>
    <col min="8723" max="8723" width="17.125" style="1579" customWidth="1"/>
    <col min="8724" max="8724" width="15.375" style="1579" customWidth="1"/>
    <col min="8725" max="8725" width="0" style="1579" hidden="1" customWidth="1"/>
    <col min="8726" max="8726" width="15.375" style="1579" customWidth="1"/>
    <col min="8727" max="8727" width="7.75" style="1579" customWidth="1"/>
    <col min="8728" max="8728" width="7.5" style="1579" bestFit="1" customWidth="1"/>
    <col min="8729" max="8729" width="7.25" style="1579" customWidth="1"/>
    <col min="8730" max="8730" width="7.5" style="1579" bestFit="1" customWidth="1"/>
    <col min="8731" max="8731" width="13.25" style="1579" customWidth="1"/>
    <col min="8732" max="8732" width="12.375" style="1579" customWidth="1"/>
    <col min="8733" max="8733" width="13.25" style="1579" customWidth="1"/>
    <col min="8734" max="8734" width="10.5" style="1579" bestFit="1" customWidth="1"/>
    <col min="8735" max="8735" width="12.75" style="1579" bestFit="1" customWidth="1"/>
    <col min="8736" max="8960" width="11" style="1579"/>
    <col min="8961" max="8961" width="17" style="1579" customWidth="1"/>
    <col min="8962" max="8963" width="0" style="1579" hidden="1" customWidth="1"/>
    <col min="8964" max="8964" width="22.375" style="1579" customWidth="1"/>
    <col min="8965" max="8965" width="8.5" style="1579" customWidth="1"/>
    <col min="8966" max="8966" width="8.125" style="1579" bestFit="1" customWidth="1"/>
    <col min="8967" max="8967" width="25.625" style="1579" customWidth="1"/>
    <col min="8968" max="8968" width="12.375" style="1579" customWidth="1"/>
    <col min="8969" max="8969" width="6.625" style="1579" customWidth="1"/>
    <col min="8970" max="8970" width="6.25" style="1579" customWidth="1"/>
    <col min="8971" max="8971" width="7.25" style="1579" customWidth="1"/>
    <col min="8972" max="8972" width="6.875" style="1579" customWidth="1"/>
    <col min="8973" max="8973" width="0" style="1579" hidden="1" customWidth="1"/>
    <col min="8974" max="8974" width="11.75" style="1579" bestFit="1" customWidth="1"/>
    <col min="8975" max="8976" width="11.75" style="1579" customWidth="1"/>
    <col min="8977" max="8977" width="16.25" style="1579" bestFit="1" customWidth="1"/>
    <col min="8978" max="8978" width="15.5" style="1579" customWidth="1"/>
    <col min="8979" max="8979" width="17.125" style="1579" customWidth="1"/>
    <col min="8980" max="8980" width="15.375" style="1579" customWidth="1"/>
    <col min="8981" max="8981" width="0" style="1579" hidden="1" customWidth="1"/>
    <col min="8982" max="8982" width="15.375" style="1579" customWidth="1"/>
    <col min="8983" max="8983" width="7.75" style="1579" customWidth="1"/>
    <col min="8984" max="8984" width="7.5" style="1579" bestFit="1" customWidth="1"/>
    <col min="8985" max="8985" width="7.25" style="1579" customWidth="1"/>
    <col min="8986" max="8986" width="7.5" style="1579" bestFit="1" customWidth="1"/>
    <col min="8987" max="8987" width="13.25" style="1579" customWidth="1"/>
    <col min="8988" max="8988" width="12.375" style="1579" customWidth="1"/>
    <col min="8989" max="8989" width="13.25" style="1579" customWidth="1"/>
    <col min="8990" max="8990" width="10.5" style="1579" bestFit="1" customWidth="1"/>
    <col min="8991" max="8991" width="12.75" style="1579" bestFit="1" customWidth="1"/>
    <col min="8992" max="9216" width="11" style="1579"/>
    <col min="9217" max="9217" width="17" style="1579" customWidth="1"/>
    <col min="9218" max="9219" width="0" style="1579" hidden="1" customWidth="1"/>
    <col min="9220" max="9220" width="22.375" style="1579" customWidth="1"/>
    <col min="9221" max="9221" width="8.5" style="1579" customWidth="1"/>
    <col min="9222" max="9222" width="8.125" style="1579" bestFit="1" customWidth="1"/>
    <col min="9223" max="9223" width="25.625" style="1579" customWidth="1"/>
    <col min="9224" max="9224" width="12.375" style="1579" customWidth="1"/>
    <col min="9225" max="9225" width="6.625" style="1579" customWidth="1"/>
    <col min="9226" max="9226" width="6.25" style="1579" customWidth="1"/>
    <col min="9227" max="9227" width="7.25" style="1579" customWidth="1"/>
    <col min="9228" max="9228" width="6.875" style="1579" customWidth="1"/>
    <col min="9229" max="9229" width="0" style="1579" hidden="1" customWidth="1"/>
    <col min="9230" max="9230" width="11.75" style="1579" bestFit="1" customWidth="1"/>
    <col min="9231" max="9232" width="11.75" style="1579" customWidth="1"/>
    <col min="9233" max="9233" width="16.25" style="1579" bestFit="1" customWidth="1"/>
    <col min="9234" max="9234" width="15.5" style="1579" customWidth="1"/>
    <col min="9235" max="9235" width="17.125" style="1579" customWidth="1"/>
    <col min="9236" max="9236" width="15.375" style="1579" customWidth="1"/>
    <col min="9237" max="9237" width="0" style="1579" hidden="1" customWidth="1"/>
    <col min="9238" max="9238" width="15.375" style="1579" customWidth="1"/>
    <col min="9239" max="9239" width="7.75" style="1579" customWidth="1"/>
    <col min="9240" max="9240" width="7.5" style="1579" bestFit="1" customWidth="1"/>
    <col min="9241" max="9241" width="7.25" style="1579" customWidth="1"/>
    <col min="9242" max="9242" width="7.5" style="1579" bestFit="1" customWidth="1"/>
    <col min="9243" max="9243" width="13.25" style="1579" customWidth="1"/>
    <col min="9244" max="9244" width="12.375" style="1579" customWidth="1"/>
    <col min="9245" max="9245" width="13.25" style="1579" customWidth="1"/>
    <col min="9246" max="9246" width="10.5" style="1579" bestFit="1" customWidth="1"/>
    <col min="9247" max="9247" width="12.75" style="1579" bestFit="1" customWidth="1"/>
    <col min="9248" max="9472" width="11" style="1579"/>
    <col min="9473" max="9473" width="17" style="1579" customWidth="1"/>
    <col min="9474" max="9475" width="0" style="1579" hidden="1" customWidth="1"/>
    <col min="9476" max="9476" width="22.375" style="1579" customWidth="1"/>
    <col min="9477" max="9477" width="8.5" style="1579" customWidth="1"/>
    <col min="9478" max="9478" width="8.125" style="1579" bestFit="1" customWidth="1"/>
    <col min="9479" max="9479" width="25.625" style="1579" customWidth="1"/>
    <col min="9480" max="9480" width="12.375" style="1579" customWidth="1"/>
    <col min="9481" max="9481" width="6.625" style="1579" customWidth="1"/>
    <col min="9482" max="9482" width="6.25" style="1579" customWidth="1"/>
    <col min="9483" max="9483" width="7.25" style="1579" customWidth="1"/>
    <col min="9484" max="9484" width="6.875" style="1579" customWidth="1"/>
    <col min="9485" max="9485" width="0" style="1579" hidden="1" customWidth="1"/>
    <col min="9486" max="9486" width="11.75" style="1579" bestFit="1" customWidth="1"/>
    <col min="9487" max="9488" width="11.75" style="1579" customWidth="1"/>
    <col min="9489" max="9489" width="16.25" style="1579" bestFit="1" customWidth="1"/>
    <col min="9490" max="9490" width="15.5" style="1579" customWidth="1"/>
    <col min="9491" max="9491" width="17.125" style="1579" customWidth="1"/>
    <col min="9492" max="9492" width="15.375" style="1579" customWidth="1"/>
    <col min="9493" max="9493" width="0" style="1579" hidden="1" customWidth="1"/>
    <col min="9494" max="9494" width="15.375" style="1579" customWidth="1"/>
    <col min="9495" max="9495" width="7.75" style="1579" customWidth="1"/>
    <col min="9496" max="9496" width="7.5" style="1579" bestFit="1" customWidth="1"/>
    <col min="9497" max="9497" width="7.25" style="1579" customWidth="1"/>
    <col min="9498" max="9498" width="7.5" style="1579" bestFit="1" customWidth="1"/>
    <col min="9499" max="9499" width="13.25" style="1579" customWidth="1"/>
    <col min="9500" max="9500" width="12.375" style="1579" customWidth="1"/>
    <col min="9501" max="9501" width="13.25" style="1579" customWidth="1"/>
    <col min="9502" max="9502" width="10.5" style="1579" bestFit="1" customWidth="1"/>
    <col min="9503" max="9503" width="12.75" style="1579" bestFit="1" customWidth="1"/>
    <col min="9504" max="9728" width="11" style="1579"/>
    <col min="9729" max="9729" width="17" style="1579" customWidth="1"/>
    <col min="9730" max="9731" width="0" style="1579" hidden="1" customWidth="1"/>
    <col min="9732" max="9732" width="22.375" style="1579" customWidth="1"/>
    <col min="9733" max="9733" width="8.5" style="1579" customWidth="1"/>
    <col min="9734" max="9734" width="8.125" style="1579" bestFit="1" customWidth="1"/>
    <col min="9735" max="9735" width="25.625" style="1579" customWidth="1"/>
    <col min="9736" max="9736" width="12.375" style="1579" customWidth="1"/>
    <col min="9737" max="9737" width="6.625" style="1579" customWidth="1"/>
    <col min="9738" max="9738" width="6.25" style="1579" customWidth="1"/>
    <col min="9739" max="9739" width="7.25" style="1579" customWidth="1"/>
    <col min="9740" max="9740" width="6.875" style="1579" customWidth="1"/>
    <col min="9741" max="9741" width="0" style="1579" hidden="1" customWidth="1"/>
    <col min="9742" max="9742" width="11.75" style="1579" bestFit="1" customWidth="1"/>
    <col min="9743" max="9744" width="11.75" style="1579" customWidth="1"/>
    <col min="9745" max="9745" width="16.25" style="1579" bestFit="1" customWidth="1"/>
    <col min="9746" max="9746" width="15.5" style="1579" customWidth="1"/>
    <col min="9747" max="9747" width="17.125" style="1579" customWidth="1"/>
    <col min="9748" max="9748" width="15.375" style="1579" customWidth="1"/>
    <col min="9749" max="9749" width="0" style="1579" hidden="1" customWidth="1"/>
    <col min="9750" max="9750" width="15.375" style="1579" customWidth="1"/>
    <col min="9751" max="9751" width="7.75" style="1579" customWidth="1"/>
    <col min="9752" max="9752" width="7.5" style="1579" bestFit="1" customWidth="1"/>
    <col min="9753" max="9753" width="7.25" style="1579" customWidth="1"/>
    <col min="9754" max="9754" width="7.5" style="1579" bestFit="1" customWidth="1"/>
    <col min="9755" max="9755" width="13.25" style="1579" customWidth="1"/>
    <col min="9756" max="9756" width="12.375" style="1579" customWidth="1"/>
    <col min="9757" max="9757" width="13.25" style="1579" customWidth="1"/>
    <col min="9758" max="9758" width="10.5" style="1579" bestFit="1" customWidth="1"/>
    <col min="9759" max="9759" width="12.75" style="1579" bestFit="1" customWidth="1"/>
    <col min="9760" max="9984" width="11" style="1579"/>
    <col min="9985" max="9985" width="17" style="1579" customWidth="1"/>
    <col min="9986" max="9987" width="0" style="1579" hidden="1" customWidth="1"/>
    <col min="9988" max="9988" width="22.375" style="1579" customWidth="1"/>
    <col min="9989" max="9989" width="8.5" style="1579" customWidth="1"/>
    <col min="9990" max="9990" width="8.125" style="1579" bestFit="1" customWidth="1"/>
    <col min="9991" max="9991" width="25.625" style="1579" customWidth="1"/>
    <col min="9992" max="9992" width="12.375" style="1579" customWidth="1"/>
    <col min="9993" max="9993" width="6.625" style="1579" customWidth="1"/>
    <col min="9994" max="9994" width="6.25" style="1579" customWidth="1"/>
    <col min="9995" max="9995" width="7.25" style="1579" customWidth="1"/>
    <col min="9996" max="9996" width="6.875" style="1579" customWidth="1"/>
    <col min="9997" max="9997" width="0" style="1579" hidden="1" customWidth="1"/>
    <col min="9998" max="9998" width="11.75" style="1579" bestFit="1" customWidth="1"/>
    <col min="9999" max="10000" width="11.75" style="1579" customWidth="1"/>
    <col min="10001" max="10001" width="16.25" style="1579" bestFit="1" customWidth="1"/>
    <col min="10002" max="10002" width="15.5" style="1579" customWidth="1"/>
    <col min="10003" max="10003" width="17.125" style="1579" customWidth="1"/>
    <col min="10004" max="10004" width="15.375" style="1579" customWidth="1"/>
    <col min="10005" max="10005" width="0" style="1579" hidden="1" customWidth="1"/>
    <col min="10006" max="10006" width="15.375" style="1579" customWidth="1"/>
    <col min="10007" max="10007" width="7.75" style="1579" customWidth="1"/>
    <col min="10008" max="10008" width="7.5" style="1579" bestFit="1" customWidth="1"/>
    <col min="10009" max="10009" width="7.25" style="1579" customWidth="1"/>
    <col min="10010" max="10010" width="7.5" style="1579" bestFit="1" customWidth="1"/>
    <col min="10011" max="10011" width="13.25" style="1579" customWidth="1"/>
    <col min="10012" max="10012" width="12.375" style="1579" customWidth="1"/>
    <col min="10013" max="10013" width="13.25" style="1579" customWidth="1"/>
    <col min="10014" max="10014" width="10.5" style="1579" bestFit="1" customWidth="1"/>
    <col min="10015" max="10015" width="12.75" style="1579" bestFit="1" customWidth="1"/>
    <col min="10016" max="10240" width="11" style="1579"/>
    <col min="10241" max="10241" width="17" style="1579" customWidth="1"/>
    <col min="10242" max="10243" width="0" style="1579" hidden="1" customWidth="1"/>
    <col min="10244" max="10244" width="22.375" style="1579" customWidth="1"/>
    <col min="10245" max="10245" width="8.5" style="1579" customWidth="1"/>
    <col min="10246" max="10246" width="8.125" style="1579" bestFit="1" customWidth="1"/>
    <col min="10247" max="10247" width="25.625" style="1579" customWidth="1"/>
    <col min="10248" max="10248" width="12.375" style="1579" customWidth="1"/>
    <col min="10249" max="10249" width="6.625" style="1579" customWidth="1"/>
    <col min="10250" max="10250" width="6.25" style="1579" customWidth="1"/>
    <col min="10251" max="10251" width="7.25" style="1579" customWidth="1"/>
    <col min="10252" max="10252" width="6.875" style="1579" customWidth="1"/>
    <col min="10253" max="10253" width="0" style="1579" hidden="1" customWidth="1"/>
    <col min="10254" max="10254" width="11.75" style="1579" bestFit="1" customWidth="1"/>
    <col min="10255" max="10256" width="11.75" style="1579" customWidth="1"/>
    <col min="10257" max="10257" width="16.25" style="1579" bestFit="1" customWidth="1"/>
    <col min="10258" max="10258" width="15.5" style="1579" customWidth="1"/>
    <col min="10259" max="10259" width="17.125" style="1579" customWidth="1"/>
    <col min="10260" max="10260" width="15.375" style="1579" customWidth="1"/>
    <col min="10261" max="10261" width="0" style="1579" hidden="1" customWidth="1"/>
    <col min="10262" max="10262" width="15.375" style="1579" customWidth="1"/>
    <col min="10263" max="10263" width="7.75" style="1579" customWidth="1"/>
    <col min="10264" max="10264" width="7.5" style="1579" bestFit="1" customWidth="1"/>
    <col min="10265" max="10265" width="7.25" style="1579" customWidth="1"/>
    <col min="10266" max="10266" width="7.5" style="1579" bestFit="1" customWidth="1"/>
    <col min="10267" max="10267" width="13.25" style="1579" customWidth="1"/>
    <col min="10268" max="10268" width="12.375" style="1579" customWidth="1"/>
    <col min="10269" max="10269" width="13.25" style="1579" customWidth="1"/>
    <col min="10270" max="10270" width="10.5" style="1579" bestFit="1" customWidth="1"/>
    <col min="10271" max="10271" width="12.75" style="1579" bestFit="1" customWidth="1"/>
    <col min="10272" max="10496" width="11" style="1579"/>
    <col min="10497" max="10497" width="17" style="1579" customWidth="1"/>
    <col min="10498" max="10499" width="0" style="1579" hidden="1" customWidth="1"/>
    <col min="10500" max="10500" width="22.375" style="1579" customWidth="1"/>
    <col min="10501" max="10501" width="8.5" style="1579" customWidth="1"/>
    <col min="10502" max="10502" width="8.125" style="1579" bestFit="1" customWidth="1"/>
    <col min="10503" max="10503" width="25.625" style="1579" customWidth="1"/>
    <col min="10504" max="10504" width="12.375" style="1579" customWidth="1"/>
    <col min="10505" max="10505" width="6.625" style="1579" customWidth="1"/>
    <col min="10506" max="10506" width="6.25" style="1579" customWidth="1"/>
    <col min="10507" max="10507" width="7.25" style="1579" customWidth="1"/>
    <col min="10508" max="10508" width="6.875" style="1579" customWidth="1"/>
    <col min="10509" max="10509" width="0" style="1579" hidden="1" customWidth="1"/>
    <col min="10510" max="10510" width="11.75" style="1579" bestFit="1" customWidth="1"/>
    <col min="10511" max="10512" width="11.75" style="1579" customWidth="1"/>
    <col min="10513" max="10513" width="16.25" style="1579" bestFit="1" customWidth="1"/>
    <col min="10514" max="10514" width="15.5" style="1579" customWidth="1"/>
    <col min="10515" max="10515" width="17.125" style="1579" customWidth="1"/>
    <col min="10516" max="10516" width="15.375" style="1579" customWidth="1"/>
    <col min="10517" max="10517" width="0" style="1579" hidden="1" customWidth="1"/>
    <col min="10518" max="10518" width="15.375" style="1579" customWidth="1"/>
    <col min="10519" max="10519" width="7.75" style="1579" customWidth="1"/>
    <col min="10520" max="10520" width="7.5" style="1579" bestFit="1" customWidth="1"/>
    <col min="10521" max="10521" width="7.25" style="1579" customWidth="1"/>
    <col min="10522" max="10522" width="7.5" style="1579" bestFit="1" customWidth="1"/>
    <col min="10523" max="10523" width="13.25" style="1579" customWidth="1"/>
    <col min="10524" max="10524" width="12.375" style="1579" customWidth="1"/>
    <col min="10525" max="10525" width="13.25" style="1579" customWidth="1"/>
    <col min="10526" max="10526" width="10.5" style="1579" bestFit="1" customWidth="1"/>
    <col min="10527" max="10527" width="12.75" style="1579" bestFit="1" customWidth="1"/>
    <col min="10528" max="10752" width="11" style="1579"/>
    <col min="10753" max="10753" width="17" style="1579" customWidth="1"/>
    <col min="10754" max="10755" width="0" style="1579" hidden="1" customWidth="1"/>
    <col min="10756" max="10756" width="22.375" style="1579" customWidth="1"/>
    <col min="10757" max="10757" width="8.5" style="1579" customWidth="1"/>
    <col min="10758" max="10758" width="8.125" style="1579" bestFit="1" customWidth="1"/>
    <col min="10759" max="10759" width="25.625" style="1579" customWidth="1"/>
    <col min="10760" max="10760" width="12.375" style="1579" customWidth="1"/>
    <col min="10761" max="10761" width="6.625" style="1579" customWidth="1"/>
    <col min="10762" max="10762" width="6.25" style="1579" customWidth="1"/>
    <col min="10763" max="10763" width="7.25" style="1579" customWidth="1"/>
    <col min="10764" max="10764" width="6.875" style="1579" customWidth="1"/>
    <col min="10765" max="10765" width="0" style="1579" hidden="1" customWidth="1"/>
    <col min="10766" max="10766" width="11.75" style="1579" bestFit="1" customWidth="1"/>
    <col min="10767" max="10768" width="11.75" style="1579" customWidth="1"/>
    <col min="10769" max="10769" width="16.25" style="1579" bestFit="1" customWidth="1"/>
    <col min="10770" max="10770" width="15.5" style="1579" customWidth="1"/>
    <col min="10771" max="10771" width="17.125" style="1579" customWidth="1"/>
    <col min="10772" max="10772" width="15.375" style="1579" customWidth="1"/>
    <col min="10773" max="10773" width="0" style="1579" hidden="1" customWidth="1"/>
    <col min="10774" max="10774" width="15.375" style="1579" customWidth="1"/>
    <col min="10775" max="10775" width="7.75" style="1579" customWidth="1"/>
    <col min="10776" max="10776" width="7.5" style="1579" bestFit="1" customWidth="1"/>
    <col min="10777" max="10777" width="7.25" style="1579" customWidth="1"/>
    <col min="10778" max="10778" width="7.5" style="1579" bestFit="1" customWidth="1"/>
    <col min="10779" max="10779" width="13.25" style="1579" customWidth="1"/>
    <col min="10780" max="10780" width="12.375" style="1579" customWidth="1"/>
    <col min="10781" max="10781" width="13.25" style="1579" customWidth="1"/>
    <col min="10782" max="10782" width="10.5" style="1579" bestFit="1" customWidth="1"/>
    <col min="10783" max="10783" width="12.75" style="1579" bestFit="1" customWidth="1"/>
    <col min="10784" max="11008" width="11" style="1579"/>
    <col min="11009" max="11009" width="17" style="1579" customWidth="1"/>
    <col min="11010" max="11011" width="0" style="1579" hidden="1" customWidth="1"/>
    <col min="11012" max="11012" width="22.375" style="1579" customWidth="1"/>
    <col min="11013" max="11013" width="8.5" style="1579" customWidth="1"/>
    <col min="11014" max="11014" width="8.125" style="1579" bestFit="1" customWidth="1"/>
    <col min="11015" max="11015" width="25.625" style="1579" customWidth="1"/>
    <col min="11016" max="11016" width="12.375" style="1579" customWidth="1"/>
    <col min="11017" max="11017" width="6.625" style="1579" customWidth="1"/>
    <col min="11018" max="11018" width="6.25" style="1579" customWidth="1"/>
    <col min="11019" max="11019" width="7.25" style="1579" customWidth="1"/>
    <col min="11020" max="11020" width="6.875" style="1579" customWidth="1"/>
    <col min="11021" max="11021" width="0" style="1579" hidden="1" customWidth="1"/>
    <col min="11022" max="11022" width="11.75" style="1579" bestFit="1" customWidth="1"/>
    <col min="11023" max="11024" width="11.75" style="1579" customWidth="1"/>
    <col min="11025" max="11025" width="16.25" style="1579" bestFit="1" customWidth="1"/>
    <col min="11026" max="11026" width="15.5" style="1579" customWidth="1"/>
    <col min="11027" max="11027" width="17.125" style="1579" customWidth="1"/>
    <col min="11028" max="11028" width="15.375" style="1579" customWidth="1"/>
    <col min="11029" max="11029" width="0" style="1579" hidden="1" customWidth="1"/>
    <col min="11030" max="11030" width="15.375" style="1579" customWidth="1"/>
    <col min="11031" max="11031" width="7.75" style="1579" customWidth="1"/>
    <col min="11032" max="11032" width="7.5" style="1579" bestFit="1" customWidth="1"/>
    <col min="11033" max="11033" width="7.25" style="1579" customWidth="1"/>
    <col min="11034" max="11034" width="7.5" style="1579" bestFit="1" customWidth="1"/>
    <col min="11035" max="11035" width="13.25" style="1579" customWidth="1"/>
    <col min="11036" max="11036" width="12.375" style="1579" customWidth="1"/>
    <col min="11037" max="11037" width="13.25" style="1579" customWidth="1"/>
    <col min="11038" max="11038" width="10.5" style="1579" bestFit="1" customWidth="1"/>
    <col min="11039" max="11039" width="12.75" style="1579" bestFit="1" customWidth="1"/>
    <col min="11040" max="11264" width="11" style="1579"/>
    <col min="11265" max="11265" width="17" style="1579" customWidth="1"/>
    <col min="11266" max="11267" width="0" style="1579" hidden="1" customWidth="1"/>
    <col min="11268" max="11268" width="22.375" style="1579" customWidth="1"/>
    <col min="11269" max="11269" width="8.5" style="1579" customWidth="1"/>
    <col min="11270" max="11270" width="8.125" style="1579" bestFit="1" customWidth="1"/>
    <col min="11271" max="11271" width="25.625" style="1579" customWidth="1"/>
    <col min="11272" max="11272" width="12.375" style="1579" customWidth="1"/>
    <col min="11273" max="11273" width="6.625" style="1579" customWidth="1"/>
    <col min="11274" max="11274" width="6.25" style="1579" customWidth="1"/>
    <col min="11275" max="11275" width="7.25" style="1579" customWidth="1"/>
    <col min="11276" max="11276" width="6.875" style="1579" customWidth="1"/>
    <col min="11277" max="11277" width="0" style="1579" hidden="1" customWidth="1"/>
    <col min="11278" max="11278" width="11.75" style="1579" bestFit="1" customWidth="1"/>
    <col min="11279" max="11280" width="11.75" style="1579" customWidth="1"/>
    <col min="11281" max="11281" width="16.25" style="1579" bestFit="1" customWidth="1"/>
    <col min="11282" max="11282" width="15.5" style="1579" customWidth="1"/>
    <col min="11283" max="11283" width="17.125" style="1579" customWidth="1"/>
    <col min="11284" max="11284" width="15.375" style="1579" customWidth="1"/>
    <col min="11285" max="11285" width="0" style="1579" hidden="1" customWidth="1"/>
    <col min="11286" max="11286" width="15.375" style="1579" customWidth="1"/>
    <col min="11287" max="11287" width="7.75" style="1579" customWidth="1"/>
    <col min="11288" max="11288" width="7.5" style="1579" bestFit="1" customWidth="1"/>
    <col min="11289" max="11289" width="7.25" style="1579" customWidth="1"/>
    <col min="11290" max="11290" width="7.5" style="1579" bestFit="1" customWidth="1"/>
    <col min="11291" max="11291" width="13.25" style="1579" customWidth="1"/>
    <col min="11292" max="11292" width="12.375" style="1579" customWidth="1"/>
    <col min="11293" max="11293" width="13.25" style="1579" customWidth="1"/>
    <col min="11294" max="11294" width="10.5" style="1579" bestFit="1" customWidth="1"/>
    <col min="11295" max="11295" width="12.75" style="1579" bestFit="1" customWidth="1"/>
    <col min="11296" max="11520" width="11" style="1579"/>
    <col min="11521" max="11521" width="17" style="1579" customWidth="1"/>
    <col min="11522" max="11523" width="0" style="1579" hidden="1" customWidth="1"/>
    <col min="11524" max="11524" width="22.375" style="1579" customWidth="1"/>
    <col min="11525" max="11525" width="8.5" style="1579" customWidth="1"/>
    <col min="11526" max="11526" width="8.125" style="1579" bestFit="1" customWidth="1"/>
    <col min="11527" max="11527" width="25.625" style="1579" customWidth="1"/>
    <col min="11528" max="11528" width="12.375" style="1579" customWidth="1"/>
    <col min="11529" max="11529" width="6.625" style="1579" customWidth="1"/>
    <col min="11530" max="11530" width="6.25" style="1579" customWidth="1"/>
    <col min="11531" max="11531" width="7.25" style="1579" customWidth="1"/>
    <col min="11532" max="11532" width="6.875" style="1579" customWidth="1"/>
    <col min="11533" max="11533" width="0" style="1579" hidden="1" customWidth="1"/>
    <col min="11534" max="11534" width="11.75" style="1579" bestFit="1" customWidth="1"/>
    <col min="11535" max="11536" width="11.75" style="1579" customWidth="1"/>
    <col min="11537" max="11537" width="16.25" style="1579" bestFit="1" customWidth="1"/>
    <col min="11538" max="11538" width="15.5" style="1579" customWidth="1"/>
    <col min="11539" max="11539" width="17.125" style="1579" customWidth="1"/>
    <col min="11540" max="11540" width="15.375" style="1579" customWidth="1"/>
    <col min="11541" max="11541" width="0" style="1579" hidden="1" customWidth="1"/>
    <col min="11542" max="11542" width="15.375" style="1579" customWidth="1"/>
    <col min="11543" max="11543" width="7.75" style="1579" customWidth="1"/>
    <col min="11544" max="11544" width="7.5" style="1579" bestFit="1" customWidth="1"/>
    <col min="11545" max="11545" width="7.25" style="1579" customWidth="1"/>
    <col min="11546" max="11546" width="7.5" style="1579" bestFit="1" customWidth="1"/>
    <col min="11547" max="11547" width="13.25" style="1579" customWidth="1"/>
    <col min="11548" max="11548" width="12.375" style="1579" customWidth="1"/>
    <col min="11549" max="11549" width="13.25" style="1579" customWidth="1"/>
    <col min="11550" max="11550" width="10.5" style="1579" bestFit="1" customWidth="1"/>
    <col min="11551" max="11551" width="12.75" style="1579" bestFit="1" customWidth="1"/>
    <col min="11552" max="11776" width="11" style="1579"/>
    <col min="11777" max="11777" width="17" style="1579" customWidth="1"/>
    <col min="11778" max="11779" width="0" style="1579" hidden="1" customWidth="1"/>
    <col min="11780" max="11780" width="22.375" style="1579" customWidth="1"/>
    <col min="11781" max="11781" width="8.5" style="1579" customWidth="1"/>
    <col min="11782" max="11782" width="8.125" style="1579" bestFit="1" customWidth="1"/>
    <col min="11783" max="11783" width="25.625" style="1579" customWidth="1"/>
    <col min="11784" max="11784" width="12.375" style="1579" customWidth="1"/>
    <col min="11785" max="11785" width="6.625" style="1579" customWidth="1"/>
    <col min="11786" max="11786" width="6.25" style="1579" customWidth="1"/>
    <col min="11787" max="11787" width="7.25" style="1579" customWidth="1"/>
    <col min="11788" max="11788" width="6.875" style="1579" customWidth="1"/>
    <col min="11789" max="11789" width="0" style="1579" hidden="1" customWidth="1"/>
    <col min="11790" max="11790" width="11.75" style="1579" bestFit="1" customWidth="1"/>
    <col min="11791" max="11792" width="11.75" style="1579" customWidth="1"/>
    <col min="11793" max="11793" width="16.25" style="1579" bestFit="1" customWidth="1"/>
    <col min="11794" max="11794" width="15.5" style="1579" customWidth="1"/>
    <col min="11795" max="11795" width="17.125" style="1579" customWidth="1"/>
    <col min="11796" max="11796" width="15.375" style="1579" customWidth="1"/>
    <col min="11797" max="11797" width="0" style="1579" hidden="1" customWidth="1"/>
    <col min="11798" max="11798" width="15.375" style="1579" customWidth="1"/>
    <col min="11799" max="11799" width="7.75" style="1579" customWidth="1"/>
    <col min="11800" max="11800" width="7.5" style="1579" bestFit="1" customWidth="1"/>
    <col min="11801" max="11801" width="7.25" style="1579" customWidth="1"/>
    <col min="11802" max="11802" width="7.5" style="1579" bestFit="1" customWidth="1"/>
    <col min="11803" max="11803" width="13.25" style="1579" customWidth="1"/>
    <col min="11804" max="11804" width="12.375" style="1579" customWidth="1"/>
    <col min="11805" max="11805" width="13.25" style="1579" customWidth="1"/>
    <col min="11806" max="11806" width="10.5" style="1579" bestFit="1" customWidth="1"/>
    <col min="11807" max="11807" width="12.75" style="1579" bestFit="1" customWidth="1"/>
    <col min="11808" max="12032" width="11" style="1579"/>
    <col min="12033" max="12033" width="17" style="1579" customWidth="1"/>
    <col min="12034" max="12035" width="0" style="1579" hidden="1" customWidth="1"/>
    <col min="12036" max="12036" width="22.375" style="1579" customWidth="1"/>
    <col min="12037" max="12037" width="8.5" style="1579" customWidth="1"/>
    <col min="12038" max="12038" width="8.125" style="1579" bestFit="1" customWidth="1"/>
    <col min="12039" max="12039" width="25.625" style="1579" customWidth="1"/>
    <col min="12040" max="12040" width="12.375" style="1579" customWidth="1"/>
    <col min="12041" max="12041" width="6.625" style="1579" customWidth="1"/>
    <col min="12042" max="12042" width="6.25" style="1579" customWidth="1"/>
    <col min="12043" max="12043" width="7.25" style="1579" customWidth="1"/>
    <col min="12044" max="12044" width="6.875" style="1579" customWidth="1"/>
    <col min="12045" max="12045" width="0" style="1579" hidden="1" customWidth="1"/>
    <col min="12046" max="12046" width="11.75" style="1579" bestFit="1" customWidth="1"/>
    <col min="12047" max="12048" width="11.75" style="1579" customWidth="1"/>
    <col min="12049" max="12049" width="16.25" style="1579" bestFit="1" customWidth="1"/>
    <col min="12050" max="12050" width="15.5" style="1579" customWidth="1"/>
    <col min="12051" max="12051" width="17.125" style="1579" customWidth="1"/>
    <col min="12052" max="12052" width="15.375" style="1579" customWidth="1"/>
    <col min="12053" max="12053" width="0" style="1579" hidden="1" customWidth="1"/>
    <col min="12054" max="12054" width="15.375" style="1579" customWidth="1"/>
    <col min="12055" max="12055" width="7.75" style="1579" customWidth="1"/>
    <col min="12056" max="12056" width="7.5" style="1579" bestFit="1" customWidth="1"/>
    <col min="12057" max="12057" width="7.25" style="1579" customWidth="1"/>
    <col min="12058" max="12058" width="7.5" style="1579" bestFit="1" customWidth="1"/>
    <col min="12059" max="12059" width="13.25" style="1579" customWidth="1"/>
    <col min="12060" max="12060" width="12.375" style="1579" customWidth="1"/>
    <col min="12061" max="12061" width="13.25" style="1579" customWidth="1"/>
    <col min="12062" max="12062" width="10.5" style="1579" bestFit="1" customWidth="1"/>
    <col min="12063" max="12063" width="12.75" style="1579" bestFit="1" customWidth="1"/>
    <col min="12064" max="12288" width="11" style="1579"/>
    <col min="12289" max="12289" width="17" style="1579" customWidth="1"/>
    <col min="12290" max="12291" width="0" style="1579" hidden="1" customWidth="1"/>
    <col min="12292" max="12292" width="22.375" style="1579" customWidth="1"/>
    <col min="12293" max="12293" width="8.5" style="1579" customWidth="1"/>
    <col min="12294" max="12294" width="8.125" style="1579" bestFit="1" customWidth="1"/>
    <col min="12295" max="12295" width="25.625" style="1579" customWidth="1"/>
    <col min="12296" max="12296" width="12.375" style="1579" customWidth="1"/>
    <col min="12297" max="12297" width="6.625" style="1579" customWidth="1"/>
    <col min="12298" max="12298" width="6.25" style="1579" customWidth="1"/>
    <col min="12299" max="12299" width="7.25" style="1579" customWidth="1"/>
    <col min="12300" max="12300" width="6.875" style="1579" customWidth="1"/>
    <col min="12301" max="12301" width="0" style="1579" hidden="1" customWidth="1"/>
    <col min="12302" max="12302" width="11.75" style="1579" bestFit="1" customWidth="1"/>
    <col min="12303" max="12304" width="11.75" style="1579" customWidth="1"/>
    <col min="12305" max="12305" width="16.25" style="1579" bestFit="1" customWidth="1"/>
    <col min="12306" max="12306" width="15.5" style="1579" customWidth="1"/>
    <col min="12307" max="12307" width="17.125" style="1579" customWidth="1"/>
    <col min="12308" max="12308" width="15.375" style="1579" customWidth="1"/>
    <col min="12309" max="12309" width="0" style="1579" hidden="1" customWidth="1"/>
    <col min="12310" max="12310" width="15.375" style="1579" customWidth="1"/>
    <col min="12311" max="12311" width="7.75" style="1579" customWidth="1"/>
    <col min="12312" max="12312" width="7.5" style="1579" bestFit="1" customWidth="1"/>
    <col min="12313" max="12313" width="7.25" style="1579" customWidth="1"/>
    <col min="12314" max="12314" width="7.5" style="1579" bestFit="1" customWidth="1"/>
    <col min="12315" max="12315" width="13.25" style="1579" customWidth="1"/>
    <col min="12316" max="12316" width="12.375" style="1579" customWidth="1"/>
    <col min="12317" max="12317" width="13.25" style="1579" customWidth="1"/>
    <col min="12318" max="12318" width="10.5" style="1579" bestFit="1" customWidth="1"/>
    <col min="12319" max="12319" width="12.75" style="1579" bestFit="1" customWidth="1"/>
    <col min="12320" max="12544" width="11" style="1579"/>
    <col min="12545" max="12545" width="17" style="1579" customWidth="1"/>
    <col min="12546" max="12547" width="0" style="1579" hidden="1" customWidth="1"/>
    <col min="12548" max="12548" width="22.375" style="1579" customWidth="1"/>
    <col min="12549" max="12549" width="8.5" style="1579" customWidth="1"/>
    <col min="12550" max="12550" width="8.125" style="1579" bestFit="1" customWidth="1"/>
    <col min="12551" max="12551" width="25.625" style="1579" customWidth="1"/>
    <col min="12552" max="12552" width="12.375" style="1579" customWidth="1"/>
    <col min="12553" max="12553" width="6.625" style="1579" customWidth="1"/>
    <col min="12554" max="12554" width="6.25" style="1579" customWidth="1"/>
    <col min="12555" max="12555" width="7.25" style="1579" customWidth="1"/>
    <col min="12556" max="12556" width="6.875" style="1579" customWidth="1"/>
    <col min="12557" max="12557" width="0" style="1579" hidden="1" customWidth="1"/>
    <col min="12558" max="12558" width="11.75" style="1579" bestFit="1" customWidth="1"/>
    <col min="12559" max="12560" width="11.75" style="1579" customWidth="1"/>
    <col min="12561" max="12561" width="16.25" style="1579" bestFit="1" customWidth="1"/>
    <col min="12562" max="12562" width="15.5" style="1579" customWidth="1"/>
    <col min="12563" max="12563" width="17.125" style="1579" customWidth="1"/>
    <col min="12564" max="12564" width="15.375" style="1579" customWidth="1"/>
    <col min="12565" max="12565" width="0" style="1579" hidden="1" customWidth="1"/>
    <col min="12566" max="12566" width="15.375" style="1579" customWidth="1"/>
    <col min="12567" max="12567" width="7.75" style="1579" customWidth="1"/>
    <col min="12568" max="12568" width="7.5" style="1579" bestFit="1" customWidth="1"/>
    <col min="12569" max="12569" width="7.25" style="1579" customWidth="1"/>
    <col min="12570" max="12570" width="7.5" style="1579" bestFit="1" customWidth="1"/>
    <col min="12571" max="12571" width="13.25" style="1579" customWidth="1"/>
    <col min="12572" max="12572" width="12.375" style="1579" customWidth="1"/>
    <col min="12573" max="12573" width="13.25" style="1579" customWidth="1"/>
    <col min="12574" max="12574" width="10.5" style="1579" bestFit="1" customWidth="1"/>
    <col min="12575" max="12575" width="12.75" style="1579" bestFit="1" customWidth="1"/>
    <col min="12576" max="12800" width="11" style="1579"/>
    <col min="12801" max="12801" width="17" style="1579" customWidth="1"/>
    <col min="12802" max="12803" width="0" style="1579" hidden="1" customWidth="1"/>
    <col min="12804" max="12804" width="22.375" style="1579" customWidth="1"/>
    <col min="12805" max="12805" width="8.5" style="1579" customWidth="1"/>
    <col min="12806" max="12806" width="8.125" style="1579" bestFit="1" customWidth="1"/>
    <col min="12807" max="12807" width="25.625" style="1579" customWidth="1"/>
    <col min="12808" max="12808" width="12.375" style="1579" customWidth="1"/>
    <col min="12809" max="12809" width="6.625" style="1579" customWidth="1"/>
    <col min="12810" max="12810" width="6.25" style="1579" customWidth="1"/>
    <col min="12811" max="12811" width="7.25" style="1579" customWidth="1"/>
    <col min="12812" max="12812" width="6.875" style="1579" customWidth="1"/>
    <col min="12813" max="12813" width="0" style="1579" hidden="1" customWidth="1"/>
    <col min="12814" max="12814" width="11.75" style="1579" bestFit="1" customWidth="1"/>
    <col min="12815" max="12816" width="11.75" style="1579" customWidth="1"/>
    <col min="12817" max="12817" width="16.25" style="1579" bestFit="1" customWidth="1"/>
    <col min="12818" max="12818" width="15.5" style="1579" customWidth="1"/>
    <col min="12819" max="12819" width="17.125" style="1579" customWidth="1"/>
    <col min="12820" max="12820" width="15.375" style="1579" customWidth="1"/>
    <col min="12821" max="12821" width="0" style="1579" hidden="1" customWidth="1"/>
    <col min="12822" max="12822" width="15.375" style="1579" customWidth="1"/>
    <col min="12823" max="12823" width="7.75" style="1579" customWidth="1"/>
    <col min="12824" max="12824" width="7.5" style="1579" bestFit="1" customWidth="1"/>
    <col min="12825" max="12825" width="7.25" style="1579" customWidth="1"/>
    <col min="12826" max="12826" width="7.5" style="1579" bestFit="1" customWidth="1"/>
    <col min="12827" max="12827" width="13.25" style="1579" customWidth="1"/>
    <col min="12828" max="12828" width="12.375" style="1579" customWidth="1"/>
    <col min="12829" max="12829" width="13.25" style="1579" customWidth="1"/>
    <col min="12830" max="12830" width="10.5" style="1579" bestFit="1" customWidth="1"/>
    <col min="12831" max="12831" width="12.75" style="1579" bestFit="1" customWidth="1"/>
    <col min="12832" max="13056" width="11" style="1579"/>
    <col min="13057" max="13057" width="17" style="1579" customWidth="1"/>
    <col min="13058" max="13059" width="0" style="1579" hidden="1" customWidth="1"/>
    <col min="13060" max="13060" width="22.375" style="1579" customWidth="1"/>
    <col min="13061" max="13061" width="8.5" style="1579" customWidth="1"/>
    <col min="13062" max="13062" width="8.125" style="1579" bestFit="1" customWidth="1"/>
    <col min="13063" max="13063" width="25.625" style="1579" customWidth="1"/>
    <col min="13064" max="13064" width="12.375" style="1579" customWidth="1"/>
    <col min="13065" max="13065" width="6.625" style="1579" customWidth="1"/>
    <col min="13066" max="13066" width="6.25" style="1579" customWidth="1"/>
    <col min="13067" max="13067" width="7.25" style="1579" customWidth="1"/>
    <col min="13068" max="13068" width="6.875" style="1579" customWidth="1"/>
    <col min="13069" max="13069" width="0" style="1579" hidden="1" customWidth="1"/>
    <col min="13070" max="13070" width="11.75" style="1579" bestFit="1" customWidth="1"/>
    <col min="13071" max="13072" width="11.75" style="1579" customWidth="1"/>
    <col min="13073" max="13073" width="16.25" style="1579" bestFit="1" customWidth="1"/>
    <col min="13074" max="13074" width="15.5" style="1579" customWidth="1"/>
    <col min="13075" max="13075" width="17.125" style="1579" customWidth="1"/>
    <col min="13076" max="13076" width="15.375" style="1579" customWidth="1"/>
    <col min="13077" max="13077" width="0" style="1579" hidden="1" customWidth="1"/>
    <col min="13078" max="13078" width="15.375" style="1579" customWidth="1"/>
    <col min="13079" max="13079" width="7.75" style="1579" customWidth="1"/>
    <col min="13080" max="13080" width="7.5" style="1579" bestFit="1" customWidth="1"/>
    <col min="13081" max="13081" width="7.25" style="1579" customWidth="1"/>
    <col min="13082" max="13082" width="7.5" style="1579" bestFit="1" customWidth="1"/>
    <col min="13083" max="13083" width="13.25" style="1579" customWidth="1"/>
    <col min="13084" max="13084" width="12.375" style="1579" customWidth="1"/>
    <col min="13085" max="13085" width="13.25" style="1579" customWidth="1"/>
    <col min="13086" max="13086" width="10.5" style="1579" bestFit="1" customWidth="1"/>
    <col min="13087" max="13087" width="12.75" style="1579" bestFit="1" customWidth="1"/>
    <col min="13088" max="13312" width="11" style="1579"/>
    <col min="13313" max="13313" width="17" style="1579" customWidth="1"/>
    <col min="13314" max="13315" width="0" style="1579" hidden="1" customWidth="1"/>
    <col min="13316" max="13316" width="22.375" style="1579" customWidth="1"/>
    <col min="13317" max="13317" width="8.5" style="1579" customWidth="1"/>
    <col min="13318" max="13318" width="8.125" style="1579" bestFit="1" customWidth="1"/>
    <col min="13319" max="13319" width="25.625" style="1579" customWidth="1"/>
    <col min="13320" max="13320" width="12.375" style="1579" customWidth="1"/>
    <col min="13321" max="13321" width="6.625" style="1579" customWidth="1"/>
    <col min="13322" max="13322" width="6.25" style="1579" customWidth="1"/>
    <col min="13323" max="13323" width="7.25" style="1579" customWidth="1"/>
    <col min="13324" max="13324" width="6.875" style="1579" customWidth="1"/>
    <col min="13325" max="13325" width="0" style="1579" hidden="1" customWidth="1"/>
    <col min="13326" max="13326" width="11.75" style="1579" bestFit="1" customWidth="1"/>
    <col min="13327" max="13328" width="11.75" style="1579" customWidth="1"/>
    <col min="13329" max="13329" width="16.25" style="1579" bestFit="1" customWidth="1"/>
    <col min="13330" max="13330" width="15.5" style="1579" customWidth="1"/>
    <col min="13331" max="13331" width="17.125" style="1579" customWidth="1"/>
    <col min="13332" max="13332" width="15.375" style="1579" customWidth="1"/>
    <col min="13333" max="13333" width="0" style="1579" hidden="1" customWidth="1"/>
    <col min="13334" max="13334" width="15.375" style="1579" customWidth="1"/>
    <col min="13335" max="13335" width="7.75" style="1579" customWidth="1"/>
    <col min="13336" max="13336" width="7.5" style="1579" bestFit="1" customWidth="1"/>
    <col min="13337" max="13337" width="7.25" style="1579" customWidth="1"/>
    <col min="13338" max="13338" width="7.5" style="1579" bestFit="1" customWidth="1"/>
    <col min="13339" max="13339" width="13.25" style="1579" customWidth="1"/>
    <col min="13340" max="13340" width="12.375" style="1579" customWidth="1"/>
    <col min="13341" max="13341" width="13.25" style="1579" customWidth="1"/>
    <col min="13342" max="13342" width="10.5" style="1579" bestFit="1" customWidth="1"/>
    <col min="13343" max="13343" width="12.75" style="1579" bestFit="1" customWidth="1"/>
    <col min="13344" max="13568" width="11" style="1579"/>
    <col min="13569" max="13569" width="17" style="1579" customWidth="1"/>
    <col min="13570" max="13571" width="0" style="1579" hidden="1" customWidth="1"/>
    <col min="13572" max="13572" width="22.375" style="1579" customWidth="1"/>
    <col min="13573" max="13573" width="8.5" style="1579" customWidth="1"/>
    <col min="13574" max="13574" width="8.125" style="1579" bestFit="1" customWidth="1"/>
    <col min="13575" max="13575" width="25.625" style="1579" customWidth="1"/>
    <col min="13576" max="13576" width="12.375" style="1579" customWidth="1"/>
    <col min="13577" max="13577" width="6.625" style="1579" customWidth="1"/>
    <col min="13578" max="13578" width="6.25" style="1579" customWidth="1"/>
    <col min="13579" max="13579" width="7.25" style="1579" customWidth="1"/>
    <col min="13580" max="13580" width="6.875" style="1579" customWidth="1"/>
    <col min="13581" max="13581" width="0" style="1579" hidden="1" customWidth="1"/>
    <col min="13582" max="13582" width="11.75" style="1579" bestFit="1" customWidth="1"/>
    <col min="13583" max="13584" width="11.75" style="1579" customWidth="1"/>
    <col min="13585" max="13585" width="16.25" style="1579" bestFit="1" customWidth="1"/>
    <col min="13586" max="13586" width="15.5" style="1579" customWidth="1"/>
    <col min="13587" max="13587" width="17.125" style="1579" customWidth="1"/>
    <col min="13588" max="13588" width="15.375" style="1579" customWidth="1"/>
    <col min="13589" max="13589" width="0" style="1579" hidden="1" customWidth="1"/>
    <col min="13590" max="13590" width="15.375" style="1579" customWidth="1"/>
    <col min="13591" max="13591" width="7.75" style="1579" customWidth="1"/>
    <col min="13592" max="13592" width="7.5" style="1579" bestFit="1" customWidth="1"/>
    <col min="13593" max="13593" width="7.25" style="1579" customWidth="1"/>
    <col min="13594" max="13594" width="7.5" style="1579" bestFit="1" customWidth="1"/>
    <col min="13595" max="13595" width="13.25" style="1579" customWidth="1"/>
    <col min="13596" max="13596" width="12.375" style="1579" customWidth="1"/>
    <col min="13597" max="13597" width="13.25" style="1579" customWidth="1"/>
    <col min="13598" max="13598" width="10.5" style="1579" bestFit="1" customWidth="1"/>
    <col min="13599" max="13599" width="12.75" style="1579" bestFit="1" customWidth="1"/>
    <col min="13600" max="13824" width="11" style="1579"/>
    <col min="13825" max="13825" width="17" style="1579" customWidth="1"/>
    <col min="13826" max="13827" width="0" style="1579" hidden="1" customWidth="1"/>
    <col min="13828" max="13828" width="22.375" style="1579" customWidth="1"/>
    <col min="13829" max="13829" width="8.5" style="1579" customWidth="1"/>
    <col min="13830" max="13830" width="8.125" style="1579" bestFit="1" customWidth="1"/>
    <col min="13831" max="13831" width="25.625" style="1579" customWidth="1"/>
    <col min="13832" max="13832" width="12.375" style="1579" customWidth="1"/>
    <col min="13833" max="13833" width="6.625" style="1579" customWidth="1"/>
    <col min="13834" max="13834" width="6.25" style="1579" customWidth="1"/>
    <col min="13835" max="13835" width="7.25" style="1579" customWidth="1"/>
    <col min="13836" max="13836" width="6.875" style="1579" customWidth="1"/>
    <col min="13837" max="13837" width="0" style="1579" hidden="1" customWidth="1"/>
    <col min="13838" max="13838" width="11.75" style="1579" bestFit="1" customWidth="1"/>
    <col min="13839" max="13840" width="11.75" style="1579" customWidth="1"/>
    <col min="13841" max="13841" width="16.25" style="1579" bestFit="1" customWidth="1"/>
    <col min="13842" max="13842" width="15.5" style="1579" customWidth="1"/>
    <col min="13843" max="13843" width="17.125" style="1579" customWidth="1"/>
    <col min="13844" max="13844" width="15.375" style="1579" customWidth="1"/>
    <col min="13845" max="13845" width="0" style="1579" hidden="1" customWidth="1"/>
    <col min="13846" max="13846" width="15.375" style="1579" customWidth="1"/>
    <col min="13847" max="13847" width="7.75" style="1579" customWidth="1"/>
    <col min="13848" max="13848" width="7.5" style="1579" bestFit="1" customWidth="1"/>
    <col min="13849" max="13849" width="7.25" style="1579" customWidth="1"/>
    <col min="13850" max="13850" width="7.5" style="1579" bestFit="1" customWidth="1"/>
    <col min="13851" max="13851" width="13.25" style="1579" customWidth="1"/>
    <col min="13852" max="13852" width="12.375" style="1579" customWidth="1"/>
    <col min="13853" max="13853" width="13.25" style="1579" customWidth="1"/>
    <col min="13854" max="13854" width="10.5" style="1579" bestFit="1" customWidth="1"/>
    <col min="13855" max="13855" width="12.75" style="1579" bestFit="1" customWidth="1"/>
    <col min="13856" max="14080" width="11" style="1579"/>
    <col min="14081" max="14081" width="17" style="1579" customWidth="1"/>
    <col min="14082" max="14083" width="0" style="1579" hidden="1" customWidth="1"/>
    <col min="14084" max="14084" width="22.375" style="1579" customWidth="1"/>
    <col min="14085" max="14085" width="8.5" style="1579" customWidth="1"/>
    <col min="14086" max="14086" width="8.125" style="1579" bestFit="1" customWidth="1"/>
    <col min="14087" max="14087" width="25.625" style="1579" customWidth="1"/>
    <col min="14088" max="14088" width="12.375" style="1579" customWidth="1"/>
    <col min="14089" max="14089" width="6.625" style="1579" customWidth="1"/>
    <col min="14090" max="14090" width="6.25" style="1579" customWidth="1"/>
    <col min="14091" max="14091" width="7.25" style="1579" customWidth="1"/>
    <col min="14092" max="14092" width="6.875" style="1579" customWidth="1"/>
    <col min="14093" max="14093" width="0" style="1579" hidden="1" customWidth="1"/>
    <col min="14094" max="14094" width="11.75" style="1579" bestFit="1" customWidth="1"/>
    <col min="14095" max="14096" width="11.75" style="1579" customWidth="1"/>
    <col min="14097" max="14097" width="16.25" style="1579" bestFit="1" customWidth="1"/>
    <col min="14098" max="14098" width="15.5" style="1579" customWidth="1"/>
    <col min="14099" max="14099" width="17.125" style="1579" customWidth="1"/>
    <col min="14100" max="14100" width="15.375" style="1579" customWidth="1"/>
    <col min="14101" max="14101" width="0" style="1579" hidden="1" customWidth="1"/>
    <col min="14102" max="14102" width="15.375" style="1579" customWidth="1"/>
    <col min="14103" max="14103" width="7.75" style="1579" customWidth="1"/>
    <col min="14104" max="14104" width="7.5" style="1579" bestFit="1" customWidth="1"/>
    <col min="14105" max="14105" width="7.25" style="1579" customWidth="1"/>
    <col min="14106" max="14106" width="7.5" style="1579" bestFit="1" customWidth="1"/>
    <col min="14107" max="14107" width="13.25" style="1579" customWidth="1"/>
    <col min="14108" max="14108" width="12.375" style="1579" customWidth="1"/>
    <col min="14109" max="14109" width="13.25" style="1579" customWidth="1"/>
    <col min="14110" max="14110" width="10.5" style="1579" bestFit="1" customWidth="1"/>
    <col min="14111" max="14111" width="12.75" style="1579" bestFit="1" customWidth="1"/>
    <col min="14112" max="14336" width="11" style="1579"/>
    <col min="14337" max="14337" width="17" style="1579" customWidth="1"/>
    <col min="14338" max="14339" width="0" style="1579" hidden="1" customWidth="1"/>
    <col min="14340" max="14340" width="22.375" style="1579" customWidth="1"/>
    <col min="14341" max="14341" width="8.5" style="1579" customWidth="1"/>
    <col min="14342" max="14342" width="8.125" style="1579" bestFit="1" customWidth="1"/>
    <col min="14343" max="14343" width="25.625" style="1579" customWidth="1"/>
    <col min="14344" max="14344" width="12.375" style="1579" customWidth="1"/>
    <col min="14345" max="14345" width="6.625" style="1579" customWidth="1"/>
    <col min="14346" max="14346" width="6.25" style="1579" customWidth="1"/>
    <col min="14347" max="14347" width="7.25" style="1579" customWidth="1"/>
    <col min="14348" max="14348" width="6.875" style="1579" customWidth="1"/>
    <col min="14349" max="14349" width="0" style="1579" hidden="1" customWidth="1"/>
    <col min="14350" max="14350" width="11.75" style="1579" bestFit="1" customWidth="1"/>
    <col min="14351" max="14352" width="11.75" style="1579" customWidth="1"/>
    <col min="14353" max="14353" width="16.25" style="1579" bestFit="1" customWidth="1"/>
    <col min="14354" max="14354" width="15.5" style="1579" customWidth="1"/>
    <col min="14355" max="14355" width="17.125" style="1579" customWidth="1"/>
    <col min="14356" max="14356" width="15.375" style="1579" customWidth="1"/>
    <col min="14357" max="14357" width="0" style="1579" hidden="1" customWidth="1"/>
    <col min="14358" max="14358" width="15.375" style="1579" customWidth="1"/>
    <col min="14359" max="14359" width="7.75" style="1579" customWidth="1"/>
    <col min="14360" max="14360" width="7.5" style="1579" bestFit="1" customWidth="1"/>
    <col min="14361" max="14361" width="7.25" style="1579" customWidth="1"/>
    <col min="14362" max="14362" width="7.5" style="1579" bestFit="1" customWidth="1"/>
    <col min="14363" max="14363" width="13.25" style="1579" customWidth="1"/>
    <col min="14364" max="14364" width="12.375" style="1579" customWidth="1"/>
    <col min="14365" max="14365" width="13.25" style="1579" customWidth="1"/>
    <col min="14366" max="14366" width="10.5" style="1579" bestFit="1" customWidth="1"/>
    <col min="14367" max="14367" width="12.75" style="1579" bestFit="1" customWidth="1"/>
    <col min="14368" max="14592" width="11" style="1579"/>
    <col min="14593" max="14593" width="17" style="1579" customWidth="1"/>
    <col min="14594" max="14595" width="0" style="1579" hidden="1" customWidth="1"/>
    <col min="14596" max="14596" width="22.375" style="1579" customWidth="1"/>
    <col min="14597" max="14597" width="8.5" style="1579" customWidth="1"/>
    <col min="14598" max="14598" width="8.125" style="1579" bestFit="1" customWidth="1"/>
    <col min="14599" max="14599" width="25.625" style="1579" customWidth="1"/>
    <col min="14600" max="14600" width="12.375" style="1579" customWidth="1"/>
    <col min="14601" max="14601" width="6.625" style="1579" customWidth="1"/>
    <col min="14602" max="14602" width="6.25" style="1579" customWidth="1"/>
    <col min="14603" max="14603" width="7.25" style="1579" customWidth="1"/>
    <col min="14604" max="14604" width="6.875" style="1579" customWidth="1"/>
    <col min="14605" max="14605" width="0" style="1579" hidden="1" customWidth="1"/>
    <col min="14606" max="14606" width="11.75" style="1579" bestFit="1" customWidth="1"/>
    <col min="14607" max="14608" width="11.75" style="1579" customWidth="1"/>
    <col min="14609" max="14609" width="16.25" style="1579" bestFit="1" customWidth="1"/>
    <col min="14610" max="14610" width="15.5" style="1579" customWidth="1"/>
    <col min="14611" max="14611" width="17.125" style="1579" customWidth="1"/>
    <col min="14612" max="14612" width="15.375" style="1579" customWidth="1"/>
    <col min="14613" max="14613" width="0" style="1579" hidden="1" customWidth="1"/>
    <col min="14614" max="14614" width="15.375" style="1579" customWidth="1"/>
    <col min="14615" max="14615" width="7.75" style="1579" customWidth="1"/>
    <col min="14616" max="14616" width="7.5" style="1579" bestFit="1" customWidth="1"/>
    <col min="14617" max="14617" width="7.25" style="1579" customWidth="1"/>
    <col min="14618" max="14618" width="7.5" style="1579" bestFit="1" customWidth="1"/>
    <col min="14619" max="14619" width="13.25" style="1579" customWidth="1"/>
    <col min="14620" max="14620" width="12.375" style="1579" customWidth="1"/>
    <col min="14621" max="14621" width="13.25" style="1579" customWidth="1"/>
    <col min="14622" max="14622" width="10.5" style="1579" bestFit="1" customWidth="1"/>
    <col min="14623" max="14623" width="12.75" style="1579" bestFit="1" customWidth="1"/>
    <col min="14624" max="14848" width="11" style="1579"/>
    <col min="14849" max="14849" width="17" style="1579" customWidth="1"/>
    <col min="14850" max="14851" width="0" style="1579" hidden="1" customWidth="1"/>
    <col min="14852" max="14852" width="22.375" style="1579" customWidth="1"/>
    <col min="14853" max="14853" width="8.5" style="1579" customWidth="1"/>
    <col min="14854" max="14854" width="8.125" style="1579" bestFit="1" customWidth="1"/>
    <col min="14855" max="14855" width="25.625" style="1579" customWidth="1"/>
    <col min="14856" max="14856" width="12.375" style="1579" customWidth="1"/>
    <col min="14857" max="14857" width="6.625" style="1579" customWidth="1"/>
    <col min="14858" max="14858" width="6.25" style="1579" customWidth="1"/>
    <col min="14859" max="14859" width="7.25" style="1579" customWidth="1"/>
    <col min="14860" max="14860" width="6.875" style="1579" customWidth="1"/>
    <col min="14861" max="14861" width="0" style="1579" hidden="1" customWidth="1"/>
    <col min="14862" max="14862" width="11.75" style="1579" bestFit="1" customWidth="1"/>
    <col min="14863" max="14864" width="11.75" style="1579" customWidth="1"/>
    <col min="14865" max="14865" width="16.25" style="1579" bestFit="1" customWidth="1"/>
    <col min="14866" max="14866" width="15.5" style="1579" customWidth="1"/>
    <col min="14867" max="14867" width="17.125" style="1579" customWidth="1"/>
    <col min="14868" max="14868" width="15.375" style="1579" customWidth="1"/>
    <col min="14869" max="14869" width="0" style="1579" hidden="1" customWidth="1"/>
    <col min="14870" max="14870" width="15.375" style="1579" customWidth="1"/>
    <col min="14871" max="14871" width="7.75" style="1579" customWidth="1"/>
    <col min="14872" max="14872" width="7.5" style="1579" bestFit="1" customWidth="1"/>
    <col min="14873" max="14873" width="7.25" style="1579" customWidth="1"/>
    <col min="14874" max="14874" width="7.5" style="1579" bestFit="1" customWidth="1"/>
    <col min="14875" max="14875" width="13.25" style="1579" customWidth="1"/>
    <col min="14876" max="14876" width="12.375" style="1579" customWidth="1"/>
    <col min="14877" max="14877" width="13.25" style="1579" customWidth="1"/>
    <col min="14878" max="14878" width="10.5" style="1579" bestFit="1" customWidth="1"/>
    <col min="14879" max="14879" width="12.75" style="1579" bestFit="1" customWidth="1"/>
    <col min="14880" max="15104" width="11" style="1579"/>
    <col min="15105" max="15105" width="17" style="1579" customWidth="1"/>
    <col min="15106" max="15107" width="0" style="1579" hidden="1" customWidth="1"/>
    <col min="15108" max="15108" width="22.375" style="1579" customWidth="1"/>
    <col min="15109" max="15109" width="8.5" style="1579" customWidth="1"/>
    <col min="15110" max="15110" width="8.125" style="1579" bestFit="1" customWidth="1"/>
    <col min="15111" max="15111" width="25.625" style="1579" customWidth="1"/>
    <col min="15112" max="15112" width="12.375" style="1579" customWidth="1"/>
    <col min="15113" max="15113" width="6.625" style="1579" customWidth="1"/>
    <col min="15114" max="15114" width="6.25" style="1579" customWidth="1"/>
    <col min="15115" max="15115" width="7.25" style="1579" customWidth="1"/>
    <col min="15116" max="15116" width="6.875" style="1579" customWidth="1"/>
    <col min="15117" max="15117" width="0" style="1579" hidden="1" customWidth="1"/>
    <col min="15118" max="15118" width="11.75" style="1579" bestFit="1" customWidth="1"/>
    <col min="15119" max="15120" width="11.75" style="1579" customWidth="1"/>
    <col min="15121" max="15121" width="16.25" style="1579" bestFit="1" customWidth="1"/>
    <col min="15122" max="15122" width="15.5" style="1579" customWidth="1"/>
    <col min="15123" max="15123" width="17.125" style="1579" customWidth="1"/>
    <col min="15124" max="15124" width="15.375" style="1579" customWidth="1"/>
    <col min="15125" max="15125" width="0" style="1579" hidden="1" customWidth="1"/>
    <col min="15126" max="15126" width="15.375" style="1579" customWidth="1"/>
    <col min="15127" max="15127" width="7.75" style="1579" customWidth="1"/>
    <col min="15128" max="15128" width="7.5" style="1579" bestFit="1" customWidth="1"/>
    <col min="15129" max="15129" width="7.25" style="1579" customWidth="1"/>
    <col min="15130" max="15130" width="7.5" style="1579" bestFit="1" customWidth="1"/>
    <col min="15131" max="15131" width="13.25" style="1579" customWidth="1"/>
    <col min="15132" max="15132" width="12.375" style="1579" customWidth="1"/>
    <col min="15133" max="15133" width="13.25" style="1579" customWidth="1"/>
    <col min="15134" max="15134" width="10.5" style="1579" bestFit="1" customWidth="1"/>
    <col min="15135" max="15135" width="12.75" style="1579" bestFit="1" customWidth="1"/>
    <col min="15136" max="15360" width="11" style="1579"/>
    <col min="15361" max="15361" width="17" style="1579" customWidth="1"/>
    <col min="15362" max="15363" width="0" style="1579" hidden="1" customWidth="1"/>
    <col min="15364" max="15364" width="22.375" style="1579" customWidth="1"/>
    <col min="15365" max="15365" width="8.5" style="1579" customWidth="1"/>
    <col min="15366" max="15366" width="8.125" style="1579" bestFit="1" customWidth="1"/>
    <col min="15367" max="15367" width="25.625" style="1579" customWidth="1"/>
    <col min="15368" max="15368" width="12.375" style="1579" customWidth="1"/>
    <col min="15369" max="15369" width="6.625" style="1579" customWidth="1"/>
    <col min="15370" max="15370" width="6.25" style="1579" customWidth="1"/>
    <col min="15371" max="15371" width="7.25" style="1579" customWidth="1"/>
    <col min="15372" max="15372" width="6.875" style="1579" customWidth="1"/>
    <col min="15373" max="15373" width="0" style="1579" hidden="1" customWidth="1"/>
    <col min="15374" max="15374" width="11.75" style="1579" bestFit="1" customWidth="1"/>
    <col min="15375" max="15376" width="11.75" style="1579" customWidth="1"/>
    <col min="15377" max="15377" width="16.25" style="1579" bestFit="1" customWidth="1"/>
    <col min="15378" max="15378" width="15.5" style="1579" customWidth="1"/>
    <col min="15379" max="15379" width="17.125" style="1579" customWidth="1"/>
    <col min="15380" max="15380" width="15.375" style="1579" customWidth="1"/>
    <col min="15381" max="15381" width="0" style="1579" hidden="1" customWidth="1"/>
    <col min="15382" max="15382" width="15.375" style="1579" customWidth="1"/>
    <col min="15383" max="15383" width="7.75" style="1579" customWidth="1"/>
    <col min="15384" max="15384" width="7.5" style="1579" bestFit="1" customWidth="1"/>
    <col min="15385" max="15385" width="7.25" style="1579" customWidth="1"/>
    <col min="15386" max="15386" width="7.5" style="1579" bestFit="1" customWidth="1"/>
    <col min="15387" max="15387" width="13.25" style="1579" customWidth="1"/>
    <col min="15388" max="15388" width="12.375" style="1579" customWidth="1"/>
    <col min="15389" max="15389" width="13.25" style="1579" customWidth="1"/>
    <col min="15390" max="15390" width="10.5" style="1579" bestFit="1" customWidth="1"/>
    <col min="15391" max="15391" width="12.75" style="1579" bestFit="1" customWidth="1"/>
    <col min="15392" max="15616" width="11" style="1579"/>
    <col min="15617" max="15617" width="17" style="1579" customWidth="1"/>
    <col min="15618" max="15619" width="0" style="1579" hidden="1" customWidth="1"/>
    <col min="15620" max="15620" width="22.375" style="1579" customWidth="1"/>
    <col min="15621" max="15621" width="8.5" style="1579" customWidth="1"/>
    <col min="15622" max="15622" width="8.125" style="1579" bestFit="1" customWidth="1"/>
    <col min="15623" max="15623" width="25.625" style="1579" customWidth="1"/>
    <col min="15624" max="15624" width="12.375" style="1579" customWidth="1"/>
    <col min="15625" max="15625" width="6.625" style="1579" customWidth="1"/>
    <col min="15626" max="15626" width="6.25" style="1579" customWidth="1"/>
    <col min="15627" max="15627" width="7.25" style="1579" customWidth="1"/>
    <col min="15628" max="15628" width="6.875" style="1579" customWidth="1"/>
    <col min="15629" max="15629" width="0" style="1579" hidden="1" customWidth="1"/>
    <col min="15630" max="15630" width="11.75" style="1579" bestFit="1" customWidth="1"/>
    <col min="15631" max="15632" width="11.75" style="1579" customWidth="1"/>
    <col min="15633" max="15633" width="16.25" style="1579" bestFit="1" customWidth="1"/>
    <col min="15634" max="15634" width="15.5" style="1579" customWidth="1"/>
    <col min="15635" max="15635" width="17.125" style="1579" customWidth="1"/>
    <col min="15636" max="15636" width="15.375" style="1579" customWidth="1"/>
    <col min="15637" max="15637" width="0" style="1579" hidden="1" customWidth="1"/>
    <col min="15638" max="15638" width="15.375" style="1579" customWidth="1"/>
    <col min="15639" max="15639" width="7.75" style="1579" customWidth="1"/>
    <col min="15640" max="15640" width="7.5" style="1579" bestFit="1" customWidth="1"/>
    <col min="15641" max="15641" width="7.25" style="1579" customWidth="1"/>
    <col min="15642" max="15642" width="7.5" style="1579" bestFit="1" customWidth="1"/>
    <col min="15643" max="15643" width="13.25" style="1579" customWidth="1"/>
    <col min="15644" max="15644" width="12.375" style="1579" customWidth="1"/>
    <col min="15645" max="15645" width="13.25" style="1579" customWidth="1"/>
    <col min="15646" max="15646" width="10.5" style="1579" bestFit="1" customWidth="1"/>
    <col min="15647" max="15647" width="12.75" style="1579" bestFit="1" customWidth="1"/>
    <col min="15648" max="15872" width="11" style="1579"/>
    <col min="15873" max="15873" width="17" style="1579" customWidth="1"/>
    <col min="15874" max="15875" width="0" style="1579" hidden="1" customWidth="1"/>
    <col min="15876" max="15876" width="22.375" style="1579" customWidth="1"/>
    <col min="15877" max="15877" width="8.5" style="1579" customWidth="1"/>
    <col min="15878" max="15878" width="8.125" style="1579" bestFit="1" customWidth="1"/>
    <col min="15879" max="15879" width="25.625" style="1579" customWidth="1"/>
    <col min="15880" max="15880" width="12.375" style="1579" customWidth="1"/>
    <col min="15881" max="15881" width="6.625" style="1579" customWidth="1"/>
    <col min="15882" max="15882" width="6.25" style="1579" customWidth="1"/>
    <col min="15883" max="15883" width="7.25" style="1579" customWidth="1"/>
    <col min="15884" max="15884" width="6.875" style="1579" customWidth="1"/>
    <col min="15885" max="15885" width="0" style="1579" hidden="1" customWidth="1"/>
    <col min="15886" max="15886" width="11.75" style="1579" bestFit="1" customWidth="1"/>
    <col min="15887" max="15888" width="11.75" style="1579" customWidth="1"/>
    <col min="15889" max="15889" width="16.25" style="1579" bestFit="1" customWidth="1"/>
    <col min="15890" max="15890" width="15.5" style="1579" customWidth="1"/>
    <col min="15891" max="15891" width="17.125" style="1579" customWidth="1"/>
    <col min="15892" max="15892" width="15.375" style="1579" customWidth="1"/>
    <col min="15893" max="15893" width="0" style="1579" hidden="1" customWidth="1"/>
    <col min="15894" max="15894" width="15.375" style="1579" customWidth="1"/>
    <col min="15895" max="15895" width="7.75" style="1579" customWidth="1"/>
    <col min="15896" max="15896" width="7.5" style="1579" bestFit="1" customWidth="1"/>
    <col min="15897" max="15897" width="7.25" style="1579" customWidth="1"/>
    <col min="15898" max="15898" width="7.5" style="1579" bestFit="1" customWidth="1"/>
    <col min="15899" max="15899" width="13.25" style="1579" customWidth="1"/>
    <col min="15900" max="15900" width="12.375" style="1579" customWidth="1"/>
    <col min="15901" max="15901" width="13.25" style="1579" customWidth="1"/>
    <col min="15902" max="15902" width="10.5" style="1579" bestFit="1" customWidth="1"/>
    <col min="15903" max="15903" width="12.75" style="1579" bestFit="1" customWidth="1"/>
    <col min="15904" max="16128" width="11" style="1579"/>
    <col min="16129" max="16129" width="17" style="1579" customWidth="1"/>
    <col min="16130" max="16131" width="0" style="1579" hidden="1" customWidth="1"/>
    <col min="16132" max="16132" width="22.375" style="1579" customWidth="1"/>
    <col min="16133" max="16133" width="8.5" style="1579" customWidth="1"/>
    <col min="16134" max="16134" width="8.125" style="1579" bestFit="1" customWidth="1"/>
    <col min="16135" max="16135" width="25.625" style="1579" customWidth="1"/>
    <col min="16136" max="16136" width="12.375" style="1579" customWidth="1"/>
    <col min="16137" max="16137" width="6.625" style="1579" customWidth="1"/>
    <col min="16138" max="16138" width="6.25" style="1579" customWidth="1"/>
    <col min="16139" max="16139" width="7.25" style="1579" customWidth="1"/>
    <col min="16140" max="16140" width="6.875" style="1579" customWidth="1"/>
    <col min="16141" max="16141" width="0" style="1579" hidden="1" customWidth="1"/>
    <col min="16142" max="16142" width="11.75" style="1579" bestFit="1" customWidth="1"/>
    <col min="16143" max="16144" width="11.75" style="1579" customWidth="1"/>
    <col min="16145" max="16145" width="16.25" style="1579" bestFit="1" customWidth="1"/>
    <col min="16146" max="16146" width="15.5" style="1579" customWidth="1"/>
    <col min="16147" max="16147" width="17.125" style="1579" customWidth="1"/>
    <col min="16148" max="16148" width="15.375" style="1579" customWidth="1"/>
    <col min="16149" max="16149" width="0" style="1579" hidden="1" customWidth="1"/>
    <col min="16150" max="16150" width="15.375" style="1579" customWidth="1"/>
    <col min="16151" max="16151" width="7.75" style="1579" customWidth="1"/>
    <col min="16152" max="16152" width="7.5" style="1579" bestFit="1" customWidth="1"/>
    <col min="16153" max="16153" width="7.25" style="1579" customWidth="1"/>
    <col min="16154" max="16154" width="7.5" style="1579" bestFit="1" customWidth="1"/>
    <col min="16155" max="16155" width="13.25" style="1579" customWidth="1"/>
    <col min="16156" max="16156" width="12.375" style="1579" customWidth="1"/>
    <col min="16157" max="16157" width="13.25" style="1579" customWidth="1"/>
    <col min="16158" max="16158" width="10.5" style="1579" bestFit="1" customWidth="1"/>
    <col min="16159" max="16159" width="12.75" style="1579" bestFit="1" customWidth="1"/>
    <col min="16160" max="16384" width="11" style="1579"/>
  </cols>
  <sheetData>
    <row r="1" spans="1:28">
      <c r="A1" s="1576" t="s">
        <v>1708</v>
      </c>
      <c r="B1" s="1576"/>
      <c r="C1" s="1576"/>
      <c r="D1" s="1577"/>
      <c r="E1" s="1577"/>
      <c r="F1" s="1681"/>
      <c r="G1" s="1577"/>
      <c r="H1" s="1577"/>
    </row>
    <row r="2" spans="1:28">
      <c r="A2" s="1576" t="s">
        <v>904</v>
      </c>
      <c r="B2" s="1576"/>
      <c r="C2" s="1576"/>
      <c r="D2" s="1577"/>
      <c r="E2" s="1577"/>
      <c r="F2" s="1681"/>
      <c r="G2" s="1577"/>
      <c r="H2" s="1577"/>
    </row>
    <row r="3" spans="1:28">
      <c r="A3" s="1578">
        <v>2016</v>
      </c>
      <c r="B3" s="1578"/>
      <c r="C3" s="1578"/>
    </row>
    <row r="4" spans="1:28">
      <c r="A4" s="1581" t="s">
        <v>1709</v>
      </c>
      <c r="B4" s="1581"/>
      <c r="C4" s="1581"/>
      <c r="D4" s="1581"/>
      <c r="E4" s="1581"/>
      <c r="F4" s="1683"/>
      <c r="G4" s="1581"/>
      <c r="H4" s="1581"/>
    </row>
    <row r="5" spans="1:28" s="1583" customFormat="1">
      <c r="A5" s="2465" t="s">
        <v>1804</v>
      </c>
      <c r="B5" s="2465"/>
      <c r="C5" s="2465"/>
      <c r="D5" s="2465"/>
      <c r="E5" s="2465"/>
      <c r="F5" s="2465"/>
      <c r="G5" s="2465"/>
      <c r="H5" s="2465"/>
      <c r="K5" s="1579"/>
      <c r="L5" s="1584"/>
      <c r="M5" s="1584"/>
      <c r="S5" s="1579"/>
      <c r="T5" s="1579"/>
      <c r="AA5" s="1584"/>
    </row>
    <row r="6" spans="1:28" s="1583" customFormat="1">
      <c r="A6" s="1684"/>
      <c r="B6" s="1684"/>
      <c r="C6" s="1684"/>
      <c r="D6" s="1684"/>
      <c r="E6" s="1684"/>
      <c r="F6" s="1685"/>
      <c r="G6" s="1684"/>
      <c r="H6" s="1684"/>
      <c r="K6" s="1584"/>
      <c r="L6" s="1584"/>
      <c r="M6" s="1584"/>
      <c r="S6" s="1579"/>
      <c r="T6" s="1579"/>
      <c r="AA6" s="1584"/>
    </row>
    <row r="7" spans="1:28" s="1585" customFormat="1">
      <c r="A7" s="1585" t="s">
        <v>1805</v>
      </c>
      <c r="F7" s="1686"/>
      <c r="K7" s="1687"/>
      <c r="L7" s="1687"/>
      <c r="M7" s="1687"/>
      <c r="AA7" s="1687"/>
    </row>
    <row r="8" spans="1:28" s="1585" customFormat="1">
      <c r="F8" s="1686"/>
      <c r="K8" s="1687"/>
      <c r="L8" s="1687"/>
      <c r="M8" s="1687"/>
      <c r="AA8" s="1687"/>
    </row>
    <row r="9" spans="1:28" s="1585" customFormat="1">
      <c r="A9" s="1585" t="s">
        <v>1806</v>
      </c>
      <c r="F9" s="1686"/>
      <c r="K9" s="1687"/>
      <c r="L9" s="1687"/>
      <c r="M9" s="1687"/>
      <c r="AA9" s="1687"/>
    </row>
    <row r="10" spans="1:28" s="1586" customFormat="1" ht="13.5" thickBot="1">
      <c r="F10" s="1681"/>
      <c r="K10" s="1588"/>
      <c r="L10" s="1588"/>
      <c r="M10" s="1588"/>
      <c r="AA10" s="1588"/>
    </row>
    <row r="11" spans="1:28" s="1586" customFormat="1" ht="28.5" customHeight="1" thickBot="1">
      <c r="A11" s="1589" t="s">
        <v>1677</v>
      </c>
      <c r="B11" s="1590"/>
      <c r="C11" s="1590"/>
      <c r="D11" s="2466" t="s">
        <v>1710</v>
      </c>
      <c r="E11" s="2467"/>
      <c r="F11" s="2467"/>
      <c r="G11" s="2467"/>
      <c r="H11" s="2467"/>
      <c r="I11" s="2467"/>
      <c r="J11" s="2467"/>
      <c r="K11" s="2467"/>
      <c r="L11" s="2467"/>
      <c r="M11" s="2467"/>
      <c r="N11" s="2467"/>
      <c r="O11" s="2467"/>
      <c r="P11" s="2467"/>
      <c r="Q11" s="2467"/>
      <c r="R11" s="2468"/>
      <c r="S11" s="2466" t="s">
        <v>1711</v>
      </c>
      <c r="T11" s="2467"/>
      <c r="U11" s="2467"/>
      <c r="V11" s="2467"/>
      <c r="W11" s="2467"/>
      <c r="X11" s="2467"/>
      <c r="Y11" s="2467"/>
      <c r="Z11" s="2467"/>
      <c r="AA11" s="2468"/>
    </row>
    <row r="12" spans="1:28" s="1586" customFormat="1" ht="27" customHeight="1" thickBot="1">
      <c r="A12" s="2471" t="s">
        <v>1678</v>
      </c>
      <c r="B12" s="2471" t="s">
        <v>584</v>
      </c>
      <c r="C12" s="2471" t="s">
        <v>1712</v>
      </c>
      <c r="D12" s="2474" t="s">
        <v>1679</v>
      </c>
      <c r="E12" s="2476" t="s">
        <v>1680</v>
      </c>
      <c r="F12" s="2477"/>
      <c r="G12" s="2478"/>
      <c r="H12" s="2482" t="s">
        <v>1681</v>
      </c>
      <c r="I12" s="2484" t="s">
        <v>1682</v>
      </c>
      <c r="J12" s="2485"/>
      <c r="K12" s="2485"/>
      <c r="L12" s="2485"/>
      <c r="M12" s="2486"/>
      <c r="N12" s="2474" t="s">
        <v>1683</v>
      </c>
      <c r="O12" s="2474" t="s">
        <v>1439</v>
      </c>
      <c r="P12" s="1688"/>
      <c r="Q12" s="2469" t="s">
        <v>1684</v>
      </c>
      <c r="R12" s="2470"/>
      <c r="S12" s="2498" t="s">
        <v>1715</v>
      </c>
      <c r="T12" s="2499"/>
      <c r="U12" s="2494" t="s">
        <v>1716</v>
      </c>
      <c r="V12" s="2487" t="s">
        <v>1717</v>
      </c>
      <c r="W12" s="2498" t="s">
        <v>1718</v>
      </c>
      <c r="X12" s="2502"/>
      <c r="Y12" s="2502"/>
      <c r="Z12" s="2503"/>
      <c r="AA12" s="2487" t="s">
        <v>1719</v>
      </c>
    </row>
    <row r="13" spans="1:28" s="1586" customFormat="1" ht="29.25" customHeight="1" thickBot="1">
      <c r="A13" s="2472"/>
      <c r="B13" s="2473"/>
      <c r="C13" s="2473"/>
      <c r="D13" s="2475"/>
      <c r="E13" s="2479"/>
      <c r="F13" s="2480"/>
      <c r="G13" s="2481"/>
      <c r="H13" s="2483"/>
      <c r="I13" s="2489" t="s">
        <v>1720</v>
      </c>
      <c r="J13" s="1591" t="s">
        <v>677</v>
      </c>
      <c r="K13" s="2489" t="s">
        <v>1721</v>
      </c>
      <c r="L13" s="1591" t="s">
        <v>677</v>
      </c>
      <c r="M13" s="2491" t="s">
        <v>1722</v>
      </c>
      <c r="N13" s="2475"/>
      <c r="O13" s="2475"/>
      <c r="P13" s="1689" t="s">
        <v>1772</v>
      </c>
      <c r="Q13" s="2474" t="s">
        <v>1687</v>
      </c>
      <c r="R13" s="2474" t="s">
        <v>1688</v>
      </c>
      <c r="S13" s="2494" t="s">
        <v>1687</v>
      </c>
      <c r="T13" s="2494" t="s">
        <v>1688</v>
      </c>
      <c r="U13" s="2500"/>
      <c r="V13" s="2488"/>
      <c r="W13" s="2496" t="s">
        <v>1685</v>
      </c>
      <c r="X13" s="1592" t="s">
        <v>677</v>
      </c>
      <c r="Y13" s="2496" t="s">
        <v>1686</v>
      </c>
      <c r="Z13" s="1592" t="s">
        <v>677</v>
      </c>
      <c r="AA13" s="2488"/>
    </row>
    <row r="14" spans="1:28" s="1586" customFormat="1" ht="40.5" customHeight="1" thickBot="1">
      <c r="A14" s="1690" t="s">
        <v>1689</v>
      </c>
      <c r="B14" s="2472"/>
      <c r="C14" s="2472"/>
      <c r="D14" s="2475"/>
      <c r="E14" s="1691" t="s">
        <v>370</v>
      </c>
      <c r="F14" s="1692" t="s">
        <v>1690</v>
      </c>
      <c r="G14" s="1596" t="s">
        <v>1691</v>
      </c>
      <c r="H14" s="2483"/>
      <c r="I14" s="2490" t="s">
        <v>1723</v>
      </c>
      <c r="J14" s="1693"/>
      <c r="K14" s="2490" t="s">
        <v>1723</v>
      </c>
      <c r="L14" s="1693"/>
      <c r="M14" s="2492"/>
      <c r="N14" s="2475"/>
      <c r="O14" s="2475"/>
      <c r="P14" s="1694" t="s">
        <v>1773</v>
      </c>
      <c r="Q14" s="2493"/>
      <c r="R14" s="2493"/>
      <c r="S14" s="2495"/>
      <c r="T14" s="2495"/>
      <c r="U14" s="2495"/>
      <c r="V14" s="2501"/>
      <c r="W14" s="2497" t="s">
        <v>1723</v>
      </c>
      <c r="X14" s="1695"/>
      <c r="Y14" s="2497" t="s">
        <v>1723</v>
      </c>
      <c r="Z14" s="1695"/>
      <c r="AA14" s="2488"/>
    </row>
    <row r="15" spans="1:28" s="1615" customFormat="1" ht="114.75">
      <c r="A15" s="1600" t="s">
        <v>2024</v>
      </c>
      <c r="B15" s="1696"/>
      <c r="C15" s="1600"/>
      <c r="D15" s="1619" t="s">
        <v>2436</v>
      </c>
      <c r="E15" s="1697" t="s">
        <v>1693</v>
      </c>
      <c r="F15" s="1698">
        <v>1</v>
      </c>
      <c r="G15" s="1699" t="s">
        <v>2467</v>
      </c>
      <c r="H15" s="1700" t="s">
        <v>2437</v>
      </c>
      <c r="I15" s="1748">
        <v>1</v>
      </c>
      <c r="J15" s="1702">
        <v>1</v>
      </c>
      <c r="K15" s="1748"/>
      <c r="L15" s="1702">
        <v>0</v>
      </c>
      <c r="M15" s="1702">
        <v>1</v>
      </c>
      <c r="N15" s="1700" t="s">
        <v>2438</v>
      </c>
      <c r="O15" s="1620" t="s">
        <v>1695</v>
      </c>
      <c r="P15" s="1703" t="s">
        <v>1803</v>
      </c>
      <c r="Q15" s="1625">
        <f>'PROG.II c4'!C23</f>
        <v>10684030.74</v>
      </c>
      <c r="R15" s="1625"/>
      <c r="S15" s="1609"/>
      <c r="T15" s="1609"/>
      <c r="U15" s="1704">
        <f>IF((S15+T15)=0,0,((S15+T15)/(Q15+R15)))</f>
        <v>0</v>
      </c>
      <c r="V15" s="1704">
        <f>IF(U15&gt;=100%,100%,U15)</f>
        <v>0</v>
      </c>
      <c r="W15" s="1701"/>
      <c r="X15" s="1705">
        <v>0</v>
      </c>
      <c r="Y15" s="1701"/>
      <c r="Z15" s="1705">
        <v>0</v>
      </c>
      <c r="AA15" s="1706">
        <v>0</v>
      </c>
      <c r="AB15" s="1614"/>
    </row>
    <row r="16" spans="1:28" s="1615" customFormat="1" ht="63.75">
      <c r="A16" s="1707" t="s">
        <v>2036</v>
      </c>
      <c r="B16" s="1708"/>
      <c r="C16" s="1707"/>
      <c r="D16" s="2093" t="s">
        <v>2034</v>
      </c>
      <c r="E16" s="1709" t="s">
        <v>1699</v>
      </c>
      <c r="F16" s="1617">
        <v>2</v>
      </c>
      <c r="G16" s="1620" t="s">
        <v>2027</v>
      </c>
      <c r="H16" s="1620" t="s">
        <v>2028</v>
      </c>
      <c r="I16" s="1749">
        <v>1</v>
      </c>
      <c r="J16" s="1711">
        <v>1</v>
      </c>
      <c r="K16" s="1749"/>
      <c r="L16" s="1711">
        <v>0</v>
      </c>
      <c r="M16" s="1711">
        <v>1</v>
      </c>
      <c r="N16" s="1620" t="s">
        <v>2029</v>
      </c>
      <c r="O16" s="1620" t="s">
        <v>2030</v>
      </c>
      <c r="P16" s="1703" t="s">
        <v>1803</v>
      </c>
      <c r="Q16" s="1625">
        <f>'PROG.II c4'!C323</f>
        <v>1100645.49</v>
      </c>
      <c r="R16" s="1625"/>
      <c r="S16" s="1625"/>
      <c r="T16" s="1625"/>
      <c r="U16" s="1610">
        <f t="shared" ref="U16:U79" si="0">IF((S16+T16)=0,0,((S16+T16)/(Q16+R16)))</f>
        <v>0</v>
      </c>
      <c r="V16" s="1610">
        <f t="shared" ref="V16:V79" si="1">IF(U16&gt;=100%,100%,U16)</f>
        <v>0</v>
      </c>
      <c r="W16" s="1710"/>
      <c r="X16" s="1712">
        <v>0</v>
      </c>
      <c r="Y16" s="1710"/>
      <c r="Z16" s="1712">
        <v>0</v>
      </c>
      <c r="AA16" s="1713">
        <v>0</v>
      </c>
      <c r="AB16" s="1614"/>
    </row>
    <row r="17" spans="1:28" s="1615" customFormat="1" ht="102">
      <c r="A17" s="1707" t="s">
        <v>2035</v>
      </c>
      <c r="B17" s="1708" t="s">
        <v>2031</v>
      </c>
      <c r="C17" s="1707"/>
      <c r="D17" s="1599" t="s">
        <v>2037</v>
      </c>
      <c r="E17" s="1709" t="s">
        <v>1699</v>
      </c>
      <c r="F17" s="1617">
        <v>3</v>
      </c>
      <c r="G17" s="2328" t="s">
        <v>2468</v>
      </c>
      <c r="H17" s="1620" t="s">
        <v>2028</v>
      </c>
      <c r="I17" s="1749"/>
      <c r="J17" s="1711">
        <v>0.01</v>
      </c>
      <c r="K17" s="1749">
        <v>3</v>
      </c>
      <c r="L17" s="1711">
        <v>0</v>
      </c>
      <c r="M17" s="1711">
        <v>1</v>
      </c>
      <c r="N17" s="1620" t="s">
        <v>2032</v>
      </c>
      <c r="O17" s="1620" t="s">
        <v>2033</v>
      </c>
      <c r="P17" s="1703" t="s">
        <v>1803</v>
      </c>
      <c r="Q17" s="1625">
        <f>'INGRESOS c1'!C126</f>
        <v>0</v>
      </c>
      <c r="R17" s="1625">
        <f>'INGRESOS c1'!C73</f>
        <v>9317983.5800000001</v>
      </c>
      <c r="S17" s="1625"/>
      <c r="T17" s="1625"/>
      <c r="U17" s="1610">
        <f t="shared" si="0"/>
        <v>0</v>
      </c>
      <c r="V17" s="1610">
        <f t="shared" si="1"/>
        <v>0</v>
      </c>
      <c r="W17" s="1710"/>
      <c r="X17" s="1712">
        <v>0</v>
      </c>
      <c r="Y17" s="1710"/>
      <c r="Z17" s="1712">
        <v>0</v>
      </c>
      <c r="AA17" s="1713">
        <v>0</v>
      </c>
      <c r="AB17" s="1614"/>
    </row>
    <row r="18" spans="1:28" s="1615" customFormat="1" ht="39" thickBot="1">
      <c r="A18" s="1707" t="s">
        <v>2035</v>
      </c>
      <c r="B18" s="1708"/>
      <c r="C18" s="1707"/>
      <c r="D18" s="1619" t="s">
        <v>2038</v>
      </c>
      <c r="E18" s="1709" t="s">
        <v>1699</v>
      </c>
      <c r="F18" s="1617">
        <v>4</v>
      </c>
      <c r="G18" s="2328" t="s">
        <v>2469</v>
      </c>
      <c r="H18" s="1620" t="s">
        <v>1700</v>
      </c>
      <c r="I18" s="1749">
        <v>1</v>
      </c>
      <c r="J18" s="1711">
        <v>1</v>
      </c>
      <c r="K18" s="1749"/>
      <c r="L18" s="1711"/>
      <c r="M18" s="1711">
        <v>1</v>
      </c>
      <c r="N18" s="1620" t="s">
        <v>2154</v>
      </c>
      <c r="O18" s="1620" t="s">
        <v>1696</v>
      </c>
      <c r="P18" s="1703" t="s">
        <v>1803</v>
      </c>
      <c r="Q18" s="1625">
        <f>'INGRESOS c1'!C132</f>
        <v>24105030.649999999</v>
      </c>
      <c r="R18" s="1625"/>
      <c r="S18" s="1625"/>
      <c r="T18" s="1625"/>
      <c r="U18" s="1610">
        <f t="shared" si="0"/>
        <v>0</v>
      </c>
      <c r="V18" s="1610">
        <f t="shared" si="1"/>
        <v>0</v>
      </c>
      <c r="W18" s="1710"/>
      <c r="X18" s="1712">
        <v>0</v>
      </c>
      <c r="Y18" s="1710"/>
      <c r="Z18" s="1712">
        <v>0</v>
      </c>
      <c r="AA18" s="1713">
        <v>0</v>
      </c>
      <c r="AB18" s="1614"/>
    </row>
    <row r="19" spans="1:28" s="1615" customFormat="1" ht="102.75" thickBot="1">
      <c r="A19" s="1707" t="s">
        <v>2035</v>
      </c>
      <c r="B19" s="1708"/>
      <c r="C19" s="1707"/>
      <c r="D19" s="1619" t="s">
        <v>2091</v>
      </c>
      <c r="E19" s="1709" t="s">
        <v>1693</v>
      </c>
      <c r="F19" s="1617">
        <v>5</v>
      </c>
      <c r="G19" s="1620" t="s">
        <v>2470</v>
      </c>
      <c r="H19" s="1620" t="s">
        <v>2026</v>
      </c>
      <c r="I19" s="1749">
        <v>1</v>
      </c>
      <c r="J19" s="1711">
        <v>0.5</v>
      </c>
      <c r="K19" s="1749">
        <v>1</v>
      </c>
      <c r="L19" s="1711">
        <v>0.5</v>
      </c>
      <c r="M19" s="1711">
        <v>1</v>
      </c>
      <c r="N19" s="1700" t="s">
        <v>2155</v>
      </c>
      <c r="O19" s="1620" t="s">
        <v>1696</v>
      </c>
      <c r="P19" s="1703" t="s">
        <v>1803</v>
      </c>
      <c r="Q19" s="1625">
        <v>1500000</v>
      </c>
      <c r="R19" s="1625">
        <v>1500000</v>
      </c>
      <c r="S19" s="1625"/>
      <c r="T19" s="1625"/>
      <c r="U19" s="1610">
        <f t="shared" si="0"/>
        <v>0</v>
      </c>
      <c r="V19" s="1610">
        <f t="shared" si="1"/>
        <v>0</v>
      </c>
      <c r="W19" s="1710"/>
      <c r="X19" s="1712">
        <v>0</v>
      </c>
      <c r="Y19" s="1710"/>
      <c r="Z19" s="1712">
        <v>0</v>
      </c>
      <c r="AA19" s="1713">
        <v>0</v>
      </c>
      <c r="AB19" s="1614"/>
    </row>
    <row r="20" spans="1:28" s="1615" customFormat="1" ht="39" thickBot="1">
      <c r="A20" s="1707" t="s">
        <v>2035</v>
      </c>
      <c r="B20" s="1708"/>
      <c r="C20" s="1707"/>
      <c r="D20" s="1619" t="s">
        <v>2443</v>
      </c>
      <c r="E20" s="1709" t="s">
        <v>1699</v>
      </c>
      <c r="F20" s="1617">
        <v>6</v>
      </c>
      <c r="G20" s="1620" t="s">
        <v>2444</v>
      </c>
      <c r="H20" s="1620" t="s">
        <v>2445</v>
      </c>
      <c r="I20" s="1749">
        <v>1</v>
      </c>
      <c r="J20" s="1711">
        <v>1</v>
      </c>
      <c r="K20" s="1749"/>
      <c r="L20" s="1711"/>
      <c r="M20" s="1711">
        <v>1</v>
      </c>
      <c r="N20" s="1700" t="s">
        <v>2446</v>
      </c>
      <c r="O20" s="1620" t="s">
        <v>1696</v>
      </c>
      <c r="P20" s="1703" t="s">
        <v>1803</v>
      </c>
      <c r="Q20" s="1625">
        <v>1441000</v>
      </c>
      <c r="R20" s="1625"/>
      <c r="S20" s="1625"/>
      <c r="T20" s="1625"/>
      <c r="U20" s="1610">
        <f t="shared" si="0"/>
        <v>0</v>
      </c>
      <c r="V20" s="1610">
        <f t="shared" si="1"/>
        <v>0</v>
      </c>
      <c r="W20" s="1710"/>
      <c r="X20" s="1712">
        <v>0</v>
      </c>
      <c r="Y20" s="1710"/>
      <c r="Z20" s="1712">
        <v>0</v>
      </c>
      <c r="AA20" s="1713">
        <v>0</v>
      </c>
      <c r="AB20" s="1614"/>
    </row>
    <row r="21" spans="1:28" s="1615" customFormat="1" ht="51">
      <c r="A21" s="1707" t="s">
        <v>2439</v>
      </c>
      <c r="B21" s="1708"/>
      <c r="C21" s="1707"/>
      <c r="D21" s="1619" t="s">
        <v>2440</v>
      </c>
      <c r="E21" s="1709" t="s">
        <v>1699</v>
      </c>
      <c r="F21" s="1617">
        <v>7</v>
      </c>
      <c r="G21" s="1620" t="s">
        <v>2442</v>
      </c>
      <c r="H21" s="1620" t="s">
        <v>2026</v>
      </c>
      <c r="I21" s="1749">
        <v>6</v>
      </c>
      <c r="J21" s="1711">
        <v>0</v>
      </c>
      <c r="K21" s="1749">
        <v>6</v>
      </c>
      <c r="L21" s="1711">
        <v>0</v>
      </c>
      <c r="M21" s="1711">
        <v>1</v>
      </c>
      <c r="N21" s="1700" t="s">
        <v>2441</v>
      </c>
      <c r="O21" s="1620" t="s">
        <v>1702</v>
      </c>
      <c r="P21" s="1703" t="s">
        <v>1803</v>
      </c>
      <c r="Q21" s="1625">
        <f>480000/2</f>
        <v>240000</v>
      </c>
      <c r="R21" s="1625">
        <v>240000</v>
      </c>
      <c r="S21" s="1625"/>
      <c r="T21" s="1625"/>
      <c r="U21" s="1610">
        <f t="shared" si="0"/>
        <v>0</v>
      </c>
      <c r="V21" s="1610">
        <f t="shared" si="1"/>
        <v>0</v>
      </c>
      <c r="W21" s="1710"/>
      <c r="X21" s="1712">
        <v>0</v>
      </c>
      <c r="Y21" s="1710"/>
      <c r="Z21" s="1712">
        <v>0</v>
      </c>
      <c r="AA21" s="1713">
        <v>0</v>
      </c>
      <c r="AB21" s="1614"/>
    </row>
    <row r="22" spans="1:28" s="1615" customFormat="1" ht="38.25">
      <c r="A22" s="1707" t="s">
        <v>1739</v>
      </c>
      <c r="B22" s="1708"/>
      <c r="C22" s="1707"/>
      <c r="D22" s="1619" t="s">
        <v>2443</v>
      </c>
      <c r="E22" s="1709" t="s">
        <v>1699</v>
      </c>
      <c r="F22" s="1617">
        <v>8</v>
      </c>
      <c r="G22" s="1620" t="s">
        <v>2471</v>
      </c>
      <c r="H22" s="1620" t="s">
        <v>2472</v>
      </c>
      <c r="I22" s="1749">
        <v>7</v>
      </c>
      <c r="J22" s="1711"/>
      <c r="K22" s="1749"/>
      <c r="L22" s="1711"/>
      <c r="M22" s="1711"/>
      <c r="N22" s="1620"/>
      <c r="O22" s="1620"/>
      <c r="P22" s="1703"/>
      <c r="Q22" s="1625">
        <v>7000000</v>
      </c>
      <c r="R22" s="1625"/>
      <c r="S22" s="1625"/>
      <c r="T22" s="1625"/>
      <c r="U22" s="1610">
        <f t="shared" si="0"/>
        <v>0</v>
      </c>
      <c r="V22" s="1610">
        <f t="shared" si="1"/>
        <v>0</v>
      </c>
      <c r="W22" s="1710"/>
      <c r="X22" s="1712">
        <v>0</v>
      </c>
      <c r="Y22" s="1710"/>
      <c r="Z22" s="1712">
        <v>0</v>
      </c>
      <c r="AA22" s="1713">
        <v>0</v>
      </c>
      <c r="AB22" s="1614"/>
    </row>
    <row r="23" spans="1:28" s="1615" customFormat="1">
      <c r="A23" s="1707"/>
      <c r="B23" s="1708"/>
      <c r="C23" s="1707"/>
      <c r="D23" s="1619"/>
      <c r="E23" s="1709"/>
      <c r="F23" s="1617"/>
      <c r="G23" s="1620"/>
      <c r="H23" s="1620"/>
      <c r="I23" s="1754"/>
      <c r="J23" s="1711"/>
      <c r="K23" s="1749"/>
      <c r="L23" s="1711"/>
      <c r="M23" s="1711"/>
      <c r="N23" s="1620"/>
      <c r="O23" s="1620"/>
      <c r="P23" s="1703"/>
      <c r="Q23" s="1625"/>
      <c r="R23" s="1625"/>
      <c r="S23" s="1625"/>
      <c r="T23" s="1625"/>
      <c r="U23" s="1610">
        <f t="shared" si="0"/>
        <v>0</v>
      </c>
      <c r="V23" s="1610">
        <f t="shared" si="1"/>
        <v>0</v>
      </c>
      <c r="W23" s="1710"/>
      <c r="X23" s="1712">
        <v>0</v>
      </c>
      <c r="Y23" s="1710"/>
      <c r="Z23" s="1712">
        <v>0</v>
      </c>
      <c r="AA23" s="1713">
        <v>0</v>
      </c>
      <c r="AB23" s="1614"/>
    </row>
    <row r="24" spans="1:28" s="1615" customFormat="1">
      <c r="A24" s="1707"/>
      <c r="B24" s="1708"/>
      <c r="C24" s="1707"/>
      <c r="D24" s="1619"/>
      <c r="E24" s="1709"/>
      <c r="F24" s="1617"/>
      <c r="G24" s="1620"/>
      <c r="H24" s="1620"/>
      <c r="I24" s="1754"/>
      <c r="J24" s="1711">
        <v>0</v>
      </c>
      <c r="K24" s="1749"/>
      <c r="L24" s="1711">
        <v>0</v>
      </c>
      <c r="M24" s="1711">
        <v>0</v>
      </c>
      <c r="N24" s="1620"/>
      <c r="O24" s="1620"/>
      <c r="P24" s="1703"/>
      <c r="Q24" s="1625"/>
      <c r="R24" s="1625"/>
      <c r="S24" s="1625"/>
      <c r="T24" s="1625"/>
      <c r="U24" s="1610">
        <f t="shared" si="0"/>
        <v>0</v>
      </c>
      <c r="V24" s="1610">
        <f t="shared" si="1"/>
        <v>0</v>
      </c>
      <c r="W24" s="1710"/>
      <c r="X24" s="1712">
        <v>0</v>
      </c>
      <c r="Y24" s="1710"/>
      <c r="Z24" s="1712">
        <v>0</v>
      </c>
      <c r="AA24" s="1713">
        <v>0</v>
      </c>
      <c r="AB24" s="1614"/>
    </row>
    <row r="25" spans="1:28" s="1615" customFormat="1">
      <c r="A25" s="1707"/>
      <c r="B25" s="1708"/>
      <c r="C25" s="1707"/>
      <c r="D25" s="1619"/>
      <c r="E25" s="1709"/>
      <c r="F25" s="1617"/>
      <c r="G25" s="1620"/>
      <c r="H25" s="1620"/>
      <c r="I25" s="1754"/>
      <c r="J25" s="1711">
        <v>0</v>
      </c>
      <c r="K25" s="1749"/>
      <c r="L25" s="1711">
        <v>0</v>
      </c>
      <c r="M25" s="1711">
        <v>0</v>
      </c>
      <c r="N25" s="1620"/>
      <c r="O25" s="1620"/>
      <c r="P25" s="1703"/>
      <c r="Q25" s="1625"/>
      <c r="R25" s="1625"/>
      <c r="S25" s="1625"/>
      <c r="T25" s="1625"/>
      <c r="U25" s="1610">
        <f t="shared" si="0"/>
        <v>0</v>
      </c>
      <c r="V25" s="1610">
        <f t="shared" si="1"/>
        <v>0</v>
      </c>
      <c r="W25" s="1710"/>
      <c r="X25" s="1712">
        <v>0</v>
      </c>
      <c r="Y25" s="1710"/>
      <c r="Z25" s="1712">
        <v>0</v>
      </c>
      <c r="AA25" s="1713">
        <v>0</v>
      </c>
      <c r="AB25" s="1614"/>
    </row>
    <row r="26" spans="1:28" s="1615" customFormat="1">
      <c r="A26" s="1707"/>
      <c r="B26" s="1708"/>
      <c r="C26" s="1707"/>
      <c r="D26" s="1619"/>
      <c r="E26" s="1709"/>
      <c r="F26" s="1617"/>
      <c r="G26" s="1620"/>
      <c r="H26" s="1620"/>
      <c r="I26" s="1754"/>
      <c r="J26" s="1711">
        <v>0</v>
      </c>
      <c r="K26" s="1749"/>
      <c r="L26" s="1711">
        <v>0</v>
      </c>
      <c r="M26" s="1711">
        <v>0</v>
      </c>
      <c r="N26" s="1620"/>
      <c r="O26" s="1620"/>
      <c r="P26" s="1703"/>
      <c r="Q26" s="1625"/>
      <c r="R26" s="1625"/>
      <c r="S26" s="1625"/>
      <c r="T26" s="1625"/>
      <c r="U26" s="1610">
        <f t="shared" si="0"/>
        <v>0</v>
      </c>
      <c r="V26" s="1610">
        <f t="shared" si="1"/>
        <v>0</v>
      </c>
      <c r="W26" s="1710"/>
      <c r="X26" s="1712">
        <v>0</v>
      </c>
      <c r="Y26" s="1710"/>
      <c r="Z26" s="1712">
        <v>0</v>
      </c>
      <c r="AA26" s="1713">
        <v>0</v>
      </c>
      <c r="AB26" s="1614"/>
    </row>
    <row r="27" spans="1:28" s="1615" customFormat="1">
      <c r="A27" s="1707"/>
      <c r="B27" s="1708"/>
      <c r="C27" s="1707"/>
      <c r="D27" s="1619"/>
      <c r="E27" s="1709"/>
      <c r="F27" s="1617"/>
      <c r="G27" s="1620"/>
      <c r="H27" s="1620"/>
      <c r="I27" s="1754"/>
      <c r="J27" s="1711">
        <v>0</v>
      </c>
      <c r="K27" s="1749"/>
      <c r="L27" s="1711">
        <v>0</v>
      </c>
      <c r="M27" s="1711">
        <v>0</v>
      </c>
      <c r="N27" s="1620"/>
      <c r="O27" s="1620"/>
      <c r="P27" s="1703"/>
      <c r="Q27" s="1625"/>
      <c r="R27" s="1625"/>
      <c r="S27" s="1625"/>
      <c r="T27" s="1625"/>
      <c r="U27" s="1610">
        <f t="shared" si="0"/>
        <v>0</v>
      </c>
      <c r="V27" s="1610">
        <f t="shared" si="1"/>
        <v>0</v>
      </c>
      <c r="W27" s="1710"/>
      <c r="X27" s="1712">
        <v>0</v>
      </c>
      <c r="Y27" s="1710"/>
      <c r="Z27" s="1712">
        <v>0</v>
      </c>
      <c r="AA27" s="1713">
        <v>0</v>
      </c>
      <c r="AB27" s="1614"/>
    </row>
    <row r="28" spans="1:28" s="1615" customFormat="1">
      <c r="A28" s="1707"/>
      <c r="B28" s="1708"/>
      <c r="C28" s="1707"/>
      <c r="D28" s="1619"/>
      <c r="E28" s="1709"/>
      <c r="F28" s="1617"/>
      <c r="G28" s="1620"/>
      <c r="H28" s="1620"/>
      <c r="I28" s="1754"/>
      <c r="J28" s="1711">
        <v>0</v>
      </c>
      <c r="K28" s="1749"/>
      <c r="L28" s="1711">
        <v>0</v>
      </c>
      <c r="M28" s="1711">
        <v>0</v>
      </c>
      <c r="N28" s="1620"/>
      <c r="O28" s="1620"/>
      <c r="P28" s="1703"/>
      <c r="Q28" s="1625"/>
      <c r="R28" s="1625"/>
      <c r="S28" s="1625"/>
      <c r="T28" s="1625"/>
      <c r="U28" s="1610">
        <f t="shared" si="0"/>
        <v>0</v>
      </c>
      <c r="V28" s="1610">
        <f t="shared" si="1"/>
        <v>0</v>
      </c>
      <c r="W28" s="1710"/>
      <c r="X28" s="1712">
        <v>0</v>
      </c>
      <c r="Y28" s="1710"/>
      <c r="Z28" s="1712">
        <v>0</v>
      </c>
      <c r="AA28" s="1713">
        <v>0</v>
      </c>
      <c r="AB28" s="1614"/>
    </row>
    <row r="29" spans="1:28" s="1615" customFormat="1">
      <c r="A29" s="1707"/>
      <c r="B29" s="1708"/>
      <c r="C29" s="1707"/>
      <c r="D29" s="1619"/>
      <c r="E29" s="1709"/>
      <c r="F29" s="1617"/>
      <c r="G29" s="1620"/>
      <c r="H29" s="1620"/>
      <c r="I29" s="1754"/>
      <c r="J29" s="1711">
        <v>0</v>
      </c>
      <c r="K29" s="1749"/>
      <c r="L29" s="1711">
        <v>0</v>
      </c>
      <c r="M29" s="1711">
        <v>0</v>
      </c>
      <c r="N29" s="1620"/>
      <c r="O29" s="1620"/>
      <c r="P29" s="1703"/>
      <c r="Q29" s="1625"/>
      <c r="R29" s="1625"/>
      <c r="S29" s="1625"/>
      <c r="T29" s="1625"/>
      <c r="U29" s="1610">
        <f t="shared" si="0"/>
        <v>0</v>
      </c>
      <c r="V29" s="1610">
        <f t="shared" si="1"/>
        <v>0</v>
      </c>
      <c r="W29" s="1710"/>
      <c r="X29" s="1712">
        <v>0</v>
      </c>
      <c r="Y29" s="1710"/>
      <c r="Z29" s="1712">
        <v>0</v>
      </c>
      <c r="AA29" s="1713">
        <v>0</v>
      </c>
      <c r="AB29" s="1614"/>
    </row>
    <row r="30" spans="1:28" s="1615" customFormat="1">
      <c r="A30" s="1707"/>
      <c r="B30" s="1708"/>
      <c r="C30" s="1707"/>
      <c r="D30" s="1619"/>
      <c r="E30" s="1709"/>
      <c r="F30" s="1617"/>
      <c r="G30" s="1620"/>
      <c r="H30" s="1620"/>
      <c r="I30" s="1754"/>
      <c r="J30" s="1711">
        <v>0</v>
      </c>
      <c r="K30" s="1749"/>
      <c r="L30" s="1711">
        <v>0</v>
      </c>
      <c r="M30" s="1711">
        <v>0</v>
      </c>
      <c r="N30" s="1620"/>
      <c r="O30" s="1620"/>
      <c r="P30" s="1703"/>
      <c r="Q30" s="1625"/>
      <c r="R30" s="1625"/>
      <c r="S30" s="1625"/>
      <c r="T30" s="1625"/>
      <c r="U30" s="1610">
        <f t="shared" si="0"/>
        <v>0</v>
      </c>
      <c r="V30" s="1610">
        <f t="shared" si="1"/>
        <v>0</v>
      </c>
      <c r="W30" s="1710"/>
      <c r="X30" s="1712">
        <v>0</v>
      </c>
      <c r="Y30" s="1710"/>
      <c r="Z30" s="1712">
        <v>0</v>
      </c>
      <c r="AA30" s="1713">
        <v>0</v>
      </c>
      <c r="AB30" s="1614"/>
    </row>
    <row r="31" spans="1:28" s="1615" customFormat="1">
      <c r="A31" s="1707"/>
      <c r="B31" s="1708"/>
      <c r="C31" s="1707"/>
      <c r="D31" s="1619"/>
      <c r="E31" s="1709"/>
      <c r="F31" s="1617"/>
      <c r="G31" s="1620"/>
      <c r="H31" s="1620"/>
      <c r="I31" s="1754"/>
      <c r="J31" s="1711">
        <v>0</v>
      </c>
      <c r="K31" s="1749"/>
      <c r="L31" s="1711">
        <v>0</v>
      </c>
      <c r="M31" s="1711">
        <v>0</v>
      </c>
      <c r="N31" s="1620"/>
      <c r="O31" s="1620"/>
      <c r="P31" s="1703"/>
      <c r="Q31" s="1625"/>
      <c r="R31" s="1625"/>
      <c r="S31" s="1625"/>
      <c r="T31" s="1625"/>
      <c r="U31" s="1610">
        <f t="shared" si="0"/>
        <v>0</v>
      </c>
      <c r="V31" s="1610">
        <f t="shared" si="1"/>
        <v>0</v>
      </c>
      <c r="W31" s="1710"/>
      <c r="X31" s="1712">
        <v>0</v>
      </c>
      <c r="Y31" s="1710"/>
      <c r="Z31" s="1712">
        <v>0</v>
      </c>
      <c r="AA31" s="1713">
        <v>0</v>
      </c>
      <c r="AB31" s="1614"/>
    </row>
    <row r="32" spans="1:28" s="1615" customFormat="1">
      <c r="A32" s="1707"/>
      <c r="B32" s="1708"/>
      <c r="C32" s="1707"/>
      <c r="D32" s="1619"/>
      <c r="E32" s="1709"/>
      <c r="F32" s="1617"/>
      <c r="G32" s="1620"/>
      <c r="H32" s="1620"/>
      <c r="I32" s="1754"/>
      <c r="J32" s="1711">
        <v>0</v>
      </c>
      <c r="K32" s="1749"/>
      <c r="L32" s="1711">
        <v>0</v>
      </c>
      <c r="M32" s="1711">
        <v>0</v>
      </c>
      <c r="N32" s="1620"/>
      <c r="O32" s="1620"/>
      <c r="P32" s="1703"/>
      <c r="Q32" s="1625"/>
      <c r="R32" s="1625"/>
      <c r="S32" s="1625"/>
      <c r="T32" s="1625"/>
      <c r="U32" s="1610">
        <f t="shared" si="0"/>
        <v>0</v>
      </c>
      <c r="V32" s="1610">
        <f t="shared" si="1"/>
        <v>0</v>
      </c>
      <c r="W32" s="1710"/>
      <c r="X32" s="1712">
        <v>0</v>
      </c>
      <c r="Y32" s="1710"/>
      <c r="Z32" s="1712">
        <v>0</v>
      </c>
      <c r="AA32" s="1713">
        <v>0</v>
      </c>
      <c r="AB32" s="1614"/>
    </row>
    <row r="33" spans="1:28" s="1615" customFormat="1">
      <c r="A33" s="1707"/>
      <c r="B33" s="1708"/>
      <c r="C33" s="1707"/>
      <c r="D33" s="1619"/>
      <c r="E33" s="1709"/>
      <c r="F33" s="1617"/>
      <c r="G33" s="1620"/>
      <c r="H33" s="1620"/>
      <c r="I33" s="1754"/>
      <c r="J33" s="1711">
        <v>0</v>
      </c>
      <c r="K33" s="1749"/>
      <c r="L33" s="1711">
        <v>0</v>
      </c>
      <c r="M33" s="1711">
        <v>0</v>
      </c>
      <c r="N33" s="1620"/>
      <c r="O33" s="1620"/>
      <c r="P33" s="1703"/>
      <c r="Q33" s="1625"/>
      <c r="R33" s="1625"/>
      <c r="S33" s="1625"/>
      <c r="T33" s="1625"/>
      <c r="U33" s="1610">
        <f t="shared" si="0"/>
        <v>0</v>
      </c>
      <c r="V33" s="1610">
        <f t="shared" si="1"/>
        <v>0</v>
      </c>
      <c r="W33" s="1710"/>
      <c r="X33" s="1712">
        <v>0</v>
      </c>
      <c r="Y33" s="1710"/>
      <c r="Z33" s="1712">
        <v>0</v>
      </c>
      <c r="AA33" s="1713">
        <v>0</v>
      </c>
      <c r="AB33" s="1614"/>
    </row>
    <row r="34" spans="1:28" s="1615" customFormat="1">
      <c r="A34" s="1707"/>
      <c r="B34" s="1708"/>
      <c r="C34" s="1707"/>
      <c r="D34" s="1619"/>
      <c r="E34" s="1709"/>
      <c r="F34" s="1617"/>
      <c r="G34" s="1620"/>
      <c r="H34" s="1620"/>
      <c r="I34" s="1754"/>
      <c r="J34" s="1711">
        <v>0</v>
      </c>
      <c r="K34" s="1749"/>
      <c r="L34" s="1711">
        <v>0</v>
      </c>
      <c r="M34" s="1711">
        <v>0</v>
      </c>
      <c r="N34" s="1620"/>
      <c r="O34" s="1620"/>
      <c r="P34" s="1703"/>
      <c r="Q34" s="1625"/>
      <c r="R34" s="1625"/>
      <c r="S34" s="1625"/>
      <c r="T34" s="1625"/>
      <c r="U34" s="1610">
        <f t="shared" si="0"/>
        <v>0</v>
      </c>
      <c r="V34" s="1610">
        <f t="shared" si="1"/>
        <v>0</v>
      </c>
      <c r="W34" s="1710"/>
      <c r="X34" s="1712">
        <v>0</v>
      </c>
      <c r="Y34" s="1710"/>
      <c r="Z34" s="1712">
        <v>0</v>
      </c>
      <c r="AA34" s="1713">
        <v>0</v>
      </c>
      <c r="AB34" s="1614"/>
    </row>
    <row r="35" spans="1:28" s="1615" customFormat="1">
      <c r="A35" s="1707"/>
      <c r="B35" s="1708"/>
      <c r="C35" s="1707"/>
      <c r="D35" s="1619"/>
      <c r="E35" s="1709"/>
      <c r="F35" s="1617"/>
      <c r="G35" s="1620"/>
      <c r="H35" s="1620"/>
      <c r="I35" s="1754"/>
      <c r="J35" s="1711">
        <v>0</v>
      </c>
      <c r="K35" s="1749"/>
      <c r="L35" s="1711">
        <v>0</v>
      </c>
      <c r="M35" s="1711">
        <v>0</v>
      </c>
      <c r="N35" s="1620"/>
      <c r="O35" s="1620"/>
      <c r="P35" s="1703"/>
      <c r="Q35" s="1625"/>
      <c r="R35" s="1625"/>
      <c r="S35" s="1625"/>
      <c r="T35" s="1625"/>
      <c r="U35" s="1610">
        <f t="shared" si="0"/>
        <v>0</v>
      </c>
      <c r="V35" s="1610">
        <f t="shared" si="1"/>
        <v>0</v>
      </c>
      <c r="W35" s="1710"/>
      <c r="X35" s="1712">
        <v>0</v>
      </c>
      <c r="Y35" s="1710"/>
      <c r="Z35" s="1712">
        <v>0</v>
      </c>
      <c r="AA35" s="1713">
        <v>0</v>
      </c>
      <c r="AB35" s="1614"/>
    </row>
    <row r="36" spans="1:28" s="1615" customFormat="1">
      <c r="A36" s="1707"/>
      <c r="B36" s="1708"/>
      <c r="C36" s="1707"/>
      <c r="D36" s="1619"/>
      <c r="E36" s="1709"/>
      <c r="F36" s="1617"/>
      <c r="G36" s="1620"/>
      <c r="H36" s="1620"/>
      <c r="I36" s="1754"/>
      <c r="J36" s="1711">
        <v>0</v>
      </c>
      <c r="K36" s="1749"/>
      <c r="L36" s="1711">
        <v>0</v>
      </c>
      <c r="M36" s="1711">
        <v>0</v>
      </c>
      <c r="N36" s="1620"/>
      <c r="O36" s="1620"/>
      <c r="P36" s="1703"/>
      <c r="Q36" s="1625"/>
      <c r="R36" s="1625"/>
      <c r="S36" s="1625"/>
      <c r="T36" s="1625"/>
      <c r="U36" s="1610">
        <f t="shared" si="0"/>
        <v>0</v>
      </c>
      <c r="V36" s="1610">
        <f t="shared" si="1"/>
        <v>0</v>
      </c>
      <c r="W36" s="1710"/>
      <c r="X36" s="1712">
        <v>0</v>
      </c>
      <c r="Y36" s="1710"/>
      <c r="Z36" s="1712">
        <v>0</v>
      </c>
      <c r="AA36" s="1713">
        <v>0</v>
      </c>
      <c r="AB36" s="1614"/>
    </row>
    <row r="37" spans="1:28" s="1615" customFormat="1">
      <c r="A37" s="1707"/>
      <c r="B37" s="1708"/>
      <c r="C37" s="1707"/>
      <c r="D37" s="1619"/>
      <c r="E37" s="1709"/>
      <c r="F37" s="1617"/>
      <c r="G37" s="1620"/>
      <c r="H37" s="1620"/>
      <c r="I37" s="1754"/>
      <c r="J37" s="1711">
        <v>0</v>
      </c>
      <c r="K37" s="1749"/>
      <c r="L37" s="1711">
        <v>0</v>
      </c>
      <c r="M37" s="1711">
        <v>0</v>
      </c>
      <c r="N37" s="1620"/>
      <c r="O37" s="1620"/>
      <c r="P37" s="1703"/>
      <c r="Q37" s="1625"/>
      <c r="R37" s="1625"/>
      <c r="S37" s="1625"/>
      <c r="T37" s="1625"/>
      <c r="U37" s="1610">
        <f t="shared" si="0"/>
        <v>0</v>
      </c>
      <c r="V37" s="1610">
        <f t="shared" si="1"/>
        <v>0</v>
      </c>
      <c r="W37" s="1710"/>
      <c r="X37" s="1712">
        <v>0</v>
      </c>
      <c r="Y37" s="1710"/>
      <c r="Z37" s="1712">
        <v>0</v>
      </c>
      <c r="AA37" s="1713">
        <v>0</v>
      </c>
      <c r="AB37" s="1614"/>
    </row>
    <row r="38" spans="1:28" s="1615" customFormat="1">
      <c r="A38" s="1707"/>
      <c r="B38" s="1708"/>
      <c r="C38" s="1707"/>
      <c r="D38" s="1619"/>
      <c r="E38" s="1709"/>
      <c r="F38" s="1617"/>
      <c r="G38" s="1620"/>
      <c r="H38" s="1620"/>
      <c r="I38" s="1754"/>
      <c r="J38" s="1711">
        <v>0</v>
      </c>
      <c r="K38" s="1749"/>
      <c r="L38" s="1711">
        <v>0</v>
      </c>
      <c r="M38" s="1711">
        <v>0</v>
      </c>
      <c r="N38" s="1620"/>
      <c r="O38" s="1620"/>
      <c r="P38" s="1703"/>
      <c r="Q38" s="1625"/>
      <c r="R38" s="1625"/>
      <c r="S38" s="1625"/>
      <c r="T38" s="1625"/>
      <c r="U38" s="1610">
        <f t="shared" si="0"/>
        <v>0</v>
      </c>
      <c r="V38" s="1610">
        <f t="shared" si="1"/>
        <v>0</v>
      </c>
      <c r="W38" s="1710"/>
      <c r="X38" s="1712">
        <v>0</v>
      </c>
      <c r="Y38" s="1710"/>
      <c r="Z38" s="1712">
        <v>0</v>
      </c>
      <c r="AA38" s="1713">
        <v>0</v>
      </c>
      <c r="AB38" s="1614"/>
    </row>
    <row r="39" spans="1:28" s="1615" customFormat="1">
      <c r="A39" s="1707"/>
      <c r="B39" s="1708"/>
      <c r="C39" s="1707"/>
      <c r="D39" s="1619"/>
      <c r="E39" s="1709"/>
      <c r="F39" s="1617"/>
      <c r="G39" s="1620"/>
      <c r="H39" s="1620"/>
      <c r="I39" s="1754"/>
      <c r="J39" s="1711">
        <v>0</v>
      </c>
      <c r="K39" s="1749"/>
      <c r="L39" s="1711">
        <v>0</v>
      </c>
      <c r="M39" s="1711">
        <v>0</v>
      </c>
      <c r="N39" s="1620"/>
      <c r="O39" s="1620"/>
      <c r="P39" s="1703"/>
      <c r="Q39" s="1625"/>
      <c r="R39" s="1625"/>
      <c r="S39" s="1625"/>
      <c r="T39" s="1625"/>
      <c r="U39" s="1610">
        <f t="shared" si="0"/>
        <v>0</v>
      </c>
      <c r="V39" s="1610">
        <f t="shared" si="1"/>
        <v>0</v>
      </c>
      <c r="W39" s="1710"/>
      <c r="X39" s="1712">
        <v>0</v>
      </c>
      <c r="Y39" s="1710"/>
      <c r="Z39" s="1712">
        <v>0</v>
      </c>
      <c r="AA39" s="1713">
        <v>0</v>
      </c>
      <c r="AB39" s="1614"/>
    </row>
    <row r="40" spans="1:28" s="1615" customFormat="1">
      <c r="A40" s="1707"/>
      <c r="B40" s="1708"/>
      <c r="C40" s="1707"/>
      <c r="D40" s="1619"/>
      <c r="E40" s="1709"/>
      <c r="F40" s="1617"/>
      <c r="G40" s="1620"/>
      <c r="H40" s="1620"/>
      <c r="I40" s="1754"/>
      <c r="J40" s="1711">
        <v>0</v>
      </c>
      <c r="K40" s="1749"/>
      <c r="L40" s="1711">
        <v>0</v>
      </c>
      <c r="M40" s="1711">
        <v>0</v>
      </c>
      <c r="N40" s="1620"/>
      <c r="O40" s="1620"/>
      <c r="P40" s="1703"/>
      <c r="Q40" s="1625"/>
      <c r="R40" s="1625"/>
      <c r="S40" s="1625"/>
      <c r="T40" s="1625"/>
      <c r="U40" s="1610">
        <f t="shared" si="0"/>
        <v>0</v>
      </c>
      <c r="V40" s="1610">
        <f t="shared" si="1"/>
        <v>0</v>
      </c>
      <c r="W40" s="1710"/>
      <c r="X40" s="1712">
        <v>0</v>
      </c>
      <c r="Y40" s="1710"/>
      <c r="Z40" s="1712">
        <v>0</v>
      </c>
      <c r="AA40" s="1713">
        <v>0</v>
      </c>
      <c r="AB40" s="1614"/>
    </row>
    <row r="41" spans="1:28" s="1615" customFormat="1">
      <c r="A41" s="1707"/>
      <c r="B41" s="1708"/>
      <c r="C41" s="1707"/>
      <c r="D41" s="1619"/>
      <c r="E41" s="1709"/>
      <c r="F41" s="1617"/>
      <c r="G41" s="1620"/>
      <c r="H41" s="1620"/>
      <c r="I41" s="1754"/>
      <c r="J41" s="1711">
        <v>0</v>
      </c>
      <c r="K41" s="1749"/>
      <c r="L41" s="1711">
        <v>0</v>
      </c>
      <c r="M41" s="1711">
        <v>0</v>
      </c>
      <c r="N41" s="1620"/>
      <c r="O41" s="1620"/>
      <c r="P41" s="1703"/>
      <c r="Q41" s="1625"/>
      <c r="R41" s="1625"/>
      <c r="S41" s="1625"/>
      <c r="T41" s="1625"/>
      <c r="U41" s="1610">
        <f t="shared" si="0"/>
        <v>0</v>
      </c>
      <c r="V41" s="1610">
        <f t="shared" si="1"/>
        <v>0</v>
      </c>
      <c r="W41" s="1710"/>
      <c r="X41" s="1712">
        <v>0</v>
      </c>
      <c r="Y41" s="1710"/>
      <c r="Z41" s="1712">
        <v>0</v>
      </c>
      <c r="AA41" s="1713">
        <v>0</v>
      </c>
      <c r="AB41" s="1614"/>
    </row>
    <row r="42" spans="1:28" s="1615" customFormat="1">
      <c r="A42" s="1707"/>
      <c r="B42" s="1708"/>
      <c r="C42" s="1707"/>
      <c r="D42" s="1619"/>
      <c r="E42" s="1709"/>
      <c r="F42" s="1617"/>
      <c r="G42" s="1620"/>
      <c r="H42" s="1620"/>
      <c r="I42" s="1754"/>
      <c r="J42" s="1711">
        <v>0</v>
      </c>
      <c r="K42" s="1749"/>
      <c r="L42" s="1711">
        <v>0</v>
      </c>
      <c r="M42" s="1711">
        <v>0</v>
      </c>
      <c r="N42" s="1620"/>
      <c r="O42" s="1620"/>
      <c r="P42" s="1703"/>
      <c r="Q42" s="1625"/>
      <c r="R42" s="1625"/>
      <c r="S42" s="1625"/>
      <c r="T42" s="1625"/>
      <c r="U42" s="1610">
        <f t="shared" si="0"/>
        <v>0</v>
      </c>
      <c r="V42" s="1610">
        <f t="shared" si="1"/>
        <v>0</v>
      </c>
      <c r="W42" s="1710"/>
      <c r="X42" s="1712">
        <v>0</v>
      </c>
      <c r="Y42" s="1710"/>
      <c r="Z42" s="1712">
        <v>0</v>
      </c>
      <c r="AA42" s="1713">
        <v>0</v>
      </c>
      <c r="AB42" s="1614"/>
    </row>
    <row r="43" spans="1:28" s="1615" customFormat="1">
      <c r="A43" s="1707"/>
      <c r="B43" s="1708"/>
      <c r="C43" s="1707"/>
      <c r="D43" s="1619"/>
      <c r="E43" s="1709"/>
      <c r="F43" s="1617"/>
      <c r="G43" s="1620"/>
      <c r="H43" s="1620"/>
      <c r="I43" s="1754"/>
      <c r="J43" s="1711">
        <v>0</v>
      </c>
      <c r="K43" s="1749"/>
      <c r="L43" s="1711">
        <v>0</v>
      </c>
      <c r="M43" s="1711">
        <v>0</v>
      </c>
      <c r="N43" s="1620"/>
      <c r="O43" s="1620"/>
      <c r="P43" s="1703"/>
      <c r="Q43" s="1625"/>
      <c r="R43" s="1625"/>
      <c r="S43" s="1625"/>
      <c r="T43" s="1625"/>
      <c r="U43" s="1610">
        <f t="shared" si="0"/>
        <v>0</v>
      </c>
      <c r="V43" s="1610">
        <f t="shared" si="1"/>
        <v>0</v>
      </c>
      <c r="W43" s="1710"/>
      <c r="X43" s="1712">
        <v>0</v>
      </c>
      <c r="Y43" s="1710"/>
      <c r="Z43" s="1712">
        <v>0</v>
      </c>
      <c r="AA43" s="1713">
        <v>0</v>
      </c>
      <c r="AB43" s="1614"/>
    </row>
    <row r="44" spans="1:28" s="1615" customFormat="1">
      <c r="A44" s="1707"/>
      <c r="B44" s="1708"/>
      <c r="C44" s="1707"/>
      <c r="D44" s="1619"/>
      <c r="E44" s="1709"/>
      <c r="F44" s="1617"/>
      <c r="G44" s="1620"/>
      <c r="H44" s="1620"/>
      <c r="I44" s="1754"/>
      <c r="J44" s="1711">
        <v>0</v>
      </c>
      <c r="K44" s="1749"/>
      <c r="L44" s="1711">
        <v>0</v>
      </c>
      <c r="M44" s="1711">
        <v>0</v>
      </c>
      <c r="N44" s="1620"/>
      <c r="O44" s="1620"/>
      <c r="P44" s="1703"/>
      <c r="Q44" s="1625"/>
      <c r="R44" s="1625"/>
      <c r="S44" s="1625"/>
      <c r="T44" s="1625"/>
      <c r="U44" s="1610">
        <f t="shared" si="0"/>
        <v>0</v>
      </c>
      <c r="V44" s="1610">
        <f t="shared" si="1"/>
        <v>0</v>
      </c>
      <c r="W44" s="1710"/>
      <c r="X44" s="1712">
        <v>0</v>
      </c>
      <c r="Y44" s="1710"/>
      <c r="Z44" s="1712">
        <v>0</v>
      </c>
      <c r="AA44" s="1713">
        <v>0</v>
      </c>
      <c r="AB44" s="1614"/>
    </row>
    <row r="45" spans="1:28" s="1615" customFormat="1">
      <c r="A45" s="1707"/>
      <c r="B45" s="1708"/>
      <c r="C45" s="1707"/>
      <c r="D45" s="1619"/>
      <c r="E45" s="1709"/>
      <c r="F45" s="1617"/>
      <c r="G45" s="1620"/>
      <c r="H45" s="1620"/>
      <c r="I45" s="1754"/>
      <c r="J45" s="1711">
        <v>0</v>
      </c>
      <c r="K45" s="1749"/>
      <c r="L45" s="1711">
        <v>0</v>
      </c>
      <c r="M45" s="1711">
        <v>0</v>
      </c>
      <c r="N45" s="1620"/>
      <c r="O45" s="1620"/>
      <c r="P45" s="1703"/>
      <c r="Q45" s="1625"/>
      <c r="R45" s="1625"/>
      <c r="S45" s="1625"/>
      <c r="T45" s="1625"/>
      <c r="U45" s="1610">
        <f t="shared" si="0"/>
        <v>0</v>
      </c>
      <c r="V45" s="1610">
        <f t="shared" si="1"/>
        <v>0</v>
      </c>
      <c r="W45" s="1710"/>
      <c r="X45" s="1712">
        <v>0</v>
      </c>
      <c r="Y45" s="1710"/>
      <c r="Z45" s="1712">
        <v>0</v>
      </c>
      <c r="AA45" s="1713">
        <v>0</v>
      </c>
      <c r="AB45" s="1614"/>
    </row>
    <row r="46" spans="1:28" s="1615" customFormat="1">
      <c r="A46" s="1707"/>
      <c r="B46" s="1708"/>
      <c r="C46" s="1707"/>
      <c r="D46" s="1619"/>
      <c r="E46" s="1709"/>
      <c r="F46" s="1617"/>
      <c r="G46" s="1620"/>
      <c r="H46" s="1620"/>
      <c r="I46" s="1754"/>
      <c r="J46" s="1711">
        <v>0</v>
      </c>
      <c r="K46" s="1749"/>
      <c r="L46" s="1711">
        <v>0</v>
      </c>
      <c r="M46" s="1711">
        <v>0</v>
      </c>
      <c r="N46" s="1620"/>
      <c r="O46" s="1620"/>
      <c r="P46" s="1703"/>
      <c r="Q46" s="1625"/>
      <c r="R46" s="1625"/>
      <c r="S46" s="1625"/>
      <c r="T46" s="1625"/>
      <c r="U46" s="1610">
        <f t="shared" si="0"/>
        <v>0</v>
      </c>
      <c r="V46" s="1610">
        <f t="shared" si="1"/>
        <v>0</v>
      </c>
      <c r="W46" s="1710"/>
      <c r="X46" s="1712">
        <v>0</v>
      </c>
      <c r="Y46" s="1710"/>
      <c r="Z46" s="1712">
        <v>0</v>
      </c>
      <c r="AA46" s="1713">
        <v>0</v>
      </c>
      <c r="AB46" s="1614"/>
    </row>
    <row r="47" spans="1:28" s="1615" customFormat="1">
      <c r="A47" s="1707"/>
      <c r="B47" s="1708"/>
      <c r="C47" s="1707"/>
      <c r="D47" s="1619"/>
      <c r="E47" s="1709"/>
      <c r="F47" s="1617"/>
      <c r="G47" s="1620"/>
      <c r="H47" s="1620"/>
      <c r="I47" s="1754"/>
      <c r="J47" s="1711">
        <v>0</v>
      </c>
      <c r="K47" s="1749"/>
      <c r="L47" s="1711">
        <v>0</v>
      </c>
      <c r="M47" s="1711">
        <v>0</v>
      </c>
      <c r="N47" s="1620"/>
      <c r="O47" s="1620"/>
      <c r="P47" s="1703"/>
      <c r="Q47" s="1625"/>
      <c r="R47" s="1625"/>
      <c r="S47" s="1625"/>
      <c r="T47" s="1625"/>
      <c r="U47" s="1610">
        <f t="shared" si="0"/>
        <v>0</v>
      </c>
      <c r="V47" s="1610">
        <f t="shared" si="1"/>
        <v>0</v>
      </c>
      <c r="W47" s="1710"/>
      <c r="X47" s="1712">
        <v>0</v>
      </c>
      <c r="Y47" s="1710"/>
      <c r="Z47" s="1712">
        <v>0</v>
      </c>
      <c r="AA47" s="1713">
        <v>0</v>
      </c>
      <c r="AB47" s="1614"/>
    </row>
    <row r="48" spans="1:28" s="1615" customFormat="1">
      <c r="A48" s="1707"/>
      <c r="B48" s="1708"/>
      <c r="C48" s="1707"/>
      <c r="D48" s="1619"/>
      <c r="E48" s="1709"/>
      <c r="F48" s="1617"/>
      <c r="G48" s="1620"/>
      <c r="H48" s="1620"/>
      <c r="I48" s="1754"/>
      <c r="J48" s="1711">
        <v>0</v>
      </c>
      <c r="K48" s="1749"/>
      <c r="L48" s="1711">
        <v>0</v>
      </c>
      <c r="M48" s="1711">
        <v>0</v>
      </c>
      <c r="N48" s="1620"/>
      <c r="O48" s="1620"/>
      <c r="P48" s="1703"/>
      <c r="Q48" s="1625"/>
      <c r="R48" s="1625"/>
      <c r="S48" s="1625"/>
      <c r="T48" s="1625"/>
      <c r="U48" s="1610">
        <f t="shared" si="0"/>
        <v>0</v>
      </c>
      <c r="V48" s="1610">
        <f t="shared" si="1"/>
        <v>0</v>
      </c>
      <c r="W48" s="1710"/>
      <c r="X48" s="1712">
        <v>0</v>
      </c>
      <c r="Y48" s="1710"/>
      <c r="Z48" s="1712">
        <v>0</v>
      </c>
      <c r="AA48" s="1713">
        <v>0</v>
      </c>
      <c r="AB48" s="1614"/>
    </row>
    <row r="49" spans="1:28" s="1615" customFormat="1">
      <c r="A49" s="1707"/>
      <c r="B49" s="1708"/>
      <c r="C49" s="1707"/>
      <c r="D49" s="1619"/>
      <c r="E49" s="1709"/>
      <c r="F49" s="1617"/>
      <c r="G49" s="1620"/>
      <c r="H49" s="1620"/>
      <c r="I49" s="1754"/>
      <c r="J49" s="1711">
        <v>0</v>
      </c>
      <c r="K49" s="1749"/>
      <c r="L49" s="1711">
        <v>0</v>
      </c>
      <c r="M49" s="1711">
        <v>0</v>
      </c>
      <c r="N49" s="1620"/>
      <c r="O49" s="1620"/>
      <c r="P49" s="1703"/>
      <c r="Q49" s="1625"/>
      <c r="R49" s="1625"/>
      <c r="S49" s="1625"/>
      <c r="T49" s="1625"/>
      <c r="U49" s="1610">
        <f t="shared" si="0"/>
        <v>0</v>
      </c>
      <c r="V49" s="1610">
        <f t="shared" si="1"/>
        <v>0</v>
      </c>
      <c r="W49" s="1710"/>
      <c r="X49" s="1712">
        <v>0</v>
      </c>
      <c r="Y49" s="1710"/>
      <c r="Z49" s="1712">
        <v>0</v>
      </c>
      <c r="AA49" s="1713">
        <v>0</v>
      </c>
      <c r="AB49" s="1614"/>
    </row>
    <row r="50" spans="1:28" s="1615" customFormat="1">
      <c r="A50" s="1707"/>
      <c r="B50" s="1708"/>
      <c r="C50" s="1707"/>
      <c r="D50" s="1619"/>
      <c r="E50" s="1709"/>
      <c r="F50" s="1617"/>
      <c r="G50" s="1620"/>
      <c r="H50" s="1620"/>
      <c r="I50" s="1754"/>
      <c r="J50" s="1711">
        <v>0</v>
      </c>
      <c r="K50" s="1749"/>
      <c r="L50" s="1711">
        <v>0</v>
      </c>
      <c r="M50" s="1711">
        <v>0</v>
      </c>
      <c r="N50" s="1620"/>
      <c r="O50" s="1620"/>
      <c r="P50" s="1703"/>
      <c r="Q50" s="1625"/>
      <c r="R50" s="1625"/>
      <c r="S50" s="1625"/>
      <c r="T50" s="1625"/>
      <c r="U50" s="1610">
        <f t="shared" si="0"/>
        <v>0</v>
      </c>
      <c r="V50" s="1610">
        <f t="shared" si="1"/>
        <v>0</v>
      </c>
      <c r="W50" s="1710"/>
      <c r="X50" s="1712">
        <v>0</v>
      </c>
      <c r="Y50" s="1710"/>
      <c r="Z50" s="1712">
        <v>0</v>
      </c>
      <c r="AA50" s="1713">
        <v>0</v>
      </c>
      <c r="AB50" s="1614"/>
    </row>
    <row r="51" spans="1:28" s="1615" customFormat="1">
      <c r="A51" s="1707"/>
      <c r="B51" s="1708"/>
      <c r="C51" s="1707"/>
      <c r="D51" s="1619"/>
      <c r="E51" s="1709"/>
      <c r="F51" s="1617"/>
      <c r="G51" s="1620"/>
      <c r="H51" s="1620"/>
      <c r="I51" s="1754"/>
      <c r="J51" s="1711">
        <v>0</v>
      </c>
      <c r="K51" s="1749"/>
      <c r="L51" s="1711">
        <v>0</v>
      </c>
      <c r="M51" s="1711">
        <v>0</v>
      </c>
      <c r="N51" s="1620"/>
      <c r="O51" s="1620"/>
      <c r="P51" s="1703"/>
      <c r="Q51" s="1625"/>
      <c r="R51" s="1625"/>
      <c r="S51" s="1625"/>
      <c r="T51" s="1625"/>
      <c r="U51" s="1610">
        <f t="shared" si="0"/>
        <v>0</v>
      </c>
      <c r="V51" s="1610">
        <f t="shared" si="1"/>
        <v>0</v>
      </c>
      <c r="W51" s="1710"/>
      <c r="X51" s="1712">
        <v>0</v>
      </c>
      <c r="Y51" s="1710"/>
      <c r="Z51" s="1712">
        <v>0</v>
      </c>
      <c r="AA51" s="1713">
        <v>0</v>
      </c>
      <c r="AB51" s="1614"/>
    </row>
    <row r="52" spans="1:28" s="1615" customFormat="1">
      <c r="A52" s="1707"/>
      <c r="B52" s="1708"/>
      <c r="C52" s="1707"/>
      <c r="D52" s="1619"/>
      <c r="E52" s="1709"/>
      <c r="F52" s="1617"/>
      <c r="G52" s="1620"/>
      <c r="H52" s="1620"/>
      <c r="I52" s="1754"/>
      <c r="J52" s="1711">
        <v>0</v>
      </c>
      <c r="K52" s="1749"/>
      <c r="L52" s="1711">
        <v>0</v>
      </c>
      <c r="M52" s="1711">
        <v>0</v>
      </c>
      <c r="N52" s="1620"/>
      <c r="O52" s="1620"/>
      <c r="P52" s="1703"/>
      <c r="Q52" s="1625"/>
      <c r="R52" s="1625"/>
      <c r="S52" s="1625"/>
      <c r="T52" s="1625"/>
      <c r="U52" s="1610">
        <f t="shared" si="0"/>
        <v>0</v>
      </c>
      <c r="V52" s="1610">
        <f t="shared" si="1"/>
        <v>0</v>
      </c>
      <c r="W52" s="1710"/>
      <c r="X52" s="1712">
        <v>0</v>
      </c>
      <c r="Y52" s="1710"/>
      <c r="Z52" s="1712">
        <v>0</v>
      </c>
      <c r="AA52" s="1713">
        <v>0</v>
      </c>
      <c r="AB52" s="1614"/>
    </row>
    <row r="53" spans="1:28" s="1615" customFormat="1">
      <c r="A53" s="1707"/>
      <c r="B53" s="1708"/>
      <c r="C53" s="1707"/>
      <c r="D53" s="1619"/>
      <c r="E53" s="1709"/>
      <c r="F53" s="1617"/>
      <c r="G53" s="1620"/>
      <c r="H53" s="1620"/>
      <c r="I53" s="1754"/>
      <c r="J53" s="1711">
        <v>0</v>
      </c>
      <c r="K53" s="1749"/>
      <c r="L53" s="1711">
        <v>0</v>
      </c>
      <c r="M53" s="1711">
        <v>0</v>
      </c>
      <c r="N53" s="1620"/>
      <c r="O53" s="1620"/>
      <c r="P53" s="1703"/>
      <c r="Q53" s="1625"/>
      <c r="R53" s="1625"/>
      <c r="S53" s="1625"/>
      <c r="T53" s="1625"/>
      <c r="U53" s="1610">
        <f t="shared" si="0"/>
        <v>0</v>
      </c>
      <c r="V53" s="1610">
        <f t="shared" si="1"/>
        <v>0</v>
      </c>
      <c r="W53" s="1710"/>
      <c r="X53" s="1712">
        <v>0</v>
      </c>
      <c r="Y53" s="1710"/>
      <c r="Z53" s="1712">
        <v>0</v>
      </c>
      <c r="AA53" s="1713">
        <v>0</v>
      </c>
      <c r="AB53" s="1614"/>
    </row>
    <row r="54" spans="1:28" s="1615" customFormat="1">
      <c r="A54" s="1707"/>
      <c r="B54" s="1708"/>
      <c r="C54" s="1707"/>
      <c r="D54" s="1619"/>
      <c r="E54" s="1709"/>
      <c r="F54" s="1617"/>
      <c r="G54" s="1620"/>
      <c r="H54" s="1620"/>
      <c r="I54" s="1754"/>
      <c r="J54" s="1711">
        <v>0</v>
      </c>
      <c r="K54" s="1749"/>
      <c r="L54" s="1711">
        <v>0</v>
      </c>
      <c r="M54" s="1711">
        <v>0</v>
      </c>
      <c r="N54" s="1620"/>
      <c r="O54" s="1620"/>
      <c r="P54" s="1703"/>
      <c r="Q54" s="1625"/>
      <c r="R54" s="1625"/>
      <c r="S54" s="1625"/>
      <c r="T54" s="1625"/>
      <c r="U54" s="1610">
        <f t="shared" si="0"/>
        <v>0</v>
      </c>
      <c r="V54" s="1610">
        <f t="shared" si="1"/>
        <v>0</v>
      </c>
      <c r="W54" s="1710"/>
      <c r="X54" s="1712">
        <v>0</v>
      </c>
      <c r="Y54" s="1710"/>
      <c r="Z54" s="1712">
        <v>0</v>
      </c>
      <c r="AA54" s="1713">
        <v>0</v>
      </c>
      <c r="AB54" s="1614"/>
    </row>
    <row r="55" spans="1:28" s="1615" customFormat="1">
      <c r="A55" s="1707"/>
      <c r="B55" s="1708"/>
      <c r="C55" s="1707"/>
      <c r="D55" s="1619"/>
      <c r="E55" s="1709"/>
      <c r="F55" s="1617"/>
      <c r="G55" s="1620"/>
      <c r="H55" s="1620"/>
      <c r="I55" s="1754"/>
      <c r="J55" s="1711">
        <v>0</v>
      </c>
      <c r="K55" s="1749"/>
      <c r="L55" s="1711">
        <v>0</v>
      </c>
      <c r="M55" s="1711">
        <v>0</v>
      </c>
      <c r="N55" s="1620"/>
      <c r="O55" s="1620"/>
      <c r="P55" s="1703"/>
      <c r="Q55" s="1625"/>
      <c r="R55" s="1625"/>
      <c r="S55" s="1625"/>
      <c r="T55" s="1625"/>
      <c r="U55" s="1610">
        <f t="shared" si="0"/>
        <v>0</v>
      </c>
      <c r="V55" s="1610">
        <f t="shared" si="1"/>
        <v>0</v>
      </c>
      <c r="W55" s="1710"/>
      <c r="X55" s="1712">
        <v>0</v>
      </c>
      <c r="Y55" s="1710"/>
      <c r="Z55" s="1712">
        <v>0</v>
      </c>
      <c r="AA55" s="1713">
        <v>0</v>
      </c>
      <c r="AB55" s="1614"/>
    </row>
    <row r="56" spans="1:28" s="1615" customFormat="1">
      <c r="A56" s="1707"/>
      <c r="B56" s="1708"/>
      <c r="C56" s="1707"/>
      <c r="D56" s="1619"/>
      <c r="E56" s="1709"/>
      <c r="F56" s="1617"/>
      <c r="G56" s="1620"/>
      <c r="H56" s="1620"/>
      <c r="I56" s="1754"/>
      <c r="J56" s="1711">
        <v>0</v>
      </c>
      <c r="K56" s="1749"/>
      <c r="L56" s="1711">
        <v>0</v>
      </c>
      <c r="M56" s="1711">
        <v>0</v>
      </c>
      <c r="N56" s="1620"/>
      <c r="O56" s="1620"/>
      <c r="P56" s="1703"/>
      <c r="Q56" s="1625"/>
      <c r="R56" s="1625"/>
      <c r="S56" s="1625"/>
      <c r="T56" s="1625"/>
      <c r="U56" s="1610">
        <f t="shared" si="0"/>
        <v>0</v>
      </c>
      <c r="V56" s="1610">
        <f t="shared" si="1"/>
        <v>0</v>
      </c>
      <c r="W56" s="1710"/>
      <c r="X56" s="1712">
        <v>0</v>
      </c>
      <c r="Y56" s="1710"/>
      <c r="Z56" s="1712">
        <v>0</v>
      </c>
      <c r="AA56" s="1713">
        <v>0</v>
      </c>
      <c r="AB56" s="1614"/>
    </row>
    <row r="57" spans="1:28" s="1615" customFormat="1">
      <c r="A57" s="1707"/>
      <c r="B57" s="1708"/>
      <c r="C57" s="1707"/>
      <c r="D57" s="1619"/>
      <c r="E57" s="1709"/>
      <c r="F57" s="1617"/>
      <c r="G57" s="1620"/>
      <c r="H57" s="1620"/>
      <c r="I57" s="1754"/>
      <c r="J57" s="1711">
        <v>0</v>
      </c>
      <c r="K57" s="1749"/>
      <c r="L57" s="1711">
        <v>0</v>
      </c>
      <c r="M57" s="1711">
        <v>0</v>
      </c>
      <c r="N57" s="1620"/>
      <c r="O57" s="1620"/>
      <c r="P57" s="1703"/>
      <c r="Q57" s="1625"/>
      <c r="R57" s="1625"/>
      <c r="S57" s="1625"/>
      <c r="T57" s="1625"/>
      <c r="U57" s="1610">
        <f t="shared" si="0"/>
        <v>0</v>
      </c>
      <c r="V57" s="1610">
        <f t="shared" si="1"/>
        <v>0</v>
      </c>
      <c r="W57" s="1710"/>
      <c r="X57" s="1712">
        <v>0</v>
      </c>
      <c r="Y57" s="1710"/>
      <c r="Z57" s="1712">
        <v>0</v>
      </c>
      <c r="AA57" s="1713">
        <v>0</v>
      </c>
      <c r="AB57" s="1614"/>
    </row>
    <row r="58" spans="1:28" s="1615" customFormat="1">
      <c r="A58" s="1707"/>
      <c r="B58" s="1708"/>
      <c r="C58" s="1707"/>
      <c r="D58" s="1619"/>
      <c r="E58" s="1709"/>
      <c r="F58" s="1617"/>
      <c r="G58" s="1620"/>
      <c r="H58" s="1620"/>
      <c r="I58" s="1754"/>
      <c r="J58" s="1711">
        <v>0</v>
      </c>
      <c r="K58" s="1749"/>
      <c r="L58" s="1711">
        <v>0</v>
      </c>
      <c r="M58" s="1711">
        <v>0</v>
      </c>
      <c r="N58" s="1620"/>
      <c r="O58" s="1620"/>
      <c r="P58" s="1703"/>
      <c r="Q58" s="1625"/>
      <c r="R58" s="1625"/>
      <c r="S58" s="1625"/>
      <c r="T58" s="1625"/>
      <c r="U58" s="1610">
        <f t="shared" si="0"/>
        <v>0</v>
      </c>
      <c r="V58" s="1610">
        <f t="shared" si="1"/>
        <v>0</v>
      </c>
      <c r="W58" s="1710"/>
      <c r="X58" s="1712">
        <v>0</v>
      </c>
      <c r="Y58" s="1710"/>
      <c r="Z58" s="1712">
        <v>0</v>
      </c>
      <c r="AA58" s="1713">
        <v>0</v>
      </c>
      <c r="AB58" s="1614"/>
    </row>
    <row r="59" spans="1:28" s="1615" customFormat="1">
      <c r="A59" s="1707"/>
      <c r="B59" s="1708"/>
      <c r="C59" s="1707"/>
      <c r="D59" s="1619"/>
      <c r="E59" s="1709"/>
      <c r="F59" s="1617"/>
      <c r="G59" s="1620"/>
      <c r="H59" s="1620"/>
      <c r="I59" s="1754"/>
      <c r="J59" s="1711">
        <v>0</v>
      </c>
      <c r="K59" s="1749"/>
      <c r="L59" s="1711">
        <v>0</v>
      </c>
      <c r="M59" s="1711">
        <v>0</v>
      </c>
      <c r="N59" s="1620"/>
      <c r="O59" s="1620"/>
      <c r="P59" s="1703"/>
      <c r="Q59" s="1625"/>
      <c r="R59" s="1625"/>
      <c r="S59" s="1625"/>
      <c r="T59" s="1625"/>
      <c r="U59" s="1610">
        <f t="shared" si="0"/>
        <v>0</v>
      </c>
      <c r="V59" s="1610">
        <f t="shared" si="1"/>
        <v>0</v>
      </c>
      <c r="W59" s="1710"/>
      <c r="X59" s="1712">
        <v>0</v>
      </c>
      <c r="Y59" s="1710"/>
      <c r="Z59" s="1712">
        <v>0</v>
      </c>
      <c r="AA59" s="1713">
        <v>0</v>
      </c>
      <c r="AB59" s="1614"/>
    </row>
    <row r="60" spans="1:28" s="1615" customFormat="1">
      <c r="A60" s="1707"/>
      <c r="B60" s="1708"/>
      <c r="C60" s="1707"/>
      <c r="D60" s="1619"/>
      <c r="E60" s="1709"/>
      <c r="F60" s="1617"/>
      <c r="G60" s="1620"/>
      <c r="H60" s="1620"/>
      <c r="I60" s="1754"/>
      <c r="J60" s="1711">
        <v>0</v>
      </c>
      <c r="K60" s="1749"/>
      <c r="L60" s="1711">
        <v>0</v>
      </c>
      <c r="M60" s="1711">
        <v>0</v>
      </c>
      <c r="N60" s="1620"/>
      <c r="O60" s="1620"/>
      <c r="P60" s="1703"/>
      <c r="Q60" s="1625"/>
      <c r="R60" s="1625"/>
      <c r="S60" s="1625"/>
      <c r="T60" s="1625"/>
      <c r="U60" s="1610">
        <f t="shared" si="0"/>
        <v>0</v>
      </c>
      <c r="V60" s="1610">
        <f t="shared" si="1"/>
        <v>0</v>
      </c>
      <c r="W60" s="1710"/>
      <c r="X60" s="1712">
        <v>0</v>
      </c>
      <c r="Y60" s="1710"/>
      <c r="Z60" s="1712">
        <v>0</v>
      </c>
      <c r="AA60" s="1713">
        <v>0</v>
      </c>
      <c r="AB60" s="1614"/>
    </row>
    <row r="61" spans="1:28" s="1615" customFormat="1">
      <c r="A61" s="1707"/>
      <c r="B61" s="1708"/>
      <c r="C61" s="1707"/>
      <c r="D61" s="1619"/>
      <c r="E61" s="1709"/>
      <c r="F61" s="1617"/>
      <c r="G61" s="1620"/>
      <c r="H61" s="1620"/>
      <c r="I61" s="1754"/>
      <c r="J61" s="1711">
        <v>0</v>
      </c>
      <c r="K61" s="1749"/>
      <c r="L61" s="1711">
        <v>0</v>
      </c>
      <c r="M61" s="1711">
        <v>0</v>
      </c>
      <c r="N61" s="1620"/>
      <c r="O61" s="1620"/>
      <c r="P61" s="1703"/>
      <c r="Q61" s="1625"/>
      <c r="R61" s="1625"/>
      <c r="S61" s="1625"/>
      <c r="T61" s="1625"/>
      <c r="U61" s="1610">
        <f t="shared" si="0"/>
        <v>0</v>
      </c>
      <c r="V61" s="1610">
        <f t="shared" si="1"/>
        <v>0</v>
      </c>
      <c r="W61" s="1710"/>
      <c r="X61" s="1712">
        <v>0</v>
      </c>
      <c r="Y61" s="1710"/>
      <c r="Z61" s="1712">
        <v>0</v>
      </c>
      <c r="AA61" s="1713">
        <v>0</v>
      </c>
      <c r="AB61" s="1614"/>
    </row>
    <row r="62" spans="1:28" s="1615" customFormat="1">
      <c r="A62" s="1707"/>
      <c r="B62" s="1708"/>
      <c r="C62" s="1707"/>
      <c r="D62" s="1619"/>
      <c r="E62" s="1709"/>
      <c r="F62" s="1617"/>
      <c r="G62" s="1620"/>
      <c r="H62" s="1620"/>
      <c r="I62" s="1754"/>
      <c r="J62" s="1711">
        <v>0</v>
      </c>
      <c r="K62" s="1749"/>
      <c r="L62" s="1711">
        <v>0</v>
      </c>
      <c r="M62" s="1711">
        <v>0</v>
      </c>
      <c r="N62" s="1620"/>
      <c r="O62" s="1620"/>
      <c r="P62" s="1703"/>
      <c r="Q62" s="1625"/>
      <c r="R62" s="1625"/>
      <c r="S62" s="1625"/>
      <c r="T62" s="1625"/>
      <c r="U62" s="1610">
        <f t="shared" si="0"/>
        <v>0</v>
      </c>
      <c r="V62" s="1610">
        <f t="shared" si="1"/>
        <v>0</v>
      </c>
      <c r="W62" s="1710"/>
      <c r="X62" s="1712">
        <v>0</v>
      </c>
      <c r="Y62" s="1710"/>
      <c r="Z62" s="1712">
        <v>0</v>
      </c>
      <c r="AA62" s="1713">
        <v>0</v>
      </c>
      <c r="AB62" s="1614"/>
    </row>
    <row r="63" spans="1:28" s="1615" customFormat="1">
      <c r="A63" s="1707"/>
      <c r="B63" s="1708"/>
      <c r="C63" s="1707"/>
      <c r="D63" s="1619"/>
      <c r="E63" s="1709"/>
      <c r="F63" s="1617"/>
      <c r="G63" s="1620"/>
      <c r="H63" s="1620"/>
      <c r="I63" s="1754"/>
      <c r="J63" s="1711">
        <v>0</v>
      </c>
      <c r="K63" s="1749"/>
      <c r="L63" s="1711">
        <v>0</v>
      </c>
      <c r="M63" s="1711">
        <v>0</v>
      </c>
      <c r="N63" s="1620"/>
      <c r="O63" s="1620"/>
      <c r="P63" s="1703"/>
      <c r="Q63" s="1625"/>
      <c r="R63" s="1625"/>
      <c r="S63" s="1625"/>
      <c r="T63" s="1625"/>
      <c r="U63" s="1610">
        <f t="shared" si="0"/>
        <v>0</v>
      </c>
      <c r="V63" s="1610">
        <f t="shared" si="1"/>
        <v>0</v>
      </c>
      <c r="W63" s="1710"/>
      <c r="X63" s="1712">
        <v>0</v>
      </c>
      <c r="Y63" s="1710"/>
      <c r="Z63" s="1712">
        <v>0</v>
      </c>
      <c r="AA63" s="1713">
        <v>0</v>
      </c>
      <c r="AB63" s="1614"/>
    </row>
    <row r="64" spans="1:28" s="1615" customFormat="1">
      <c r="A64" s="1707"/>
      <c r="B64" s="1708"/>
      <c r="C64" s="1707"/>
      <c r="D64" s="1619"/>
      <c r="E64" s="1709"/>
      <c r="F64" s="1617"/>
      <c r="G64" s="1620"/>
      <c r="H64" s="1620"/>
      <c r="I64" s="1754"/>
      <c r="J64" s="1711">
        <v>0</v>
      </c>
      <c r="K64" s="1749"/>
      <c r="L64" s="1711">
        <v>0</v>
      </c>
      <c r="M64" s="1711">
        <v>0</v>
      </c>
      <c r="N64" s="1620"/>
      <c r="O64" s="1620"/>
      <c r="P64" s="1703"/>
      <c r="Q64" s="1625"/>
      <c r="R64" s="1625"/>
      <c r="S64" s="1625"/>
      <c r="T64" s="1625"/>
      <c r="U64" s="1610">
        <f t="shared" si="0"/>
        <v>0</v>
      </c>
      <c r="V64" s="1610">
        <f t="shared" si="1"/>
        <v>0</v>
      </c>
      <c r="W64" s="1710"/>
      <c r="X64" s="1712">
        <v>0</v>
      </c>
      <c r="Y64" s="1710"/>
      <c r="Z64" s="1712">
        <v>0</v>
      </c>
      <c r="AA64" s="1713">
        <v>0</v>
      </c>
      <c r="AB64" s="1614"/>
    </row>
    <row r="65" spans="1:28" s="1615" customFormat="1">
      <c r="A65" s="1707"/>
      <c r="B65" s="1708"/>
      <c r="C65" s="1707"/>
      <c r="D65" s="1619"/>
      <c r="E65" s="1709"/>
      <c r="F65" s="1617"/>
      <c r="G65" s="1620"/>
      <c r="H65" s="1620"/>
      <c r="I65" s="1754"/>
      <c r="J65" s="1711">
        <v>0</v>
      </c>
      <c r="K65" s="1749"/>
      <c r="L65" s="1711">
        <v>0</v>
      </c>
      <c r="M65" s="1711">
        <v>0</v>
      </c>
      <c r="N65" s="1620"/>
      <c r="O65" s="1620"/>
      <c r="P65" s="1703"/>
      <c r="Q65" s="1625"/>
      <c r="R65" s="1625"/>
      <c r="S65" s="1625"/>
      <c r="T65" s="1625"/>
      <c r="U65" s="1610">
        <f t="shared" si="0"/>
        <v>0</v>
      </c>
      <c r="V65" s="1610">
        <f t="shared" si="1"/>
        <v>0</v>
      </c>
      <c r="W65" s="1710"/>
      <c r="X65" s="1712">
        <v>0</v>
      </c>
      <c r="Y65" s="1710"/>
      <c r="Z65" s="1712">
        <v>0</v>
      </c>
      <c r="AA65" s="1713">
        <v>0</v>
      </c>
      <c r="AB65" s="1614"/>
    </row>
    <row r="66" spans="1:28" s="1615" customFormat="1">
      <c r="A66" s="1707"/>
      <c r="B66" s="1708"/>
      <c r="C66" s="1707"/>
      <c r="D66" s="1619"/>
      <c r="E66" s="1709"/>
      <c r="F66" s="1617"/>
      <c r="G66" s="1620"/>
      <c r="H66" s="1620"/>
      <c r="I66" s="1754"/>
      <c r="J66" s="1711">
        <v>0</v>
      </c>
      <c r="K66" s="1749"/>
      <c r="L66" s="1711">
        <v>0</v>
      </c>
      <c r="M66" s="1711">
        <v>0</v>
      </c>
      <c r="N66" s="1620"/>
      <c r="O66" s="1620"/>
      <c r="P66" s="1703"/>
      <c r="Q66" s="1625"/>
      <c r="R66" s="1625"/>
      <c r="S66" s="1625"/>
      <c r="T66" s="1625"/>
      <c r="U66" s="1610">
        <f t="shared" si="0"/>
        <v>0</v>
      </c>
      <c r="V66" s="1610">
        <f t="shared" si="1"/>
        <v>0</v>
      </c>
      <c r="W66" s="1710"/>
      <c r="X66" s="1712">
        <v>0</v>
      </c>
      <c r="Y66" s="1710"/>
      <c r="Z66" s="1712">
        <v>0</v>
      </c>
      <c r="AA66" s="1713">
        <v>0</v>
      </c>
      <c r="AB66" s="1614"/>
    </row>
    <row r="67" spans="1:28" s="1615" customFormat="1">
      <c r="A67" s="1707"/>
      <c r="B67" s="1708"/>
      <c r="C67" s="1707"/>
      <c r="D67" s="1619"/>
      <c r="E67" s="1709"/>
      <c r="F67" s="1617"/>
      <c r="G67" s="1620"/>
      <c r="H67" s="1620"/>
      <c r="I67" s="1754"/>
      <c r="J67" s="1711">
        <v>0</v>
      </c>
      <c r="K67" s="1749"/>
      <c r="L67" s="1711">
        <v>0</v>
      </c>
      <c r="M67" s="1711">
        <v>0</v>
      </c>
      <c r="N67" s="1620"/>
      <c r="O67" s="1620"/>
      <c r="P67" s="1703"/>
      <c r="Q67" s="1625"/>
      <c r="R67" s="1625"/>
      <c r="S67" s="1625"/>
      <c r="T67" s="1625"/>
      <c r="U67" s="1610">
        <f t="shared" si="0"/>
        <v>0</v>
      </c>
      <c r="V67" s="1610">
        <f t="shared" si="1"/>
        <v>0</v>
      </c>
      <c r="W67" s="1710"/>
      <c r="X67" s="1712">
        <v>0</v>
      </c>
      <c r="Y67" s="1710"/>
      <c r="Z67" s="1712">
        <v>0</v>
      </c>
      <c r="AA67" s="1713">
        <v>0</v>
      </c>
      <c r="AB67" s="1614"/>
    </row>
    <row r="68" spans="1:28" s="1615" customFormat="1">
      <c r="A68" s="1707"/>
      <c r="B68" s="1708"/>
      <c r="C68" s="1707"/>
      <c r="D68" s="1619"/>
      <c r="E68" s="1709"/>
      <c r="F68" s="1617"/>
      <c r="G68" s="1620"/>
      <c r="H68" s="1620"/>
      <c r="I68" s="1754"/>
      <c r="J68" s="1711">
        <v>0</v>
      </c>
      <c r="K68" s="1749"/>
      <c r="L68" s="1711">
        <v>0</v>
      </c>
      <c r="M68" s="1711">
        <v>0</v>
      </c>
      <c r="N68" s="1620"/>
      <c r="O68" s="1620"/>
      <c r="P68" s="1703"/>
      <c r="Q68" s="1625"/>
      <c r="R68" s="1625"/>
      <c r="S68" s="1625"/>
      <c r="T68" s="1625"/>
      <c r="U68" s="1610">
        <f t="shared" si="0"/>
        <v>0</v>
      </c>
      <c r="V68" s="1610">
        <f t="shared" si="1"/>
        <v>0</v>
      </c>
      <c r="W68" s="1710"/>
      <c r="X68" s="1712">
        <v>0</v>
      </c>
      <c r="Y68" s="1710"/>
      <c r="Z68" s="1712">
        <v>0</v>
      </c>
      <c r="AA68" s="1713">
        <v>0</v>
      </c>
      <c r="AB68" s="1614"/>
    </row>
    <row r="69" spans="1:28" s="1615" customFormat="1">
      <c r="A69" s="1707"/>
      <c r="B69" s="1708"/>
      <c r="C69" s="1707"/>
      <c r="D69" s="1619"/>
      <c r="E69" s="1709"/>
      <c r="F69" s="1617"/>
      <c r="G69" s="1620"/>
      <c r="H69" s="1620"/>
      <c r="I69" s="1754"/>
      <c r="J69" s="1711">
        <v>0</v>
      </c>
      <c r="K69" s="1749"/>
      <c r="L69" s="1711">
        <v>0</v>
      </c>
      <c r="M69" s="1711">
        <v>0</v>
      </c>
      <c r="N69" s="1620"/>
      <c r="O69" s="1620"/>
      <c r="P69" s="1703"/>
      <c r="Q69" s="1625"/>
      <c r="R69" s="1625"/>
      <c r="S69" s="1625"/>
      <c r="T69" s="1625"/>
      <c r="U69" s="1610">
        <f t="shared" si="0"/>
        <v>0</v>
      </c>
      <c r="V69" s="1610">
        <f t="shared" si="1"/>
        <v>0</v>
      </c>
      <c r="W69" s="1710"/>
      <c r="X69" s="1712">
        <v>0</v>
      </c>
      <c r="Y69" s="1710"/>
      <c r="Z69" s="1712">
        <v>0</v>
      </c>
      <c r="AA69" s="1713">
        <v>0</v>
      </c>
      <c r="AB69" s="1614"/>
    </row>
    <row r="70" spans="1:28" s="1615" customFormat="1">
      <c r="A70" s="1707"/>
      <c r="B70" s="1708"/>
      <c r="C70" s="1707"/>
      <c r="D70" s="1619"/>
      <c r="E70" s="1709"/>
      <c r="F70" s="1617"/>
      <c r="G70" s="1620"/>
      <c r="H70" s="1620"/>
      <c r="I70" s="1754"/>
      <c r="J70" s="1711">
        <v>0</v>
      </c>
      <c r="K70" s="1749"/>
      <c r="L70" s="1711">
        <v>0</v>
      </c>
      <c r="M70" s="1711">
        <v>0</v>
      </c>
      <c r="N70" s="1620"/>
      <c r="O70" s="1620"/>
      <c r="P70" s="1703"/>
      <c r="Q70" s="1625"/>
      <c r="R70" s="1625"/>
      <c r="S70" s="1625"/>
      <c r="T70" s="1625"/>
      <c r="U70" s="1610">
        <f t="shared" si="0"/>
        <v>0</v>
      </c>
      <c r="V70" s="1610">
        <f t="shared" si="1"/>
        <v>0</v>
      </c>
      <c r="W70" s="1710"/>
      <c r="X70" s="1712">
        <v>0</v>
      </c>
      <c r="Y70" s="1710"/>
      <c r="Z70" s="1712">
        <v>0</v>
      </c>
      <c r="AA70" s="1713">
        <v>0</v>
      </c>
      <c r="AB70" s="1614"/>
    </row>
    <row r="71" spans="1:28" s="1615" customFormat="1">
      <c r="A71" s="1707"/>
      <c r="B71" s="1708"/>
      <c r="C71" s="1707"/>
      <c r="D71" s="1619"/>
      <c r="E71" s="1709"/>
      <c r="F71" s="1617"/>
      <c r="G71" s="1620"/>
      <c r="H71" s="1620"/>
      <c r="I71" s="1754"/>
      <c r="J71" s="1711">
        <v>0</v>
      </c>
      <c r="K71" s="1749"/>
      <c r="L71" s="1711">
        <v>0</v>
      </c>
      <c r="M71" s="1711">
        <v>0</v>
      </c>
      <c r="N71" s="1620"/>
      <c r="O71" s="1620"/>
      <c r="P71" s="1703"/>
      <c r="Q71" s="1625"/>
      <c r="R71" s="1625"/>
      <c r="S71" s="1625"/>
      <c r="T71" s="1625"/>
      <c r="U71" s="1610">
        <f t="shared" si="0"/>
        <v>0</v>
      </c>
      <c r="V71" s="1610">
        <f t="shared" si="1"/>
        <v>0</v>
      </c>
      <c r="W71" s="1710"/>
      <c r="X71" s="1712">
        <v>0</v>
      </c>
      <c r="Y71" s="1710"/>
      <c r="Z71" s="1712">
        <v>0</v>
      </c>
      <c r="AA71" s="1713">
        <v>0</v>
      </c>
      <c r="AB71" s="1614"/>
    </row>
    <row r="72" spans="1:28" s="1615" customFormat="1">
      <c r="A72" s="1707"/>
      <c r="B72" s="1708"/>
      <c r="C72" s="1707"/>
      <c r="D72" s="1619"/>
      <c r="E72" s="1709"/>
      <c r="F72" s="1617"/>
      <c r="G72" s="1620"/>
      <c r="H72" s="1620"/>
      <c r="I72" s="1754"/>
      <c r="J72" s="1711">
        <v>0</v>
      </c>
      <c r="K72" s="1749"/>
      <c r="L72" s="1711">
        <v>0</v>
      </c>
      <c r="M72" s="1711">
        <v>0</v>
      </c>
      <c r="N72" s="1620"/>
      <c r="O72" s="1620"/>
      <c r="P72" s="1703"/>
      <c r="Q72" s="1625"/>
      <c r="R72" s="1625"/>
      <c r="S72" s="1625"/>
      <c r="T72" s="1625"/>
      <c r="U72" s="1610">
        <f t="shared" si="0"/>
        <v>0</v>
      </c>
      <c r="V72" s="1610">
        <f t="shared" si="1"/>
        <v>0</v>
      </c>
      <c r="W72" s="1710"/>
      <c r="X72" s="1712">
        <v>0</v>
      </c>
      <c r="Y72" s="1710"/>
      <c r="Z72" s="1712">
        <v>0</v>
      </c>
      <c r="AA72" s="1713">
        <v>0</v>
      </c>
      <c r="AB72" s="1614"/>
    </row>
    <row r="73" spans="1:28" s="1615" customFormat="1">
      <c r="A73" s="1707"/>
      <c r="B73" s="1708"/>
      <c r="C73" s="1707"/>
      <c r="D73" s="1619"/>
      <c r="E73" s="1709"/>
      <c r="F73" s="1617"/>
      <c r="G73" s="1620"/>
      <c r="H73" s="1620"/>
      <c r="I73" s="1754"/>
      <c r="J73" s="1711">
        <v>0</v>
      </c>
      <c r="K73" s="1749"/>
      <c r="L73" s="1711">
        <v>0</v>
      </c>
      <c r="M73" s="1711">
        <v>0</v>
      </c>
      <c r="N73" s="1620"/>
      <c r="O73" s="1620"/>
      <c r="P73" s="1703"/>
      <c r="Q73" s="1625"/>
      <c r="R73" s="1625"/>
      <c r="S73" s="1625"/>
      <c r="T73" s="1625"/>
      <c r="U73" s="1610">
        <f t="shared" si="0"/>
        <v>0</v>
      </c>
      <c r="V73" s="1610">
        <f t="shared" si="1"/>
        <v>0</v>
      </c>
      <c r="W73" s="1710"/>
      <c r="X73" s="1712">
        <v>0</v>
      </c>
      <c r="Y73" s="1710"/>
      <c r="Z73" s="1712">
        <v>0</v>
      </c>
      <c r="AA73" s="1713">
        <v>0</v>
      </c>
      <c r="AB73" s="1614"/>
    </row>
    <row r="74" spans="1:28" s="1615" customFormat="1">
      <c r="A74" s="1707"/>
      <c r="B74" s="1708"/>
      <c r="C74" s="1707"/>
      <c r="D74" s="1619"/>
      <c r="E74" s="1709"/>
      <c r="F74" s="1617"/>
      <c r="G74" s="1620"/>
      <c r="H74" s="1620"/>
      <c r="I74" s="1754"/>
      <c r="J74" s="1711">
        <v>0</v>
      </c>
      <c r="K74" s="1749"/>
      <c r="L74" s="1711">
        <v>0</v>
      </c>
      <c r="M74" s="1711">
        <v>0</v>
      </c>
      <c r="N74" s="1620"/>
      <c r="O74" s="1620"/>
      <c r="P74" s="1703"/>
      <c r="Q74" s="1625"/>
      <c r="R74" s="1625"/>
      <c r="S74" s="1625"/>
      <c r="T74" s="1625"/>
      <c r="U74" s="1610">
        <f t="shared" si="0"/>
        <v>0</v>
      </c>
      <c r="V74" s="1610">
        <f t="shared" si="1"/>
        <v>0</v>
      </c>
      <c r="W74" s="1710"/>
      <c r="X74" s="1712">
        <v>0</v>
      </c>
      <c r="Y74" s="1710"/>
      <c r="Z74" s="1712">
        <v>0</v>
      </c>
      <c r="AA74" s="1713">
        <v>0</v>
      </c>
      <c r="AB74" s="1614"/>
    </row>
    <row r="75" spans="1:28" s="1615" customFormat="1">
      <c r="A75" s="1707"/>
      <c r="B75" s="1708"/>
      <c r="C75" s="1707"/>
      <c r="D75" s="1619"/>
      <c r="E75" s="1709"/>
      <c r="F75" s="1617"/>
      <c r="G75" s="1620"/>
      <c r="H75" s="1620"/>
      <c r="I75" s="1754"/>
      <c r="J75" s="1711">
        <v>0</v>
      </c>
      <c r="K75" s="1749"/>
      <c r="L75" s="1711">
        <v>0</v>
      </c>
      <c r="M75" s="1711">
        <v>0</v>
      </c>
      <c r="N75" s="1620"/>
      <c r="O75" s="1620"/>
      <c r="P75" s="1703"/>
      <c r="Q75" s="1625"/>
      <c r="R75" s="1625"/>
      <c r="S75" s="1625"/>
      <c r="T75" s="1625"/>
      <c r="U75" s="1610">
        <f t="shared" si="0"/>
        <v>0</v>
      </c>
      <c r="V75" s="1610">
        <f t="shared" si="1"/>
        <v>0</v>
      </c>
      <c r="W75" s="1710"/>
      <c r="X75" s="1712">
        <v>0</v>
      </c>
      <c r="Y75" s="1710"/>
      <c r="Z75" s="1712">
        <v>0</v>
      </c>
      <c r="AA75" s="1713">
        <v>0</v>
      </c>
      <c r="AB75" s="1614"/>
    </row>
    <row r="76" spans="1:28" s="1615" customFormat="1">
      <c r="A76" s="1707"/>
      <c r="B76" s="1708"/>
      <c r="C76" s="1707"/>
      <c r="D76" s="1619"/>
      <c r="E76" s="1709"/>
      <c r="F76" s="1617"/>
      <c r="G76" s="1620"/>
      <c r="H76" s="1620"/>
      <c r="I76" s="1754"/>
      <c r="J76" s="1711">
        <v>0</v>
      </c>
      <c r="K76" s="1749"/>
      <c r="L76" s="1711">
        <v>0</v>
      </c>
      <c r="M76" s="1711">
        <v>0</v>
      </c>
      <c r="N76" s="1620"/>
      <c r="O76" s="1620"/>
      <c r="P76" s="1703"/>
      <c r="Q76" s="1625"/>
      <c r="R76" s="1625"/>
      <c r="S76" s="1625"/>
      <c r="T76" s="1625"/>
      <c r="U76" s="1610">
        <f t="shared" si="0"/>
        <v>0</v>
      </c>
      <c r="V76" s="1610">
        <f t="shared" si="1"/>
        <v>0</v>
      </c>
      <c r="W76" s="1710"/>
      <c r="X76" s="1712">
        <v>0</v>
      </c>
      <c r="Y76" s="1710"/>
      <c r="Z76" s="1712">
        <v>0</v>
      </c>
      <c r="AA76" s="1713">
        <v>0</v>
      </c>
      <c r="AB76" s="1614"/>
    </row>
    <row r="77" spans="1:28" s="1615" customFormat="1">
      <c r="A77" s="1707"/>
      <c r="B77" s="1708"/>
      <c r="C77" s="1707"/>
      <c r="D77" s="1619"/>
      <c r="E77" s="1709"/>
      <c r="F77" s="1617"/>
      <c r="G77" s="1620"/>
      <c r="H77" s="1620"/>
      <c r="I77" s="1754"/>
      <c r="J77" s="1711">
        <v>0</v>
      </c>
      <c r="K77" s="1749"/>
      <c r="L77" s="1711">
        <v>0</v>
      </c>
      <c r="M77" s="1711">
        <v>0</v>
      </c>
      <c r="N77" s="1620"/>
      <c r="O77" s="1620"/>
      <c r="P77" s="1703"/>
      <c r="Q77" s="1625"/>
      <c r="R77" s="1625"/>
      <c r="S77" s="1625"/>
      <c r="T77" s="1625"/>
      <c r="U77" s="1610">
        <f t="shared" si="0"/>
        <v>0</v>
      </c>
      <c r="V77" s="1610">
        <f t="shared" si="1"/>
        <v>0</v>
      </c>
      <c r="W77" s="1710"/>
      <c r="X77" s="1712">
        <v>0</v>
      </c>
      <c r="Y77" s="1710"/>
      <c r="Z77" s="1712">
        <v>0</v>
      </c>
      <c r="AA77" s="1713">
        <v>0</v>
      </c>
      <c r="AB77" s="1614"/>
    </row>
    <row r="78" spans="1:28" s="1615" customFormat="1">
      <c r="A78" s="1707"/>
      <c r="B78" s="1708"/>
      <c r="C78" s="1707"/>
      <c r="D78" s="1619"/>
      <c r="E78" s="1709"/>
      <c r="F78" s="1617"/>
      <c r="G78" s="1620"/>
      <c r="H78" s="1620"/>
      <c r="I78" s="1754"/>
      <c r="J78" s="1711">
        <v>0</v>
      </c>
      <c r="K78" s="1749"/>
      <c r="L78" s="1711">
        <v>0</v>
      </c>
      <c r="M78" s="1711">
        <v>0</v>
      </c>
      <c r="N78" s="1620"/>
      <c r="O78" s="1620"/>
      <c r="P78" s="1703"/>
      <c r="Q78" s="1625"/>
      <c r="R78" s="1625"/>
      <c r="S78" s="1625"/>
      <c r="T78" s="1625"/>
      <c r="U78" s="1610">
        <f t="shared" si="0"/>
        <v>0</v>
      </c>
      <c r="V78" s="1610">
        <f t="shared" si="1"/>
        <v>0</v>
      </c>
      <c r="W78" s="1710"/>
      <c r="X78" s="1712">
        <v>0</v>
      </c>
      <c r="Y78" s="1710"/>
      <c r="Z78" s="1712">
        <v>0</v>
      </c>
      <c r="AA78" s="1713">
        <v>0</v>
      </c>
      <c r="AB78" s="1614"/>
    </row>
    <row r="79" spans="1:28" s="1615" customFormat="1">
      <c r="A79" s="1707"/>
      <c r="B79" s="1708"/>
      <c r="C79" s="1707"/>
      <c r="D79" s="1619"/>
      <c r="E79" s="1709"/>
      <c r="F79" s="1617"/>
      <c r="G79" s="1620"/>
      <c r="H79" s="1620"/>
      <c r="I79" s="1754"/>
      <c r="J79" s="1711">
        <v>0</v>
      </c>
      <c r="K79" s="1749"/>
      <c r="L79" s="1711">
        <v>0</v>
      </c>
      <c r="M79" s="1711">
        <v>0</v>
      </c>
      <c r="N79" s="1620"/>
      <c r="O79" s="1620"/>
      <c r="P79" s="1703"/>
      <c r="Q79" s="1625"/>
      <c r="R79" s="1625"/>
      <c r="S79" s="1625"/>
      <c r="T79" s="1625"/>
      <c r="U79" s="1610">
        <f t="shared" si="0"/>
        <v>0</v>
      </c>
      <c r="V79" s="1610">
        <f t="shared" si="1"/>
        <v>0</v>
      </c>
      <c r="W79" s="1710"/>
      <c r="X79" s="1712">
        <v>0</v>
      </c>
      <c r="Y79" s="1710"/>
      <c r="Z79" s="1712">
        <v>0</v>
      </c>
      <c r="AA79" s="1713">
        <v>0</v>
      </c>
      <c r="AB79" s="1614"/>
    </row>
    <row r="80" spans="1:28" s="1615" customFormat="1">
      <c r="A80" s="1707"/>
      <c r="B80" s="1708"/>
      <c r="C80" s="1707"/>
      <c r="D80" s="1619"/>
      <c r="E80" s="1709"/>
      <c r="F80" s="1617"/>
      <c r="G80" s="1620"/>
      <c r="H80" s="1620"/>
      <c r="I80" s="1754"/>
      <c r="J80" s="1711">
        <v>0</v>
      </c>
      <c r="K80" s="1749"/>
      <c r="L80" s="1711">
        <v>0</v>
      </c>
      <c r="M80" s="1711">
        <v>0</v>
      </c>
      <c r="N80" s="1620"/>
      <c r="O80" s="1620"/>
      <c r="P80" s="1703"/>
      <c r="Q80" s="1625"/>
      <c r="R80" s="1625"/>
      <c r="S80" s="1625"/>
      <c r="T80" s="1625"/>
      <c r="U80" s="1610">
        <f t="shared" ref="U80:U143" si="2">IF((S80+T80)=0,0,((S80+T80)/(Q80+R80)))</f>
        <v>0</v>
      </c>
      <c r="V80" s="1610">
        <f t="shared" ref="V80:V143" si="3">IF(U80&gt;=100%,100%,U80)</f>
        <v>0</v>
      </c>
      <c r="W80" s="1710"/>
      <c r="X80" s="1712">
        <v>0</v>
      </c>
      <c r="Y80" s="1710"/>
      <c r="Z80" s="1712">
        <v>0</v>
      </c>
      <c r="AA80" s="1713">
        <v>0</v>
      </c>
      <c r="AB80" s="1614"/>
    </row>
    <row r="81" spans="1:28" s="1615" customFormat="1">
      <c r="A81" s="1707"/>
      <c r="B81" s="1708"/>
      <c r="C81" s="1707"/>
      <c r="D81" s="1619"/>
      <c r="E81" s="1709"/>
      <c r="F81" s="1617"/>
      <c r="G81" s="1620"/>
      <c r="H81" s="1620"/>
      <c r="I81" s="1754"/>
      <c r="J81" s="1711">
        <v>0</v>
      </c>
      <c r="K81" s="1749"/>
      <c r="L81" s="1711">
        <v>0</v>
      </c>
      <c r="M81" s="1711">
        <v>0</v>
      </c>
      <c r="N81" s="1620"/>
      <c r="O81" s="1620"/>
      <c r="P81" s="1703"/>
      <c r="Q81" s="1625"/>
      <c r="R81" s="1625"/>
      <c r="S81" s="1625"/>
      <c r="T81" s="1625"/>
      <c r="U81" s="1610">
        <f t="shared" si="2"/>
        <v>0</v>
      </c>
      <c r="V81" s="1610">
        <f t="shared" si="3"/>
        <v>0</v>
      </c>
      <c r="W81" s="1710"/>
      <c r="X81" s="1712">
        <v>0</v>
      </c>
      <c r="Y81" s="1710"/>
      <c r="Z81" s="1712">
        <v>0</v>
      </c>
      <c r="AA81" s="1713">
        <v>0</v>
      </c>
      <c r="AB81" s="1614"/>
    </row>
    <row r="82" spans="1:28" s="1615" customFormat="1">
      <c r="A82" s="1707"/>
      <c r="B82" s="1708"/>
      <c r="C82" s="1707"/>
      <c r="D82" s="1619"/>
      <c r="E82" s="1709"/>
      <c r="F82" s="1617"/>
      <c r="G82" s="1620"/>
      <c r="H82" s="1620"/>
      <c r="I82" s="1754"/>
      <c r="J82" s="1711">
        <v>0</v>
      </c>
      <c r="K82" s="1749"/>
      <c r="L82" s="1711">
        <v>0</v>
      </c>
      <c r="M82" s="1711">
        <v>0</v>
      </c>
      <c r="N82" s="1620"/>
      <c r="O82" s="1620"/>
      <c r="P82" s="1703"/>
      <c r="Q82" s="1625"/>
      <c r="R82" s="1625"/>
      <c r="S82" s="1625"/>
      <c r="T82" s="1625"/>
      <c r="U82" s="1610">
        <f t="shared" si="2"/>
        <v>0</v>
      </c>
      <c r="V82" s="1610">
        <f t="shared" si="3"/>
        <v>0</v>
      </c>
      <c r="W82" s="1710"/>
      <c r="X82" s="1712">
        <v>0</v>
      </c>
      <c r="Y82" s="1710"/>
      <c r="Z82" s="1712">
        <v>0</v>
      </c>
      <c r="AA82" s="1713">
        <v>0</v>
      </c>
      <c r="AB82" s="1614"/>
    </row>
    <row r="83" spans="1:28" s="1615" customFormat="1">
      <c r="A83" s="1707"/>
      <c r="B83" s="1708"/>
      <c r="C83" s="1707"/>
      <c r="D83" s="1619"/>
      <c r="E83" s="1709"/>
      <c r="F83" s="1617"/>
      <c r="G83" s="1620"/>
      <c r="H83" s="1620"/>
      <c r="I83" s="1754"/>
      <c r="J83" s="1711">
        <v>0</v>
      </c>
      <c r="K83" s="1749"/>
      <c r="L83" s="1711">
        <v>0</v>
      </c>
      <c r="M83" s="1711">
        <v>0</v>
      </c>
      <c r="N83" s="1620"/>
      <c r="O83" s="1620"/>
      <c r="P83" s="1703"/>
      <c r="Q83" s="1625"/>
      <c r="R83" s="1625"/>
      <c r="S83" s="1625"/>
      <c r="T83" s="1625"/>
      <c r="U83" s="1610">
        <f t="shared" si="2"/>
        <v>0</v>
      </c>
      <c r="V83" s="1610">
        <f t="shared" si="3"/>
        <v>0</v>
      </c>
      <c r="W83" s="1710"/>
      <c r="X83" s="1712">
        <v>0</v>
      </c>
      <c r="Y83" s="1710"/>
      <c r="Z83" s="1712">
        <v>0</v>
      </c>
      <c r="AA83" s="1713">
        <v>0</v>
      </c>
      <c r="AB83" s="1614"/>
    </row>
    <row r="84" spans="1:28" s="1615" customFormat="1">
      <c r="A84" s="1707"/>
      <c r="B84" s="1708"/>
      <c r="C84" s="1707"/>
      <c r="D84" s="1619"/>
      <c r="E84" s="1709"/>
      <c r="F84" s="1617"/>
      <c r="G84" s="1620"/>
      <c r="H84" s="1620"/>
      <c r="I84" s="1754"/>
      <c r="J84" s="1711">
        <v>0</v>
      </c>
      <c r="K84" s="1749"/>
      <c r="L84" s="1711">
        <v>0</v>
      </c>
      <c r="M84" s="1711">
        <v>0</v>
      </c>
      <c r="N84" s="1620"/>
      <c r="O84" s="1620"/>
      <c r="P84" s="1703"/>
      <c r="Q84" s="1625"/>
      <c r="R84" s="1625"/>
      <c r="S84" s="1625"/>
      <c r="T84" s="1625"/>
      <c r="U84" s="1610">
        <f t="shared" si="2"/>
        <v>0</v>
      </c>
      <c r="V84" s="1610">
        <f t="shared" si="3"/>
        <v>0</v>
      </c>
      <c r="W84" s="1710"/>
      <c r="X84" s="1712">
        <v>0</v>
      </c>
      <c r="Y84" s="1710"/>
      <c r="Z84" s="1712">
        <v>0</v>
      </c>
      <c r="AA84" s="1713">
        <v>0</v>
      </c>
      <c r="AB84" s="1614"/>
    </row>
    <row r="85" spans="1:28" s="1615" customFormat="1">
      <c r="A85" s="1707"/>
      <c r="B85" s="1708"/>
      <c r="C85" s="1707"/>
      <c r="D85" s="1619"/>
      <c r="E85" s="1709"/>
      <c r="F85" s="1617"/>
      <c r="G85" s="1620"/>
      <c r="H85" s="1620"/>
      <c r="I85" s="1754"/>
      <c r="J85" s="1711">
        <v>0</v>
      </c>
      <c r="K85" s="1749"/>
      <c r="L85" s="1711">
        <v>0</v>
      </c>
      <c r="M85" s="1711">
        <v>0</v>
      </c>
      <c r="N85" s="1620"/>
      <c r="O85" s="1620"/>
      <c r="P85" s="1703"/>
      <c r="Q85" s="1625"/>
      <c r="R85" s="1625"/>
      <c r="S85" s="1625"/>
      <c r="T85" s="1625"/>
      <c r="U85" s="1610">
        <f t="shared" si="2"/>
        <v>0</v>
      </c>
      <c r="V85" s="1610">
        <f t="shared" si="3"/>
        <v>0</v>
      </c>
      <c r="W85" s="1710"/>
      <c r="X85" s="1712">
        <v>0</v>
      </c>
      <c r="Y85" s="1710"/>
      <c r="Z85" s="1712">
        <v>0</v>
      </c>
      <c r="AA85" s="1713">
        <v>0</v>
      </c>
      <c r="AB85" s="1614"/>
    </row>
    <row r="86" spans="1:28" s="1615" customFormat="1">
      <c r="A86" s="1707"/>
      <c r="B86" s="1708"/>
      <c r="C86" s="1707"/>
      <c r="D86" s="1619"/>
      <c r="E86" s="1709"/>
      <c r="F86" s="1617"/>
      <c r="G86" s="1620"/>
      <c r="H86" s="1620"/>
      <c r="I86" s="1754"/>
      <c r="J86" s="1711">
        <v>0</v>
      </c>
      <c r="K86" s="1749"/>
      <c r="L86" s="1711">
        <v>0</v>
      </c>
      <c r="M86" s="1711">
        <v>0</v>
      </c>
      <c r="N86" s="1620"/>
      <c r="O86" s="1620"/>
      <c r="P86" s="1703"/>
      <c r="Q86" s="1625"/>
      <c r="R86" s="1625"/>
      <c r="S86" s="1625"/>
      <c r="T86" s="1625"/>
      <c r="U86" s="1610">
        <f t="shared" si="2"/>
        <v>0</v>
      </c>
      <c r="V86" s="1610">
        <f t="shared" si="3"/>
        <v>0</v>
      </c>
      <c r="W86" s="1710"/>
      <c r="X86" s="1712">
        <v>0</v>
      </c>
      <c r="Y86" s="1710"/>
      <c r="Z86" s="1712">
        <v>0</v>
      </c>
      <c r="AA86" s="1713">
        <v>0</v>
      </c>
      <c r="AB86" s="1614"/>
    </row>
    <row r="87" spans="1:28" s="1615" customFormat="1">
      <c r="A87" s="1707"/>
      <c r="B87" s="1708"/>
      <c r="C87" s="1707"/>
      <c r="D87" s="1619"/>
      <c r="E87" s="1709"/>
      <c r="F87" s="1617"/>
      <c r="G87" s="1620"/>
      <c r="H87" s="1620"/>
      <c r="I87" s="1754"/>
      <c r="J87" s="1711">
        <v>0</v>
      </c>
      <c r="K87" s="1749"/>
      <c r="L87" s="1711">
        <v>0</v>
      </c>
      <c r="M87" s="1711">
        <v>0</v>
      </c>
      <c r="N87" s="1620"/>
      <c r="O87" s="1620"/>
      <c r="P87" s="1703"/>
      <c r="Q87" s="1625"/>
      <c r="R87" s="1625"/>
      <c r="S87" s="1625"/>
      <c r="T87" s="1625"/>
      <c r="U87" s="1610">
        <f t="shared" si="2"/>
        <v>0</v>
      </c>
      <c r="V87" s="1610">
        <f t="shared" si="3"/>
        <v>0</v>
      </c>
      <c r="W87" s="1710"/>
      <c r="X87" s="1712">
        <v>0</v>
      </c>
      <c r="Y87" s="1710"/>
      <c r="Z87" s="1712">
        <v>0</v>
      </c>
      <c r="AA87" s="1713">
        <v>0</v>
      </c>
      <c r="AB87" s="1614"/>
    </row>
    <row r="88" spans="1:28" s="1615" customFormat="1">
      <c r="A88" s="1707"/>
      <c r="B88" s="1708"/>
      <c r="C88" s="1707"/>
      <c r="D88" s="1619"/>
      <c r="E88" s="1709"/>
      <c r="F88" s="1617"/>
      <c r="G88" s="1620"/>
      <c r="H88" s="1620"/>
      <c r="I88" s="1754"/>
      <c r="J88" s="1711">
        <v>0</v>
      </c>
      <c r="K88" s="1749"/>
      <c r="L88" s="1711">
        <v>0</v>
      </c>
      <c r="M88" s="1711">
        <v>0</v>
      </c>
      <c r="N88" s="1620"/>
      <c r="O88" s="1620"/>
      <c r="P88" s="1703"/>
      <c r="Q88" s="1625"/>
      <c r="R88" s="1625"/>
      <c r="S88" s="1625"/>
      <c r="T88" s="1625"/>
      <c r="U88" s="1610">
        <f t="shared" si="2"/>
        <v>0</v>
      </c>
      <c r="V88" s="1610">
        <f t="shared" si="3"/>
        <v>0</v>
      </c>
      <c r="W88" s="1710"/>
      <c r="X88" s="1712">
        <v>0</v>
      </c>
      <c r="Y88" s="1710"/>
      <c r="Z88" s="1712">
        <v>0</v>
      </c>
      <c r="AA88" s="1713">
        <v>0</v>
      </c>
      <c r="AB88" s="1614"/>
    </row>
    <row r="89" spans="1:28" s="1615" customFormat="1">
      <c r="A89" s="1707"/>
      <c r="B89" s="1708"/>
      <c r="C89" s="1707"/>
      <c r="D89" s="1619"/>
      <c r="E89" s="1709"/>
      <c r="F89" s="1617"/>
      <c r="G89" s="1620"/>
      <c r="H89" s="1620"/>
      <c r="I89" s="1754"/>
      <c r="J89" s="1711">
        <v>0</v>
      </c>
      <c r="K89" s="1749"/>
      <c r="L89" s="1711">
        <v>0</v>
      </c>
      <c r="M89" s="1711">
        <v>0</v>
      </c>
      <c r="N89" s="1620"/>
      <c r="O89" s="1620"/>
      <c r="P89" s="1703"/>
      <c r="Q89" s="1625"/>
      <c r="R89" s="1625"/>
      <c r="S89" s="1625"/>
      <c r="T89" s="1625"/>
      <c r="U89" s="1610">
        <f t="shared" si="2"/>
        <v>0</v>
      </c>
      <c r="V89" s="1610">
        <f t="shared" si="3"/>
        <v>0</v>
      </c>
      <c r="W89" s="1710"/>
      <c r="X89" s="1712">
        <v>0</v>
      </c>
      <c r="Y89" s="1710"/>
      <c r="Z89" s="1712">
        <v>0</v>
      </c>
      <c r="AA89" s="1713">
        <v>0</v>
      </c>
      <c r="AB89" s="1614"/>
    </row>
    <row r="90" spans="1:28" s="1615" customFormat="1">
      <c r="A90" s="1707"/>
      <c r="B90" s="1708"/>
      <c r="C90" s="1707"/>
      <c r="D90" s="1619"/>
      <c r="E90" s="1709"/>
      <c r="F90" s="1617"/>
      <c r="G90" s="1620"/>
      <c r="H90" s="1620"/>
      <c r="I90" s="1754"/>
      <c r="J90" s="1711">
        <v>0</v>
      </c>
      <c r="K90" s="1749"/>
      <c r="L90" s="1711">
        <v>0</v>
      </c>
      <c r="M90" s="1711">
        <v>0</v>
      </c>
      <c r="N90" s="1620"/>
      <c r="O90" s="1620"/>
      <c r="P90" s="1703"/>
      <c r="Q90" s="1625"/>
      <c r="R90" s="1625"/>
      <c r="S90" s="1625"/>
      <c r="T90" s="1625"/>
      <c r="U90" s="1610">
        <f t="shared" si="2"/>
        <v>0</v>
      </c>
      <c r="V90" s="1610">
        <f t="shared" si="3"/>
        <v>0</v>
      </c>
      <c r="W90" s="1710"/>
      <c r="X90" s="1712">
        <v>0</v>
      </c>
      <c r="Y90" s="1710"/>
      <c r="Z90" s="1712">
        <v>0</v>
      </c>
      <c r="AA90" s="1713">
        <v>0</v>
      </c>
      <c r="AB90" s="1614"/>
    </row>
    <row r="91" spans="1:28" s="1615" customFormat="1">
      <c r="A91" s="1707"/>
      <c r="B91" s="1708"/>
      <c r="C91" s="1707"/>
      <c r="D91" s="1619"/>
      <c r="E91" s="1709"/>
      <c r="F91" s="1617"/>
      <c r="G91" s="1620"/>
      <c r="H91" s="1620"/>
      <c r="I91" s="1754"/>
      <c r="J91" s="1711">
        <v>0</v>
      </c>
      <c r="K91" s="1749"/>
      <c r="L91" s="1711">
        <v>0</v>
      </c>
      <c r="M91" s="1711">
        <v>0</v>
      </c>
      <c r="N91" s="1620"/>
      <c r="O91" s="1620"/>
      <c r="P91" s="1703"/>
      <c r="Q91" s="1625"/>
      <c r="R91" s="1625"/>
      <c r="S91" s="1625"/>
      <c r="T91" s="1625"/>
      <c r="U91" s="1610">
        <f t="shared" si="2"/>
        <v>0</v>
      </c>
      <c r="V91" s="1610">
        <f t="shared" si="3"/>
        <v>0</v>
      </c>
      <c r="W91" s="1710"/>
      <c r="X91" s="1712">
        <v>0</v>
      </c>
      <c r="Y91" s="1710"/>
      <c r="Z91" s="1712">
        <v>0</v>
      </c>
      <c r="AA91" s="1713">
        <v>0</v>
      </c>
      <c r="AB91" s="1614"/>
    </row>
    <row r="92" spans="1:28" s="1615" customFormat="1">
      <c r="A92" s="1707"/>
      <c r="B92" s="1708"/>
      <c r="C92" s="1707"/>
      <c r="D92" s="1619"/>
      <c r="E92" s="1709"/>
      <c r="F92" s="1617"/>
      <c r="G92" s="1620"/>
      <c r="H92" s="1620"/>
      <c r="I92" s="1754"/>
      <c r="J92" s="1711">
        <v>0</v>
      </c>
      <c r="K92" s="1749"/>
      <c r="L92" s="1711">
        <v>0</v>
      </c>
      <c r="M92" s="1711">
        <v>0</v>
      </c>
      <c r="N92" s="1620"/>
      <c r="O92" s="1620"/>
      <c r="P92" s="1703"/>
      <c r="Q92" s="1625"/>
      <c r="R92" s="1625"/>
      <c r="S92" s="1625"/>
      <c r="T92" s="1625"/>
      <c r="U92" s="1610">
        <f t="shared" si="2"/>
        <v>0</v>
      </c>
      <c r="V92" s="1610">
        <f t="shared" si="3"/>
        <v>0</v>
      </c>
      <c r="W92" s="1710"/>
      <c r="X92" s="1712">
        <v>0</v>
      </c>
      <c r="Y92" s="1710"/>
      <c r="Z92" s="1712">
        <v>0</v>
      </c>
      <c r="AA92" s="1713">
        <v>0</v>
      </c>
      <c r="AB92" s="1614"/>
    </row>
    <row r="93" spans="1:28" s="1615" customFormat="1">
      <c r="A93" s="1707"/>
      <c r="B93" s="1708"/>
      <c r="C93" s="1707"/>
      <c r="D93" s="1619"/>
      <c r="E93" s="1709"/>
      <c r="F93" s="1617"/>
      <c r="G93" s="1620"/>
      <c r="H93" s="1620"/>
      <c r="I93" s="1754"/>
      <c r="J93" s="1711">
        <v>0</v>
      </c>
      <c r="K93" s="1749"/>
      <c r="L93" s="1711">
        <v>0</v>
      </c>
      <c r="M93" s="1711">
        <v>0</v>
      </c>
      <c r="N93" s="1620"/>
      <c r="O93" s="1620"/>
      <c r="P93" s="1703"/>
      <c r="Q93" s="1625"/>
      <c r="R93" s="1625"/>
      <c r="S93" s="1625"/>
      <c r="T93" s="1625"/>
      <c r="U93" s="1610">
        <f t="shared" si="2"/>
        <v>0</v>
      </c>
      <c r="V93" s="1610">
        <f t="shared" si="3"/>
        <v>0</v>
      </c>
      <c r="W93" s="1710"/>
      <c r="X93" s="1712">
        <v>0</v>
      </c>
      <c r="Y93" s="1710"/>
      <c r="Z93" s="1712">
        <v>0</v>
      </c>
      <c r="AA93" s="1713">
        <v>0</v>
      </c>
      <c r="AB93" s="1614"/>
    </row>
    <row r="94" spans="1:28" s="1615" customFormat="1">
      <c r="A94" s="1707"/>
      <c r="B94" s="1708"/>
      <c r="C94" s="1707"/>
      <c r="D94" s="1619"/>
      <c r="E94" s="1709"/>
      <c r="F94" s="1617"/>
      <c r="G94" s="1620"/>
      <c r="H94" s="1620"/>
      <c r="I94" s="1754"/>
      <c r="J94" s="1711">
        <v>0</v>
      </c>
      <c r="K94" s="1749"/>
      <c r="L94" s="1711">
        <v>0</v>
      </c>
      <c r="M94" s="1711">
        <v>0</v>
      </c>
      <c r="N94" s="1620"/>
      <c r="O94" s="1620"/>
      <c r="P94" s="1703"/>
      <c r="Q94" s="1625"/>
      <c r="R94" s="1625"/>
      <c r="S94" s="1625"/>
      <c r="T94" s="1625"/>
      <c r="U94" s="1610">
        <f t="shared" si="2"/>
        <v>0</v>
      </c>
      <c r="V94" s="1610">
        <f t="shared" si="3"/>
        <v>0</v>
      </c>
      <c r="W94" s="1710"/>
      <c r="X94" s="1712">
        <v>0</v>
      </c>
      <c r="Y94" s="1710"/>
      <c r="Z94" s="1712">
        <v>0</v>
      </c>
      <c r="AA94" s="1713">
        <v>0</v>
      </c>
      <c r="AB94" s="1614"/>
    </row>
    <row r="95" spans="1:28" s="1615" customFormat="1">
      <c r="A95" s="1707"/>
      <c r="B95" s="1708"/>
      <c r="C95" s="1707"/>
      <c r="D95" s="1619"/>
      <c r="E95" s="1709"/>
      <c r="F95" s="1617"/>
      <c r="G95" s="1620"/>
      <c r="H95" s="1620"/>
      <c r="I95" s="1754"/>
      <c r="J95" s="1711">
        <v>0</v>
      </c>
      <c r="K95" s="1749"/>
      <c r="L95" s="1711">
        <v>0</v>
      </c>
      <c r="M95" s="1711">
        <v>0</v>
      </c>
      <c r="N95" s="1620"/>
      <c r="O95" s="1620"/>
      <c r="P95" s="1703"/>
      <c r="Q95" s="1625"/>
      <c r="R95" s="1625"/>
      <c r="S95" s="1625"/>
      <c r="T95" s="1625"/>
      <c r="U95" s="1610">
        <f t="shared" si="2"/>
        <v>0</v>
      </c>
      <c r="V95" s="1610">
        <f t="shared" si="3"/>
        <v>0</v>
      </c>
      <c r="W95" s="1710"/>
      <c r="X95" s="1712">
        <v>0</v>
      </c>
      <c r="Y95" s="1710"/>
      <c r="Z95" s="1712">
        <v>0</v>
      </c>
      <c r="AA95" s="1713">
        <v>0</v>
      </c>
      <c r="AB95" s="1614"/>
    </row>
    <row r="96" spans="1:28" s="1615" customFormat="1">
      <c r="A96" s="1707"/>
      <c r="B96" s="1708"/>
      <c r="C96" s="1707"/>
      <c r="D96" s="1619"/>
      <c r="E96" s="1709"/>
      <c r="F96" s="1617"/>
      <c r="G96" s="1620"/>
      <c r="H96" s="1620"/>
      <c r="I96" s="1754"/>
      <c r="J96" s="1711">
        <v>0</v>
      </c>
      <c r="K96" s="1749"/>
      <c r="L96" s="1711">
        <v>0</v>
      </c>
      <c r="M96" s="1711">
        <v>0</v>
      </c>
      <c r="N96" s="1620"/>
      <c r="O96" s="1620"/>
      <c r="P96" s="1703"/>
      <c r="Q96" s="1625"/>
      <c r="R96" s="1625"/>
      <c r="S96" s="1625"/>
      <c r="T96" s="1625"/>
      <c r="U96" s="1610">
        <f t="shared" si="2"/>
        <v>0</v>
      </c>
      <c r="V96" s="1610">
        <f t="shared" si="3"/>
        <v>0</v>
      </c>
      <c r="W96" s="1710"/>
      <c r="X96" s="1712">
        <v>0</v>
      </c>
      <c r="Y96" s="1710"/>
      <c r="Z96" s="1712">
        <v>0</v>
      </c>
      <c r="AA96" s="1713">
        <v>0</v>
      </c>
      <c r="AB96" s="1614"/>
    </row>
    <row r="97" spans="1:28" s="1615" customFormat="1">
      <c r="A97" s="1707"/>
      <c r="B97" s="1708"/>
      <c r="C97" s="1707"/>
      <c r="D97" s="1619"/>
      <c r="E97" s="1709"/>
      <c r="F97" s="1617"/>
      <c r="G97" s="1620"/>
      <c r="H97" s="1620"/>
      <c r="I97" s="1754"/>
      <c r="J97" s="1711">
        <v>0</v>
      </c>
      <c r="K97" s="1749"/>
      <c r="L97" s="1711">
        <v>0</v>
      </c>
      <c r="M97" s="1711">
        <v>0</v>
      </c>
      <c r="N97" s="1620"/>
      <c r="O97" s="1620"/>
      <c r="P97" s="1703"/>
      <c r="Q97" s="1625"/>
      <c r="R97" s="1625"/>
      <c r="S97" s="1625"/>
      <c r="T97" s="1625"/>
      <c r="U97" s="1610">
        <f t="shared" si="2"/>
        <v>0</v>
      </c>
      <c r="V97" s="1610">
        <f t="shared" si="3"/>
        <v>0</v>
      </c>
      <c r="W97" s="1710"/>
      <c r="X97" s="1712">
        <v>0</v>
      </c>
      <c r="Y97" s="1710"/>
      <c r="Z97" s="1712">
        <v>0</v>
      </c>
      <c r="AA97" s="1713">
        <v>0</v>
      </c>
      <c r="AB97" s="1614"/>
    </row>
    <row r="98" spans="1:28" s="1615" customFormat="1">
      <c r="A98" s="1707"/>
      <c r="B98" s="1708"/>
      <c r="C98" s="1707"/>
      <c r="D98" s="1619"/>
      <c r="E98" s="1709"/>
      <c r="F98" s="1617"/>
      <c r="G98" s="1620"/>
      <c r="H98" s="1620"/>
      <c r="I98" s="1754"/>
      <c r="J98" s="1711">
        <v>0</v>
      </c>
      <c r="K98" s="1749"/>
      <c r="L98" s="1711">
        <v>0</v>
      </c>
      <c r="M98" s="1711">
        <v>0</v>
      </c>
      <c r="N98" s="1620"/>
      <c r="O98" s="1620"/>
      <c r="P98" s="1703"/>
      <c r="Q98" s="1625"/>
      <c r="R98" s="1625"/>
      <c r="S98" s="1625"/>
      <c r="T98" s="1625"/>
      <c r="U98" s="1610">
        <f t="shared" si="2"/>
        <v>0</v>
      </c>
      <c r="V98" s="1610">
        <f t="shared" si="3"/>
        <v>0</v>
      </c>
      <c r="W98" s="1710"/>
      <c r="X98" s="1712">
        <v>0</v>
      </c>
      <c r="Y98" s="1710"/>
      <c r="Z98" s="1712">
        <v>0</v>
      </c>
      <c r="AA98" s="1713">
        <v>0</v>
      </c>
      <c r="AB98" s="1614"/>
    </row>
    <row r="99" spans="1:28" s="1615" customFormat="1">
      <c r="A99" s="1707"/>
      <c r="B99" s="1708"/>
      <c r="C99" s="1707"/>
      <c r="D99" s="1619"/>
      <c r="E99" s="1709"/>
      <c r="F99" s="1617"/>
      <c r="G99" s="1620"/>
      <c r="H99" s="1620"/>
      <c r="I99" s="1754"/>
      <c r="J99" s="1711">
        <v>0</v>
      </c>
      <c r="K99" s="1749"/>
      <c r="L99" s="1711">
        <v>0</v>
      </c>
      <c r="M99" s="1711">
        <v>0</v>
      </c>
      <c r="N99" s="1620"/>
      <c r="O99" s="1620"/>
      <c r="P99" s="1703"/>
      <c r="Q99" s="1625"/>
      <c r="R99" s="1625"/>
      <c r="S99" s="1625"/>
      <c r="T99" s="1625"/>
      <c r="U99" s="1610">
        <f t="shared" si="2"/>
        <v>0</v>
      </c>
      <c r="V99" s="1610">
        <f t="shared" si="3"/>
        <v>0</v>
      </c>
      <c r="W99" s="1710"/>
      <c r="X99" s="1712">
        <v>0</v>
      </c>
      <c r="Y99" s="1710"/>
      <c r="Z99" s="1712">
        <v>0</v>
      </c>
      <c r="AA99" s="1713">
        <v>0</v>
      </c>
      <c r="AB99" s="1614"/>
    </row>
    <row r="100" spans="1:28" s="1615" customFormat="1">
      <c r="A100" s="1707"/>
      <c r="B100" s="1708"/>
      <c r="C100" s="1707"/>
      <c r="D100" s="1619"/>
      <c r="E100" s="1709"/>
      <c r="F100" s="1617"/>
      <c r="G100" s="1620"/>
      <c r="H100" s="1620"/>
      <c r="I100" s="1754"/>
      <c r="J100" s="1711">
        <v>0</v>
      </c>
      <c r="K100" s="1749"/>
      <c r="L100" s="1711">
        <v>0</v>
      </c>
      <c r="M100" s="1711">
        <v>0</v>
      </c>
      <c r="N100" s="1620"/>
      <c r="O100" s="1620"/>
      <c r="P100" s="1703"/>
      <c r="Q100" s="1625"/>
      <c r="R100" s="1625"/>
      <c r="S100" s="1625"/>
      <c r="T100" s="1625"/>
      <c r="U100" s="1610">
        <f t="shared" si="2"/>
        <v>0</v>
      </c>
      <c r="V100" s="1610">
        <f t="shared" si="3"/>
        <v>0</v>
      </c>
      <c r="W100" s="1710"/>
      <c r="X100" s="1712">
        <v>0</v>
      </c>
      <c r="Y100" s="1710"/>
      <c r="Z100" s="1712">
        <v>0</v>
      </c>
      <c r="AA100" s="1713">
        <v>0</v>
      </c>
      <c r="AB100" s="1614"/>
    </row>
    <row r="101" spans="1:28" s="1615" customFormat="1">
      <c r="A101" s="1707"/>
      <c r="B101" s="1708"/>
      <c r="C101" s="1707"/>
      <c r="D101" s="1619"/>
      <c r="E101" s="1709"/>
      <c r="F101" s="1617"/>
      <c r="G101" s="1620"/>
      <c r="H101" s="1620"/>
      <c r="I101" s="1754"/>
      <c r="J101" s="1711">
        <v>0</v>
      </c>
      <c r="K101" s="1749"/>
      <c r="L101" s="1711">
        <v>0</v>
      </c>
      <c r="M101" s="1711">
        <v>0</v>
      </c>
      <c r="N101" s="1620"/>
      <c r="O101" s="1620"/>
      <c r="P101" s="1703"/>
      <c r="Q101" s="1625"/>
      <c r="R101" s="1625"/>
      <c r="S101" s="1625"/>
      <c r="T101" s="1625"/>
      <c r="U101" s="1610">
        <f t="shared" si="2"/>
        <v>0</v>
      </c>
      <c r="V101" s="1610">
        <f t="shared" si="3"/>
        <v>0</v>
      </c>
      <c r="W101" s="1710"/>
      <c r="X101" s="1712">
        <v>0</v>
      </c>
      <c r="Y101" s="1710"/>
      <c r="Z101" s="1712">
        <v>0</v>
      </c>
      <c r="AA101" s="1713">
        <v>0</v>
      </c>
      <c r="AB101" s="1614"/>
    </row>
    <row r="102" spans="1:28" s="1615" customFormat="1">
      <c r="A102" s="1707"/>
      <c r="B102" s="1708"/>
      <c r="C102" s="1707"/>
      <c r="D102" s="1619"/>
      <c r="E102" s="1709"/>
      <c r="F102" s="1617"/>
      <c r="G102" s="1620"/>
      <c r="H102" s="1620"/>
      <c r="I102" s="1754"/>
      <c r="J102" s="1711">
        <v>0</v>
      </c>
      <c r="K102" s="1749"/>
      <c r="L102" s="1711">
        <v>0</v>
      </c>
      <c r="M102" s="1711">
        <v>0</v>
      </c>
      <c r="N102" s="1620"/>
      <c r="O102" s="1620"/>
      <c r="P102" s="1703"/>
      <c r="Q102" s="1625"/>
      <c r="R102" s="1625"/>
      <c r="S102" s="1625"/>
      <c r="T102" s="1625"/>
      <c r="U102" s="1610">
        <f t="shared" si="2"/>
        <v>0</v>
      </c>
      <c r="V102" s="1610">
        <f t="shared" si="3"/>
        <v>0</v>
      </c>
      <c r="W102" s="1710"/>
      <c r="X102" s="1712">
        <v>0</v>
      </c>
      <c r="Y102" s="1710"/>
      <c r="Z102" s="1712">
        <v>0</v>
      </c>
      <c r="AA102" s="1713">
        <v>0</v>
      </c>
      <c r="AB102" s="1614"/>
    </row>
    <row r="103" spans="1:28" s="1615" customFormat="1">
      <c r="A103" s="1707"/>
      <c r="B103" s="1708"/>
      <c r="C103" s="1707"/>
      <c r="D103" s="1619"/>
      <c r="E103" s="1709"/>
      <c r="F103" s="1617"/>
      <c r="G103" s="1620"/>
      <c r="H103" s="1620"/>
      <c r="I103" s="1754"/>
      <c r="J103" s="1711">
        <v>0</v>
      </c>
      <c r="K103" s="1749"/>
      <c r="L103" s="1711">
        <v>0</v>
      </c>
      <c r="M103" s="1711">
        <v>0</v>
      </c>
      <c r="N103" s="1620"/>
      <c r="O103" s="1620"/>
      <c r="P103" s="1703"/>
      <c r="Q103" s="1625"/>
      <c r="R103" s="1625"/>
      <c r="S103" s="1625"/>
      <c r="T103" s="1625"/>
      <c r="U103" s="1610">
        <f t="shared" si="2"/>
        <v>0</v>
      </c>
      <c r="V103" s="1610">
        <f t="shared" si="3"/>
        <v>0</v>
      </c>
      <c r="W103" s="1710"/>
      <c r="X103" s="1712">
        <v>0</v>
      </c>
      <c r="Y103" s="1710"/>
      <c r="Z103" s="1712">
        <v>0</v>
      </c>
      <c r="AA103" s="1713">
        <v>0</v>
      </c>
      <c r="AB103" s="1614"/>
    </row>
    <row r="104" spans="1:28" s="1615" customFormat="1">
      <c r="A104" s="1707"/>
      <c r="B104" s="1708"/>
      <c r="C104" s="1707"/>
      <c r="D104" s="1619"/>
      <c r="E104" s="1709"/>
      <c r="F104" s="1617"/>
      <c r="G104" s="1620"/>
      <c r="H104" s="1620"/>
      <c r="I104" s="1754"/>
      <c r="J104" s="1711">
        <v>0</v>
      </c>
      <c r="K104" s="1749"/>
      <c r="L104" s="1711">
        <v>0</v>
      </c>
      <c r="M104" s="1711">
        <v>0</v>
      </c>
      <c r="N104" s="1620"/>
      <c r="O104" s="1620"/>
      <c r="P104" s="1703"/>
      <c r="Q104" s="1625"/>
      <c r="R104" s="1625"/>
      <c r="S104" s="1625"/>
      <c r="T104" s="1625"/>
      <c r="U104" s="1610">
        <f t="shared" si="2"/>
        <v>0</v>
      </c>
      <c r="V104" s="1610">
        <f t="shared" si="3"/>
        <v>0</v>
      </c>
      <c r="W104" s="1710"/>
      <c r="X104" s="1712">
        <v>0</v>
      </c>
      <c r="Y104" s="1710"/>
      <c r="Z104" s="1712">
        <v>0</v>
      </c>
      <c r="AA104" s="1713">
        <v>0</v>
      </c>
      <c r="AB104" s="1614"/>
    </row>
    <row r="105" spans="1:28" s="1615" customFormat="1">
      <c r="A105" s="1707"/>
      <c r="B105" s="1708"/>
      <c r="C105" s="1707"/>
      <c r="D105" s="1619"/>
      <c r="E105" s="1709"/>
      <c r="F105" s="1617"/>
      <c r="G105" s="1620"/>
      <c r="H105" s="1620"/>
      <c r="I105" s="1754"/>
      <c r="J105" s="1711">
        <v>0</v>
      </c>
      <c r="K105" s="1749"/>
      <c r="L105" s="1711">
        <v>0</v>
      </c>
      <c r="M105" s="1711">
        <v>0</v>
      </c>
      <c r="N105" s="1620"/>
      <c r="O105" s="1620"/>
      <c r="P105" s="1703"/>
      <c r="Q105" s="1625"/>
      <c r="R105" s="1625"/>
      <c r="S105" s="1625"/>
      <c r="T105" s="1625"/>
      <c r="U105" s="1610">
        <f t="shared" si="2"/>
        <v>0</v>
      </c>
      <c r="V105" s="1610">
        <f t="shared" si="3"/>
        <v>0</v>
      </c>
      <c r="W105" s="1710"/>
      <c r="X105" s="1712">
        <v>0</v>
      </c>
      <c r="Y105" s="1710"/>
      <c r="Z105" s="1712">
        <v>0</v>
      </c>
      <c r="AA105" s="1713">
        <v>0</v>
      </c>
      <c r="AB105" s="1614"/>
    </row>
    <row r="106" spans="1:28" s="1615" customFormat="1">
      <c r="A106" s="1707"/>
      <c r="B106" s="1708"/>
      <c r="C106" s="1707"/>
      <c r="D106" s="1619"/>
      <c r="E106" s="1709"/>
      <c r="F106" s="1617"/>
      <c r="G106" s="1620"/>
      <c r="H106" s="1620"/>
      <c r="I106" s="1754"/>
      <c r="J106" s="1711">
        <v>0</v>
      </c>
      <c r="K106" s="1749"/>
      <c r="L106" s="1711">
        <v>0</v>
      </c>
      <c r="M106" s="1711">
        <v>0</v>
      </c>
      <c r="N106" s="1620"/>
      <c r="O106" s="1620"/>
      <c r="P106" s="1703"/>
      <c r="Q106" s="1625"/>
      <c r="R106" s="1625"/>
      <c r="S106" s="1625"/>
      <c r="T106" s="1625"/>
      <c r="U106" s="1610">
        <f t="shared" si="2"/>
        <v>0</v>
      </c>
      <c r="V106" s="1610">
        <f t="shared" si="3"/>
        <v>0</v>
      </c>
      <c r="W106" s="1710"/>
      <c r="X106" s="1712">
        <v>0</v>
      </c>
      <c r="Y106" s="1710"/>
      <c r="Z106" s="1712">
        <v>0</v>
      </c>
      <c r="AA106" s="1713">
        <v>0</v>
      </c>
      <c r="AB106" s="1614"/>
    </row>
    <row r="107" spans="1:28" s="1615" customFormat="1">
      <c r="A107" s="1707"/>
      <c r="B107" s="1708"/>
      <c r="C107" s="1707"/>
      <c r="D107" s="1619"/>
      <c r="E107" s="1709"/>
      <c r="F107" s="1617"/>
      <c r="G107" s="1620"/>
      <c r="H107" s="1620"/>
      <c r="I107" s="1754"/>
      <c r="J107" s="1711">
        <v>0</v>
      </c>
      <c r="K107" s="1749"/>
      <c r="L107" s="1711">
        <v>0</v>
      </c>
      <c r="M107" s="1711">
        <v>0</v>
      </c>
      <c r="N107" s="1620"/>
      <c r="O107" s="1620"/>
      <c r="P107" s="1703"/>
      <c r="Q107" s="1625"/>
      <c r="R107" s="1625"/>
      <c r="S107" s="1625"/>
      <c r="T107" s="1625"/>
      <c r="U107" s="1610">
        <f t="shared" si="2"/>
        <v>0</v>
      </c>
      <c r="V107" s="1610">
        <f t="shared" si="3"/>
        <v>0</v>
      </c>
      <c r="W107" s="1710"/>
      <c r="X107" s="1712">
        <v>0</v>
      </c>
      <c r="Y107" s="1710"/>
      <c r="Z107" s="1712">
        <v>0</v>
      </c>
      <c r="AA107" s="1713">
        <v>0</v>
      </c>
      <c r="AB107" s="1614"/>
    </row>
    <row r="108" spans="1:28" s="1615" customFormat="1">
      <c r="A108" s="1707"/>
      <c r="B108" s="1708"/>
      <c r="C108" s="1707"/>
      <c r="D108" s="1619"/>
      <c r="E108" s="1709"/>
      <c r="F108" s="1617"/>
      <c r="G108" s="1620"/>
      <c r="H108" s="1620"/>
      <c r="I108" s="1754"/>
      <c r="J108" s="1711">
        <v>0</v>
      </c>
      <c r="K108" s="1749"/>
      <c r="L108" s="1711">
        <v>0</v>
      </c>
      <c r="M108" s="1711">
        <v>0</v>
      </c>
      <c r="N108" s="1620"/>
      <c r="O108" s="1620"/>
      <c r="P108" s="1703"/>
      <c r="Q108" s="1625"/>
      <c r="R108" s="1625"/>
      <c r="S108" s="1625"/>
      <c r="T108" s="1625"/>
      <c r="U108" s="1610">
        <f t="shared" si="2"/>
        <v>0</v>
      </c>
      <c r="V108" s="1610">
        <f t="shared" si="3"/>
        <v>0</v>
      </c>
      <c r="W108" s="1710"/>
      <c r="X108" s="1712">
        <v>0</v>
      </c>
      <c r="Y108" s="1710"/>
      <c r="Z108" s="1712">
        <v>0</v>
      </c>
      <c r="AA108" s="1713">
        <v>0</v>
      </c>
      <c r="AB108" s="1614"/>
    </row>
    <row r="109" spans="1:28" s="1615" customFormat="1">
      <c r="A109" s="1707"/>
      <c r="B109" s="1708"/>
      <c r="C109" s="1707"/>
      <c r="D109" s="1619"/>
      <c r="E109" s="1709"/>
      <c r="F109" s="1617"/>
      <c r="G109" s="1620"/>
      <c r="H109" s="1620"/>
      <c r="I109" s="1754"/>
      <c r="J109" s="1711">
        <v>0</v>
      </c>
      <c r="K109" s="1749"/>
      <c r="L109" s="1711">
        <v>0</v>
      </c>
      <c r="M109" s="1711">
        <v>0</v>
      </c>
      <c r="N109" s="1620"/>
      <c r="O109" s="1620"/>
      <c r="P109" s="1703"/>
      <c r="Q109" s="1625"/>
      <c r="R109" s="1625"/>
      <c r="S109" s="1625"/>
      <c r="T109" s="1625"/>
      <c r="U109" s="1610">
        <f t="shared" si="2"/>
        <v>0</v>
      </c>
      <c r="V109" s="1610">
        <f t="shared" si="3"/>
        <v>0</v>
      </c>
      <c r="W109" s="1710"/>
      <c r="X109" s="1712">
        <v>0</v>
      </c>
      <c r="Y109" s="1710"/>
      <c r="Z109" s="1712">
        <v>0</v>
      </c>
      <c r="AA109" s="1713">
        <v>0</v>
      </c>
      <c r="AB109" s="1614"/>
    </row>
    <row r="110" spans="1:28" s="1615" customFormat="1">
      <c r="A110" s="1707"/>
      <c r="B110" s="1708"/>
      <c r="C110" s="1707"/>
      <c r="D110" s="1619"/>
      <c r="E110" s="1709"/>
      <c r="F110" s="1617"/>
      <c r="G110" s="1620"/>
      <c r="H110" s="1620"/>
      <c r="I110" s="1754"/>
      <c r="J110" s="1711">
        <v>0</v>
      </c>
      <c r="K110" s="1749"/>
      <c r="L110" s="1711">
        <v>0</v>
      </c>
      <c r="M110" s="1711">
        <v>0</v>
      </c>
      <c r="N110" s="1620"/>
      <c r="O110" s="1620"/>
      <c r="P110" s="1703"/>
      <c r="Q110" s="1625"/>
      <c r="R110" s="1625"/>
      <c r="S110" s="1625"/>
      <c r="T110" s="1625"/>
      <c r="U110" s="1610">
        <f t="shared" si="2"/>
        <v>0</v>
      </c>
      <c r="V110" s="1610">
        <f t="shared" si="3"/>
        <v>0</v>
      </c>
      <c r="W110" s="1710"/>
      <c r="X110" s="1712">
        <v>0</v>
      </c>
      <c r="Y110" s="1710"/>
      <c r="Z110" s="1712">
        <v>0</v>
      </c>
      <c r="AA110" s="1713">
        <v>0</v>
      </c>
      <c r="AB110" s="1614"/>
    </row>
    <row r="111" spans="1:28" s="1615" customFormat="1">
      <c r="A111" s="1707"/>
      <c r="B111" s="1708"/>
      <c r="C111" s="1707"/>
      <c r="D111" s="1619"/>
      <c r="E111" s="1709"/>
      <c r="F111" s="1617"/>
      <c r="G111" s="1620"/>
      <c r="H111" s="1620"/>
      <c r="I111" s="1754"/>
      <c r="J111" s="1711">
        <v>0</v>
      </c>
      <c r="K111" s="1749"/>
      <c r="L111" s="1711">
        <v>0</v>
      </c>
      <c r="M111" s="1711">
        <v>0</v>
      </c>
      <c r="N111" s="1620"/>
      <c r="O111" s="1620"/>
      <c r="P111" s="1703"/>
      <c r="Q111" s="1625"/>
      <c r="R111" s="1625"/>
      <c r="S111" s="1625"/>
      <c r="T111" s="1625"/>
      <c r="U111" s="1610">
        <f t="shared" si="2"/>
        <v>0</v>
      </c>
      <c r="V111" s="1610">
        <f t="shared" si="3"/>
        <v>0</v>
      </c>
      <c r="W111" s="1710"/>
      <c r="X111" s="1712">
        <v>0</v>
      </c>
      <c r="Y111" s="1710"/>
      <c r="Z111" s="1712">
        <v>0</v>
      </c>
      <c r="AA111" s="1713">
        <v>0</v>
      </c>
      <c r="AB111" s="1614"/>
    </row>
    <row r="112" spans="1:28" s="1615" customFormat="1">
      <c r="A112" s="1707"/>
      <c r="B112" s="1708"/>
      <c r="C112" s="1707"/>
      <c r="D112" s="1619"/>
      <c r="E112" s="1709"/>
      <c r="F112" s="1617"/>
      <c r="G112" s="1620"/>
      <c r="H112" s="1620"/>
      <c r="I112" s="1754"/>
      <c r="J112" s="1711">
        <v>0</v>
      </c>
      <c r="K112" s="1749"/>
      <c r="L112" s="1711">
        <v>0</v>
      </c>
      <c r="M112" s="1711">
        <v>0</v>
      </c>
      <c r="N112" s="1620"/>
      <c r="O112" s="1620"/>
      <c r="P112" s="1703"/>
      <c r="Q112" s="1625"/>
      <c r="R112" s="1625"/>
      <c r="S112" s="1625"/>
      <c r="T112" s="1625"/>
      <c r="U112" s="1610">
        <f t="shared" si="2"/>
        <v>0</v>
      </c>
      <c r="V112" s="1610">
        <f t="shared" si="3"/>
        <v>0</v>
      </c>
      <c r="W112" s="1710"/>
      <c r="X112" s="1712">
        <v>0</v>
      </c>
      <c r="Y112" s="1710"/>
      <c r="Z112" s="1712">
        <v>0</v>
      </c>
      <c r="AA112" s="1713">
        <v>0</v>
      </c>
      <c r="AB112" s="1614"/>
    </row>
    <row r="113" spans="1:28" s="1615" customFormat="1">
      <c r="A113" s="1707"/>
      <c r="B113" s="1708"/>
      <c r="C113" s="1707"/>
      <c r="D113" s="1619"/>
      <c r="E113" s="1709"/>
      <c r="F113" s="1617"/>
      <c r="G113" s="1620"/>
      <c r="H113" s="1620"/>
      <c r="I113" s="1754"/>
      <c r="J113" s="1711">
        <v>0</v>
      </c>
      <c r="K113" s="1749"/>
      <c r="L113" s="1711">
        <v>0</v>
      </c>
      <c r="M113" s="1711">
        <v>0</v>
      </c>
      <c r="N113" s="1620"/>
      <c r="O113" s="1620"/>
      <c r="P113" s="1703"/>
      <c r="Q113" s="1625"/>
      <c r="R113" s="1625"/>
      <c r="S113" s="1625"/>
      <c r="T113" s="1625"/>
      <c r="U113" s="1610">
        <f t="shared" si="2"/>
        <v>0</v>
      </c>
      <c r="V113" s="1610">
        <f t="shared" si="3"/>
        <v>0</v>
      </c>
      <c r="W113" s="1710"/>
      <c r="X113" s="1712">
        <v>0</v>
      </c>
      <c r="Y113" s="1710"/>
      <c r="Z113" s="1712">
        <v>0</v>
      </c>
      <c r="AA113" s="1713">
        <v>0</v>
      </c>
      <c r="AB113" s="1614"/>
    </row>
    <row r="114" spans="1:28" s="1615" customFormat="1">
      <c r="A114" s="1707"/>
      <c r="B114" s="1708"/>
      <c r="C114" s="1707"/>
      <c r="D114" s="1619"/>
      <c r="E114" s="1709"/>
      <c r="F114" s="1617"/>
      <c r="G114" s="1620"/>
      <c r="H114" s="1620"/>
      <c r="I114" s="1754"/>
      <c r="J114" s="1711">
        <v>0</v>
      </c>
      <c r="K114" s="1749"/>
      <c r="L114" s="1711">
        <v>0</v>
      </c>
      <c r="M114" s="1711">
        <v>0</v>
      </c>
      <c r="N114" s="1620"/>
      <c r="O114" s="1620"/>
      <c r="P114" s="1703"/>
      <c r="Q114" s="1625"/>
      <c r="R114" s="1625"/>
      <c r="S114" s="1625"/>
      <c r="T114" s="1625"/>
      <c r="U114" s="1610">
        <f t="shared" si="2"/>
        <v>0</v>
      </c>
      <c r="V114" s="1610">
        <f t="shared" si="3"/>
        <v>0</v>
      </c>
      <c r="W114" s="1710"/>
      <c r="X114" s="1712">
        <v>0</v>
      </c>
      <c r="Y114" s="1710"/>
      <c r="Z114" s="1712">
        <v>0</v>
      </c>
      <c r="AA114" s="1713">
        <v>0</v>
      </c>
      <c r="AB114" s="1614"/>
    </row>
    <row r="115" spans="1:28" s="1615" customFormat="1">
      <c r="A115" s="1707"/>
      <c r="B115" s="1708"/>
      <c r="C115" s="1707"/>
      <c r="D115" s="1619"/>
      <c r="E115" s="1709"/>
      <c r="F115" s="1617"/>
      <c r="G115" s="1620"/>
      <c r="H115" s="1620"/>
      <c r="I115" s="1754"/>
      <c r="J115" s="1711">
        <v>0</v>
      </c>
      <c r="K115" s="1749"/>
      <c r="L115" s="1711">
        <v>0</v>
      </c>
      <c r="M115" s="1711">
        <v>0</v>
      </c>
      <c r="N115" s="1620"/>
      <c r="O115" s="1620"/>
      <c r="P115" s="1703"/>
      <c r="Q115" s="1625"/>
      <c r="R115" s="1625"/>
      <c r="S115" s="1625"/>
      <c r="T115" s="1625"/>
      <c r="U115" s="1610">
        <f t="shared" si="2"/>
        <v>0</v>
      </c>
      <c r="V115" s="1610">
        <f t="shared" si="3"/>
        <v>0</v>
      </c>
      <c r="W115" s="1710"/>
      <c r="X115" s="1712">
        <v>0</v>
      </c>
      <c r="Y115" s="1710"/>
      <c r="Z115" s="1712">
        <v>0</v>
      </c>
      <c r="AA115" s="1713">
        <v>0</v>
      </c>
      <c r="AB115" s="1614"/>
    </row>
    <row r="116" spans="1:28" s="1615" customFormat="1">
      <c r="A116" s="1707"/>
      <c r="B116" s="1708"/>
      <c r="C116" s="1707"/>
      <c r="D116" s="1619"/>
      <c r="E116" s="1709"/>
      <c r="F116" s="1617"/>
      <c r="G116" s="1620"/>
      <c r="H116" s="1620"/>
      <c r="I116" s="1754"/>
      <c r="J116" s="1711">
        <v>0</v>
      </c>
      <c r="K116" s="1749"/>
      <c r="L116" s="1711">
        <v>0</v>
      </c>
      <c r="M116" s="1711">
        <v>0</v>
      </c>
      <c r="N116" s="1620"/>
      <c r="O116" s="1620"/>
      <c r="P116" s="1703"/>
      <c r="Q116" s="1625"/>
      <c r="R116" s="1625"/>
      <c r="S116" s="1625"/>
      <c r="T116" s="1625"/>
      <c r="U116" s="1610">
        <f t="shared" si="2"/>
        <v>0</v>
      </c>
      <c r="V116" s="1610">
        <f t="shared" si="3"/>
        <v>0</v>
      </c>
      <c r="W116" s="1710"/>
      <c r="X116" s="1712">
        <v>0</v>
      </c>
      <c r="Y116" s="1710"/>
      <c r="Z116" s="1712">
        <v>0</v>
      </c>
      <c r="AA116" s="1713">
        <v>0</v>
      </c>
      <c r="AB116" s="1614"/>
    </row>
    <row r="117" spans="1:28" s="1615" customFormat="1">
      <c r="A117" s="1707"/>
      <c r="B117" s="1708"/>
      <c r="C117" s="1707"/>
      <c r="D117" s="1619"/>
      <c r="E117" s="1709"/>
      <c r="F117" s="1617"/>
      <c r="G117" s="1620"/>
      <c r="H117" s="1620"/>
      <c r="I117" s="1754"/>
      <c r="J117" s="1711">
        <v>0</v>
      </c>
      <c r="K117" s="1749"/>
      <c r="L117" s="1711">
        <v>0</v>
      </c>
      <c r="M117" s="1711">
        <v>0</v>
      </c>
      <c r="N117" s="1620"/>
      <c r="O117" s="1620"/>
      <c r="P117" s="1703"/>
      <c r="Q117" s="1625"/>
      <c r="R117" s="1625"/>
      <c r="S117" s="1625"/>
      <c r="T117" s="1625"/>
      <c r="U117" s="1610">
        <f t="shared" si="2"/>
        <v>0</v>
      </c>
      <c r="V117" s="1610">
        <f t="shared" si="3"/>
        <v>0</v>
      </c>
      <c r="W117" s="1710"/>
      <c r="X117" s="1712">
        <v>0</v>
      </c>
      <c r="Y117" s="1710"/>
      <c r="Z117" s="1712">
        <v>0</v>
      </c>
      <c r="AA117" s="1713">
        <v>0</v>
      </c>
      <c r="AB117" s="1614"/>
    </row>
    <row r="118" spans="1:28" s="1615" customFormat="1">
      <c r="A118" s="1707"/>
      <c r="B118" s="1708"/>
      <c r="C118" s="1707"/>
      <c r="D118" s="1619"/>
      <c r="E118" s="1709"/>
      <c r="F118" s="1617"/>
      <c r="G118" s="1620"/>
      <c r="H118" s="1620"/>
      <c r="I118" s="1754"/>
      <c r="J118" s="1711">
        <v>0</v>
      </c>
      <c r="K118" s="1749"/>
      <c r="L118" s="1711">
        <v>0</v>
      </c>
      <c r="M118" s="1711">
        <v>0</v>
      </c>
      <c r="N118" s="1620"/>
      <c r="O118" s="1620"/>
      <c r="P118" s="1703"/>
      <c r="Q118" s="1625"/>
      <c r="R118" s="1625"/>
      <c r="S118" s="1625"/>
      <c r="T118" s="1625"/>
      <c r="U118" s="1610">
        <f t="shared" si="2"/>
        <v>0</v>
      </c>
      <c r="V118" s="1610">
        <f t="shared" si="3"/>
        <v>0</v>
      </c>
      <c r="W118" s="1710"/>
      <c r="X118" s="1712">
        <v>0</v>
      </c>
      <c r="Y118" s="1710"/>
      <c r="Z118" s="1712">
        <v>0</v>
      </c>
      <c r="AA118" s="1713">
        <v>0</v>
      </c>
      <c r="AB118" s="1614"/>
    </row>
    <row r="119" spans="1:28" s="1615" customFormat="1">
      <c r="A119" s="1707"/>
      <c r="B119" s="1708"/>
      <c r="C119" s="1707"/>
      <c r="D119" s="1619"/>
      <c r="E119" s="1709"/>
      <c r="F119" s="1617"/>
      <c r="G119" s="1620"/>
      <c r="H119" s="1620"/>
      <c r="I119" s="1754"/>
      <c r="J119" s="1711">
        <v>0</v>
      </c>
      <c r="K119" s="1749"/>
      <c r="L119" s="1711">
        <v>0</v>
      </c>
      <c r="M119" s="1711">
        <v>0</v>
      </c>
      <c r="N119" s="1620"/>
      <c r="O119" s="1620"/>
      <c r="P119" s="1703"/>
      <c r="Q119" s="1625"/>
      <c r="R119" s="1625"/>
      <c r="S119" s="1625"/>
      <c r="T119" s="1625"/>
      <c r="U119" s="1610">
        <f t="shared" si="2"/>
        <v>0</v>
      </c>
      <c r="V119" s="1610">
        <f t="shared" si="3"/>
        <v>0</v>
      </c>
      <c r="W119" s="1710"/>
      <c r="X119" s="1712">
        <v>0</v>
      </c>
      <c r="Y119" s="1710"/>
      <c r="Z119" s="1712">
        <v>0</v>
      </c>
      <c r="AA119" s="1713">
        <v>0</v>
      </c>
      <c r="AB119" s="1614"/>
    </row>
    <row r="120" spans="1:28" s="1615" customFormat="1">
      <c r="A120" s="1707"/>
      <c r="B120" s="1708"/>
      <c r="C120" s="1707"/>
      <c r="D120" s="1619"/>
      <c r="E120" s="1709"/>
      <c r="F120" s="1617"/>
      <c r="G120" s="1620"/>
      <c r="H120" s="1620"/>
      <c r="I120" s="1754"/>
      <c r="J120" s="1711">
        <v>0</v>
      </c>
      <c r="K120" s="1749"/>
      <c r="L120" s="1711">
        <v>0</v>
      </c>
      <c r="M120" s="1711">
        <v>0</v>
      </c>
      <c r="N120" s="1620"/>
      <c r="O120" s="1620"/>
      <c r="P120" s="1703"/>
      <c r="Q120" s="1625"/>
      <c r="R120" s="1625"/>
      <c r="S120" s="1625"/>
      <c r="T120" s="1625"/>
      <c r="U120" s="1610">
        <f t="shared" si="2"/>
        <v>0</v>
      </c>
      <c r="V120" s="1610">
        <f t="shared" si="3"/>
        <v>0</v>
      </c>
      <c r="W120" s="1710"/>
      <c r="X120" s="1712">
        <v>0</v>
      </c>
      <c r="Y120" s="1710"/>
      <c r="Z120" s="1712">
        <v>0</v>
      </c>
      <c r="AA120" s="1713">
        <v>0</v>
      </c>
      <c r="AB120" s="1614"/>
    </row>
    <row r="121" spans="1:28" s="1615" customFormat="1">
      <c r="A121" s="1707"/>
      <c r="B121" s="1708"/>
      <c r="C121" s="1707"/>
      <c r="D121" s="1619"/>
      <c r="E121" s="1709"/>
      <c r="F121" s="1617"/>
      <c r="G121" s="1620"/>
      <c r="H121" s="1620"/>
      <c r="I121" s="1754"/>
      <c r="J121" s="1711">
        <v>0</v>
      </c>
      <c r="K121" s="1749"/>
      <c r="L121" s="1711">
        <v>0</v>
      </c>
      <c r="M121" s="1711">
        <v>0</v>
      </c>
      <c r="N121" s="1620"/>
      <c r="O121" s="1620"/>
      <c r="P121" s="1703"/>
      <c r="Q121" s="1625"/>
      <c r="R121" s="1625"/>
      <c r="S121" s="1625"/>
      <c r="T121" s="1625"/>
      <c r="U121" s="1610">
        <f t="shared" si="2"/>
        <v>0</v>
      </c>
      <c r="V121" s="1610">
        <f t="shared" si="3"/>
        <v>0</v>
      </c>
      <c r="W121" s="1710"/>
      <c r="X121" s="1712">
        <v>0</v>
      </c>
      <c r="Y121" s="1710"/>
      <c r="Z121" s="1712">
        <v>0</v>
      </c>
      <c r="AA121" s="1713">
        <v>0</v>
      </c>
      <c r="AB121" s="1614"/>
    </row>
    <row r="122" spans="1:28" s="1615" customFormat="1">
      <c r="A122" s="1707"/>
      <c r="B122" s="1708"/>
      <c r="C122" s="1707"/>
      <c r="D122" s="1619"/>
      <c r="E122" s="1709"/>
      <c r="F122" s="1617"/>
      <c r="G122" s="1620"/>
      <c r="H122" s="1620"/>
      <c r="I122" s="1754"/>
      <c r="J122" s="1711">
        <v>0</v>
      </c>
      <c r="K122" s="1749"/>
      <c r="L122" s="1711">
        <v>0</v>
      </c>
      <c r="M122" s="1711">
        <v>0</v>
      </c>
      <c r="N122" s="1620"/>
      <c r="O122" s="1620"/>
      <c r="P122" s="1703"/>
      <c r="Q122" s="1625"/>
      <c r="R122" s="1625"/>
      <c r="S122" s="1625"/>
      <c r="T122" s="1625"/>
      <c r="U122" s="1610">
        <f t="shared" si="2"/>
        <v>0</v>
      </c>
      <c r="V122" s="1610">
        <f t="shared" si="3"/>
        <v>0</v>
      </c>
      <c r="W122" s="1710"/>
      <c r="X122" s="1712">
        <v>0</v>
      </c>
      <c r="Y122" s="1710"/>
      <c r="Z122" s="1712">
        <v>0</v>
      </c>
      <c r="AA122" s="1713">
        <v>0</v>
      </c>
      <c r="AB122" s="1614"/>
    </row>
    <row r="123" spans="1:28" s="1615" customFormat="1">
      <c r="A123" s="1707"/>
      <c r="B123" s="1708"/>
      <c r="C123" s="1707"/>
      <c r="D123" s="1619"/>
      <c r="E123" s="1709"/>
      <c r="F123" s="1617"/>
      <c r="G123" s="1620"/>
      <c r="H123" s="1620"/>
      <c r="I123" s="1754"/>
      <c r="J123" s="1711">
        <v>0</v>
      </c>
      <c r="K123" s="1749"/>
      <c r="L123" s="1711">
        <v>0</v>
      </c>
      <c r="M123" s="1711">
        <v>0</v>
      </c>
      <c r="N123" s="1620"/>
      <c r="O123" s="1620"/>
      <c r="P123" s="1703"/>
      <c r="Q123" s="1625"/>
      <c r="R123" s="1625"/>
      <c r="S123" s="1625"/>
      <c r="T123" s="1625"/>
      <c r="U123" s="1610">
        <f t="shared" si="2"/>
        <v>0</v>
      </c>
      <c r="V123" s="1610">
        <f t="shared" si="3"/>
        <v>0</v>
      </c>
      <c r="W123" s="1710"/>
      <c r="X123" s="1712">
        <v>0</v>
      </c>
      <c r="Y123" s="1710"/>
      <c r="Z123" s="1712">
        <v>0</v>
      </c>
      <c r="AA123" s="1713">
        <v>0</v>
      </c>
      <c r="AB123" s="1614"/>
    </row>
    <row r="124" spans="1:28" s="1615" customFormat="1">
      <c r="A124" s="1707"/>
      <c r="B124" s="1708"/>
      <c r="C124" s="1707"/>
      <c r="D124" s="1619"/>
      <c r="E124" s="1709"/>
      <c r="F124" s="1617"/>
      <c r="G124" s="1620"/>
      <c r="H124" s="1620"/>
      <c r="I124" s="1754"/>
      <c r="J124" s="1711">
        <v>0</v>
      </c>
      <c r="K124" s="1749"/>
      <c r="L124" s="1711">
        <v>0</v>
      </c>
      <c r="M124" s="1711">
        <v>0</v>
      </c>
      <c r="N124" s="1620"/>
      <c r="O124" s="1620"/>
      <c r="P124" s="1703"/>
      <c r="Q124" s="1625"/>
      <c r="R124" s="1625"/>
      <c r="S124" s="1625"/>
      <c r="T124" s="1625"/>
      <c r="U124" s="1610">
        <f t="shared" si="2"/>
        <v>0</v>
      </c>
      <c r="V124" s="1610">
        <f t="shared" si="3"/>
        <v>0</v>
      </c>
      <c r="W124" s="1710"/>
      <c r="X124" s="1712">
        <v>0</v>
      </c>
      <c r="Y124" s="1710"/>
      <c r="Z124" s="1712">
        <v>0</v>
      </c>
      <c r="AA124" s="1713">
        <v>0</v>
      </c>
      <c r="AB124" s="1614"/>
    </row>
    <row r="125" spans="1:28" s="1615" customFormat="1">
      <c r="A125" s="1707"/>
      <c r="B125" s="1708"/>
      <c r="C125" s="1707"/>
      <c r="D125" s="1619"/>
      <c r="E125" s="1709"/>
      <c r="F125" s="1617"/>
      <c r="G125" s="1620"/>
      <c r="H125" s="1620"/>
      <c r="I125" s="1754"/>
      <c r="J125" s="1711">
        <v>0</v>
      </c>
      <c r="K125" s="1749"/>
      <c r="L125" s="1711">
        <v>0</v>
      </c>
      <c r="M125" s="1711">
        <v>0</v>
      </c>
      <c r="N125" s="1620"/>
      <c r="O125" s="1620"/>
      <c r="P125" s="1703"/>
      <c r="Q125" s="1625"/>
      <c r="R125" s="1625"/>
      <c r="S125" s="1625"/>
      <c r="T125" s="1625"/>
      <c r="U125" s="1610">
        <f t="shared" si="2"/>
        <v>0</v>
      </c>
      <c r="V125" s="1610">
        <f t="shared" si="3"/>
        <v>0</v>
      </c>
      <c r="W125" s="1710"/>
      <c r="X125" s="1712">
        <v>0</v>
      </c>
      <c r="Y125" s="1710"/>
      <c r="Z125" s="1712">
        <v>0</v>
      </c>
      <c r="AA125" s="1713">
        <v>0</v>
      </c>
      <c r="AB125" s="1614"/>
    </row>
    <row r="126" spans="1:28" s="1615" customFormat="1">
      <c r="A126" s="1707"/>
      <c r="B126" s="1708"/>
      <c r="C126" s="1707"/>
      <c r="D126" s="1619"/>
      <c r="E126" s="1709"/>
      <c r="F126" s="1617"/>
      <c r="G126" s="1620"/>
      <c r="H126" s="1620"/>
      <c r="I126" s="1754"/>
      <c r="J126" s="1711">
        <v>0</v>
      </c>
      <c r="K126" s="1749"/>
      <c r="L126" s="1711">
        <v>0</v>
      </c>
      <c r="M126" s="1711">
        <v>0</v>
      </c>
      <c r="N126" s="1620"/>
      <c r="O126" s="1620"/>
      <c r="P126" s="1703"/>
      <c r="Q126" s="1625"/>
      <c r="R126" s="1625"/>
      <c r="S126" s="1625"/>
      <c r="T126" s="1625"/>
      <c r="U126" s="1610">
        <f t="shared" si="2"/>
        <v>0</v>
      </c>
      <c r="V126" s="1610">
        <f t="shared" si="3"/>
        <v>0</v>
      </c>
      <c r="W126" s="1710"/>
      <c r="X126" s="1712">
        <v>0</v>
      </c>
      <c r="Y126" s="1710"/>
      <c r="Z126" s="1712">
        <v>0</v>
      </c>
      <c r="AA126" s="1713">
        <v>0</v>
      </c>
      <c r="AB126" s="1614"/>
    </row>
    <row r="127" spans="1:28" s="1615" customFormat="1">
      <c r="A127" s="1707"/>
      <c r="B127" s="1708"/>
      <c r="C127" s="1707"/>
      <c r="D127" s="1619"/>
      <c r="E127" s="1709"/>
      <c r="F127" s="1617"/>
      <c r="G127" s="1620"/>
      <c r="H127" s="1620"/>
      <c r="I127" s="1754"/>
      <c r="J127" s="1711">
        <v>0</v>
      </c>
      <c r="K127" s="1749"/>
      <c r="L127" s="1711">
        <v>0</v>
      </c>
      <c r="M127" s="1711">
        <v>0</v>
      </c>
      <c r="N127" s="1620"/>
      <c r="O127" s="1620"/>
      <c r="P127" s="1703"/>
      <c r="Q127" s="1625"/>
      <c r="R127" s="1625"/>
      <c r="S127" s="1625"/>
      <c r="T127" s="1625"/>
      <c r="U127" s="1610">
        <f t="shared" si="2"/>
        <v>0</v>
      </c>
      <c r="V127" s="1610">
        <f t="shared" si="3"/>
        <v>0</v>
      </c>
      <c r="W127" s="1710"/>
      <c r="X127" s="1712">
        <v>0</v>
      </c>
      <c r="Y127" s="1710"/>
      <c r="Z127" s="1712">
        <v>0</v>
      </c>
      <c r="AA127" s="1713">
        <v>0</v>
      </c>
      <c r="AB127" s="1614"/>
    </row>
    <row r="128" spans="1:28" s="1615" customFormat="1">
      <c r="A128" s="1707"/>
      <c r="B128" s="1708"/>
      <c r="C128" s="1707"/>
      <c r="D128" s="1619"/>
      <c r="E128" s="1709"/>
      <c r="F128" s="1617"/>
      <c r="G128" s="1620"/>
      <c r="H128" s="1620"/>
      <c r="I128" s="1754"/>
      <c r="J128" s="1711">
        <v>0</v>
      </c>
      <c r="K128" s="1749"/>
      <c r="L128" s="1711">
        <v>0</v>
      </c>
      <c r="M128" s="1711">
        <v>0</v>
      </c>
      <c r="N128" s="1620"/>
      <c r="O128" s="1620"/>
      <c r="P128" s="1703"/>
      <c r="Q128" s="1625"/>
      <c r="R128" s="1625"/>
      <c r="S128" s="1625"/>
      <c r="T128" s="1625"/>
      <c r="U128" s="1610">
        <f t="shared" si="2"/>
        <v>0</v>
      </c>
      <c r="V128" s="1610">
        <f t="shared" si="3"/>
        <v>0</v>
      </c>
      <c r="W128" s="1710"/>
      <c r="X128" s="1712">
        <v>0</v>
      </c>
      <c r="Y128" s="1710"/>
      <c r="Z128" s="1712">
        <v>0</v>
      </c>
      <c r="AA128" s="1713">
        <v>0</v>
      </c>
      <c r="AB128" s="1614"/>
    </row>
    <row r="129" spans="1:28" s="1615" customFormat="1">
      <c r="A129" s="1707"/>
      <c r="B129" s="1708"/>
      <c r="C129" s="1707"/>
      <c r="D129" s="1619"/>
      <c r="E129" s="1709"/>
      <c r="F129" s="1617"/>
      <c r="G129" s="1620"/>
      <c r="H129" s="1620"/>
      <c r="I129" s="1754"/>
      <c r="J129" s="1711">
        <v>0</v>
      </c>
      <c r="K129" s="1749"/>
      <c r="L129" s="1711">
        <v>0</v>
      </c>
      <c r="M129" s="1711">
        <v>0</v>
      </c>
      <c r="N129" s="1620"/>
      <c r="O129" s="1620"/>
      <c r="P129" s="1703"/>
      <c r="Q129" s="1625"/>
      <c r="R129" s="1625"/>
      <c r="S129" s="1625"/>
      <c r="T129" s="1625"/>
      <c r="U129" s="1610">
        <f t="shared" si="2"/>
        <v>0</v>
      </c>
      <c r="V129" s="1610">
        <f t="shared" si="3"/>
        <v>0</v>
      </c>
      <c r="W129" s="1710"/>
      <c r="X129" s="1712">
        <v>0</v>
      </c>
      <c r="Y129" s="1710"/>
      <c r="Z129" s="1712">
        <v>0</v>
      </c>
      <c r="AA129" s="1713">
        <v>0</v>
      </c>
      <c r="AB129" s="1614"/>
    </row>
    <row r="130" spans="1:28" s="1615" customFormat="1">
      <c r="A130" s="1707"/>
      <c r="B130" s="1708"/>
      <c r="C130" s="1707"/>
      <c r="D130" s="1619"/>
      <c r="E130" s="1709"/>
      <c r="F130" s="1617"/>
      <c r="G130" s="1620"/>
      <c r="H130" s="1620"/>
      <c r="I130" s="1754"/>
      <c r="J130" s="1711">
        <v>0</v>
      </c>
      <c r="K130" s="1749"/>
      <c r="L130" s="1711">
        <v>0</v>
      </c>
      <c r="M130" s="1711">
        <v>0</v>
      </c>
      <c r="N130" s="1620"/>
      <c r="O130" s="1620"/>
      <c r="P130" s="1703"/>
      <c r="Q130" s="1625"/>
      <c r="R130" s="1625"/>
      <c r="S130" s="1625"/>
      <c r="T130" s="1625"/>
      <c r="U130" s="1610">
        <f t="shared" si="2"/>
        <v>0</v>
      </c>
      <c r="V130" s="1610">
        <f t="shared" si="3"/>
        <v>0</v>
      </c>
      <c r="W130" s="1710"/>
      <c r="X130" s="1712">
        <v>0</v>
      </c>
      <c r="Y130" s="1710"/>
      <c r="Z130" s="1712">
        <v>0</v>
      </c>
      <c r="AA130" s="1713">
        <v>0</v>
      </c>
      <c r="AB130" s="1614"/>
    </row>
    <row r="131" spans="1:28" s="1615" customFormat="1">
      <c r="A131" s="1707"/>
      <c r="B131" s="1708"/>
      <c r="C131" s="1707"/>
      <c r="D131" s="1619"/>
      <c r="E131" s="1709"/>
      <c r="F131" s="1617"/>
      <c r="G131" s="1620"/>
      <c r="H131" s="1620"/>
      <c r="I131" s="1754"/>
      <c r="J131" s="1711">
        <v>0</v>
      </c>
      <c r="K131" s="1749"/>
      <c r="L131" s="1711">
        <v>0</v>
      </c>
      <c r="M131" s="1711">
        <v>0</v>
      </c>
      <c r="N131" s="1620"/>
      <c r="O131" s="1620"/>
      <c r="P131" s="1703"/>
      <c r="Q131" s="1625"/>
      <c r="R131" s="1625"/>
      <c r="S131" s="1625"/>
      <c r="T131" s="1625"/>
      <c r="U131" s="1610">
        <f t="shared" si="2"/>
        <v>0</v>
      </c>
      <c r="V131" s="1610">
        <f t="shared" si="3"/>
        <v>0</v>
      </c>
      <c r="W131" s="1710"/>
      <c r="X131" s="1712">
        <v>0</v>
      </c>
      <c r="Y131" s="1710"/>
      <c r="Z131" s="1712">
        <v>0</v>
      </c>
      <c r="AA131" s="1713">
        <v>0</v>
      </c>
      <c r="AB131" s="1614"/>
    </row>
    <row r="132" spans="1:28" s="1615" customFormat="1">
      <c r="A132" s="1707"/>
      <c r="B132" s="1708"/>
      <c r="C132" s="1707"/>
      <c r="D132" s="1619"/>
      <c r="E132" s="1709"/>
      <c r="F132" s="1617"/>
      <c r="G132" s="1620"/>
      <c r="H132" s="1620"/>
      <c r="I132" s="1754"/>
      <c r="J132" s="1711">
        <v>0</v>
      </c>
      <c r="K132" s="1749"/>
      <c r="L132" s="1711">
        <v>0</v>
      </c>
      <c r="M132" s="1711">
        <v>0</v>
      </c>
      <c r="N132" s="1620"/>
      <c r="O132" s="1620"/>
      <c r="P132" s="1703"/>
      <c r="Q132" s="1625"/>
      <c r="R132" s="1625"/>
      <c r="S132" s="1625"/>
      <c r="T132" s="1625"/>
      <c r="U132" s="1610">
        <f t="shared" si="2"/>
        <v>0</v>
      </c>
      <c r="V132" s="1610">
        <f t="shared" si="3"/>
        <v>0</v>
      </c>
      <c r="W132" s="1710"/>
      <c r="X132" s="1712">
        <v>0</v>
      </c>
      <c r="Y132" s="1710"/>
      <c r="Z132" s="1712">
        <v>0</v>
      </c>
      <c r="AA132" s="1713">
        <v>0</v>
      </c>
      <c r="AB132" s="1614"/>
    </row>
    <row r="133" spans="1:28" s="1615" customFormat="1">
      <c r="A133" s="1707"/>
      <c r="B133" s="1708"/>
      <c r="C133" s="1707"/>
      <c r="D133" s="1619"/>
      <c r="E133" s="1709"/>
      <c r="F133" s="1617"/>
      <c r="G133" s="1620"/>
      <c r="H133" s="1620"/>
      <c r="I133" s="1754"/>
      <c r="J133" s="1711">
        <v>0</v>
      </c>
      <c r="K133" s="1749"/>
      <c r="L133" s="1711">
        <v>0</v>
      </c>
      <c r="M133" s="1711">
        <v>0</v>
      </c>
      <c r="N133" s="1620"/>
      <c r="O133" s="1620"/>
      <c r="P133" s="1703"/>
      <c r="Q133" s="1625"/>
      <c r="R133" s="1625"/>
      <c r="S133" s="1625"/>
      <c r="T133" s="1625"/>
      <c r="U133" s="1610">
        <f t="shared" si="2"/>
        <v>0</v>
      </c>
      <c r="V133" s="1610">
        <f t="shared" si="3"/>
        <v>0</v>
      </c>
      <c r="W133" s="1710"/>
      <c r="X133" s="1712">
        <v>0</v>
      </c>
      <c r="Y133" s="1710"/>
      <c r="Z133" s="1712">
        <v>0</v>
      </c>
      <c r="AA133" s="1713">
        <v>0</v>
      </c>
      <c r="AB133" s="1614"/>
    </row>
    <row r="134" spans="1:28" s="1615" customFormat="1">
      <c r="A134" s="1707"/>
      <c r="B134" s="1708"/>
      <c r="C134" s="1707"/>
      <c r="D134" s="1619"/>
      <c r="E134" s="1709"/>
      <c r="F134" s="1617"/>
      <c r="G134" s="1620"/>
      <c r="H134" s="1620"/>
      <c r="I134" s="1754"/>
      <c r="J134" s="1711">
        <v>0</v>
      </c>
      <c r="K134" s="1749"/>
      <c r="L134" s="1711">
        <v>0</v>
      </c>
      <c r="M134" s="1711">
        <v>0</v>
      </c>
      <c r="N134" s="1620"/>
      <c r="O134" s="1620"/>
      <c r="P134" s="1703"/>
      <c r="Q134" s="1625"/>
      <c r="R134" s="1625"/>
      <c r="S134" s="1625"/>
      <c r="T134" s="1625"/>
      <c r="U134" s="1610">
        <f t="shared" si="2"/>
        <v>0</v>
      </c>
      <c r="V134" s="1610">
        <f t="shared" si="3"/>
        <v>0</v>
      </c>
      <c r="W134" s="1710"/>
      <c r="X134" s="1712">
        <v>0</v>
      </c>
      <c r="Y134" s="1710"/>
      <c r="Z134" s="1712">
        <v>0</v>
      </c>
      <c r="AA134" s="1713">
        <v>0</v>
      </c>
      <c r="AB134" s="1614"/>
    </row>
    <row r="135" spans="1:28" s="1615" customFormat="1">
      <c r="A135" s="1707"/>
      <c r="B135" s="1708"/>
      <c r="C135" s="1707"/>
      <c r="D135" s="1619"/>
      <c r="E135" s="1709"/>
      <c r="F135" s="1617"/>
      <c r="G135" s="1620"/>
      <c r="H135" s="1620"/>
      <c r="I135" s="1754"/>
      <c r="J135" s="1711">
        <v>0</v>
      </c>
      <c r="K135" s="1749"/>
      <c r="L135" s="1711">
        <v>0</v>
      </c>
      <c r="M135" s="1711">
        <v>0</v>
      </c>
      <c r="N135" s="1620"/>
      <c r="O135" s="1620"/>
      <c r="P135" s="1703"/>
      <c r="Q135" s="1625"/>
      <c r="R135" s="1625"/>
      <c r="S135" s="1625"/>
      <c r="T135" s="1625"/>
      <c r="U135" s="1610">
        <f t="shared" si="2"/>
        <v>0</v>
      </c>
      <c r="V135" s="1610">
        <f t="shared" si="3"/>
        <v>0</v>
      </c>
      <c r="W135" s="1710"/>
      <c r="X135" s="1712">
        <v>0</v>
      </c>
      <c r="Y135" s="1710"/>
      <c r="Z135" s="1712">
        <v>0</v>
      </c>
      <c r="AA135" s="1713">
        <v>0</v>
      </c>
      <c r="AB135" s="1614"/>
    </row>
    <row r="136" spans="1:28" s="1615" customFormat="1">
      <c r="A136" s="1707"/>
      <c r="B136" s="1708"/>
      <c r="C136" s="1707"/>
      <c r="D136" s="1619"/>
      <c r="E136" s="1709"/>
      <c r="F136" s="1617"/>
      <c r="G136" s="1620"/>
      <c r="H136" s="1620"/>
      <c r="I136" s="1754"/>
      <c r="J136" s="1711">
        <v>0</v>
      </c>
      <c r="K136" s="1749"/>
      <c r="L136" s="1711">
        <v>0</v>
      </c>
      <c r="M136" s="1711">
        <v>0</v>
      </c>
      <c r="N136" s="1620"/>
      <c r="O136" s="1620"/>
      <c r="P136" s="1703"/>
      <c r="Q136" s="1625"/>
      <c r="R136" s="1625"/>
      <c r="S136" s="1625"/>
      <c r="T136" s="1625"/>
      <c r="U136" s="1610">
        <f t="shared" si="2"/>
        <v>0</v>
      </c>
      <c r="V136" s="1610">
        <f t="shared" si="3"/>
        <v>0</v>
      </c>
      <c r="W136" s="1710"/>
      <c r="X136" s="1712">
        <v>0</v>
      </c>
      <c r="Y136" s="1710"/>
      <c r="Z136" s="1712">
        <v>0</v>
      </c>
      <c r="AA136" s="1713">
        <v>0</v>
      </c>
      <c r="AB136" s="1614"/>
    </row>
    <row r="137" spans="1:28" s="1615" customFormat="1">
      <c r="A137" s="1707"/>
      <c r="B137" s="1708"/>
      <c r="C137" s="1707"/>
      <c r="D137" s="1619"/>
      <c r="E137" s="1709"/>
      <c r="F137" s="1617"/>
      <c r="G137" s="1620"/>
      <c r="H137" s="1620"/>
      <c r="I137" s="1754"/>
      <c r="J137" s="1711">
        <v>0</v>
      </c>
      <c r="K137" s="1749"/>
      <c r="L137" s="1711">
        <v>0</v>
      </c>
      <c r="M137" s="1711">
        <v>0</v>
      </c>
      <c r="N137" s="1620"/>
      <c r="O137" s="1620"/>
      <c r="P137" s="1703"/>
      <c r="Q137" s="1625"/>
      <c r="R137" s="1625"/>
      <c r="S137" s="1625"/>
      <c r="T137" s="1625"/>
      <c r="U137" s="1610">
        <f t="shared" si="2"/>
        <v>0</v>
      </c>
      <c r="V137" s="1610">
        <f t="shared" si="3"/>
        <v>0</v>
      </c>
      <c r="W137" s="1710"/>
      <c r="X137" s="1712">
        <v>0</v>
      </c>
      <c r="Y137" s="1710"/>
      <c r="Z137" s="1712">
        <v>0</v>
      </c>
      <c r="AA137" s="1713">
        <v>0</v>
      </c>
      <c r="AB137" s="1614"/>
    </row>
    <row r="138" spans="1:28" s="1615" customFormat="1">
      <c r="A138" s="1707"/>
      <c r="B138" s="1708"/>
      <c r="C138" s="1707"/>
      <c r="D138" s="1619"/>
      <c r="E138" s="1709"/>
      <c r="F138" s="1617"/>
      <c r="G138" s="1620"/>
      <c r="H138" s="1620"/>
      <c r="I138" s="1754"/>
      <c r="J138" s="1711">
        <v>0</v>
      </c>
      <c r="K138" s="1749"/>
      <c r="L138" s="1711">
        <v>0</v>
      </c>
      <c r="M138" s="1711">
        <v>0</v>
      </c>
      <c r="N138" s="1620"/>
      <c r="O138" s="1620"/>
      <c r="P138" s="1703"/>
      <c r="Q138" s="1625"/>
      <c r="R138" s="1625"/>
      <c r="S138" s="1625"/>
      <c r="T138" s="1625"/>
      <c r="U138" s="1610">
        <f t="shared" si="2"/>
        <v>0</v>
      </c>
      <c r="V138" s="1610">
        <f t="shared" si="3"/>
        <v>0</v>
      </c>
      <c r="W138" s="1710"/>
      <c r="X138" s="1712">
        <v>0</v>
      </c>
      <c r="Y138" s="1710"/>
      <c r="Z138" s="1712">
        <v>0</v>
      </c>
      <c r="AA138" s="1713">
        <v>0</v>
      </c>
      <c r="AB138" s="1614"/>
    </row>
    <row r="139" spans="1:28" s="1615" customFormat="1">
      <c r="A139" s="1707"/>
      <c r="B139" s="1708"/>
      <c r="C139" s="1707"/>
      <c r="D139" s="1619"/>
      <c r="E139" s="1709"/>
      <c r="F139" s="1617"/>
      <c r="G139" s="1620"/>
      <c r="H139" s="1620"/>
      <c r="I139" s="1754"/>
      <c r="J139" s="1711">
        <v>0</v>
      </c>
      <c r="K139" s="1749"/>
      <c r="L139" s="1711">
        <v>0</v>
      </c>
      <c r="M139" s="1711">
        <v>0</v>
      </c>
      <c r="N139" s="1620"/>
      <c r="O139" s="1620"/>
      <c r="P139" s="1703"/>
      <c r="Q139" s="1625"/>
      <c r="R139" s="1625"/>
      <c r="S139" s="1625"/>
      <c r="T139" s="1625"/>
      <c r="U139" s="1610">
        <f t="shared" si="2"/>
        <v>0</v>
      </c>
      <c r="V139" s="1610">
        <f t="shared" si="3"/>
        <v>0</v>
      </c>
      <c r="W139" s="1710"/>
      <c r="X139" s="1712">
        <v>0</v>
      </c>
      <c r="Y139" s="1710"/>
      <c r="Z139" s="1712">
        <v>0</v>
      </c>
      <c r="AA139" s="1713">
        <v>0</v>
      </c>
      <c r="AB139" s="1614"/>
    </row>
    <row r="140" spans="1:28" s="1615" customFormat="1">
      <c r="A140" s="1707"/>
      <c r="B140" s="1708"/>
      <c r="C140" s="1707"/>
      <c r="D140" s="1619"/>
      <c r="E140" s="1709"/>
      <c r="F140" s="1617"/>
      <c r="G140" s="1620"/>
      <c r="H140" s="1620"/>
      <c r="I140" s="1754"/>
      <c r="J140" s="1711">
        <v>0</v>
      </c>
      <c r="K140" s="1749"/>
      <c r="L140" s="1711">
        <v>0</v>
      </c>
      <c r="M140" s="1711">
        <v>0</v>
      </c>
      <c r="N140" s="1620"/>
      <c r="O140" s="1620"/>
      <c r="P140" s="1703"/>
      <c r="Q140" s="1625"/>
      <c r="R140" s="1625"/>
      <c r="S140" s="1625"/>
      <c r="T140" s="1625"/>
      <c r="U140" s="1610">
        <f t="shared" si="2"/>
        <v>0</v>
      </c>
      <c r="V140" s="1610">
        <f t="shared" si="3"/>
        <v>0</v>
      </c>
      <c r="W140" s="1710"/>
      <c r="X140" s="1712">
        <v>0</v>
      </c>
      <c r="Y140" s="1710"/>
      <c r="Z140" s="1712">
        <v>0</v>
      </c>
      <c r="AA140" s="1713">
        <v>0</v>
      </c>
      <c r="AB140" s="1614"/>
    </row>
    <row r="141" spans="1:28" s="1615" customFormat="1">
      <c r="A141" s="1707"/>
      <c r="B141" s="1708"/>
      <c r="C141" s="1707"/>
      <c r="D141" s="1619"/>
      <c r="E141" s="1709"/>
      <c r="F141" s="1617"/>
      <c r="G141" s="1620"/>
      <c r="H141" s="1620"/>
      <c r="I141" s="1754"/>
      <c r="J141" s="1711">
        <v>0</v>
      </c>
      <c r="K141" s="1749"/>
      <c r="L141" s="1711">
        <v>0</v>
      </c>
      <c r="M141" s="1711">
        <v>0</v>
      </c>
      <c r="N141" s="1620"/>
      <c r="O141" s="1620"/>
      <c r="P141" s="1703"/>
      <c r="Q141" s="1625"/>
      <c r="R141" s="1625"/>
      <c r="S141" s="1625"/>
      <c r="T141" s="1625"/>
      <c r="U141" s="1610">
        <f t="shared" si="2"/>
        <v>0</v>
      </c>
      <c r="V141" s="1610">
        <f t="shared" si="3"/>
        <v>0</v>
      </c>
      <c r="W141" s="1710"/>
      <c r="X141" s="1712">
        <v>0</v>
      </c>
      <c r="Y141" s="1710"/>
      <c r="Z141" s="1712">
        <v>0</v>
      </c>
      <c r="AA141" s="1713">
        <v>0</v>
      </c>
      <c r="AB141" s="1614"/>
    </row>
    <row r="142" spans="1:28" s="1615" customFormat="1">
      <c r="A142" s="1707"/>
      <c r="B142" s="1708"/>
      <c r="C142" s="1707"/>
      <c r="D142" s="1619"/>
      <c r="E142" s="1709"/>
      <c r="F142" s="1617"/>
      <c r="G142" s="1620"/>
      <c r="H142" s="1620"/>
      <c r="I142" s="1754"/>
      <c r="J142" s="1711">
        <v>0</v>
      </c>
      <c r="K142" s="1749"/>
      <c r="L142" s="1711">
        <v>0</v>
      </c>
      <c r="M142" s="1711">
        <v>0</v>
      </c>
      <c r="N142" s="1620"/>
      <c r="O142" s="1620"/>
      <c r="P142" s="1703"/>
      <c r="Q142" s="1625"/>
      <c r="R142" s="1625"/>
      <c r="S142" s="1625"/>
      <c r="T142" s="1625"/>
      <c r="U142" s="1610">
        <f t="shared" si="2"/>
        <v>0</v>
      </c>
      <c r="V142" s="1610">
        <f t="shared" si="3"/>
        <v>0</v>
      </c>
      <c r="W142" s="1710"/>
      <c r="X142" s="1712">
        <v>0</v>
      </c>
      <c r="Y142" s="1710"/>
      <c r="Z142" s="1712">
        <v>0</v>
      </c>
      <c r="AA142" s="1713">
        <v>0</v>
      </c>
      <c r="AB142" s="1614"/>
    </row>
    <row r="143" spans="1:28" s="1615" customFormat="1">
      <c r="A143" s="1707"/>
      <c r="B143" s="1708"/>
      <c r="C143" s="1707"/>
      <c r="D143" s="1619"/>
      <c r="E143" s="1709"/>
      <c r="F143" s="1617"/>
      <c r="G143" s="1620"/>
      <c r="H143" s="1620"/>
      <c r="I143" s="1754"/>
      <c r="J143" s="1711">
        <v>0</v>
      </c>
      <c r="K143" s="1749"/>
      <c r="L143" s="1711">
        <v>0</v>
      </c>
      <c r="M143" s="1711">
        <v>0</v>
      </c>
      <c r="N143" s="1620"/>
      <c r="O143" s="1620"/>
      <c r="P143" s="1703"/>
      <c r="Q143" s="1625"/>
      <c r="R143" s="1625"/>
      <c r="S143" s="1625"/>
      <c r="T143" s="1625"/>
      <c r="U143" s="1610">
        <f t="shared" si="2"/>
        <v>0</v>
      </c>
      <c r="V143" s="1610">
        <f t="shared" si="3"/>
        <v>0</v>
      </c>
      <c r="W143" s="1710"/>
      <c r="X143" s="1712">
        <v>0</v>
      </c>
      <c r="Y143" s="1710"/>
      <c r="Z143" s="1712">
        <v>0</v>
      </c>
      <c r="AA143" s="1713">
        <v>0</v>
      </c>
      <c r="AB143" s="1614"/>
    </row>
    <row r="144" spans="1:28" s="1615" customFormat="1">
      <c r="A144" s="1707"/>
      <c r="B144" s="1708"/>
      <c r="C144" s="1707"/>
      <c r="D144" s="1619"/>
      <c r="E144" s="1709"/>
      <c r="F144" s="1617"/>
      <c r="G144" s="1620"/>
      <c r="H144" s="1620"/>
      <c r="I144" s="1754"/>
      <c r="J144" s="1711">
        <v>0</v>
      </c>
      <c r="K144" s="1749"/>
      <c r="L144" s="1711">
        <v>0</v>
      </c>
      <c r="M144" s="1711">
        <v>0</v>
      </c>
      <c r="N144" s="1620"/>
      <c r="O144" s="1620"/>
      <c r="P144" s="1703"/>
      <c r="Q144" s="1625"/>
      <c r="R144" s="1625"/>
      <c r="S144" s="1625"/>
      <c r="T144" s="1625"/>
      <c r="U144" s="1610">
        <f t="shared" ref="U144:U152" si="4">IF((S144+T144)=0,0,((S144+T144)/(Q144+R144)))</f>
        <v>0</v>
      </c>
      <c r="V144" s="1610">
        <f t="shared" ref="V144:V152" si="5">IF(U144&gt;=100%,100%,U144)</f>
        <v>0</v>
      </c>
      <c r="W144" s="1710"/>
      <c r="X144" s="1712">
        <v>0</v>
      </c>
      <c r="Y144" s="1710"/>
      <c r="Z144" s="1712">
        <v>0</v>
      </c>
      <c r="AA144" s="1713">
        <v>0</v>
      </c>
      <c r="AB144" s="1614"/>
    </row>
    <row r="145" spans="1:30" s="1615" customFormat="1">
      <c r="A145" s="1707"/>
      <c r="B145" s="1708"/>
      <c r="C145" s="1707"/>
      <c r="D145" s="1619"/>
      <c r="E145" s="1709"/>
      <c r="F145" s="1617"/>
      <c r="G145" s="1620"/>
      <c r="H145" s="1620"/>
      <c r="I145" s="1754"/>
      <c r="J145" s="1711">
        <v>0</v>
      </c>
      <c r="K145" s="1749"/>
      <c r="L145" s="1711">
        <v>0</v>
      </c>
      <c r="M145" s="1711">
        <v>0</v>
      </c>
      <c r="N145" s="1620"/>
      <c r="O145" s="1620"/>
      <c r="P145" s="1703"/>
      <c r="Q145" s="1625"/>
      <c r="R145" s="1625"/>
      <c r="S145" s="1625"/>
      <c r="T145" s="1625"/>
      <c r="U145" s="1610">
        <f t="shared" si="4"/>
        <v>0</v>
      </c>
      <c r="V145" s="1610">
        <f t="shared" si="5"/>
        <v>0</v>
      </c>
      <c r="W145" s="1710"/>
      <c r="X145" s="1712">
        <v>0</v>
      </c>
      <c r="Y145" s="1710"/>
      <c r="Z145" s="1712">
        <v>0</v>
      </c>
      <c r="AA145" s="1713">
        <v>0</v>
      </c>
      <c r="AB145" s="1614"/>
    </row>
    <row r="146" spans="1:30" s="1615" customFormat="1">
      <c r="A146" s="1707"/>
      <c r="B146" s="1708"/>
      <c r="C146" s="1707"/>
      <c r="D146" s="1619"/>
      <c r="E146" s="1709"/>
      <c r="F146" s="1617"/>
      <c r="G146" s="1620"/>
      <c r="H146" s="1620"/>
      <c r="I146" s="1754"/>
      <c r="J146" s="1711">
        <v>0</v>
      </c>
      <c r="K146" s="1749"/>
      <c r="L146" s="1711">
        <v>0</v>
      </c>
      <c r="M146" s="1711">
        <v>0</v>
      </c>
      <c r="N146" s="1620"/>
      <c r="O146" s="1620"/>
      <c r="P146" s="1703"/>
      <c r="Q146" s="1625"/>
      <c r="R146" s="1625"/>
      <c r="S146" s="1625"/>
      <c r="T146" s="1625"/>
      <c r="U146" s="1610">
        <f t="shared" si="4"/>
        <v>0</v>
      </c>
      <c r="V146" s="1610">
        <f t="shared" si="5"/>
        <v>0</v>
      </c>
      <c r="W146" s="1710"/>
      <c r="X146" s="1712">
        <v>0</v>
      </c>
      <c r="Y146" s="1710"/>
      <c r="Z146" s="1712">
        <v>0</v>
      </c>
      <c r="AA146" s="1713">
        <v>0</v>
      </c>
      <c r="AB146" s="1614"/>
    </row>
    <row r="147" spans="1:30" s="1615" customFormat="1">
      <c r="A147" s="1707"/>
      <c r="B147" s="1708"/>
      <c r="C147" s="1707"/>
      <c r="D147" s="1619"/>
      <c r="E147" s="1709"/>
      <c r="F147" s="1617"/>
      <c r="G147" s="1620"/>
      <c r="H147" s="1620"/>
      <c r="I147" s="1754"/>
      <c r="J147" s="1711">
        <v>0</v>
      </c>
      <c r="K147" s="1749"/>
      <c r="L147" s="1711">
        <v>0</v>
      </c>
      <c r="M147" s="1711">
        <v>0</v>
      </c>
      <c r="N147" s="1620"/>
      <c r="O147" s="1620"/>
      <c r="P147" s="1703"/>
      <c r="Q147" s="1625"/>
      <c r="R147" s="1625"/>
      <c r="S147" s="1625"/>
      <c r="T147" s="1625"/>
      <c r="U147" s="1610">
        <f t="shared" si="4"/>
        <v>0</v>
      </c>
      <c r="V147" s="1610">
        <f t="shared" si="5"/>
        <v>0</v>
      </c>
      <c r="W147" s="1710"/>
      <c r="X147" s="1712">
        <v>0</v>
      </c>
      <c r="Y147" s="1710"/>
      <c r="Z147" s="1712">
        <v>0</v>
      </c>
      <c r="AA147" s="1713">
        <v>0</v>
      </c>
      <c r="AD147" s="1621"/>
    </row>
    <row r="148" spans="1:30" s="1615" customFormat="1">
      <c r="A148" s="1707"/>
      <c r="B148" s="1708"/>
      <c r="C148" s="1707"/>
      <c r="D148" s="1619"/>
      <c r="E148" s="1709"/>
      <c r="F148" s="1617"/>
      <c r="G148" s="1620"/>
      <c r="H148" s="1620"/>
      <c r="I148" s="1754"/>
      <c r="J148" s="1711">
        <v>0</v>
      </c>
      <c r="K148" s="1749"/>
      <c r="L148" s="1711">
        <v>0</v>
      </c>
      <c r="M148" s="1711">
        <v>0</v>
      </c>
      <c r="N148" s="1620"/>
      <c r="O148" s="1620"/>
      <c r="P148" s="1703"/>
      <c r="Q148" s="1625"/>
      <c r="R148" s="1625"/>
      <c r="S148" s="1625"/>
      <c r="T148" s="1625"/>
      <c r="U148" s="1610">
        <f t="shared" si="4"/>
        <v>0</v>
      </c>
      <c r="V148" s="1610">
        <f t="shared" si="5"/>
        <v>0</v>
      </c>
      <c r="W148" s="1710"/>
      <c r="X148" s="1712">
        <v>0</v>
      </c>
      <c r="Y148" s="1710"/>
      <c r="Z148" s="1712">
        <v>0</v>
      </c>
      <c r="AA148" s="1713">
        <v>0</v>
      </c>
    </row>
    <row r="149" spans="1:30" s="1615" customFormat="1">
      <c r="A149" s="1707"/>
      <c r="B149" s="1708"/>
      <c r="C149" s="1707"/>
      <c r="D149" s="1619"/>
      <c r="E149" s="1709"/>
      <c r="F149" s="1617"/>
      <c r="G149" s="1620"/>
      <c r="H149" s="1620"/>
      <c r="I149" s="1754"/>
      <c r="J149" s="1711">
        <v>0</v>
      </c>
      <c r="K149" s="1749"/>
      <c r="L149" s="1711">
        <v>0</v>
      </c>
      <c r="M149" s="1711">
        <v>0</v>
      </c>
      <c r="N149" s="1620"/>
      <c r="O149" s="1620"/>
      <c r="P149" s="1703"/>
      <c r="Q149" s="1625"/>
      <c r="R149" s="1625"/>
      <c r="S149" s="1625"/>
      <c r="T149" s="1625"/>
      <c r="U149" s="1610">
        <f t="shared" si="4"/>
        <v>0</v>
      </c>
      <c r="V149" s="1610">
        <f t="shared" si="5"/>
        <v>0</v>
      </c>
      <c r="W149" s="1710"/>
      <c r="X149" s="1712">
        <v>0</v>
      </c>
      <c r="Y149" s="1710"/>
      <c r="Z149" s="1712">
        <v>0</v>
      </c>
      <c r="AA149" s="1713">
        <v>0</v>
      </c>
    </row>
    <row r="150" spans="1:30" s="1615" customFormat="1">
      <c r="A150" s="1707"/>
      <c r="B150" s="1708"/>
      <c r="C150" s="1707"/>
      <c r="D150" s="1619"/>
      <c r="E150" s="1709"/>
      <c r="F150" s="1617"/>
      <c r="G150" s="1620"/>
      <c r="H150" s="1620"/>
      <c r="I150" s="1754"/>
      <c r="J150" s="1711">
        <v>0</v>
      </c>
      <c r="K150" s="1749"/>
      <c r="L150" s="1711">
        <v>0</v>
      </c>
      <c r="M150" s="1711">
        <v>0</v>
      </c>
      <c r="N150" s="1620"/>
      <c r="O150" s="1620"/>
      <c r="P150" s="1703"/>
      <c r="Q150" s="1625"/>
      <c r="R150" s="1625"/>
      <c r="S150" s="1625"/>
      <c r="T150" s="1625"/>
      <c r="U150" s="1610">
        <f t="shared" si="4"/>
        <v>0</v>
      </c>
      <c r="V150" s="1610">
        <f t="shared" si="5"/>
        <v>0</v>
      </c>
      <c r="W150" s="1710"/>
      <c r="X150" s="1712">
        <v>0</v>
      </c>
      <c r="Y150" s="1710"/>
      <c r="Z150" s="1712">
        <v>0</v>
      </c>
      <c r="AA150" s="1713">
        <v>0</v>
      </c>
    </row>
    <row r="151" spans="1:30" s="1615" customFormat="1">
      <c r="A151" s="1707"/>
      <c r="B151" s="1708"/>
      <c r="C151" s="1707"/>
      <c r="D151" s="1619"/>
      <c r="E151" s="1709"/>
      <c r="F151" s="1617"/>
      <c r="G151" s="1620"/>
      <c r="H151" s="1620"/>
      <c r="I151" s="1754"/>
      <c r="J151" s="1711">
        <v>0</v>
      </c>
      <c r="K151" s="1749"/>
      <c r="L151" s="1711">
        <v>0</v>
      </c>
      <c r="M151" s="1711">
        <v>0</v>
      </c>
      <c r="N151" s="1620"/>
      <c r="O151" s="1620"/>
      <c r="P151" s="1703"/>
      <c r="Q151" s="1625"/>
      <c r="R151" s="1625"/>
      <c r="S151" s="1625"/>
      <c r="T151" s="1625"/>
      <c r="U151" s="1610">
        <f t="shared" si="4"/>
        <v>0</v>
      </c>
      <c r="V151" s="1610">
        <f t="shared" si="5"/>
        <v>0</v>
      </c>
      <c r="W151" s="1710"/>
      <c r="X151" s="1712">
        <v>0</v>
      </c>
      <c r="Y151" s="1710"/>
      <c r="Z151" s="1712">
        <v>0</v>
      </c>
      <c r="AA151" s="1713">
        <v>0</v>
      </c>
    </row>
    <row r="152" spans="1:30" s="1615" customFormat="1" ht="13.5" thickBot="1">
      <c r="A152" s="1714"/>
      <c r="B152" s="1715"/>
      <c r="C152" s="1714"/>
      <c r="D152" s="1716"/>
      <c r="E152" s="1717"/>
      <c r="F152" s="1718"/>
      <c r="G152" s="1719"/>
      <c r="H152" s="1719"/>
      <c r="I152" s="1755"/>
      <c r="J152" s="1721">
        <v>0</v>
      </c>
      <c r="K152" s="1750"/>
      <c r="L152" s="1721">
        <v>0</v>
      </c>
      <c r="M152" s="1721">
        <v>0</v>
      </c>
      <c r="N152" s="1719"/>
      <c r="O152" s="1719"/>
      <c r="P152" s="1722"/>
      <c r="Q152" s="1625"/>
      <c r="R152" s="1625"/>
      <c r="S152" s="1625"/>
      <c r="T152" s="1625"/>
      <c r="U152" s="1610">
        <f t="shared" si="4"/>
        <v>0</v>
      </c>
      <c r="V152" s="1610">
        <f t="shared" si="5"/>
        <v>0</v>
      </c>
      <c r="W152" s="1720"/>
      <c r="X152" s="1723">
        <v>0</v>
      </c>
      <c r="Y152" s="1720"/>
      <c r="Z152" s="1723">
        <v>0</v>
      </c>
      <c r="AA152" s="1724">
        <v>0</v>
      </c>
    </row>
    <row r="153" spans="1:30" s="1615" customFormat="1" ht="1.5" customHeight="1" thickBot="1">
      <c r="A153" s="1626"/>
      <c r="B153" s="1626"/>
      <c r="C153" s="1626"/>
      <c r="D153" s="1627"/>
      <c r="E153" s="1628"/>
      <c r="F153" s="1725"/>
      <c r="G153" s="1630"/>
      <c r="H153" s="1631"/>
      <c r="I153" s="1632"/>
      <c r="J153" s="1726"/>
      <c r="K153" s="1751"/>
      <c r="L153" s="1726"/>
      <c r="M153" s="1726">
        <v>0</v>
      </c>
      <c r="N153" s="1631"/>
      <c r="O153" s="1727"/>
      <c r="P153" s="1703"/>
      <c r="Q153" s="1728"/>
      <c r="R153" s="1634"/>
      <c r="S153" s="1635"/>
      <c r="T153" s="1729"/>
      <c r="U153" s="1730"/>
      <c r="V153" s="1730"/>
      <c r="W153" s="1632"/>
      <c r="X153" s="1731"/>
      <c r="Y153" s="1638"/>
      <c r="Z153" s="1731"/>
      <c r="AA153" s="1732">
        <v>0</v>
      </c>
    </row>
    <row r="154" spans="1:30" s="1654" customFormat="1" ht="22.5" customHeight="1" thickBot="1">
      <c r="A154" s="1640"/>
      <c r="B154" s="1640"/>
      <c r="C154" s="1640"/>
      <c r="D154" s="1641" t="s">
        <v>1704</v>
      </c>
      <c r="E154" s="1642"/>
      <c r="F154" s="1733"/>
      <c r="G154" s="1644"/>
      <c r="H154" s="1645"/>
      <c r="I154" s="1645"/>
      <c r="J154" s="1804">
        <f>SUM(J15:J153)</f>
        <v>4.51</v>
      </c>
      <c r="K154" s="1752"/>
      <c r="L154" s="1804">
        <f>SUM(L15:L153)</f>
        <v>0.5</v>
      </c>
      <c r="M154" s="1646">
        <v>7</v>
      </c>
      <c r="N154" s="1645"/>
      <c r="O154" s="1644"/>
      <c r="P154" s="1649"/>
      <c r="Q154" s="1649">
        <f>SUM(Q15:Q152)</f>
        <v>46070706.879999995</v>
      </c>
      <c r="R154" s="1649">
        <f>SUM(R15:R152)</f>
        <v>11057983.58</v>
      </c>
      <c r="S154" s="1734">
        <v>0</v>
      </c>
      <c r="T154" s="1734">
        <v>0</v>
      </c>
      <c r="U154" s="1735">
        <v>0</v>
      </c>
      <c r="V154" s="1735">
        <v>0</v>
      </c>
      <c r="W154" s="1645"/>
      <c r="X154" s="1651">
        <v>0</v>
      </c>
      <c r="Y154" s="1652"/>
      <c r="Z154" s="1736">
        <v>0</v>
      </c>
      <c r="AA154" s="1737"/>
      <c r="AB154" s="1621"/>
      <c r="AC154" s="1615"/>
      <c r="AD154" s="1615"/>
    </row>
    <row r="155" spans="1:30" s="1586" customFormat="1" ht="23.25" customHeight="1" thickBot="1">
      <c r="A155" s="1655" t="s">
        <v>1734</v>
      </c>
      <c r="B155" s="1656"/>
      <c r="C155" s="1656"/>
      <c r="D155" s="1656"/>
      <c r="E155" s="1657"/>
      <c r="F155" s="1738"/>
      <c r="G155" s="1656"/>
      <c r="H155" s="1656"/>
      <c r="I155" s="1656"/>
      <c r="J155" s="1817">
        <f>IF(OR(J154=0),0,(J154/M154))</f>
        <v>0.64428571428571424</v>
      </c>
      <c r="K155" s="1815"/>
      <c r="L155" s="1817">
        <f>IF(OR(L154=0),0,(L154/M154))</f>
        <v>7.1428571428571425E-2</v>
      </c>
      <c r="M155" s="1659">
        <v>1</v>
      </c>
      <c r="N155" s="1656"/>
      <c r="O155" s="1656"/>
      <c r="P155" s="1656"/>
      <c r="Q155" s="1656"/>
      <c r="R155" s="1656"/>
      <c r="S155" s="1656"/>
      <c r="T155" s="1656"/>
      <c r="U155" s="1656"/>
      <c r="V155" s="1656"/>
      <c r="W155" s="1656"/>
      <c r="X155" s="1660">
        <v>0</v>
      </c>
      <c r="Y155" s="1656"/>
      <c r="Z155" s="1660">
        <v>0</v>
      </c>
      <c r="AA155" s="1739">
        <v>0</v>
      </c>
      <c r="AB155" s="1663"/>
    </row>
    <row r="156" spans="1:30" s="1586" customFormat="1" ht="23.25" customHeight="1" thickBot="1">
      <c r="A156" s="1664"/>
      <c r="B156" s="1665"/>
      <c r="C156" s="1665"/>
      <c r="D156" s="1666">
        <v>0.2857142857142857</v>
      </c>
      <c r="E156" s="1665" t="s">
        <v>1705</v>
      </c>
      <c r="F156" s="1740"/>
      <c r="G156" s="1665"/>
      <c r="H156" s="1665"/>
      <c r="I156" s="1665"/>
      <c r="J156" s="1668">
        <v>0.25</v>
      </c>
      <c r="K156" s="1753"/>
      <c r="L156" s="1668">
        <v>0.75</v>
      </c>
      <c r="M156" s="1668">
        <v>1</v>
      </c>
      <c r="N156" s="1665"/>
      <c r="O156" s="1665"/>
      <c r="P156" s="1665"/>
      <c r="Q156" s="1665"/>
      <c r="R156" s="1665"/>
      <c r="S156" s="1665"/>
      <c r="T156" s="1665"/>
      <c r="U156" s="1665"/>
      <c r="V156" s="1665"/>
      <c r="W156" s="1665"/>
      <c r="X156" s="1669">
        <v>0</v>
      </c>
      <c r="Y156" s="1665"/>
      <c r="Z156" s="1669">
        <v>0</v>
      </c>
      <c r="AA156" s="1741">
        <v>0</v>
      </c>
      <c r="AB156" s="1663"/>
    </row>
    <row r="157" spans="1:30" s="1586" customFormat="1" ht="23.25" customHeight="1" thickBot="1">
      <c r="A157" s="1672"/>
      <c r="B157" s="1673"/>
      <c r="C157" s="1673"/>
      <c r="D157" s="1674">
        <v>0.7142857142857143</v>
      </c>
      <c r="E157" s="1673" t="s">
        <v>1706</v>
      </c>
      <c r="F157" s="1742"/>
      <c r="G157" s="1673"/>
      <c r="H157" s="1673"/>
      <c r="I157" s="1673"/>
      <c r="J157" s="1743">
        <v>0.5</v>
      </c>
      <c r="K157" s="1665"/>
      <c r="L157" s="1668">
        <v>0.5</v>
      </c>
      <c r="M157" s="1668">
        <v>1</v>
      </c>
      <c r="N157" s="1665"/>
      <c r="O157" s="1665"/>
      <c r="P157" s="1665"/>
      <c r="Q157" s="1665"/>
      <c r="R157" s="1665"/>
      <c r="S157" s="1665"/>
      <c r="T157" s="1665"/>
      <c r="U157" s="1665"/>
      <c r="V157" s="1665"/>
      <c r="W157" s="1665"/>
      <c r="X157" s="1669">
        <v>0</v>
      </c>
      <c r="Y157" s="1665"/>
      <c r="Z157" s="1669">
        <v>0</v>
      </c>
      <c r="AA157" s="1741">
        <v>0</v>
      </c>
      <c r="AB157" s="1663"/>
    </row>
    <row r="158" spans="1:30" s="1586" customFormat="1" ht="23.25" customHeight="1" thickBot="1">
      <c r="A158" s="1664"/>
      <c r="B158" s="1665"/>
      <c r="C158" s="1665"/>
      <c r="D158" s="1676">
        <v>7</v>
      </c>
      <c r="E158" s="1665" t="s">
        <v>1707</v>
      </c>
      <c r="F158" s="1740"/>
      <c r="G158" s="1665"/>
      <c r="H158" s="1665"/>
      <c r="I158" s="1665"/>
      <c r="J158" s="1666"/>
      <c r="K158" s="1665"/>
      <c r="L158" s="1666"/>
      <c r="M158" s="1666"/>
      <c r="N158" s="1665"/>
      <c r="O158" s="1665"/>
      <c r="P158" s="1665"/>
      <c r="Q158" s="1665"/>
      <c r="R158" s="1665"/>
      <c r="S158" s="1665"/>
      <c r="T158" s="1665"/>
      <c r="U158" s="1665"/>
      <c r="V158" s="1665"/>
      <c r="W158" s="1665"/>
      <c r="X158" s="1666"/>
      <c r="Y158" s="1665"/>
      <c r="Z158" s="1666"/>
      <c r="AA158" s="1677"/>
    </row>
    <row r="159" spans="1:30">
      <c r="J159" s="1679"/>
      <c r="K159" s="1679"/>
      <c r="AC159" s="1680"/>
      <c r="AD159" s="1615"/>
    </row>
    <row r="160" spans="1:30" hidden="1">
      <c r="A160" s="1579" t="s">
        <v>1699</v>
      </c>
      <c r="J160" s="1679"/>
      <c r="K160" s="1679"/>
      <c r="AB160" s="1680"/>
      <c r="AC160" s="1680"/>
      <c r="AD160" s="1615"/>
    </row>
    <row r="161" spans="1:30" hidden="1">
      <c r="A161" s="1579" t="s">
        <v>1693</v>
      </c>
      <c r="J161" s="1679"/>
      <c r="K161" s="1679"/>
      <c r="AB161" s="1680"/>
      <c r="AC161" s="1680"/>
      <c r="AD161" s="1615"/>
    </row>
    <row r="162" spans="1:30" hidden="1">
      <c r="A162" s="1579" t="s">
        <v>1774</v>
      </c>
      <c r="G162" s="1744"/>
      <c r="H162" s="1745"/>
      <c r="I162" s="1745"/>
      <c r="J162" s="1679"/>
      <c r="K162" s="1679"/>
      <c r="AB162" s="1680"/>
      <c r="AC162" s="1680"/>
      <c r="AD162" s="1615"/>
    </row>
    <row r="163" spans="1:30" hidden="1">
      <c r="A163" s="1579" t="s">
        <v>1694</v>
      </c>
      <c r="G163" s="1746"/>
      <c r="H163" s="1745"/>
      <c r="I163" s="1745"/>
      <c r="J163" s="1679"/>
      <c r="K163" s="1679"/>
      <c r="AB163" s="1680"/>
      <c r="AC163" s="1680"/>
      <c r="AD163" s="1615"/>
    </row>
    <row r="164" spans="1:30" hidden="1">
      <c r="A164" s="1579" t="s">
        <v>1695</v>
      </c>
      <c r="G164" s="1744"/>
      <c r="H164" s="1745"/>
      <c r="I164" s="1745"/>
      <c r="J164" s="1679"/>
      <c r="K164" s="1679"/>
      <c r="AB164" s="1680"/>
      <c r="AC164" s="1680"/>
      <c r="AD164" s="1615"/>
    </row>
    <row r="165" spans="1:30" hidden="1">
      <c r="A165" s="1579" t="s">
        <v>1775</v>
      </c>
      <c r="G165" s="1746"/>
      <c r="H165" s="1745"/>
      <c r="I165" s="1745"/>
      <c r="J165" s="1679"/>
      <c r="K165" s="1679"/>
      <c r="AB165" s="1680"/>
      <c r="AC165" s="1680"/>
      <c r="AD165" s="1615"/>
    </row>
    <row r="166" spans="1:30" hidden="1">
      <c r="A166" s="1579" t="s">
        <v>1776</v>
      </c>
      <c r="G166" s="1744"/>
      <c r="H166" s="1745"/>
      <c r="I166" s="1745"/>
      <c r="J166" s="1679"/>
      <c r="K166" s="1679"/>
      <c r="AB166" s="1680"/>
      <c r="AC166" s="1680"/>
      <c r="AD166" s="1615"/>
    </row>
    <row r="167" spans="1:30" hidden="1">
      <c r="A167" s="1579" t="s">
        <v>1777</v>
      </c>
      <c r="G167" s="1746"/>
      <c r="H167" s="1745"/>
      <c r="I167" s="1745"/>
      <c r="J167" s="1679"/>
      <c r="K167" s="1679"/>
      <c r="AB167" s="1680"/>
      <c r="AC167" s="1680"/>
      <c r="AD167" s="1615"/>
    </row>
    <row r="168" spans="1:30" hidden="1">
      <c r="A168" s="1579" t="s">
        <v>1778</v>
      </c>
      <c r="G168" s="1744"/>
      <c r="H168" s="1745"/>
      <c r="I168" s="1745"/>
      <c r="J168" s="1679"/>
      <c r="K168" s="1679"/>
      <c r="AB168" s="1680"/>
      <c r="AC168" s="1680"/>
      <c r="AD168" s="1615"/>
    </row>
    <row r="169" spans="1:30" hidden="1">
      <c r="A169" s="1579" t="s">
        <v>1779</v>
      </c>
      <c r="G169" s="1746"/>
      <c r="H169" s="1745"/>
      <c r="I169" s="1745"/>
      <c r="J169" s="1679"/>
      <c r="K169" s="1679"/>
      <c r="AB169" s="1680"/>
      <c r="AC169" s="1680"/>
      <c r="AD169" s="1615"/>
    </row>
    <row r="170" spans="1:30" hidden="1">
      <c r="A170" s="1579" t="s">
        <v>1780</v>
      </c>
      <c r="G170" s="1744"/>
      <c r="H170" s="1745"/>
      <c r="I170" s="1745"/>
      <c r="J170" s="1679"/>
      <c r="K170" s="1679"/>
      <c r="AB170" s="1680"/>
      <c r="AC170" s="1680"/>
      <c r="AD170" s="1615"/>
    </row>
    <row r="171" spans="1:30" hidden="1">
      <c r="A171" s="1579" t="s">
        <v>1696</v>
      </c>
      <c r="G171" s="1746"/>
      <c r="H171" s="1745"/>
      <c r="I171" s="1745"/>
      <c r="J171" s="1679"/>
      <c r="K171" s="1679"/>
      <c r="AB171" s="1680"/>
      <c r="AC171" s="1680"/>
      <c r="AD171" s="1615"/>
    </row>
    <row r="172" spans="1:30" hidden="1">
      <c r="A172" s="1579" t="s">
        <v>1781</v>
      </c>
      <c r="G172" s="1744"/>
      <c r="H172" s="1745"/>
      <c r="I172" s="1745"/>
      <c r="J172" s="1679"/>
      <c r="K172" s="1679"/>
      <c r="AB172" s="1680"/>
      <c r="AC172" s="1680"/>
      <c r="AD172" s="1615"/>
    </row>
    <row r="173" spans="1:30" hidden="1">
      <c r="A173" s="1579" t="s">
        <v>1782</v>
      </c>
      <c r="G173" s="1746"/>
      <c r="H173" s="1745"/>
      <c r="I173" s="1745"/>
      <c r="AB173" s="1680"/>
      <c r="AC173" s="1680"/>
      <c r="AD173" s="1615"/>
    </row>
    <row r="174" spans="1:30" s="1586" customFormat="1" hidden="1">
      <c r="A174" s="1579" t="s">
        <v>1783</v>
      </c>
      <c r="B174" s="1579"/>
      <c r="C174" s="1579"/>
      <c r="E174" s="1579"/>
      <c r="F174" s="1682"/>
      <c r="G174" s="1744"/>
      <c r="H174" s="1745"/>
      <c r="I174" s="1745"/>
      <c r="J174" s="1579"/>
      <c r="K174" s="1580"/>
      <c r="L174" s="1580"/>
      <c r="M174" s="1580"/>
      <c r="N174" s="1579"/>
      <c r="O174" s="1579"/>
      <c r="P174" s="1579"/>
      <c r="Q174" s="1579"/>
      <c r="R174" s="1579"/>
      <c r="S174" s="1579"/>
      <c r="T174" s="1579"/>
      <c r="U174" s="1579"/>
      <c r="V174" s="1579"/>
      <c r="W174" s="1579"/>
      <c r="X174" s="1579"/>
      <c r="Y174" s="1579"/>
      <c r="Z174" s="1579"/>
      <c r="AA174" s="1580"/>
      <c r="AB174" s="1680"/>
      <c r="AC174" s="1680"/>
      <c r="AD174" s="1615"/>
    </row>
    <row r="175" spans="1:30" s="1615" customFormat="1" hidden="1">
      <c r="A175" s="1579" t="s">
        <v>1784</v>
      </c>
      <c r="B175" s="1579"/>
      <c r="C175" s="1579"/>
      <c r="E175" s="1579"/>
      <c r="F175" s="1682"/>
      <c r="G175" s="1746"/>
      <c r="H175" s="1745"/>
      <c r="I175" s="1745"/>
      <c r="J175" s="1579"/>
      <c r="K175" s="1580"/>
      <c r="L175" s="1580"/>
      <c r="M175" s="1580"/>
      <c r="N175" s="1579"/>
      <c r="O175" s="1579"/>
      <c r="P175" s="1579"/>
      <c r="Q175" s="1579"/>
      <c r="R175" s="1579"/>
      <c r="S175" s="1579"/>
      <c r="T175" s="1579"/>
      <c r="U175" s="1579"/>
      <c r="V175" s="1579"/>
      <c r="W175" s="1579"/>
      <c r="X175" s="1579"/>
      <c r="Y175" s="1579"/>
      <c r="Z175" s="1579"/>
      <c r="AA175" s="1580"/>
      <c r="AB175" s="1680"/>
      <c r="AC175" s="1680"/>
    </row>
    <row r="176" spans="1:30" s="1615" customFormat="1" hidden="1">
      <c r="A176" s="1579" t="s">
        <v>1697</v>
      </c>
      <c r="B176" s="1579"/>
      <c r="C176" s="1579"/>
      <c r="E176" s="1579"/>
      <c r="F176" s="1682"/>
      <c r="G176" s="1744"/>
      <c r="H176" s="1745"/>
      <c r="I176" s="1745"/>
      <c r="J176" s="1579"/>
      <c r="K176" s="1580"/>
      <c r="L176" s="1580"/>
      <c r="M176" s="1580"/>
      <c r="N176" s="1579"/>
      <c r="O176" s="1579"/>
      <c r="P176" s="1579"/>
      <c r="Q176" s="1579"/>
      <c r="R176" s="1579"/>
      <c r="S176" s="1579"/>
      <c r="T176" s="1579"/>
      <c r="U176" s="1579"/>
      <c r="V176" s="1579"/>
      <c r="W176" s="1579"/>
      <c r="X176" s="1579"/>
      <c r="Y176" s="1579"/>
      <c r="Z176" s="1579"/>
      <c r="AA176" s="1580"/>
      <c r="AB176" s="1680"/>
      <c r="AC176" s="1680"/>
    </row>
    <row r="177" spans="1:30" s="1615" customFormat="1" hidden="1">
      <c r="A177" s="1579" t="s">
        <v>1785</v>
      </c>
      <c r="B177" s="1579"/>
      <c r="C177" s="1579"/>
      <c r="E177" s="1579"/>
      <c r="F177" s="1682"/>
      <c r="G177" s="1746"/>
      <c r="H177" s="1745"/>
      <c r="I177" s="1745"/>
      <c r="J177" s="1579"/>
      <c r="K177" s="1580"/>
      <c r="L177" s="1580"/>
      <c r="M177" s="1580"/>
      <c r="N177" s="1579"/>
      <c r="O177" s="1579"/>
      <c r="P177" s="1579"/>
      <c r="Q177" s="1579"/>
      <c r="R177" s="1579"/>
      <c r="S177" s="1579"/>
      <c r="T177" s="1579"/>
      <c r="U177" s="1579"/>
      <c r="V177" s="1579"/>
      <c r="W177" s="1579"/>
      <c r="X177" s="1579"/>
      <c r="Y177" s="1579"/>
      <c r="Z177" s="1579"/>
      <c r="AA177" s="1580"/>
      <c r="AB177" s="1680"/>
      <c r="AC177" s="1680"/>
    </row>
    <row r="178" spans="1:30" s="1615" customFormat="1" hidden="1">
      <c r="A178" s="1579" t="s">
        <v>1786</v>
      </c>
      <c r="B178" s="1579"/>
      <c r="C178" s="1579"/>
      <c r="E178" s="1579"/>
      <c r="F178" s="1682"/>
      <c r="G178" s="1744"/>
      <c r="H178" s="1745"/>
      <c r="I178" s="1745"/>
      <c r="J178" s="1579"/>
      <c r="K178" s="1580"/>
      <c r="L178" s="1580"/>
      <c r="M178" s="1580"/>
      <c r="N178" s="1579"/>
      <c r="O178" s="1579"/>
      <c r="P178" s="1579"/>
      <c r="Q178" s="1579"/>
      <c r="R178" s="1579"/>
      <c r="S178" s="1579"/>
      <c r="T178" s="1579"/>
      <c r="U178" s="1579"/>
      <c r="V178" s="1579"/>
      <c r="W178" s="1579"/>
      <c r="X178" s="1579"/>
      <c r="Y178" s="1579"/>
      <c r="Z178" s="1579"/>
      <c r="AA178" s="1580"/>
      <c r="AB178" s="1680"/>
      <c r="AC178" s="1680"/>
    </row>
    <row r="179" spans="1:30" s="1615" customFormat="1" hidden="1">
      <c r="A179" s="1579" t="s">
        <v>1787</v>
      </c>
      <c r="B179" s="1579"/>
      <c r="C179" s="1579"/>
      <c r="E179" s="1579"/>
      <c r="F179" s="1682"/>
      <c r="G179" s="1746"/>
      <c r="H179" s="1745"/>
      <c r="I179" s="1745"/>
      <c r="J179" s="1579"/>
      <c r="K179" s="1580"/>
      <c r="L179" s="1580"/>
      <c r="M179" s="1580"/>
      <c r="N179" s="1579"/>
      <c r="O179" s="1579"/>
      <c r="P179" s="1579"/>
      <c r="Q179" s="1579"/>
      <c r="R179" s="1579"/>
      <c r="S179" s="1579"/>
      <c r="T179" s="1579"/>
      <c r="U179" s="1579"/>
      <c r="V179" s="1579"/>
      <c r="W179" s="1579"/>
      <c r="X179" s="1579"/>
      <c r="Y179" s="1579"/>
      <c r="Z179" s="1579"/>
      <c r="AA179" s="1580"/>
      <c r="AB179" s="1680"/>
      <c r="AC179" s="1680"/>
    </row>
    <row r="180" spans="1:30" s="1615" customFormat="1" hidden="1">
      <c r="A180" s="1579" t="s">
        <v>1788</v>
      </c>
      <c r="B180" s="1579"/>
      <c r="C180" s="1579"/>
      <c r="E180" s="1579"/>
      <c r="F180" s="1682"/>
      <c r="G180" s="1744"/>
      <c r="H180" s="1745"/>
      <c r="I180" s="1745"/>
      <c r="J180" s="1579"/>
      <c r="K180" s="1580"/>
      <c r="L180" s="1580"/>
      <c r="M180" s="1580"/>
      <c r="N180" s="1579"/>
      <c r="O180" s="1579"/>
      <c r="P180" s="1579"/>
      <c r="Q180" s="1579"/>
      <c r="R180" s="1579"/>
      <c r="S180" s="1579"/>
      <c r="T180" s="1579"/>
      <c r="U180" s="1579"/>
      <c r="V180" s="1579"/>
      <c r="W180" s="1579"/>
      <c r="X180" s="1579"/>
      <c r="Y180" s="1579"/>
      <c r="Z180" s="1579"/>
      <c r="AA180" s="1580"/>
      <c r="AB180" s="1680"/>
      <c r="AC180" s="1680"/>
    </row>
    <row r="181" spans="1:30" s="1654" customFormat="1" hidden="1">
      <c r="A181" s="1579" t="s">
        <v>1789</v>
      </c>
      <c r="B181" s="1579"/>
      <c r="C181" s="1579"/>
      <c r="E181" s="1579"/>
      <c r="F181" s="1682"/>
      <c r="G181" s="1746"/>
      <c r="H181" s="1745"/>
      <c r="I181" s="1745"/>
      <c r="J181" s="1579"/>
      <c r="K181" s="1580"/>
      <c r="L181" s="1580"/>
      <c r="M181" s="1580"/>
      <c r="N181" s="1579"/>
      <c r="O181" s="1579"/>
      <c r="P181" s="1579"/>
      <c r="Q181" s="1579"/>
      <c r="R181" s="1579"/>
      <c r="S181" s="1579"/>
      <c r="T181" s="1579"/>
      <c r="U181" s="1579"/>
      <c r="V181" s="1579"/>
      <c r="W181" s="1579"/>
      <c r="X181" s="1579"/>
      <c r="Y181" s="1579"/>
      <c r="Z181" s="1579"/>
      <c r="AA181" s="1580"/>
      <c r="AB181" s="1680"/>
      <c r="AC181" s="1680"/>
      <c r="AD181" s="1615"/>
    </row>
    <row r="182" spans="1:30" s="1654" customFormat="1" hidden="1">
      <c r="A182" s="1579" t="s">
        <v>1790</v>
      </c>
      <c r="B182" s="1579"/>
      <c r="C182" s="1579"/>
      <c r="E182" s="1579"/>
      <c r="F182" s="1682"/>
      <c r="G182" s="1744"/>
      <c r="H182" s="1745"/>
      <c r="I182" s="1745"/>
      <c r="J182" s="1579"/>
      <c r="K182" s="1580"/>
      <c r="L182" s="1580"/>
      <c r="M182" s="1580"/>
      <c r="N182" s="1579"/>
      <c r="O182" s="1579"/>
      <c r="P182" s="1579"/>
      <c r="Q182" s="1579"/>
      <c r="R182" s="1579"/>
      <c r="S182" s="1579"/>
      <c r="T182" s="1579"/>
      <c r="U182" s="1579"/>
      <c r="V182" s="1579"/>
      <c r="W182" s="1579"/>
      <c r="X182" s="1579"/>
      <c r="Y182" s="1579"/>
      <c r="Z182" s="1579"/>
      <c r="AA182" s="1580"/>
      <c r="AB182" s="1680"/>
      <c r="AC182" s="1680"/>
      <c r="AD182" s="1615"/>
    </row>
    <row r="183" spans="1:30" s="1654" customFormat="1" hidden="1">
      <c r="A183" s="1579" t="s">
        <v>1701</v>
      </c>
      <c r="B183" s="1579"/>
      <c r="C183" s="1579"/>
      <c r="E183" s="1579"/>
      <c r="F183" s="1682"/>
      <c r="G183" s="1746"/>
      <c r="H183" s="1745"/>
      <c r="I183" s="1745"/>
      <c r="J183" s="1579"/>
      <c r="K183" s="1580"/>
      <c r="L183" s="1580"/>
      <c r="M183" s="1580"/>
      <c r="N183" s="1579"/>
      <c r="O183" s="1579"/>
      <c r="P183" s="1579"/>
      <c r="Q183" s="1579"/>
      <c r="R183" s="1579"/>
      <c r="S183" s="1579"/>
      <c r="T183" s="1579"/>
      <c r="U183" s="1579"/>
      <c r="V183" s="1579"/>
      <c r="W183" s="1579"/>
      <c r="X183" s="1579"/>
      <c r="Y183" s="1579"/>
      <c r="Z183" s="1579"/>
      <c r="AA183" s="1580"/>
      <c r="AB183" s="1680"/>
      <c r="AC183" s="1680"/>
      <c r="AD183" s="1615"/>
    </row>
    <row r="184" spans="1:30" hidden="1">
      <c r="A184" s="1579" t="s">
        <v>1791</v>
      </c>
      <c r="G184" s="1744"/>
      <c r="H184" s="1745"/>
      <c r="I184" s="1745"/>
      <c r="AB184" s="1680"/>
      <c r="AC184" s="1680"/>
      <c r="AD184" s="1615"/>
    </row>
    <row r="185" spans="1:30" hidden="1">
      <c r="A185" s="1579" t="s">
        <v>1792</v>
      </c>
      <c r="G185" s="1746"/>
      <c r="H185" s="1745"/>
      <c r="I185" s="1745"/>
      <c r="AB185" s="1680"/>
      <c r="AC185" s="1680"/>
    </row>
    <row r="186" spans="1:30" hidden="1">
      <c r="A186" s="1579" t="s">
        <v>1702</v>
      </c>
      <c r="G186" s="1744"/>
      <c r="H186" s="1745"/>
      <c r="I186" s="1745"/>
      <c r="AB186" s="1680"/>
      <c r="AC186" s="1680"/>
    </row>
    <row r="187" spans="1:30" hidden="1">
      <c r="A187" s="1579" t="s">
        <v>1793</v>
      </c>
      <c r="G187" s="1746"/>
      <c r="H187" s="1745"/>
      <c r="I187" s="1745"/>
      <c r="AB187" s="1680"/>
      <c r="AC187" s="1680"/>
    </row>
    <row r="188" spans="1:30" hidden="1">
      <c r="A188" s="1579" t="s">
        <v>1794</v>
      </c>
      <c r="G188" s="1744"/>
      <c r="H188" s="1745"/>
      <c r="I188" s="1745"/>
    </row>
    <row r="189" spans="1:30" hidden="1">
      <c r="A189" s="1579" t="s">
        <v>1703</v>
      </c>
      <c r="G189" s="1746"/>
      <c r="H189" s="1745"/>
      <c r="I189" s="1745"/>
    </row>
    <row r="190" spans="1:30" hidden="1">
      <c r="A190" s="1579" t="s">
        <v>1795</v>
      </c>
      <c r="G190" s="1744"/>
      <c r="H190" s="1745"/>
      <c r="I190" s="1745"/>
    </row>
    <row r="191" spans="1:30" hidden="1">
      <c r="A191" s="1579" t="s">
        <v>1796</v>
      </c>
      <c r="G191" s="1746"/>
      <c r="H191" s="1745"/>
      <c r="I191" s="1745"/>
    </row>
    <row r="192" spans="1:30" hidden="1">
      <c r="A192" s="1579" t="s">
        <v>1797</v>
      </c>
      <c r="G192" s="1744"/>
      <c r="H192" s="1745"/>
      <c r="I192" s="1745"/>
    </row>
    <row r="193" spans="1:9" hidden="1">
      <c r="A193" s="1579" t="s">
        <v>1724</v>
      </c>
      <c r="G193" s="1746"/>
      <c r="H193" s="1745"/>
      <c r="I193" s="1745"/>
    </row>
    <row r="194" spans="1:9" hidden="1">
      <c r="A194" s="1579" t="s">
        <v>384</v>
      </c>
      <c r="G194" s="1744"/>
      <c r="H194" s="1745"/>
      <c r="I194" s="1745"/>
    </row>
    <row r="195" spans="1:9" hidden="1">
      <c r="A195" s="1579" t="s">
        <v>1738</v>
      </c>
      <c r="G195" s="1746"/>
      <c r="H195" s="1745"/>
      <c r="I195" s="1745"/>
    </row>
    <row r="196" spans="1:9" hidden="1">
      <c r="A196" s="1579" t="s">
        <v>1692</v>
      </c>
      <c r="G196" s="1744"/>
      <c r="H196" s="1745"/>
      <c r="I196" s="1745"/>
    </row>
    <row r="197" spans="1:9" hidden="1">
      <c r="A197" s="1579" t="s">
        <v>1698</v>
      </c>
      <c r="G197" s="1746"/>
      <c r="H197" s="1745"/>
      <c r="I197" s="1745"/>
    </row>
    <row r="198" spans="1:9" hidden="1">
      <c r="A198" s="1579" t="s">
        <v>1727</v>
      </c>
      <c r="G198" s="1744"/>
      <c r="H198" s="1745"/>
      <c r="I198" s="1745"/>
    </row>
    <row r="199" spans="1:9" hidden="1">
      <c r="A199" s="1579" t="s">
        <v>1739</v>
      </c>
      <c r="G199" s="1746"/>
      <c r="H199" s="1745"/>
      <c r="I199" s="1745"/>
    </row>
    <row r="200" spans="1:9" hidden="1">
      <c r="A200" s="1579" t="s">
        <v>1740</v>
      </c>
      <c r="G200" s="1744"/>
      <c r="H200" s="1745"/>
      <c r="I200" s="1745"/>
    </row>
    <row r="201" spans="1:9" hidden="1">
      <c r="A201" s="1579">
        <v>0</v>
      </c>
      <c r="G201" s="1746"/>
      <c r="H201" s="1745"/>
      <c r="I201" s="1745"/>
    </row>
    <row r="202" spans="1:9" hidden="1">
      <c r="A202" s="1579">
        <v>0</v>
      </c>
      <c r="G202" s="1744"/>
      <c r="H202" s="1745"/>
      <c r="I202" s="1745"/>
    </row>
    <row r="203" spans="1:9" hidden="1">
      <c r="A203" s="1579" t="s">
        <v>1741</v>
      </c>
      <c r="G203" s="1746"/>
      <c r="H203" s="1745"/>
      <c r="I203" s="1745"/>
    </row>
    <row r="204" spans="1:9" hidden="1">
      <c r="A204" s="1579" t="s">
        <v>1741</v>
      </c>
      <c r="G204" s="1747"/>
      <c r="H204" s="1745"/>
      <c r="I204" s="1745"/>
    </row>
    <row r="205" spans="1:9" hidden="1">
      <c r="A205" s="1579" t="s">
        <v>1741</v>
      </c>
      <c r="G205" s="1745"/>
      <c r="H205" s="1745"/>
      <c r="I205" s="1745"/>
    </row>
    <row r="206" spans="1:9" hidden="1">
      <c r="A206" s="1579" t="s">
        <v>1741</v>
      </c>
      <c r="G206" s="1745"/>
      <c r="H206" s="1745"/>
      <c r="I206" s="1745"/>
    </row>
    <row r="207" spans="1:9" hidden="1">
      <c r="A207" s="1579" t="s">
        <v>1741</v>
      </c>
      <c r="G207" s="1745"/>
      <c r="H207" s="1745"/>
      <c r="I207" s="1745"/>
    </row>
    <row r="208" spans="1:9" hidden="1">
      <c r="A208" s="1579" t="s">
        <v>1741</v>
      </c>
      <c r="G208" s="1745"/>
      <c r="H208" s="1745"/>
      <c r="I208" s="1745"/>
    </row>
    <row r="209" spans="1:9" hidden="1">
      <c r="A209" s="1579" t="s">
        <v>1741</v>
      </c>
      <c r="G209" s="1745"/>
      <c r="H209" s="1745"/>
      <c r="I209" s="1745"/>
    </row>
    <row r="210" spans="1:9" hidden="1">
      <c r="A210" s="1579" t="s">
        <v>1741</v>
      </c>
      <c r="G210" s="1745"/>
      <c r="H210" s="1745"/>
      <c r="I210" s="1745"/>
    </row>
    <row r="211" spans="1:9" hidden="1">
      <c r="A211" s="1579" t="s">
        <v>1741</v>
      </c>
      <c r="G211" s="1745"/>
      <c r="H211" s="1745"/>
      <c r="I211" s="1745"/>
    </row>
    <row r="212" spans="1:9" hidden="1">
      <c r="A212" s="1579" t="s">
        <v>1741</v>
      </c>
      <c r="G212" s="1745"/>
      <c r="H212" s="1745"/>
      <c r="I212" s="1745"/>
    </row>
    <row r="213" spans="1:9" hidden="1">
      <c r="G213" s="1745"/>
      <c r="H213" s="1745"/>
      <c r="I213" s="1745"/>
    </row>
    <row r="214" spans="1:9" hidden="1">
      <c r="A214" s="1579" t="s">
        <v>1798</v>
      </c>
      <c r="G214" s="1745"/>
      <c r="H214" s="1745"/>
      <c r="I214" s="1745"/>
    </row>
    <row r="215" spans="1:9" hidden="1">
      <c r="A215" s="1579" t="s">
        <v>1799</v>
      </c>
      <c r="G215" s="1745"/>
      <c r="H215" s="1745"/>
      <c r="I215" s="1745"/>
    </row>
    <row r="216" spans="1:9" hidden="1">
      <c r="A216" s="1579" t="s">
        <v>1800</v>
      </c>
      <c r="G216" s="1745"/>
      <c r="H216" s="1745"/>
      <c r="I216" s="1745"/>
    </row>
    <row r="217" spans="1:9" hidden="1">
      <c r="A217" s="1579" t="s">
        <v>1747</v>
      </c>
      <c r="G217" s="1745"/>
      <c r="H217" s="1745"/>
      <c r="I217" s="1745"/>
    </row>
    <row r="218" spans="1:9" hidden="1">
      <c r="A218" s="1579" t="s">
        <v>1749</v>
      </c>
      <c r="G218" s="1745"/>
      <c r="H218" s="1745"/>
      <c r="I218" s="1586"/>
    </row>
    <row r="219" spans="1:9" hidden="1">
      <c r="A219" s="1579" t="s">
        <v>1801</v>
      </c>
      <c r="G219" s="1745"/>
      <c r="H219" s="1745"/>
      <c r="I219" s="1745"/>
    </row>
    <row r="220" spans="1:9" hidden="1">
      <c r="A220" s="1579" t="s">
        <v>1802</v>
      </c>
      <c r="G220" s="1745"/>
      <c r="H220" s="1745"/>
      <c r="I220" s="1745"/>
    </row>
    <row r="221" spans="1:9" hidden="1">
      <c r="A221" s="1579" t="s">
        <v>1803</v>
      </c>
      <c r="G221" s="1745"/>
      <c r="H221" s="1745"/>
      <c r="I221" s="1745"/>
    </row>
    <row r="222" spans="1:9" hidden="1"/>
  </sheetData>
  <mergeCells count="27">
    <mergeCell ref="W13:W14"/>
    <mergeCell ref="Y13:Y14"/>
    <mergeCell ref="S12:T12"/>
    <mergeCell ref="U12:U14"/>
    <mergeCell ref="V12:V14"/>
    <mergeCell ref="W12:Z12"/>
    <mergeCell ref="M13:M14"/>
    <mergeCell ref="Q13:Q14"/>
    <mergeCell ref="R13:R14"/>
    <mergeCell ref="S13:S14"/>
    <mergeCell ref="T13:T14"/>
    <mergeCell ref="A5:H5"/>
    <mergeCell ref="D11:R11"/>
    <mergeCell ref="Q12:R12"/>
    <mergeCell ref="S11:AA11"/>
    <mergeCell ref="A12:A13"/>
    <mergeCell ref="B12:B14"/>
    <mergeCell ref="C12:C14"/>
    <mergeCell ref="D12:D14"/>
    <mergeCell ref="E12:G13"/>
    <mergeCell ref="H12:H14"/>
    <mergeCell ref="I12:M12"/>
    <mergeCell ref="N12:N14"/>
    <mergeCell ref="O12:O14"/>
    <mergeCell ref="AA12:AA14"/>
    <mergeCell ref="I13:I14"/>
    <mergeCell ref="K13:K14"/>
  </mergeCells>
  <dataValidations count="5">
    <dataValidation type="list" allowBlank="1" showInputMessage="1" showErrorMessage="1" prompt="Utilizar para el servicio 09 las opciones a) Educativos, b) Culturales o c) Deportivos.  Para el  31: a) Centros de enseñanza, b) Centros deportivos y de recreación, c) Centros culturales, d) Centros y programas de salud o e) Otros" sqref="WVX983055:WVX983192 JL15:JL152 TH15:TH152 ADD15:ADD152 AMZ15:AMZ152 AWV15:AWV152 BGR15:BGR152 BQN15:BQN152 CAJ15:CAJ152 CKF15:CKF152 CUB15:CUB152 DDX15:DDX152 DNT15:DNT152 DXP15:DXP152 EHL15:EHL152 ERH15:ERH152 FBD15:FBD152 FKZ15:FKZ152 FUV15:FUV152 GER15:GER152 GON15:GON152 GYJ15:GYJ152 HIF15:HIF152 HSB15:HSB152 IBX15:IBX152 ILT15:ILT152 IVP15:IVP152 JFL15:JFL152 JPH15:JPH152 JZD15:JZD152 KIZ15:KIZ152 KSV15:KSV152 LCR15:LCR152 LMN15:LMN152 LWJ15:LWJ152 MGF15:MGF152 MQB15:MQB152 MZX15:MZX152 NJT15:NJT152 NTP15:NTP152 ODL15:ODL152 ONH15:ONH152 OXD15:OXD152 PGZ15:PGZ152 PQV15:PQV152 QAR15:QAR152 QKN15:QKN152 QUJ15:QUJ152 REF15:REF152 ROB15:ROB152 RXX15:RXX152 SHT15:SHT152 SRP15:SRP152 TBL15:TBL152 TLH15:TLH152 TVD15:TVD152 UEZ15:UEZ152 UOV15:UOV152 UYR15:UYR152 VIN15:VIN152 VSJ15:VSJ152 WCF15:WCF152 WMB15:WMB152 WVX15:WVX152 P65551:P65688 JL65551:JL65688 TH65551:TH65688 ADD65551:ADD65688 AMZ65551:AMZ65688 AWV65551:AWV65688 BGR65551:BGR65688 BQN65551:BQN65688 CAJ65551:CAJ65688 CKF65551:CKF65688 CUB65551:CUB65688 DDX65551:DDX65688 DNT65551:DNT65688 DXP65551:DXP65688 EHL65551:EHL65688 ERH65551:ERH65688 FBD65551:FBD65688 FKZ65551:FKZ65688 FUV65551:FUV65688 GER65551:GER65688 GON65551:GON65688 GYJ65551:GYJ65688 HIF65551:HIF65688 HSB65551:HSB65688 IBX65551:IBX65688 ILT65551:ILT65688 IVP65551:IVP65688 JFL65551:JFL65688 JPH65551:JPH65688 JZD65551:JZD65688 KIZ65551:KIZ65688 KSV65551:KSV65688 LCR65551:LCR65688 LMN65551:LMN65688 LWJ65551:LWJ65688 MGF65551:MGF65688 MQB65551:MQB65688 MZX65551:MZX65688 NJT65551:NJT65688 NTP65551:NTP65688 ODL65551:ODL65688 ONH65551:ONH65688 OXD65551:OXD65688 PGZ65551:PGZ65688 PQV65551:PQV65688 QAR65551:QAR65688 QKN65551:QKN65688 QUJ65551:QUJ65688 REF65551:REF65688 ROB65551:ROB65688 RXX65551:RXX65688 SHT65551:SHT65688 SRP65551:SRP65688 TBL65551:TBL65688 TLH65551:TLH65688 TVD65551:TVD65688 UEZ65551:UEZ65688 UOV65551:UOV65688 UYR65551:UYR65688 VIN65551:VIN65688 VSJ65551:VSJ65688 WCF65551:WCF65688 WMB65551:WMB65688 WVX65551:WVX65688 P131087:P131224 JL131087:JL131224 TH131087:TH131224 ADD131087:ADD131224 AMZ131087:AMZ131224 AWV131087:AWV131224 BGR131087:BGR131224 BQN131087:BQN131224 CAJ131087:CAJ131224 CKF131087:CKF131224 CUB131087:CUB131224 DDX131087:DDX131224 DNT131087:DNT131224 DXP131087:DXP131224 EHL131087:EHL131224 ERH131087:ERH131224 FBD131087:FBD131224 FKZ131087:FKZ131224 FUV131087:FUV131224 GER131087:GER131224 GON131087:GON131224 GYJ131087:GYJ131224 HIF131087:HIF131224 HSB131087:HSB131224 IBX131087:IBX131224 ILT131087:ILT131224 IVP131087:IVP131224 JFL131087:JFL131224 JPH131087:JPH131224 JZD131087:JZD131224 KIZ131087:KIZ131224 KSV131087:KSV131224 LCR131087:LCR131224 LMN131087:LMN131224 LWJ131087:LWJ131224 MGF131087:MGF131224 MQB131087:MQB131224 MZX131087:MZX131224 NJT131087:NJT131224 NTP131087:NTP131224 ODL131087:ODL131224 ONH131087:ONH131224 OXD131087:OXD131224 PGZ131087:PGZ131224 PQV131087:PQV131224 QAR131087:QAR131224 QKN131087:QKN131224 QUJ131087:QUJ131224 REF131087:REF131224 ROB131087:ROB131224 RXX131087:RXX131224 SHT131087:SHT131224 SRP131087:SRP131224 TBL131087:TBL131224 TLH131087:TLH131224 TVD131087:TVD131224 UEZ131087:UEZ131224 UOV131087:UOV131224 UYR131087:UYR131224 VIN131087:VIN131224 VSJ131087:VSJ131224 WCF131087:WCF131224 WMB131087:WMB131224 WVX131087:WVX131224 P196623:P196760 JL196623:JL196760 TH196623:TH196760 ADD196623:ADD196760 AMZ196623:AMZ196760 AWV196623:AWV196760 BGR196623:BGR196760 BQN196623:BQN196760 CAJ196623:CAJ196760 CKF196623:CKF196760 CUB196623:CUB196760 DDX196623:DDX196760 DNT196623:DNT196760 DXP196623:DXP196760 EHL196623:EHL196760 ERH196623:ERH196760 FBD196623:FBD196760 FKZ196623:FKZ196760 FUV196623:FUV196760 GER196623:GER196760 GON196623:GON196760 GYJ196623:GYJ196760 HIF196623:HIF196760 HSB196623:HSB196760 IBX196623:IBX196760 ILT196623:ILT196760 IVP196623:IVP196760 JFL196623:JFL196760 JPH196623:JPH196760 JZD196623:JZD196760 KIZ196623:KIZ196760 KSV196623:KSV196760 LCR196623:LCR196760 LMN196623:LMN196760 LWJ196623:LWJ196760 MGF196623:MGF196760 MQB196623:MQB196760 MZX196623:MZX196760 NJT196623:NJT196760 NTP196623:NTP196760 ODL196623:ODL196760 ONH196623:ONH196760 OXD196623:OXD196760 PGZ196623:PGZ196760 PQV196623:PQV196760 QAR196623:QAR196760 QKN196623:QKN196760 QUJ196623:QUJ196760 REF196623:REF196760 ROB196623:ROB196760 RXX196623:RXX196760 SHT196623:SHT196760 SRP196623:SRP196760 TBL196623:TBL196760 TLH196623:TLH196760 TVD196623:TVD196760 UEZ196623:UEZ196760 UOV196623:UOV196760 UYR196623:UYR196760 VIN196623:VIN196760 VSJ196623:VSJ196760 WCF196623:WCF196760 WMB196623:WMB196760 WVX196623:WVX196760 P262159:P262296 JL262159:JL262296 TH262159:TH262296 ADD262159:ADD262296 AMZ262159:AMZ262296 AWV262159:AWV262296 BGR262159:BGR262296 BQN262159:BQN262296 CAJ262159:CAJ262296 CKF262159:CKF262296 CUB262159:CUB262296 DDX262159:DDX262296 DNT262159:DNT262296 DXP262159:DXP262296 EHL262159:EHL262296 ERH262159:ERH262296 FBD262159:FBD262296 FKZ262159:FKZ262296 FUV262159:FUV262296 GER262159:GER262296 GON262159:GON262296 GYJ262159:GYJ262296 HIF262159:HIF262296 HSB262159:HSB262296 IBX262159:IBX262296 ILT262159:ILT262296 IVP262159:IVP262296 JFL262159:JFL262296 JPH262159:JPH262296 JZD262159:JZD262296 KIZ262159:KIZ262296 KSV262159:KSV262296 LCR262159:LCR262296 LMN262159:LMN262296 LWJ262159:LWJ262296 MGF262159:MGF262296 MQB262159:MQB262296 MZX262159:MZX262296 NJT262159:NJT262296 NTP262159:NTP262296 ODL262159:ODL262296 ONH262159:ONH262296 OXD262159:OXD262296 PGZ262159:PGZ262296 PQV262159:PQV262296 QAR262159:QAR262296 QKN262159:QKN262296 QUJ262159:QUJ262296 REF262159:REF262296 ROB262159:ROB262296 RXX262159:RXX262296 SHT262159:SHT262296 SRP262159:SRP262296 TBL262159:TBL262296 TLH262159:TLH262296 TVD262159:TVD262296 UEZ262159:UEZ262296 UOV262159:UOV262296 UYR262159:UYR262296 VIN262159:VIN262296 VSJ262159:VSJ262296 WCF262159:WCF262296 WMB262159:WMB262296 WVX262159:WVX262296 P327695:P327832 JL327695:JL327832 TH327695:TH327832 ADD327695:ADD327832 AMZ327695:AMZ327832 AWV327695:AWV327832 BGR327695:BGR327832 BQN327695:BQN327832 CAJ327695:CAJ327832 CKF327695:CKF327832 CUB327695:CUB327832 DDX327695:DDX327832 DNT327695:DNT327832 DXP327695:DXP327832 EHL327695:EHL327832 ERH327695:ERH327832 FBD327695:FBD327832 FKZ327695:FKZ327832 FUV327695:FUV327832 GER327695:GER327832 GON327695:GON327832 GYJ327695:GYJ327832 HIF327695:HIF327832 HSB327695:HSB327832 IBX327695:IBX327832 ILT327695:ILT327832 IVP327695:IVP327832 JFL327695:JFL327832 JPH327695:JPH327832 JZD327695:JZD327832 KIZ327695:KIZ327832 KSV327695:KSV327832 LCR327695:LCR327832 LMN327695:LMN327832 LWJ327695:LWJ327832 MGF327695:MGF327832 MQB327695:MQB327832 MZX327695:MZX327832 NJT327695:NJT327832 NTP327695:NTP327832 ODL327695:ODL327832 ONH327695:ONH327832 OXD327695:OXD327832 PGZ327695:PGZ327832 PQV327695:PQV327832 QAR327695:QAR327832 QKN327695:QKN327832 QUJ327695:QUJ327832 REF327695:REF327832 ROB327695:ROB327832 RXX327695:RXX327832 SHT327695:SHT327832 SRP327695:SRP327832 TBL327695:TBL327832 TLH327695:TLH327832 TVD327695:TVD327832 UEZ327695:UEZ327832 UOV327695:UOV327832 UYR327695:UYR327832 VIN327695:VIN327832 VSJ327695:VSJ327832 WCF327695:WCF327832 WMB327695:WMB327832 WVX327695:WVX327832 P393231:P393368 JL393231:JL393368 TH393231:TH393368 ADD393231:ADD393368 AMZ393231:AMZ393368 AWV393231:AWV393368 BGR393231:BGR393368 BQN393231:BQN393368 CAJ393231:CAJ393368 CKF393231:CKF393368 CUB393231:CUB393368 DDX393231:DDX393368 DNT393231:DNT393368 DXP393231:DXP393368 EHL393231:EHL393368 ERH393231:ERH393368 FBD393231:FBD393368 FKZ393231:FKZ393368 FUV393231:FUV393368 GER393231:GER393368 GON393231:GON393368 GYJ393231:GYJ393368 HIF393231:HIF393368 HSB393231:HSB393368 IBX393231:IBX393368 ILT393231:ILT393368 IVP393231:IVP393368 JFL393231:JFL393368 JPH393231:JPH393368 JZD393231:JZD393368 KIZ393231:KIZ393368 KSV393231:KSV393368 LCR393231:LCR393368 LMN393231:LMN393368 LWJ393231:LWJ393368 MGF393231:MGF393368 MQB393231:MQB393368 MZX393231:MZX393368 NJT393231:NJT393368 NTP393231:NTP393368 ODL393231:ODL393368 ONH393231:ONH393368 OXD393231:OXD393368 PGZ393231:PGZ393368 PQV393231:PQV393368 QAR393231:QAR393368 QKN393231:QKN393368 QUJ393231:QUJ393368 REF393231:REF393368 ROB393231:ROB393368 RXX393231:RXX393368 SHT393231:SHT393368 SRP393231:SRP393368 TBL393231:TBL393368 TLH393231:TLH393368 TVD393231:TVD393368 UEZ393231:UEZ393368 UOV393231:UOV393368 UYR393231:UYR393368 VIN393231:VIN393368 VSJ393231:VSJ393368 WCF393231:WCF393368 WMB393231:WMB393368 WVX393231:WVX393368 P458767:P458904 JL458767:JL458904 TH458767:TH458904 ADD458767:ADD458904 AMZ458767:AMZ458904 AWV458767:AWV458904 BGR458767:BGR458904 BQN458767:BQN458904 CAJ458767:CAJ458904 CKF458767:CKF458904 CUB458767:CUB458904 DDX458767:DDX458904 DNT458767:DNT458904 DXP458767:DXP458904 EHL458767:EHL458904 ERH458767:ERH458904 FBD458767:FBD458904 FKZ458767:FKZ458904 FUV458767:FUV458904 GER458767:GER458904 GON458767:GON458904 GYJ458767:GYJ458904 HIF458767:HIF458904 HSB458767:HSB458904 IBX458767:IBX458904 ILT458767:ILT458904 IVP458767:IVP458904 JFL458767:JFL458904 JPH458767:JPH458904 JZD458767:JZD458904 KIZ458767:KIZ458904 KSV458767:KSV458904 LCR458767:LCR458904 LMN458767:LMN458904 LWJ458767:LWJ458904 MGF458767:MGF458904 MQB458767:MQB458904 MZX458767:MZX458904 NJT458767:NJT458904 NTP458767:NTP458904 ODL458767:ODL458904 ONH458767:ONH458904 OXD458767:OXD458904 PGZ458767:PGZ458904 PQV458767:PQV458904 QAR458767:QAR458904 QKN458767:QKN458904 QUJ458767:QUJ458904 REF458767:REF458904 ROB458767:ROB458904 RXX458767:RXX458904 SHT458767:SHT458904 SRP458767:SRP458904 TBL458767:TBL458904 TLH458767:TLH458904 TVD458767:TVD458904 UEZ458767:UEZ458904 UOV458767:UOV458904 UYR458767:UYR458904 VIN458767:VIN458904 VSJ458767:VSJ458904 WCF458767:WCF458904 WMB458767:WMB458904 WVX458767:WVX458904 P524303:P524440 JL524303:JL524440 TH524303:TH524440 ADD524303:ADD524440 AMZ524303:AMZ524440 AWV524303:AWV524440 BGR524303:BGR524440 BQN524303:BQN524440 CAJ524303:CAJ524440 CKF524303:CKF524440 CUB524303:CUB524440 DDX524303:DDX524440 DNT524303:DNT524440 DXP524303:DXP524440 EHL524303:EHL524440 ERH524303:ERH524440 FBD524303:FBD524440 FKZ524303:FKZ524440 FUV524303:FUV524440 GER524303:GER524440 GON524303:GON524440 GYJ524303:GYJ524440 HIF524303:HIF524440 HSB524303:HSB524440 IBX524303:IBX524440 ILT524303:ILT524440 IVP524303:IVP524440 JFL524303:JFL524440 JPH524303:JPH524440 JZD524303:JZD524440 KIZ524303:KIZ524440 KSV524303:KSV524440 LCR524303:LCR524440 LMN524303:LMN524440 LWJ524303:LWJ524440 MGF524303:MGF524440 MQB524303:MQB524440 MZX524303:MZX524440 NJT524303:NJT524440 NTP524303:NTP524440 ODL524303:ODL524440 ONH524303:ONH524440 OXD524303:OXD524440 PGZ524303:PGZ524440 PQV524303:PQV524440 QAR524303:QAR524440 QKN524303:QKN524440 QUJ524303:QUJ524440 REF524303:REF524440 ROB524303:ROB524440 RXX524303:RXX524440 SHT524303:SHT524440 SRP524303:SRP524440 TBL524303:TBL524440 TLH524303:TLH524440 TVD524303:TVD524440 UEZ524303:UEZ524440 UOV524303:UOV524440 UYR524303:UYR524440 VIN524303:VIN524440 VSJ524303:VSJ524440 WCF524303:WCF524440 WMB524303:WMB524440 WVX524303:WVX524440 P589839:P589976 JL589839:JL589976 TH589839:TH589976 ADD589839:ADD589976 AMZ589839:AMZ589976 AWV589839:AWV589976 BGR589839:BGR589976 BQN589839:BQN589976 CAJ589839:CAJ589976 CKF589839:CKF589976 CUB589839:CUB589976 DDX589839:DDX589976 DNT589839:DNT589976 DXP589839:DXP589976 EHL589839:EHL589976 ERH589839:ERH589976 FBD589839:FBD589976 FKZ589839:FKZ589976 FUV589839:FUV589976 GER589839:GER589976 GON589839:GON589976 GYJ589839:GYJ589976 HIF589839:HIF589976 HSB589839:HSB589976 IBX589839:IBX589976 ILT589839:ILT589976 IVP589839:IVP589976 JFL589839:JFL589976 JPH589839:JPH589976 JZD589839:JZD589976 KIZ589839:KIZ589976 KSV589839:KSV589976 LCR589839:LCR589976 LMN589839:LMN589976 LWJ589839:LWJ589976 MGF589839:MGF589976 MQB589839:MQB589976 MZX589839:MZX589976 NJT589839:NJT589976 NTP589839:NTP589976 ODL589839:ODL589976 ONH589839:ONH589976 OXD589839:OXD589976 PGZ589839:PGZ589976 PQV589839:PQV589976 QAR589839:QAR589976 QKN589839:QKN589976 QUJ589839:QUJ589976 REF589839:REF589976 ROB589839:ROB589976 RXX589839:RXX589976 SHT589839:SHT589976 SRP589839:SRP589976 TBL589839:TBL589976 TLH589839:TLH589976 TVD589839:TVD589976 UEZ589839:UEZ589976 UOV589839:UOV589976 UYR589839:UYR589976 VIN589839:VIN589976 VSJ589839:VSJ589976 WCF589839:WCF589976 WMB589839:WMB589976 WVX589839:WVX589976 P655375:P655512 JL655375:JL655512 TH655375:TH655512 ADD655375:ADD655512 AMZ655375:AMZ655512 AWV655375:AWV655512 BGR655375:BGR655512 BQN655375:BQN655512 CAJ655375:CAJ655512 CKF655375:CKF655512 CUB655375:CUB655512 DDX655375:DDX655512 DNT655375:DNT655512 DXP655375:DXP655512 EHL655375:EHL655512 ERH655375:ERH655512 FBD655375:FBD655512 FKZ655375:FKZ655512 FUV655375:FUV655512 GER655375:GER655512 GON655375:GON655512 GYJ655375:GYJ655512 HIF655375:HIF655512 HSB655375:HSB655512 IBX655375:IBX655512 ILT655375:ILT655512 IVP655375:IVP655512 JFL655375:JFL655512 JPH655375:JPH655512 JZD655375:JZD655512 KIZ655375:KIZ655512 KSV655375:KSV655512 LCR655375:LCR655512 LMN655375:LMN655512 LWJ655375:LWJ655512 MGF655375:MGF655512 MQB655375:MQB655512 MZX655375:MZX655512 NJT655375:NJT655512 NTP655375:NTP655512 ODL655375:ODL655512 ONH655375:ONH655512 OXD655375:OXD655512 PGZ655375:PGZ655512 PQV655375:PQV655512 QAR655375:QAR655512 QKN655375:QKN655512 QUJ655375:QUJ655512 REF655375:REF655512 ROB655375:ROB655512 RXX655375:RXX655512 SHT655375:SHT655512 SRP655375:SRP655512 TBL655375:TBL655512 TLH655375:TLH655512 TVD655375:TVD655512 UEZ655375:UEZ655512 UOV655375:UOV655512 UYR655375:UYR655512 VIN655375:VIN655512 VSJ655375:VSJ655512 WCF655375:WCF655512 WMB655375:WMB655512 WVX655375:WVX655512 P720911:P721048 JL720911:JL721048 TH720911:TH721048 ADD720911:ADD721048 AMZ720911:AMZ721048 AWV720911:AWV721048 BGR720911:BGR721048 BQN720911:BQN721048 CAJ720911:CAJ721048 CKF720911:CKF721048 CUB720911:CUB721048 DDX720911:DDX721048 DNT720911:DNT721048 DXP720911:DXP721048 EHL720911:EHL721048 ERH720911:ERH721048 FBD720911:FBD721048 FKZ720911:FKZ721048 FUV720911:FUV721048 GER720911:GER721048 GON720911:GON721048 GYJ720911:GYJ721048 HIF720911:HIF721048 HSB720911:HSB721048 IBX720911:IBX721048 ILT720911:ILT721048 IVP720911:IVP721048 JFL720911:JFL721048 JPH720911:JPH721048 JZD720911:JZD721048 KIZ720911:KIZ721048 KSV720911:KSV721048 LCR720911:LCR721048 LMN720911:LMN721048 LWJ720911:LWJ721048 MGF720911:MGF721048 MQB720911:MQB721048 MZX720911:MZX721048 NJT720911:NJT721048 NTP720911:NTP721048 ODL720911:ODL721048 ONH720911:ONH721048 OXD720911:OXD721048 PGZ720911:PGZ721048 PQV720911:PQV721048 QAR720911:QAR721048 QKN720911:QKN721048 QUJ720911:QUJ721048 REF720911:REF721048 ROB720911:ROB721048 RXX720911:RXX721048 SHT720911:SHT721048 SRP720911:SRP721048 TBL720911:TBL721048 TLH720911:TLH721048 TVD720911:TVD721048 UEZ720911:UEZ721048 UOV720911:UOV721048 UYR720911:UYR721048 VIN720911:VIN721048 VSJ720911:VSJ721048 WCF720911:WCF721048 WMB720911:WMB721048 WVX720911:WVX721048 P786447:P786584 JL786447:JL786584 TH786447:TH786584 ADD786447:ADD786584 AMZ786447:AMZ786584 AWV786447:AWV786584 BGR786447:BGR786584 BQN786447:BQN786584 CAJ786447:CAJ786584 CKF786447:CKF786584 CUB786447:CUB786584 DDX786447:DDX786584 DNT786447:DNT786584 DXP786447:DXP786584 EHL786447:EHL786584 ERH786447:ERH786584 FBD786447:FBD786584 FKZ786447:FKZ786584 FUV786447:FUV786584 GER786447:GER786584 GON786447:GON786584 GYJ786447:GYJ786584 HIF786447:HIF786584 HSB786447:HSB786584 IBX786447:IBX786584 ILT786447:ILT786584 IVP786447:IVP786584 JFL786447:JFL786584 JPH786447:JPH786584 JZD786447:JZD786584 KIZ786447:KIZ786584 KSV786447:KSV786584 LCR786447:LCR786584 LMN786447:LMN786584 LWJ786447:LWJ786584 MGF786447:MGF786584 MQB786447:MQB786584 MZX786447:MZX786584 NJT786447:NJT786584 NTP786447:NTP786584 ODL786447:ODL786584 ONH786447:ONH786584 OXD786447:OXD786584 PGZ786447:PGZ786584 PQV786447:PQV786584 QAR786447:QAR786584 QKN786447:QKN786584 QUJ786447:QUJ786584 REF786447:REF786584 ROB786447:ROB786584 RXX786447:RXX786584 SHT786447:SHT786584 SRP786447:SRP786584 TBL786447:TBL786584 TLH786447:TLH786584 TVD786447:TVD786584 UEZ786447:UEZ786584 UOV786447:UOV786584 UYR786447:UYR786584 VIN786447:VIN786584 VSJ786447:VSJ786584 WCF786447:WCF786584 WMB786447:WMB786584 WVX786447:WVX786584 P851983:P852120 JL851983:JL852120 TH851983:TH852120 ADD851983:ADD852120 AMZ851983:AMZ852120 AWV851983:AWV852120 BGR851983:BGR852120 BQN851983:BQN852120 CAJ851983:CAJ852120 CKF851983:CKF852120 CUB851983:CUB852120 DDX851983:DDX852120 DNT851983:DNT852120 DXP851983:DXP852120 EHL851983:EHL852120 ERH851983:ERH852120 FBD851983:FBD852120 FKZ851983:FKZ852120 FUV851983:FUV852120 GER851983:GER852120 GON851983:GON852120 GYJ851983:GYJ852120 HIF851983:HIF852120 HSB851983:HSB852120 IBX851983:IBX852120 ILT851983:ILT852120 IVP851983:IVP852120 JFL851983:JFL852120 JPH851983:JPH852120 JZD851983:JZD852120 KIZ851983:KIZ852120 KSV851983:KSV852120 LCR851983:LCR852120 LMN851983:LMN852120 LWJ851983:LWJ852120 MGF851983:MGF852120 MQB851983:MQB852120 MZX851983:MZX852120 NJT851983:NJT852120 NTP851983:NTP852120 ODL851983:ODL852120 ONH851983:ONH852120 OXD851983:OXD852120 PGZ851983:PGZ852120 PQV851983:PQV852120 QAR851983:QAR852120 QKN851983:QKN852120 QUJ851983:QUJ852120 REF851983:REF852120 ROB851983:ROB852120 RXX851983:RXX852120 SHT851983:SHT852120 SRP851983:SRP852120 TBL851983:TBL852120 TLH851983:TLH852120 TVD851983:TVD852120 UEZ851983:UEZ852120 UOV851983:UOV852120 UYR851983:UYR852120 VIN851983:VIN852120 VSJ851983:VSJ852120 WCF851983:WCF852120 WMB851983:WMB852120 WVX851983:WVX852120 P917519:P917656 JL917519:JL917656 TH917519:TH917656 ADD917519:ADD917656 AMZ917519:AMZ917656 AWV917519:AWV917656 BGR917519:BGR917656 BQN917519:BQN917656 CAJ917519:CAJ917656 CKF917519:CKF917656 CUB917519:CUB917656 DDX917519:DDX917656 DNT917519:DNT917656 DXP917519:DXP917656 EHL917519:EHL917656 ERH917519:ERH917656 FBD917519:FBD917656 FKZ917519:FKZ917656 FUV917519:FUV917656 GER917519:GER917656 GON917519:GON917656 GYJ917519:GYJ917656 HIF917519:HIF917656 HSB917519:HSB917656 IBX917519:IBX917656 ILT917519:ILT917656 IVP917519:IVP917656 JFL917519:JFL917656 JPH917519:JPH917656 JZD917519:JZD917656 KIZ917519:KIZ917656 KSV917519:KSV917656 LCR917519:LCR917656 LMN917519:LMN917656 LWJ917519:LWJ917656 MGF917519:MGF917656 MQB917519:MQB917656 MZX917519:MZX917656 NJT917519:NJT917656 NTP917519:NTP917656 ODL917519:ODL917656 ONH917519:ONH917656 OXD917519:OXD917656 PGZ917519:PGZ917656 PQV917519:PQV917656 QAR917519:QAR917656 QKN917519:QKN917656 QUJ917519:QUJ917656 REF917519:REF917656 ROB917519:ROB917656 RXX917519:RXX917656 SHT917519:SHT917656 SRP917519:SRP917656 TBL917519:TBL917656 TLH917519:TLH917656 TVD917519:TVD917656 UEZ917519:UEZ917656 UOV917519:UOV917656 UYR917519:UYR917656 VIN917519:VIN917656 VSJ917519:VSJ917656 WCF917519:WCF917656 WMB917519:WMB917656 WVX917519:WVX917656 P983055:P983192 JL983055:JL983192 TH983055:TH983192 ADD983055:ADD983192 AMZ983055:AMZ983192 AWV983055:AWV983192 BGR983055:BGR983192 BQN983055:BQN983192 CAJ983055:CAJ983192 CKF983055:CKF983192 CUB983055:CUB983192 DDX983055:DDX983192 DNT983055:DNT983192 DXP983055:DXP983192 EHL983055:EHL983192 ERH983055:ERH983192 FBD983055:FBD983192 FKZ983055:FKZ983192 FUV983055:FUV983192 GER983055:GER983192 GON983055:GON983192 GYJ983055:GYJ983192 HIF983055:HIF983192 HSB983055:HSB983192 IBX983055:IBX983192 ILT983055:ILT983192 IVP983055:IVP983192 JFL983055:JFL983192 JPH983055:JPH983192 JZD983055:JZD983192 KIZ983055:KIZ983192 KSV983055:KSV983192 LCR983055:LCR983192 LMN983055:LMN983192 LWJ983055:LWJ983192 MGF983055:MGF983192 MQB983055:MQB983192 MZX983055:MZX983192 NJT983055:NJT983192 NTP983055:NTP983192 ODL983055:ODL983192 ONH983055:ONH983192 OXD983055:OXD983192 PGZ983055:PGZ983192 PQV983055:PQV983192 QAR983055:QAR983192 QKN983055:QKN983192 QUJ983055:QUJ983192 REF983055:REF983192 ROB983055:ROB983192 RXX983055:RXX983192 SHT983055:SHT983192 SRP983055:SRP983192 TBL983055:TBL983192 TLH983055:TLH983192 TVD983055:TVD983192 UEZ983055:UEZ983192 UOV983055:UOV983192 UYR983055:UYR983192 VIN983055:VIN983192 VSJ983055:VSJ983192 WCF983055:WCF983192 WMB983055:WMB983192 P15:P152">
      <formula1>$A$214:$A$221</formula1>
    </dataValidation>
    <dataValidation type="list" allowBlank="1" showInputMessage="1" showErrorMessage="1" prompt="Utilizar para el servicio 09 las opciones a) Educativos, b) Culturales o c) Deportivos.  Para el  31: a) Centros culturales, b) Centros enseñanza, c) Centros Salud, d) Centros deport y de recreación, e) Asociac de desarrollo, f) Situac desgracia g) Otros" sqref="P153:Q153 JL153:JM153 TH153:TI153 ADD153:ADE153 AMZ153:ANA153 AWV153:AWW153 BGR153:BGS153 BQN153:BQO153 CAJ153:CAK153 CKF153:CKG153 CUB153:CUC153 DDX153:DDY153 DNT153:DNU153 DXP153:DXQ153 EHL153:EHM153 ERH153:ERI153 FBD153:FBE153 FKZ153:FLA153 FUV153:FUW153 GER153:GES153 GON153:GOO153 GYJ153:GYK153 HIF153:HIG153 HSB153:HSC153 IBX153:IBY153 ILT153:ILU153 IVP153:IVQ153 JFL153:JFM153 JPH153:JPI153 JZD153:JZE153 KIZ153:KJA153 KSV153:KSW153 LCR153:LCS153 LMN153:LMO153 LWJ153:LWK153 MGF153:MGG153 MQB153:MQC153 MZX153:MZY153 NJT153:NJU153 NTP153:NTQ153 ODL153:ODM153 ONH153:ONI153 OXD153:OXE153 PGZ153:PHA153 PQV153:PQW153 QAR153:QAS153 QKN153:QKO153 QUJ153:QUK153 REF153:REG153 ROB153:ROC153 RXX153:RXY153 SHT153:SHU153 SRP153:SRQ153 TBL153:TBM153 TLH153:TLI153 TVD153:TVE153 UEZ153:UFA153 UOV153:UOW153 UYR153:UYS153 VIN153:VIO153 VSJ153:VSK153 WCF153:WCG153 WMB153:WMC153 WVX153:WVY153 P65689:Q65689 JL65689:JM65689 TH65689:TI65689 ADD65689:ADE65689 AMZ65689:ANA65689 AWV65689:AWW65689 BGR65689:BGS65689 BQN65689:BQO65689 CAJ65689:CAK65689 CKF65689:CKG65689 CUB65689:CUC65689 DDX65689:DDY65689 DNT65689:DNU65689 DXP65689:DXQ65689 EHL65689:EHM65689 ERH65689:ERI65689 FBD65689:FBE65689 FKZ65689:FLA65689 FUV65689:FUW65689 GER65689:GES65689 GON65689:GOO65689 GYJ65689:GYK65689 HIF65689:HIG65689 HSB65689:HSC65689 IBX65689:IBY65689 ILT65689:ILU65689 IVP65689:IVQ65689 JFL65689:JFM65689 JPH65689:JPI65689 JZD65689:JZE65689 KIZ65689:KJA65689 KSV65689:KSW65689 LCR65689:LCS65689 LMN65689:LMO65689 LWJ65689:LWK65689 MGF65689:MGG65689 MQB65689:MQC65689 MZX65689:MZY65689 NJT65689:NJU65689 NTP65689:NTQ65689 ODL65689:ODM65689 ONH65689:ONI65689 OXD65689:OXE65689 PGZ65689:PHA65689 PQV65689:PQW65689 QAR65689:QAS65689 QKN65689:QKO65689 QUJ65689:QUK65689 REF65689:REG65689 ROB65689:ROC65689 RXX65689:RXY65689 SHT65689:SHU65689 SRP65689:SRQ65689 TBL65689:TBM65689 TLH65689:TLI65689 TVD65689:TVE65689 UEZ65689:UFA65689 UOV65689:UOW65689 UYR65689:UYS65689 VIN65689:VIO65689 VSJ65689:VSK65689 WCF65689:WCG65689 WMB65689:WMC65689 WVX65689:WVY65689 P131225:Q131225 JL131225:JM131225 TH131225:TI131225 ADD131225:ADE131225 AMZ131225:ANA131225 AWV131225:AWW131225 BGR131225:BGS131225 BQN131225:BQO131225 CAJ131225:CAK131225 CKF131225:CKG131225 CUB131225:CUC131225 DDX131225:DDY131225 DNT131225:DNU131225 DXP131225:DXQ131225 EHL131225:EHM131225 ERH131225:ERI131225 FBD131225:FBE131225 FKZ131225:FLA131225 FUV131225:FUW131225 GER131225:GES131225 GON131225:GOO131225 GYJ131225:GYK131225 HIF131225:HIG131225 HSB131225:HSC131225 IBX131225:IBY131225 ILT131225:ILU131225 IVP131225:IVQ131225 JFL131225:JFM131225 JPH131225:JPI131225 JZD131225:JZE131225 KIZ131225:KJA131225 KSV131225:KSW131225 LCR131225:LCS131225 LMN131225:LMO131225 LWJ131225:LWK131225 MGF131225:MGG131225 MQB131225:MQC131225 MZX131225:MZY131225 NJT131225:NJU131225 NTP131225:NTQ131225 ODL131225:ODM131225 ONH131225:ONI131225 OXD131225:OXE131225 PGZ131225:PHA131225 PQV131225:PQW131225 QAR131225:QAS131225 QKN131225:QKO131225 QUJ131225:QUK131225 REF131225:REG131225 ROB131225:ROC131225 RXX131225:RXY131225 SHT131225:SHU131225 SRP131225:SRQ131225 TBL131225:TBM131225 TLH131225:TLI131225 TVD131225:TVE131225 UEZ131225:UFA131225 UOV131225:UOW131225 UYR131225:UYS131225 VIN131225:VIO131225 VSJ131225:VSK131225 WCF131225:WCG131225 WMB131225:WMC131225 WVX131225:WVY131225 P196761:Q196761 JL196761:JM196761 TH196761:TI196761 ADD196761:ADE196761 AMZ196761:ANA196761 AWV196761:AWW196761 BGR196761:BGS196761 BQN196761:BQO196761 CAJ196761:CAK196761 CKF196761:CKG196761 CUB196761:CUC196761 DDX196761:DDY196761 DNT196761:DNU196761 DXP196761:DXQ196761 EHL196761:EHM196761 ERH196761:ERI196761 FBD196761:FBE196761 FKZ196761:FLA196761 FUV196761:FUW196761 GER196761:GES196761 GON196761:GOO196761 GYJ196761:GYK196761 HIF196761:HIG196761 HSB196761:HSC196761 IBX196761:IBY196761 ILT196761:ILU196761 IVP196761:IVQ196761 JFL196761:JFM196761 JPH196761:JPI196761 JZD196761:JZE196761 KIZ196761:KJA196761 KSV196761:KSW196761 LCR196761:LCS196761 LMN196761:LMO196761 LWJ196761:LWK196761 MGF196761:MGG196761 MQB196761:MQC196761 MZX196761:MZY196761 NJT196761:NJU196761 NTP196761:NTQ196761 ODL196761:ODM196761 ONH196761:ONI196761 OXD196761:OXE196761 PGZ196761:PHA196761 PQV196761:PQW196761 QAR196761:QAS196761 QKN196761:QKO196761 QUJ196761:QUK196761 REF196761:REG196761 ROB196761:ROC196761 RXX196761:RXY196761 SHT196761:SHU196761 SRP196761:SRQ196761 TBL196761:TBM196761 TLH196761:TLI196761 TVD196761:TVE196761 UEZ196761:UFA196761 UOV196761:UOW196761 UYR196761:UYS196761 VIN196761:VIO196761 VSJ196761:VSK196761 WCF196761:WCG196761 WMB196761:WMC196761 WVX196761:WVY196761 P262297:Q262297 JL262297:JM262297 TH262297:TI262297 ADD262297:ADE262297 AMZ262297:ANA262297 AWV262297:AWW262297 BGR262297:BGS262297 BQN262297:BQO262297 CAJ262297:CAK262297 CKF262297:CKG262297 CUB262297:CUC262297 DDX262297:DDY262297 DNT262297:DNU262297 DXP262297:DXQ262297 EHL262297:EHM262297 ERH262297:ERI262297 FBD262297:FBE262297 FKZ262297:FLA262297 FUV262297:FUW262297 GER262297:GES262297 GON262297:GOO262297 GYJ262297:GYK262297 HIF262297:HIG262297 HSB262297:HSC262297 IBX262297:IBY262297 ILT262297:ILU262297 IVP262297:IVQ262297 JFL262297:JFM262297 JPH262297:JPI262297 JZD262297:JZE262297 KIZ262297:KJA262297 KSV262297:KSW262297 LCR262297:LCS262297 LMN262297:LMO262297 LWJ262297:LWK262297 MGF262297:MGG262297 MQB262297:MQC262297 MZX262297:MZY262297 NJT262297:NJU262297 NTP262297:NTQ262297 ODL262297:ODM262297 ONH262297:ONI262297 OXD262297:OXE262297 PGZ262297:PHA262297 PQV262297:PQW262297 QAR262297:QAS262297 QKN262297:QKO262297 QUJ262297:QUK262297 REF262297:REG262297 ROB262297:ROC262297 RXX262297:RXY262297 SHT262297:SHU262297 SRP262297:SRQ262297 TBL262297:TBM262297 TLH262297:TLI262297 TVD262297:TVE262297 UEZ262297:UFA262297 UOV262297:UOW262297 UYR262297:UYS262297 VIN262297:VIO262297 VSJ262297:VSK262297 WCF262297:WCG262297 WMB262297:WMC262297 WVX262297:WVY262297 P327833:Q327833 JL327833:JM327833 TH327833:TI327833 ADD327833:ADE327833 AMZ327833:ANA327833 AWV327833:AWW327833 BGR327833:BGS327833 BQN327833:BQO327833 CAJ327833:CAK327833 CKF327833:CKG327833 CUB327833:CUC327833 DDX327833:DDY327833 DNT327833:DNU327833 DXP327833:DXQ327833 EHL327833:EHM327833 ERH327833:ERI327833 FBD327833:FBE327833 FKZ327833:FLA327833 FUV327833:FUW327833 GER327833:GES327833 GON327833:GOO327833 GYJ327833:GYK327833 HIF327833:HIG327833 HSB327833:HSC327833 IBX327833:IBY327833 ILT327833:ILU327833 IVP327833:IVQ327833 JFL327833:JFM327833 JPH327833:JPI327833 JZD327833:JZE327833 KIZ327833:KJA327833 KSV327833:KSW327833 LCR327833:LCS327833 LMN327833:LMO327833 LWJ327833:LWK327833 MGF327833:MGG327833 MQB327833:MQC327833 MZX327833:MZY327833 NJT327833:NJU327833 NTP327833:NTQ327833 ODL327833:ODM327833 ONH327833:ONI327833 OXD327833:OXE327833 PGZ327833:PHA327833 PQV327833:PQW327833 QAR327833:QAS327833 QKN327833:QKO327833 QUJ327833:QUK327833 REF327833:REG327833 ROB327833:ROC327833 RXX327833:RXY327833 SHT327833:SHU327833 SRP327833:SRQ327833 TBL327833:TBM327833 TLH327833:TLI327833 TVD327833:TVE327833 UEZ327833:UFA327833 UOV327833:UOW327833 UYR327833:UYS327833 VIN327833:VIO327833 VSJ327833:VSK327833 WCF327833:WCG327833 WMB327833:WMC327833 WVX327833:WVY327833 P393369:Q393369 JL393369:JM393369 TH393369:TI393369 ADD393369:ADE393369 AMZ393369:ANA393369 AWV393369:AWW393369 BGR393369:BGS393369 BQN393369:BQO393369 CAJ393369:CAK393369 CKF393369:CKG393369 CUB393369:CUC393369 DDX393369:DDY393369 DNT393369:DNU393369 DXP393369:DXQ393369 EHL393369:EHM393369 ERH393369:ERI393369 FBD393369:FBE393369 FKZ393369:FLA393369 FUV393369:FUW393369 GER393369:GES393369 GON393369:GOO393369 GYJ393369:GYK393369 HIF393369:HIG393369 HSB393369:HSC393369 IBX393369:IBY393369 ILT393369:ILU393369 IVP393369:IVQ393369 JFL393369:JFM393369 JPH393369:JPI393369 JZD393369:JZE393369 KIZ393369:KJA393369 KSV393369:KSW393369 LCR393369:LCS393369 LMN393369:LMO393369 LWJ393369:LWK393369 MGF393369:MGG393369 MQB393369:MQC393369 MZX393369:MZY393369 NJT393369:NJU393369 NTP393369:NTQ393369 ODL393369:ODM393369 ONH393369:ONI393369 OXD393369:OXE393369 PGZ393369:PHA393369 PQV393369:PQW393369 QAR393369:QAS393369 QKN393369:QKO393369 QUJ393369:QUK393369 REF393369:REG393369 ROB393369:ROC393369 RXX393369:RXY393369 SHT393369:SHU393369 SRP393369:SRQ393369 TBL393369:TBM393369 TLH393369:TLI393369 TVD393369:TVE393369 UEZ393369:UFA393369 UOV393369:UOW393369 UYR393369:UYS393369 VIN393369:VIO393369 VSJ393369:VSK393369 WCF393369:WCG393369 WMB393369:WMC393369 WVX393369:WVY393369 P458905:Q458905 JL458905:JM458905 TH458905:TI458905 ADD458905:ADE458905 AMZ458905:ANA458905 AWV458905:AWW458905 BGR458905:BGS458905 BQN458905:BQO458905 CAJ458905:CAK458905 CKF458905:CKG458905 CUB458905:CUC458905 DDX458905:DDY458905 DNT458905:DNU458905 DXP458905:DXQ458905 EHL458905:EHM458905 ERH458905:ERI458905 FBD458905:FBE458905 FKZ458905:FLA458905 FUV458905:FUW458905 GER458905:GES458905 GON458905:GOO458905 GYJ458905:GYK458905 HIF458905:HIG458905 HSB458905:HSC458905 IBX458905:IBY458905 ILT458905:ILU458905 IVP458905:IVQ458905 JFL458905:JFM458905 JPH458905:JPI458905 JZD458905:JZE458905 KIZ458905:KJA458905 KSV458905:KSW458905 LCR458905:LCS458905 LMN458905:LMO458905 LWJ458905:LWK458905 MGF458905:MGG458905 MQB458905:MQC458905 MZX458905:MZY458905 NJT458905:NJU458905 NTP458905:NTQ458905 ODL458905:ODM458905 ONH458905:ONI458905 OXD458905:OXE458905 PGZ458905:PHA458905 PQV458905:PQW458905 QAR458905:QAS458905 QKN458905:QKO458905 QUJ458905:QUK458905 REF458905:REG458905 ROB458905:ROC458905 RXX458905:RXY458905 SHT458905:SHU458905 SRP458905:SRQ458905 TBL458905:TBM458905 TLH458905:TLI458905 TVD458905:TVE458905 UEZ458905:UFA458905 UOV458905:UOW458905 UYR458905:UYS458905 VIN458905:VIO458905 VSJ458905:VSK458905 WCF458905:WCG458905 WMB458905:WMC458905 WVX458905:WVY458905 P524441:Q524441 JL524441:JM524441 TH524441:TI524441 ADD524441:ADE524441 AMZ524441:ANA524441 AWV524441:AWW524441 BGR524441:BGS524441 BQN524441:BQO524441 CAJ524441:CAK524441 CKF524441:CKG524441 CUB524441:CUC524441 DDX524441:DDY524441 DNT524441:DNU524441 DXP524441:DXQ524441 EHL524441:EHM524441 ERH524441:ERI524441 FBD524441:FBE524441 FKZ524441:FLA524441 FUV524441:FUW524441 GER524441:GES524441 GON524441:GOO524441 GYJ524441:GYK524441 HIF524441:HIG524441 HSB524441:HSC524441 IBX524441:IBY524441 ILT524441:ILU524441 IVP524441:IVQ524441 JFL524441:JFM524441 JPH524441:JPI524441 JZD524441:JZE524441 KIZ524441:KJA524441 KSV524441:KSW524441 LCR524441:LCS524441 LMN524441:LMO524441 LWJ524441:LWK524441 MGF524441:MGG524441 MQB524441:MQC524441 MZX524441:MZY524441 NJT524441:NJU524441 NTP524441:NTQ524441 ODL524441:ODM524441 ONH524441:ONI524441 OXD524441:OXE524441 PGZ524441:PHA524441 PQV524441:PQW524441 QAR524441:QAS524441 QKN524441:QKO524441 QUJ524441:QUK524441 REF524441:REG524441 ROB524441:ROC524441 RXX524441:RXY524441 SHT524441:SHU524441 SRP524441:SRQ524441 TBL524441:TBM524441 TLH524441:TLI524441 TVD524441:TVE524441 UEZ524441:UFA524441 UOV524441:UOW524441 UYR524441:UYS524441 VIN524441:VIO524441 VSJ524441:VSK524441 WCF524441:WCG524441 WMB524441:WMC524441 WVX524441:WVY524441 P589977:Q589977 JL589977:JM589977 TH589977:TI589977 ADD589977:ADE589977 AMZ589977:ANA589977 AWV589977:AWW589977 BGR589977:BGS589977 BQN589977:BQO589977 CAJ589977:CAK589977 CKF589977:CKG589977 CUB589977:CUC589977 DDX589977:DDY589977 DNT589977:DNU589977 DXP589977:DXQ589977 EHL589977:EHM589977 ERH589977:ERI589977 FBD589977:FBE589977 FKZ589977:FLA589977 FUV589977:FUW589977 GER589977:GES589977 GON589977:GOO589977 GYJ589977:GYK589977 HIF589977:HIG589977 HSB589977:HSC589977 IBX589977:IBY589977 ILT589977:ILU589977 IVP589977:IVQ589977 JFL589977:JFM589977 JPH589977:JPI589977 JZD589977:JZE589977 KIZ589977:KJA589977 KSV589977:KSW589977 LCR589977:LCS589977 LMN589977:LMO589977 LWJ589977:LWK589977 MGF589977:MGG589977 MQB589977:MQC589977 MZX589977:MZY589977 NJT589977:NJU589977 NTP589977:NTQ589977 ODL589977:ODM589977 ONH589977:ONI589977 OXD589977:OXE589977 PGZ589977:PHA589977 PQV589977:PQW589977 QAR589977:QAS589977 QKN589977:QKO589977 QUJ589977:QUK589977 REF589977:REG589977 ROB589977:ROC589977 RXX589977:RXY589977 SHT589977:SHU589977 SRP589977:SRQ589977 TBL589977:TBM589977 TLH589977:TLI589977 TVD589977:TVE589977 UEZ589977:UFA589977 UOV589977:UOW589977 UYR589977:UYS589977 VIN589977:VIO589977 VSJ589977:VSK589977 WCF589977:WCG589977 WMB589977:WMC589977 WVX589977:WVY589977 P655513:Q655513 JL655513:JM655513 TH655513:TI655513 ADD655513:ADE655513 AMZ655513:ANA655513 AWV655513:AWW655513 BGR655513:BGS655513 BQN655513:BQO655513 CAJ655513:CAK655513 CKF655513:CKG655513 CUB655513:CUC655513 DDX655513:DDY655513 DNT655513:DNU655513 DXP655513:DXQ655513 EHL655513:EHM655513 ERH655513:ERI655513 FBD655513:FBE655513 FKZ655513:FLA655513 FUV655513:FUW655513 GER655513:GES655513 GON655513:GOO655513 GYJ655513:GYK655513 HIF655513:HIG655513 HSB655513:HSC655513 IBX655513:IBY655513 ILT655513:ILU655513 IVP655513:IVQ655513 JFL655513:JFM655513 JPH655513:JPI655513 JZD655513:JZE655513 KIZ655513:KJA655513 KSV655513:KSW655513 LCR655513:LCS655513 LMN655513:LMO655513 LWJ655513:LWK655513 MGF655513:MGG655513 MQB655513:MQC655513 MZX655513:MZY655513 NJT655513:NJU655513 NTP655513:NTQ655513 ODL655513:ODM655513 ONH655513:ONI655513 OXD655513:OXE655513 PGZ655513:PHA655513 PQV655513:PQW655513 QAR655513:QAS655513 QKN655513:QKO655513 QUJ655513:QUK655513 REF655513:REG655513 ROB655513:ROC655513 RXX655513:RXY655513 SHT655513:SHU655513 SRP655513:SRQ655513 TBL655513:TBM655513 TLH655513:TLI655513 TVD655513:TVE655513 UEZ655513:UFA655513 UOV655513:UOW655513 UYR655513:UYS655513 VIN655513:VIO655513 VSJ655513:VSK655513 WCF655513:WCG655513 WMB655513:WMC655513 WVX655513:WVY655513 P721049:Q721049 JL721049:JM721049 TH721049:TI721049 ADD721049:ADE721049 AMZ721049:ANA721049 AWV721049:AWW721049 BGR721049:BGS721049 BQN721049:BQO721049 CAJ721049:CAK721049 CKF721049:CKG721049 CUB721049:CUC721049 DDX721049:DDY721049 DNT721049:DNU721049 DXP721049:DXQ721049 EHL721049:EHM721049 ERH721049:ERI721049 FBD721049:FBE721049 FKZ721049:FLA721049 FUV721049:FUW721049 GER721049:GES721049 GON721049:GOO721049 GYJ721049:GYK721049 HIF721049:HIG721049 HSB721049:HSC721049 IBX721049:IBY721049 ILT721049:ILU721049 IVP721049:IVQ721049 JFL721049:JFM721049 JPH721049:JPI721049 JZD721049:JZE721049 KIZ721049:KJA721049 KSV721049:KSW721049 LCR721049:LCS721049 LMN721049:LMO721049 LWJ721049:LWK721049 MGF721049:MGG721049 MQB721049:MQC721049 MZX721049:MZY721049 NJT721049:NJU721049 NTP721049:NTQ721049 ODL721049:ODM721049 ONH721049:ONI721049 OXD721049:OXE721049 PGZ721049:PHA721049 PQV721049:PQW721049 QAR721049:QAS721049 QKN721049:QKO721049 QUJ721049:QUK721049 REF721049:REG721049 ROB721049:ROC721049 RXX721049:RXY721049 SHT721049:SHU721049 SRP721049:SRQ721049 TBL721049:TBM721049 TLH721049:TLI721049 TVD721049:TVE721049 UEZ721049:UFA721049 UOV721049:UOW721049 UYR721049:UYS721049 VIN721049:VIO721049 VSJ721049:VSK721049 WCF721049:WCG721049 WMB721049:WMC721049 WVX721049:WVY721049 P786585:Q786585 JL786585:JM786585 TH786585:TI786585 ADD786585:ADE786585 AMZ786585:ANA786585 AWV786585:AWW786585 BGR786585:BGS786585 BQN786585:BQO786585 CAJ786585:CAK786585 CKF786585:CKG786585 CUB786585:CUC786585 DDX786585:DDY786585 DNT786585:DNU786585 DXP786585:DXQ786585 EHL786585:EHM786585 ERH786585:ERI786585 FBD786585:FBE786585 FKZ786585:FLA786585 FUV786585:FUW786585 GER786585:GES786585 GON786585:GOO786585 GYJ786585:GYK786585 HIF786585:HIG786585 HSB786585:HSC786585 IBX786585:IBY786585 ILT786585:ILU786585 IVP786585:IVQ786585 JFL786585:JFM786585 JPH786585:JPI786585 JZD786585:JZE786585 KIZ786585:KJA786585 KSV786585:KSW786585 LCR786585:LCS786585 LMN786585:LMO786585 LWJ786585:LWK786585 MGF786585:MGG786585 MQB786585:MQC786585 MZX786585:MZY786585 NJT786585:NJU786585 NTP786585:NTQ786585 ODL786585:ODM786585 ONH786585:ONI786585 OXD786585:OXE786585 PGZ786585:PHA786585 PQV786585:PQW786585 QAR786585:QAS786585 QKN786585:QKO786585 QUJ786585:QUK786585 REF786585:REG786585 ROB786585:ROC786585 RXX786585:RXY786585 SHT786585:SHU786585 SRP786585:SRQ786585 TBL786585:TBM786585 TLH786585:TLI786585 TVD786585:TVE786585 UEZ786585:UFA786585 UOV786585:UOW786585 UYR786585:UYS786585 VIN786585:VIO786585 VSJ786585:VSK786585 WCF786585:WCG786585 WMB786585:WMC786585 WVX786585:WVY786585 P852121:Q852121 JL852121:JM852121 TH852121:TI852121 ADD852121:ADE852121 AMZ852121:ANA852121 AWV852121:AWW852121 BGR852121:BGS852121 BQN852121:BQO852121 CAJ852121:CAK852121 CKF852121:CKG852121 CUB852121:CUC852121 DDX852121:DDY852121 DNT852121:DNU852121 DXP852121:DXQ852121 EHL852121:EHM852121 ERH852121:ERI852121 FBD852121:FBE852121 FKZ852121:FLA852121 FUV852121:FUW852121 GER852121:GES852121 GON852121:GOO852121 GYJ852121:GYK852121 HIF852121:HIG852121 HSB852121:HSC852121 IBX852121:IBY852121 ILT852121:ILU852121 IVP852121:IVQ852121 JFL852121:JFM852121 JPH852121:JPI852121 JZD852121:JZE852121 KIZ852121:KJA852121 KSV852121:KSW852121 LCR852121:LCS852121 LMN852121:LMO852121 LWJ852121:LWK852121 MGF852121:MGG852121 MQB852121:MQC852121 MZX852121:MZY852121 NJT852121:NJU852121 NTP852121:NTQ852121 ODL852121:ODM852121 ONH852121:ONI852121 OXD852121:OXE852121 PGZ852121:PHA852121 PQV852121:PQW852121 QAR852121:QAS852121 QKN852121:QKO852121 QUJ852121:QUK852121 REF852121:REG852121 ROB852121:ROC852121 RXX852121:RXY852121 SHT852121:SHU852121 SRP852121:SRQ852121 TBL852121:TBM852121 TLH852121:TLI852121 TVD852121:TVE852121 UEZ852121:UFA852121 UOV852121:UOW852121 UYR852121:UYS852121 VIN852121:VIO852121 VSJ852121:VSK852121 WCF852121:WCG852121 WMB852121:WMC852121 WVX852121:WVY852121 P917657:Q917657 JL917657:JM917657 TH917657:TI917657 ADD917657:ADE917657 AMZ917657:ANA917657 AWV917657:AWW917657 BGR917657:BGS917657 BQN917657:BQO917657 CAJ917657:CAK917657 CKF917657:CKG917657 CUB917657:CUC917657 DDX917657:DDY917657 DNT917657:DNU917657 DXP917657:DXQ917657 EHL917657:EHM917657 ERH917657:ERI917657 FBD917657:FBE917657 FKZ917657:FLA917657 FUV917657:FUW917657 GER917657:GES917657 GON917657:GOO917657 GYJ917657:GYK917657 HIF917657:HIG917657 HSB917657:HSC917657 IBX917657:IBY917657 ILT917657:ILU917657 IVP917657:IVQ917657 JFL917657:JFM917657 JPH917657:JPI917657 JZD917657:JZE917657 KIZ917657:KJA917657 KSV917657:KSW917657 LCR917657:LCS917657 LMN917657:LMO917657 LWJ917657:LWK917657 MGF917657:MGG917657 MQB917657:MQC917657 MZX917657:MZY917657 NJT917657:NJU917657 NTP917657:NTQ917657 ODL917657:ODM917657 ONH917657:ONI917657 OXD917657:OXE917657 PGZ917657:PHA917657 PQV917657:PQW917657 QAR917657:QAS917657 QKN917657:QKO917657 QUJ917657:QUK917657 REF917657:REG917657 ROB917657:ROC917657 RXX917657:RXY917657 SHT917657:SHU917657 SRP917657:SRQ917657 TBL917657:TBM917657 TLH917657:TLI917657 TVD917657:TVE917657 UEZ917657:UFA917657 UOV917657:UOW917657 UYR917657:UYS917657 VIN917657:VIO917657 VSJ917657:VSK917657 WCF917657:WCG917657 WMB917657:WMC917657 WVX917657:WVY917657 P983193:Q983193 JL983193:JM983193 TH983193:TI983193 ADD983193:ADE983193 AMZ983193:ANA983193 AWV983193:AWW983193 BGR983193:BGS983193 BQN983193:BQO983193 CAJ983193:CAK983193 CKF983193:CKG983193 CUB983193:CUC983193 DDX983193:DDY983193 DNT983193:DNU983193 DXP983193:DXQ983193 EHL983193:EHM983193 ERH983193:ERI983193 FBD983193:FBE983193 FKZ983193:FLA983193 FUV983193:FUW983193 GER983193:GES983193 GON983193:GOO983193 GYJ983193:GYK983193 HIF983193:HIG983193 HSB983193:HSC983193 IBX983193:IBY983193 ILT983193:ILU983193 IVP983193:IVQ983193 JFL983193:JFM983193 JPH983193:JPI983193 JZD983193:JZE983193 KIZ983193:KJA983193 KSV983193:KSW983193 LCR983193:LCS983193 LMN983193:LMO983193 LWJ983193:LWK983193 MGF983193:MGG983193 MQB983193:MQC983193 MZX983193:MZY983193 NJT983193:NJU983193 NTP983193:NTQ983193 ODL983193:ODM983193 ONH983193:ONI983193 OXD983193:OXE983193 PGZ983193:PHA983193 PQV983193:PQW983193 QAR983193:QAS983193 QKN983193:QKO983193 QUJ983193:QUK983193 REF983193:REG983193 ROB983193:ROC983193 RXX983193:RXY983193 SHT983193:SHU983193 SRP983193:SRQ983193 TBL983193:TBM983193 TLH983193:TLI983193 TVD983193:TVE983193 UEZ983193:UFA983193 UOV983193:UOW983193 UYR983193:UYS983193 VIN983193:VIO983193 VSJ983193:VSK983193 WCF983193:WCG983193 WMB983193:WMC983193 WVX983193:WVY983193"/>
    <dataValidation type="list" allowBlank="1" showInputMessage="1" showErrorMessage="1" error="Tiene que seleccionar el área estratégica con la que se vincula el objetivo y la meta que se formula, según datos incorporados en la hoja &quot;Marco General&quot;." prompt="Seleccione un área estratégica. No dejar en blanco o en &quot;0,0&quot; estos espacios." sqref="WVI983055:WVI983192 IW15:IW152 SS15:SS152 ACO15:ACO152 AMK15:AMK152 AWG15:AWG152 BGC15:BGC152 BPY15:BPY152 BZU15:BZU152 CJQ15:CJQ152 CTM15:CTM152 DDI15:DDI152 DNE15:DNE152 DXA15:DXA152 EGW15:EGW152 EQS15:EQS152 FAO15:FAO152 FKK15:FKK152 FUG15:FUG152 GEC15:GEC152 GNY15:GNY152 GXU15:GXU152 HHQ15:HHQ152 HRM15:HRM152 IBI15:IBI152 ILE15:ILE152 IVA15:IVA152 JEW15:JEW152 JOS15:JOS152 JYO15:JYO152 KIK15:KIK152 KSG15:KSG152 LCC15:LCC152 LLY15:LLY152 LVU15:LVU152 MFQ15:MFQ152 MPM15:MPM152 MZI15:MZI152 NJE15:NJE152 NTA15:NTA152 OCW15:OCW152 OMS15:OMS152 OWO15:OWO152 PGK15:PGK152 PQG15:PQG152 QAC15:QAC152 QJY15:QJY152 QTU15:QTU152 RDQ15:RDQ152 RNM15:RNM152 RXI15:RXI152 SHE15:SHE152 SRA15:SRA152 TAW15:TAW152 TKS15:TKS152 TUO15:TUO152 UEK15:UEK152 UOG15:UOG152 UYC15:UYC152 VHY15:VHY152 VRU15:VRU152 WBQ15:WBQ152 WLM15:WLM152 WVI15:WVI152 A65551:A65688 IW65551:IW65688 SS65551:SS65688 ACO65551:ACO65688 AMK65551:AMK65688 AWG65551:AWG65688 BGC65551:BGC65688 BPY65551:BPY65688 BZU65551:BZU65688 CJQ65551:CJQ65688 CTM65551:CTM65688 DDI65551:DDI65688 DNE65551:DNE65688 DXA65551:DXA65688 EGW65551:EGW65688 EQS65551:EQS65688 FAO65551:FAO65688 FKK65551:FKK65688 FUG65551:FUG65688 GEC65551:GEC65688 GNY65551:GNY65688 GXU65551:GXU65688 HHQ65551:HHQ65688 HRM65551:HRM65688 IBI65551:IBI65688 ILE65551:ILE65688 IVA65551:IVA65688 JEW65551:JEW65688 JOS65551:JOS65688 JYO65551:JYO65688 KIK65551:KIK65688 KSG65551:KSG65688 LCC65551:LCC65688 LLY65551:LLY65688 LVU65551:LVU65688 MFQ65551:MFQ65688 MPM65551:MPM65688 MZI65551:MZI65688 NJE65551:NJE65688 NTA65551:NTA65688 OCW65551:OCW65688 OMS65551:OMS65688 OWO65551:OWO65688 PGK65551:PGK65688 PQG65551:PQG65688 QAC65551:QAC65688 QJY65551:QJY65688 QTU65551:QTU65688 RDQ65551:RDQ65688 RNM65551:RNM65688 RXI65551:RXI65688 SHE65551:SHE65688 SRA65551:SRA65688 TAW65551:TAW65688 TKS65551:TKS65688 TUO65551:TUO65688 UEK65551:UEK65688 UOG65551:UOG65688 UYC65551:UYC65688 VHY65551:VHY65688 VRU65551:VRU65688 WBQ65551:WBQ65688 WLM65551:WLM65688 WVI65551:WVI65688 A131087:A131224 IW131087:IW131224 SS131087:SS131224 ACO131087:ACO131224 AMK131087:AMK131224 AWG131087:AWG131224 BGC131087:BGC131224 BPY131087:BPY131224 BZU131087:BZU131224 CJQ131087:CJQ131224 CTM131087:CTM131224 DDI131087:DDI131224 DNE131087:DNE131224 DXA131087:DXA131224 EGW131087:EGW131224 EQS131087:EQS131224 FAO131087:FAO131224 FKK131087:FKK131224 FUG131087:FUG131224 GEC131087:GEC131224 GNY131087:GNY131224 GXU131087:GXU131224 HHQ131087:HHQ131224 HRM131087:HRM131224 IBI131087:IBI131224 ILE131087:ILE131224 IVA131087:IVA131224 JEW131087:JEW131224 JOS131087:JOS131224 JYO131087:JYO131224 KIK131087:KIK131224 KSG131087:KSG131224 LCC131087:LCC131224 LLY131087:LLY131224 LVU131087:LVU131224 MFQ131087:MFQ131224 MPM131087:MPM131224 MZI131087:MZI131224 NJE131087:NJE131224 NTA131087:NTA131224 OCW131087:OCW131224 OMS131087:OMS131224 OWO131087:OWO131224 PGK131087:PGK131224 PQG131087:PQG131224 QAC131087:QAC131224 QJY131087:QJY131224 QTU131087:QTU131224 RDQ131087:RDQ131224 RNM131087:RNM131224 RXI131087:RXI131224 SHE131087:SHE131224 SRA131087:SRA131224 TAW131087:TAW131224 TKS131087:TKS131224 TUO131087:TUO131224 UEK131087:UEK131224 UOG131087:UOG131224 UYC131087:UYC131224 VHY131087:VHY131224 VRU131087:VRU131224 WBQ131087:WBQ131224 WLM131087:WLM131224 WVI131087:WVI131224 A196623:A196760 IW196623:IW196760 SS196623:SS196760 ACO196623:ACO196760 AMK196623:AMK196760 AWG196623:AWG196760 BGC196623:BGC196760 BPY196623:BPY196760 BZU196623:BZU196760 CJQ196623:CJQ196760 CTM196623:CTM196760 DDI196623:DDI196760 DNE196623:DNE196760 DXA196623:DXA196760 EGW196623:EGW196760 EQS196623:EQS196760 FAO196623:FAO196760 FKK196623:FKK196760 FUG196623:FUG196760 GEC196623:GEC196760 GNY196623:GNY196760 GXU196623:GXU196760 HHQ196623:HHQ196760 HRM196623:HRM196760 IBI196623:IBI196760 ILE196623:ILE196760 IVA196623:IVA196760 JEW196623:JEW196760 JOS196623:JOS196760 JYO196623:JYO196760 KIK196623:KIK196760 KSG196623:KSG196760 LCC196623:LCC196760 LLY196623:LLY196760 LVU196623:LVU196760 MFQ196623:MFQ196760 MPM196623:MPM196760 MZI196623:MZI196760 NJE196623:NJE196760 NTA196623:NTA196760 OCW196623:OCW196760 OMS196623:OMS196760 OWO196623:OWO196760 PGK196623:PGK196760 PQG196623:PQG196760 QAC196623:QAC196760 QJY196623:QJY196760 QTU196623:QTU196760 RDQ196623:RDQ196760 RNM196623:RNM196760 RXI196623:RXI196760 SHE196623:SHE196760 SRA196623:SRA196760 TAW196623:TAW196760 TKS196623:TKS196760 TUO196623:TUO196760 UEK196623:UEK196760 UOG196623:UOG196760 UYC196623:UYC196760 VHY196623:VHY196760 VRU196623:VRU196760 WBQ196623:WBQ196760 WLM196623:WLM196760 WVI196623:WVI196760 A262159:A262296 IW262159:IW262296 SS262159:SS262296 ACO262159:ACO262296 AMK262159:AMK262296 AWG262159:AWG262296 BGC262159:BGC262296 BPY262159:BPY262296 BZU262159:BZU262296 CJQ262159:CJQ262296 CTM262159:CTM262296 DDI262159:DDI262296 DNE262159:DNE262296 DXA262159:DXA262296 EGW262159:EGW262296 EQS262159:EQS262296 FAO262159:FAO262296 FKK262159:FKK262296 FUG262159:FUG262296 GEC262159:GEC262296 GNY262159:GNY262296 GXU262159:GXU262296 HHQ262159:HHQ262296 HRM262159:HRM262296 IBI262159:IBI262296 ILE262159:ILE262296 IVA262159:IVA262296 JEW262159:JEW262296 JOS262159:JOS262296 JYO262159:JYO262296 KIK262159:KIK262296 KSG262159:KSG262296 LCC262159:LCC262296 LLY262159:LLY262296 LVU262159:LVU262296 MFQ262159:MFQ262296 MPM262159:MPM262296 MZI262159:MZI262296 NJE262159:NJE262296 NTA262159:NTA262296 OCW262159:OCW262296 OMS262159:OMS262296 OWO262159:OWO262296 PGK262159:PGK262296 PQG262159:PQG262296 QAC262159:QAC262296 QJY262159:QJY262296 QTU262159:QTU262296 RDQ262159:RDQ262296 RNM262159:RNM262296 RXI262159:RXI262296 SHE262159:SHE262296 SRA262159:SRA262296 TAW262159:TAW262296 TKS262159:TKS262296 TUO262159:TUO262296 UEK262159:UEK262296 UOG262159:UOG262296 UYC262159:UYC262296 VHY262159:VHY262296 VRU262159:VRU262296 WBQ262159:WBQ262296 WLM262159:WLM262296 WVI262159:WVI262296 A327695:A327832 IW327695:IW327832 SS327695:SS327832 ACO327695:ACO327832 AMK327695:AMK327832 AWG327695:AWG327832 BGC327695:BGC327832 BPY327695:BPY327832 BZU327695:BZU327832 CJQ327695:CJQ327832 CTM327695:CTM327832 DDI327695:DDI327832 DNE327695:DNE327832 DXA327695:DXA327832 EGW327695:EGW327832 EQS327695:EQS327832 FAO327695:FAO327832 FKK327695:FKK327832 FUG327695:FUG327832 GEC327695:GEC327832 GNY327695:GNY327832 GXU327695:GXU327832 HHQ327695:HHQ327832 HRM327695:HRM327832 IBI327695:IBI327832 ILE327695:ILE327832 IVA327695:IVA327832 JEW327695:JEW327832 JOS327695:JOS327832 JYO327695:JYO327832 KIK327695:KIK327832 KSG327695:KSG327832 LCC327695:LCC327832 LLY327695:LLY327832 LVU327695:LVU327832 MFQ327695:MFQ327832 MPM327695:MPM327832 MZI327695:MZI327832 NJE327695:NJE327832 NTA327695:NTA327832 OCW327695:OCW327832 OMS327695:OMS327832 OWO327695:OWO327832 PGK327695:PGK327832 PQG327695:PQG327832 QAC327695:QAC327832 QJY327695:QJY327832 QTU327695:QTU327832 RDQ327695:RDQ327832 RNM327695:RNM327832 RXI327695:RXI327832 SHE327695:SHE327832 SRA327695:SRA327832 TAW327695:TAW327832 TKS327695:TKS327832 TUO327695:TUO327832 UEK327695:UEK327832 UOG327695:UOG327832 UYC327695:UYC327832 VHY327695:VHY327832 VRU327695:VRU327832 WBQ327695:WBQ327832 WLM327695:WLM327832 WVI327695:WVI327832 A393231:A393368 IW393231:IW393368 SS393231:SS393368 ACO393231:ACO393368 AMK393231:AMK393368 AWG393231:AWG393368 BGC393231:BGC393368 BPY393231:BPY393368 BZU393231:BZU393368 CJQ393231:CJQ393368 CTM393231:CTM393368 DDI393231:DDI393368 DNE393231:DNE393368 DXA393231:DXA393368 EGW393231:EGW393368 EQS393231:EQS393368 FAO393231:FAO393368 FKK393231:FKK393368 FUG393231:FUG393368 GEC393231:GEC393368 GNY393231:GNY393368 GXU393231:GXU393368 HHQ393231:HHQ393368 HRM393231:HRM393368 IBI393231:IBI393368 ILE393231:ILE393368 IVA393231:IVA393368 JEW393231:JEW393368 JOS393231:JOS393368 JYO393231:JYO393368 KIK393231:KIK393368 KSG393231:KSG393368 LCC393231:LCC393368 LLY393231:LLY393368 LVU393231:LVU393368 MFQ393231:MFQ393368 MPM393231:MPM393368 MZI393231:MZI393368 NJE393231:NJE393368 NTA393231:NTA393368 OCW393231:OCW393368 OMS393231:OMS393368 OWO393231:OWO393368 PGK393231:PGK393368 PQG393231:PQG393368 QAC393231:QAC393368 QJY393231:QJY393368 QTU393231:QTU393368 RDQ393231:RDQ393368 RNM393231:RNM393368 RXI393231:RXI393368 SHE393231:SHE393368 SRA393231:SRA393368 TAW393231:TAW393368 TKS393231:TKS393368 TUO393231:TUO393368 UEK393231:UEK393368 UOG393231:UOG393368 UYC393231:UYC393368 VHY393231:VHY393368 VRU393231:VRU393368 WBQ393231:WBQ393368 WLM393231:WLM393368 WVI393231:WVI393368 A458767:A458904 IW458767:IW458904 SS458767:SS458904 ACO458767:ACO458904 AMK458767:AMK458904 AWG458767:AWG458904 BGC458767:BGC458904 BPY458767:BPY458904 BZU458767:BZU458904 CJQ458767:CJQ458904 CTM458767:CTM458904 DDI458767:DDI458904 DNE458767:DNE458904 DXA458767:DXA458904 EGW458767:EGW458904 EQS458767:EQS458904 FAO458767:FAO458904 FKK458767:FKK458904 FUG458767:FUG458904 GEC458767:GEC458904 GNY458767:GNY458904 GXU458767:GXU458904 HHQ458767:HHQ458904 HRM458767:HRM458904 IBI458767:IBI458904 ILE458767:ILE458904 IVA458767:IVA458904 JEW458767:JEW458904 JOS458767:JOS458904 JYO458767:JYO458904 KIK458767:KIK458904 KSG458767:KSG458904 LCC458767:LCC458904 LLY458767:LLY458904 LVU458767:LVU458904 MFQ458767:MFQ458904 MPM458767:MPM458904 MZI458767:MZI458904 NJE458767:NJE458904 NTA458767:NTA458904 OCW458767:OCW458904 OMS458767:OMS458904 OWO458767:OWO458904 PGK458767:PGK458904 PQG458767:PQG458904 QAC458767:QAC458904 QJY458767:QJY458904 QTU458767:QTU458904 RDQ458767:RDQ458904 RNM458767:RNM458904 RXI458767:RXI458904 SHE458767:SHE458904 SRA458767:SRA458904 TAW458767:TAW458904 TKS458767:TKS458904 TUO458767:TUO458904 UEK458767:UEK458904 UOG458767:UOG458904 UYC458767:UYC458904 VHY458767:VHY458904 VRU458767:VRU458904 WBQ458767:WBQ458904 WLM458767:WLM458904 WVI458767:WVI458904 A524303:A524440 IW524303:IW524440 SS524303:SS524440 ACO524303:ACO524440 AMK524303:AMK524440 AWG524303:AWG524440 BGC524303:BGC524440 BPY524303:BPY524440 BZU524303:BZU524440 CJQ524303:CJQ524440 CTM524303:CTM524440 DDI524303:DDI524440 DNE524303:DNE524440 DXA524303:DXA524440 EGW524303:EGW524440 EQS524303:EQS524440 FAO524303:FAO524440 FKK524303:FKK524440 FUG524303:FUG524440 GEC524303:GEC524440 GNY524303:GNY524440 GXU524303:GXU524440 HHQ524303:HHQ524440 HRM524303:HRM524440 IBI524303:IBI524440 ILE524303:ILE524440 IVA524303:IVA524440 JEW524303:JEW524440 JOS524303:JOS524440 JYO524303:JYO524440 KIK524303:KIK524440 KSG524303:KSG524440 LCC524303:LCC524440 LLY524303:LLY524440 LVU524303:LVU524440 MFQ524303:MFQ524440 MPM524303:MPM524440 MZI524303:MZI524440 NJE524303:NJE524440 NTA524303:NTA524440 OCW524303:OCW524440 OMS524303:OMS524440 OWO524303:OWO524440 PGK524303:PGK524440 PQG524303:PQG524440 QAC524303:QAC524440 QJY524303:QJY524440 QTU524303:QTU524440 RDQ524303:RDQ524440 RNM524303:RNM524440 RXI524303:RXI524440 SHE524303:SHE524440 SRA524303:SRA524440 TAW524303:TAW524440 TKS524303:TKS524440 TUO524303:TUO524440 UEK524303:UEK524440 UOG524303:UOG524440 UYC524303:UYC524440 VHY524303:VHY524440 VRU524303:VRU524440 WBQ524303:WBQ524440 WLM524303:WLM524440 WVI524303:WVI524440 A589839:A589976 IW589839:IW589976 SS589839:SS589976 ACO589839:ACO589976 AMK589839:AMK589976 AWG589839:AWG589976 BGC589839:BGC589976 BPY589839:BPY589976 BZU589839:BZU589976 CJQ589839:CJQ589976 CTM589839:CTM589976 DDI589839:DDI589976 DNE589839:DNE589976 DXA589839:DXA589976 EGW589839:EGW589976 EQS589839:EQS589976 FAO589839:FAO589976 FKK589839:FKK589976 FUG589839:FUG589976 GEC589839:GEC589976 GNY589839:GNY589976 GXU589839:GXU589976 HHQ589839:HHQ589976 HRM589839:HRM589976 IBI589839:IBI589976 ILE589839:ILE589976 IVA589839:IVA589976 JEW589839:JEW589976 JOS589839:JOS589976 JYO589839:JYO589976 KIK589839:KIK589976 KSG589839:KSG589976 LCC589839:LCC589976 LLY589839:LLY589976 LVU589839:LVU589976 MFQ589839:MFQ589976 MPM589839:MPM589976 MZI589839:MZI589976 NJE589839:NJE589976 NTA589839:NTA589976 OCW589839:OCW589976 OMS589839:OMS589976 OWO589839:OWO589976 PGK589839:PGK589976 PQG589839:PQG589976 QAC589839:QAC589976 QJY589839:QJY589976 QTU589839:QTU589976 RDQ589839:RDQ589976 RNM589839:RNM589976 RXI589839:RXI589976 SHE589839:SHE589976 SRA589839:SRA589976 TAW589839:TAW589976 TKS589839:TKS589976 TUO589839:TUO589976 UEK589839:UEK589976 UOG589839:UOG589976 UYC589839:UYC589976 VHY589839:VHY589976 VRU589839:VRU589976 WBQ589839:WBQ589976 WLM589839:WLM589976 WVI589839:WVI589976 A655375:A655512 IW655375:IW655512 SS655375:SS655512 ACO655375:ACO655512 AMK655375:AMK655512 AWG655375:AWG655512 BGC655375:BGC655512 BPY655375:BPY655512 BZU655375:BZU655512 CJQ655375:CJQ655512 CTM655375:CTM655512 DDI655375:DDI655512 DNE655375:DNE655512 DXA655375:DXA655512 EGW655375:EGW655512 EQS655375:EQS655512 FAO655375:FAO655512 FKK655375:FKK655512 FUG655375:FUG655512 GEC655375:GEC655512 GNY655375:GNY655512 GXU655375:GXU655512 HHQ655375:HHQ655512 HRM655375:HRM655512 IBI655375:IBI655512 ILE655375:ILE655512 IVA655375:IVA655512 JEW655375:JEW655512 JOS655375:JOS655512 JYO655375:JYO655512 KIK655375:KIK655512 KSG655375:KSG655512 LCC655375:LCC655512 LLY655375:LLY655512 LVU655375:LVU655512 MFQ655375:MFQ655512 MPM655375:MPM655512 MZI655375:MZI655512 NJE655375:NJE655512 NTA655375:NTA655512 OCW655375:OCW655512 OMS655375:OMS655512 OWO655375:OWO655512 PGK655375:PGK655512 PQG655375:PQG655512 QAC655375:QAC655512 QJY655375:QJY655512 QTU655375:QTU655512 RDQ655375:RDQ655512 RNM655375:RNM655512 RXI655375:RXI655512 SHE655375:SHE655512 SRA655375:SRA655512 TAW655375:TAW655512 TKS655375:TKS655512 TUO655375:TUO655512 UEK655375:UEK655512 UOG655375:UOG655512 UYC655375:UYC655512 VHY655375:VHY655512 VRU655375:VRU655512 WBQ655375:WBQ655512 WLM655375:WLM655512 WVI655375:WVI655512 A720911:A721048 IW720911:IW721048 SS720911:SS721048 ACO720911:ACO721048 AMK720911:AMK721048 AWG720911:AWG721048 BGC720911:BGC721048 BPY720911:BPY721048 BZU720911:BZU721048 CJQ720911:CJQ721048 CTM720911:CTM721048 DDI720911:DDI721048 DNE720911:DNE721048 DXA720911:DXA721048 EGW720911:EGW721048 EQS720911:EQS721048 FAO720911:FAO721048 FKK720911:FKK721048 FUG720911:FUG721048 GEC720911:GEC721048 GNY720911:GNY721048 GXU720911:GXU721048 HHQ720911:HHQ721048 HRM720911:HRM721048 IBI720911:IBI721048 ILE720911:ILE721048 IVA720911:IVA721048 JEW720911:JEW721048 JOS720911:JOS721048 JYO720911:JYO721048 KIK720911:KIK721048 KSG720911:KSG721048 LCC720911:LCC721048 LLY720911:LLY721048 LVU720911:LVU721048 MFQ720911:MFQ721048 MPM720911:MPM721048 MZI720911:MZI721048 NJE720911:NJE721048 NTA720911:NTA721048 OCW720911:OCW721048 OMS720911:OMS721048 OWO720911:OWO721048 PGK720911:PGK721048 PQG720911:PQG721048 QAC720911:QAC721048 QJY720911:QJY721048 QTU720911:QTU721048 RDQ720911:RDQ721048 RNM720911:RNM721048 RXI720911:RXI721048 SHE720911:SHE721048 SRA720911:SRA721048 TAW720911:TAW721048 TKS720911:TKS721048 TUO720911:TUO721048 UEK720911:UEK721048 UOG720911:UOG721048 UYC720911:UYC721048 VHY720911:VHY721048 VRU720911:VRU721048 WBQ720911:WBQ721048 WLM720911:WLM721048 WVI720911:WVI721048 A786447:A786584 IW786447:IW786584 SS786447:SS786584 ACO786447:ACO786584 AMK786447:AMK786584 AWG786447:AWG786584 BGC786447:BGC786584 BPY786447:BPY786584 BZU786447:BZU786584 CJQ786447:CJQ786584 CTM786447:CTM786584 DDI786447:DDI786584 DNE786447:DNE786584 DXA786447:DXA786584 EGW786447:EGW786584 EQS786447:EQS786584 FAO786447:FAO786584 FKK786447:FKK786584 FUG786447:FUG786584 GEC786447:GEC786584 GNY786447:GNY786584 GXU786447:GXU786584 HHQ786447:HHQ786584 HRM786447:HRM786584 IBI786447:IBI786584 ILE786447:ILE786584 IVA786447:IVA786584 JEW786447:JEW786584 JOS786447:JOS786584 JYO786447:JYO786584 KIK786447:KIK786584 KSG786447:KSG786584 LCC786447:LCC786584 LLY786447:LLY786584 LVU786447:LVU786584 MFQ786447:MFQ786584 MPM786447:MPM786584 MZI786447:MZI786584 NJE786447:NJE786584 NTA786447:NTA786584 OCW786447:OCW786584 OMS786447:OMS786584 OWO786447:OWO786584 PGK786447:PGK786584 PQG786447:PQG786584 QAC786447:QAC786584 QJY786447:QJY786584 QTU786447:QTU786584 RDQ786447:RDQ786584 RNM786447:RNM786584 RXI786447:RXI786584 SHE786447:SHE786584 SRA786447:SRA786584 TAW786447:TAW786584 TKS786447:TKS786584 TUO786447:TUO786584 UEK786447:UEK786584 UOG786447:UOG786584 UYC786447:UYC786584 VHY786447:VHY786584 VRU786447:VRU786584 WBQ786447:WBQ786584 WLM786447:WLM786584 WVI786447:WVI786584 A851983:A852120 IW851983:IW852120 SS851983:SS852120 ACO851983:ACO852120 AMK851983:AMK852120 AWG851983:AWG852120 BGC851983:BGC852120 BPY851983:BPY852120 BZU851983:BZU852120 CJQ851983:CJQ852120 CTM851983:CTM852120 DDI851983:DDI852120 DNE851983:DNE852120 DXA851983:DXA852120 EGW851983:EGW852120 EQS851983:EQS852120 FAO851983:FAO852120 FKK851983:FKK852120 FUG851983:FUG852120 GEC851983:GEC852120 GNY851983:GNY852120 GXU851983:GXU852120 HHQ851983:HHQ852120 HRM851983:HRM852120 IBI851983:IBI852120 ILE851983:ILE852120 IVA851983:IVA852120 JEW851983:JEW852120 JOS851983:JOS852120 JYO851983:JYO852120 KIK851983:KIK852120 KSG851983:KSG852120 LCC851983:LCC852120 LLY851983:LLY852120 LVU851983:LVU852120 MFQ851983:MFQ852120 MPM851983:MPM852120 MZI851983:MZI852120 NJE851983:NJE852120 NTA851983:NTA852120 OCW851983:OCW852120 OMS851983:OMS852120 OWO851983:OWO852120 PGK851983:PGK852120 PQG851983:PQG852120 QAC851983:QAC852120 QJY851983:QJY852120 QTU851983:QTU852120 RDQ851983:RDQ852120 RNM851983:RNM852120 RXI851983:RXI852120 SHE851983:SHE852120 SRA851983:SRA852120 TAW851983:TAW852120 TKS851983:TKS852120 TUO851983:TUO852120 UEK851983:UEK852120 UOG851983:UOG852120 UYC851983:UYC852120 VHY851983:VHY852120 VRU851983:VRU852120 WBQ851983:WBQ852120 WLM851983:WLM852120 WVI851983:WVI852120 A917519:A917656 IW917519:IW917656 SS917519:SS917656 ACO917519:ACO917656 AMK917519:AMK917656 AWG917519:AWG917656 BGC917519:BGC917656 BPY917519:BPY917656 BZU917519:BZU917656 CJQ917519:CJQ917656 CTM917519:CTM917656 DDI917519:DDI917656 DNE917519:DNE917656 DXA917519:DXA917656 EGW917519:EGW917656 EQS917519:EQS917656 FAO917519:FAO917656 FKK917519:FKK917656 FUG917519:FUG917656 GEC917519:GEC917656 GNY917519:GNY917656 GXU917519:GXU917656 HHQ917519:HHQ917656 HRM917519:HRM917656 IBI917519:IBI917656 ILE917519:ILE917656 IVA917519:IVA917656 JEW917519:JEW917656 JOS917519:JOS917656 JYO917519:JYO917656 KIK917519:KIK917656 KSG917519:KSG917656 LCC917519:LCC917656 LLY917519:LLY917656 LVU917519:LVU917656 MFQ917519:MFQ917656 MPM917519:MPM917656 MZI917519:MZI917656 NJE917519:NJE917656 NTA917519:NTA917656 OCW917519:OCW917656 OMS917519:OMS917656 OWO917519:OWO917656 PGK917519:PGK917656 PQG917519:PQG917656 QAC917519:QAC917656 QJY917519:QJY917656 QTU917519:QTU917656 RDQ917519:RDQ917656 RNM917519:RNM917656 RXI917519:RXI917656 SHE917519:SHE917656 SRA917519:SRA917656 TAW917519:TAW917656 TKS917519:TKS917656 TUO917519:TUO917656 UEK917519:UEK917656 UOG917519:UOG917656 UYC917519:UYC917656 VHY917519:VHY917656 VRU917519:VRU917656 WBQ917519:WBQ917656 WLM917519:WLM917656 WVI917519:WVI917656 A983055:A983192 IW983055:IW983192 SS983055:SS983192 ACO983055:ACO983192 AMK983055:AMK983192 AWG983055:AWG983192 BGC983055:BGC983192 BPY983055:BPY983192 BZU983055:BZU983192 CJQ983055:CJQ983192 CTM983055:CTM983192 DDI983055:DDI983192 DNE983055:DNE983192 DXA983055:DXA983192 EGW983055:EGW983192 EQS983055:EQS983192 FAO983055:FAO983192 FKK983055:FKK983192 FUG983055:FUG983192 GEC983055:GEC983192 GNY983055:GNY983192 GXU983055:GXU983192 HHQ983055:HHQ983192 HRM983055:HRM983192 IBI983055:IBI983192 ILE983055:ILE983192 IVA983055:IVA983192 JEW983055:JEW983192 JOS983055:JOS983192 JYO983055:JYO983192 KIK983055:KIK983192 KSG983055:KSG983192 LCC983055:LCC983192 LLY983055:LLY983192 LVU983055:LVU983192 MFQ983055:MFQ983192 MPM983055:MPM983192 MZI983055:MZI983192 NJE983055:NJE983192 NTA983055:NTA983192 OCW983055:OCW983192 OMS983055:OMS983192 OWO983055:OWO983192 PGK983055:PGK983192 PQG983055:PQG983192 QAC983055:QAC983192 QJY983055:QJY983192 QTU983055:QTU983192 RDQ983055:RDQ983192 RNM983055:RNM983192 RXI983055:RXI983192 SHE983055:SHE983192 SRA983055:SRA983192 TAW983055:TAW983192 TKS983055:TKS983192 TUO983055:TUO983192 UEK983055:UEK983192 UOG983055:UOG983192 UYC983055:UYC983192 VHY983055:VHY983192 VRU983055:VRU983192 WBQ983055:WBQ983192 WLM983055:WLM983192 A15:A152">
      <formula1>$A$193:$A$212</formula1>
    </dataValidation>
    <dataValidation type="list" allowBlank="1" showInputMessage="1" showErrorMessage="1" sqref="WVN983193 JA15:JA153 SW15:SW153 ACS15:ACS153 AMO15:AMO153 AWK15:AWK153 BGG15:BGG153 BQC15:BQC153 BZY15:BZY153 CJU15:CJU153 CTQ15:CTQ153 DDM15:DDM153 DNI15:DNI153 DXE15:DXE153 EHA15:EHA153 EQW15:EQW153 FAS15:FAS153 FKO15:FKO153 FUK15:FUK153 GEG15:GEG153 GOC15:GOC153 GXY15:GXY153 HHU15:HHU153 HRQ15:HRQ153 IBM15:IBM153 ILI15:ILI153 IVE15:IVE153 JFA15:JFA153 JOW15:JOW153 JYS15:JYS153 KIO15:KIO153 KSK15:KSK153 LCG15:LCG153 LMC15:LMC153 LVY15:LVY153 MFU15:MFU153 MPQ15:MPQ153 MZM15:MZM153 NJI15:NJI153 NTE15:NTE153 ODA15:ODA153 OMW15:OMW153 OWS15:OWS153 PGO15:PGO153 PQK15:PQK153 QAG15:QAG153 QKC15:QKC153 QTY15:QTY153 RDU15:RDU153 RNQ15:RNQ153 RXM15:RXM153 SHI15:SHI153 SRE15:SRE153 TBA15:TBA153 TKW15:TKW153 TUS15:TUS153 UEO15:UEO153 UOK15:UOK153 UYG15:UYG153 VIC15:VIC153 VRY15:VRY153 WBU15:WBU153 WLQ15:WLQ153 WVM15:WVM153 E65551:E65689 JA65551:JA65689 SW65551:SW65689 ACS65551:ACS65689 AMO65551:AMO65689 AWK65551:AWK65689 BGG65551:BGG65689 BQC65551:BQC65689 BZY65551:BZY65689 CJU65551:CJU65689 CTQ65551:CTQ65689 DDM65551:DDM65689 DNI65551:DNI65689 DXE65551:DXE65689 EHA65551:EHA65689 EQW65551:EQW65689 FAS65551:FAS65689 FKO65551:FKO65689 FUK65551:FUK65689 GEG65551:GEG65689 GOC65551:GOC65689 GXY65551:GXY65689 HHU65551:HHU65689 HRQ65551:HRQ65689 IBM65551:IBM65689 ILI65551:ILI65689 IVE65551:IVE65689 JFA65551:JFA65689 JOW65551:JOW65689 JYS65551:JYS65689 KIO65551:KIO65689 KSK65551:KSK65689 LCG65551:LCG65689 LMC65551:LMC65689 LVY65551:LVY65689 MFU65551:MFU65689 MPQ65551:MPQ65689 MZM65551:MZM65689 NJI65551:NJI65689 NTE65551:NTE65689 ODA65551:ODA65689 OMW65551:OMW65689 OWS65551:OWS65689 PGO65551:PGO65689 PQK65551:PQK65689 QAG65551:QAG65689 QKC65551:QKC65689 QTY65551:QTY65689 RDU65551:RDU65689 RNQ65551:RNQ65689 RXM65551:RXM65689 SHI65551:SHI65689 SRE65551:SRE65689 TBA65551:TBA65689 TKW65551:TKW65689 TUS65551:TUS65689 UEO65551:UEO65689 UOK65551:UOK65689 UYG65551:UYG65689 VIC65551:VIC65689 VRY65551:VRY65689 WBU65551:WBU65689 WLQ65551:WLQ65689 WVM65551:WVM65689 E131087:E131225 JA131087:JA131225 SW131087:SW131225 ACS131087:ACS131225 AMO131087:AMO131225 AWK131087:AWK131225 BGG131087:BGG131225 BQC131087:BQC131225 BZY131087:BZY131225 CJU131087:CJU131225 CTQ131087:CTQ131225 DDM131087:DDM131225 DNI131087:DNI131225 DXE131087:DXE131225 EHA131087:EHA131225 EQW131087:EQW131225 FAS131087:FAS131225 FKO131087:FKO131225 FUK131087:FUK131225 GEG131087:GEG131225 GOC131087:GOC131225 GXY131087:GXY131225 HHU131087:HHU131225 HRQ131087:HRQ131225 IBM131087:IBM131225 ILI131087:ILI131225 IVE131087:IVE131225 JFA131087:JFA131225 JOW131087:JOW131225 JYS131087:JYS131225 KIO131087:KIO131225 KSK131087:KSK131225 LCG131087:LCG131225 LMC131087:LMC131225 LVY131087:LVY131225 MFU131087:MFU131225 MPQ131087:MPQ131225 MZM131087:MZM131225 NJI131087:NJI131225 NTE131087:NTE131225 ODA131087:ODA131225 OMW131087:OMW131225 OWS131087:OWS131225 PGO131087:PGO131225 PQK131087:PQK131225 QAG131087:QAG131225 QKC131087:QKC131225 QTY131087:QTY131225 RDU131087:RDU131225 RNQ131087:RNQ131225 RXM131087:RXM131225 SHI131087:SHI131225 SRE131087:SRE131225 TBA131087:TBA131225 TKW131087:TKW131225 TUS131087:TUS131225 UEO131087:UEO131225 UOK131087:UOK131225 UYG131087:UYG131225 VIC131087:VIC131225 VRY131087:VRY131225 WBU131087:WBU131225 WLQ131087:WLQ131225 WVM131087:WVM131225 E196623:E196761 JA196623:JA196761 SW196623:SW196761 ACS196623:ACS196761 AMO196623:AMO196761 AWK196623:AWK196761 BGG196623:BGG196761 BQC196623:BQC196761 BZY196623:BZY196761 CJU196623:CJU196761 CTQ196623:CTQ196761 DDM196623:DDM196761 DNI196623:DNI196761 DXE196623:DXE196761 EHA196623:EHA196761 EQW196623:EQW196761 FAS196623:FAS196761 FKO196623:FKO196761 FUK196623:FUK196761 GEG196623:GEG196761 GOC196623:GOC196761 GXY196623:GXY196761 HHU196623:HHU196761 HRQ196623:HRQ196761 IBM196623:IBM196761 ILI196623:ILI196761 IVE196623:IVE196761 JFA196623:JFA196761 JOW196623:JOW196761 JYS196623:JYS196761 KIO196623:KIO196761 KSK196623:KSK196761 LCG196623:LCG196761 LMC196623:LMC196761 LVY196623:LVY196761 MFU196623:MFU196761 MPQ196623:MPQ196761 MZM196623:MZM196761 NJI196623:NJI196761 NTE196623:NTE196761 ODA196623:ODA196761 OMW196623:OMW196761 OWS196623:OWS196761 PGO196623:PGO196761 PQK196623:PQK196761 QAG196623:QAG196761 QKC196623:QKC196761 QTY196623:QTY196761 RDU196623:RDU196761 RNQ196623:RNQ196761 RXM196623:RXM196761 SHI196623:SHI196761 SRE196623:SRE196761 TBA196623:TBA196761 TKW196623:TKW196761 TUS196623:TUS196761 UEO196623:UEO196761 UOK196623:UOK196761 UYG196623:UYG196761 VIC196623:VIC196761 VRY196623:VRY196761 WBU196623:WBU196761 WLQ196623:WLQ196761 WVM196623:WVM196761 E262159:E262297 JA262159:JA262297 SW262159:SW262297 ACS262159:ACS262297 AMO262159:AMO262297 AWK262159:AWK262297 BGG262159:BGG262297 BQC262159:BQC262297 BZY262159:BZY262297 CJU262159:CJU262297 CTQ262159:CTQ262297 DDM262159:DDM262297 DNI262159:DNI262297 DXE262159:DXE262297 EHA262159:EHA262297 EQW262159:EQW262297 FAS262159:FAS262297 FKO262159:FKO262297 FUK262159:FUK262297 GEG262159:GEG262297 GOC262159:GOC262297 GXY262159:GXY262297 HHU262159:HHU262297 HRQ262159:HRQ262297 IBM262159:IBM262297 ILI262159:ILI262297 IVE262159:IVE262297 JFA262159:JFA262297 JOW262159:JOW262297 JYS262159:JYS262297 KIO262159:KIO262297 KSK262159:KSK262297 LCG262159:LCG262297 LMC262159:LMC262297 LVY262159:LVY262297 MFU262159:MFU262297 MPQ262159:MPQ262297 MZM262159:MZM262297 NJI262159:NJI262297 NTE262159:NTE262297 ODA262159:ODA262297 OMW262159:OMW262297 OWS262159:OWS262297 PGO262159:PGO262297 PQK262159:PQK262297 QAG262159:QAG262297 QKC262159:QKC262297 QTY262159:QTY262297 RDU262159:RDU262297 RNQ262159:RNQ262297 RXM262159:RXM262297 SHI262159:SHI262297 SRE262159:SRE262297 TBA262159:TBA262297 TKW262159:TKW262297 TUS262159:TUS262297 UEO262159:UEO262297 UOK262159:UOK262297 UYG262159:UYG262297 VIC262159:VIC262297 VRY262159:VRY262297 WBU262159:WBU262297 WLQ262159:WLQ262297 WVM262159:WVM262297 E327695:E327833 JA327695:JA327833 SW327695:SW327833 ACS327695:ACS327833 AMO327695:AMO327833 AWK327695:AWK327833 BGG327695:BGG327833 BQC327695:BQC327833 BZY327695:BZY327833 CJU327695:CJU327833 CTQ327695:CTQ327833 DDM327695:DDM327833 DNI327695:DNI327833 DXE327695:DXE327833 EHA327695:EHA327833 EQW327695:EQW327833 FAS327695:FAS327833 FKO327695:FKO327833 FUK327695:FUK327833 GEG327695:GEG327833 GOC327695:GOC327833 GXY327695:GXY327833 HHU327695:HHU327833 HRQ327695:HRQ327833 IBM327695:IBM327833 ILI327695:ILI327833 IVE327695:IVE327833 JFA327695:JFA327833 JOW327695:JOW327833 JYS327695:JYS327833 KIO327695:KIO327833 KSK327695:KSK327833 LCG327695:LCG327833 LMC327695:LMC327833 LVY327695:LVY327833 MFU327695:MFU327833 MPQ327695:MPQ327833 MZM327695:MZM327833 NJI327695:NJI327833 NTE327695:NTE327833 ODA327695:ODA327833 OMW327695:OMW327833 OWS327695:OWS327833 PGO327695:PGO327833 PQK327695:PQK327833 QAG327695:QAG327833 QKC327695:QKC327833 QTY327695:QTY327833 RDU327695:RDU327833 RNQ327695:RNQ327833 RXM327695:RXM327833 SHI327695:SHI327833 SRE327695:SRE327833 TBA327695:TBA327833 TKW327695:TKW327833 TUS327695:TUS327833 UEO327695:UEO327833 UOK327695:UOK327833 UYG327695:UYG327833 VIC327695:VIC327833 VRY327695:VRY327833 WBU327695:WBU327833 WLQ327695:WLQ327833 WVM327695:WVM327833 E393231:E393369 JA393231:JA393369 SW393231:SW393369 ACS393231:ACS393369 AMO393231:AMO393369 AWK393231:AWK393369 BGG393231:BGG393369 BQC393231:BQC393369 BZY393231:BZY393369 CJU393231:CJU393369 CTQ393231:CTQ393369 DDM393231:DDM393369 DNI393231:DNI393369 DXE393231:DXE393369 EHA393231:EHA393369 EQW393231:EQW393369 FAS393231:FAS393369 FKO393231:FKO393369 FUK393231:FUK393369 GEG393231:GEG393369 GOC393231:GOC393369 GXY393231:GXY393369 HHU393231:HHU393369 HRQ393231:HRQ393369 IBM393231:IBM393369 ILI393231:ILI393369 IVE393231:IVE393369 JFA393231:JFA393369 JOW393231:JOW393369 JYS393231:JYS393369 KIO393231:KIO393369 KSK393231:KSK393369 LCG393231:LCG393369 LMC393231:LMC393369 LVY393231:LVY393369 MFU393231:MFU393369 MPQ393231:MPQ393369 MZM393231:MZM393369 NJI393231:NJI393369 NTE393231:NTE393369 ODA393231:ODA393369 OMW393231:OMW393369 OWS393231:OWS393369 PGO393231:PGO393369 PQK393231:PQK393369 QAG393231:QAG393369 QKC393231:QKC393369 QTY393231:QTY393369 RDU393231:RDU393369 RNQ393231:RNQ393369 RXM393231:RXM393369 SHI393231:SHI393369 SRE393231:SRE393369 TBA393231:TBA393369 TKW393231:TKW393369 TUS393231:TUS393369 UEO393231:UEO393369 UOK393231:UOK393369 UYG393231:UYG393369 VIC393231:VIC393369 VRY393231:VRY393369 WBU393231:WBU393369 WLQ393231:WLQ393369 WVM393231:WVM393369 E458767:E458905 JA458767:JA458905 SW458767:SW458905 ACS458767:ACS458905 AMO458767:AMO458905 AWK458767:AWK458905 BGG458767:BGG458905 BQC458767:BQC458905 BZY458767:BZY458905 CJU458767:CJU458905 CTQ458767:CTQ458905 DDM458767:DDM458905 DNI458767:DNI458905 DXE458767:DXE458905 EHA458767:EHA458905 EQW458767:EQW458905 FAS458767:FAS458905 FKO458767:FKO458905 FUK458767:FUK458905 GEG458767:GEG458905 GOC458767:GOC458905 GXY458767:GXY458905 HHU458767:HHU458905 HRQ458767:HRQ458905 IBM458767:IBM458905 ILI458767:ILI458905 IVE458767:IVE458905 JFA458767:JFA458905 JOW458767:JOW458905 JYS458767:JYS458905 KIO458767:KIO458905 KSK458767:KSK458905 LCG458767:LCG458905 LMC458767:LMC458905 LVY458767:LVY458905 MFU458767:MFU458905 MPQ458767:MPQ458905 MZM458767:MZM458905 NJI458767:NJI458905 NTE458767:NTE458905 ODA458767:ODA458905 OMW458767:OMW458905 OWS458767:OWS458905 PGO458767:PGO458905 PQK458767:PQK458905 QAG458767:QAG458905 QKC458767:QKC458905 QTY458767:QTY458905 RDU458767:RDU458905 RNQ458767:RNQ458905 RXM458767:RXM458905 SHI458767:SHI458905 SRE458767:SRE458905 TBA458767:TBA458905 TKW458767:TKW458905 TUS458767:TUS458905 UEO458767:UEO458905 UOK458767:UOK458905 UYG458767:UYG458905 VIC458767:VIC458905 VRY458767:VRY458905 WBU458767:WBU458905 WLQ458767:WLQ458905 WVM458767:WVM458905 E524303:E524441 JA524303:JA524441 SW524303:SW524441 ACS524303:ACS524441 AMO524303:AMO524441 AWK524303:AWK524441 BGG524303:BGG524441 BQC524303:BQC524441 BZY524303:BZY524441 CJU524303:CJU524441 CTQ524303:CTQ524441 DDM524303:DDM524441 DNI524303:DNI524441 DXE524303:DXE524441 EHA524303:EHA524441 EQW524303:EQW524441 FAS524303:FAS524441 FKO524303:FKO524441 FUK524303:FUK524441 GEG524303:GEG524441 GOC524303:GOC524441 GXY524303:GXY524441 HHU524303:HHU524441 HRQ524303:HRQ524441 IBM524303:IBM524441 ILI524303:ILI524441 IVE524303:IVE524441 JFA524303:JFA524441 JOW524303:JOW524441 JYS524303:JYS524441 KIO524303:KIO524441 KSK524303:KSK524441 LCG524303:LCG524441 LMC524303:LMC524441 LVY524303:LVY524441 MFU524303:MFU524441 MPQ524303:MPQ524441 MZM524303:MZM524441 NJI524303:NJI524441 NTE524303:NTE524441 ODA524303:ODA524441 OMW524303:OMW524441 OWS524303:OWS524441 PGO524303:PGO524441 PQK524303:PQK524441 QAG524303:QAG524441 QKC524303:QKC524441 QTY524303:QTY524441 RDU524303:RDU524441 RNQ524303:RNQ524441 RXM524303:RXM524441 SHI524303:SHI524441 SRE524303:SRE524441 TBA524303:TBA524441 TKW524303:TKW524441 TUS524303:TUS524441 UEO524303:UEO524441 UOK524303:UOK524441 UYG524303:UYG524441 VIC524303:VIC524441 VRY524303:VRY524441 WBU524303:WBU524441 WLQ524303:WLQ524441 WVM524303:WVM524441 E589839:E589977 JA589839:JA589977 SW589839:SW589977 ACS589839:ACS589977 AMO589839:AMO589977 AWK589839:AWK589977 BGG589839:BGG589977 BQC589839:BQC589977 BZY589839:BZY589977 CJU589839:CJU589977 CTQ589839:CTQ589977 DDM589839:DDM589977 DNI589839:DNI589977 DXE589839:DXE589977 EHA589839:EHA589977 EQW589839:EQW589977 FAS589839:FAS589977 FKO589839:FKO589977 FUK589839:FUK589977 GEG589839:GEG589977 GOC589839:GOC589977 GXY589839:GXY589977 HHU589839:HHU589977 HRQ589839:HRQ589977 IBM589839:IBM589977 ILI589839:ILI589977 IVE589839:IVE589977 JFA589839:JFA589977 JOW589839:JOW589977 JYS589839:JYS589977 KIO589839:KIO589977 KSK589839:KSK589977 LCG589839:LCG589977 LMC589839:LMC589977 LVY589839:LVY589977 MFU589839:MFU589977 MPQ589839:MPQ589977 MZM589839:MZM589977 NJI589839:NJI589977 NTE589839:NTE589977 ODA589839:ODA589977 OMW589839:OMW589977 OWS589839:OWS589977 PGO589839:PGO589977 PQK589839:PQK589977 QAG589839:QAG589977 QKC589839:QKC589977 QTY589839:QTY589977 RDU589839:RDU589977 RNQ589839:RNQ589977 RXM589839:RXM589977 SHI589839:SHI589977 SRE589839:SRE589977 TBA589839:TBA589977 TKW589839:TKW589977 TUS589839:TUS589977 UEO589839:UEO589977 UOK589839:UOK589977 UYG589839:UYG589977 VIC589839:VIC589977 VRY589839:VRY589977 WBU589839:WBU589977 WLQ589839:WLQ589977 WVM589839:WVM589977 E655375:E655513 JA655375:JA655513 SW655375:SW655513 ACS655375:ACS655513 AMO655375:AMO655513 AWK655375:AWK655513 BGG655375:BGG655513 BQC655375:BQC655513 BZY655375:BZY655513 CJU655375:CJU655513 CTQ655375:CTQ655513 DDM655375:DDM655513 DNI655375:DNI655513 DXE655375:DXE655513 EHA655375:EHA655513 EQW655375:EQW655513 FAS655375:FAS655513 FKO655375:FKO655513 FUK655375:FUK655513 GEG655375:GEG655513 GOC655375:GOC655513 GXY655375:GXY655513 HHU655375:HHU655513 HRQ655375:HRQ655513 IBM655375:IBM655513 ILI655375:ILI655513 IVE655375:IVE655513 JFA655375:JFA655513 JOW655375:JOW655513 JYS655375:JYS655513 KIO655375:KIO655513 KSK655375:KSK655513 LCG655375:LCG655513 LMC655375:LMC655513 LVY655375:LVY655513 MFU655375:MFU655513 MPQ655375:MPQ655513 MZM655375:MZM655513 NJI655375:NJI655513 NTE655375:NTE655513 ODA655375:ODA655513 OMW655375:OMW655513 OWS655375:OWS655513 PGO655375:PGO655513 PQK655375:PQK655513 QAG655375:QAG655513 QKC655375:QKC655513 QTY655375:QTY655513 RDU655375:RDU655513 RNQ655375:RNQ655513 RXM655375:RXM655513 SHI655375:SHI655513 SRE655375:SRE655513 TBA655375:TBA655513 TKW655375:TKW655513 TUS655375:TUS655513 UEO655375:UEO655513 UOK655375:UOK655513 UYG655375:UYG655513 VIC655375:VIC655513 VRY655375:VRY655513 WBU655375:WBU655513 WLQ655375:WLQ655513 WVM655375:WVM655513 E720911:E721049 JA720911:JA721049 SW720911:SW721049 ACS720911:ACS721049 AMO720911:AMO721049 AWK720911:AWK721049 BGG720911:BGG721049 BQC720911:BQC721049 BZY720911:BZY721049 CJU720911:CJU721049 CTQ720911:CTQ721049 DDM720911:DDM721049 DNI720911:DNI721049 DXE720911:DXE721049 EHA720911:EHA721049 EQW720911:EQW721049 FAS720911:FAS721049 FKO720911:FKO721049 FUK720911:FUK721049 GEG720911:GEG721049 GOC720911:GOC721049 GXY720911:GXY721049 HHU720911:HHU721049 HRQ720911:HRQ721049 IBM720911:IBM721049 ILI720911:ILI721049 IVE720911:IVE721049 JFA720911:JFA721049 JOW720911:JOW721049 JYS720911:JYS721049 KIO720911:KIO721049 KSK720911:KSK721049 LCG720911:LCG721049 LMC720911:LMC721049 LVY720911:LVY721049 MFU720911:MFU721049 MPQ720911:MPQ721049 MZM720911:MZM721049 NJI720911:NJI721049 NTE720911:NTE721049 ODA720911:ODA721049 OMW720911:OMW721049 OWS720911:OWS721049 PGO720911:PGO721049 PQK720911:PQK721049 QAG720911:QAG721049 QKC720911:QKC721049 QTY720911:QTY721049 RDU720911:RDU721049 RNQ720911:RNQ721049 RXM720911:RXM721049 SHI720911:SHI721049 SRE720911:SRE721049 TBA720911:TBA721049 TKW720911:TKW721049 TUS720911:TUS721049 UEO720911:UEO721049 UOK720911:UOK721049 UYG720911:UYG721049 VIC720911:VIC721049 VRY720911:VRY721049 WBU720911:WBU721049 WLQ720911:WLQ721049 WVM720911:WVM721049 E786447:E786585 JA786447:JA786585 SW786447:SW786585 ACS786447:ACS786585 AMO786447:AMO786585 AWK786447:AWK786585 BGG786447:BGG786585 BQC786447:BQC786585 BZY786447:BZY786585 CJU786447:CJU786585 CTQ786447:CTQ786585 DDM786447:DDM786585 DNI786447:DNI786585 DXE786447:DXE786585 EHA786447:EHA786585 EQW786447:EQW786585 FAS786447:FAS786585 FKO786447:FKO786585 FUK786447:FUK786585 GEG786447:GEG786585 GOC786447:GOC786585 GXY786447:GXY786585 HHU786447:HHU786585 HRQ786447:HRQ786585 IBM786447:IBM786585 ILI786447:ILI786585 IVE786447:IVE786585 JFA786447:JFA786585 JOW786447:JOW786585 JYS786447:JYS786585 KIO786447:KIO786585 KSK786447:KSK786585 LCG786447:LCG786585 LMC786447:LMC786585 LVY786447:LVY786585 MFU786447:MFU786585 MPQ786447:MPQ786585 MZM786447:MZM786585 NJI786447:NJI786585 NTE786447:NTE786585 ODA786447:ODA786585 OMW786447:OMW786585 OWS786447:OWS786585 PGO786447:PGO786585 PQK786447:PQK786585 QAG786447:QAG786585 QKC786447:QKC786585 QTY786447:QTY786585 RDU786447:RDU786585 RNQ786447:RNQ786585 RXM786447:RXM786585 SHI786447:SHI786585 SRE786447:SRE786585 TBA786447:TBA786585 TKW786447:TKW786585 TUS786447:TUS786585 UEO786447:UEO786585 UOK786447:UOK786585 UYG786447:UYG786585 VIC786447:VIC786585 VRY786447:VRY786585 WBU786447:WBU786585 WLQ786447:WLQ786585 WVM786447:WVM786585 E851983:E852121 JA851983:JA852121 SW851983:SW852121 ACS851983:ACS852121 AMO851983:AMO852121 AWK851983:AWK852121 BGG851983:BGG852121 BQC851983:BQC852121 BZY851983:BZY852121 CJU851983:CJU852121 CTQ851983:CTQ852121 DDM851983:DDM852121 DNI851983:DNI852121 DXE851983:DXE852121 EHA851983:EHA852121 EQW851983:EQW852121 FAS851983:FAS852121 FKO851983:FKO852121 FUK851983:FUK852121 GEG851983:GEG852121 GOC851983:GOC852121 GXY851983:GXY852121 HHU851983:HHU852121 HRQ851983:HRQ852121 IBM851983:IBM852121 ILI851983:ILI852121 IVE851983:IVE852121 JFA851983:JFA852121 JOW851983:JOW852121 JYS851983:JYS852121 KIO851983:KIO852121 KSK851983:KSK852121 LCG851983:LCG852121 LMC851983:LMC852121 LVY851983:LVY852121 MFU851983:MFU852121 MPQ851983:MPQ852121 MZM851983:MZM852121 NJI851983:NJI852121 NTE851983:NTE852121 ODA851983:ODA852121 OMW851983:OMW852121 OWS851983:OWS852121 PGO851983:PGO852121 PQK851983:PQK852121 QAG851983:QAG852121 QKC851983:QKC852121 QTY851983:QTY852121 RDU851983:RDU852121 RNQ851983:RNQ852121 RXM851983:RXM852121 SHI851983:SHI852121 SRE851983:SRE852121 TBA851983:TBA852121 TKW851983:TKW852121 TUS851983:TUS852121 UEO851983:UEO852121 UOK851983:UOK852121 UYG851983:UYG852121 VIC851983:VIC852121 VRY851983:VRY852121 WBU851983:WBU852121 WLQ851983:WLQ852121 WVM851983:WVM852121 E917519:E917657 JA917519:JA917657 SW917519:SW917657 ACS917519:ACS917657 AMO917519:AMO917657 AWK917519:AWK917657 BGG917519:BGG917657 BQC917519:BQC917657 BZY917519:BZY917657 CJU917519:CJU917657 CTQ917519:CTQ917657 DDM917519:DDM917657 DNI917519:DNI917657 DXE917519:DXE917657 EHA917519:EHA917657 EQW917519:EQW917657 FAS917519:FAS917657 FKO917519:FKO917657 FUK917519:FUK917657 GEG917519:GEG917657 GOC917519:GOC917657 GXY917519:GXY917657 HHU917519:HHU917657 HRQ917519:HRQ917657 IBM917519:IBM917657 ILI917519:ILI917657 IVE917519:IVE917657 JFA917519:JFA917657 JOW917519:JOW917657 JYS917519:JYS917657 KIO917519:KIO917657 KSK917519:KSK917657 LCG917519:LCG917657 LMC917519:LMC917657 LVY917519:LVY917657 MFU917519:MFU917657 MPQ917519:MPQ917657 MZM917519:MZM917657 NJI917519:NJI917657 NTE917519:NTE917657 ODA917519:ODA917657 OMW917519:OMW917657 OWS917519:OWS917657 PGO917519:PGO917657 PQK917519:PQK917657 QAG917519:QAG917657 QKC917519:QKC917657 QTY917519:QTY917657 RDU917519:RDU917657 RNQ917519:RNQ917657 RXM917519:RXM917657 SHI917519:SHI917657 SRE917519:SRE917657 TBA917519:TBA917657 TKW917519:TKW917657 TUS917519:TUS917657 UEO917519:UEO917657 UOK917519:UOK917657 UYG917519:UYG917657 VIC917519:VIC917657 VRY917519:VRY917657 WBU917519:WBU917657 WLQ917519:WLQ917657 WVM917519:WVM917657 E983055:E983193 JA983055:JA983193 SW983055:SW983193 ACS983055:ACS983193 AMO983055:AMO983193 AWK983055:AWK983193 BGG983055:BGG983193 BQC983055:BQC983193 BZY983055:BZY983193 CJU983055:CJU983193 CTQ983055:CTQ983193 DDM983055:DDM983193 DNI983055:DNI983193 DXE983055:DXE983193 EHA983055:EHA983193 EQW983055:EQW983193 FAS983055:FAS983193 FKO983055:FKO983193 FUK983055:FUK983193 GEG983055:GEG983193 GOC983055:GOC983193 GXY983055:GXY983193 HHU983055:HHU983193 HRQ983055:HRQ983193 IBM983055:IBM983193 ILI983055:ILI983193 IVE983055:IVE983193 JFA983055:JFA983193 JOW983055:JOW983193 JYS983055:JYS983193 KIO983055:KIO983193 KSK983055:KSK983193 LCG983055:LCG983193 LMC983055:LMC983193 LVY983055:LVY983193 MFU983055:MFU983193 MPQ983055:MPQ983193 MZM983055:MZM983193 NJI983055:NJI983193 NTE983055:NTE983193 ODA983055:ODA983193 OMW983055:OMW983193 OWS983055:OWS983193 PGO983055:PGO983193 PQK983055:PQK983193 QAG983055:QAG983193 QKC983055:QKC983193 QTY983055:QTY983193 RDU983055:RDU983193 RNQ983055:RNQ983193 RXM983055:RXM983193 SHI983055:SHI983193 SRE983055:SRE983193 TBA983055:TBA983193 TKW983055:TKW983193 TUS983055:TUS983193 UEO983055:UEO983193 UOK983055:UOK983193 UYG983055:UYG983193 VIC983055:VIC983193 VRY983055:VRY983193 WBU983055:WBU983193 WLQ983055:WLQ983193 WVM983055:WVM983193 F153 JB153 SX153 ACT153 AMP153 AWL153 BGH153 BQD153 BZZ153 CJV153 CTR153 DDN153 DNJ153 DXF153 EHB153 EQX153 FAT153 FKP153 FUL153 GEH153 GOD153 GXZ153 HHV153 HRR153 IBN153 ILJ153 IVF153 JFB153 JOX153 JYT153 KIP153 KSL153 LCH153 LMD153 LVZ153 MFV153 MPR153 MZN153 NJJ153 NTF153 ODB153 OMX153 OWT153 PGP153 PQL153 QAH153 QKD153 QTZ153 RDV153 RNR153 RXN153 SHJ153 SRF153 TBB153 TKX153 TUT153 UEP153 UOL153 UYH153 VID153 VRZ153 WBV153 WLR153 WVN153 F65689 JB65689 SX65689 ACT65689 AMP65689 AWL65689 BGH65689 BQD65689 BZZ65689 CJV65689 CTR65689 DDN65689 DNJ65689 DXF65689 EHB65689 EQX65689 FAT65689 FKP65689 FUL65689 GEH65689 GOD65689 GXZ65689 HHV65689 HRR65689 IBN65689 ILJ65689 IVF65689 JFB65689 JOX65689 JYT65689 KIP65689 KSL65689 LCH65689 LMD65689 LVZ65689 MFV65689 MPR65689 MZN65689 NJJ65689 NTF65689 ODB65689 OMX65689 OWT65689 PGP65689 PQL65689 QAH65689 QKD65689 QTZ65689 RDV65689 RNR65689 RXN65689 SHJ65689 SRF65689 TBB65689 TKX65689 TUT65689 UEP65689 UOL65689 UYH65689 VID65689 VRZ65689 WBV65689 WLR65689 WVN65689 F131225 JB131225 SX131225 ACT131225 AMP131225 AWL131225 BGH131225 BQD131225 BZZ131225 CJV131225 CTR131225 DDN131225 DNJ131225 DXF131225 EHB131225 EQX131225 FAT131225 FKP131225 FUL131225 GEH131225 GOD131225 GXZ131225 HHV131225 HRR131225 IBN131225 ILJ131225 IVF131225 JFB131225 JOX131225 JYT131225 KIP131225 KSL131225 LCH131225 LMD131225 LVZ131225 MFV131225 MPR131225 MZN131225 NJJ131225 NTF131225 ODB131225 OMX131225 OWT131225 PGP131225 PQL131225 QAH131225 QKD131225 QTZ131225 RDV131225 RNR131225 RXN131225 SHJ131225 SRF131225 TBB131225 TKX131225 TUT131225 UEP131225 UOL131225 UYH131225 VID131225 VRZ131225 WBV131225 WLR131225 WVN131225 F196761 JB196761 SX196761 ACT196761 AMP196761 AWL196761 BGH196761 BQD196761 BZZ196761 CJV196761 CTR196761 DDN196761 DNJ196761 DXF196761 EHB196761 EQX196761 FAT196761 FKP196761 FUL196761 GEH196761 GOD196761 GXZ196761 HHV196761 HRR196761 IBN196761 ILJ196761 IVF196761 JFB196761 JOX196761 JYT196761 KIP196761 KSL196761 LCH196761 LMD196761 LVZ196761 MFV196761 MPR196761 MZN196761 NJJ196761 NTF196761 ODB196761 OMX196761 OWT196761 PGP196761 PQL196761 QAH196761 QKD196761 QTZ196761 RDV196761 RNR196761 RXN196761 SHJ196761 SRF196761 TBB196761 TKX196761 TUT196761 UEP196761 UOL196761 UYH196761 VID196761 VRZ196761 WBV196761 WLR196761 WVN196761 F262297 JB262297 SX262297 ACT262297 AMP262297 AWL262297 BGH262297 BQD262297 BZZ262297 CJV262297 CTR262297 DDN262297 DNJ262297 DXF262297 EHB262297 EQX262297 FAT262297 FKP262297 FUL262297 GEH262297 GOD262297 GXZ262297 HHV262297 HRR262297 IBN262297 ILJ262297 IVF262297 JFB262297 JOX262297 JYT262297 KIP262297 KSL262297 LCH262297 LMD262297 LVZ262297 MFV262297 MPR262297 MZN262297 NJJ262297 NTF262297 ODB262297 OMX262297 OWT262297 PGP262297 PQL262297 QAH262297 QKD262297 QTZ262297 RDV262297 RNR262297 RXN262297 SHJ262297 SRF262297 TBB262297 TKX262297 TUT262297 UEP262297 UOL262297 UYH262297 VID262297 VRZ262297 WBV262297 WLR262297 WVN262297 F327833 JB327833 SX327833 ACT327833 AMP327833 AWL327833 BGH327833 BQD327833 BZZ327833 CJV327833 CTR327833 DDN327833 DNJ327833 DXF327833 EHB327833 EQX327833 FAT327833 FKP327833 FUL327833 GEH327833 GOD327833 GXZ327833 HHV327833 HRR327833 IBN327833 ILJ327833 IVF327833 JFB327833 JOX327833 JYT327833 KIP327833 KSL327833 LCH327833 LMD327833 LVZ327833 MFV327833 MPR327833 MZN327833 NJJ327833 NTF327833 ODB327833 OMX327833 OWT327833 PGP327833 PQL327833 QAH327833 QKD327833 QTZ327833 RDV327833 RNR327833 RXN327833 SHJ327833 SRF327833 TBB327833 TKX327833 TUT327833 UEP327833 UOL327833 UYH327833 VID327833 VRZ327833 WBV327833 WLR327833 WVN327833 F393369 JB393369 SX393369 ACT393369 AMP393369 AWL393369 BGH393369 BQD393369 BZZ393369 CJV393369 CTR393369 DDN393369 DNJ393369 DXF393369 EHB393369 EQX393369 FAT393369 FKP393369 FUL393369 GEH393369 GOD393369 GXZ393369 HHV393369 HRR393369 IBN393369 ILJ393369 IVF393369 JFB393369 JOX393369 JYT393369 KIP393369 KSL393369 LCH393369 LMD393369 LVZ393369 MFV393369 MPR393369 MZN393369 NJJ393369 NTF393369 ODB393369 OMX393369 OWT393369 PGP393369 PQL393369 QAH393369 QKD393369 QTZ393369 RDV393369 RNR393369 RXN393369 SHJ393369 SRF393369 TBB393369 TKX393369 TUT393369 UEP393369 UOL393369 UYH393369 VID393369 VRZ393369 WBV393369 WLR393369 WVN393369 F458905 JB458905 SX458905 ACT458905 AMP458905 AWL458905 BGH458905 BQD458905 BZZ458905 CJV458905 CTR458905 DDN458905 DNJ458905 DXF458905 EHB458905 EQX458905 FAT458905 FKP458905 FUL458905 GEH458905 GOD458905 GXZ458905 HHV458905 HRR458905 IBN458905 ILJ458905 IVF458905 JFB458905 JOX458905 JYT458905 KIP458905 KSL458905 LCH458905 LMD458905 LVZ458905 MFV458905 MPR458905 MZN458905 NJJ458905 NTF458905 ODB458905 OMX458905 OWT458905 PGP458905 PQL458905 QAH458905 QKD458905 QTZ458905 RDV458905 RNR458905 RXN458905 SHJ458905 SRF458905 TBB458905 TKX458905 TUT458905 UEP458905 UOL458905 UYH458905 VID458905 VRZ458905 WBV458905 WLR458905 WVN458905 F524441 JB524441 SX524441 ACT524441 AMP524441 AWL524441 BGH524441 BQD524441 BZZ524441 CJV524441 CTR524441 DDN524441 DNJ524441 DXF524441 EHB524441 EQX524441 FAT524441 FKP524441 FUL524441 GEH524441 GOD524441 GXZ524441 HHV524441 HRR524441 IBN524441 ILJ524441 IVF524441 JFB524441 JOX524441 JYT524441 KIP524441 KSL524441 LCH524441 LMD524441 LVZ524441 MFV524441 MPR524441 MZN524441 NJJ524441 NTF524441 ODB524441 OMX524441 OWT524441 PGP524441 PQL524441 QAH524441 QKD524441 QTZ524441 RDV524441 RNR524441 RXN524441 SHJ524441 SRF524441 TBB524441 TKX524441 TUT524441 UEP524441 UOL524441 UYH524441 VID524441 VRZ524441 WBV524441 WLR524441 WVN524441 F589977 JB589977 SX589977 ACT589977 AMP589977 AWL589977 BGH589977 BQD589977 BZZ589977 CJV589977 CTR589977 DDN589977 DNJ589977 DXF589977 EHB589977 EQX589977 FAT589977 FKP589977 FUL589977 GEH589977 GOD589977 GXZ589977 HHV589977 HRR589977 IBN589977 ILJ589977 IVF589977 JFB589977 JOX589977 JYT589977 KIP589977 KSL589977 LCH589977 LMD589977 LVZ589977 MFV589977 MPR589977 MZN589977 NJJ589977 NTF589977 ODB589977 OMX589977 OWT589977 PGP589977 PQL589977 QAH589977 QKD589977 QTZ589977 RDV589977 RNR589977 RXN589977 SHJ589977 SRF589977 TBB589977 TKX589977 TUT589977 UEP589977 UOL589977 UYH589977 VID589977 VRZ589977 WBV589977 WLR589977 WVN589977 F655513 JB655513 SX655513 ACT655513 AMP655513 AWL655513 BGH655513 BQD655513 BZZ655513 CJV655513 CTR655513 DDN655513 DNJ655513 DXF655513 EHB655513 EQX655513 FAT655513 FKP655513 FUL655513 GEH655513 GOD655513 GXZ655513 HHV655513 HRR655513 IBN655513 ILJ655513 IVF655513 JFB655513 JOX655513 JYT655513 KIP655513 KSL655513 LCH655513 LMD655513 LVZ655513 MFV655513 MPR655513 MZN655513 NJJ655513 NTF655513 ODB655513 OMX655513 OWT655513 PGP655513 PQL655513 QAH655513 QKD655513 QTZ655513 RDV655513 RNR655513 RXN655513 SHJ655513 SRF655513 TBB655513 TKX655513 TUT655513 UEP655513 UOL655513 UYH655513 VID655513 VRZ655513 WBV655513 WLR655513 WVN655513 F721049 JB721049 SX721049 ACT721049 AMP721049 AWL721049 BGH721049 BQD721049 BZZ721049 CJV721049 CTR721049 DDN721049 DNJ721049 DXF721049 EHB721049 EQX721049 FAT721049 FKP721049 FUL721049 GEH721049 GOD721049 GXZ721049 HHV721049 HRR721049 IBN721049 ILJ721049 IVF721049 JFB721049 JOX721049 JYT721049 KIP721049 KSL721049 LCH721049 LMD721049 LVZ721049 MFV721049 MPR721049 MZN721049 NJJ721049 NTF721049 ODB721049 OMX721049 OWT721049 PGP721049 PQL721049 QAH721049 QKD721049 QTZ721049 RDV721049 RNR721049 RXN721049 SHJ721049 SRF721049 TBB721049 TKX721049 TUT721049 UEP721049 UOL721049 UYH721049 VID721049 VRZ721049 WBV721049 WLR721049 WVN721049 F786585 JB786585 SX786585 ACT786585 AMP786585 AWL786585 BGH786585 BQD786585 BZZ786585 CJV786585 CTR786585 DDN786585 DNJ786585 DXF786585 EHB786585 EQX786585 FAT786585 FKP786585 FUL786585 GEH786585 GOD786585 GXZ786585 HHV786585 HRR786585 IBN786585 ILJ786585 IVF786585 JFB786585 JOX786585 JYT786585 KIP786585 KSL786585 LCH786585 LMD786585 LVZ786585 MFV786585 MPR786585 MZN786585 NJJ786585 NTF786585 ODB786585 OMX786585 OWT786585 PGP786585 PQL786585 QAH786585 QKD786585 QTZ786585 RDV786585 RNR786585 RXN786585 SHJ786585 SRF786585 TBB786585 TKX786585 TUT786585 UEP786585 UOL786585 UYH786585 VID786585 VRZ786585 WBV786585 WLR786585 WVN786585 F852121 JB852121 SX852121 ACT852121 AMP852121 AWL852121 BGH852121 BQD852121 BZZ852121 CJV852121 CTR852121 DDN852121 DNJ852121 DXF852121 EHB852121 EQX852121 FAT852121 FKP852121 FUL852121 GEH852121 GOD852121 GXZ852121 HHV852121 HRR852121 IBN852121 ILJ852121 IVF852121 JFB852121 JOX852121 JYT852121 KIP852121 KSL852121 LCH852121 LMD852121 LVZ852121 MFV852121 MPR852121 MZN852121 NJJ852121 NTF852121 ODB852121 OMX852121 OWT852121 PGP852121 PQL852121 QAH852121 QKD852121 QTZ852121 RDV852121 RNR852121 RXN852121 SHJ852121 SRF852121 TBB852121 TKX852121 TUT852121 UEP852121 UOL852121 UYH852121 VID852121 VRZ852121 WBV852121 WLR852121 WVN852121 F917657 JB917657 SX917657 ACT917657 AMP917657 AWL917657 BGH917657 BQD917657 BZZ917657 CJV917657 CTR917657 DDN917657 DNJ917657 DXF917657 EHB917657 EQX917657 FAT917657 FKP917657 FUL917657 GEH917657 GOD917657 GXZ917657 HHV917657 HRR917657 IBN917657 ILJ917657 IVF917657 JFB917657 JOX917657 JYT917657 KIP917657 KSL917657 LCH917657 LMD917657 LVZ917657 MFV917657 MPR917657 MZN917657 NJJ917657 NTF917657 ODB917657 OMX917657 OWT917657 PGP917657 PQL917657 QAH917657 QKD917657 QTZ917657 RDV917657 RNR917657 RXN917657 SHJ917657 SRF917657 TBB917657 TKX917657 TUT917657 UEP917657 UOL917657 UYH917657 VID917657 VRZ917657 WBV917657 WLR917657 WVN917657 F983193 JB983193 SX983193 ACT983193 AMP983193 AWL983193 BGH983193 BQD983193 BZZ983193 CJV983193 CTR983193 DDN983193 DNJ983193 DXF983193 EHB983193 EQX983193 FAT983193 FKP983193 FUL983193 GEH983193 GOD983193 GXZ983193 HHV983193 HRR983193 IBN983193 ILJ983193 IVF983193 JFB983193 JOX983193 JYT983193 KIP983193 KSL983193 LCH983193 LMD983193 LVZ983193 MFV983193 MPR983193 MZN983193 NJJ983193 NTF983193 ODB983193 OMX983193 OWT983193 PGP983193 PQL983193 QAH983193 QKD983193 QTZ983193 RDV983193 RNR983193 RXN983193 SHJ983193 SRF983193 TBB983193 TKX983193 TUT983193 UEP983193 UOL983193 UYH983193 VID983193 VRZ983193 WBV983193 WLR983193 E15:E153">
      <formula1>$A$160:$A$161</formula1>
    </dataValidation>
    <dataValidation type="list" allowBlank="1" showInputMessage="1" showErrorMessage="1" sqref="WVW983055:WVW983193 JK15:JK153 TG15:TG153 ADC15:ADC153 AMY15:AMY153 AWU15:AWU153 BGQ15:BGQ153 BQM15:BQM153 CAI15:CAI153 CKE15:CKE153 CUA15:CUA153 DDW15:DDW153 DNS15:DNS153 DXO15:DXO153 EHK15:EHK153 ERG15:ERG153 FBC15:FBC153 FKY15:FKY153 FUU15:FUU153 GEQ15:GEQ153 GOM15:GOM153 GYI15:GYI153 HIE15:HIE153 HSA15:HSA153 IBW15:IBW153 ILS15:ILS153 IVO15:IVO153 JFK15:JFK153 JPG15:JPG153 JZC15:JZC153 KIY15:KIY153 KSU15:KSU153 LCQ15:LCQ153 LMM15:LMM153 LWI15:LWI153 MGE15:MGE153 MQA15:MQA153 MZW15:MZW153 NJS15:NJS153 NTO15:NTO153 ODK15:ODK153 ONG15:ONG153 OXC15:OXC153 PGY15:PGY153 PQU15:PQU153 QAQ15:QAQ153 QKM15:QKM153 QUI15:QUI153 REE15:REE153 ROA15:ROA153 RXW15:RXW153 SHS15:SHS153 SRO15:SRO153 TBK15:TBK153 TLG15:TLG153 TVC15:TVC153 UEY15:UEY153 UOU15:UOU153 UYQ15:UYQ153 VIM15:VIM153 VSI15:VSI153 WCE15:WCE153 WMA15:WMA153 WVW15:WVW153 O65551:O65689 JK65551:JK65689 TG65551:TG65689 ADC65551:ADC65689 AMY65551:AMY65689 AWU65551:AWU65689 BGQ65551:BGQ65689 BQM65551:BQM65689 CAI65551:CAI65689 CKE65551:CKE65689 CUA65551:CUA65689 DDW65551:DDW65689 DNS65551:DNS65689 DXO65551:DXO65689 EHK65551:EHK65689 ERG65551:ERG65689 FBC65551:FBC65689 FKY65551:FKY65689 FUU65551:FUU65689 GEQ65551:GEQ65689 GOM65551:GOM65689 GYI65551:GYI65689 HIE65551:HIE65689 HSA65551:HSA65689 IBW65551:IBW65689 ILS65551:ILS65689 IVO65551:IVO65689 JFK65551:JFK65689 JPG65551:JPG65689 JZC65551:JZC65689 KIY65551:KIY65689 KSU65551:KSU65689 LCQ65551:LCQ65689 LMM65551:LMM65689 LWI65551:LWI65689 MGE65551:MGE65689 MQA65551:MQA65689 MZW65551:MZW65689 NJS65551:NJS65689 NTO65551:NTO65689 ODK65551:ODK65689 ONG65551:ONG65689 OXC65551:OXC65689 PGY65551:PGY65689 PQU65551:PQU65689 QAQ65551:QAQ65689 QKM65551:QKM65689 QUI65551:QUI65689 REE65551:REE65689 ROA65551:ROA65689 RXW65551:RXW65689 SHS65551:SHS65689 SRO65551:SRO65689 TBK65551:TBK65689 TLG65551:TLG65689 TVC65551:TVC65689 UEY65551:UEY65689 UOU65551:UOU65689 UYQ65551:UYQ65689 VIM65551:VIM65689 VSI65551:VSI65689 WCE65551:WCE65689 WMA65551:WMA65689 WVW65551:WVW65689 O131087:O131225 JK131087:JK131225 TG131087:TG131225 ADC131087:ADC131225 AMY131087:AMY131225 AWU131087:AWU131225 BGQ131087:BGQ131225 BQM131087:BQM131225 CAI131087:CAI131225 CKE131087:CKE131225 CUA131087:CUA131225 DDW131087:DDW131225 DNS131087:DNS131225 DXO131087:DXO131225 EHK131087:EHK131225 ERG131087:ERG131225 FBC131087:FBC131225 FKY131087:FKY131225 FUU131087:FUU131225 GEQ131087:GEQ131225 GOM131087:GOM131225 GYI131087:GYI131225 HIE131087:HIE131225 HSA131087:HSA131225 IBW131087:IBW131225 ILS131087:ILS131225 IVO131087:IVO131225 JFK131087:JFK131225 JPG131087:JPG131225 JZC131087:JZC131225 KIY131087:KIY131225 KSU131087:KSU131225 LCQ131087:LCQ131225 LMM131087:LMM131225 LWI131087:LWI131225 MGE131087:MGE131225 MQA131087:MQA131225 MZW131087:MZW131225 NJS131087:NJS131225 NTO131087:NTO131225 ODK131087:ODK131225 ONG131087:ONG131225 OXC131087:OXC131225 PGY131087:PGY131225 PQU131087:PQU131225 QAQ131087:QAQ131225 QKM131087:QKM131225 QUI131087:QUI131225 REE131087:REE131225 ROA131087:ROA131225 RXW131087:RXW131225 SHS131087:SHS131225 SRO131087:SRO131225 TBK131087:TBK131225 TLG131087:TLG131225 TVC131087:TVC131225 UEY131087:UEY131225 UOU131087:UOU131225 UYQ131087:UYQ131225 VIM131087:VIM131225 VSI131087:VSI131225 WCE131087:WCE131225 WMA131087:WMA131225 WVW131087:WVW131225 O196623:O196761 JK196623:JK196761 TG196623:TG196761 ADC196623:ADC196761 AMY196623:AMY196761 AWU196623:AWU196761 BGQ196623:BGQ196761 BQM196623:BQM196761 CAI196623:CAI196761 CKE196623:CKE196761 CUA196623:CUA196761 DDW196623:DDW196761 DNS196623:DNS196761 DXO196623:DXO196761 EHK196623:EHK196761 ERG196623:ERG196761 FBC196623:FBC196761 FKY196623:FKY196761 FUU196623:FUU196761 GEQ196623:GEQ196761 GOM196623:GOM196761 GYI196623:GYI196761 HIE196623:HIE196761 HSA196623:HSA196761 IBW196623:IBW196761 ILS196623:ILS196761 IVO196623:IVO196761 JFK196623:JFK196761 JPG196623:JPG196761 JZC196623:JZC196761 KIY196623:KIY196761 KSU196623:KSU196761 LCQ196623:LCQ196761 LMM196623:LMM196761 LWI196623:LWI196761 MGE196623:MGE196761 MQA196623:MQA196761 MZW196623:MZW196761 NJS196623:NJS196761 NTO196623:NTO196761 ODK196623:ODK196761 ONG196623:ONG196761 OXC196623:OXC196761 PGY196623:PGY196761 PQU196623:PQU196761 QAQ196623:QAQ196761 QKM196623:QKM196761 QUI196623:QUI196761 REE196623:REE196761 ROA196623:ROA196761 RXW196623:RXW196761 SHS196623:SHS196761 SRO196623:SRO196761 TBK196623:TBK196761 TLG196623:TLG196761 TVC196623:TVC196761 UEY196623:UEY196761 UOU196623:UOU196761 UYQ196623:UYQ196761 VIM196623:VIM196761 VSI196623:VSI196761 WCE196623:WCE196761 WMA196623:WMA196761 WVW196623:WVW196761 O262159:O262297 JK262159:JK262297 TG262159:TG262297 ADC262159:ADC262297 AMY262159:AMY262297 AWU262159:AWU262297 BGQ262159:BGQ262297 BQM262159:BQM262297 CAI262159:CAI262297 CKE262159:CKE262297 CUA262159:CUA262297 DDW262159:DDW262297 DNS262159:DNS262297 DXO262159:DXO262297 EHK262159:EHK262297 ERG262159:ERG262297 FBC262159:FBC262297 FKY262159:FKY262297 FUU262159:FUU262297 GEQ262159:GEQ262297 GOM262159:GOM262297 GYI262159:GYI262297 HIE262159:HIE262297 HSA262159:HSA262297 IBW262159:IBW262297 ILS262159:ILS262297 IVO262159:IVO262297 JFK262159:JFK262297 JPG262159:JPG262297 JZC262159:JZC262297 KIY262159:KIY262297 KSU262159:KSU262297 LCQ262159:LCQ262297 LMM262159:LMM262297 LWI262159:LWI262297 MGE262159:MGE262297 MQA262159:MQA262297 MZW262159:MZW262297 NJS262159:NJS262297 NTO262159:NTO262297 ODK262159:ODK262297 ONG262159:ONG262297 OXC262159:OXC262297 PGY262159:PGY262297 PQU262159:PQU262297 QAQ262159:QAQ262297 QKM262159:QKM262297 QUI262159:QUI262297 REE262159:REE262297 ROA262159:ROA262297 RXW262159:RXW262297 SHS262159:SHS262297 SRO262159:SRO262297 TBK262159:TBK262297 TLG262159:TLG262297 TVC262159:TVC262297 UEY262159:UEY262297 UOU262159:UOU262297 UYQ262159:UYQ262297 VIM262159:VIM262297 VSI262159:VSI262297 WCE262159:WCE262297 WMA262159:WMA262297 WVW262159:WVW262297 O327695:O327833 JK327695:JK327833 TG327695:TG327833 ADC327695:ADC327833 AMY327695:AMY327833 AWU327695:AWU327833 BGQ327695:BGQ327833 BQM327695:BQM327833 CAI327695:CAI327833 CKE327695:CKE327833 CUA327695:CUA327833 DDW327695:DDW327833 DNS327695:DNS327833 DXO327695:DXO327833 EHK327695:EHK327833 ERG327695:ERG327833 FBC327695:FBC327833 FKY327695:FKY327833 FUU327695:FUU327833 GEQ327695:GEQ327833 GOM327695:GOM327833 GYI327695:GYI327833 HIE327695:HIE327833 HSA327695:HSA327833 IBW327695:IBW327833 ILS327695:ILS327833 IVO327695:IVO327833 JFK327695:JFK327833 JPG327695:JPG327833 JZC327695:JZC327833 KIY327695:KIY327833 KSU327695:KSU327833 LCQ327695:LCQ327833 LMM327695:LMM327833 LWI327695:LWI327833 MGE327695:MGE327833 MQA327695:MQA327833 MZW327695:MZW327833 NJS327695:NJS327833 NTO327695:NTO327833 ODK327695:ODK327833 ONG327695:ONG327833 OXC327695:OXC327833 PGY327695:PGY327833 PQU327695:PQU327833 QAQ327695:QAQ327833 QKM327695:QKM327833 QUI327695:QUI327833 REE327695:REE327833 ROA327695:ROA327833 RXW327695:RXW327833 SHS327695:SHS327833 SRO327695:SRO327833 TBK327695:TBK327833 TLG327695:TLG327833 TVC327695:TVC327833 UEY327695:UEY327833 UOU327695:UOU327833 UYQ327695:UYQ327833 VIM327695:VIM327833 VSI327695:VSI327833 WCE327695:WCE327833 WMA327695:WMA327833 WVW327695:WVW327833 O393231:O393369 JK393231:JK393369 TG393231:TG393369 ADC393231:ADC393369 AMY393231:AMY393369 AWU393231:AWU393369 BGQ393231:BGQ393369 BQM393231:BQM393369 CAI393231:CAI393369 CKE393231:CKE393369 CUA393231:CUA393369 DDW393231:DDW393369 DNS393231:DNS393369 DXO393231:DXO393369 EHK393231:EHK393369 ERG393231:ERG393369 FBC393231:FBC393369 FKY393231:FKY393369 FUU393231:FUU393369 GEQ393231:GEQ393369 GOM393231:GOM393369 GYI393231:GYI393369 HIE393231:HIE393369 HSA393231:HSA393369 IBW393231:IBW393369 ILS393231:ILS393369 IVO393231:IVO393369 JFK393231:JFK393369 JPG393231:JPG393369 JZC393231:JZC393369 KIY393231:KIY393369 KSU393231:KSU393369 LCQ393231:LCQ393369 LMM393231:LMM393369 LWI393231:LWI393369 MGE393231:MGE393369 MQA393231:MQA393369 MZW393231:MZW393369 NJS393231:NJS393369 NTO393231:NTO393369 ODK393231:ODK393369 ONG393231:ONG393369 OXC393231:OXC393369 PGY393231:PGY393369 PQU393231:PQU393369 QAQ393231:QAQ393369 QKM393231:QKM393369 QUI393231:QUI393369 REE393231:REE393369 ROA393231:ROA393369 RXW393231:RXW393369 SHS393231:SHS393369 SRO393231:SRO393369 TBK393231:TBK393369 TLG393231:TLG393369 TVC393231:TVC393369 UEY393231:UEY393369 UOU393231:UOU393369 UYQ393231:UYQ393369 VIM393231:VIM393369 VSI393231:VSI393369 WCE393231:WCE393369 WMA393231:WMA393369 WVW393231:WVW393369 O458767:O458905 JK458767:JK458905 TG458767:TG458905 ADC458767:ADC458905 AMY458767:AMY458905 AWU458767:AWU458905 BGQ458767:BGQ458905 BQM458767:BQM458905 CAI458767:CAI458905 CKE458767:CKE458905 CUA458767:CUA458905 DDW458767:DDW458905 DNS458767:DNS458905 DXO458767:DXO458905 EHK458767:EHK458905 ERG458767:ERG458905 FBC458767:FBC458905 FKY458767:FKY458905 FUU458767:FUU458905 GEQ458767:GEQ458905 GOM458767:GOM458905 GYI458767:GYI458905 HIE458767:HIE458905 HSA458767:HSA458905 IBW458767:IBW458905 ILS458767:ILS458905 IVO458767:IVO458905 JFK458767:JFK458905 JPG458767:JPG458905 JZC458767:JZC458905 KIY458767:KIY458905 KSU458767:KSU458905 LCQ458767:LCQ458905 LMM458767:LMM458905 LWI458767:LWI458905 MGE458767:MGE458905 MQA458767:MQA458905 MZW458767:MZW458905 NJS458767:NJS458905 NTO458767:NTO458905 ODK458767:ODK458905 ONG458767:ONG458905 OXC458767:OXC458905 PGY458767:PGY458905 PQU458767:PQU458905 QAQ458767:QAQ458905 QKM458767:QKM458905 QUI458767:QUI458905 REE458767:REE458905 ROA458767:ROA458905 RXW458767:RXW458905 SHS458767:SHS458905 SRO458767:SRO458905 TBK458767:TBK458905 TLG458767:TLG458905 TVC458767:TVC458905 UEY458767:UEY458905 UOU458767:UOU458905 UYQ458767:UYQ458905 VIM458767:VIM458905 VSI458767:VSI458905 WCE458767:WCE458905 WMA458767:WMA458905 WVW458767:WVW458905 O524303:O524441 JK524303:JK524441 TG524303:TG524441 ADC524303:ADC524441 AMY524303:AMY524441 AWU524303:AWU524441 BGQ524303:BGQ524441 BQM524303:BQM524441 CAI524303:CAI524441 CKE524303:CKE524441 CUA524303:CUA524441 DDW524303:DDW524441 DNS524303:DNS524441 DXO524303:DXO524441 EHK524303:EHK524441 ERG524303:ERG524441 FBC524303:FBC524441 FKY524303:FKY524441 FUU524303:FUU524441 GEQ524303:GEQ524441 GOM524303:GOM524441 GYI524303:GYI524441 HIE524303:HIE524441 HSA524303:HSA524441 IBW524303:IBW524441 ILS524303:ILS524441 IVO524303:IVO524441 JFK524303:JFK524441 JPG524303:JPG524441 JZC524303:JZC524441 KIY524303:KIY524441 KSU524303:KSU524441 LCQ524303:LCQ524441 LMM524303:LMM524441 LWI524303:LWI524441 MGE524303:MGE524441 MQA524303:MQA524441 MZW524303:MZW524441 NJS524303:NJS524441 NTO524303:NTO524441 ODK524303:ODK524441 ONG524303:ONG524441 OXC524303:OXC524441 PGY524303:PGY524441 PQU524303:PQU524441 QAQ524303:QAQ524441 QKM524303:QKM524441 QUI524303:QUI524441 REE524303:REE524441 ROA524303:ROA524441 RXW524303:RXW524441 SHS524303:SHS524441 SRO524303:SRO524441 TBK524303:TBK524441 TLG524303:TLG524441 TVC524303:TVC524441 UEY524303:UEY524441 UOU524303:UOU524441 UYQ524303:UYQ524441 VIM524303:VIM524441 VSI524303:VSI524441 WCE524303:WCE524441 WMA524303:WMA524441 WVW524303:WVW524441 O589839:O589977 JK589839:JK589977 TG589839:TG589977 ADC589839:ADC589977 AMY589839:AMY589977 AWU589839:AWU589977 BGQ589839:BGQ589977 BQM589839:BQM589977 CAI589839:CAI589977 CKE589839:CKE589977 CUA589839:CUA589977 DDW589839:DDW589977 DNS589839:DNS589977 DXO589839:DXO589977 EHK589839:EHK589977 ERG589839:ERG589977 FBC589839:FBC589977 FKY589839:FKY589977 FUU589839:FUU589977 GEQ589839:GEQ589977 GOM589839:GOM589977 GYI589839:GYI589977 HIE589839:HIE589977 HSA589839:HSA589977 IBW589839:IBW589977 ILS589839:ILS589977 IVO589839:IVO589977 JFK589839:JFK589977 JPG589839:JPG589977 JZC589839:JZC589977 KIY589839:KIY589977 KSU589839:KSU589977 LCQ589839:LCQ589977 LMM589839:LMM589977 LWI589839:LWI589977 MGE589839:MGE589977 MQA589839:MQA589977 MZW589839:MZW589977 NJS589839:NJS589977 NTO589839:NTO589977 ODK589839:ODK589977 ONG589839:ONG589977 OXC589839:OXC589977 PGY589839:PGY589977 PQU589839:PQU589977 QAQ589839:QAQ589977 QKM589839:QKM589977 QUI589839:QUI589977 REE589839:REE589977 ROA589839:ROA589977 RXW589839:RXW589977 SHS589839:SHS589977 SRO589839:SRO589977 TBK589839:TBK589977 TLG589839:TLG589977 TVC589839:TVC589977 UEY589839:UEY589977 UOU589839:UOU589977 UYQ589839:UYQ589977 VIM589839:VIM589977 VSI589839:VSI589977 WCE589839:WCE589977 WMA589839:WMA589977 WVW589839:WVW589977 O655375:O655513 JK655375:JK655513 TG655375:TG655513 ADC655375:ADC655513 AMY655375:AMY655513 AWU655375:AWU655513 BGQ655375:BGQ655513 BQM655375:BQM655513 CAI655375:CAI655513 CKE655375:CKE655513 CUA655375:CUA655513 DDW655375:DDW655513 DNS655375:DNS655513 DXO655375:DXO655513 EHK655375:EHK655513 ERG655375:ERG655513 FBC655375:FBC655513 FKY655375:FKY655513 FUU655375:FUU655513 GEQ655375:GEQ655513 GOM655375:GOM655513 GYI655375:GYI655513 HIE655375:HIE655513 HSA655375:HSA655513 IBW655375:IBW655513 ILS655375:ILS655513 IVO655375:IVO655513 JFK655375:JFK655513 JPG655375:JPG655513 JZC655375:JZC655513 KIY655375:KIY655513 KSU655375:KSU655513 LCQ655375:LCQ655513 LMM655375:LMM655513 LWI655375:LWI655513 MGE655375:MGE655513 MQA655375:MQA655513 MZW655375:MZW655513 NJS655375:NJS655513 NTO655375:NTO655513 ODK655375:ODK655513 ONG655375:ONG655513 OXC655375:OXC655513 PGY655375:PGY655513 PQU655375:PQU655513 QAQ655375:QAQ655513 QKM655375:QKM655513 QUI655375:QUI655513 REE655375:REE655513 ROA655375:ROA655513 RXW655375:RXW655513 SHS655375:SHS655513 SRO655375:SRO655513 TBK655375:TBK655513 TLG655375:TLG655513 TVC655375:TVC655513 UEY655375:UEY655513 UOU655375:UOU655513 UYQ655375:UYQ655513 VIM655375:VIM655513 VSI655375:VSI655513 WCE655375:WCE655513 WMA655375:WMA655513 WVW655375:WVW655513 O720911:O721049 JK720911:JK721049 TG720911:TG721049 ADC720911:ADC721049 AMY720911:AMY721049 AWU720911:AWU721049 BGQ720911:BGQ721049 BQM720911:BQM721049 CAI720911:CAI721049 CKE720911:CKE721049 CUA720911:CUA721049 DDW720911:DDW721049 DNS720911:DNS721049 DXO720911:DXO721049 EHK720911:EHK721049 ERG720911:ERG721049 FBC720911:FBC721049 FKY720911:FKY721049 FUU720911:FUU721049 GEQ720911:GEQ721049 GOM720911:GOM721049 GYI720911:GYI721049 HIE720911:HIE721049 HSA720911:HSA721049 IBW720911:IBW721049 ILS720911:ILS721049 IVO720911:IVO721049 JFK720911:JFK721049 JPG720911:JPG721049 JZC720911:JZC721049 KIY720911:KIY721049 KSU720911:KSU721049 LCQ720911:LCQ721049 LMM720911:LMM721049 LWI720911:LWI721049 MGE720911:MGE721049 MQA720911:MQA721049 MZW720911:MZW721049 NJS720911:NJS721049 NTO720911:NTO721049 ODK720911:ODK721049 ONG720911:ONG721049 OXC720911:OXC721049 PGY720911:PGY721049 PQU720911:PQU721049 QAQ720911:QAQ721049 QKM720911:QKM721049 QUI720911:QUI721049 REE720911:REE721049 ROA720911:ROA721049 RXW720911:RXW721049 SHS720911:SHS721049 SRO720911:SRO721049 TBK720911:TBK721049 TLG720911:TLG721049 TVC720911:TVC721049 UEY720911:UEY721049 UOU720911:UOU721049 UYQ720911:UYQ721049 VIM720911:VIM721049 VSI720911:VSI721049 WCE720911:WCE721049 WMA720911:WMA721049 WVW720911:WVW721049 O786447:O786585 JK786447:JK786585 TG786447:TG786585 ADC786447:ADC786585 AMY786447:AMY786585 AWU786447:AWU786585 BGQ786447:BGQ786585 BQM786447:BQM786585 CAI786447:CAI786585 CKE786447:CKE786585 CUA786447:CUA786585 DDW786447:DDW786585 DNS786447:DNS786585 DXO786447:DXO786585 EHK786447:EHK786585 ERG786447:ERG786585 FBC786447:FBC786585 FKY786447:FKY786585 FUU786447:FUU786585 GEQ786447:GEQ786585 GOM786447:GOM786585 GYI786447:GYI786585 HIE786447:HIE786585 HSA786447:HSA786585 IBW786447:IBW786585 ILS786447:ILS786585 IVO786447:IVO786585 JFK786447:JFK786585 JPG786447:JPG786585 JZC786447:JZC786585 KIY786447:KIY786585 KSU786447:KSU786585 LCQ786447:LCQ786585 LMM786447:LMM786585 LWI786447:LWI786585 MGE786447:MGE786585 MQA786447:MQA786585 MZW786447:MZW786585 NJS786447:NJS786585 NTO786447:NTO786585 ODK786447:ODK786585 ONG786447:ONG786585 OXC786447:OXC786585 PGY786447:PGY786585 PQU786447:PQU786585 QAQ786447:QAQ786585 QKM786447:QKM786585 QUI786447:QUI786585 REE786447:REE786585 ROA786447:ROA786585 RXW786447:RXW786585 SHS786447:SHS786585 SRO786447:SRO786585 TBK786447:TBK786585 TLG786447:TLG786585 TVC786447:TVC786585 UEY786447:UEY786585 UOU786447:UOU786585 UYQ786447:UYQ786585 VIM786447:VIM786585 VSI786447:VSI786585 WCE786447:WCE786585 WMA786447:WMA786585 WVW786447:WVW786585 O851983:O852121 JK851983:JK852121 TG851983:TG852121 ADC851983:ADC852121 AMY851983:AMY852121 AWU851983:AWU852121 BGQ851983:BGQ852121 BQM851983:BQM852121 CAI851983:CAI852121 CKE851983:CKE852121 CUA851983:CUA852121 DDW851983:DDW852121 DNS851983:DNS852121 DXO851983:DXO852121 EHK851983:EHK852121 ERG851983:ERG852121 FBC851983:FBC852121 FKY851983:FKY852121 FUU851983:FUU852121 GEQ851983:GEQ852121 GOM851983:GOM852121 GYI851983:GYI852121 HIE851983:HIE852121 HSA851983:HSA852121 IBW851983:IBW852121 ILS851983:ILS852121 IVO851983:IVO852121 JFK851983:JFK852121 JPG851983:JPG852121 JZC851983:JZC852121 KIY851983:KIY852121 KSU851983:KSU852121 LCQ851983:LCQ852121 LMM851983:LMM852121 LWI851983:LWI852121 MGE851983:MGE852121 MQA851983:MQA852121 MZW851983:MZW852121 NJS851983:NJS852121 NTO851983:NTO852121 ODK851983:ODK852121 ONG851983:ONG852121 OXC851983:OXC852121 PGY851983:PGY852121 PQU851983:PQU852121 QAQ851983:QAQ852121 QKM851983:QKM852121 QUI851983:QUI852121 REE851983:REE852121 ROA851983:ROA852121 RXW851983:RXW852121 SHS851983:SHS852121 SRO851983:SRO852121 TBK851983:TBK852121 TLG851983:TLG852121 TVC851983:TVC852121 UEY851983:UEY852121 UOU851983:UOU852121 UYQ851983:UYQ852121 VIM851983:VIM852121 VSI851983:VSI852121 WCE851983:WCE852121 WMA851983:WMA852121 WVW851983:WVW852121 O917519:O917657 JK917519:JK917657 TG917519:TG917657 ADC917519:ADC917657 AMY917519:AMY917657 AWU917519:AWU917657 BGQ917519:BGQ917657 BQM917519:BQM917657 CAI917519:CAI917657 CKE917519:CKE917657 CUA917519:CUA917657 DDW917519:DDW917657 DNS917519:DNS917657 DXO917519:DXO917657 EHK917519:EHK917657 ERG917519:ERG917657 FBC917519:FBC917657 FKY917519:FKY917657 FUU917519:FUU917657 GEQ917519:GEQ917657 GOM917519:GOM917657 GYI917519:GYI917657 HIE917519:HIE917657 HSA917519:HSA917657 IBW917519:IBW917657 ILS917519:ILS917657 IVO917519:IVO917657 JFK917519:JFK917657 JPG917519:JPG917657 JZC917519:JZC917657 KIY917519:KIY917657 KSU917519:KSU917657 LCQ917519:LCQ917657 LMM917519:LMM917657 LWI917519:LWI917657 MGE917519:MGE917657 MQA917519:MQA917657 MZW917519:MZW917657 NJS917519:NJS917657 NTO917519:NTO917657 ODK917519:ODK917657 ONG917519:ONG917657 OXC917519:OXC917657 PGY917519:PGY917657 PQU917519:PQU917657 QAQ917519:QAQ917657 QKM917519:QKM917657 QUI917519:QUI917657 REE917519:REE917657 ROA917519:ROA917657 RXW917519:RXW917657 SHS917519:SHS917657 SRO917519:SRO917657 TBK917519:TBK917657 TLG917519:TLG917657 TVC917519:TVC917657 UEY917519:UEY917657 UOU917519:UOU917657 UYQ917519:UYQ917657 VIM917519:VIM917657 VSI917519:VSI917657 WCE917519:WCE917657 WMA917519:WMA917657 WVW917519:WVW917657 O983055:O983193 JK983055:JK983193 TG983055:TG983193 ADC983055:ADC983193 AMY983055:AMY983193 AWU983055:AWU983193 BGQ983055:BGQ983193 BQM983055:BQM983193 CAI983055:CAI983193 CKE983055:CKE983193 CUA983055:CUA983193 DDW983055:DDW983193 DNS983055:DNS983193 DXO983055:DXO983193 EHK983055:EHK983193 ERG983055:ERG983193 FBC983055:FBC983193 FKY983055:FKY983193 FUU983055:FUU983193 GEQ983055:GEQ983193 GOM983055:GOM983193 GYI983055:GYI983193 HIE983055:HIE983193 HSA983055:HSA983193 IBW983055:IBW983193 ILS983055:ILS983193 IVO983055:IVO983193 JFK983055:JFK983193 JPG983055:JPG983193 JZC983055:JZC983193 KIY983055:KIY983193 KSU983055:KSU983193 LCQ983055:LCQ983193 LMM983055:LMM983193 LWI983055:LWI983193 MGE983055:MGE983193 MQA983055:MQA983193 MZW983055:MZW983193 NJS983055:NJS983193 NTO983055:NTO983193 ODK983055:ODK983193 ONG983055:ONG983193 OXC983055:OXC983193 PGY983055:PGY983193 PQU983055:PQU983193 QAQ983055:QAQ983193 QKM983055:QKM983193 QUI983055:QUI983193 REE983055:REE983193 ROA983055:ROA983193 RXW983055:RXW983193 SHS983055:SHS983193 SRO983055:SRO983193 TBK983055:TBK983193 TLG983055:TLG983193 TVC983055:TVC983193 UEY983055:UEY983193 UOU983055:UOU983193 UYQ983055:UYQ983193 VIM983055:VIM983193 VSI983055:VSI983193 WCE983055:WCE983193 WMA983055:WMA983193 O15:O153">
      <formula1>$A$162:$A$192</formula1>
    </dataValidation>
  </dataValidations>
  <pageMargins left="0.7" right="0.7" top="0.75" bottom="0.75" header="0.3" footer="0.3"/>
  <pageSetup orientation="portrait" verticalDpi="0" r:id="rId1"/>
  <legacyDrawing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D192"/>
  <sheetViews>
    <sheetView topLeftCell="A19" zoomScale="64" zoomScaleNormal="64" workbookViewId="0">
      <selection activeCell="E35" sqref="E35"/>
    </sheetView>
  </sheetViews>
  <sheetFormatPr baseColWidth="10" defaultRowHeight="12.75"/>
  <cols>
    <col min="1" max="1" width="18.25" style="1579" customWidth="1"/>
    <col min="2" max="2" width="19.375" style="1579" hidden="1" customWidth="1"/>
    <col min="3" max="3" width="19.875" style="1579" hidden="1" customWidth="1"/>
    <col min="4" max="4" width="19.625" style="1579" customWidth="1"/>
    <col min="5" max="5" width="8.875" style="1579" customWidth="1"/>
    <col min="6" max="6" width="8.125" style="1678" bestFit="1" customWidth="1"/>
    <col min="7" max="7" width="27.75" style="1579" customWidth="1"/>
    <col min="8" max="8" width="11.375" style="1579" customWidth="1"/>
    <col min="9" max="9" width="7.25" style="1579" customWidth="1"/>
    <col min="10" max="10" width="5.75" style="1579" customWidth="1"/>
    <col min="11" max="11" width="7" style="1580" customWidth="1"/>
    <col min="12" max="12" width="5.75" style="1580" bestFit="1" customWidth="1"/>
    <col min="13" max="13" width="7.25" style="1580" hidden="1" customWidth="1"/>
    <col min="14" max="14" width="11.75" style="1579" bestFit="1" customWidth="1"/>
    <col min="15" max="16" width="11.875" style="1579" customWidth="1"/>
    <col min="17" max="18" width="17.875" style="1579" customWidth="1"/>
    <col min="19" max="20" width="17.5" style="1579" customWidth="1"/>
    <col min="21" max="21" width="11.75" style="1579" hidden="1" customWidth="1"/>
    <col min="22" max="22" width="11.75" style="1579" customWidth="1"/>
    <col min="23" max="23" width="7.375" style="1579" customWidth="1"/>
    <col min="24" max="24" width="6.75" style="1579" customWidth="1"/>
    <col min="25" max="25" width="7.375" style="1579" customWidth="1"/>
    <col min="26" max="26" width="7.125" style="1579" customWidth="1"/>
    <col min="27" max="27" width="12.5" style="1580" customWidth="1"/>
    <col min="28" max="28" width="12.375" style="1579" customWidth="1"/>
    <col min="29" max="29" width="13.25" style="1579" customWidth="1"/>
    <col min="30" max="30" width="10.5" style="1579" bestFit="1" customWidth="1"/>
    <col min="31" max="31" width="12.75" style="1579" bestFit="1" customWidth="1"/>
    <col min="32" max="256" width="11" style="1579"/>
    <col min="257" max="257" width="18.25" style="1579" customWidth="1"/>
    <col min="258" max="259" width="0" style="1579" hidden="1" customWidth="1"/>
    <col min="260" max="260" width="19.625" style="1579" customWidth="1"/>
    <col min="261" max="261" width="8.875" style="1579" customWidth="1"/>
    <col min="262" max="262" width="8.125" style="1579" bestFit="1" customWidth="1"/>
    <col min="263" max="263" width="27.75" style="1579" customWidth="1"/>
    <col min="264" max="264" width="11.375" style="1579" customWidth="1"/>
    <col min="265" max="265" width="7.25" style="1579" customWidth="1"/>
    <col min="266" max="266" width="5.75" style="1579" bestFit="1" customWidth="1"/>
    <col min="267" max="267" width="7" style="1579" customWidth="1"/>
    <col min="268" max="268" width="5.75" style="1579" bestFit="1" customWidth="1"/>
    <col min="269" max="269" width="0" style="1579" hidden="1" customWidth="1"/>
    <col min="270" max="270" width="11.75" style="1579" bestFit="1" customWidth="1"/>
    <col min="271" max="272" width="11.875" style="1579" customWidth="1"/>
    <col min="273" max="274" width="17.875" style="1579" customWidth="1"/>
    <col min="275" max="276" width="17.5" style="1579" customWidth="1"/>
    <col min="277" max="277" width="0" style="1579" hidden="1" customWidth="1"/>
    <col min="278" max="278" width="11.75" style="1579" customWidth="1"/>
    <col min="279" max="279" width="7.375" style="1579" customWidth="1"/>
    <col min="280" max="280" width="6.75" style="1579" customWidth="1"/>
    <col min="281" max="281" width="7.375" style="1579" customWidth="1"/>
    <col min="282" max="282" width="7.125" style="1579" customWidth="1"/>
    <col min="283" max="283" width="12.5" style="1579" customWidth="1"/>
    <col min="284" max="284" width="12.375" style="1579" customWidth="1"/>
    <col min="285" max="285" width="13.25" style="1579" customWidth="1"/>
    <col min="286" max="286" width="10.5" style="1579" bestFit="1" customWidth="1"/>
    <col min="287" max="287" width="12.75" style="1579" bestFit="1" customWidth="1"/>
    <col min="288" max="512" width="11" style="1579"/>
    <col min="513" max="513" width="18.25" style="1579" customWidth="1"/>
    <col min="514" max="515" width="0" style="1579" hidden="1" customWidth="1"/>
    <col min="516" max="516" width="19.625" style="1579" customWidth="1"/>
    <col min="517" max="517" width="8.875" style="1579" customWidth="1"/>
    <col min="518" max="518" width="8.125" style="1579" bestFit="1" customWidth="1"/>
    <col min="519" max="519" width="27.75" style="1579" customWidth="1"/>
    <col min="520" max="520" width="11.375" style="1579" customWidth="1"/>
    <col min="521" max="521" width="7.25" style="1579" customWidth="1"/>
    <col min="522" max="522" width="5.75" style="1579" bestFit="1" customWidth="1"/>
    <col min="523" max="523" width="7" style="1579" customWidth="1"/>
    <col min="524" max="524" width="5.75" style="1579" bestFit="1" customWidth="1"/>
    <col min="525" max="525" width="0" style="1579" hidden="1" customWidth="1"/>
    <col min="526" max="526" width="11.75" style="1579" bestFit="1" customWidth="1"/>
    <col min="527" max="528" width="11.875" style="1579" customWidth="1"/>
    <col min="529" max="530" width="17.875" style="1579" customWidth="1"/>
    <col min="531" max="532" width="17.5" style="1579" customWidth="1"/>
    <col min="533" max="533" width="0" style="1579" hidden="1" customWidth="1"/>
    <col min="534" max="534" width="11.75" style="1579" customWidth="1"/>
    <col min="535" max="535" width="7.375" style="1579" customWidth="1"/>
    <col min="536" max="536" width="6.75" style="1579" customWidth="1"/>
    <col min="537" max="537" width="7.375" style="1579" customWidth="1"/>
    <col min="538" max="538" width="7.125" style="1579" customWidth="1"/>
    <col min="539" max="539" width="12.5" style="1579" customWidth="1"/>
    <col min="540" max="540" width="12.375" style="1579" customWidth="1"/>
    <col min="541" max="541" width="13.25" style="1579" customWidth="1"/>
    <col min="542" max="542" width="10.5" style="1579" bestFit="1" customWidth="1"/>
    <col min="543" max="543" width="12.75" style="1579" bestFit="1" customWidth="1"/>
    <col min="544" max="768" width="11" style="1579"/>
    <col min="769" max="769" width="18.25" style="1579" customWidth="1"/>
    <col min="770" max="771" width="0" style="1579" hidden="1" customWidth="1"/>
    <col min="772" max="772" width="19.625" style="1579" customWidth="1"/>
    <col min="773" max="773" width="8.875" style="1579" customWidth="1"/>
    <col min="774" max="774" width="8.125" style="1579" bestFit="1" customWidth="1"/>
    <col min="775" max="775" width="27.75" style="1579" customWidth="1"/>
    <col min="776" max="776" width="11.375" style="1579" customWidth="1"/>
    <col min="777" max="777" width="7.25" style="1579" customWidth="1"/>
    <col min="778" max="778" width="5.75" style="1579" bestFit="1" customWidth="1"/>
    <col min="779" max="779" width="7" style="1579" customWidth="1"/>
    <col min="780" max="780" width="5.75" style="1579" bestFit="1" customWidth="1"/>
    <col min="781" max="781" width="0" style="1579" hidden="1" customWidth="1"/>
    <col min="782" max="782" width="11.75" style="1579" bestFit="1" customWidth="1"/>
    <col min="783" max="784" width="11.875" style="1579" customWidth="1"/>
    <col min="785" max="786" width="17.875" style="1579" customWidth="1"/>
    <col min="787" max="788" width="17.5" style="1579" customWidth="1"/>
    <col min="789" max="789" width="0" style="1579" hidden="1" customWidth="1"/>
    <col min="790" max="790" width="11.75" style="1579" customWidth="1"/>
    <col min="791" max="791" width="7.375" style="1579" customWidth="1"/>
    <col min="792" max="792" width="6.75" style="1579" customWidth="1"/>
    <col min="793" max="793" width="7.375" style="1579" customWidth="1"/>
    <col min="794" max="794" width="7.125" style="1579" customWidth="1"/>
    <col min="795" max="795" width="12.5" style="1579" customWidth="1"/>
    <col min="796" max="796" width="12.375" style="1579" customWidth="1"/>
    <col min="797" max="797" width="13.25" style="1579" customWidth="1"/>
    <col min="798" max="798" width="10.5" style="1579" bestFit="1" customWidth="1"/>
    <col min="799" max="799" width="12.75" style="1579" bestFit="1" customWidth="1"/>
    <col min="800" max="1024" width="11" style="1579"/>
    <col min="1025" max="1025" width="18.25" style="1579" customWidth="1"/>
    <col min="1026" max="1027" width="0" style="1579" hidden="1" customWidth="1"/>
    <col min="1028" max="1028" width="19.625" style="1579" customWidth="1"/>
    <col min="1029" max="1029" width="8.875" style="1579" customWidth="1"/>
    <col min="1030" max="1030" width="8.125" style="1579" bestFit="1" customWidth="1"/>
    <col min="1031" max="1031" width="27.75" style="1579" customWidth="1"/>
    <col min="1032" max="1032" width="11.375" style="1579" customWidth="1"/>
    <col min="1033" max="1033" width="7.25" style="1579" customWidth="1"/>
    <col min="1034" max="1034" width="5.75" style="1579" bestFit="1" customWidth="1"/>
    <col min="1035" max="1035" width="7" style="1579" customWidth="1"/>
    <col min="1036" max="1036" width="5.75" style="1579" bestFit="1" customWidth="1"/>
    <col min="1037" max="1037" width="0" style="1579" hidden="1" customWidth="1"/>
    <col min="1038" max="1038" width="11.75" style="1579" bestFit="1" customWidth="1"/>
    <col min="1039" max="1040" width="11.875" style="1579" customWidth="1"/>
    <col min="1041" max="1042" width="17.875" style="1579" customWidth="1"/>
    <col min="1043" max="1044" width="17.5" style="1579" customWidth="1"/>
    <col min="1045" max="1045" width="0" style="1579" hidden="1" customWidth="1"/>
    <col min="1046" max="1046" width="11.75" style="1579" customWidth="1"/>
    <col min="1047" max="1047" width="7.375" style="1579" customWidth="1"/>
    <col min="1048" max="1048" width="6.75" style="1579" customWidth="1"/>
    <col min="1049" max="1049" width="7.375" style="1579" customWidth="1"/>
    <col min="1050" max="1050" width="7.125" style="1579" customWidth="1"/>
    <col min="1051" max="1051" width="12.5" style="1579" customWidth="1"/>
    <col min="1052" max="1052" width="12.375" style="1579" customWidth="1"/>
    <col min="1053" max="1053" width="13.25" style="1579" customWidth="1"/>
    <col min="1054" max="1054" width="10.5" style="1579" bestFit="1" customWidth="1"/>
    <col min="1055" max="1055" width="12.75" style="1579" bestFit="1" customWidth="1"/>
    <col min="1056" max="1280" width="11" style="1579"/>
    <col min="1281" max="1281" width="18.25" style="1579" customWidth="1"/>
    <col min="1282" max="1283" width="0" style="1579" hidden="1" customWidth="1"/>
    <col min="1284" max="1284" width="19.625" style="1579" customWidth="1"/>
    <col min="1285" max="1285" width="8.875" style="1579" customWidth="1"/>
    <col min="1286" max="1286" width="8.125" style="1579" bestFit="1" customWidth="1"/>
    <col min="1287" max="1287" width="27.75" style="1579" customWidth="1"/>
    <col min="1288" max="1288" width="11.375" style="1579" customWidth="1"/>
    <col min="1289" max="1289" width="7.25" style="1579" customWidth="1"/>
    <col min="1290" max="1290" width="5.75" style="1579" bestFit="1" customWidth="1"/>
    <col min="1291" max="1291" width="7" style="1579" customWidth="1"/>
    <col min="1292" max="1292" width="5.75" style="1579" bestFit="1" customWidth="1"/>
    <col min="1293" max="1293" width="0" style="1579" hidden="1" customWidth="1"/>
    <col min="1294" max="1294" width="11.75" style="1579" bestFit="1" customWidth="1"/>
    <col min="1295" max="1296" width="11.875" style="1579" customWidth="1"/>
    <col min="1297" max="1298" width="17.875" style="1579" customWidth="1"/>
    <col min="1299" max="1300" width="17.5" style="1579" customWidth="1"/>
    <col min="1301" max="1301" width="0" style="1579" hidden="1" customWidth="1"/>
    <col min="1302" max="1302" width="11.75" style="1579" customWidth="1"/>
    <col min="1303" max="1303" width="7.375" style="1579" customWidth="1"/>
    <col min="1304" max="1304" width="6.75" style="1579" customWidth="1"/>
    <col min="1305" max="1305" width="7.375" style="1579" customWidth="1"/>
    <col min="1306" max="1306" width="7.125" style="1579" customWidth="1"/>
    <col min="1307" max="1307" width="12.5" style="1579" customWidth="1"/>
    <col min="1308" max="1308" width="12.375" style="1579" customWidth="1"/>
    <col min="1309" max="1309" width="13.25" style="1579" customWidth="1"/>
    <col min="1310" max="1310" width="10.5" style="1579" bestFit="1" customWidth="1"/>
    <col min="1311" max="1311" width="12.75" style="1579" bestFit="1" customWidth="1"/>
    <col min="1312" max="1536" width="11" style="1579"/>
    <col min="1537" max="1537" width="18.25" style="1579" customWidth="1"/>
    <col min="1538" max="1539" width="0" style="1579" hidden="1" customWidth="1"/>
    <col min="1540" max="1540" width="19.625" style="1579" customWidth="1"/>
    <col min="1541" max="1541" width="8.875" style="1579" customWidth="1"/>
    <col min="1542" max="1542" width="8.125" style="1579" bestFit="1" customWidth="1"/>
    <col min="1543" max="1543" width="27.75" style="1579" customWidth="1"/>
    <col min="1544" max="1544" width="11.375" style="1579" customWidth="1"/>
    <col min="1545" max="1545" width="7.25" style="1579" customWidth="1"/>
    <col min="1546" max="1546" width="5.75" style="1579" bestFit="1" customWidth="1"/>
    <col min="1547" max="1547" width="7" style="1579" customWidth="1"/>
    <col min="1548" max="1548" width="5.75" style="1579" bestFit="1" customWidth="1"/>
    <col min="1549" max="1549" width="0" style="1579" hidden="1" customWidth="1"/>
    <col min="1550" max="1550" width="11.75" style="1579" bestFit="1" customWidth="1"/>
    <col min="1551" max="1552" width="11.875" style="1579" customWidth="1"/>
    <col min="1553" max="1554" width="17.875" style="1579" customWidth="1"/>
    <col min="1555" max="1556" width="17.5" style="1579" customWidth="1"/>
    <col min="1557" max="1557" width="0" style="1579" hidden="1" customWidth="1"/>
    <col min="1558" max="1558" width="11.75" style="1579" customWidth="1"/>
    <col min="1559" max="1559" width="7.375" style="1579" customWidth="1"/>
    <col min="1560" max="1560" width="6.75" style="1579" customWidth="1"/>
    <col min="1561" max="1561" width="7.375" style="1579" customWidth="1"/>
    <col min="1562" max="1562" width="7.125" style="1579" customWidth="1"/>
    <col min="1563" max="1563" width="12.5" style="1579" customWidth="1"/>
    <col min="1564" max="1564" width="12.375" style="1579" customWidth="1"/>
    <col min="1565" max="1565" width="13.25" style="1579" customWidth="1"/>
    <col min="1566" max="1566" width="10.5" style="1579" bestFit="1" customWidth="1"/>
    <col min="1567" max="1567" width="12.75" style="1579" bestFit="1" customWidth="1"/>
    <col min="1568" max="1792" width="11" style="1579"/>
    <col min="1793" max="1793" width="18.25" style="1579" customWidth="1"/>
    <col min="1794" max="1795" width="0" style="1579" hidden="1" customWidth="1"/>
    <col min="1796" max="1796" width="19.625" style="1579" customWidth="1"/>
    <col min="1797" max="1797" width="8.875" style="1579" customWidth="1"/>
    <col min="1798" max="1798" width="8.125" style="1579" bestFit="1" customWidth="1"/>
    <col min="1799" max="1799" width="27.75" style="1579" customWidth="1"/>
    <col min="1800" max="1800" width="11.375" style="1579" customWidth="1"/>
    <col min="1801" max="1801" width="7.25" style="1579" customWidth="1"/>
    <col min="1802" max="1802" width="5.75" style="1579" bestFit="1" customWidth="1"/>
    <col min="1803" max="1803" width="7" style="1579" customWidth="1"/>
    <col min="1804" max="1804" width="5.75" style="1579" bestFit="1" customWidth="1"/>
    <col min="1805" max="1805" width="0" style="1579" hidden="1" customWidth="1"/>
    <col min="1806" max="1806" width="11.75" style="1579" bestFit="1" customWidth="1"/>
    <col min="1807" max="1808" width="11.875" style="1579" customWidth="1"/>
    <col min="1809" max="1810" width="17.875" style="1579" customWidth="1"/>
    <col min="1811" max="1812" width="17.5" style="1579" customWidth="1"/>
    <col min="1813" max="1813" width="0" style="1579" hidden="1" customWidth="1"/>
    <col min="1814" max="1814" width="11.75" style="1579" customWidth="1"/>
    <col min="1815" max="1815" width="7.375" style="1579" customWidth="1"/>
    <col min="1816" max="1816" width="6.75" style="1579" customWidth="1"/>
    <col min="1817" max="1817" width="7.375" style="1579" customWidth="1"/>
    <col min="1818" max="1818" width="7.125" style="1579" customWidth="1"/>
    <col min="1819" max="1819" width="12.5" style="1579" customWidth="1"/>
    <col min="1820" max="1820" width="12.375" style="1579" customWidth="1"/>
    <col min="1821" max="1821" width="13.25" style="1579" customWidth="1"/>
    <col min="1822" max="1822" width="10.5" style="1579" bestFit="1" customWidth="1"/>
    <col min="1823" max="1823" width="12.75" style="1579" bestFit="1" customWidth="1"/>
    <col min="1824" max="2048" width="11" style="1579"/>
    <col min="2049" max="2049" width="18.25" style="1579" customWidth="1"/>
    <col min="2050" max="2051" width="0" style="1579" hidden="1" customWidth="1"/>
    <col min="2052" max="2052" width="19.625" style="1579" customWidth="1"/>
    <col min="2053" max="2053" width="8.875" style="1579" customWidth="1"/>
    <col min="2054" max="2054" width="8.125" style="1579" bestFit="1" customWidth="1"/>
    <col min="2055" max="2055" width="27.75" style="1579" customWidth="1"/>
    <col min="2056" max="2056" width="11.375" style="1579" customWidth="1"/>
    <col min="2057" max="2057" width="7.25" style="1579" customWidth="1"/>
    <col min="2058" max="2058" width="5.75" style="1579" bestFit="1" customWidth="1"/>
    <col min="2059" max="2059" width="7" style="1579" customWidth="1"/>
    <col min="2060" max="2060" width="5.75" style="1579" bestFit="1" customWidth="1"/>
    <col min="2061" max="2061" width="0" style="1579" hidden="1" customWidth="1"/>
    <col min="2062" max="2062" width="11.75" style="1579" bestFit="1" customWidth="1"/>
    <col min="2063" max="2064" width="11.875" style="1579" customWidth="1"/>
    <col min="2065" max="2066" width="17.875" style="1579" customWidth="1"/>
    <col min="2067" max="2068" width="17.5" style="1579" customWidth="1"/>
    <col min="2069" max="2069" width="0" style="1579" hidden="1" customWidth="1"/>
    <col min="2070" max="2070" width="11.75" style="1579" customWidth="1"/>
    <col min="2071" max="2071" width="7.375" style="1579" customWidth="1"/>
    <col min="2072" max="2072" width="6.75" style="1579" customWidth="1"/>
    <col min="2073" max="2073" width="7.375" style="1579" customWidth="1"/>
    <col min="2074" max="2074" width="7.125" style="1579" customWidth="1"/>
    <col min="2075" max="2075" width="12.5" style="1579" customWidth="1"/>
    <col min="2076" max="2076" width="12.375" style="1579" customWidth="1"/>
    <col min="2077" max="2077" width="13.25" style="1579" customWidth="1"/>
    <col min="2078" max="2078" width="10.5" style="1579" bestFit="1" customWidth="1"/>
    <col min="2079" max="2079" width="12.75" style="1579" bestFit="1" customWidth="1"/>
    <col min="2080" max="2304" width="11" style="1579"/>
    <col min="2305" max="2305" width="18.25" style="1579" customWidth="1"/>
    <col min="2306" max="2307" width="0" style="1579" hidden="1" customWidth="1"/>
    <col min="2308" max="2308" width="19.625" style="1579" customWidth="1"/>
    <col min="2309" max="2309" width="8.875" style="1579" customWidth="1"/>
    <col min="2310" max="2310" width="8.125" style="1579" bestFit="1" customWidth="1"/>
    <col min="2311" max="2311" width="27.75" style="1579" customWidth="1"/>
    <col min="2312" max="2312" width="11.375" style="1579" customWidth="1"/>
    <col min="2313" max="2313" width="7.25" style="1579" customWidth="1"/>
    <col min="2314" max="2314" width="5.75" style="1579" bestFit="1" customWidth="1"/>
    <col min="2315" max="2315" width="7" style="1579" customWidth="1"/>
    <col min="2316" max="2316" width="5.75" style="1579" bestFit="1" customWidth="1"/>
    <col min="2317" max="2317" width="0" style="1579" hidden="1" customWidth="1"/>
    <col min="2318" max="2318" width="11.75" style="1579" bestFit="1" customWidth="1"/>
    <col min="2319" max="2320" width="11.875" style="1579" customWidth="1"/>
    <col min="2321" max="2322" width="17.875" style="1579" customWidth="1"/>
    <col min="2323" max="2324" width="17.5" style="1579" customWidth="1"/>
    <col min="2325" max="2325" width="0" style="1579" hidden="1" customWidth="1"/>
    <col min="2326" max="2326" width="11.75" style="1579" customWidth="1"/>
    <col min="2327" max="2327" width="7.375" style="1579" customWidth="1"/>
    <col min="2328" max="2328" width="6.75" style="1579" customWidth="1"/>
    <col min="2329" max="2329" width="7.375" style="1579" customWidth="1"/>
    <col min="2330" max="2330" width="7.125" style="1579" customWidth="1"/>
    <col min="2331" max="2331" width="12.5" style="1579" customWidth="1"/>
    <col min="2332" max="2332" width="12.375" style="1579" customWidth="1"/>
    <col min="2333" max="2333" width="13.25" style="1579" customWidth="1"/>
    <col min="2334" max="2334" width="10.5" style="1579" bestFit="1" customWidth="1"/>
    <col min="2335" max="2335" width="12.75" style="1579" bestFit="1" customWidth="1"/>
    <col min="2336" max="2560" width="11" style="1579"/>
    <col min="2561" max="2561" width="18.25" style="1579" customWidth="1"/>
    <col min="2562" max="2563" width="0" style="1579" hidden="1" customWidth="1"/>
    <col min="2564" max="2564" width="19.625" style="1579" customWidth="1"/>
    <col min="2565" max="2565" width="8.875" style="1579" customWidth="1"/>
    <col min="2566" max="2566" width="8.125" style="1579" bestFit="1" customWidth="1"/>
    <col min="2567" max="2567" width="27.75" style="1579" customWidth="1"/>
    <col min="2568" max="2568" width="11.375" style="1579" customWidth="1"/>
    <col min="2569" max="2569" width="7.25" style="1579" customWidth="1"/>
    <col min="2570" max="2570" width="5.75" style="1579" bestFit="1" customWidth="1"/>
    <col min="2571" max="2571" width="7" style="1579" customWidth="1"/>
    <col min="2572" max="2572" width="5.75" style="1579" bestFit="1" customWidth="1"/>
    <col min="2573" max="2573" width="0" style="1579" hidden="1" customWidth="1"/>
    <col min="2574" max="2574" width="11.75" style="1579" bestFit="1" customWidth="1"/>
    <col min="2575" max="2576" width="11.875" style="1579" customWidth="1"/>
    <col min="2577" max="2578" width="17.875" style="1579" customWidth="1"/>
    <col min="2579" max="2580" width="17.5" style="1579" customWidth="1"/>
    <col min="2581" max="2581" width="0" style="1579" hidden="1" customWidth="1"/>
    <col min="2582" max="2582" width="11.75" style="1579" customWidth="1"/>
    <col min="2583" max="2583" width="7.375" style="1579" customWidth="1"/>
    <col min="2584" max="2584" width="6.75" style="1579" customWidth="1"/>
    <col min="2585" max="2585" width="7.375" style="1579" customWidth="1"/>
    <col min="2586" max="2586" width="7.125" style="1579" customWidth="1"/>
    <col min="2587" max="2587" width="12.5" style="1579" customWidth="1"/>
    <col min="2588" max="2588" width="12.375" style="1579" customWidth="1"/>
    <col min="2589" max="2589" width="13.25" style="1579" customWidth="1"/>
    <col min="2590" max="2590" width="10.5" style="1579" bestFit="1" customWidth="1"/>
    <col min="2591" max="2591" width="12.75" style="1579" bestFit="1" customWidth="1"/>
    <col min="2592" max="2816" width="11" style="1579"/>
    <col min="2817" max="2817" width="18.25" style="1579" customWidth="1"/>
    <col min="2818" max="2819" width="0" style="1579" hidden="1" customWidth="1"/>
    <col min="2820" max="2820" width="19.625" style="1579" customWidth="1"/>
    <col min="2821" max="2821" width="8.875" style="1579" customWidth="1"/>
    <col min="2822" max="2822" width="8.125" style="1579" bestFit="1" customWidth="1"/>
    <col min="2823" max="2823" width="27.75" style="1579" customWidth="1"/>
    <col min="2824" max="2824" width="11.375" style="1579" customWidth="1"/>
    <col min="2825" max="2825" width="7.25" style="1579" customWidth="1"/>
    <col min="2826" max="2826" width="5.75" style="1579" bestFit="1" customWidth="1"/>
    <col min="2827" max="2827" width="7" style="1579" customWidth="1"/>
    <col min="2828" max="2828" width="5.75" style="1579" bestFit="1" customWidth="1"/>
    <col min="2829" max="2829" width="0" style="1579" hidden="1" customWidth="1"/>
    <col min="2830" max="2830" width="11.75" style="1579" bestFit="1" customWidth="1"/>
    <col min="2831" max="2832" width="11.875" style="1579" customWidth="1"/>
    <col min="2833" max="2834" width="17.875" style="1579" customWidth="1"/>
    <col min="2835" max="2836" width="17.5" style="1579" customWidth="1"/>
    <col min="2837" max="2837" width="0" style="1579" hidden="1" customWidth="1"/>
    <col min="2838" max="2838" width="11.75" style="1579" customWidth="1"/>
    <col min="2839" max="2839" width="7.375" style="1579" customWidth="1"/>
    <col min="2840" max="2840" width="6.75" style="1579" customWidth="1"/>
    <col min="2841" max="2841" width="7.375" style="1579" customWidth="1"/>
    <col min="2842" max="2842" width="7.125" style="1579" customWidth="1"/>
    <col min="2843" max="2843" width="12.5" style="1579" customWidth="1"/>
    <col min="2844" max="2844" width="12.375" style="1579" customWidth="1"/>
    <col min="2845" max="2845" width="13.25" style="1579" customWidth="1"/>
    <col min="2846" max="2846" width="10.5" style="1579" bestFit="1" customWidth="1"/>
    <col min="2847" max="2847" width="12.75" style="1579" bestFit="1" customWidth="1"/>
    <col min="2848" max="3072" width="11" style="1579"/>
    <col min="3073" max="3073" width="18.25" style="1579" customWidth="1"/>
    <col min="3074" max="3075" width="0" style="1579" hidden="1" customWidth="1"/>
    <col min="3076" max="3076" width="19.625" style="1579" customWidth="1"/>
    <col min="3077" max="3077" width="8.875" style="1579" customWidth="1"/>
    <col min="3078" max="3078" width="8.125" style="1579" bestFit="1" customWidth="1"/>
    <col min="3079" max="3079" width="27.75" style="1579" customWidth="1"/>
    <col min="3080" max="3080" width="11.375" style="1579" customWidth="1"/>
    <col min="3081" max="3081" width="7.25" style="1579" customWidth="1"/>
    <col min="3082" max="3082" width="5.75" style="1579" bestFit="1" customWidth="1"/>
    <col min="3083" max="3083" width="7" style="1579" customWidth="1"/>
    <col min="3084" max="3084" width="5.75" style="1579" bestFit="1" customWidth="1"/>
    <col min="3085" max="3085" width="0" style="1579" hidden="1" customWidth="1"/>
    <col min="3086" max="3086" width="11.75" style="1579" bestFit="1" customWidth="1"/>
    <col min="3087" max="3088" width="11.875" style="1579" customWidth="1"/>
    <col min="3089" max="3090" width="17.875" style="1579" customWidth="1"/>
    <col min="3091" max="3092" width="17.5" style="1579" customWidth="1"/>
    <col min="3093" max="3093" width="0" style="1579" hidden="1" customWidth="1"/>
    <col min="3094" max="3094" width="11.75" style="1579" customWidth="1"/>
    <col min="3095" max="3095" width="7.375" style="1579" customWidth="1"/>
    <col min="3096" max="3096" width="6.75" style="1579" customWidth="1"/>
    <col min="3097" max="3097" width="7.375" style="1579" customWidth="1"/>
    <col min="3098" max="3098" width="7.125" style="1579" customWidth="1"/>
    <col min="3099" max="3099" width="12.5" style="1579" customWidth="1"/>
    <col min="3100" max="3100" width="12.375" style="1579" customWidth="1"/>
    <col min="3101" max="3101" width="13.25" style="1579" customWidth="1"/>
    <col min="3102" max="3102" width="10.5" style="1579" bestFit="1" customWidth="1"/>
    <col min="3103" max="3103" width="12.75" style="1579" bestFit="1" customWidth="1"/>
    <col min="3104" max="3328" width="11" style="1579"/>
    <col min="3329" max="3329" width="18.25" style="1579" customWidth="1"/>
    <col min="3330" max="3331" width="0" style="1579" hidden="1" customWidth="1"/>
    <col min="3332" max="3332" width="19.625" style="1579" customWidth="1"/>
    <col min="3333" max="3333" width="8.875" style="1579" customWidth="1"/>
    <col min="3334" max="3334" width="8.125" style="1579" bestFit="1" customWidth="1"/>
    <col min="3335" max="3335" width="27.75" style="1579" customWidth="1"/>
    <col min="3336" max="3336" width="11.375" style="1579" customWidth="1"/>
    <col min="3337" max="3337" width="7.25" style="1579" customWidth="1"/>
    <col min="3338" max="3338" width="5.75" style="1579" bestFit="1" customWidth="1"/>
    <col min="3339" max="3339" width="7" style="1579" customWidth="1"/>
    <col min="3340" max="3340" width="5.75" style="1579" bestFit="1" customWidth="1"/>
    <col min="3341" max="3341" width="0" style="1579" hidden="1" customWidth="1"/>
    <col min="3342" max="3342" width="11.75" style="1579" bestFit="1" customWidth="1"/>
    <col min="3343" max="3344" width="11.875" style="1579" customWidth="1"/>
    <col min="3345" max="3346" width="17.875" style="1579" customWidth="1"/>
    <col min="3347" max="3348" width="17.5" style="1579" customWidth="1"/>
    <col min="3349" max="3349" width="0" style="1579" hidden="1" customWidth="1"/>
    <col min="3350" max="3350" width="11.75" style="1579" customWidth="1"/>
    <col min="3351" max="3351" width="7.375" style="1579" customWidth="1"/>
    <col min="3352" max="3352" width="6.75" style="1579" customWidth="1"/>
    <col min="3353" max="3353" width="7.375" style="1579" customWidth="1"/>
    <col min="3354" max="3354" width="7.125" style="1579" customWidth="1"/>
    <col min="3355" max="3355" width="12.5" style="1579" customWidth="1"/>
    <col min="3356" max="3356" width="12.375" style="1579" customWidth="1"/>
    <col min="3357" max="3357" width="13.25" style="1579" customWidth="1"/>
    <col min="3358" max="3358" width="10.5" style="1579" bestFit="1" customWidth="1"/>
    <col min="3359" max="3359" width="12.75" style="1579" bestFit="1" customWidth="1"/>
    <col min="3360" max="3584" width="11" style="1579"/>
    <col min="3585" max="3585" width="18.25" style="1579" customWidth="1"/>
    <col min="3586" max="3587" width="0" style="1579" hidden="1" customWidth="1"/>
    <col min="3588" max="3588" width="19.625" style="1579" customWidth="1"/>
    <col min="3589" max="3589" width="8.875" style="1579" customWidth="1"/>
    <col min="3590" max="3590" width="8.125" style="1579" bestFit="1" customWidth="1"/>
    <col min="3591" max="3591" width="27.75" style="1579" customWidth="1"/>
    <col min="3592" max="3592" width="11.375" style="1579" customWidth="1"/>
    <col min="3593" max="3593" width="7.25" style="1579" customWidth="1"/>
    <col min="3594" max="3594" width="5.75" style="1579" bestFit="1" customWidth="1"/>
    <col min="3595" max="3595" width="7" style="1579" customWidth="1"/>
    <col min="3596" max="3596" width="5.75" style="1579" bestFit="1" customWidth="1"/>
    <col min="3597" max="3597" width="0" style="1579" hidden="1" customWidth="1"/>
    <col min="3598" max="3598" width="11.75" style="1579" bestFit="1" customWidth="1"/>
    <col min="3599" max="3600" width="11.875" style="1579" customWidth="1"/>
    <col min="3601" max="3602" width="17.875" style="1579" customWidth="1"/>
    <col min="3603" max="3604" width="17.5" style="1579" customWidth="1"/>
    <col min="3605" max="3605" width="0" style="1579" hidden="1" customWidth="1"/>
    <col min="3606" max="3606" width="11.75" style="1579" customWidth="1"/>
    <col min="3607" max="3607" width="7.375" style="1579" customWidth="1"/>
    <col min="3608" max="3608" width="6.75" style="1579" customWidth="1"/>
    <col min="3609" max="3609" width="7.375" style="1579" customWidth="1"/>
    <col min="3610" max="3610" width="7.125" style="1579" customWidth="1"/>
    <col min="3611" max="3611" width="12.5" style="1579" customWidth="1"/>
    <col min="3612" max="3612" width="12.375" style="1579" customWidth="1"/>
    <col min="3613" max="3613" width="13.25" style="1579" customWidth="1"/>
    <col min="3614" max="3614" width="10.5" style="1579" bestFit="1" customWidth="1"/>
    <col min="3615" max="3615" width="12.75" style="1579" bestFit="1" customWidth="1"/>
    <col min="3616" max="3840" width="11" style="1579"/>
    <col min="3841" max="3841" width="18.25" style="1579" customWidth="1"/>
    <col min="3842" max="3843" width="0" style="1579" hidden="1" customWidth="1"/>
    <col min="3844" max="3844" width="19.625" style="1579" customWidth="1"/>
    <col min="3845" max="3845" width="8.875" style="1579" customWidth="1"/>
    <col min="3846" max="3846" width="8.125" style="1579" bestFit="1" customWidth="1"/>
    <col min="3847" max="3847" width="27.75" style="1579" customWidth="1"/>
    <col min="3848" max="3848" width="11.375" style="1579" customWidth="1"/>
    <col min="3849" max="3849" width="7.25" style="1579" customWidth="1"/>
    <col min="3850" max="3850" width="5.75" style="1579" bestFit="1" customWidth="1"/>
    <col min="3851" max="3851" width="7" style="1579" customWidth="1"/>
    <col min="3852" max="3852" width="5.75" style="1579" bestFit="1" customWidth="1"/>
    <col min="3853" max="3853" width="0" style="1579" hidden="1" customWidth="1"/>
    <col min="3854" max="3854" width="11.75" style="1579" bestFit="1" customWidth="1"/>
    <col min="3855" max="3856" width="11.875" style="1579" customWidth="1"/>
    <col min="3857" max="3858" width="17.875" style="1579" customWidth="1"/>
    <col min="3859" max="3860" width="17.5" style="1579" customWidth="1"/>
    <col min="3861" max="3861" width="0" style="1579" hidden="1" customWidth="1"/>
    <col min="3862" max="3862" width="11.75" style="1579" customWidth="1"/>
    <col min="3863" max="3863" width="7.375" style="1579" customWidth="1"/>
    <col min="3864" max="3864" width="6.75" style="1579" customWidth="1"/>
    <col min="3865" max="3865" width="7.375" style="1579" customWidth="1"/>
    <col min="3866" max="3866" width="7.125" style="1579" customWidth="1"/>
    <col min="3867" max="3867" width="12.5" style="1579" customWidth="1"/>
    <col min="3868" max="3868" width="12.375" style="1579" customWidth="1"/>
    <col min="3869" max="3869" width="13.25" style="1579" customWidth="1"/>
    <col min="3870" max="3870" width="10.5" style="1579" bestFit="1" customWidth="1"/>
    <col min="3871" max="3871" width="12.75" style="1579" bestFit="1" customWidth="1"/>
    <col min="3872" max="4096" width="11" style="1579"/>
    <col min="4097" max="4097" width="18.25" style="1579" customWidth="1"/>
    <col min="4098" max="4099" width="0" style="1579" hidden="1" customWidth="1"/>
    <col min="4100" max="4100" width="19.625" style="1579" customWidth="1"/>
    <col min="4101" max="4101" width="8.875" style="1579" customWidth="1"/>
    <col min="4102" max="4102" width="8.125" style="1579" bestFit="1" customWidth="1"/>
    <col min="4103" max="4103" width="27.75" style="1579" customWidth="1"/>
    <col min="4104" max="4104" width="11.375" style="1579" customWidth="1"/>
    <col min="4105" max="4105" width="7.25" style="1579" customWidth="1"/>
    <col min="4106" max="4106" width="5.75" style="1579" bestFit="1" customWidth="1"/>
    <col min="4107" max="4107" width="7" style="1579" customWidth="1"/>
    <col min="4108" max="4108" width="5.75" style="1579" bestFit="1" customWidth="1"/>
    <col min="4109" max="4109" width="0" style="1579" hidden="1" customWidth="1"/>
    <col min="4110" max="4110" width="11.75" style="1579" bestFit="1" customWidth="1"/>
    <col min="4111" max="4112" width="11.875" style="1579" customWidth="1"/>
    <col min="4113" max="4114" width="17.875" style="1579" customWidth="1"/>
    <col min="4115" max="4116" width="17.5" style="1579" customWidth="1"/>
    <col min="4117" max="4117" width="0" style="1579" hidden="1" customWidth="1"/>
    <col min="4118" max="4118" width="11.75" style="1579" customWidth="1"/>
    <col min="4119" max="4119" width="7.375" style="1579" customWidth="1"/>
    <col min="4120" max="4120" width="6.75" style="1579" customWidth="1"/>
    <col min="4121" max="4121" width="7.375" style="1579" customWidth="1"/>
    <col min="4122" max="4122" width="7.125" style="1579" customWidth="1"/>
    <col min="4123" max="4123" width="12.5" style="1579" customWidth="1"/>
    <col min="4124" max="4124" width="12.375" style="1579" customWidth="1"/>
    <col min="4125" max="4125" width="13.25" style="1579" customWidth="1"/>
    <col min="4126" max="4126" width="10.5" style="1579" bestFit="1" customWidth="1"/>
    <col min="4127" max="4127" width="12.75" style="1579" bestFit="1" customWidth="1"/>
    <col min="4128" max="4352" width="11" style="1579"/>
    <col min="4353" max="4353" width="18.25" style="1579" customWidth="1"/>
    <col min="4354" max="4355" width="0" style="1579" hidden="1" customWidth="1"/>
    <col min="4356" max="4356" width="19.625" style="1579" customWidth="1"/>
    <col min="4357" max="4357" width="8.875" style="1579" customWidth="1"/>
    <col min="4358" max="4358" width="8.125" style="1579" bestFit="1" customWidth="1"/>
    <col min="4359" max="4359" width="27.75" style="1579" customWidth="1"/>
    <col min="4360" max="4360" width="11.375" style="1579" customWidth="1"/>
    <col min="4361" max="4361" width="7.25" style="1579" customWidth="1"/>
    <col min="4362" max="4362" width="5.75" style="1579" bestFit="1" customWidth="1"/>
    <col min="4363" max="4363" width="7" style="1579" customWidth="1"/>
    <col min="4364" max="4364" width="5.75" style="1579" bestFit="1" customWidth="1"/>
    <col min="4365" max="4365" width="0" style="1579" hidden="1" customWidth="1"/>
    <col min="4366" max="4366" width="11.75" style="1579" bestFit="1" customWidth="1"/>
    <col min="4367" max="4368" width="11.875" style="1579" customWidth="1"/>
    <col min="4369" max="4370" width="17.875" style="1579" customWidth="1"/>
    <col min="4371" max="4372" width="17.5" style="1579" customWidth="1"/>
    <col min="4373" max="4373" width="0" style="1579" hidden="1" customWidth="1"/>
    <col min="4374" max="4374" width="11.75" style="1579" customWidth="1"/>
    <col min="4375" max="4375" width="7.375" style="1579" customWidth="1"/>
    <col min="4376" max="4376" width="6.75" style="1579" customWidth="1"/>
    <col min="4377" max="4377" width="7.375" style="1579" customWidth="1"/>
    <col min="4378" max="4378" width="7.125" style="1579" customWidth="1"/>
    <col min="4379" max="4379" width="12.5" style="1579" customWidth="1"/>
    <col min="4380" max="4380" width="12.375" style="1579" customWidth="1"/>
    <col min="4381" max="4381" width="13.25" style="1579" customWidth="1"/>
    <col min="4382" max="4382" width="10.5" style="1579" bestFit="1" customWidth="1"/>
    <col min="4383" max="4383" width="12.75" style="1579" bestFit="1" customWidth="1"/>
    <col min="4384" max="4608" width="11" style="1579"/>
    <col min="4609" max="4609" width="18.25" style="1579" customWidth="1"/>
    <col min="4610" max="4611" width="0" style="1579" hidden="1" customWidth="1"/>
    <col min="4612" max="4612" width="19.625" style="1579" customWidth="1"/>
    <col min="4613" max="4613" width="8.875" style="1579" customWidth="1"/>
    <col min="4614" max="4614" width="8.125" style="1579" bestFit="1" customWidth="1"/>
    <col min="4615" max="4615" width="27.75" style="1579" customWidth="1"/>
    <col min="4616" max="4616" width="11.375" style="1579" customWidth="1"/>
    <col min="4617" max="4617" width="7.25" style="1579" customWidth="1"/>
    <col min="4618" max="4618" width="5.75" style="1579" bestFit="1" customWidth="1"/>
    <col min="4619" max="4619" width="7" style="1579" customWidth="1"/>
    <col min="4620" max="4620" width="5.75" style="1579" bestFit="1" customWidth="1"/>
    <col min="4621" max="4621" width="0" style="1579" hidden="1" customWidth="1"/>
    <col min="4622" max="4622" width="11.75" style="1579" bestFit="1" customWidth="1"/>
    <col min="4623" max="4624" width="11.875" style="1579" customWidth="1"/>
    <col min="4625" max="4626" width="17.875" style="1579" customWidth="1"/>
    <col min="4627" max="4628" width="17.5" style="1579" customWidth="1"/>
    <col min="4629" max="4629" width="0" style="1579" hidden="1" customWidth="1"/>
    <col min="4630" max="4630" width="11.75" style="1579" customWidth="1"/>
    <col min="4631" max="4631" width="7.375" style="1579" customWidth="1"/>
    <col min="4632" max="4632" width="6.75" style="1579" customWidth="1"/>
    <col min="4633" max="4633" width="7.375" style="1579" customWidth="1"/>
    <col min="4634" max="4634" width="7.125" style="1579" customWidth="1"/>
    <col min="4635" max="4635" width="12.5" style="1579" customWidth="1"/>
    <col min="4636" max="4636" width="12.375" style="1579" customWidth="1"/>
    <col min="4637" max="4637" width="13.25" style="1579" customWidth="1"/>
    <col min="4638" max="4638" width="10.5" style="1579" bestFit="1" customWidth="1"/>
    <col min="4639" max="4639" width="12.75" style="1579" bestFit="1" customWidth="1"/>
    <col min="4640" max="4864" width="11" style="1579"/>
    <col min="4865" max="4865" width="18.25" style="1579" customWidth="1"/>
    <col min="4866" max="4867" width="0" style="1579" hidden="1" customWidth="1"/>
    <col min="4868" max="4868" width="19.625" style="1579" customWidth="1"/>
    <col min="4869" max="4869" width="8.875" style="1579" customWidth="1"/>
    <col min="4870" max="4870" width="8.125" style="1579" bestFit="1" customWidth="1"/>
    <col min="4871" max="4871" width="27.75" style="1579" customWidth="1"/>
    <col min="4872" max="4872" width="11.375" style="1579" customWidth="1"/>
    <col min="4873" max="4873" width="7.25" style="1579" customWidth="1"/>
    <col min="4874" max="4874" width="5.75" style="1579" bestFit="1" customWidth="1"/>
    <col min="4875" max="4875" width="7" style="1579" customWidth="1"/>
    <col min="4876" max="4876" width="5.75" style="1579" bestFit="1" customWidth="1"/>
    <col min="4877" max="4877" width="0" style="1579" hidden="1" customWidth="1"/>
    <col min="4878" max="4878" width="11.75" style="1579" bestFit="1" customWidth="1"/>
    <col min="4879" max="4880" width="11.875" style="1579" customWidth="1"/>
    <col min="4881" max="4882" width="17.875" style="1579" customWidth="1"/>
    <col min="4883" max="4884" width="17.5" style="1579" customWidth="1"/>
    <col min="4885" max="4885" width="0" style="1579" hidden="1" customWidth="1"/>
    <col min="4886" max="4886" width="11.75" style="1579" customWidth="1"/>
    <col min="4887" max="4887" width="7.375" style="1579" customWidth="1"/>
    <col min="4888" max="4888" width="6.75" style="1579" customWidth="1"/>
    <col min="4889" max="4889" width="7.375" style="1579" customWidth="1"/>
    <col min="4890" max="4890" width="7.125" style="1579" customWidth="1"/>
    <col min="4891" max="4891" width="12.5" style="1579" customWidth="1"/>
    <col min="4892" max="4892" width="12.375" style="1579" customWidth="1"/>
    <col min="4893" max="4893" width="13.25" style="1579" customWidth="1"/>
    <col min="4894" max="4894" width="10.5" style="1579" bestFit="1" customWidth="1"/>
    <col min="4895" max="4895" width="12.75" style="1579" bestFit="1" customWidth="1"/>
    <col min="4896" max="5120" width="11" style="1579"/>
    <col min="5121" max="5121" width="18.25" style="1579" customWidth="1"/>
    <col min="5122" max="5123" width="0" style="1579" hidden="1" customWidth="1"/>
    <col min="5124" max="5124" width="19.625" style="1579" customWidth="1"/>
    <col min="5125" max="5125" width="8.875" style="1579" customWidth="1"/>
    <col min="5126" max="5126" width="8.125" style="1579" bestFit="1" customWidth="1"/>
    <col min="5127" max="5127" width="27.75" style="1579" customWidth="1"/>
    <col min="5128" max="5128" width="11.375" style="1579" customWidth="1"/>
    <col min="5129" max="5129" width="7.25" style="1579" customWidth="1"/>
    <col min="5130" max="5130" width="5.75" style="1579" bestFit="1" customWidth="1"/>
    <col min="5131" max="5131" width="7" style="1579" customWidth="1"/>
    <col min="5132" max="5132" width="5.75" style="1579" bestFit="1" customWidth="1"/>
    <col min="5133" max="5133" width="0" style="1579" hidden="1" customWidth="1"/>
    <col min="5134" max="5134" width="11.75" style="1579" bestFit="1" customWidth="1"/>
    <col min="5135" max="5136" width="11.875" style="1579" customWidth="1"/>
    <col min="5137" max="5138" width="17.875" style="1579" customWidth="1"/>
    <col min="5139" max="5140" width="17.5" style="1579" customWidth="1"/>
    <col min="5141" max="5141" width="0" style="1579" hidden="1" customWidth="1"/>
    <col min="5142" max="5142" width="11.75" style="1579" customWidth="1"/>
    <col min="5143" max="5143" width="7.375" style="1579" customWidth="1"/>
    <col min="5144" max="5144" width="6.75" style="1579" customWidth="1"/>
    <col min="5145" max="5145" width="7.375" style="1579" customWidth="1"/>
    <col min="5146" max="5146" width="7.125" style="1579" customWidth="1"/>
    <col min="5147" max="5147" width="12.5" style="1579" customWidth="1"/>
    <col min="5148" max="5148" width="12.375" style="1579" customWidth="1"/>
    <col min="5149" max="5149" width="13.25" style="1579" customWidth="1"/>
    <col min="5150" max="5150" width="10.5" style="1579" bestFit="1" customWidth="1"/>
    <col min="5151" max="5151" width="12.75" style="1579" bestFit="1" customWidth="1"/>
    <col min="5152" max="5376" width="11" style="1579"/>
    <col min="5377" max="5377" width="18.25" style="1579" customWidth="1"/>
    <col min="5378" max="5379" width="0" style="1579" hidden="1" customWidth="1"/>
    <col min="5380" max="5380" width="19.625" style="1579" customWidth="1"/>
    <col min="5381" max="5381" width="8.875" style="1579" customWidth="1"/>
    <col min="5382" max="5382" width="8.125" style="1579" bestFit="1" customWidth="1"/>
    <col min="5383" max="5383" width="27.75" style="1579" customWidth="1"/>
    <col min="5384" max="5384" width="11.375" style="1579" customWidth="1"/>
    <col min="5385" max="5385" width="7.25" style="1579" customWidth="1"/>
    <col min="5386" max="5386" width="5.75" style="1579" bestFit="1" customWidth="1"/>
    <col min="5387" max="5387" width="7" style="1579" customWidth="1"/>
    <col min="5388" max="5388" width="5.75" style="1579" bestFit="1" customWidth="1"/>
    <col min="5389" max="5389" width="0" style="1579" hidden="1" customWidth="1"/>
    <col min="5390" max="5390" width="11.75" style="1579" bestFit="1" customWidth="1"/>
    <col min="5391" max="5392" width="11.875" style="1579" customWidth="1"/>
    <col min="5393" max="5394" width="17.875" style="1579" customWidth="1"/>
    <col min="5395" max="5396" width="17.5" style="1579" customWidth="1"/>
    <col min="5397" max="5397" width="0" style="1579" hidden="1" customWidth="1"/>
    <col min="5398" max="5398" width="11.75" style="1579" customWidth="1"/>
    <col min="5399" max="5399" width="7.375" style="1579" customWidth="1"/>
    <col min="5400" max="5400" width="6.75" style="1579" customWidth="1"/>
    <col min="5401" max="5401" width="7.375" style="1579" customWidth="1"/>
    <col min="5402" max="5402" width="7.125" style="1579" customWidth="1"/>
    <col min="5403" max="5403" width="12.5" style="1579" customWidth="1"/>
    <col min="5404" max="5404" width="12.375" style="1579" customWidth="1"/>
    <col min="5405" max="5405" width="13.25" style="1579" customWidth="1"/>
    <col min="5406" max="5406" width="10.5" style="1579" bestFit="1" customWidth="1"/>
    <col min="5407" max="5407" width="12.75" style="1579" bestFit="1" customWidth="1"/>
    <col min="5408" max="5632" width="11" style="1579"/>
    <col min="5633" max="5633" width="18.25" style="1579" customWidth="1"/>
    <col min="5634" max="5635" width="0" style="1579" hidden="1" customWidth="1"/>
    <col min="5636" max="5636" width="19.625" style="1579" customWidth="1"/>
    <col min="5637" max="5637" width="8.875" style="1579" customWidth="1"/>
    <col min="5638" max="5638" width="8.125" style="1579" bestFit="1" customWidth="1"/>
    <col min="5639" max="5639" width="27.75" style="1579" customWidth="1"/>
    <col min="5640" max="5640" width="11.375" style="1579" customWidth="1"/>
    <col min="5641" max="5641" width="7.25" style="1579" customWidth="1"/>
    <col min="5642" max="5642" width="5.75" style="1579" bestFit="1" customWidth="1"/>
    <col min="5643" max="5643" width="7" style="1579" customWidth="1"/>
    <col min="5644" max="5644" width="5.75" style="1579" bestFit="1" customWidth="1"/>
    <col min="5645" max="5645" width="0" style="1579" hidden="1" customWidth="1"/>
    <col min="5646" max="5646" width="11.75" style="1579" bestFit="1" customWidth="1"/>
    <col min="5647" max="5648" width="11.875" style="1579" customWidth="1"/>
    <col min="5649" max="5650" width="17.875" style="1579" customWidth="1"/>
    <col min="5651" max="5652" width="17.5" style="1579" customWidth="1"/>
    <col min="5653" max="5653" width="0" style="1579" hidden="1" customWidth="1"/>
    <col min="5654" max="5654" width="11.75" style="1579" customWidth="1"/>
    <col min="5655" max="5655" width="7.375" style="1579" customWidth="1"/>
    <col min="5656" max="5656" width="6.75" style="1579" customWidth="1"/>
    <col min="5657" max="5657" width="7.375" style="1579" customWidth="1"/>
    <col min="5658" max="5658" width="7.125" style="1579" customWidth="1"/>
    <col min="5659" max="5659" width="12.5" style="1579" customWidth="1"/>
    <col min="5660" max="5660" width="12.375" style="1579" customWidth="1"/>
    <col min="5661" max="5661" width="13.25" style="1579" customWidth="1"/>
    <col min="5662" max="5662" width="10.5" style="1579" bestFit="1" customWidth="1"/>
    <col min="5663" max="5663" width="12.75" style="1579" bestFit="1" customWidth="1"/>
    <col min="5664" max="5888" width="11" style="1579"/>
    <col min="5889" max="5889" width="18.25" style="1579" customWidth="1"/>
    <col min="5890" max="5891" width="0" style="1579" hidden="1" customWidth="1"/>
    <col min="5892" max="5892" width="19.625" style="1579" customWidth="1"/>
    <col min="5893" max="5893" width="8.875" style="1579" customWidth="1"/>
    <col min="5894" max="5894" width="8.125" style="1579" bestFit="1" customWidth="1"/>
    <col min="5895" max="5895" width="27.75" style="1579" customWidth="1"/>
    <col min="5896" max="5896" width="11.375" style="1579" customWidth="1"/>
    <col min="5897" max="5897" width="7.25" style="1579" customWidth="1"/>
    <col min="5898" max="5898" width="5.75" style="1579" bestFit="1" customWidth="1"/>
    <col min="5899" max="5899" width="7" style="1579" customWidth="1"/>
    <col min="5900" max="5900" width="5.75" style="1579" bestFit="1" customWidth="1"/>
    <col min="5901" max="5901" width="0" style="1579" hidden="1" customWidth="1"/>
    <col min="5902" max="5902" width="11.75" style="1579" bestFit="1" customWidth="1"/>
    <col min="5903" max="5904" width="11.875" style="1579" customWidth="1"/>
    <col min="5905" max="5906" width="17.875" style="1579" customWidth="1"/>
    <col min="5907" max="5908" width="17.5" style="1579" customWidth="1"/>
    <col min="5909" max="5909" width="0" style="1579" hidden="1" customWidth="1"/>
    <col min="5910" max="5910" width="11.75" style="1579" customWidth="1"/>
    <col min="5911" max="5911" width="7.375" style="1579" customWidth="1"/>
    <col min="5912" max="5912" width="6.75" style="1579" customWidth="1"/>
    <col min="5913" max="5913" width="7.375" style="1579" customWidth="1"/>
    <col min="5914" max="5914" width="7.125" style="1579" customWidth="1"/>
    <col min="5915" max="5915" width="12.5" style="1579" customWidth="1"/>
    <col min="5916" max="5916" width="12.375" style="1579" customWidth="1"/>
    <col min="5917" max="5917" width="13.25" style="1579" customWidth="1"/>
    <col min="5918" max="5918" width="10.5" style="1579" bestFit="1" customWidth="1"/>
    <col min="5919" max="5919" width="12.75" style="1579" bestFit="1" customWidth="1"/>
    <col min="5920" max="6144" width="11" style="1579"/>
    <col min="6145" max="6145" width="18.25" style="1579" customWidth="1"/>
    <col min="6146" max="6147" width="0" style="1579" hidden="1" customWidth="1"/>
    <col min="6148" max="6148" width="19.625" style="1579" customWidth="1"/>
    <col min="6149" max="6149" width="8.875" style="1579" customWidth="1"/>
    <col min="6150" max="6150" width="8.125" style="1579" bestFit="1" customWidth="1"/>
    <col min="6151" max="6151" width="27.75" style="1579" customWidth="1"/>
    <col min="6152" max="6152" width="11.375" style="1579" customWidth="1"/>
    <col min="6153" max="6153" width="7.25" style="1579" customWidth="1"/>
    <col min="6154" max="6154" width="5.75" style="1579" bestFit="1" customWidth="1"/>
    <col min="6155" max="6155" width="7" style="1579" customWidth="1"/>
    <col min="6156" max="6156" width="5.75" style="1579" bestFit="1" customWidth="1"/>
    <col min="6157" max="6157" width="0" style="1579" hidden="1" customWidth="1"/>
    <col min="6158" max="6158" width="11.75" style="1579" bestFit="1" customWidth="1"/>
    <col min="6159" max="6160" width="11.875" style="1579" customWidth="1"/>
    <col min="6161" max="6162" width="17.875" style="1579" customWidth="1"/>
    <col min="6163" max="6164" width="17.5" style="1579" customWidth="1"/>
    <col min="6165" max="6165" width="0" style="1579" hidden="1" customWidth="1"/>
    <col min="6166" max="6166" width="11.75" style="1579" customWidth="1"/>
    <col min="6167" max="6167" width="7.375" style="1579" customWidth="1"/>
    <col min="6168" max="6168" width="6.75" style="1579" customWidth="1"/>
    <col min="6169" max="6169" width="7.375" style="1579" customWidth="1"/>
    <col min="6170" max="6170" width="7.125" style="1579" customWidth="1"/>
    <col min="6171" max="6171" width="12.5" style="1579" customWidth="1"/>
    <col min="6172" max="6172" width="12.375" style="1579" customWidth="1"/>
    <col min="6173" max="6173" width="13.25" style="1579" customWidth="1"/>
    <col min="6174" max="6174" width="10.5" style="1579" bestFit="1" customWidth="1"/>
    <col min="6175" max="6175" width="12.75" style="1579" bestFit="1" customWidth="1"/>
    <col min="6176" max="6400" width="11" style="1579"/>
    <col min="6401" max="6401" width="18.25" style="1579" customWidth="1"/>
    <col min="6402" max="6403" width="0" style="1579" hidden="1" customWidth="1"/>
    <col min="6404" max="6404" width="19.625" style="1579" customWidth="1"/>
    <col min="6405" max="6405" width="8.875" style="1579" customWidth="1"/>
    <col min="6406" max="6406" width="8.125" style="1579" bestFit="1" customWidth="1"/>
    <col min="6407" max="6407" width="27.75" style="1579" customWidth="1"/>
    <col min="6408" max="6408" width="11.375" style="1579" customWidth="1"/>
    <col min="6409" max="6409" width="7.25" style="1579" customWidth="1"/>
    <col min="6410" max="6410" width="5.75" style="1579" bestFit="1" customWidth="1"/>
    <col min="6411" max="6411" width="7" style="1579" customWidth="1"/>
    <col min="6412" max="6412" width="5.75" style="1579" bestFit="1" customWidth="1"/>
    <col min="6413" max="6413" width="0" style="1579" hidden="1" customWidth="1"/>
    <col min="6414" max="6414" width="11.75" style="1579" bestFit="1" customWidth="1"/>
    <col min="6415" max="6416" width="11.875" style="1579" customWidth="1"/>
    <col min="6417" max="6418" width="17.875" style="1579" customWidth="1"/>
    <col min="6419" max="6420" width="17.5" style="1579" customWidth="1"/>
    <col min="6421" max="6421" width="0" style="1579" hidden="1" customWidth="1"/>
    <col min="6422" max="6422" width="11.75" style="1579" customWidth="1"/>
    <col min="6423" max="6423" width="7.375" style="1579" customWidth="1"/>
    <col min="6424" max="6424" width="6.75" style="1579" customWidth="1"/>
    <col min="6425" max="6425" width="7.375" style="1579" customWidth="1"/>
    <col min="6426" max="6426" width="7.125" style="1579" customWidth="1"/>
    <col min="6427" max="6427" width="12.5" style="1579" customWidth="1"/>
    <col min="6428" max="6428" width="12.375" style="1579" customWidth="1"/>
    <col min="6429" max="6429" width="13.25" style="1579" customWidth="1"/>
    <col min="6430" max="6430" width="10.5" style="1579" bestFit="1" customWidth="1"/>
    <col min="6431" max="6431" width="12.75" style="1579" bestFit="1" customWidth="1"/>
    <col min="6432" max="6656" width="11" style="1579"/>
    <col min="6657" max="6657" width="18.25" style="1579" customWidth="1"/>
    <col min="6658" max="6659" width="0" style="1579" hidden="1" customWidth="1"/>
    <col min="6660" max="6660" width="19.625" style="1579" customWidth="1"/>
    <col min="6661" max="6661" width="8.875" style="1579" customWidth="1"/>
    <col min="6662" max="6662" width="8.125" style="1579" bestFit="1" customWidth="1"/>
    <col min="6663" max="6663" width="27.75" style="1579" customWidth="1"/>
    <col min="6664" max="6664" width="11.375" style="1579" customWidth="1"/>
    <col min="6665" max="6665" width="7.25" style="1579" customWidth="1"/>
    <col min="6666" max="6666" width="5.75" style="1579" bestFit="1" customWidth="1"/>
    <col min="6667" max="6667" width="7" style="1579" customWidth="1"/>
    <col min="6668" max="6668" width="5.75" style="1579" bestFit="1" customWidth="1"/>
    <col min="6669" max="6669" width="0" style="1579" hidden="1" customWidth="1"/>
    <col min="6670" max="6670" width="11.75" style="1579" bestFit="1" customWidth="1"/>
    <col min="6671" max="6672" width="11.875" style="1579" customWidth="1"/>
    <col min="6673" max="6674" width="17.875" style="1579" customWidth="1"/>
    <col min="6675" max="6676" width="17.5" style="1579" customWidth="1"/>
    <col min="6677" max="6677" width="0" style="1579" hidden="1" customWidth="1"/>
    <col min="6678" max="6678" width="11.75" style="1579" customWidth="1"/>
    <col min="6679" max="6679" width="7.375" style="1579" customWidth="1"/>
    <col min="6680" max="6680" width="6.75" style="1579" customWidth="1"/>
    <col min="6681" max="6681" width="7.375" style="1579" customWidth="1"/>
    <col min="6682" max="6682" width="7.125" style="1579" customWidth="1"/>
    <col min="6683" max="6683" width="12.5" style="1579" customWidth="1"/>
    <col min="6684" max="6684" width="12.375" style="1579" customWidth="1"/>
    <col min="6685" max="6685" width="13.25" style="1579" customWidth="1"/>
    <col min="6686" max="6686" width="10.5" style="1579" bestFit="1" customWidth="1"/>
    <col min="6687" max="6687" width="12.75" style="1579" bestFit="1" customWidth="1"/>
    <col min="6688" max="6912" width="11" style="1579"/>
    <col min="6913" max="6913" width="18.25" style="1579" customWidth="1"/>
    <col min="6914" max="6915" width="0" style="1579" hidden="1" customWidth="1"/>
    <col min="6916" max="6916" width="19.625" style="1579" customWidth="1"/>
    <col min="6917" max="6917" width="8.875" style="1579" customWidth="1"/>
    <col min="6918" max="6918" width="8.125" style="1579" bestFit="1" customWidth="1"/>
    <col min="6919" max="6919" width="27.75" style="1579" customWidth="1"/>
    <col min="6920" max="6920" width="11.375" style="1579" customWidth="1"/>
    <col min="6921" max="6921" width="7.25" style="1579" customWidth="1"/>
    <col min="6922" max="6922" width="5.75" style="1579" bestFit="1" customWidth="1"/>
    <col min="6923" max="6923" width="7" style="1579" customWidth="1"/>
    <col min="6924" max="6924" width="5.75" style="1579" bestFit="1" customWidth="1"/>
    <col min="6925" max="6925" width="0" style="1579" hidden="1" customWidth="1"/>
    <col min="6926" max="6926" width="11.75" style="1579" bestFit="1" customWidth="1"/>
    <col min="6927" max="6928" width="11.875" style="1579" customWidth="1"/>
    <col min="6929" max="6930" width="17.875" style="1579" customWidth="1"/>
    <col min="6931" max="6932" width="17.5" style="1579" customWidth="1"/>
    <col min="6933" max="6933" width="0" style="1579" hidden="1" customWidth="1"/>
    <col min="6934" max="6934" width="11.75" style="1579" customWidth="1"/>
    <col min="6935" max="6935" width="7.375" style="1579" customWidth="1"/>
    <col min="6936" max="6936" width="6.75" style="1579" customWidth="1"/>
    <col min="6937" max="6937" width="7.375" style="1579" customWidth="1"/>
    <col min="6938" max="6938" width="7.125" style="1579" customWidth="1"/>
    <col min="6939" max="6939" width="12.5" style="1579" customWidth="1"/>
    <col min="6940" max="6940" width="12.375" style="1579" customWidth="1"/>
    <col min="6941" max="6941" width="13.25" style="1579" customWidth="1"/>
    <col min="6942" max="6942" width="10.5" style="1579" bestFit="1" customWidth="1"/>
    <col min="6943" max="6943" width="12.75" style="1579" bestFit="1" customWidth="1"/>
    <col min="6944" max="7168" width="11" style="1579"/>
    <col min="7169" max="7169" width="18.25" style="1579" customWidth="1"/>
    <col min="7170" max="7171" width="0" style="1579" hidden="1" customWidth="1"/>
    <col min="7172" max="7172" width="19.625" style="1579" customWidth="1"/>
    <col min="7173" max="7173" width="8.875" style="1579" customWidth="1"/>
    <col min="7174" max="7174" width="8.125" style="1579" bestFit="1" customWidth="1"/>
    <col min="7175" max="7175" width="27.75" style="1579" customWidth="1"/>
    <col min="7176" max="7176" width="11.375" style="1579" customWidth="1"/>
    <col min="7177" max="7177" width="7.25" style="1579" customWidth="1"/>
    <col min="7178" max="7178" width="5.75" style="1579" bestFit="1" customWidth="1"/>
    <col min="7179" max="7179" width="7" style="1579" customWidth="1"/>
    <col min="7180" max="7180" width="5.75" style="1579" bestFit="1" customWidth="1"/>
    <col min="7181" max="7181" width="0" style="1579" hidden="1" customWidth="1"/>
    <col min="7182" max="7182" width="11.75" style="1579" bestFit="1" customWidth="1"/>
    <col min="7183" max="7184" width="11.875" style="1579" customWidth="1"/>
    <col min="7185" max="7186" width="17.875" style="1579" customWidth="1"/>
    <col min="7187" max="7188" width="17.5" style="1579" customWidth="1"/>
    <col min="7189" max="7189" width="0" style="1579" hidden="1" customWidth="1"/>
    <col min="7190" max="7190" width="11.75" style="1579" customWidth="1"/>
    <col min="7191" max="7191" width="7.375" style="1579" customWidth="1"/>
    <col min="7192" max="7192" width="6.75" style="1579" customWidth="1"/>
    <col min="7193" max="7193" width="7.375" style="1579" customWidth="1"/>
    <col min="7194" max="7194" width="7.125" style="1579" customWidth="1"/>
    <col min="7195" max="7195" width="12.5" style="1579" customWidth="1"/>
    <col min="7196" max="7196" width="12.375" style="1579" customWidth="1"/>
    <col min="7197" max="7197" width="13.25" style="1579" customWidth="1"/>
    <col min="7198" max="7198" width="10.5" style="1579" bestFit="1" customWidth="1"/>
    <col min="7199" max="7199" width="12.75" style="1579" bestFit="1" customWidth="1"/>
    <col min="7200" max="7424" width="11" style="1579"/>
    <col min="7425" max="7425" width="18.25" style="1579" customWidth="1"/>
    <col min="7426" max="7427" width="0" style="1579" hidden="1" customWidth="1"/>
    <col min="7428" max="7428" width="19.625" style="1579" customWidth="1"/>
    <col min="7429" max="7429" width="8.875" style="1579" customWidth="1"/>
    <col min="7430" max="7430" width="8.125" style="1579" bestFit="1" customWidth="1"/>
    <col min="7431" max="7431" width="27.75" style="1579" customWidth="1"/>
    <col min="7432" max="7432" width="11.375" style="1579" customWidth="1"/>
    <col min="7433" max="7433" width="7.25" style="1579" customWidth="1"/>
    <col min="7434" max="7434" width="5.75" style="1579" bestFit="1" customWidth="1"/>
    <col min="7435" max="7435" width="7" style="1579" customWidth="1"/>
    <col min="7436" max="7436" width="5.75" style="1579" bestFit="1" customWidth="1"/>
    <col min="7437" max="7437" width="0" style="1579" hidden="1" customWidth="1"/>
    <col min="7438" max="7438" width="11.75" style="1579" bestFit="1" customWidth="1"/>
    <col min="7439" max="7440" width="11.875" style="1579" customWidth="1"/>
    <col min="7441" max="7442" width="17.875" style="1579" customWidth="1"/>
    <col min="7443" max="7444" width="17.5" style="1579" customWidth="1"/>
    <col min="7445" max="7445" width="0" style="1579" hidden="1" customWidth="1"/>
    <col min="7446" max="7446" width="11.75" style="1579" customWidth="1"/>
    <col min="7447" max="7447" width="7.375" style="1579" customWidth="1"/>
    <col min="7448" max="7448" width="6.75" style="1579" customWidth="1"/>
    <col min="7449" max="7449" width="7.375" style="1579" customWidth="1"/>
    <col min="7450" max="7450" width="7.125" style="1579" customWidth="1"/>
    <col min="7451" max="7451" width="12.5" style="1579" customWidth="1"/>
    <col min="7452" max="7452" width="12.375" style="1579" customWidth="1"/>
    <col min="7453" max="7453" width="13.25" style="1579" customWidth="1"/>
    <col min="7454" max="7454" width="10.5" style="1579" bestFit="1" customWidth="1"/>
    <col min="7455" max="7455" width="12.75" style="1579" bestFit="1" customWidth="1"/>
    <col min="7456" max="7680" width="11" style="1579"/>
    <col min="7681" max="7681" width="18.25" style="1579" customWidth="1"/>
    <col min="7682" max="7683" width="0" style="1579" hidden="1" customWidth="1"/>
    <col min="7684" max="7684" width="19.625" style="1579" customWidth="1"/>
    <col min="7685" max="7685" width="8.875" style="1579" customWidth="1"/>
    <col min="7686" max="7686" width="8.125" style="1579" bestFit="1" customWidth="1"/>
    <col min="7687" max="7687" width="27.75" style="1579" customWidth="1"/>
    <col min="7688" max="7688" width="11.375" style="1579" customWidth="1"/>
    <col min="7689" max="7689" width="7.25" style="1579" customWidth="1"/>
    <col min="7690" max="7690" width="5.75" style="1579" bestFit="1" customWidth="1"/>
    <col min="7691" max="7691" width="7" style="1579" customWidth="1"/>
    <col min="7692" max="7692" width="5.75" style="1579" bestFit="1" customWidth="1"/>
    <col min="7693" max="7693" width="0" style="1579" hidden="1" customWidth="1"/>
    <col min="7694" max="7694" width="11.75" style="1579" bestFit="1" customWidth="1"/>
    <col min="7695" max="7696" width="11.875" style="1579" customWidth="1"/>
    <col min="7697" max="7698" width="17.875" style="1579" customWidth="1"/>
    <col min="7699" max="7700" width="17.5" style="1579" customWidth="1"/>
    <col min="7701" max="7701" width="0" style="1579" hidden="1" customWidth="1"/>
    <col min="7702" max="7702" width="11.75" style="1579" customWidth="1"/>
    <col min="7703" max="7703" width="7.375" style="1579" customWidth="1"/>
    <col min="7704" max="7704" width="6.75" style="1579" customWidth="1"/>
    <col min="7705" max="7705" width="7.375" style="1579" customWidth="1"/>
    <col min="7706" max="7706" width="7.125" style="1579" customWidth="1"/>
    <col min="7707" max="7707" width="12.5" style="1579" customWidth="1"/>
    <col min="7708" max="7708" width="12.375" style="1579" customWidth="1"/>
    <col min="7709" max="7709" width="13.25" style="1579" customWidth="1"/>
    <col min="7710" max="7710" width="10.5" style="1579" bestFit="1" customWidth="1"/>
    <col min="7711" max="7711" width="12.75" style="1579" bestFit="1" customWidth="1"/>
    <col min="7712" max="7936" width="11" style="1579"/>
    <col min="7937" max="7937" width="18.25" style="1579" customWidth="1"/>
    <col min="7938" max="7939" width="0" style="1579" hidden="1" customWidth="1"/>
    <col min="7940" max="7940" width="19.625" style="1579" customWidth="1"/>
    <col min="7941" max="7941" width="8.875" style="1579" customWidth="1"/>
    <col min="7942" max="7942" width="8.125" style="1579" bestFit="1" customWidth="1"/>
    <col min="7943" max="7943" width="27.75" style="1579" customWidth="1"/>
    <col min="7944" max="7944" width="11.375" style="1579" customWidth="1"/>
    <col min="7945" max="7945" width="7.25" style="1579" customWidth="1"/>
    <col min="7946" max="7946" width="5.75" style="1579" bestFit="1" customWidth="1"/>
    <col min="7947" max="7947" width="7" style="1579" customWidth="1"/>
    <col min="7948" max="7948" width="5.75" style="1579" bestFit="1" customWidth="1"/>
    <col min="7949" max="7949" width="0" style="1579" hidden="1" customWidth="1"/>
    <col min="7950" max="7950" width="11.75" style="1579" bestFit="1" customWidth="1"/>
    <col min="7951" max="7952" width="11.875" style="1579" customWidth="1"/>
    <col min="7953" max="7954" width="17.875" style="1579" customWidth="1"/>
    <col min="7955" max="7956" width="17.5" style="1579" customWidth="1"/>
    <col min="7957" max="7957" width="0" style="1579" hidden="1" customWidth="1"/>
    <col min="7958" max="7958" width="11.75" style="1579" customWidth="1"/>
    <col min="7959" max="7959" width="7.375" style="1579" customWidth="1"/>
    <col min="7960" max="7960" width="6.75" style="1579" customWidth="1"/>
    <col min="7961" max="7961" width="7.375" style="1579" customWidth="1"/>
    <col min="7962" max="7962" width="7.125" style="1579" customWidth="1"/>
    <col min="7963" max="7963" width="12.5" style="1579" customWidth="1"/>
    <col min="7964" max="7964" width="12.375" style="1579" customWidth="1"/>
    <col min="7965" max="7965" width="13.25" style="1579" customWidth="1"/>
    <col min="7966" max="7966" width="10.5" style="1579" bestFit="1" customWidth="1"/>
    <col min="7967" max="7967" width="12.75" style="1579" bestFit="1" customWidth="1"/>
    <col min="7968" max="8192" width="11" style="1579"/>
    <col min="8193" max="8193" width="18.25" style="1579" customWidth="1"/>
    <col min="8194" max="8195" width="0" style="1579" hidden="1" customWidth="1"/>
    <col min="8196" max="8196" width="19.625" style="1579" customWidth="1"/>
    <col min="8197" max="8197" width="8.875" style="1579" customWidth="1"/>
    <col min="8198" max="8198" width="8.125" style="1579" bestFit="1" customWidth="1"/>
    <col min="8199" max="8199" width="27.75" style="1579" customWidth="1"/>
    <col min="8200" max="8200" width="11.375" style="1579" customWidth="1"/>
    <col min="8201" max="8201" width="7.25" style="1579" customWidth="1"/>
    <col min="8202" max="8202" width="5.75" style="1579" bestFit="1" customWidth="1"/>
    <col min="8203" max="8203" width="7" style="1579" customWidth="1"/>
    <col min="8204" max="8204" width="5.75" style="1579" bestFit="1" customWidth="1"/>
    <col min="8205" max="8205" width="0" style="1579" hidden="1" customWidth="1"/>
    <col min="8206" max="8206" width="11.75" style="1579" bestFit="1" customWidth="1"/>
    <col min="8207" max="8208" width="11.875" style="1579" customWidth="1"/>
    <col min="8209" max="8210" width="17.875" style="1579" customWidth="1"/>
    <col min="8211" max="8212" width="17.5" style="1579" customWidth="1"/>
    <col min="8213" max="8213" width="0" style="1579" hidden="1" customWidth="1"/>
    <col min="8214" max="8214" width="11.75" style="1579" customWidth="1"/>
    <col min="8215" max="8215" width="7.375" style="1579" customWidth="1"/>
    <col min="8216" max="8216" width="6.75" style="1579" customWidth="1"/>
    <col min="8217" max="8217" width="7.375" style="1579" customWidth="1"/>
    <col min="8218" max="8218" width="7.125" style="1579" customWidth="1"/>
    <col min="8219" max="8219" width="12.5" style="1579" customWidth="1"/>
    <col min="8220" max="8220" width="12.375" style="1579" customWidth="1"/>
    <col min="8221" max="8221" width="13.25" style="1579" customWidth="1"/>
    <col min="8222" max="8222" width="10.5" style="1579" bestFit="1" customWidth="1"/>
    <col min="8223" max="8223" width="12.75" style="1579" bestFit="1" customWidth="1"/>
    <col min="8224" max="8448" width="11" style="1579"/>
    <col min="8449" max="8449" width="18.25" style="1579" customWidth="1"/>
    <col min="8450" max="8451" width="0" style="1579" hidden="1" customWidth="1"/>
    <col min="8452" max="8452" width="19.625" style="1579" customWidth="1"/>
    <col min="8453" max="8453" width="8.875" style="1579" customWidth="1"/>
    <col min="8454" max="8454" width="8.125" style="1579" bestFit="1" customWidth="1"/>
    <col min="8455" max="8455" width="27.75" style="1579" customWidth="1"/>
    <col min="8456" max="8456" width="11.375" style="1579" customWidth="1"/>
    <col min="8457" max="8457" width="7.25" style="1579" customWidth="1"/>
    <col min="8458" max="8458" width="5.75" style="1579" bestFit="1" customWidth="1"/>
    <col min="8459" max="8459" width="7" style="1579" customWidth="1"/>
    <col min="8460" max="8460" width="5.75" style="1579" bestFit="1" customWidth="1"/>
    <col min="8461" max="8461" width="0" style="1579" hidden="1" customWidth="1"/>
    <col min="8462" max="8462" width="11.75" style="1579" bestFit="1" customWidth="1"/>
    <col min="8463" max="8464" width="11.875" style="1579" customWidth="1"/>
    <col min="8465" max="8466" width="17.875" style="1579" customWidth="1"/>
    <col min="8467" max="8468" width="17.5" style="1579" customWidth="1"/>
    <col min="8469" max="8469" width="0" style="1579" hidden="1" customWidth="1"/>
    <col min="8470" max="8470" width="11.75" style="1579" customWidth="1"/>
    <col min="8471" max="8471" width="7.375" style="1579" customWidth="1"/>
    <col min="8472" max="8472" width="6.75" style="1579" customWidth="1"/>
    <col min="8473" max="8473" width="7.375" style="1579" customWidth="1"/>
    <col min="8474" max="8474" width="7.125" style="1579" customWidth="1"/>
    <col min="8475" max="8475" width="12.5" style="1579" customWidth="1"/>
    <col min="8476" max="8476" width="12.375" style="1579" customWidth="1"/>
    <col min="8477" max="8477" width="13.25" style="1579" customWidth="1"/>
    <col min="8478" max="8478" width="10.5" style="1579" bestFit="1" customWidth="1"/>
    <col min="8479" max="8479" width="12.75" style="1579" bestFit="1" customWidth="1"/>
    <col min="8480" max="8704" width="11" style="1579"/>
    <col min="8705" max="8705" width="18.25" style="1579" customWidth="1"/>
    <col min="8706" max="8707" width="0" style="1579" hidden="1" customWidth="1"/>
    <col min="8708" max="8708" width="19.625" style="1579" customWidth="1"/>
    <col min="8709" max="8709" width="8.875" style="1579" customWidth="1"/>
    <col min="8710" max="8710" width="8.125" style="1579" bestFit="1" customWidth="1"/>
    <col min="8711" max="8711" width="27.75" style="1579" customWidth="1"/>
    <col min="8712" max="8712" width="11.375" style="1579" customWidth="1"/>
    <col min="8713" max="8713" width="7.25" style="1579" customWidth="1"/>
    <col min="8714" max="8714" width="5.75" style="1579" bestFit="1" customWidth="1"/>
    <col min="8715" max="8715" width="7" style="1579" customWidth="1"/>
    <col min="8716" max="8716" width="5.75" style="1579" bestFit="1" customWidth="1"/>
    <col min="8717" max="8717" width="0" style="1579" hidden="1" customWidth="1"/>
    <col min="8718" max="8718" width="11.75" style="1579" bestFit="1" customWidth="1"/>
    <col min="8719" max="8720" width="11.875" style="1579" customWidth="1"/>
    <col min="8721" max="8722" width="17.875" style="1579" customWidth="1"/>
    <col min="8723" max="8724" width="17.5" style="1579" customWidth="1"/>
    <col min="8725" max="8725" width="0" style="1579" hidden="1" customWidth="1"/>
    <col min="8726" max="8726" width="11.75" style="1579" customWidth="1"/>
    <col min="8727" max="8727" width="7.375" style="1579" customWidth="1"/>
    <col min="8728" max="8728" width="6.75" style="1579" customWidth="1"/>
    <col min="8729" max="8729" width="7.375" style="1579" customWidth="1"/>
    <col min="8730" max="8730" width="7.125" style="1579" customWidth="1"/>
    <col min="8731" max="8731" width="12.5" style="1579" customWidth="1"/>
    <col min="8732" max="8732" width="12.375" style="1579" customWidth="1"/>
    <col min="8733" max="8733" width="13.25" style="1579" customWidth="1"/>
    <col min="8734" max="8734" width="10.5" style="1579" bestFit="1" customWidth="1"/>
    <col min="8735" max="8735" width="12.75" style="1579" bestFit="1" customWidth="1"/>
    <col min="8736" max="8960" width="11" style="1579"/>
    <col min="8961" max="8961" width="18.25" style="1579" customWidth="1"/>
    <col min="8962" max="8963" width="0" style="1579" hidden="1" customWidth="1"/>
    <col min="8964" max="8964" width="19.625" style="1579" customWidth="1"/>
    <col min="8965" max="8965" width="8.875" style="1579" customWidth="1"/>
    <col min="8966" max="8966" width="8.125" style="1579" bestFit="1" customWidth="1"/>
    <col min="8967" max="8967" width="27.75" style="1579" customWidth="1"/>
    <col min="8968" max="8968" width="11.375" style="1579" customWidth="1"/>
    <col min="8969" max="8969" width="7.25" style="1579" customWidth="1"/>
    <col min="8970" max="8970" width="5.75" style="1579" bestFit="1" customWidth="1"/>
    <col min="8971" max="8971" width="7" style="1579" customWidth="1"/>
    <col min="8972" max="8972" width="5.75" style="1579" bestFit="1" customWidth="1"/>
    <col min="8973" max="8973" width="0" style="1579" hidden="1" customWidth="1"/>
    <col min="8974" max="8974" width="11.75" style="1579" bestFit="1" customWidth="1"/>
    <col min="8975" max="8976" width="11.875" style="1579" customWidth="1"/>
    <col min="8977" max="8978" width="17.875" style="1579" customWidth="1"/>
    <col min="8979" max="8980" width="17.5" style="1579" customWidth="1"/>
    <col min="8981" max="8981" width="0" style="1579" hidden="1" customWidth="1"/>
    <col min="8982" max="8982" width="11.75" style="1579" customWidth="1"/>
    <col min="8983" max="8983" width="7.375" style="1579" customWidth="1"/>
    <col min="8984" max="8984" width="6.75" style="1579" customWidth="1"/>
    <col min="8985" max="8985" width="7.375" style="1579" customWidth="1"/>
    <col min="8986" max="8986" width="7.125" style="1579" customWidth="1"/>
    <col min="8987" max="8987" width="12.5" style="1579" customWidth="1"/>
    <col min="8988" max="8988" width="12.375" style="1579" customWidth="1"/>
    <col min="8989" max="8989" width="13.25" style="1579" customWidth="1"/>
    <col min="8990" max="8990" width="10.5" style="1579" bestFit="1" customWidth="1"/>
    <col min="8991" max="8991" width="12.75" style="1579" bestFit="1" customWidth="1"/>
    <col min="8992" max="9216" width="11" style="1579"/>
    <col min="9217" max="9217" width="18.25" style="1579" customWidth="1"/>
    <col min="9218" max="9219" width="0" style="1579" hidden="1" customWidth="1"/>
    <col min="9220" max="9220" width="19.625" style="1579" customWidth="1"/>
    <col min="9221" max="9221" width="8.875" style="1579" customWidth="1"/>
    <col min="9222" max="9222" width="8.125" style="1579" bestFit="1" customWidth="1"/>
    <col min="9223" max="9223" width="27.75" style="1579" customWidth="1"/>
    <col min="9224" max="9224" width="11.375" style="1579" customWidth="1"/>
    <col min="9225" max="9225" width="7.25" style="1579" customWidth="1"/>
    <col min="9226" max="9226" width="5.75" style="1579" bestFit="1" customWidth="1"/>
    <col min="9227" max="9227" width="7" style="1579" customWidth="1"/>
    <col min="9228" max="9228" width="5.75" style="1579" bestFit="1" customWidth="1"/>
    <col min="9229" max="9229" width="0" style="1579" hidden="1" customWidth="1"/>
    <col min="9230" max="9230" width="11.75" style="1579" bestFit="1" customWidth="1"/>
    <col min="9231" max="9232" width="11.875" style="1579" customWidth="1"/>
    <col min="9233" max="9234" width="17.875" style="1579" customWidth="1"/>
    <col min="9235" max="9236" width="17.5" style="1579" customWidth="1"/>
    <col min="9237" max="9237" width="0" style="1579" hidden="1" customWidth="1"/>
    <col min="9238" max="9238" width="11.75" style="1579" customWidth="1"/>
    <col min="9239" max="9239" width="7.375" style="1579" customWidth="1"/>
    <col min="9240" max="9240" width="6.75" style="1579" customWidth="1"/>
    <col min="9241" max="9241" width="7.375" style="1579" customWidth="1"/>
    <col min="9242" max="9242" width="7.125" style="1579" customWidth="1"/>
    <col min="9243" max="9243" width="12.5" style="1579" customWidth="1"/>
    <col min="9244" max="9244" width="12.375" style="1579" customWidth="1"/>
    <col min="9245" max="9245" width="13.25" style="1579" customWidth="1"/>
    <col min="9246" max="9246" width="10.5" style="1579" bestFit="1" customWidth="1"/>
    <col min="9247" max="9247" width="12.75" style="1579" bestFit="1" customWidth="1"/>
    <col min="9248" max="9472" width="11" style="1579"/>
    <col min="9473" max="9473" width="18.25" style="1579" customWidth="1"/>
    <col min="9474" max="9475" width="0" style="1579" hidden="1" customWidth="1"/>
    <col min="9476" max="9476" width="19.625" style="1579" customWidth="1"/>
    <col min="9477" max="9477" width="8.875" style="1579" customWidth="1"/>
    <col min="9478" max="9478" width="8.125" style="1579" bestFit="1" customWidth="1"/>
    <col min="9479" max="9479" width="27.75" style="1579" customWidth="1"/>
    <col min="9480" max="9480" width="11.375" style="1579" customWidth="1"/>
    <col min="9481" max="9481" width="7.25" style="1579" customWidth="1"/>
    <col min="9482" max="9482" width="5.75" style="1579" bestFit="1" customWidth="1"/>
    <col min="9483" max="9483" width="7" style="1579" customWidth="1"/>
    <col min="9484" max="9484" width="5.75" style="1579" bestFit="1" customWidth="1"/>
    <col min="9485" max="9485" width="0" style="1579" hidden="1" customWidth="1"/>
    <col min="9486" max="9486" width="11.75" style="1579" bestFit="1" customWidth="1"/>
    <col min="9487" max="9488" width="11.875" style="1579" customWidth="1"/>
    <col min="9489" max="9490" width="17.875" style="1579" customWidth="1"/>
    <col min="9491" max="9492" width="17.5" style="1579" customWidth="1"/>
    <col min="9493" max="9493" width="0" style="1579" hidden="1" customWidth="1"/>
    <col min="9494" max="9494" width="11.75" style="1579" customWidth="1"/>
    <col min="9495" max="9495" width="7.375" style="1579" customWidth="1"/>
    <col min="9496" max="9496" width="6.75" style="1579" customWidth="1"/>
    <col min="9497" max="9497" width="7.375" style="1579" customWidth="1"/>
    <col min="9498" max="9498" width="7.125" style="1579" customWidth="1"/>
    <col min="9499" max="9499" width="12.5" style="1579" customWidth="1"/>
    <col min="9500" max="9500" width="12.375" style="1579" customWidth="1"/>
    <col min="9501" max="9501" width="13.25" style="1579" customWidth="1"/>
    <col min="9502" max="9502" width="10.5" style="1579" bestFit="1" customWidth="1"/>
    <col min="9503" max="9503" width="12.75" style="1579" bestFit="1" customWidth="1"/>
    <col min="9504" max="9728" width="11" style="1579"/>
    <col min="9729" max="9729" width="18.25" style="1579" customWidth="1"/>
    <col min="9730" max="9731" width="0" style="1579" hidden="1" customWidth="1"/>
    <col min="9732" max="9732" width="19.625" style="1579" customWidth="1"/>
    <col min="9733" max="9733" width="8.875" style="1579" customWidth="1"/>
    <col min="9734" max="9734" width="8.125" style="1579" bestFit="1" customWidth="1"/>
    <col min="9735" max="9735" width="27.75" style="1579" customWidth="1"/>
    <col min="9736" max="9736" width="11.375" style="1579" customWidth="1"/>
    <col min="9737" max="9737" width="7.25" style="1579" customWidth="1"/>
    <col min="9738" max="9738" width="5.75" style="1579" bestFit="1" customWidth="1"/>
    <col min="9739" max="9739" width="7" style="1579" customWidth="1"/>
    <col min="9740" max="9740" width="5.75" style="1579" bestFit="1" customWidth="1"/>
    <col min="9741" max="9741" width="0" style="1579" hidden="1" customWidth="1"/>
    <col min="9742" max="9742" width="11.75" style="1579" bestFit="1" customWidth="1"/>
    <col min="9743" max="9744" width="11.875" style="1579" customWidth="1"/>
    <col min="9745" max="9746" width="17.875" style="1579" customWidth="1"/>
    <col min="9747" max="9748" width="17.5" style="1579" customWidth="1"/>
    <col min="9749" max="9749" width="0" style="1579" hidden="1" customWidth="1"/>
    <col min="9750" max="9750" width="11.75" style="1579" customWidth="1"/>
    <col min="9751" max="9751" width="7.375" style="1579" customWidth="1"/>
    <col min="9752" max="9752" width="6.75" style="1579" customWidth="1"/>
    <col min="9753" max="9753" width="7.375" style="1579" customWidth="1"/>
    <col min="9754" max="9754" width="7.125" style="1579" customWidth="1"/>
    <col min="9755" max="9755" width="12.5" style="1579" customWidth="1"/>
    <col min="9756" max="9756" width="12.375" style="1579" customWidth="1"/>
    <col min="9757" max="9757" width="13.25" style="1579" customWidth="1"/>
    <col min="9758" max="9758" width="10.5" style="1579" bestFit="1" customWidth="1"/>
    <col min="9759" max="9759" width="12.75" style="1579" bestFit="1" customWidth="1"/>
    <col min="9760" max="9984" width="11" style="1579"/>
    <col min="9985" max="9985" width="18.25" style="1579" customWidth="1"/>
    <col min="9986" max="9987" width="0" style="1579" hidden="1" customWidth="1"/>
    <col min="9988" max="9988" width="19.625" style="1579" customWidth="1"/>
    <col min="9989" max="9989" width="8.875" style="1579" customWidth="1"/>
    <col min="9990" max="9990" width="8.125" style="1579" bestFit="1" customWidth="1"/>
    <col min="9991" max="9991" width="27.75" style="1579" customWidth="1"/>
    <col min="9992" max="9992" width="11.375" style="1579" customWidth="1"/>
    <col min="9993" max="9993" width="7.25" style="1579" customWidth="1"/>
    <col min="9994" max="9994" width="5.75" style="1579" bestFit="1" customWidth="1"/>
    <col min="9995" max="9995" width="7" style="1579" customWidth="1"/>
    <col min="9996" max="9996" width="5.75" style="1579" bestFit="1" customWidth="1"/>
    <col min="9997" max="9997" width="0" style="1579" hidden="1" customWidth="1"/>
    <col min="9998" max="9998" width="11.75" style="1579" bestFit="1" customWidth="1"/>
    <col min="9999" max="10000" width="11.875" style="1579" customWidth="1"/>
    <col min="10001" max="10002" width="17.875" style="1579" customWidth="1"/>
    <col min="10003" max="10004" width="17.5" style="1579" customWidth="1"/>
    <col min="10005" max="10005" width="0" style="1579" hidden="1" customWidth="1"/>
    <col min="10006" max="10006" width="11.75" style="1579" customWidth="1"/>
    <col min="10007" max="10007" width="7.375" style="1579" customWidth="1"/>
    <col min="10008" max="10008" width="6.75" style="1579" customWidth="1"/>
    <col min="10009" max="10009" width="7.375" style="1579" customWidth="1"/>
    <col min="10010" max="10010" width="7.125" style="1579" customWidth="1"/>
    <col min="10011" max="10011" width="12.5" style="1579" customWidth="1"/>
    <col min="10012" max="10012" width="12.375" style="1579" customWidth="1"/>
    <col min="10013" max="10013" width="13.25" style="1579" customWidth="1"/>
    <col min="10014" max="10014" width="10.5" style="1579" bestFit="1" customWidth="1"/>
    <col min="10015" max="10015" width="12.75" style="1579" bestFit="1" customWidth="1"/>
    <col min="10016" max="10240" width="11" style="1579"/>
    <col min="10241" max="10241" width="18.25" style="1579" customWidth="1"/>
    <col min="10242" max="10243" width="0" style="1579" hidden="1" customWidth="1"/>
    <col min="10244" max="10244" width="19.625" style="1579" customWidth="1"/>
    <col min="10245" max="10245" width="8.875" style="1579" customWidth="1"/>
    <col min="10246" max="10246" width="8.125" style="1579" bestFit="1" customWidth="1"/>
    <col min="10247" max="10247" width="27.75" style="1579" customWidth="1"/>
    <col min="10248" max="10248" width="11.375" style="1579" customWidth="1"/>
    <col min="10249" max="10249" width="7.25" style="1579" customWidth="1"/>
    <col min="10250" max="10250" width="5.75" style="1579" bestFit="1" customWidth="1"/>
    <col min="10251" max="10251" width="7" style="1579" customWidth="1"/>
    <col min="10252" max="10252" width="5.75" style="1579" bestFit="1" customWidth="1"/>
    <col min="10253" max="10253" width="0" style="1579" hidden="1" customWidth="1"/>
    <col min="10254" max="10254" width="11.75" style="1579" bestFit="1" customWidth="1"/>
    <col min="10255" max="10256" width="11.875" style="1579" customWidth="1"/>
    <col min="10257" max="10258" width="17.875" style="1579" customWidth="1"/>
    <col min="10259" max="10260" width="17.5" style="1579" customWidth="1"/>
    <col min="10261" max="10261" width="0" style="1579" hidden="1" customWidth="1"/>
    <col min="10262" max="10262" width="11.75" style="1579" customWidth="1"/>
    <col min="10263" max="10263" width="7.375" style="1579" customWidth="1"/>
    <col min="10264" max="10264" width="6.75" style="1579" customWidth="1"/>
    <col min="10265" max="10265" width="7.375" style="1579" customWidth="1"/>
    <col min="10266" max="10266" width="7.125" style="1579" customWidth="1"/>
    <col min="10267" max="10267" width="12.5" style="1579" customWidth="1"/>
    <col min="10268" max="10268" width="12.375" style="1579" customWidth="1"/>
    <col min="10269" max="10269" width="13.25" style="1579" customWidth="1"/>
    <col min="10270" max="10270" width="10.5" style="1579" bestFit="1" customWidth="1"/>
    <col min="10271" max="10271" width="12.75" style="1579" bestFit="1" customWidth="1"/>
    <col min="10272" max="10496" width="11" style="1579"/>
    <col min="10497" max="10497" width="18.25" style="1579" customWidth="1"/>
    <col min="10498" max="10499" width="0" style="1579" hidden="1" customWidth="1"/>
    <col min="10500" max="10500" width="19.625" style="1579" customWidth="1"/>
    <col min="10501" max="10501" width="8.875" style="1579" customWidth="1"/>
    <col min="10502" max="10502" width="8.125" style="1579" bestFit="1" customWidth="1"/>
    <col min="10503" max="10503" width="27.75" style="1579" customWidth="1"/>
    <col min="10504" max="10504" width="11.375" style="1579" customWidth="1"/>
    <col min="10505" max="10505" width="7.25" style="1579" customWidth="1"/>
    <col min="10506" max="10506" width="5.75" style="1579" bestFit="1" customWidth="1"/>
    <col min="10507" max="10507" width="7" style="1579" customWidth="1"/>
    <col min="10508" max="10508" width="5.75" style="1579" bestFit="1" customWidth="1"/>
    <col min="10509" max="10509" width="0" style="1579" hidden="1" customWidth="1"/>
    <col min="10510" max="10510" width="11.75" style="1579" bestFit="1" customWidth="1"/>
    <col min="10511" max="10512" width="11.875" style="1579" customWidth="1"/>
    <col min="10513" max="10514" width="17.875" style="1579" customWidth="1"/>
    <col min="10515" max="10516" width="17.5" style="1579" customWidth="1"/>
    <col min="10517" max="10517" width="0" style="1579" hidden="1" customWidth="1"/>
    <col min="10518" max="10518" width="11.75" style="1579" customWidth="1"/>
    <col min="10519" max="10519" width="7.375" style="1579" customWidth="1"/>
    <col min="10520" max="10520" width="6.75" style="1579" customWidth="1"/>
    <col min="10521" max="10521" width="7.375" style="1579" customWidth="1"/>
    <col min="10522" max="10522" width="7.125" style="1579" customWidth="1"/>
    <col min="10523" max="10523" width="12.5" style="1579" customWidth="1"/>
    <col min="10524" max="10524" width="12.375" style="1579" customWidth="1"/>
    <col min="10525" max="10525" width="13.25" style="1579" customWidth="1"/>
    <col min="10526" max="10526" width="10.5" style="1579" bestFit="1" customWidth="1"/>
    <col min="10527" max="10527" width="12.75" style="1579" bestFit="1" customWidth="1"/>
    <col min="10528" max="10752" width="11" style="1579"/>
    <col min="10753" max="10753" width="18.25" style="1579" customWidth="1"/>
    <col min="10754" max="10755" width="0" style="1579" hidden="1" customWidth="1"/>
    <col min="10756" max="10756" width="19.625" style="1579" customWidth="1"/>
    <col min="10757" max="10757" width="8.875" style="1579" customWidth="1"/>
    <col min="10758" max="10758" width="8.125" style="1579" bestFit="1" customWidth="1"/>
    <col min="10759" max="10759" width="27.75" style="1579" customWidth="1"/>
    <col min="10760" max="10760" width="11.375" style="1579" customWidth="1"/>
    <col min="10761" max="10761" width="7.25" style="1579" customWidth="1"/>
    <col min="10762" max="10762" width="5.75" style="1579" bestFit="1" customWidth="1"/>
    <col min="10763" max="10763" width="7" style="1579" customWidth="1"/>
    <col min="10764" max="10764" width="5.75" style="1579" bestFit="1" customWidth="1"/>
    <col min="10765" max="10765" width="0" style="1579" hidden="1" customWidth="1"/>
    <col min="10766" max="10766" width="11.75" style="1579" bestFit="1" customWidth="1"/>
    <col min="10767" max="10768" width="11.875" style="1579" customWidth="1"/>
    <col min="10769" max="10770" width="17.875" style="1579" customWidth="1"/>
    <col min="10771" max="10772" width="17.5" style="1579" customWidth="1"/>
    <col min="10773" max="10773" width="0" style="1579" hidden="1" customWidth="1"/>
    <col min="10774" max="10774" width="11.75" style="1579" customWidth="1"/>
    <col min="10775" max="10775" width="7.375" style="1579" customWidth="1"/>
    <col min="10776" max="10776" width="6.75" style="1579" customWidth="1"/>
    <col min="10777" max="10777" width="7.375" style="1579" customWidth="1"/>
    <col min="10778" max="10778" width="7.125" style="1579" customWidth="1"/>
    <col min="10779" max="10779" width="12.5" style="1579" customWidth="1"/>
    <col min="10780" max="10780" width="12.375" style="1579" customWidth="1"/>
    <col min="10781" max="10781" width="13.25" style="1579" customWidth="1"/>
    <col min="10782" max="10782" width="10.5" style="1579" bestFit="1" customWidth="1"/>
    <col min="10783" max="10783" width="12.75" style="1579" bestFit="1" customWidth="1"/>
    <col min="10784" max="11008" width="11" style="1579"/>
    <col min="11009" max="11009" width="18.25" style="1579" customWidth="1"/>
    <col min="11010" max="11011" width="0" style="1579" hidden="1" customWidth="1"/>
    <col min="11012" max="11012" width="19.625" style="1579" customWidth="1"/>
    <col min="11013" max="11013" width="8.875" style="1579" customWidth="1"/>
    <col min="11014" max="11014" width="8.125" style="1579" bestFit="1" customWidth="1"/>
    <col min="11015" max="11015" width="27.75" style="1579" customWidth="1"/>
    <col min="11016" max="11016" width="11.375" style="1579" customWidth="1"/>
    <col min="11017" max="11017" width="7.25" style="1579" customWidth="1"/>
    <col min="11018" max="11018" width="5.75" style="1579" bestFit="1" customWidth="1"/>
    <col min="11019" max="11019" width="7" style="1579" customWidth="1"/>
    <col min="11020" max="11020" width="5.75" style="1579" bestFit="1" customWidth="1"/>
    <col min="11021" max="11021" width="0" style="1579" hidden="1" customWidth="1"/>
    <col min="11022" max="11022" width="11.75" style="1579" bestFit="1" customWidth="1"/>
    <col min="11023" max="11024" width="11.875" style="1579" customWidth="1"/>
    <col min="11025" max="11026" width="17.875" style="1579" customWidth="1"/>
    <col min="11027" max="11028" width="17.5" style="1579" customWidth="1"/>
    <col min="11029" max="11029" width="0" style="1579" hidden="1" customWidth="1"/>
    <col min="11030" max="11030" width="11.75" style="1579" customWidth="1"/>
    <col min="11031" max="11031" width="7.375" style="1579" customWidth="1"/>
    <col min="11032" max="11032" width="6.75" style="1579" customWidth="1"/>
    <col min="11033" max="11033" width="7.375" style="1579" customWidth="1"/>
    <col min="11034" max="11034" width="7.125" style="1579" customWidth="1"/>
    <col min="11035" max="11035" width="12.5" style="1579" customWidth="1"/>
    <col min="11036" max="11036" width="12.375" style="1579" customWidth="1"/>
    <col min="11037" max="11037" width="13.25" style="1579" customWidth="1"/>
    <col min="11038" max="11038" width="10.5" style="1579" bestFit="1" customWidth="1"/>
    <col min="11039" max="11039" width="12.75" style="1579" bestFit="1" customWidth="1"/>
    <col min="11040" max="11264" width="11" style="1579"/>
    <col min="11265" max="11265" width="18.25" style="1579" customWidth="1"/>
    <col min="11266" max="11267" width="0" style="1579" hidden="1" customWidth="1"/>
    <col min="11268" max="11268" width="19.625" style="1579" customWidth="1"/>
    <col min="11269" max="11269" width="8.875" style="1579" customWidth="1"/>
    <col min="11270" max="11270" width="8.125" style="1579" bestFit="1" customWidth="1"/>
    <col min="11271" max="11271" width="27.75" style="1579" customWidth="1"/>
    <col min="11272" max="11272" width="11.375" style="1579" customWidth="1"/>
    <col min="11273" max="11273" width="7.25" style="1579" customWidth="1"/>
    <col min="11274" max="11274" width="5.75" style="1579" bestFit="1" customWidth="1"/>
    <col min="11275" max="11275" width="7" style="1579" customWidth="1"/>
    <col min="11276" max="11276" width="5.75" style="1579" bestFit="1" customWidth="1"/>
    <col min="11277" max="11277" width="0" style="1579" hidden="1" customWidth="1"/>
    <col min="11278" max="11278" width="11.75" style="1579" bestFit="1" customWidth="1"/>
    <col min="11279" max="11280" width="11.875" style="1579" customWidth="1"/>
    <col min="11281" max="11282" width="17.875" style="1579" customWidth="1"/>
    <col min="11283" max="11284" width="17.5" style="1579" customWidth="1"/>
    <col min="11285" max="11285" width="0" style="1579" hidden="1" customWidth="1"/>
    <col min="11286" max="11286" width="11.75" style="1579" customWidth="1"/>
    <col min="11287" max="11287" width="7.375" style="1579" customWidth="1"/>
    <col min="11288" max="11288" width="6.75" style="1579" customWidth="1"/>
    <col min="11289" max="11289" width="7.375" style="1579" customWidth="1"/>
    <col min="11290" max="11290" width="7.125" style="1579" customWidth="1"/>
    <col min="11291" max="11291" width="12.5" style="1579" customWidth="1"/>
    <col min="11292" max="11292" width="12.375" style="1579" customWidth="1"/>
    <col min="11293" max="11293" width="13.25" style="1579" customWidth="1"/>
    <col min="11294" max="11294" width="10.5" style="1579" bestFit="1" customWidth="1"/>
    <col min="11295" max="11295" width="12.75" style="1579" bestFit="1" customWidth="1"/>
    <col min="11296" max="11520" width="11" style="1579"/>
    <col min="11521" max="11521" width="18.25" style="1579" customWidth="1"/>
    <col min="11522" max="11523" width="0" style="1579" hidden="1" customWidth="1"/>
    <col min="11524" max="11524" width="19.625" style="1579" customWidth="1"/>
    <col min="11525" max="11525" width="8.875" style="1579" customWidth="1"/>
    <col min="11526" max="11526" width="8.125" style="1579" bestFit="1" customWidth="1"/>
    <col min="11527" max="11527" width="27.75" style="1579" customWidth="1"/>
    <col min="11528" max="11528" width="11.375" style="1579" customWidth="1"/>
    <col min="11529" max="11529" width="7.25" style="1579" customWidth="1"/>
    <col min="11530" max="11530" width="5.75" style="1579" bestFit="1" customWidth="1"/>
    <col min="11531" max="11531" width="7" style="1579" customWidth="1"/>
    <col min="11532" max="11532" width="5.75" style="1579" bestFit="1" customWidth="1"/>
    <col min="11533" max="11533" width="0" style="1579" hidden="1" customWidth="1"/>
    <col min="11534" max="11534" width="11.75" style="1579" bestFit="1" customWidth="1"/>
    <col min="11535" max="11536" width="11.875" style="1579" customWidth="1"/>
    <col min="11537" max="11538" width="17.875" style="1579" customWidth="1"/>
    <col min="11539" max="11540" width="17.5" style="1579" customWidth="1"/>
    <col min="11541" max="11541" width="0" style="1579" hidden="1" customWidth="1"/>
    <col min="11542" max="11542" width="11.75" style="1579" customWidth="1"/>
    <col min="11543" max="11543" width="7.375" style="1579" customWidth="1"/>
    <col min="11544" max="11544" width="6.75" style="1579" customWidth="1"/>
    <col min="11545" max="11545" width="7.375" style="1579" customWidth="1"/>
    <col min="11546" max="11546" width="7.125" style="1579" customWidth="1"/>
    <col min="11547" max="11547" width="12.5" style="1579" customWidth="1"/>
    <col min="11548" max="11548" width="12.375" style="1579" customWidth="1"/>
    <col min="11549" max="11549" width="13.25" style="1579" customWidth="1"/>
    <col min="11550" max="11550" width="10.5" style="1579" bestFit="1" customWidth="1"/>
    <col min="11551" max="11551" width="12.75" style="1579" bestFit="1" customWidth="1"/>
    <col min="11552" max="11776" width="11" style="1579"/>
    <col min="11777" max="11777" width="18.25" style="1579" customWidth="1"/>
    <col min="11778" max="11779" width="0" style="1579" hidden="1" customWidth="1"/>
    <col min="11780" max="11780" width="19.625" style="1579" customWidth="1"/>
    <col min="11781" max="11781" width="8.875" style="1579" customWidth="1"/>
    <col min="11782" max="11782" width="8.125" style="1579" bestFit="1" customWidth="1"/>
    <col min="11783" max="11783" width="27.75" style="1579" customWidth="1"/>
    <col min="11784" max="11784" width="11.375" style="1579" customWidth="1"/>
    <col min="11785" max="11785" width="7.25" style="1579" customWidth="1"/>
    <col min="11786" max="11786" width="5.75" style="1579" bestFit="1" customWidth="1"/>
    <col min="11787" max="11787" width="7" style="1579" customWidth="1"/>
    <col min="11788" max="11788" width="5.75" style="1579" bestFit="1" customWidth="1"/>
    <col min="11789" max="11789" width="0" style="1579" hidden="1" customWidth="1"/>
    <col min="11790" max="11790" width="11.75" style="1579" bestFit="1" customWidth="1"/>
    <col min="11791" max="11792" width="11.875" style="1579" customWidth="1"/>
    <col min="11793" max="11794" width="17.875" style="1579" customWidth="1"/>
    <col min="11795" max="11796" width="17.5" style="1579" customWidth="1"/>
    <col min="11797" max="11797" width="0" style="1579" hidden="1" customWidth="1"/>
    <col min="11798" max="11798" width="11.75" style="1579" customWidth="1"/>
    <col min="11799" max="11799" width="7.375" style="1579" customWidth="1"/>
    <col min="11800" max="11800" width="6.75" style="1579" customWidth="1"/>
    <col min="11801" max="11801" width="7.375" style="1579" customWidth="1"/>
    <col min="11802" max="11802" width="7.125" style="1579" customWidth="1"/>
    <col min="11803" max="11803" width="12.5" style="1579" customWidth="1"/>
    <col min="11804" max="11804" width="12.375" style="1579" customWidth="1"/>
    <col min="11805" max="11805" width="13.25" style="1579" customWidth="1"/>
    <col min="11806" max="11806" width="10.5" style="1579" bestFit="1" customWidth="1"/>
    <col min="11807" max="11807" width="12.75" style="1579" bestFit="1" customWidth="1"/>
    <col min="11808" max="12032" width="11" style="1579"/>
    <col min="12033" max="12033" width="18.25" style="1579" customWidth="1"/>
    <col min="12034" max="12035" width="0" style="1579" hidden="1" customWidth="1"/>
    <col min="12036" max="12036" width="19.625" style="1579" customWidth="1"/>
    <col min="12037" max="12037" width="8.875" style="1579" customWidth="1"/>
    <col min="12038" max="12038" width="8.125" style="1579" bestFit="1" customWidth="1"/>
    <col min="12039" max="12039" width="27.75" style="1579" customWidth="1"/>
    <col min="12040" max="12040" width="11.375" style="1579" customWidth="1"/>
    <col min="12041" max="12041" width="7.25" style="1579" customWidth="1"/>
    <col min="12042" max="12042" width="5.75" style="1579" bestFit="1" customWidth="1"/>
    <col min="12043" max="12043" width="7" style="1579" customWidth="1"/>
    <col min="12044" max="12044" width="5.75" style="1579" bestFit="1" customWidth="1"/>
    <col min="12045" max="12045" width="0" style="1579" hidden="1" customWidth="1"/>
    <col min="12046" max="12046" width="11.75" style="1579" bestFit="1" customWidth="1"/>
    <col min="12047" max="12048" width="11.875" style="1579" customWidth="1"/>
    <col min="12049" max="12050" width="17.875" style="1579" customWidth="1"/>
    <col min="12051" max="12052" width="17.5" style="1579" customWidth="1"/>
    <col min="12053" max="12053" width="0" style="1579" hidden="1" customWidth="1"/>
    <col min="12054" max="12054" width="11.75" style="1579" customWidth="1"/>
    <col min="12055" max="12055" width="7.375" style="1579" customWidth="1"/>
    <col min="12056" max="12056" width="6.75" style="1579" customWidth="1"/>
    <col min="12057" max="12057" width="7.375" style="1579" customWidth="1"/>
    <col min="12058" max="12058" width="7.125" style="1579" customWidth="1"/>
    <col min="12059" max="12059" width="12.5" style="1579" customWidth="1"/>
    <col min="12060" max="12060" width="12.375" style="1579" customWidth="1"/>
    <col min="12061" max="12061" width="13.25" style="1579" customWidth="1"/>
    <col min="12062" max="12062" width="10.5" style="1579" bestFit="1" customWidth="1"/>
    <col min="12063" max="12063" width="12.75" style="1579" bestFit="1" customWidth="1"/>
    <col min="12064" max="12288" width="11" style="1579"/>
    <col min="12289" max="12289" width="18.25" style="1579" customWidth="1"/>
    <col min="12290" max="12291" width="0" style="1579" hidden="1" customWidth="1"/>
    <col min="12292" max="12292" width="19.625" style="1579" customWidth="1"/>
    <col min="12293" max="12293" width="8.875" style="1579" customWidth="1"/>
    <col min="12294" max="12294" width="8.125" style="1579" bestFit="1" customWidth="1"/>
    <col min="12295" max="12295" width="27.75" style="1579" customWidth="1"/>
    <col min="12296" max="12296" width="11.375" style="1579" customWidth="1"/>
    <col min="12297" max="12297" width="7.25" style="1579" customWidth="1"/>
    <col min="12298" max="12298" width="5.75" style="1579" bestFit="1" customWidth="1"/>
    <col min="12299" max="12299" width="7" style="1579" customWidth="1"/>
    <col min="12300" max="12300" width="5.75" style="1579" bestFit="1" customWidth="1"/>
    <col min="12301" max="12301" width="0" style="1579" hidden="1" customWidth="1"/>
    <col min="12302" max="12302" width="11.75" style="1579" bestFit="1" customWidth="1"/>
    <col min="12303" max="12304" width="11.875" style="1579" customWidth="1"/>
    <col min="12305" max="12306" width="17.875" style="1579" customWidth="1"/>
    <col min="12307" max="12308" width="17.5" style="1579" customWidth="1"/>
    <col min="12309" max="12309" width="0" style="1579" hidden="1" customWidth="1"/>
    <col min="12310" max="12310" width="11.75" style="1579" customWidth="1"/>
    <col min="12311" max="12311" width="7.375" style="1579" customWidth="1"/>
    <col min="12312" max="12312" width="6.75" style="1579" customWidth="1"/>
    <col min="12313" max="12313" width="7.375" style="1579" customWidth="1"/>
    <col min="12314" max="12314" width="7.125" style="1579" customWidth="1"/>
    <col min="12315" max="12315" width="12.5" style="1579" customWidth="1"/>
    <col min="12316" max="12316" width="12.375" style="1579" customWidth="1"/>
    <col min="12317" max="12317" width="13.25" style="1579" customWidth="1"/>
    <col min="12318" max="12318" width="10.5" style="1579" bestFit="1" customWidth="1"/>
    <col min="12319" max="12319" width="12.75" style="1579" bestFit="1" customWidth="1"/>
    <col min="12320" max="12544" width="11" style="1579"/>
    <col min="12545" max="12545" width="18.25" style="1579" customWidth="1"/>
    <col min="12546" max="12547" width="0" style="1579" hidden="1" customWidth="1"/>
    <col min="12548" max="12548" width="19.625" style="1579" customWidth="1"/>
    <col min="12549" max="12549" width="8.875" style="1579" customWidth="1"/>
    <col min="12550" max="12550" width="8.125" style="1579" bestFit="1" customWidth="1"/>
    <col min="12551" max="12551" width="27.75" style="1579" customWidth="1"/>
    <col min="12552" max="12552" width="11.375" style="1579" customWidth="1"/>
    <col min="12553" max="12553" width="7.25" style="1579" customWidth="1"/>
    <col min="12554" max="12554" width="5.75" style="1579" bestFit="1" customWidth="1"/>
    <col min="12555" max="12555" width="7" style="1579" customWidth="1"/>
    <col min="12556" max="12556" width="5.75" style="1579" bestFit="1" customWidth="1"/>
    <col min="12557" max="12557" width="0" style="1579" hidden="1" customWidth="1"/>
    <col min="12558" max="12558" width="11.75" style="1579" bestFit="1" customWidth="1"/>
    <col min="12559" max="12560" width="11.875" style="1579" customWidth="1"/>
    <col min="12561" max="12562" width="17.875" style="1579" customWidth="1"/>
    <col min="12563" max="12564" width="17.5" style="1579" customWidth="1"/>
    <col min="12565" max="12565" width="0" style="1579" hidden="1" customWidth="1"/>
    <col min="12566" max="12566" width="11.75" style="1579" customWidth="1"/>
    <col min="12567" max="12567" width="7.375" style="1579" customWidth="1"/>
    <col min="12568" max="12568" width="6.75" style="1579" customWidth="1"/>
    <col min="12569" max="12569" width="7.375" style="1579" customWidth="1"/>
    <col min="12570" max="12570" width="7.125" style="1579" customWidth="1"/>
    <col min="12571" max="12571" width="12.5" style="1579" customWidth="1"/>
    <col min="12572" max="12572" width="12.375" style="1579" customWidth="1"/>
    <col min="12573" max="12573" width="13.25" style="1579" customWidth="1"/>
    <col min="12574" max="12574" width="10.5" style="1579" bestFit="1" customWidth="1"/>
    <col min="12575" max="12575" width="12.75" style="1579" bestFit="1" customWidth="1"/>
    <col min="12576" max="12800" width="11" style="1579"/>
    <col min="12801" max="12801" width="18.25" style="1579" customWidth="1"/>
    <col min="12802" max="12803" width="0" style="1579" hidden="1" customWidth="1"/>
    <col min="12804" max="12804" width="19.625" style="1579" customWidth="1"/>
    <col min="12805" max="12805" width="8.875" style="1579" customWidth="1"/>
    <col min="12806" max="12806" width="8.125" style="1579" bestFit="1" customWidth="1"/>
    <col min="12807" max="12807" width="27.75" style="1579" customWidth="1"/>
    <col min="12808" max="12808" width="11.375" style="1579" customWidth="1"/>
    <col min="12809" max="12809" width="7.25" style="1579" customWidth="1"/>
    <col min="12810" max="12810" width="5.75" style="1579" bestFit="1" customWidth="1"/>
    <col min="12811" max="12811" width="7" style="1579" customWidth="1"/>
    <col min="12812" max="12812" width="5.75" style="1579" bestFit="1" customWidth="1"/>
    <col min="12813" max="12813" width="0" style="1579" hidden="1" customWidth="1"/>
    <col min="12814" max="12814" width="11.75" style="1579" bestFit="1" customWidth="1"/>
    <col min="12815" max="12816" width="11.875" style="1579" customWidth="1"/>
    <col min="12817" max="12818" width="17.875" style="1579" customWidth="1"/>
    <col min="12819" max="12820" width="17.5" style="1579" customWidth="1"/>
    <col min="12821" max="12821" width="0" style="1579" hidden="1" customWidth="1"/>
    <col min="12822" max="12822" width="11.75" style="1579" customWidth="1"/>
    <col min="12823" max="12823" width="7.375" style="1579" customWidth="1"/>
    <col min="12824" max="12824" width="6.75" style="1579" customWidth="1"/>
    <col min="12825" max="12825" width="7.375" style="1579" customWidth="1"/>
    <col min="12826" max="12826" width="7.125" style="1579" customWidth="1"/>
    <col min="12827" max="12827" width="12.5" style="1579" customWidth="1"/>
    <col min="12828" max="12828" width="12.375" style="1579" customWidth="1"/>
    <col min="12829" max="12829" width="13.25" style="1579" customWidth="1"/>
    <col min="12830" max="12830" width="10.5" style="1579" bestFit="1" customWidth="1"/>
    <col min="12831" max="12831" width="12.75" style="1579" bestFit="1" customWidth="1"/>
    <col min="12832" max="13056" width="11" style="1579"/>
    <col min="13057" max="13057" width="18.25" style="1579" customWidth="1"/>
    <col min="13058" max="13059" width="0" style="1579" hidden="1" customWidth="1"/>
    <col min="13060" max="13060" width="19.625" style="1579" customWidth="1"/>
    <col min="13061" max="13061" width="8.875" style="1579" customWidth="1"/>
    <col min="13062" max="13062" width="8.125" style="1579" bestFit="1" customWidth="1"/>
    <col min="13063" max="13063" width="27.75" style="1579" customWidth="1"/>
    <col min="13064" max="13064" width="11.375" style="1579" customWidth="1"/>
    <col min="13065" max="13065" width="7.25" style="1579" customWidth="1"/>
    <col min="13066" max="13066" width="5.75" style="1579" bestFit="1" customWidth="1"/>
    <col min="13067" max="13067" width="7" style="1579" customWidth="1"/>
    <col min="13068" max="13068" width="5.75" style="1579" bestFit="1" customWidth="1"/>
    <col min="13069" max="13069" width="0" style="1579" hidden="1" customWidth="1"/>
    <col min="13070" max="13070" width="11.75" style="1579" bestFit="1" customWidth="1"/>
    <col min="13071" max="13072" width="11.875" style="1579" customWidth="1"/>
    <col min="13073" max="13074" width="17.875" style="1579" customWidth="1"/>
    <col min="13075" max="13076" width="17.5" style="1579" customWidth="1"/>
    <col min="13077" max="13077" width="0" style="1579" hidden="1" customWidth="1"/>
    <col min="13078" max="13078" width="11.75" style="1579" customWidth="1"/>
    <col min="13079" max="13079" width="7.375" style="1579" customWidth="1"/>
    <col min="13080" max="13080" width="6.75" style="1579" customWidth="1"/>
    <col min="13081" max="13081" width="7.375" style="1579" customWidth="1"/>
    <col min="13082" max="13082" width="7.125" style="1579" customWidth="1"/>
    <col min="13083" max="13083" width="12.5" style="1579" customWidth="1"/>
    <col min="13084" max="13084" width="12.375" style="1579" customWidth="1"/>
    <col min="13085" max="13085" width="13.25" style="1579" customWidth="1"/>
    <col min="13086" max="13086" width="10.5" style="1579" bestFit="1" customWidth="1"/>
    <col min="13087" max="13087" width="12.75" style="1579" bestFit="1" customWidth="1"/>
    <col min="13088" max="13312" width="11" style="1579"/>
    <col min="13313" max="13313" width="18.25" style="1579" customWidth="1"/>
    <col min="13314" max="13315" width="0" style="1579" hidden="1" customWidth="1"/>
    <col min="13316" max="13316" width="19.625" style="1579" customWidth="1"/>
    <col min="13317" max="13317" width="8.875" style="1579" customWidth="1"/>
    <col min="13318" max="13318" width="8.125" style="1579" bestFit="1" customWidth="1"/>
    <col min="13319" max="13319" width="27.75" style="1579" customWidth="1"/>
    <col min="13320" max="13320" width="11.375" style="1579" customWidth="1"/>
    <col min="13321" max="13321" width="7.25" style="1579" customWidth="1"/>
    <col min="13322" max="13322" width="5.75" style="1579" bestFit="1" customWidth="1"/>
    <col min="13323" max="13323" width="7" style="1579" customWidth="1"/>
    <col min="13324" max="13324" width="5.75" style="1579" bestFit="1" customWidth="1"/>
    <col min="13325" max="13325" width="0" style="1579" hidden="1" customWidth="1"/>
    <col min="13326" max="13326" width="11.75" style="1579" bestFit="1" customWidth="1"/>
    <col min="13327" max="13328" width="11.875" style="1579" customWidth="1"/>
    <col min="13329" max="13330" width="17.875" style="1579" customWidth="1"/>
    <col min="13331" max="13332" width="17.5" style="1579" customWidth="1"/>
    <col min="13333" max="13333" width="0" style="1579" hidden="1" customWidth="1"/>
    <col min="13334" max="13334" width="11.75" style="1579" customWidth="1"/>
    <col min="13335" max="13335" width="7.375" style="1579" customWidth="1"/>
    <col min="13336" max="13336" width="6.75" style="1579" customWidth="1"/>
    <col min="13337" max="13337" width="7.375" style="1579" customWidth="1"/>
    <col min="13338" max="13338" width="7.125" style="1579" customWidth="1"/>
    <col min="13339" max="13339" width="12.5" style="1579" customWidth="1"/>
    <col min="13340" max="13340" width="12.375" style="1579" customWidth="1"/>
    <col min="13341" max="13341" width="13.25" style="1579" customWidth="1"/>
    <col min="13342" max="13342" width="10.5" style="1579" bestFit="1" customWidth="1"/>
    <col min="13343" max="13343" width="12.75" style="1579" bestFit="1" customWidth="1"/>
    <col min="13344" max="13568" width="11" style="1579"/>
    <col min="13569" max="13569" width="18.25" style="1579" customWidth="1"/>
    <col min="13570" max="13571" width="0" style="1579" hidden="1" customWidth="1"/>
    <col min="13572" max="13572" width="19.625" style="1579" customWidth="1"/>
    <col min="13573" max="13573" width="8.875" style="1579" customWidth="1"/>
    <col min="13574" max="13574" width="8.125" style="1579" bestFit="1" customWidth="1"/>
    <col min="13575" max="13575" width="27.75" style="1579" customWidth="1"/>
    <col min="13576" max="13576" width="11.375" style="1579" customWidth="1"/>
    <col min="13577" max="13577" width="7.25" style="1579" customWidth="1"/>
    <col min="13578" max="13578" width="5.75" style="1579" bestFit="1" customWidth="1"/>
    <col min="13579" max="13579" width="7" style="1579" customWidth="1"/>
    <col min="13580" max="13580" width="5.75" style="1579" bestFit="1" customWidth="1"/>
    <col min="13581" max="13581" width="0" style="1579" hidden="1" customWidth="1"/>
    <col min="13582" max="13582" width="11.75" style="1579" bestFit="1" customWidth="1"/>
    <col min="13583" max="13584" width="11.875" style="1579" customWidth="1"/>
    <col min="13585" max="13586" width="17.875" style="1579" customWidth="1"/>
    <col min="13587" max="13588" width="17.5" style="1579" customWidth="1"/>
    <col min="13589" max="13589" width="0" style="1579" hidden="1" customWidth="1"/>
    <col min="13590" max="13590" width="11.75" style="1579" customWidth="1"/>
    <col min="13591" max="13591" width="7.375" style="1579" customWidth="1"/>
    <col min="13592" max="13592" width="6.75" style="1579" customWidth="1"/>
    <col min="13593" max="13593" width="7.375" style="1579" customWidth="1"/>
    <col min="13594" max="13594" width="7.125" style="1579" customWidth="1"/>
    <col min="13595" max="13595" width="12.5" style="1579" customWidth="1"/>
    <col min="13596" max="13596" width="12.375" style="1579" customWidth="1"/>
    <col min="13597" max="13597" width="13.25" style="1579" customWidth="1"/>
    <col min="13598" max="13598" width="10.5" style="1579" bestFit="1" customWidth="1"/>
    <col min="13599" max="13599" width="12.75" style="1579" bestFit="1" customWidth="1"/>
    <col min="13600" max="13824" width="11" style="1579"/>
    <col min="13825" max="13825" width="18.25" style="1579" customWidth="1"/>
    <col min="13826" max="13827" width="0" style="1579" hidden="1" customWidth="1"/>
    <col min="13828" max="13828" width="19.625" style="1579" customWidth="1"/>
    <col min="13829" max="13829" width="8.875" style="1579" customWidth="1"/>
    <col min="13830" max="13830" width="8.125" style="1579" bestFit="1" customWidth="1"/>
    <col min="13831" max="13831" width="27.75" style="1579" customWidth="1"/>
    <col min="13832" max="13832" width="11.375" style="1579" customWidth="1"/>
    <col min="13833" max="13833" width="7.25" style="1579" customWidth="1"/>
    <col min="13834" max="13834" width="5.75" style="1579" bestFit="1" customWidth="1"/>
    <col min="13835" max="13835" width="7" style="1579" customWidth="1"/>
    <col min="13836" max="13836" width="5.75" style="1579" bestFit="1" customWidth="1"/>
    <col min="13837" max="13837" width="0" style="1579" hidden="1" customWidth="1"/>
    <col min="13838" max="13838" width="11.75" style="1579" bestFit="1" customWidth="1"/>
    <col min="13839" max="13840" width="11.875" style="1579" customWidth="1"/>
    <col min="13841" max="13842" width="17.875" style="1579" customWidth="1"/>
    <col min="13843" max="13844" width="17.5" style="1579" customWidth="1"/>
    <col min="13845" max="13845" width="0" style="1579" hidden="1" customWidth="1"/>
    <col min="13846" max="13846" width="11.75" style="1579" customWidth="1"/>
    <col min="13847" max="13847" width="7.375" style="1579" customWidth="1"/>
    <col min="13848" max="13848" width="6.75" style="1579" customWidth="1"/>
    <col min="13849" max="13849" width="7.375" style="1579" customWidth="1"/>
    <col min="13850" max="13850" width="7.125" style="1579" customWidth="1"/>
    <col min="13851" max="13851" width="12.5" style="1579" customWidth="1"/>
    <col min="13852" max="13852" width="12.375" style="1579" customWidth="1"/>
    <col min="13853" max="13853" width="13.25" style="1579" customWidth="1"/>
    <col min="13854" max="13854" width="10.5" style="1579" bestFit="1" customWidth="1"/>
    <col min="13855" max="13855" width="12.75" style="1579" bestFit="1" customWidth="1"/>
    <col min="13856" max="14080" width="11" style="1579"/>
    <col min="14081" max="14081" width="18.25" style="1579" customWidth="1"/>
    <col min="14082" max="14083" width="0" style="1579" hidden="1" customWidth="1"/>
    <col min="14084" max="14084" width="19.625" style="1579" customWidth="1"/>
    <col min="14085" max="14085" width="8.875" style="1579" customWidth="1"/>
    <col min="14086" max="14086" width="8.125" style="1579" bestFit="1" customWidth="1"/>
    <col min="14087" max="14087" width="27.75" style="1579" customWidth="1"/>
    <col min="14088" max="14088" width="11.375" style="1579" customWidth="1"/>
    <col min="14089" max="14089" width="7.25" style="1579" customWidth="1"/>
    <col min="14090" max="14090" width="5.75" style="1579" bestFit="1" customWidth="1"/>
    <col min="14091" max="14091" width="7" style="1579" customWidth="1"/>
    <col min="14092" max="14092" width="5.75" style="1579" bestFit="1" customWidth="1"/>
    <col min="14093" max="14093" width="0" style="1579" hidden="1" customWidth="1"/>
    <col min="14094" max="14094" width="11.75" style="1579" bestFit="1" customWidth="1"/>
    <col min="14095" max="14096" width="11.875" style="1579" customWidth="1"/>
    <col min="14097" max="14098" width="17.875" style="1579" customWidth="1"/>
    <col min="14099" max="14100" width="17.5" style="1579" customWidth="1"/>
    <col min="14101" max="14101" width="0" style="1579" hidden="1" customWidth="1"/>
    <col min="14102" max="14102" width="11.75" style="1579" customWidth="1"/>
    <col min="14103" max="14103" width="7.375" style="1579" customWidth="1"/>
    <col min="14104" max="14104" width="6.75" style="1579" customWidth="1"/>
    <col min="14105" max="14105" width="7.375" style="1579" customWidth="1"/>
    <col min="14106" max="14106" width="7.125" style="1579" customWidth="1"/>
    <col min="14107" max="14107" width="12.5" style="1579" customWidth="1"/>
    <col min="14108" max="14108" width="12.375" style="1579" customWidth="1"/>
    <col min="14109" max="14109" width="13.25" style="1579" customWidth="1"/>
    <col min="14110" max="14110" width="10.5" style="1579" bestFit="1" customWidth="1"/>
    <col min="14111" max="14111" width="12.75" style="1579" bestFit="1" customWidth="1"/>
    <col min="14112" max="14336" width="11" style="1579"/>
    <col min="14337" max="14337" width="18.25" style="1579" customWidth="1"/>
    <col min="14338" max="14339" width="0" style="1579" hidden="1" customWidth="1"/>
    <col min="14340" max="14340" width="19.625" style="1579" customWidth="1"/>
    <col min="14341" max="14341" width="8.875" style="1579" customWidth="1"/>
    <col min="14342" max="14342" width="8.125" style="1579" bestFit="1" customWidth="1"/>
    <col min="14343" max="14343" width="27.75" style="1579" customWidth="1"/>
    <col min="14344" max="14344" width="11.375" style="1579" customWidth="1"/>
    <col min="14345" max="14345" width="7.25" style="1579" customWidth="1"/>
    <col min="14346" max="14346" width="5.75" style="1579" bestFit="1" customWidth="1"/>
    <col min="14347" max="14347" width="7" style="1579" customWidth="1"/>
    <col min="14348" max="14348" width="5.75" style="1579" bestFit="1" customWidth="1"/>
    <col min="14349" max="14349" width="0" style="1579" hidden="1" customWidth="1"/>
    <col min="14350" max="14350" width="11.75" style="1579" bestFit="1" customWidth="1"/>
    <col min="14351" max="14352" width="11.875" style="1579" customWidth="1"/>
    <col min="14353" max="14354" width="17.875" style="1579" customWidth="1"/>
    <col min="14355" max="14356" width="17.5" style="1579" customWidth="1"/>
    <col min="14357" max="14357" width="0" style="1579" hidden="1" customWidth="1"/>
    <col min="14358" max="14358" width="11.75" style="1579" customWidth="1"/>
    <col min="14359" max="14359" width="7.375" style="1579" customWidth="1"/>
    <col min="14360" max="14360" width="6.75" style="1579" customWidth="1"/>
    <col min="14361" max="14361" width="7.375" style="1579" customWidth="1"/>
    <col min="14362" max="14362" width="7.125" style="1579" customWidth="1"/>
    <col min="14363" max="14363" width="12.5" style="1579" customWidth="1"/>
    <col min="14364" max="14364" width="12.375" style="1579" customWidth="1"/>
    <col min="14365" max="14365" width="13.25" style="1579" customWidth="1"/>
    <col min="14366" max="14366" width="10.5" style="1579" bestFit="1" customWidth="1"/>
    <col min="14367" max="14367" width="12.75" style="1579" bestFit="1" customWidth="1"/>
    <col min="14368" max="14592" width="11" style="1579"/>
    <col min="14593" max="14593" width="18.25" style="1579" customWidth="1"/>
    <col min="14594" max="14595" width="0" style="1579" hidden="1" customWidth="1"/>
    <col min="14596" max="14596" width="19.625" style="1579" customWidth="1"/>
    <col min="14597" max="14597" width="8.875" style="1579" customWidth="1"/>
    <col min="14598" max="14598" width="8.125" style="1579" bestFit="1" customWidth="1"/>
    <col min="14599" max="14599" width="27.75" style="1579" customWidth="1"/>
    <col min="14600" max="14600" width="11.375" style="1579" customWidth="1"/>
    <col min="14601" max="14601" width="7.25" style="1579" customWidth="1"/>
    <col min="14602" max="14602" width="5.75" style="1579" bestFit="1" customWidth="1"/>
    <col min="14603" max="14603" width="7" style="1579" customWidth="1"/>
    <col min="14604" max="14604" width="5.75" style="1579" bestFit="1" customWidth="1"/>
    <col min="14605" max="14605" width="0" style="1579" hidden="1" customWidth="1"/>
    <col min="14606" max="14606" width="11.75" style="1579" bestFit="1" customWidth="1"/>
    <col min="14607" max="14608" width="11.875" style="1579" customWidth="1"/>
    <col min="14609" max="14610" width="17.875" style="1579" customWidth="1"/>
    <col min="14611" max="14612" width="17.5" style="1579" customWidth="1"/>
    <col min="14613" max="14613" width="0" style="1579" hidden="1" customWidth="1"/>
    <col min="14614" max="14614" width="11.75" style="1579" customWidth="1"/>
    <col min="14615" max="14615" width="7.375" style="1579" customWidth="1"/>
    <col min="14616" max="14616" width="6.75" style="1579" customWidth="1"/>
    <col min="14617" max="14617" width="7.375" style="1579" customWidth="1"/>
    <col min="14618" max="14618" width="7.125" style="1579" customWidth="1"/>
    <col min="14619" max="14619" width="12.5" style="1579" customWidth="1"/>
    <col min="14620" max="14620" width="12.375" style="1579" customWidth="1"/>
    <col min="14621" max="14621" width="13.25" style="1579" customWidth="1"/>
    <col min="14622" max="14622" width="10.5" style="1579" bestFit="1" customWidth="1"/>
    <col min="14623" max="14623" width="12.75" style="1579" bestFit="1" customWidth="1"/>
    <col min="14624" max="14848" width="11" style="1579"/>
    <col min="14849" max="14849" width="18.25" style="1579" customWidth="1"/>
    <col min="14850" max="14851" width="0" style="1579" hidden="1" customWidth="1"/>
    <col min="14852" max="14852" width="19.625" style="1579" customWidth="1"/>
    <col min="14853" max="14853" width="8.875" style="1579" customWidth="1"/>
    <col min="14854" max="14854" width="8.125" style="1579" bestFit="1" customWidth="1"/>
    <col min="14855" max="14855" width="27.75" style="1579" customWidth="1"/>
    <col min="14856" max="14856" width="11.375" style="1579" customWidth="1"/>
    <col min="14857" max="14857" width="7.25" style="1579" customWidth="1"/>
    <col min="14858" max="14858" width="5.75" style="1579" bestFit="1" customWidth="1"/>
    <col min="14859" max="14859" width="7" style="1579" customWidth="1"/>
    <col min="14860" max="14860" width="5.75" style="1579" bestFit="1" customWidth="1"/>
    <col min="14861" max="14861" width="0" style="1579" hidden="1" customWidth="1"/>
    <col min="14862" max="14862" width="11.75" style="1579" bestFit="1" customWidth="1"/>
    <col min="14863" max="14864" width="11.875" style="1579" customWidth="1"/>
    <col min="14865" max="14866" width="17.875" style="1579" customWidth="1"/>
    <col min="14867" max="14868" width="17.5" style="1579" customWidth="1"/>
    <col min="14869" max="14869" width="0" style="1579" hidden="1" customWidth="1"/>
    <col min="14870" max="14870" width="11.75" style="1579" customWidth="1"/>
    <col min="14871" max="14871" width="7.375" style="1579" customWidth="1"/>
    <col min="14872" max="14872" width="6.75" style="1579" customWidth="1"/>
    <col min="14873" max="14873" width="7.375" style="1579" customWidth="1"/>
    <col min="14874" max="14874" width="7.125" style="1579" customWidth="1"/>
    <col min="14875" max="14875" width="12.5" style="1579" customWidth="1"/>
    <col min="14876" max="14876" width="12.375" style="1579" customWidth="1"/>
    <col min="14877" max="14877" width="13.25" style="1579" customWidth="1"/>
    <col min="14878" max="14878" width="10.5" style="1579" bestFit="1" customWidth="1"/>
    <col min="14879" max="14879" width="12.75" style="1579" bestFit="1" customWidth="1"/>
    <col min="14880" max="15104" width="11" style="1579"/>
    <col min="15105" max="15105" width="18.25" style="1579" customWidth="1"/>
    <col min="15106" max="15107" width="0" style="1579" hidden="1" customWidth="1"/>
    <col min="15108" max="15108" width="19.625" style="1579" customWidth="1"/>
    <col min="15109" max="15109" width="8.875" style="1579" customWidth="1"/>
    <col min="15110" max="15110" width="8.125" style="1579" bestFit="1" customWidth="1"/>
    <col min="15111" max="15111" width="27.75" style="1579" customWidth="1"/>
    <col min="15112" max="15112" width="11.375" style="1579" customWidth="1"/>
    <col min="15113" max="15113" width="7.25" style="1579" customWidth="1"/>
    <col min="15114" max="15114" width="5.75" style="1579" bestFit="1" customWidth="1"/>
    <col min="15115" max="15115" width="7" style="1579" customWidth="1"/>
    <col min="15116" max="15116" width="5.75" style="1579" bestFit="1" customWidth="1"/>
    <col min="15117" max="15117" width="0" style="1579" hidden="1" customWidth="1"/>
    <col min="15118" max="15118" width="11.75" style="1579" bestFit="1" customWidth="1"/>
    <col min="15119" max="15120" width="11.875" style="1579" customWidth="1"/>
    <col min="15121" max="15122" width="17.875" style="1579" customWidth="1"/>
    <col min="15123" max="15124" width="17.5" style="1579" customWidth="1"/>
    <col min="15125" max="15125" width="0" style="1579" hidden="1" customWidth="1"/>
    <col min="15126" max="15126" width="11.75" style="1579" customWidth="1"/>
    <col min="15127" max="15127" width="7.375" style="1579" customWidth="1"/>
    <col min="15128" max="15128" width="6.75" style="1579" customWidth="1"/>
    <col min="15129" max="15129" width="7.375" style="1579" customWidth="1"/>
    <col min="15130" max="15130" width="7.125" style="1579" customWidth="1"/>
    <col min="15131" max="15131" width="12.5" style="1579" customWidth="1"/>
    <col min="15132" max="15132" width="12.375" style="1579" customWidth="1"/>
    <col min="15133" max="15133" width="13.25" style="1579" customWidth="1"/>
    <col min="15134" max="15134" width="10.5" style="1579" bestFit="1" customWidth="1"/>
    <col min="15135" max="15135" width="12.75" style="1579" bestFit="1" customWidth="1"/>
    <col min="15136" max="15360" width="11" style="1579"/>
    <col min="15361" max="15361" width="18.25" style="1579" customWidth="1"/>
    <col min="15362" max="15363" width="0" style="1579" hidden="1" customWidth="1"/>
    <col min="15364" max="15364" width="19.625" style="1579" customWidth="1"/>
    <col min="15365" max="15365" width="8.875" style="1579" customWidth="1"/>
    <col min="15366" max="15366" width="8.125" style="1579" bestFit="1" customWidth="1"/>
    <col min="15367" max="15367" width="27.75" style="1579" customWidth="1"/>
    <col min="15368" max="15368" width="11.375" style="1579" customWidth="1"/>
    <col min="15369" max="15369" width="7.25" style="1579" customWidth="1"/>
    <col min="15370" max="15370" width="5.75" style="1579" bestFit="1" customWidth="1"/>
    <col min="15371" max="15371" width="7" style="1579" customWidth="1"/>
    <col min="15372" max="15372" width="5.75" style="1579" bestFit="1" customWidth="1"/>
    <col min="15373" max="15373" width="0" style="1579" hidden="1" customWidth="1"/>
    <col min="15374" max="15374" width="11.75" style="1579" bestFit="1" customWidth="1"/>
    <col min="15375" max="15376" width="11.875" style="1579" customWidth="1"/>
    <col min="15377" max="15378" width="17.875" style="1579" customWidth="1"/>
    <col min="15379" max="15380" width="17.5" style="1579" customWidth="1"/>
    <col min="15381" max="15381" width="0" style="1579" hidden="1" customWidth="1"/>
    <col min="15382" max="15382" width="11.75" style="1579" customWidth="1"/>
    <col min="15383" max="15383" width="7.375" style="1579" customWidth="1"/>
    <col min="15384" max="15384" width="6.75" style="1579" customWidth="1"/>
    <col min="15385" max="15385" width="7.375" style="1579" customWidth="1"/>
    <col min="15386" max="15386" width="7.125" style="1579" customWidth="1"/>
    <col min="15387" max="15387" width="12.5" style="1579" customWidth="1"/>
    <col min="15388" max="15388" width="12.375" style="1579" customWidth="1"/>
    <col min="15389" max="15389" width="13.25" style="1579" customWidth="1"/>
    <col min="15390" max="15390" width="10.5" style="1579" bestFit="1" customWidth="1"/>
    <col min="15391" max="15391" width="12.75" style="1579" bestFit="1" customWidth="1"/>
    <col min="15392" max="15616" width="11" style="1579"/>
    <col min="15617" max="15617" width="18.25" style="1579" customWidth="1"/>
    <col min="15618" max="15619" width="0" style="1579" hidden="1" customWidth="1"/>
    <col min="15620" max="15620" width="19.625" style="1579" customWidth="1"/>
    <col min="15621" max="15621" width="8.875" style="1579" customWidth="1"/>
    <col min="15622" max="15622" width="8.125" style="1579" bestFit="1" customWidth="1"/>
    <col min="15623" max="15623" width="27.75" style="1579" customWidth="1"/>
    <col min="15624" max="15624" width="11.375" style="1579" customWidth="1"/>
    <col min="15625" max="15625" width="7.25" style="1579" customWidth="1"/>
    <col min="15626" max="15626" width="5.75" style="1579" bestFit="1" customWidth="1"/>
    <col min="15627" max="15627" width="7" style="1579" customWidth="1"/>
    <col min="15628" max="15628" width="5.75" style="1579" bestFit="1" customWidth="1"/>
    <col min="15629" max="15629" width="0" style="1579" hidden="1" customWidth="1"/>
    <col min="15630" max="15630" width="11.75" style="1579" bestFit="1" customWidth="1"/>
    <col min="15631" max="15632" width="11.875" style="1579" customWidth="1"/>
    <col min="15633" max="15634" width="17.875" style="1579" customWidth="1"/>
    <col min="15635" max="15636" width="17.5" style="1579" customWidth="1"/>
    <col min="15637" max="15637" width="0" style="1579" hidden="1" customWidth="1"/>
    <col min="15638" max="15638" width="11.75" style="1579" customWidth="1"/>
    <col min="15639" max="15639" width="7.375" style="1579" customWidth="1"/>
    <col min="15640" max="15640" width="6.75" style="1579" customWidth="1"/>
    <col min="15641" max="15641" width="7.375" style="1579" customWidth="1"/>
    <col min="15642" max="15642" width="7.125" style="1579" customWidth="1"/>
    <col min="15643" max="15643" width="12.5" style="1579" customWidth="1"/>
    <col min="15644" max="15644" width="12.375" style="1579" customWidth="1"/>
    <col min="15645" max="15645" width="13.25" style="1579" customWidth="1"/>
    <col min="15646" max="15646" width="10.5" style="1579" bestFit="1" customWidth="1"/>
    <col min="15647" max="15647" width="12.75" style="1579" bestFit="1" customWidth="1"/>
    <col min="15648" max="15872" width="11" style="1579"/>
    <col min="15873" max="15873" width="18.25" style="1579" customWidth="1"/>
    <col min="15874" max="15875" width="0" style="1579" hidden="1" customWidth="1"/>
    <col min="15876" max="15876" width="19.625" style="1579" customWidth="1"/>
    <col min="15877" max="15877" width="8.875" style="1579" customWidth="1"/>
    <col min="15878" max="15878" width="8.125" style="1579" bestFit="1" customWidth="1"/>
    <col min="15879" max="15879" width="27.75" style="1579" customWidth="1"/>
    <col min="15880" max="15880" width="11.375" style="1579" customWidth="1"/>
    <col min="15881" max="15881" width="7.25" style="1579" customWidth="1"/>
    <col min="15882" max="15882" width="5.75" style="1579" bestFit="1" customWidth="1"/>
    <col min="15883" max="15883" width="7" style="1579" customWidth="1"/>
    <col min="15884" max="15884" width="5.75" style="1579" bestFit="1" customWidth="1"/>
    <col min="15885" max="15885" width="0" style="1579" hidden="1" customWidth="1"/>
    <col min="15886" max="15886" width="11.75" style="1579" bestFit="1" customWidth="1"/>
    <col min="15887" max="15888" width="11.875" style="1579" customWidth="1"/>
    <col min="15889" max="15890" width="17.875" style="1579" customWidth="1"/>
    <col min="15891" max="15892" width="17.5" style="1579" customWidth="1"/>
    <col min="15893" max="15893" width="0" style="1579" hidden="1" customWidth="1"/>
    <col min="15894" max="15894" width="11.75" style="1579" customWidth="1"/>
    <col min="15895" max="15895" width="7.375" style="1579" customWidth="1"/>
    <col min="15896" max="15896" width="6.75" style="1579" customWidth="1"/>
    <col min="15897" max="15897" width="7.375" style="1579" customWidth="1"/>
    <col min="15898" max="15898" width="7.125" style="1579" customWidth="1"/>
    <col min="15899" max="15899" width="12.5" style="1579" customWidth="1"/>
    <col min="15900" max="15900" width="12.375" style="1579" customWidth="1"/>
    <col min="15901" max="15901" width="13.25" style="1579" customWidth="1"/>
    <col min="15902" max="15902" width="10.5" style="1579" bestFit="1" customWidth="1"/>
    <col min="15903" max="15903" width="12.75" style="1579" bestFit="1" customWidth="1"/>
    <col min="15904" max="16128" width="11" style="1579"/>
    <col min="16129" max="16129" width="18.25" style="1579" customWidth="1"/>
    <col min="16130" max="16131" width="0" style="1579" hidden="1" customWidth="1"/>
    <col min="16132" max="16132" width="19.625" style="1579" customWidth="1"/>
    <col min="16133" max="16133" width="8.875" style="1579" customWidth="1"/>
    <col min="16134" max="16134" width="8.125" style="1579" bestFit="1" customWidth="1"/>
    <col min="16135" max="16135" width="27.75" style="1579" customWidth="1"/>
    <col min="16136" max="16136" width="11.375" style="1579" customWidth="1"/>
    <col min="16137" max="16137" width="7.25" style="1579" customWidth="1"/>
    <col min="16138" max="16138" width="5.75" style="1579" bestFit="1" customWidth="1"/>
    <col min="16139" max="16139" width="7" style="1579" customWidth="1"/>
    <col min="16140" max="16140" width="5.75" style="1579" bestFit="1" customWidth="1"/>
    <col min="16141" max="16141" width="0" style="1579" hidden="1" customWidth="1"/>
    <col min="16142" max="16142" width="11.75" style="1579" bestFit="1" customWidth="1"/>
    <col min="16143" max="16144" width="11.875" style="1579" customWidth="1"/>
    <col min="16145" max="16146" width="17.875" style="1579" customWidth="1"/>
    <col min="16147" max="16148" width="17.5" style="1579" customWidth="1"/>
    <col min="16149" max="16149" width="0" style="1579" hidden="1" customWidth="1"/>
    <col min="16150" max="16150" width="11.75" style="1579" customWidth="1"/>
    <col min="16151" max="16151" width="7.375" style="1579" customWidth="1"/>
    <col min="16152" max="16152" width="6.75" style="1579" customWidth="1"/>
    <col min="16153" max="16153" width="7.375" style="1579" customWidth="1"/>
    <col min="16154" max="16154" width="7.125" style="1579" customWidth="1"/>
    <col min="16155" max="16155" width="12.5" style="1579" customWidth="1"/>
    <col min="16156" max="16156" width="12.375" style="1579" customWidth="1"/>
    <col min="16157" max="16157" width="13.25" style="1579" customWidth="1"/>
    <col min="16158" max="16158" width="10.5" style="1579" bestFit="1" customWidth="1"/>
    <col min="16159" max="16159" width="12.75" style="1579" bestFit="1" customWidth="1"/>
    <col min="16160" max="16384" width="11" style="1579"/>
  </cols>
  <sheetData>
    <row r="1" spans="1:28">
      <c r="A1" s="1576" t="s">
        <v>1708</v>
      </c>
      <c r="B1" s="1576"/>
      <c r="C1" s="1576"/>
      <c r="D1" s="1577"/>
      <c r="E1" s="1577"/>
      <c r="F1" s="1578"/>
      <c r="G1" s="1577"/>
      <c r="H1" s="1577"/>
    </row>
    <row r="2" spans="1:28">
      <c r="A2" s="1576" t="s">
        <v>904</v>
      </c>
      <c r="B2" s="1576"/>
      <c r="C2" s="1576"/>
      <c r="D2" s="1577"/>
      <c r="E2" s="1577"/>
      <c r="F2" s="1578"/>
      <c r="G2" s="1577"/>
      <c r="H2" s="1577"/>
    </row>
    <row r="3" spans="1:28">
      <c r="A3" s="2504">
        <v>2011</v>
      </c>
      <c r="B3" s="2504"/>
      <c r="C3" s="2504"/>
      <c r="D3" s="2504"/>
      <c r="E3" s="2504"/>
      <c r="F3" s="2504"/>
      <c r="G3" s="2504"/>
      <c r="H3" s="2504"/>
      <c r="K3" s="1579"/>
    </row>
    <row r="4" spans="1:28">
      <c r="A4" s="1581" t="s">
        <v>1709</v>
      </c>
      <c r="B4" s="1581"/>
      <c r="C4" s="1581"/>
      <c r="D4" s="1581"/>
      <c r="E4" s="1581"/>
      <c r="F4" s="1848"/>
      <c r="G4" s="1581"/>
      <c r="H4" s="1581"/>
    </row>
    <row r="5" spans="1:28" s="1583" customFormat="1">
      <c r="A5" s="2465" t="s">
        <v>1768</v>
      </c>
      <c r="B5" s="2465"/>
      <c r="C5" s="2465"/>
      <c r="D5" s="2465"/>
      <c r="E5" s="2465"/>
      <c r="F5" s="2465"/>
      <c r="G5" s="2465"/>
      <c r="H5" s="2465"/>
      <c r="K5" s="1584"/>
      <c r="L5" s="1584"/>
      <c r="M5" s="1584"/>
      <c r="AA5" s="1584"/>
    </row>
    <row r="6" spans="1:28" ht="11.25" customHeight="1">
      <c r="A6" s="1581"/>
      <c r="B6" s="1581"/>
      <c r="C6" s="1581"/>
      <c r="D6" s="1581"/>
      <c r="E6" s="1581"/>
      <c r="F6" s="1848"/>
      <c r="G6" s="1581"/>
      <c r="H6" s="1581"/>
    </row>
    <row r="7" spans="1:28" s="1586" customFormat="1">
      <c r="A7" s="1585" t="s">
        <v>1769</v>
      </c>
      <c r="B7" s="1585"/>
      <c r="C7" s="1585"/>
      <c r="F7" s="1587"/>
      <c r="K7" s="1588"/>
      <c r="L7" s="1588"/>
      <c r="M7" s="1588"/>
      <c r="AA7" s="1588"/>
    </row>
    <row r="8" spans="1:28" s="1586" customFormat="1">
      <c r="A8" s="1585"/>
      <c r="B8" s="1585"/>
      <c r="C8" s="1585"/>
      <c r="F8" s="1587"/>
      <c r="K8" s="1588"/>
      <c r="L8" s="1588"/>
      <c r="M8" s="1588"/>
      <c r="AA8" s="1588"/>
    </row>
    <row r="9" spans="1:28" s="1586" customFormat="1">
      <c r="A9" s="1585" t="s">
        <v>1770</v>
      </c>
      <c r="B9" s="1585"/>
      <c r="C9" s="1585"/>
      <c r="F9" s="1587"/>
      <c r="K9" s="1588"/>
      <c r="L9" s="1588"/>
      <c r="M9" s="1588"/>
      <c r="AA9" s="1588"/>
    </row>
    <row r="10" spans="1:28" s="1586" customFormat="1" ht="13.5" thickBot="1">
      <c r="F10" s="1587"/>
      <c r="K10" s="1588"/>
      <c r="L10" s="1588"/>
      <c r="M10" s="1588"/>
      <c r="AA10" s="1588"/>
    </row>
    <row r="11" spans="1:28" s="1586" customFormat="1" ht="28.5" customHeight="1" thickBot="1">
      <c r="A11" s="1589" t="s">
        <v>1677</v>
      </c>
      <c r="B11" s="1847"/>
      <c r="C11" s="1847"/>
      <c r="D11" s="2466" t="s">
        <v>1710</v>
      </c>
      <c r="E11" s="2467"/>
      <c r="F11" s="2467"/>
      <c r="G11" s="2467"/>
      <c r="H11" s="2467"/>
      <c r="I11" s="2467"/>
      <c r="J11" s="2467"/>
      <c r="K11" s="2467"/>
      <c r="L11" s="2467"/>
      <c r="M11" s="2467"/>
      <c r="N11" s="2467"/>
      <c r="O11" s="2467"/>
      <c r="P11" s="2467"/>
      <c r="Q11" s="2467"/>
      <c r="R11" s="2468"/>
      <c r="S11" s="2466" t="s">
        <v>1711</v>
      </c>
      <c r="T11" s="2467"/>
      <c r="U11" s="2467"/>
      <c r="V11" s="2467"/>
      <c r="W11" s="2467"/>
      <c r="X11" s="2467"/>
      <c r="Y11" s="2467"/>
      <c r="Z11" s="2467"/>
      <c r="AA11" s="2468"/>
    </row>
    <row r="12" spans="1:28" s="1586" customFormat="1" ht="31.5" customHeight="1" thickBot="1">
      <c r="A12" s="2471" t="s">
        <v>1678</v>
      </c>
      <c r="B12" s="2471" t="s">
        <v>584</v>
      </c>
      <c r="C12" s="2471" t="s">
        <v>1712</v>
      </c>
      <c r="D12" s="2474" t="s">
        <v>1679</v>
      </c>
      <c r="E12" s="2476" t="s">
        <v>1680</v>
      </c>
      <c r="F12" s="2477"/>
      <c r="G12" s="2478"/>
      <c r="H12" s="2482" t="s">
        <v>1681</v>
      </c>
      <c r="I12" s="2484" t="s">
        <v>1682</v>
      </c>
      <c r="J12" s="2485"/>
      <c r="K12" s="2485"/>
      <c r="L12" s="2485"/>
      <c r="M12" s="2486"/>
      <c r="N12" s="2474" t="s">
        <v>1683</v>
      </c>
      <c r="O12" s="2474" t="s">
        <v>1713</v>
      </c>
      <c r="P12" s="2508" t="s">
        <v>1714</v>
      </c>
      <c r="Q12" s="2469" t="s">
        <v>1684</v>
      </c>
      <c r="R12" s="2470"/>
      <c r="S12" s="2498" t="s">
        <v>1715</v>
      </c>
      <c r="T12" s="2499"/>
      <c r="U12" s="2487" t="s">
        <v>1716</v>
      </c>
      <c r="V12" s="2487" t="s">
        <v>1717</v>
      </c>
      <c r="W12" s="2498" t="s">
        <v>1718</v>
      </c>
      <c r="X12" s="2502"/>
      <c r="Y12" s="2502"/>
      <c r="Z12" s="2503"/>
      <c r="AA12" s="2487" t="s">
        <v>1719</v>
      </c>
    </row>
    <row r="13" spans="1:28" s="1586" customFormat="1" ht="31.5" customHeight="1" thickBot="1">
      <c r="A13" s="2472"/>
      <c r="B13" s="2473"/>
      <c r="C13" s="2473"/>
      <c r="D13" s="2475"/>
      <c r="E13" s="2479"/>
      <c r="F13" s="2480"/>
      <c r="G13" s="2481"/>
      <c r="H13" s="2483"/>
      <c r="I13" s="2489" t="s">
        <v>1720</v>
      </c>
      <c r="J13" s="1591" t="s">
        <v>677</v>
      </c>
      <c r="K13" s="2489" t="s">
        <v>1721</v>
      </c>
      <c r="L13" s="1591" t="s">
        <v>677</v>
      </c>
      <c r="M13" s="2491" t="s">
        <v>1722</v>
      </c>
      <c r="N13" s="2475"/>
      <c r="O13" s="2475"/>
      <c r="P13" s="2509" t="s">
        <v>1714</v>
      </c>
      <c r="Q13" s="2474" t="s">
        <v>1687</v>
      </c>
      <c r="R13" s="2474" t="s">
        <v>1688</v>
      </c>
      <c r="S13" s="2494" t="s">
        <v>1687</v>
      </c>
      <c r="T13" s="2494" t="s">
        <v>1688</v>
      </c>
      <c r="U13" s="2488"/>
      <c r="V13" s="2488"/>
      <c r="W13" s="2496" t="s">
        <v>1720</v>
      </c>
      <c r="X13" s="1592" t="s">
        <v>677</v>
      </c>
      <c r="Y13" s="2496" t="s">
        <v>1721</v>
      </c>
      <c r="Z13" s="1592" t="s">
        <v>677</v>
      </c>
      <c r="AA13" s="2488"/>
    </row>
    <row r="14" spans="1:28" s="1586" customFormat="1" ht="37.5" customHeight="1" thickBot="1">
      <c r="A14" s="1593" t="s">
        <v>1689</v>
      </c>
      <c r="B14" s="2472"/>
      <c r="C14" s="2472"/>
      <c r="D14" s="2493"/>
      <c r="E14" s="1594" t="s">
        <v>370</v>
      </c>
      <c r="F14" s="1595" t="s">
        <v>1690</v>
      </c>
      <c r="G14" s="1596" t="s">
        <v>1691</v>
      </c>
      <c r="H14" s="2505"/>
      <c r="I14" s="2506" t="s">
        <v>1723</v>
      </c>
      <c r="J14" s="1597"/>
      <c r="K14" s="2506" t="s">
        <v>1723</v>
      </c>
      <c r="L14" s="1597"/>
      <c r="M14" s="2507"/>
      <c r="N14" s="2493"/>
      <c r="O14" s="2493"/>
      <c r="P14" s="2510"/>
      <c r="Q14" s="2493"/>
      <c r="R14" s="2493"/>
      <c r="S14" s="2495"/>
      <c r="T14" s="2495"/>
      <c r="U14" s="2501"/>
      <c r="V14" s="2501"/>
      <c r="W14" s="2511" t="s">
        <v>1723</v>
      </c>
      <c r="X14" s="1598"/>
      <c r="Y14" s="2511" t="s">
        <v>1723</v>
      </c>
      <c r="Z14" s="1598"/>
      <c r="AA14" s="2501"/>
    </row>
    <row r="15" spans="1:28" s="1615" customFormat="1" ht="141" thickBot="1">
      <c r="A15" s="1599" t="s">
        <v>2024</v>
      </c>
      <c r="B15" s="1599"/>
      <c r="C15" s="1600"/>
      <c r="D15" s="1616" t="s">
        <v>2039</v>
      </c>
      <c r="E15" s="1601" t="s">
        <v>1693</v>
      </c>
      <c r="F15" s="1602">
        <v>1</v>
      </c>
      <c r="G15" s="1599" t="s">
        <v>2040</v>
      </c>
      <c r="H15" s="1603" t="s">
        <v>1700</v>
      </c>
      <c r="I15" s="1604">
        <v>1</v>
      </c>
      <c r="J15" s="1766">
        <v>0</v>
      </c>
      <c r="K15" s="1604"/>
      <c r="L15" s="1766">
        <v>1</v>
      </c>
      <c r="M15" s="1606">
        <v>1</v>
      </c>
      <c r="N15" s="1603" t="s">
        <v>1956</v>
      </c>
      <c r="O15" s="1607" t="s">
        <v>1728</v>
      </c>
      <c r="P15" s="1608" t="s">
        <v>1729</v>
      </c>
      <c r="Q15" s="1609">
        <f>'PROG.III c5'!C34</f>
        <v>287260965.44</v>
      </c>
      <c r="R15" s="1609">
        <v>0</v>
      </c>
      <c r="S15" s="1609"/>
      <c r="T15" s="1609"/>
      <c r="U15" s="1610">
        <f>IF((S15+T15)=0,0,((S15+T15)/(Q15+R15)))</f>
        <v>0</v>
      </c>
      <c r="V15" s="1610">
        <f t="shared" ref="V15:V22" si="0">IF(U15&gt;=100%,100%,U15)</f>
        <v>0</v>
      </c>
      <c r="W15" s="1604"/>
      <c r="X15" s="1772">
        <f t="shared" ref="X15:X22" si="1">IF(W15=0,0,IF((W15/(I15+K15))&gt;J15,J15,(W15/(I15+K15))))</f>
        <v>0</v>
      </c>
      <c r="Y15" s="1612"/>
      <c r="Z15" s="1772">
        <f t="shared" ref="Z15:Z22" si="2">IF(Y15=0,0,IF((Y15/(I15+K15))&gt;L15,L15,(Y15/(I15+K15))))</f>
        <v>0</v>
      </c>
      <c r="AA15" s="1773">
        <f t="shared" ref="AA15:AA22" si="3">IF(W15+Y15=0,0,IF((W15+Y15)/(I15+K15)&gt;100%,100%,(W15+Y15)/(I15+K15)))</f>
        <v>0</v>
      </c>
      <c r="AB15" s="1614"/>
    </row>
    <row r="16" spans="1:28" s="1615" customFormat="1" ht="90" thickBot="1">
      <c r="A16" s="1599" t="s">
        <v>2024</v>
      </c>
      <c r="B16" s="1599"/>
      <c r="C16" s="1600"/>
      <c r="D16" s="1616" t="s">
        <v>2041</v>
      </c>
      <c r="E16" s="1601" t="s">
        <v>1699</v>
      </c>
      <c r="F16" s="1602">
        <v>2</v>
      </c>
      <c r="G16" s="1599" t="s">
        <v>2225</v>
      </c>
      <c r="H16" s="1603" t="s">
        <v>2059</v>
      </c>
      <c r="I16" s="1604">
        <v>23</v>
      </c>
      <c r="J16" s="1766">
        <v>0.5</v>
      </c>
      <c r="K16" s="1604">
        <v>23</v>
      </c>
      <c r="L16" s="1766">
        <v>0.5</v>
      </c>
      <c r="M16" s="1606">
        <v>1</v>
      </c>
      <c r="N16" s="1603" t="s">
        <v>2042</v>
      </c>
      <c r="O16" s="1607" t="s">
        <v>1728</v>
      </c>
      <c r="P16" s="1608" t="s">
        <v>1730</v>
      </c>
      <c r="Q16" s="1609">
        <f>'PROG.III c5'!C35/2</f>
        <v>85692251.970124334</v>
      </c>
      <c r="R16" s="1609">
        <f>'PROG.III c5'!C35/2</f>
        <v>85692251.970124334</v>
      </c>
      <c r="S16" s="1609"/>
      <c r="T16" s="1609"/>
      <c r="U16" s="1610">
        <f>IF((S16+T16)=0,0,((S16+T16)/(Q16+R16)))</f>
        <v>0</v>
      </c>
      <c r="V16" s="1610">
        <f>IF(U16&gt;=100%,100%,U16)</f>
        <v>0</v>
      </c>
      <c r="W16" s="1604"/>
      <c r="X16" s="1772">
        <f>IF(W16=0,0,IF((W16/(I16+K16))&gt;J16,J16,(W16/(I16+K16))))</f>
        <v>0</v>
      </c>
      <c r="Y16" s="1612"/>
      <c r="Z16" s="1772">
        <f>IF(Y16=0,0,IF((Y16/(I16+K16))&gt;L16,L16,(Y16/(I16+K16))))</f>
        <v>0</v>
      </c>
      <c r="AA16" s="1773">
        <f>IF(W16+Y16=0,0,IF((W16+Y16)/(I16+K16)&gt;100%,100%,(W16+Y16)/(I16+K16)))</f>
        <v>0</v>
      </c>
      <c r="AB16" s="1614"/>
    </row>
    <row r="17" spans="1:28" s="1615" customFormat="1" ht="40.5" customHeight="1" thickBot="1">
      <c r="A17" s="1599" t="s">
        <v>2024</v>
      </c>
      <c r="B17" s="1599"/>
      <c r="C17" s="1601"/>
      <c r="D17" s="2058" t="s">
        <v>2041</v>
      </c>
      <c r="E17" s="1601" t="s">
        <v>1699</v>
      </c>
      <c r="F17" s="1617">
        <v>3</v>
      </c>
      <c r="G17" s="1620" t="s">
        <v>2225</v>
      </c>
      <c r="H17" s="1603" t="s">
        <v>2059</v>
      </c>
      <c r="I17" s="1604">
        <v>1</v>
      </c>
      <c r="J17" s="1770">
        <v>1</v>
      </c>
      <c r="K17" s="1604">
        <v>1</v>
      </c>
      <c r="L17" s="1770">
        <v>0</v>
      </c>
      <c r="M17" s="1606">
        <v>1</v>
      </c>
      <c r="N17" s="1603" t="s">
        <v>2226</v>
      </c>
      <c r="O17" s="1607" t="s">
        <v>1728</v>
      </c>
      <c r="P17" s="1608" t="s">
        <v>1755</v>
      </c>
      <c r="Q17" s="1609">
        <v>100000000</v>
      </c>
      <c r="R17" s="1609">
        <v>90000000</v>
      </c>
      <c r="S17" s="1609"/>
      <c r="T17" s="1609"/>
      <c r="U17" s="1610">
        <v>0</v>
      </c>
      <c r="V17" s="1610">
        <f t="shared" si="0"/>
        <v>0</v>
      </c>
      <c r="W17" s="1604"/>
      <c r="X17" s="1772">
        <f t="shared" si="1"/>
        <v>0</v>
      </c>
      <c r="Y17" s="1612"/>
      <c r="Z17" s="1772">
        <f t="shared" si="2"/>
        <v>0</v>
      </c>
      <c r="AA17" s="1773">
        <f t="shared" si="3"/>
        <v>0</v>
      </c>
      <c r="AB17" s="1614"/>
    </row>
    <row r="18" spans="1:28" s="1615" customFormat="1" ht="89.25">
      <c r="A18" s="1599" t="s">
        <v>2024</v>
      </c>
      <c r="B18" s="1599"/>
      <c r="C18" s="1601"/>
      <c r="D18" s="1618" t="s">
        <v>2041</v>
      </c>
      <c r="E18" s="1601" t="s">
        <v>1699</v>
      </c>
      <c r="F18" s="1602">
        <v>4</v>
      </c>
      <c r="G18" s="1603" t="s">
        <v>2447</v>
      </c>
      <c r="H18" s="2247" t="s">
        <v>2074</v>
      </c>
      <c r="I18" s="1604"/>
      <c r="J18" s="1770">
        <v>0.4</v>
      </c>
      <c r="K18" s="1604">
        <v>1</v>
      </c>
      <c r="L18" s="1770">
        <v>0.6</v>
      </c>
      <c r="M18" s="1606">
        <v>1</v>
      </c>
      <c r="N18" s="1603" t="s">
        <v>2226</v>
      </c>
      <c r="O18" s="1607" t="s">
        <v>1728</v>
      </c>
      <c r="P18" s="1608" t="s">
        <v>1755</v>
      </c>
      <c r="Q18" s="1609">
        <f>'PROG.III c5'!C40+'PROG.III c5'!C41+'PROG.III c5'!C42+'PROG.III c5'!C43</f>
        <v>0</v>
      </c>
      <c r="R18" s="1609">
        <f>'PROG.III c5'!C44</f>
        <v>20946484.149999999</v>
      </c>
      <c r="S18" s="1609"/>
      <c r="T18" s="1609"/>
      <c r="U18" s="1610">
        <v>0</v>
      </c>
      <c r="V18" s="1610">
        <f t="shared" si="0"/>
        <v>0</v>
      </c>
      <c r="W18" s="1604"/>
      <c r="X18" s="1772">
        <f t="shared" si="1"/>
        <v>0</v>
      </c>
      <c r="Y18" s="1612"/>
      <c r="Z18" s="1772">
        <f t="shared" si="2"/>
        <v>0</v>
      </c>
      <c r="AA18" s="1773">
        <f t="shared" si="3"/>
        <v>0</v>
      </c>
      <c r="AB18" s="1614"/>
    </row>
    <row r="19" spans="1:28" s="1615" customFormat="1" ht="76.5">
      <c r="A19" s="1599" t="s">
        <v>2036</v>
      </c>
      <c r="B19" s="1599"/>
      <c r="C19" s="1601"/>
      <c r="D19" s="1618" t="s">
        <v>2034</v>
      </c>
      <c r="E19" s="1601" t="s">
        <v>1693</v>
      </c>
      <c r="F19" s="1602">
        <v>5</v>
      </c>
      <c r="G19" s="1603" t="s">
        <v>2448</v>
      </c>
      <c r="H19" s="1603" t="s">
        <v>2059</v>
      </c>
      <c r="I19" s="1617">
        <v>1</v>
      </c>
      <c r="J19" s="1770">
        <v>0.5</v>
      </c>
      <c r="K19" s="1617">
        <v>1</v>
      </c>
      <c r="L19" s="1770">
        <v>0</v>
      </c>
      <c r="M19" s="1606">
        <v>1</v>
      </c>
      <c r="N19" s="1603" t="s">
        <v>2092</v>
      </c>
      <c r="O19" s="1607" t="s">
        <v>1732</v>
      </c>
      <c r="P19" s="1608" t="s">
        <v>2093</v>
      </c>
      <c r="Q19" s="1609">
        <f>'PROG.III c5'!C73/2</f>
        <v>13268077.814999999</v>
      </c>
      <c r="R19" s="1609">
        <f>Q19</f>
        <v>13268077.814999999</v>
      </c>
      <c r="S19" s="1609"/>
      <c r="T19" s="1609"/>
      <c r="U19" s="1610"/>
      <c r="V19" s="1610"/>
      <c r="W19" s="1604"/>
      <c r="X19" s="1772"/>
      <c r="Y19" s="1612"/>
      <c r="Z19" s="1772"/>
      <c r="AA19" s="1773"/>
      <c r="AB19" s="1614"/>
    </row>
    <row r="20" spans="1:28" s="1615" customFormat="1" ht="153">
      <c r="A20" s="1599" t="s">
        <v>2036</v>
      </c>
      <c r="B20" s="1599"/>
      <c r="C20" s="1601"/>
      <c r="D20" s="1618" t="s">
        <v>2306</v>
      </c>
      <c r="E20" s="1601" t="s">
        <v>1699</v>
      </c>
      <c r="F20" s="1602">
        <v>6</v>
      </c>
      <c r="G20" s="1603" t="s">
        <v>2307</v>
      </c>
      <c r="H20" s="1603" t="s">
        <v>1810</v>
      </c>
      <c r="I20" s="1617">
        <v>1</v>
      </c>
      <c r="J20" s="1770">
        <v>1</v>
      </c>
      <c r="K20" s="1617"/>
      <c r="L20" s="1770">
        <v>0</v>
      </c>
      <c r="M20" s="1606" t="s">
        <v>2043</v>
      </c>
      <c r="N20" s="1603" t="s">
        <v>2308</v>
      </c>
      <c r="O20" s="1607" t="s">
        <v>1694</v>
      </c>
      <c r="P20" s="1608" t="s">
        <v>1803</v>
      </c>
      <c r="Q20" s="1609">
        <v>103050000</v>
      </c>
      <c r="R20" s="1609">
        <f>'PROG.III c5'!C39*50%</f>
        <v>0</v>
      </c>
      <c r="S20" s="1609"/>
      <c r="T20" s="1609"/>
      <c r="U20" s="1610"/>
      <c r="V20" s="1610"/>
      <c r="W20" s="1604"/>
      <c r="X20" s="1772"/>
      <c r="Y20" s="1612"/>
      <c r="Z20" s="1772"/>
      <c r="AA20" s="1773"/>
      <c r="AB20" s="1614"/>
    </row>
    <row r="21" spans="1:28" s="1615" customFormat="1" ht="39.75" customHeight="1">
      <c r="A21" s="1599" t="s">
        <v>2060</v>
      </c>
      <c r="B21" s="1599" t="s">
        <v>2061</v>
      </c>
      <c r="C21" s="1601"/>
      <c r="D21" s="1618" t="s">
        <v>2061</v>
      </c>
      <c r="E21" s="1601" t="s">
        <v>2062</v>
      </c>
      <c r="F21" s="1602">
        <v>7</v>
      </c>
      <c r="G21" s="1603" t="s">
        <v>2063</v>
      </c>
      <c r="H21" s="1603" t="s">
        <v>2064</v>
      </c>
      <c r="I21" s="1604">
        <v>1</v>
      </c>
      <c r="J21" s="1770">
        <f t="shared" ref="J21:J26" si="4">IF(OR(I21=0),0,(I21/(I21+K21)))</f>
        <v>0.5</v>
      </c>
      <c r="K21" s="1604">
        <v>1</v>
      </c>
      <c r="L21" s="1770">
        <v>0.5</v>
      </c>
      <c r="M21" s="1606">
        <v>1</v>
      </c>
      <c r="N21" s="1603" t="s">
        <v>1816</v>
      </c>
      <c r="O21" s="2094" t="s">
        <v>2072</v>
      </c>
      <c r="P21" s="2094" t="s">
        <v>2073</v>
      </c>
      <c r="Q21" s="1609">
        <f>'PROG.III c5'!C81*50%</f>
        <v>107860497.5</v>
      </c>
      <c r="R21" s="1609">
        <f>'PROG.III c5'!C81*50%</f>
        <v>107860497.5</v>
      </c>
      <c r="S21" s="1609"/>
      <c r="T21" s="1609"/>
      <c r="U21" s="1610">
        <f t="shared" ref="U21:U76" si="5">IF((S21+T21)=0,0,((S21+T21)/(Q21+R21)))</f>
        <v>0</v>
      </c>
      <c r="V21" s="1610">
        <f t="shared" si="0"/>
        <v>0</v>
      </c>
      <c r="W21" s="1604"/>
      <c r="X21" s="1772">
        <f t="shared" si="1"/>
        <v>0</v>
      </c>
      <c r="Y21" s="1612"/>
      <c r="Z21" s="1772">
        <f t="shared" si="2"/>
        <v>0</v>
      </c>
      <c r="AA21" s="1773">
        <f t="shared" si="3"/>
        <v>0</v>
      </c>
      <c r="AB21" s="1614"/>
    </row>
    <row r="22" spans="1:28" s="1615" customFormat="1" ht="36" customHeight="1" thickBot="1">
      <c r="A22" s="2096" t="s">
        <v>2065</v>
      </c>
      <c r="B22" s="1599"/>
      <c r="C22" s="1601"/>
      <c r="D22" s="1618" t="s">
        <v>2066</v>
      </c>
      <c r="E22" s="1601" t="s">
        <v>2062</v>
      </c>
      <c r="F22" s="1602">
        <v>8</v>
      </c>
      <c r="G22" s="1603" t="s">
        <v>2067</v>
      </c>
      <c r="H22" s="1603" t="s">
        <v>1771</v>
      </c>
      <c r="I22" s="1617">
        <v>0</v>
      </c>
      <c r="J22" s="1770">
        <f t="shared" si="4"/>
        <v>0</v>
      </c>
      <c r="K22" s="1617">
        <v>1</v>
      </c>
      <c r="L22" s="1770">
        <f>IF(OR(K22=0),0,(K22/(I22+K22)))</f>
        <v>1</v>
      </c>
      <c r="M22" s="1770">
        <f>J22+L22</f>
        <v>1</v>
      </c>
      <c r="N22" s="1620" t="s">
        <v>2068</v>
      </c>
      <c r="O22" s="1771" t="s">
        <v>2069</v>
      </c>
      <c r="P22" s="1771" t="s">
        <v>2070</v>
      </c>
      <c r="Q22" s="1609"/>
      <c r="R22" s="1609">
        <v>11000000</v>
      </c>
      <c r="S22" s="1625"/>
      <c r="T22" s="1625"/>
      <c r="U22" s="1610">
        <f>IF((S22+T22)=0,0,((S22+T22)/(Q22+R22)))</f>
        <v>0</v>
      </c>
      <c r="V22" s="1610">
        <f t="shared" si="0"/>
        <v>0</v>
      </c>
      <c r="W22" s="1617"/>
      <c r="X22" s="1772">
        <f t="shared" si="1"/>
        <v>0</v>
      </c>
      <c r="Y22" s="1617"/>
      <c r="Z22" s="1772">
        <f t="shared" si="2"/>
        <v>0</v>
      </c>
      <c r="AA22" s="1773">
        <f t="shared" si="3"/>
        <v>0</v>
      </c>
      <c r="AB22" s="1614"/>
    </row>
    <row r="23" spans="1:28" s="1615" customFormat="1" ht="42" customHeight="1" thickBot="1">
      <c r="A23" s="2311" t="s">
        <v>2065</v>
      </c>
      <c r="B23" s="2312"/>
      <c r="C23" s="2313"/>
      <c r="D23" s="2314" t="s">
        <v>2473</v>
      </c>
      <c r="E23" s="2315" t="s">
        <v>1699</v>
      </c>
      <c r="F23" s="2316">
        <v>9</v>
      </c>
      <c r="G23" s="2317" t="s">
        <v>2477</v>
      </c>
      <c r="H23" s="2318" t="s">
        <v>1815</v>
      </c>
      <c r="I23" s="2316">
        <v>6</v>
      </c>
      <c r="J23" s="2319">
        <f t="shared" si="4"/>
        <v>1</v>
      </c>
      <c r="K23" s="2316"/>
      <c r="L23" s="2319">
        <f>IF(OR(K23=0),0,(K23/(I23+K23)))</f>
        <v>0</v>
      </c>
      <c r="M23" s="2319">
        <f>J23+L23</f>
        <v>1</v>
      </c>
      <c r="N23" s="2317" t="s">
        <v>2078</v>
      </c>
      <c r="O23" s="2320" t="s">
        <v>1725</v>
      </c>
      <c r="P23" s="2320" t="s">
        <v>2156</v>
      </c>
      <c r="Q23" s="2321">
        <v>5927014.7400000002</v>
      </c>
      <c r="R23" s="2321">
        <f>'PROG.III c5'!C82+'PROG.III c5'!C83</f>
        <v>0</v>
      </c>
      <c r="S23" s="1625"/>
      <c r="T23" s="1625"/>
      <c r="U23" s="1610">
        <f t="shared" si="5"/>
        <v>0</v>
      </c>
      <c r="V23" s="1610">
        <f t="shared" ref="V23:V76" si="6">IF(U23&gt;=100%,100%,U23)</f>
        <v>0</v>
      </c>
      <c r="W23" s="1617"/>
      <c r="X23" s="1772">
        <f>IF(W23=0,0,IF((W23/(I23+K23))&gt;J23,J23,(W23/(I23+K23))))</f>
        <v>0</v>
      </c>
      <c r="Y23" s="1617"/>
      <c r="Z23" s="1772">
        <f>IF(Y23=0,0,IF((Y23/(I23+K23))&gt;L23,L23,(Y23/(I23+K23))))</f>
        <v>0</v>
      </c>
      <c r="AA23" s="1773">
        <f>IF(W23+Y23=0,0,IF((W23+Y23)/(I23+K23)&gt;100%,100%,(W23+Y23)/(I23+K23)))</f>
        <v>0</v>
      </c>
      <c r="AB23" s="1614"/>
    </row>
    <row r="24" spans="1:28" s="1615" customFormat="1" ht="30.75" customHeight="1">
      <c r="A24" s="1707" t="s">
        <v>2065</v>
      </c>
      <c r="B24" s="1599" t="s">
        <v>2158</v>
      </c>
      <c r="C24" s="1601"/>
      <c r="D24" s="1618" t="s">
        <v>2066</v>
      </c>
      <c r="E24" s="1601" t="s">
        <v>1699</v>
      </c>
      <c r="F24" s="1602">
        <v>10</v>
      </c>
      <c r="G24" s="1603" t="s">
        <v>2159</v>
      </c>
      <c r="H24" s="1603" t="s">
        <v>2074</v>
      </c>
      <c r="I24" s="1604"/>
      <c r="J24" s="1770">
        <f t="shared" si="4"/>
        <v>0</v>
      </c>
      <c r="K24" s="1604">
        <v>9</v>
      </c>
      <c r="L24" s="1770">
        <f>IF(OR(K24=0),0,(K24/(I24+K24)))</f>
        <v>1</v>
      </c>
      <c r="M24" s="1606">
        <v>0</v>
      </c>
      <c r="N24" s="2095" t="s">
        <v>2160</v>
      </c>
      <c r="O24" s="2094" t="s">
        <v>2072</v>
      </c>
      <c r="P24" s="2094" t="s">
        <v>2073</v>
      </c>
      <c r="Q24" s="1609">
        <f>'PROG.III c5'!I89</f>
        <v>0</v>
      </c>
      <c r="R24" s="1609">
        <f>'PROG.III c5'!C85+'PROG.III c5'!C86+'PROG.III c5'!C87+'PROG.III c5'!C90+'PROG.III c5'!C84+'PROG.III c5'!C91+'PROG.III c5'!C92+'PROG.III c5'!C93+'PROG.III c5'!C94</f>
        <v>8404032.4299999997</v>
      </c>
      <c r="S24" s="1609"/>
      <c r="T24" s="1609"/>
      <c r="U24" s="1610">
        <f t="shared" si="5"/>
        <v>0</v>
      </c>
      <c r="V24" s="1610">
        <f t="shared" si="6"/>
        <v>0</v>
      </c>
      <c r="W24" s="1604"/>
      <c r="X24" s="1611">
        <v>0</v>
      </c>
      <c r="Y24" s="1612"/>
      <c r="Z24" s="1611">
        <v>0</v>
      </c>
      <c r="AA24" s="1613">
        <v>0</v>
      </c>
      <c r="AB24" s="1614"/>
    </row>
    <row r="25" spans="1:28" s="1615" customFormat="1" ht="27.75" customHeight="1">
      <c r="A25" s="1601" t="s">
        <v>2035</v>
      </c>
      <c r="B25" s="1599"/>
      <c r="C25" s="1601"/>
      <c r="D25" s="1618" t="s">
        <v>2091</v>
      </c>
      <c r="E25" s="1601" t="s">
        <v>1699</v>
      </c>
      <c r="F25" s="1602">
        <v>11</v>
      </c>
      <c r="G25" s="1603" t="s">
        <v>2323</v>
      </c>
      <c r="H25" s="1603" t="s">
        <v>2074</v>
      </c>
      <c r="I25" s="1604"/>
      <c r="J25" s="1770">
        <f t="shared" si="4"/>
        <v>0</v>
      </c>
      <c r="K25" s="1604">
        <v>1</v>
      </c>
      <c r="L25" s="1770">
        <f>IF(OR(K25=0),0,(K25/(I25+K25)))</f>
        <v>1</v>
      </c>
      <c r="M25" s="1606">
        <v>0</v>
      </c>
      <c r="N25" s="1603" t="s">
        <v>2160</v>
      </c>
      <c r="O25" s="1607" t="s">
        <v>2069</v>
      </c>
      <c r="P25" s="1608" t="s">
        <v>2070</v>
      </c>
      <c r="Q25" s="1609">
        <v>0</v>
      </c>
      <c r="R25" s="1609">
        <v>1800000</v>
      </c>
      <c r="S25" s="1609"/>
      <c r="T25" s="1609"/>
      <c r="U25" s="1610">
        <f t="shared" si="5"/>
        <v>0</v>
      </c>
      <c r="V25" s="1610">
        <f t="shared" si="6"/>
        <v>0</v>
      </c>
      <c r="W25" s="1604"/>
      <c r="X25" s="1611">
        <v>0</v>
      </c>
      <c r="Y25" s="1612"/>
      <c r="Z25" s="1611">
        <v>0</v>
      </c>
      <c r="AA25" s="1613">
        <v>0</v>
      </c>
      <c r="AB25" s="1614"/>
    </row>
    <row r="26" spans="1:28" s="1615" customFormat="1" ht="27" customHeight="1">
      <c r="A26" s="1601" t="s">
        <v>2035</v>
      </c>
      <c r="B26" s="1599"/>
      <c r="C26" s="1601"/>
      <c r="D26" s="1619" t="s">
        <v>2157</v>
      </c>
      <c r="E26" s="1601" t="s">
        <v>1699</v>
      </c>
      <c r="F26" s="1602">
        <v>12</v>
      </c>
      <c r="G26" s="1603" t="s">
        <v>2161</v>
      </c>
      <c r="H26" s="1603" t="s">
        <v>2074</v>
      </c>
      <c r="I26" s="1604"/>
      <c r="J26" s="1770">
        <f t="shared" si="4"/>
        <v>0</v>
      </c>
      <c r="K26" s="1604">
        <v>1</v>
      </c>
      <c r="L26" s="1770">
        <f>IF(OR(K26=0),0,(K26/(I26+K26)))</f>
        <v>1</v>
      </c>
      <c r="M26" s="1606">
        <v>0</v>
      </c>
      <c r="N26" s="1603" t="s">
        <v>2160</v>
      </c>
      <c r="O26" s="1607" t="s">
        <v>2069</v>
      </c>
      <c r="P26" s="1608" t="s">
        <v>2070</v>
      </c>
      <c r="Q26" s="1609">
        <v>0</v>
      </c>
      <c r="R26" s="1609">
        <v>278915</v>
      </c>
      <c r="S26" s="1609"/>
      <c r="T26" s="1609"/>
      <c r="U26" s="1610">
        <f t="shared" si="5"/>
        <v>0</v>
      </c>
      <c r="V26" s="1610">
        <f t="shared" si="6"/>
        <v>0</v>
      </c>
      <c r="W26" s="1604"/>
      <c r="X26" s="1611">
        <v>0</v>
      </c>
      <c r="Y26" s="1612"/>
      <c r="Z26" s="1611">
        <v>0</v>
      </c>
      <c r="AA26" s="1613">
        <v>0</v>
      </c>
      <c r="AB26" s="1614"/>
    </row>
    <row r="27" spans="1:28" s="1615" customFormat="1" ht="24" customHeight="1">
      <c r="A27" s="1601" t="s">
        <v>2439</v>
      </c>
      <c r="B27" s="1599"/>
      <c r="C27" s="1601"/>
      <c r="D27" s="1619" t="s">
        <v>2440</v>
      </c>
      <c r="E27" s="1601" t="s">
        <v>1699</v>
      </c>
      <c r="F27" s="1602">
        <v>13</v>
      </c>
      <c r="G27" s="1603" t="s">
        <v>2449</v>
      </c>
      <c r="H27" s="1603" t="s">
        <v>2026</v>
      </c>
      <c r="I27" s="1604"/>
      <c r="J27" s="1605">
        <v>0</v>
      </c>
      <c r="K27" s="1604">
        <v>1</v>
      </c>
      <c r="L27" s="1605">
        <v>1</v>
      </c>
      <c r="M27" s="1606">
        <v>0</v>
      </c>
      <c r="N27" s="2094" t="s">
        <v>2075</v>
      </c>
      <c r="O27" s="2094" t="s">
        <v>2076</v>
      </c>
      <c r="P27" s="2094" t="s">
        <v>2077</v>
      </c>
      <c r="Q27" s="1609"/>
      <c r="R27" s="1609">
        <f>'PROG.III c5'!C107</f>
        <v>3107723.15</v>
      </c>
      <c r="S27" s="1609"/>
      <c r="T27" s="1609"/>
      <c r="U27" s="1610">
        <f t="shared" si="5"/>
        <v>0</v>
      </c>
      <c r="V27" s="1610">
        <f t="shared" si="6"/>
        <v>0</v>
      </c>
      <c r="W27" s="1604"/>
      <c r="X27" s="1611">
        <v>0</v>
      </c>
      <c r="Y27" s="1612"/>
      <c r="Z27" s="1611">
        <v>0</v>
      </c>
      <c r="AA27" s="1613">
        <v>0</v>
      </c>
      <c r="AB27" s="1614"/>
    </row>
    <row r="28" spans="1:28" s="1615" customFormat="1" ht="12.75" customHeight="1">
      <c r="A28" s="1599" t="s">
        <v>2024</v>
      </c>
      <c r="B28" s="1599"/>
      <c r="C28" s="1601"/>
      <c r="D28" s="1618" t="s">
        <v>2474</v>
      </c>
      <c r="E28" s="1601" t="s">
        <v>1699</v>
      </c>
      <c r="F28" s="1602">
        <v>14</v>
      </c>
      <c r="G28" s="1603" t="s">
        <v>2476</v>
      </c>
      <c r="H28" s="1603" t="s">
        <v>2475</v>
      </c>
      <c r="I28" s="1604">
        <v>8</v>
      </c>
      <c r="J28" s="1605">
        <v>0</v>
      </c>
      <c r="K28" s="1604"/>
      <c r="L28" s="1605">
        <v>1</v>
      </c>
      <c r="M28" s="1606">
        <v>1</v>
      </c>
      <c r="N28" s="2095" t="s">
        <v>2160</v>
      </c>
      <c r="O28" s="2094" t="s">
        <v>2072</v>
      </c>
      <c r="P28" s="2094" t="s">
        <v>2073</v>
      </c>
      <c r="Q28" s="1609">
        <v>10413115.869999999</v>
      </c>
      <c r="R28" s="1609"/>
      <c r="S28" s="1609"/>
      <c r="T28" s="1609"/>
      <c r="U28" s="1610">
        <f t="shared" si="5"/>
        <v>0</v>
      </c>
      <c r="V28" s="1610">
        <f t="shared" si="6"/>
        <v>0</v>
      </c>
      <c r="W28" s="1604"/>
      <c r="X28" s="1611">
        <v>0</v>
      </c>
      <c r="Y28" s="1612"/>
      <c r="Z28" s="1611">
        <v>0</v>
      </c>
      <c r="AA28" s="1613">
        <v>0</v>
      </c>
      <c r="AB28" s="1614"/>
    </row>
    <row r="29" spans="1:28" s="1615" customFormat="1" ht="12.75" customHeight="1">
      <c r="A29" s="1599" t="s">
        <v>2036</v>
      </c>
      <c r="B29" s="1599"/>
      <c r="C29" s="1601"/>
      <c r="D29" s="1618" t="s">
        <v>2034</v>
      </c>
      <c r="E29" s="1601" t="s">
        <v>1699</v>
      </c>
      <c r="F29" s="1602">
        <v>15</v>
      </c>
      <c r="G29" s="1603" t="s">
        <v>2479</v>
      </c>
      <c r="H29" s="1603" t="s">
        <v>2478</v>
      </c>
      <c r="I29" s="1617">
        <v>1</v>
      </c>
      <c r="J29" s="1605">
        <v>0</v>
      </c>
      <c r="K29" s="1604"/>
      <c r="L29" s="1605">
        <v>0</v>
      </c>
      <c r="M29" s="1606">
        <v>0</v>
      </c>
      <c r="N29" s="2095" t="s">
        <v>2160</v>
      </c>
      <c r="O29" s="2094" t="s">
        <v>2072</v>
      </c>
      <c r="P29" s="2094" t="s">
        <v>2073</v>
      </c>
      <c r="Q29" s="1609">
        <v>700000</v>
      </c>
      <c r="R29" s="1609"/>
      <c r="S29" s="1609"/>
      <c r="T29" s="1609"/>
      <c r="U29" s="1610">
        <f t="shared" si="5"/>
        <v>0</v>
      </c>
      <c r="V29" s="1610">
        <f t="shared" si="6"/>
        <v>0</v>
      </c>
      <c r="W29" s="1604"/>
      <c r="X29" s="1611">
        <v>0</v>
      </c>
      <c r="Y29" s="1612"/>
      <c r="Z29" s="1611">
        <v>0</v>
      </c>
      <c r="AA29" s="1613">
        <v>0</v>
      </c>
      <c r="AB29" s="1614"/>
    </row>
    <row r="30" spans="1:28" s="1615" customFormat="1" ht="12.75" customHeight="1">
      <c r="A30" s="1599"/>
      <c r="B30" s="1599"/>
      <c r="C30" s="1601"/>
      <c r="D30" s="1618"/>
      <c r="E30" s="1601"/>
      <c r="F30" s="1602"/>
      <c r="G30" s="1603"/>
      <c r="H30" s="1603"/>
      <c r="I30" s="1604"/>
      <c r="J30" s="1605">
        <v>0</v>
      </c>
      <c r="K30" s="1604"/>
      <c r="L30" s="1605">
        <v>0</v>
      </c>
      <c r="M30" s="1606">
        <v>0</v>
      </c>
      <c r="N30" s="1603"/>
      <c r="O30" s="1607"/>
      <c r="P30" s="1608"/>
      <c r="Q30" s="1609"/>
      <c r="R30" s="1609"/>
      <c r="S30" s="1609"/>
      <c r="T30" s="1609"/>
      <c r="U30" s="1610">
        <f t="shared" si="5"/>
        <v>0</v>
      </c>
      <c r="V30" s="1610">
        <f t="shared" si="6"/>
        <v>0</v>
      </c>
      <c r="W30" s="1604"/>
      <c r="X30" s="1611">
        <v>0</v>
      </c>
      <c r="Y30" s="1612"/>
      <c r="Z30" s="1611">
        <v>0</v>
      </c>
      <c r="AA30" s="1613">
        <v>0</v>
      </c>
      <c r="AB30" s="1614"/>
    </row>
    <row r="31" spans="1:28" s="1615" customFormat="1" ht="12.75" customHeight="1">
      <c r="A31" s="1599"/>
      <c r="B31" s="1599"/>
      <c r="C31" s="1601"/>
      <c r="D31" s="1618"/>
      <c r="E31" s="1601"/>
      <c r="F31" s="1602"/>
      <c r="G31" s="1603"/>
      <c r="H31" s="1603"/>
      <c r="I31" s="1604"/>
      <c r="J31" s="1605">
        <v>0</v>
      </c>
      <c r="K31" s="1604"/>
      <c r="L31" s="1605">
        <v>0</v>
      </c>
      <c r="M31" s="1606">
        <v>0</v>
      </c>
      <c r="N31" s="1603"/>
      <c r="O31" s="1607"/>
      <c r="P31" s="1608"/>
      <c r="Q31" s="1609"/>
      <c r="R31" s="1609"/>
      <c r="S31" s="1609"/>
      <c r="T31" s="1609"/>
      <c r="U31" s="1610">
        <f t="shared" si="5"/>
        <v>0</v>
      </c>
      <c r="V31" s="1610">
        <f t="shared" si="6"/>
        <v>0</v>
      </c>
      <c r="W31" s="1604"/>
      <c r="X31" s="1611">
        <v>0</v>
      </c>
      <c r="Y31" s="1612"/>
      <c r="Z31" s="1611">
        <v>0</v>
      </c>
      <c r="AA31" s="1613">
        <v>0</v>
      </c>
      <c r="AB31" s="1614"/>
    </row>
    <row r="32" spans="1:28" s="1615" customFormat="1" ht="12.75" customHeight="1">
      <c r="A32" s="1599"/>
      <c r="B32" s="1599"/>
      <c r="C32" s="1601"/>
      <c r="D32" s="1618"/>
      <c r="E32" s="1601"/>
      <c r="F32" s="1602"/>
      <c r="G32" s="1603"/>
      <c r="H32" s="1603"/>
      <c r="I32" s="1604"/>
      <c r="J32" s="1605">
        <v>0</v>
      </c>
      <c r="K32" s="1604"/>
      <c r="L32" s="1605">
        <v>0</v>
      </c>
      <c r="M32" s="1606">
        <v>0</v>
      </c>
      <c r="N32" s="1603"/>
      <c r="O32" s="1607"/>
      <c r="P32" s="1608"/>
      <c r="Q32" s="1609"/>
      <c r="R32" s="1609"/>
      <c r="S32" s="1609"/>
      <c r="T32" s="1609"/>
      <c r="U32" s="1610">
        <f t="shared" si="5"/>
        <v>0</v>
      </c>
      <c r="V32" s="1610">
        <f t="shared" si="6"/>
        <v>0</v>
      </c>
      <c r="W32" s="1604"/>
      <c r="X32" s="1611">
        <v>0</v>
      </c>
      <c r="Y32" s="1612"/>
      <c r="Z32" s="1611">
        <v>0</v>
      </c>
      <c r="AA32" s="1613">
        <v>0</v>
      </c>
      <c r="AB32" s="1614"/>
    </row>
    <row r="33" spans="1:28" s="1615" customFormat="1" ht="12.75" customHeight="1">
      <c r="A33" s="1599"/>
      <c r="B33" s="1599"/>
      <c r="C33" s="1601"/>
      <c r="D33" s="1618"/>
      <c r="E33" s="1601"/>
      <c r="F33" s="1602"/>
      <c r="G33" s="1603"/>
      <c r="H33" s="1603"/>
      <c r="I33" s="1604"/>
      <c r="J33" s="1605">
        <v>0</v>
      </c>
      <c r="K33" s="1604"/>
      <c r="L33" s="1605">
        <v>0</v>
      </c>
      <c r="M33" s="1606">
        <v>0</v>
      </c>
      <c r="N33" s="1603"/>
      <c r="O33" s="1607"/>
      <c r="P33" s="1608"/>
      <c r="Q33" s="1609"/>
      <c r="R33" s="1609"/>
      <c r="S33" s="1609"/>
      <c r="T33" s="1609"/>
      <c r="U33" s="1610">
        <f t="shared" si="5"/>
        <v>0</v>
      </c>
      <c r="V33" s="1610">
        <f t="shared" si="6"/>
        <v>0</v>
      </c>
      <c r="W33" s="1604"/>
      <c r="X33" s="1611">
        <v>0</v>
      </c>
      <c r="Y33" s="1612"/>
      <c r="Z33" s="1611">
        <v>0</v>
      </c>
      <c r="AA33" s="1613">
        <v>0</v>
      </c>
      <c r="AB33" s="1614"/>
    </row>
    <row r="34" spans="1:28" s="1615" customFormat="1" ht="12.75" customHeight="1">
      <c r="A34" s="1599"/>
      <c r="B34" s="1599"/>
      <c r="C34" s="1601"/>
      <c r="D34" s="1618"/>
      <c r="E34" s="1601"/>
      <c r="F34" s="1602"/>
      <c r="G34" s="1603"/>
      <c r="H34" s="1603"/>
      <c r="I34" s="1604"/>
      <c r="J34" s="1605">
        <v>0</v>
      </c>
      <c r="K34" s="1604"/>
      <c r="L34" s="1605">
        <v>0</v>
      </c>
      <c r="M34" s="1606">
        <v>0</v>
      </c>
      <c r="N34" s="1603"/>
      <c r="O34" s="1607"/>
      <c r="P34" s="1608"/>
      <c r="Q34" s="1609"/>
      <c r="R34" s="1609"/>
      <c r="S34" s="1609"/>
      <c r="T34" s="1609"/>
      <c r="U34" s="1610">
        <f t="shared" si="5"/>
        <v>0</v>
      </c>
      <c r="V34" s="1610">
        <f t="shared" si="6"/>
        <v>0</v>
      </c>
      <c r="W34" s="1604"/>
      <c r="X34" s="1611">
        <v>0</v>
      </c>
      <c r="Y34" s="1612"/>
      <c r="Z34" s="1611">
        <v>0</v>
      </c>
      <c r="AA34" s="1613">
        <v>0</v>
      </c>
      <c r="AB34" s="1614"/>
    </row>
    <row r="35" spans="1:28" s="1615" customFormat="1" ht="12.75" customHeight="1">
      <c r="A35" s="1599"/>
      <c r="B35" s="1599"/>
      <c r="C35" s="1601"/>
      <c r="D35" s="1618"/>
      <c r="E35" s="1601"/>
      <c r="F35" s="1602"/>
      <c r="G35" s="1603"/>
      <c r="H35" s="1603"/>
      <c r="I35" s="1604"/>
      <c r="J35" s="1605">
        <v>0</v>
      </c>
      <c r="K35" s="1604"/>
      <c r="L35" s="1605">
        <v>0</v>
      </c>
      <c r="M35" s="1606">
        <v>0</v>
      </c>
      <c r="N35" s="1603"/>
      <c r="O35" s="1607"/>
      <c r="P35" s="1608"/>
      <c r="Q35" s="1609"/>
      <c r="R35" s="1609"/>
      <c r="S35" s="1609"/>
      <c r="T35" s="1609"/>
      <c r="U35" s="1610">
        <f t="shared" si="5"/>
        <v>0</v>
      </c>
      <c r="V35" s="1610">
        <f t="shared" si="6"/>
        <v>0</v>
      </c>
      <c r="W35" s="1604"/>
      <c r="X35" s="1611">
        <v>0</v>
      </c>
      <c r="Y35" s="1612"/>
      <c r="Z35" s="1611">
        <v>0</v>
      </c>
      <c r="AA35" s="1613">
        <v>0</v>
      </c>
      <c r="AB35" s="1614"/>
    </row>
    <row r="36" spans="1:28" s="1615" customFormat="1" ht="12.75" customHeight="1">
      <c r="A36" s="1599"/>
      <c r="B36" s="1599"/>
      <c r="C36" s="1601"/>
      <c r="D36" s="1618"/>
      <c r="E36" s="1601"/>
      <c r="F36" s="1602"/>
      <c r="G36" s="1603"/>
      <c r="H36" s="1603"/>
      <c r="I36" s="1604"/>
      <c r="J36" s="1605">
        <v>0</v>
      </c>
      <c r="K36" s="1604"/>
      <c r="L36" s="1605">
        <v>0</v>
      </c>
      <c r="M36" s="1606">
        <v>0</v>
      </c>
      <c r="N36" s="1603"/>
      <c r="O36" s="1607"/>
      <c r="P36" s="1608"/>
      <c r="Q36" s="1609"/>
      <c r="R36" s="1609"/>
      <c r="S36" s="1609"/>
      <c r="T36" s="1609"/>
      <c r="U36" s="1610">
        <f t="shared" si="5"/>
        <v>0</v>
      </c>
      <c r="V36" s="1610">
        <f t="shared" si="6"/>
        <v>0</v>
      </c>
      <c r="W36" s="1604"/>
      <c r="X36" s="1611">
        <v>0</v>
      </c>
      <c r="Y36" s="1612"/>
      <c r="Z36" s="1611">
        <v>0</v>
      </c>
      <c r="AA36" s="1613">
        <v>0</v>
      </c>
      <c r="AB36" s="1614"/>
    </row>
    <row r="37" spans="1:28" s="1615" customFormat="1" ht="12.75" customHeight="1">
      <c r="A37" s="1599"/>
      <c r="B37" s="1599"/>
      <c r="C37" s="1601"/>
      <c r="D37" s="1618"/>
      <c r="E37" s="1601"/>
      <c r="F37" s="1602"/>
      <c r="G37" s="1603"/>
      <c r="H37" s="1603"/>
      <c r="I37" s="1604"/>
      <c r="J37" s="1605">
        <v>0</v>
      </c>
      <c r="K37" s="1604"/>
      <c r="L37" s="1605">
        <v>0</v>
      </c>
      <c r="M37" s="1606">
        <v>0</v>
      </c>
      <c r="N37" s="1603"/>
      <c r="O37" s="1607"/>
      <c r="P37" s="1608"/>
      <c r="Q37" s="1609"/>
      <c r="R37" s="1609"/>
      <c r="S37" s="1609"/>
      <c r="T37" s="1609"/>
      <c r="U37" s="1610">
        <f t="shared" si="5"/>
        <v>0</v>
      </c>
      <c r="V37" s="1610">
        <f t="shared" si="6"/>
        <v>0</v>
      </c>
      <c r="W37" s="1604"/>
      <c r="X37" s="1611">
        <v>0</v>
      </c>
      <c r="Y37" s="1612"/>
      <c r="Z37" s="1611">
        <v>0</v>
      </c>
      <c r="AA37" s="1613">
        <v>0</v>
      </c>
      <c r="AB37" s="1614"/>
    </row>
    <row r="38" spans="1:28" s="1615" customFormat="1" ht="12.75" customHeight="1">
      <c r="A38" s="1599"/>
      <c r="B38" s="1599"/>
      <c r="C38" s="1601"/>
      <c r="D38" s="1618"/>
      <c r="E38" s="1601"/>
      <c r="F38" s="1602"/>
      <c r="G38" s="1603"/>
      <c r="H38" s="1603"/>
      <c r="I38" s="1604"/>
      <c r="J38" s="1605">
        <v>0</v>
      </c>
      <c r="K38" s="1604"/>
      <c r="L38" s="1605">
        <v>0</v>
      </c>
      <c r="M38" s="1606">
        <v>0</v>
      </c>
      <c r="N38" s="1603"/>
      <c r="O38" s="1607"/>
      <c r="P38" s="1608"/>
      <c r="Q38" s="1609"/>
      <c r="R38" s="1609"/>
      <c r="S38" s="1609"/>
      <c r="T38" s="1609"/>
      <c r="U38" s="1610">
        <f t="shared" si="5"/>
        <v>0</v>
      </c>
      <c r="V38" s="1610">
        <f t="shared" si="6"/>
        <v>0</v>
      </c>
      <c r="W38" s="1604"/>
      <c r="X38" s="1611">
        <v>0</v>
      </c>
      <c r="Y38" s="1612"/>
      <c r="Z38" s="1611">
        <v>0</v>
      </c>
      <c r="AA38" s="1613">
        <v>0</v>
      </c>
      <c r="AB38" s="1614"/>
    </row>
    <row r="39" spans="1:28" s="1615" customFormat="1" ht="12.75" customHeight="1">
      <c r="A39" s="1599"/>
      <c r="B39" s="1599"/>
      <c r="C39" s="1601"/>
      <c r="D39" s="1618"/>
      <c r="E39" s="1601"/>
      <c r="F39" s="1602"/>
      <c r="G39" s="1603"/>
      <c r="H39" s="1603"/>
      <c r="I39" s="1604"/>
      <c r="J39" s="1605">
        <v>0</v>
      </c>
      <c r="K39" s="1604"/>
      <c r="L39" s="1605">
        <v>0</v>
      </c>
      <c r="M39" s="1606">
        <v>0</v>
      </c>
      <c r="N39" s="1603"/>
      <c r="O39" s="1607"/>
      <c r="P39" s="1608"/>
      <c r="Q39" s="1609"/>
      <c r="R39" s="1609"/>
      <c r="S39" s="1609"/>
      <c r="T39" s="1609"/>
      <c r="U39" s="1610">
        <f t="shared" si="5"/>
        <v>0</v>
      </c>
      <c r="V39" s="1610">
        <f t="shared" si="6"/>
        <v>0</v>
      </c>
      <c r="W39" s="1604"/>
      <c r="X39" s="1611">
        <v>0</v>
      </c>
      <c r="Y39" s="1612"/>
      <c r="Z39" s="1611">
        <v>0</v>
      </c>
      <c r="AA39" s="1613">
        <v>0</v>
      </c>
      <c r="AB39" s="1614"/>
    </row>
    <row r="40" spans="1:28" s="1615" customFormat="1" ht="12.75" customHeight="1">
      <c r="A40" s="1599"/>
      <c r="B40" s="1599"/>
      <c r="C40" s="1601"/>
      <c r="D40" s="1618"/>
      <c r="E40" s="1601"/>
      <c r="F40" s="1602"/>
      <c r="G40" s="1603"/>
      <c r="H40" s="1603"/>
      <c r="I40" s="1604"/>
      <c r="J40" s="1605">
        <v>0</v>
      </c>
      <c r="K40" s="1604"/>
      <c r="L40" s="1605">
        <v>0</v>
      </c>
      <c r="M40" s="1606">
        <v>0</v>
      </c>
      <c r="N40" s="1603"/>
      <c r="O40" s="1607"/>
      <c r="P40" s="1608"/>
      <c r="Q40" s="1609"/>
      <c r="R40" s="1609"/>
      <c r="S40" s="1609"/>
      <c r="T40" s="1609"/>
      <c r="U40" s="1610">
        <f t="shared" si="5"/>
        <v>0</v>
      </c>
      <c r="V40" s="1610">
        <f t="shared" si="6"/>
        <v>0</v>
      </c>
      <c r="W40" s="1604"/>
      <c r="X40" s="1611">
        <v>0</v>
      </c>
      <c r="Y40" s="1612"/>
      <c r="Z40" s="1611">
        <v>0</v>
      </c>
      <c r="AA40" s="1613">
        <v>0</v>
      </c>
      <c r="AB40" s="1614"/>
    </row>
    <row r="41" spans="1:28" s="1615" customFormat="1" ht="12.75" customHeight="1">
      <c r="A41" s="1599"/>
      <c r="B41" s="1599"/>
      <c r="C41" s="1601"/>
      <c r="D41" s="1618"/>
      <c r="E41" s="1601"/>
      <c r="F41" s="1602"/>
      <c r="G41" s="1603"/>
      <c r="H41" s="1603"/>
      <c r="I41" s="1604"/>
      <c r="J41" s="1605">
        <v>0</v>
      </c>
      <c r="K41" s="1604"/>
      <c r="L41" s="1605">
        <v>0</v>
      </c>
      <c r="M41" s="1606">
        <v>0</v>
      </c>
      <c r="N41" s="1603"/>
      <c r="O41" s="1607"/>
      <c r="P41" s="1608"/>
      <c r="Q41" s="1609"/>
      <c r="R41" s="1609"/>
      <c r="S41" s="1609"/>
      <c r="T41" s="1609"/>
      <c r="U41" s="1610">
        <f t="shared" si="5"/>
        <v>0</v>
      </c>
      <c r="V41" s="1610">
        <f t="shared" si="6"/>
        <v>0</v>
      </c>
      <c r="W41" s="1604"/>
      <c r="X41" s="1611">
        <v>0</v>
      </c>
      <c r="Y41" s="1612"/>
      <c r="Z41" s="1611">
        <v>0</v>
      </c>
      <c r="AA41" s="1613">
        <v>0</v>
      </c>
      <c r="AB41" s="1614"/>
    </row>
    <row r="42" spans="1:28" s="1615" customFormat="1" ht="12.75" customHeight="1">
      <c r="A42" s="1599"/>
      <c r="B42" s="1599"/>
      <c r="C42" s="1601"/>
      <c r="D42" s="1618"/>
      <c r="E42" s="1601"/>
      <c r="F42" s="1602"/>
      <c r="G42" s="1603"/>
      <c r="H42" s="1603"/>
      <c r="I42" s="1604"/>
      <c r="J42" s="1605">
        <v>0</v>
      </c>
      <c r="K42" s="1604"/>
      <c r="L42" s="1605">
        <v>0</v>
      </c>
      <c r="M42" s="1606">
        <v>0</v>
      </c>
      <c r="N42" s="1603"/>
      <c r="O42" s="1607"/>
      <c r="P42" s="1608"/>
      <c r="Q42" s="1609"/>
      <c r="R42" s="1609"/>
      <c r="S42" s="1609"/>
      <c r="T42" s="1609"/>
      <c r="U42" s="1610">
        <f t="shared" si="5"/>
        <v>0</v>
      </c>
      <c r="V42" s="1610">
        <f t="shared" si="6"/>
        <v>0</v>
      </c>
      <c r="W42" s="1604"/>
      <c r="X42" s="1611">
        <v>0</v>
      </c>
      <c r="Y42" s="1612"/>
      <c r="Z42" s="1611">
        <v>0</v>
      </c>
      <c r="AA42" s="1613">
        <v>0</v>
      </c>
      <c r="AB42" s="1614"/>
    </row>
    <row r="43" spans="1:28" s="1615" customFormat="1" ht="12.75" customHeight="1">
      <c r="A43" s="1599"/>
      <c r="B43" s="1599"/>
      <c r="C43" s="1601"/>
      <c r="D43" s="1618"/>
      <c r="E43" s="1601"/>
      <c r="F43" s="1602"/>
      <c r="G43" s="1603"/>
      <c r="H43" s="1603"/>
      <c r="I43" s="1604"/>
      <c r="J43" s="1605">
        <v>0</v>
      </c>
      <c r="K43" s="1604"/>
      <c r="L43" s="1605">
        <v>0</v>
      </c>
      <c r="M43" s="1606">
        <v>0</v>
      </c>
      <c r="N43" s="1603"/>
      <c r="O43" s="1607"/>
      <c r="P43" s="1608"/>
      <c r="Q43" s="1609"/>
      <c r="R43" s="1609"/>
      <c r="S43" s="1609"/>
      <c r="T43" s="1609"/>
      <c r="U43" s="1610">
        <f t="shared" si="5"/>
        <v>0</v>
      </c>
      <c r="V43" s="1610">
        <f t="shared" si="6"/>
        <v>0</v>
      </c>
      <c r="W43" s="1604"/>
      <c r="X43" s="1611">
        <v>0</v>
      </c>
      <c r="Y43" s="1612"/>
      <c r="Z43" s="1611">
        <v>0</v>
      </c>
      <c r="AA43" s="1613">
        <v>0</v>
      </c>
      <c r="AB43" s="1614"/>
    </row>
    <row r="44" spans="1:28" s="1615" customFormat="1" ht="12.75" customHeight="1">
      <c r="A44" s="1599"/>
      <c r="B44" s="1599"/>
      <c r="C44" s="1601"/>
      <c r="D44" s="1618"/>
      <c r="E44" s="1601"/>
      <c r="F44" s="1602"/>
      <c r="G44" s="1603"/>
      <c r="H44" s="1603"/>
      <c r="I44" s="1604"/>
      <c r="J44" s="1605">
        <v>0</v>
      </c>
      <c r="K44" s="1604"/>
      <c r="L44" s="1605">
        <v>0</v>
      </c>
      <c r="M44" s="1606">
        <v>0</v>
      </c>
      <c r="N44" s="1603"/>
      <c r="O44" s="1607"/>
      <c r="P44" s="1608"/>
      <c r="Q44" s="1609"/>
      <c r="R44" s="1609"/>
      <c r="S44" s="1609"/>
      <c r="T44" s="1609"/>
      <c r="U44" s="1610">
        <f t="shared" si="5"/>
        <v>0</v>
      </c>
      <c r="V44" s="1610">
        <f t="shared" si="6"/>
        <v>0</v>
      </c>
      <c r="W44" s="1604"/>
      <c r="X44" s="1611">
        <v>0</v>
      </c>
      <c r="Y44" s="1612"/>
      <c r="Z44" s="1611">
        <v>0</v>
      </c>
      <c r="AA44" s="1613">
        <v>0</v>
      </c>
      <c r="AB44" s="1614"/>
    </row>
    <row r="45" spans="1:28" s="1615" customFormat="1" ht="12.75" customHeight="1">
      <c r="A45" s="1599"/>
      <c r="B45" s="1599"/>
      <c r="C45" s="1601"/>
      <c r="D45" s="1618"/>
      <c r="E45" s="1601"/>
      <c r="F45" s="1602"/>
      <c r="G45" s="1603"/>
      <c r="H45" s="1603"/>
      <c r="I45" s="1604"/>
      <c r="J45" s="1605">
        <v>0</v>
      </c>
      <c r="K45" s="1604"/>
      <c r="L45" s="1605">
        <v>0</v>
      </c>
      <c r="M45" s="1606">
        <v>0</v>
      </c>
      <c r="N45" s="1603"/>
      <c r="O45" s="1607"/>
      <c r="P45" s="1608"/>
      <c r="Q45" s="1609"/>
      <c r="R45" s="1609"/>
      <c r="S45" s="1609"/>
      <c r="T45" s="1609"/>
      <c r="U45" s="1610">
        <f t="shared" si="5"/>
        <v>0</v>
      </c>
      <c r="V45" s="1610">
        <f t="shared" si="6"/>
        <v>0</v>
      </c>
      <c r="W45" s="1604"/>
      <c r="X45" s="1611">
        <v>0</v>
      </c>
      <c r="Y45" s="1612"/>
      <c r="Z45" s="1611">
        <v>0</v>
      </c>
      <c r="AA45" s="1613">
        <v>0</v>
      </c>
      <c r="AB45" s="1614"/>
    </row>
    <row r="46" spans="1:28" s="1615" customFormat="1" ht="12.75" customHeight="1">
      <c r="A46" s="1599"/>
      <c r="B46" s="1599"/>
      <c r="C46" s="1601"/>
      <c r="D46" s="1618"/>
      <c r="E46" s="1601"/>
      <c r="F46" s="1602"/>
      <c r="G46" s="1603"/>
      <c r="H46" s="1603"/>
      <c r="I46" s="1604"/>
      <c r="J46" s="1605">
        <v>0</v>
      </c>
      <c r="K46" s="1604"/>
      <c r="L46" s="1605">
        <v>0</v>
      </c>
      <c r="M46" s="1606">
        <v>0</v>
      </c>
      <c r="N46" s="1603"/>
      <c r="O46" s="1607"/>
      <c r="P46" s="1608"/>
      <c r="Q46" s="1609"/>
      <c r="R46" s="1609"/>
      <c r="S46" s="1609"/>
      <c r="T46" s="1609"/>
      <c r="U46" s="1610">
        <f t="shared" si="5"/>
        <v>0</v>
      </c>
      <c r="V46" s="1610">
        <f t="shared" si="6"/>
        <v>0</v>
      </c>
      <c r="W46" s="1604"/>
      <c r="X46" s="1611">
        <v>0</v>
      </c>
      <c r="Y46" s="1612"/>
      <c r="Z46" s="1611">
        <v>0</v>
      </c>
      <c r="AA46" s="1613">
        <v>0</v>
      </c>
      <c r="AB46" s="1614"/>
    </row>
    <row r="47" spans="1:28" s="1615" customFormat="1" ht="12.75" customHeight="1">
      <c r="A47" s="1599"/>
      <c r="B47" s="1599"/>
      <c r="C47" s="1601"/>
      <c r="D47" s="1618"/>
      <c r="E47" s="1601"/>
      <c r="F47" s="1602"/>
      <c r="G47" s="1603"/>
      <c r="H47" s="1603"/>
      <c r="I47" s="1604"/>
      <c r="J47" s="1605">
        <v>0</v>
      </c>
      <c r="K47" s="1604"/>
      <c r="L47" s="1605">
        <v>0</v>
      </c>
      <c r="M47" s="1606">
        <v>0</v>
      </c>
      <c r="N47" s="1603"/>
      <c r="O47" s="1607"/>
      <c r="P47" s="1608"/>
      <c r="Q47" s="1609"/>
      <c r="R47" s="1609"/>
      <c r="S47" s="1609"/>
      <c r="T47" s="1609"/>
      <c r="U47" s="1610">
        <f t="shared" si="5"/>
        <v>0</v>
      </c>
      <c r="V47" s="1610">
        <f t="shared" si="6"/>
        <v>0</v>
      </c>
      <c r="W47" s="1604"/>
      <c r="X47" s="1611">
        <v>0</v>
      </c>
      <c r="Y47" s="1612"/>
      <c r="Z47" s="1611">
        <v>0</v>
      </c>
      <c r="AA47" s="1613">
        <v>0</v>
      </c>
      <c r="AB47" s="1614"/>
    </row>
    <row r="48" spans="1:28" s="1615" customFormat="1" ht="12.75" customHeight="1">
      <c r="A48" s="1599"/>
      <c r="B48" s="1599"/>
      <c r="C48" s="1601"/>
      <c r="D48" s="1618"/>
      <c r="E48" s="1601"/>
      <c r="F48" s="1602"/>
      <c r="G48" s="1603"/>
      <c r="H48" s="1603"/>
      <c r="I48" s="1604"/>
      <c r="J48" s="1605">
        <v>0</v>
      </c>
      <c r="K48" s="1604"/>
      <c r="L48" s="1605">
        <v>0</v>
      </c>
      <c r="M48" s="1606">
        <v>0</v>
      </c>
      <c r="N48" s="1603"/>
      <c r="O48" s="1607"/>
      <c r="P48" s="1608"/>
      <c r="Q48" s="1609"/>
      <c r="R48" s="1609"/>
      <c r="S48" s="1609"/>
      <c r="T48" s="1609"/>
      <c r="U48" s="1610">
        <f t="shared" si="5"/>
        <v>0</v>
      </c>
      <c r="V48" s="1610">
        <f t="shared" si="6"/>
        <v>0</v>
      </c>
      <c r="W48" s="1604"/>
      <c r="X48" s="1611">
        <v>0</v>
      </c>
      <c r="Y48" s="1612"/>
      <c r="Z48" s="1611">
        <v>0</v>
      </c>
      <c r="AA48" s="1613">
        <v>0</v>
      </c>
      <c r="AB48" s="1614"/>
    </row>
    <row r="49" spans="1:28" s="1615" customFormat="1" ht="12.75" customHeight="1">
      <c r="A49" s="1599"/>
      <c r="B49" s="1599"/>
      <c r="C49" s="1601"/>
      <c r="D49" s="1618"/>
      <c r="E49" s="1601"/>
      <c r="F49" s="1602"/>
      <c r="G49" s="1603"/>
      <c r="H49" s="1603"/>
      <c r="I49" s="1604"/>
      <c r="J49" s="1605">
        <v>0</v>
      </c>
      <c r="K49" s="1604"/>
      <c r="L49" s="1605">
        <v>0</v>
      </c>
      <c r="M49" s="1606">
        <v>0</v>
      </c>
      <c r="N49" s="1603"/>
      <c r="O49" s="1607"/>
      <c r="P49" s="1608"/>
      <c r="Q49" s="1609"/>
      <c r="R49" s="1609"/>
      <c r="S49" s="1609"/>
      <c r="T49" s="1609"/>
      <c r="U49" s="1610">
        <f t="shared" si="5"/>
        <v>0</v>
      </c>
      <c r="V49" s="1610">
        <f t="shared" si="6"/>
        <v>0</v>
      </c>
      <c r="W49" s="1604"/>
      <c r="X49" s="1611">
        <v>0</v>
      </c>
      <c r="Y49" s="1612"/>
      <c r="Z49" s="1611">
        <v>0</v>
      </c>
      <c r="AA49" s="1613">
        <v>0</v>
      </c>
      <c r="AB49" s="1614"/>
    </row>
    <row r="50" spans="1:28" s="1615" customFormat="1" ht="12.75" customHeight="1">
      <c r="A50" s="1599"/>
      <c r="B50" s="1599"/>
      <c r="C50" s="1601"/>
      <c r="D50" s="1618"/>
      <c r="E50" s="1601"/>
      <c r="F50" s="1602"/>
      <c r="G50" s="1603"/>
      <c r="H50" s="1603"/>
      <c r="I50" s="1604"/>
      <c r="J50" s="1605">
        <v>0</v>
      </c>
      <c r="K50" s="1604"/>
      <c r="L50" s="1605">
        <v>0</v>
      </c>
      <c r="M50" s="1606">
        <v>0</v>
      </c>
      <c r="N50" s="1603"/>
      <c r="O50" s="1607"/>
      <c r="P50" s="1608"/>
      <c r="Q50" s="1609"/>
      <c r="R50" s="1609"/>
      <c r="S50" s="1609"/>
      <c r="T50" s="1609"/>
      <c r="U50" s="1610">
        <f t="shared" si="5"/>
        <v>0</v>
      </c>
      <c r="V50" s="1610">
        <f t="shared" si="6"/>
        <v>0</v>
      </c>
      <c r="W50" s="1604"/>
      <c r="X50" s="1611">
        <v>0</v>
      </c>
      <c r="Y50" s="1612"/>
      <c r="Z50" s="1611">
        <v>0</v>
      </c>
      <c r="AA50" s="1613">
        <v>0</v>
      </c>
      <c r="AB50" s="1614"/>
    </row>
    <row r="51" spans="1:28" s="1615" customFormat="1" ht="12.75" customHeight="1">
      <c r="A51" s="1599"/>
      <c r="B51" s="1599"/>
      <c r="C51" s="1601"/>
      <c r="D51" s="1618"/>
      <c r="E51" s="1601"/>
      <c r="F51" s="1602"/>
      <c r="G51" s="1603"/>
      <c r="H51" s="1603"/>
      <c r="I51" s="1604"/>
      <c r="J51" s="1605">
        <v>0</v>
      </c>
      <c r="K51" s="1604"/>
      <c r="L51" s="1605">
        <v>0</v>
      </c>
      <c r="M51" s="1606">
        <v>0</v>
      </c>
      <c r="N51" s="1603"/>
      <c r="O51" s="1607"/>
      <c r="P51" s="1608"/>
      <c r="Q51" s="1609"/>
      <c r="R51" s="1609"/>
      <c r="S51" s="1609"/>
      <c r="T51" s="1609"/>
      <c r="U51" s="1610">
        <f t="shared" si="5"/>
        <v>0</v>
      </c>
      <c r="V51" s="1610">
        <f t="shared" si="6"/>
        <v>0</v>
      </c>
      <c r="W51" s="1604"/>
      <c r="X51" s="1611">
        <v>0</v>
      </c>
      <c r="Y51" s="1612"/>
      <c r="Z51" s="1611">
        <v>0</v>
      </c>
      <c r="AA51" s="1613">
        <v>0</v>
      </c>
      <c r="AB51" s="1614"/>
    </row>
    <row r="52" spans="1:28" s="1615" customFormat="1" ht="12.75" customHeight="1">
      <c r="A52" s="1599"/>
      <c r="B52" s="1599"/>
      <c r="C52" s="1601"/>
      <c r="D52" s="1618"/>
      <c r="E52" s="1601"/>
      <c r="F52" s="1602"/>
      <c r="G52" s="1603"/>
      <c r="H52" s="1603"/>
      <c r="I52" s="1604"/>
      <c r="J52" s="1605">
        <v>0</v>
      </c>
      <c r="K52" s="1604"/>
      <c r="L52" s="1605">
        <v>0</v>
      </c>
      <c r="M52" s="1606">
        <v>0</v>
      </c>
      <c r="N52" s="1603"/>
      <c r="O52" s="1607"/>
      <c r="P52" s="1608"/>
      <c r="Q52" s="1609"/>
      <c r="R52" s="1609"/>
      <c r="S52" s="1609"/>
      <c r="T52" s="1609"/>
      <c r="U52" s="1610">
        <f t="shared" si="5"/>
        <v>0</v>
      </c>
      <c r="V52" s="1610">
        <f t="shared" si="6"/>
        <v>0</v>
      </c>
      <c r="W52" s="1604"/>
      <c r="X52" s="1611">
        <v>0</v>
      </c>
      <c r="Y52" s="1612"/>
      <c r="Z52" s="1611">
        <v>0</v>
      </c>
      <c r="AA52" s="1613">
        <v>0</v>
      </c>
      <c r="AB52" s="1614"/>
    </row>
    <row r="53" spans="1:28" s="1615" customFormat="1" ht="12.75" customHeight="1">
      <c r="A53" s="1599"/>
      <c r="B53" s="1599"/>
      <c r="C53" s="1601"/>
      <c r="D53" s="1618"/>
      <c r="E53" s="1601"/>
      <c r="F53" s="1602"/>
      <c r="G53" s="1603"/>
      <c r="H53" s="1603"/>
      <c r="I53" s="1604"/>
      <c r="J53" s="1605">
        <v>0</v>
      </c>
      <c r="K53" s="1604"/>
      <c r="L53" s="1605">
        <v>0</v>
      </c>
      <c r="M53" s="1606">
        <v>0</v>
      </c>
      <c r="N53" s="1603"/>
      <c r="O53" s="1607"/>
      <c r="P53" s="1608"/>
      <c r="Q53" s="1609"/>
      <c r="R53" s="1609"/>
      <c r="S53" s="1609"/>
      <c r="T53" s="1609"/>
      <c r="U53" s="1610">
        <f t="shared" si="5"/>
        <v>0</v>
      </c>
      <c r="V53" s="1610">
        <f t="shared" si="6"/>
        <v>0</v>
      </c>
      <c r="W53" s="1604"/>
      <c r="X53" s="1611">
        <v>0</v>
      </c>
      <c r="Y53" s="1612"/>
      <c r="Z53" s="1611">
        <v>0</v>
      </c>
      <c r="AA53" s="1613">
        <v>0</v>
      </c>
      <c r="AB53" s="1614"/>
    </row>
    <row r="54" spans="1:28" s="1615" customFormat="1" ht="12.75" customHeight="1">
      <c r="A54" s="1599"/>
      <c r="B54" s="1599"/>
      <c r="C54" s="1601"/>
      <c r="D54" s="1618"/>
      <c r="E54" s="1601"/>
      <c r="F54" s="1602"/>
      <c r="G54" s="1603"/>
      <c r="H54" s="1603"/>
      <c r="I54" s="1604"/>
      <c r="J54" s="1605">
        <v>0</v>
      </c>
      <c r="K54" s="1604"/>
      <c r="L54" s="1605">
        <v>0</v>
      </c>
      <c r="M54" s="1606">
        <v>0</v>
      </c>
      <c r="N54" s="1603"/>
      <c r="O54" s="1607"/>
      <c r="P54" s="1608"/>
      <c r="Q54" s="1609"/>
      <c r="R54" s="1609"/>
      <c r="S54" s="1609"/>
      <c r="T54" s="1609"/>
      <c r="U54" s="1610">
        <f t="shared" si="5"/>
        <v>0</v>
      </c>
      <c r="V54" s="1610">
        <f t="shared" si="6"/>
        <v>0</v>
      </c>
      <c r="W54" s="1604"/>
      <c r="X54" s="1611">
        <v>0</v>
      </c>
      <c r="Y54" s="1612"/>
      <c r="Z54" s="1611">
        <v>0</v>
      </c>
      <c r="AA54" s="1613">
        <v>0</v>
      </c>
      <c r="AB54" s="1614"/>
    </row>
    <row r="55" spans="1:28" s="1615" customFormat="1" ht="12.75" customHeight="1">
      <c r="A55" s="1599"/>
      <c r="B55" s="1599"/>
      <c r="C55" s="1601"/>
      <c r="D55" s="1618"/>
      <c r="E55" s="1601"/>
      <c r="F55" s="1602"/>
      <c r="G55" s="1603"/>
      <c r="H55" s="1603"/>
      <c r="I55" s="1604"/>
      <c r="J55" s="1605">
        <v>0</v>
      </c>
      <c r="K55" s="1604"/>
      <c r="L55" s="1605">
        <v>0</v>
      </c>
      <c r="M55" s="1606">
        <v>0</v>
      </c>
      <c r="N55" s="1603"/>
      <c r="O55" s="1607"/>
      <c r="P55" s="1608"/>
      <c r="Q55" s="1609"/>
      <c r="R55" s="1609"/>
      <c r="S55" s="1609"/>
      <c r="T55" s="1609"/>
      <c r="U55" s="1610">
        <f t="shared" si="5"/>
        <v>0</v>
      </c>
      <c r="V55" s="1610">
        <f t="shared" si="6"/>
        <v>0</v>
      </c>
      <c r="W55" s="1604"/>
      <c r="X55" s="1611">
        <v>0</v>
      </c>
      <c r="Y55" s="1612"/>
      <c r="Z55" s="1611">
        <v>0</v>
      </c>
      <c r="AA55" s="1613">
        <v>0</v>
      </c>
      <c r="AB55" s="1614"/>
    </row>
    <row r="56" spans="1:28" s="1615" customFormat="1" ht="12.75" customHeight="1">
      <c r="A56" s="1599"/>
      <c r="B56" s="1599"/>
      <c r="C56" s="1601"/>
      <c r="D56" s="1618"/>
      <c r="E56" s="1601"/>
      <c r="F56" s="1602"/>
      <c r="G56" s="1603"/>
      <c r="H56" s="1603"/>
      <c r="I56" s="1604"/>
      <c r="J56" s="1605">
        <v>0</v>
      </c>
      <c r="K56" s="1604"/>
      <c r="L56" s="1605">
        <v>0</v>
      </c>
      <c r="M56" s="1606">
        <v>0</v>
      </c>
      <c r="N56" s="1603"/>
      <c r="O56" s="1607"/>
      <c r="P56" s="1608"/>
      <c r="Q56" s="1609"/>
      <c r="R56" s="1609"/>
      <c r="S56" s="1609"/>
      <c r="T56" s="1609"/>
      <c r="U56" s="1610">
        <f t="shared" si="5"/>
        <v>0</v>
      </c>
      <c r="V56" s="1610">
        <f t="shared" si="6"/>
        <v>0</v>
      </c>
      <c r="W56" s="1604"/>
      <c r="X56" s="1611">
        <v>0</v>
      </c>
      <c r="Y56" s="1612"/>
      <c r="Z56" s="1611">
        <v>0</v>
      </c>
      <c r="AA56" s="1613">
        <v>0</v>
      </c>
      <c r="AB56" s="1614"/>
    </row>
    <row r="57" spans="1:28" s="1615" customFormat="1" ht="12.75" customHeight="1">
      <c r="A57" s="1599"/>
      <c r="B57" s="1599"/>
      <c r="C57" s="1601"/>
      <c r="D57" s="1618"/>
      <c r="E57" s="1601"/>
      <c r="F57" s="1602"/>
      <c r="G57" s="1603"/>
      <c r="H57" s="1603"/>
      <c r="I57" s="1604"/>
      <c r="J57" s="1605">
        <v>0</v>
      </c>
      <c r="K57" s="1604"/>
      <c r="L57" s="1605">
        <v>0</v>
      </c>
      <c r="M57" s="1606">
        <v>0</v>
      </c>
      <c r="N57" s="1603"/>
      <c r="O57" s="1607"/>
      <c r="P57" s="1608"/>
      <c r="Q57" s="1609"/>
      <c r="R57" s="1609"/>
      <c r="S57" s="1609"/>
      <c r="T57" s="1609"/>
      <c r="U57" s="1610">
        <f t="shared" si="5"/>
        <v>0</v>
      </c>
      <c r="V57" s="1610">
        <f t="shared" si="6"/>
        <v>0</v>
      </c>
      <c r="W57" s="1604"/>
      <c r="X57" s="1611">
        <v>0</v>
      </c>
      <c r="Y57" s="1612"/>
      <c r="Z57" s="1611">
        <v>0</v>
      </c>
      <c r="AA57" s="1613">
        <v>0</v>
      </c>
      <c r="AB57" s="1614"/>
    </row>
    <row r="58" spans="1:28" s="1615" customFormat="1" ht="12.75" customHeight="1">
      <c r="A58" s="1599"/>
      <c r="B58" s="1599"/>
      <c r="C58" s="1601"/>
      <c r="D58" s="1618"/>
      <c r="E58" s="1601"/>
      <c r="F58" s="1602"/>
      <c r="G58" s="1603"/>
      <c r="H58" s="1603"/>
      <c r="I58" s="1604"/>
      <c r="J58" s="1605">
        <v>0</v>
      </c>
      <c r="K58" s="1604"/>
      <c r="L58" s="1605">
        <v>0</v>
      </c>
      <c r="M58" s="1606">
        <v>0</v>
      </c>
      <c r="N58" s="1603"/>
      <c r="O58" s="1607"/>
      <c r="P58" s="1608"/>
      <c r="Q58" s="1609"/>
      <c r="R58" s="1609"/>
      <c r="S58" s="1609"/>
      <c r="T58" s="1609"/>
      <c r="U58" s="1610">
        <f t="shared" si="5"/>
        <v>0</v>
      </c>
      <c r="V58" s="1610">
        <f t="shared" si="6"/>
        <v>0</v>
      </c>
      <c r="W58" s="1604"/>
      <c r="X58" s="1611">
        <v>0</v>
      </c>
      <c r="Y58" s="1612"/>
      <c r="Z58" s="1611">
        <v>0</v>
      </c>
      <c r="AA58" s="1613">
        <v>0</v>
      </c>
      <c r="AB58" s="1614"/>
    </row>
    <row r="59" spans="1:28" s="1615" customFormat="1" ht="12.75" customHeight="1">
      <c r="A59" s="1599"/>
      <c r="B59" s="1599"/>
      <c r="C59" s="1601"/>
      <c r="D59" s="1618"/>
      <c r="E59" s="1601"/>
      <c r="F59" s="1602"/>
      <c r="G59" s="1603"/>
      <c r="H59" s="1603"/>
      <c r="I59" s="1604"/>
      <c r="J59" s="1605">
        <v>0</v>
      </c>
      <c r="K59" s="1604"/>
      <c r="L59" s="1605">
        <v>0</v>
      </c>
      <c r="M59" s="1606">
        <v>0</v>
      </c>
      <c r="N59" s="1603"/>
      <c r="O59" s="1607"/>
      <c r="P59" s="1608"/>
      <c r="Q59" s="1609"/>
      <c r="R59" s="1609"/>
      <c r="S59" s="1609"/>
      <c r="T59" s="1609"/>
      <c r="U59" s="1610">
        <f t="shared" si="5"/>
        <v>0</v>
      </c>
      <c r="V59" s="1610">
        <f t="shared" si="6"/>
        <v>0</v>
      </c>
      <c r="W59" s="1604"/>
      <c r="X59" s="1611">
        <v>0</v>
      </c>
      <c r="Y59" s="1612"/>
      <c r="Z59" s="1611">
        <v>0</v>
      </c>
      <c r="AA59" s="1613">
        <v>0</v>
      </c>
      <c r="AB59" s="1614"/>
    </row>
    <row r="60" spans="1:28" s="1615" customFormat="1" ht="12.75" customHeight="1">
      <c r="A60" s="1599"/>
      <c r="B60" s="1599"/>
      <c r="C60" s="1601"/>
      <c r="D60" s="1618"/>
      <c r="E60" s="1601"/>
      <c r="F60" s="1602"/>
      <c r="G60" s="1603"/>
      <c r="H60" s="1603"/>
      <c r="I60" s="1604"/>
      <c r="J60" s="1605">
        <v>0</v>
      </c>
      <c r="K60" s="1604"/>
      <c r="L60" s="1605">
        <v>0</v>
      </c>
      <c r="M60" s="1606">
        <v>0</v>
      </c>
      <c r="N60" s="1603"/>
      <c r="O60" s="1607"/>
      <c r="P60" s="1608"/>
      <c r="Q60" s="1609"/>
      <c r="R60" s="1609"/>
      <c r="S60" s="1609"/>
      <c r="T60" s="1609"/>
      <c r="U60" s="1610">
        <f t="shared" si="5"/>
        <v>0</v>
      </c>
      <c r="V60" s="1610">
        <f t="shared" si="6"/>
        <v>0</v>
      </c>
      <c r="W60" s="1604"/>
      <c r="X60" s="1611">
        <v>0</v>
      </c>
      <c r="Y60" s="1612"/>
      <c r="Z60" s="1611">
        <v>0</v>
      </c>
      <c r="AA60" s="1613">
        <v>0</v>
      </c>
      <c r="AB60" s="1614"/>
    </row>
    <row r="61" spans="1:28" s="1615" customFormat="1" ht="12.75" customHeight="1">
      <c r="A61" s="1599"/>
      <c r="B61" s="1599"/>
      <c r="C61" s="1601"/>
      <c r="D61" s="1618"/>
      <c r="E61" s="1601"/>
      <c r="F61" s="1602"/>
      <c r="G61" s="1603"/>
      <c r="H61" s="1603"/>
      <c r="I61" s="1604"/>
      <c r="J61" s="1605">
        <v>0</v>
      </c>
      <c r="K61" s="1604"/>
      <c r="L61" s="1605">
        <v>0</v>
      </c>
      <c r="M61" s="1606">
        <v>0</v>
      </c>
      <c r="N61" s="1603"/>
      <c r="O61" s="1607"/>
      <c r="P61" s="1608"/>
      <c r="Q61" s="1609"/>
      <c r="R61" s="1609"/>
      <c r="S61" s="1609"/>
      <c r="T61" s="1609"/>
      <c r="U61" s="1610">
        <f t="shared" si="5"/>
        <v>0</v>
      </c>
      <c r="V61" s="1610">
        <f t="shared" si="6"/>
        <v>0</v>
      </c>
      <c r="W61" s="1604"/>
      <c r="X61" s="1611">
        <v>0</v>
      </c>
      <c r="Y61" s="1612"/>
      <c r="Z61" s="1611">
        <v>0</v>
      </c>
      <c r="AA61" s="1613">
        <v>0</v>
      </c>
      <c r="AB61" s="1614"/>
    </row>
    <row r="62" spans="1:28" s="1615" customFormat="1" ht="12.75" customHeight="1">
      <c r="A62" s="1599"/>
      <c r="B62" s="1599"/>
      <c r="C62" s="1601"/>
      <c r="D62" s="1618"/>
      <c r="E62" s="1601"/>
      <c r="F62" s="1602"/>
      <c r="G62" s="1603"/>
      <c r="H62" s="1603"/>
      <c r="I62" s="1604"/>
      <c r="J62" s="1605">
        <v>0</v>
      </c>
      <c r="K62" s="1604"/>
      <c r="L62" s="1605">
        <v>0</v>
      </c>
      <c r="M62" s="1606">
        <v>0</v>
      </c>
      <c r="N62" s="1603"/>
      <c r="O62" s="1607"/>
      <c r="P62" s="1608"/>
      <c r="Q62" s="1609"/>
      <c r="R62" s="1609"/>
      <c r="S62" s="1609"/>
      <c r="T62" s="1609"/>
      <c r="U62" s="1610">
        <f t="shared" si="5"/>
        <v>0</v>
      </c>
      <c r="V62" s="1610">
        <f t="shared" si="6"/>
        <v>0</v>
      </c>
      <c r="W62" s="1604"/>
      <c r="X62" s="1611">
        <v>0</v>
      </c>
      <c r="Y62" s="1612"/>
      <c r="Z62" s="1611">
        <v>0</v>
      </c>
      <c r="AA62" s="1613">
        <v>0</v>
      </c>
      <c r="AB62" s="1614"/>
    </row>
    <row r="63" spans="1:28" s="1615" customFormat="1" ht="12.75" customHeight="1">
      <c r="A63" s="1599"/>
      <c r="B63" s="1599"/>
      <c r="C63" s="1601"/>
      <c r="D63" s="1618"/>
      <c r="E63" s="1601"/>
      <c r="F63" s="1602"/>
      <c r="G63" s="1603"/>
      <c r="H63" s="1603"/>
      <c r="I63" s="1604"/>
      <c r="J63" s="1605">
        <v>0</v>
      </c>
      <c r="K63" s="1604"/>
      <c r="L63" s="1605">
        <v>0</v>
      </c>
      <c r="M63" s="1606">
        <v>0</v>
      </c>
      <c r="N63" s="1603"/>
      <c r="O63" s="1607"/>
      <c r="P63" s="1608"/>
      <c r="Q63" s="1609"/>
      <c r="R63" s="1609"/>
      <c r="S63" s="1609"/>
      <c r="T63" s="1609"/>
      <c r="U63" s="1610">
        <f t="shared" si="5"/>
        <v>0</v>
      </c>
      <c r="V63" s="1610">
        <f t="shared" si="6"/>
        <v>0</v>
      </c>
      <c r="W63" s="1604"/>
      <c r="X63" s="1611">
        <v>0</v>
      </c>
      <c r="Y63" s="1612"/>
      <c r="Z63" s="1611">
        <v>0</v>
      </c>
      <c r="AA63" s="1613">
        <v>0</v>
      </c>
      <c r="AB63" s="1614"/>
    </row>
    <row r="64" spans="1:28" s="1615" customFormat="1" ht="12.75" customHeight="1">
      <c r="A64" s="1599"/>
      <c r="B64" s="1599"/>
      <c r="C64" s="1601"/>
      <c r="D64" s="1618"/>
      <c r="E64" s="1601"/>
      <c r="F64" s="1602"/>
      <c r="G64" s="1603"/>
      <c r="H64" s="1603"/>
      <c r="I64" s="1604"/>
      <c r="J64" s="1605">
        <v>0</v>
      </c>
      <c r="K64" s="1604"/>
      <c r="L64" s="1605">
        <v>0</v>
      </c>
      <c r="M64" s="1606">
        <v>0</v>
      </c>
      <c r="N64" s="1603"/>
      <c r="O64" s="1607"/>
      <c r="P64" s="1608"/>
      <c r="Q64" s="1609"/>
      <c r="R64" s="1609"/>
      <c r="S64" s="1609"/>
      <c r="T64" s="1609"/>
      <c r="U64" s="1610">
        <f t="shared" si="5"/>
        <v>0</v>
      </c>
      <c r="V64" s="1610">
        <f t="shared" si="6"/>
        <v>0</v>
      </c>
      <c r="W64" s="1604"/>
      <c r="X64" s="1611">
        <v>0</v>
      </c>
      <c r="Y64" s="1612"/>
      <c r="Z64" s="1611">
        <v>0</v>
      </c>
      <c r="AA64" s="1613">
        <v>0</v>
      </c>
      <c r="AB64" s="1614"/>
    </row>
    <row r="65" spans="1:28" s="1615" customFormat="1" ht="12.75" customHeight="1">
      <c r="A65" s="1599"/>
      <c r="B65" s="1599"/>
      <c r="C65" s="1601"/>
      <c r="D65" s="1618"/>
      <c r="E65" s="1601"/>
      <c r="F65" s="1602"/>
      <c r="G65" s="1603"/>
      <c r="H65" s="1603"/>
      <c r="I65" s="1604"/>
      <c r="J65" s="1605">
        <v>0</v>
      </c>
      <c r="K65" s="1604"/>
      <c r="L65" s="1605">
        <v>0</v>
      </c>
      <c r="M65" s="1606">
        <v>0</v>
      </c>
      <c r="N65" s="1603"/>
      <c r="O65" s="1607"/>
      <c r="P65" s="1608"/>
      <c r="Q65" s="1609"/>
      <c r="R65" s="1609"/>
      <c r="S65" s="1609"/>
      <c r="T65" s="1609"/>
      <c r="U65" s="1610">
        <f t="shared" si="5"/>
        <v>0</v>
      </c>
      <c r="V65" s="1610">
        <f t="shared" si="6"/>
        <v>0</v>
      </c>
      <c r="W65" s="1604"/>
      <c r="X65" s="1611">
        <v>0</v>
      </c>
      <c r="Y65" s="1612"/>
      <c r="Z65" s="1611">
        <v>0</v>
      </c>
      <c r="AA65" s="1613">
        <v>0</v>
      </c>
      <c r="AB65" s="1614"/>
    </row>
    <row r="66" spans="1:28" s="1615" customFormat="1" ht="12.75" customHeight="1">
      <c r="A66" s="1599"/>
      <c r="B66" s="1599"/>
      <c r="C66" s="1601"/>
      <c r="D66" s="1618"/>
      <c r="E66" s="1601"/>
      <c r="F66" s="1602"/>
      <c r="G66" s="1603"/>
      <c r="H66" s="1603"/>
      <c r="I66" s="1604"/>
      <c r="J66" s="1605">
        <v>0</v>
      </c>
      <c r="K66" s="1604"/>
      <c r="L66" s="1605">
        <v>0</v>
      </c>
      <c r="M66" s="1606">
        <v>0</v>
      </c>
      <c r="N66" s="1603"/>
      <c r="O66" s="1607"/>
      <c r="P66" s="1608"/>
      <c r="Q66" s="1609"/>
      <c r="R66" s="1609"/>
      <c r="S66" s="1609"/>
      <c r="T66" s="1609"/>
      <c r="U66" s="1610">
        <f t="shared" si="5"/>
        <v>0</v>
      </c>
      <c r="V66" s="1610">
        <f t="shared" si="6"/>
        <v>0</v>
      </c>
      <c r="W66" s="1604"/>
      <c r="X66" s="1611">
        <v>0</v>
      </c>
      <c r="Y66" s="1612"/>
      <c r="Z66" s="1611">
        <v>0</v>
      </c>
      <c r="AA66" s="1613">
        <v>0</v>
      </c>
      <c r="AB66" s="1614"/>
    </row>
    <row r="67" spans="1:28" s="1615" customFormat="1" ht="12.75" customHeight="1">
      <c r="A67" s="1599"/>
      <c r="B67" s="1599"/>
      <c r="C67" s="1601"/>
      <c r="D67" s="1618"/>
      <c r="E67" s="1601"/>
      <c r="F67" s="1602"/>
      <c r="G67" s="1603"/>
      <c r="H67" s="1603"/>
      <c r="I67" s="1604"/>
      <c r="J67" s="1605">
        <v>0</v>
      </c>
      <c r="K67" s="1604"/>
      <c r="L67" s="1605">
        <v>0</v>
      </c>
      <c r="M67" s="1606">
        <v>0</v>
      </c>
      <c r="N67" s="1603"/>
      <c r="O67" s="1607"/>
      <c r="P67" s="1608"/>
      <c r="Q67" s="1609"/>
      <c r="R67" s="1609"/>
      <c r="S67" s="1609"/>
      <c r="T67" s="1609"/>
      <c r="U67" s="1610">
        <f t="shared" si="5"/>
        <v>0</v>
      </c>
      <c r="V67" s="1610">
        <f t="shared" si="6"/>
        <v>0</v>
      </c>
      <c r="W67" s="1604"/>
      <c r="X67" s="1611">
        <v>0</v>
      </c>
      <c r="Y67" s="1612"/>
      <c r="Z67" s="1611">
        <v>0</v>
      </c>
      <c r="AA67" s="1613">
        <v>0</v>
      </c>
      <c r="AB67" s="1614"/>
    </row>
    <row r="68" spans="1:28" s="1615" customFormat="1" ht="12.75" customHeight="1">
      <c r="A68" s="1599"/>
      <c r="B68" s="1599"/>
      <c r="C68" s="1601"/>
      <c r="D68" s="1618"/>
      <c r="E68" s="1601"/>
      <c r="F68" s="1602"/>
      <c r="G68" s="1603"/>
      <c r="H68" s="1603"/>
      <c r="I68" s="1604"/>
      <c r="J68" s="1605">
        <v>0</v>
      </c>
      <c r="K68" s="1604"/>
      <c r="L68" s="1605">
        <v>0</v>
      </c>
      <c r="M68" s="1606">
        <v>0</v>
      </c>
      <c r="N68" s="1603"/>
      <c r="O68" s="1607"/>
      <c r="P68" s="1608"/>
      <c r="Q68" s="1609"/>
      <c r="R68" s="1609"/>
      <c r="S68" s="1609"/>
      <c r="T68" s="1609"/>
      <c r="U68" s="1610">
        <f t="shared" si="5"/>
        <v>0</v>
      </c>
      <c r="V68" s="1610">
        <f t="shared" si="6"/>
        <v>0</v>
      </c>
      <c r="W68" s="1604"/>
      <c r="X68" s="1611">
        <v>0</v>
      </c>
      <c r="Y68" s="1612"/>
      <c r="Z68" s="1611">
        <v>0</v>
      </c>
      <c r="AA68" s="1613">
        <v>0</v>
      </c>
      <c r="AB68" s="1614"/>
    </row>
    <row r="69" spans="1:28" s="1615" customFormat="1" ht="12.75" customHeight="1">
      <c r="A69" s="1599"/>
      <c r="B69" s="1599"/>
      <c r="C69" s="1601"/>
      <c r="D69" s="1618"/>
      <c r="E69" s="1601"/>
      <c r="F69" s="1602"/>
      <c r="G69" s="1603"/>
      <c r="H69" s="1603"/>
      <c r="I69" s="1604"/>
      <c r="J69" s="1605">
        <v>0</v>
      </c>
      <c r="K69" s="1604"/>
      <c r="L69" s="1605">
        <v>0</v>
      </c>
      <c r="M69" s="1606">
        <v>0</v>
      </c>
      <c r="N69" s="1603"/>
      <c r="O69" s="1607"/>
      <c r="P69" s="1608"/>
      <c r="Q69" s="1609"/>
      <c r="R69" s="1609"/>
      <c r="S69" s="1609"/>
      <c r="T69" s="1609"/>
      <c r="U69" s="1610">
        <f t="shared" si="5"/>
        <v>0</v>
      </c>
      <c r="V69" s="1610">
        <f t="shared" si="6"/>
        <v>0</v>
      </c>
      <c r="W69" s="1604"/>
      <c r="X69" s="1611">
        <v>0</v>
      </c>
      <c r="Y69" s="1612"/>
      <c r="Z69" s="1611">
        <v>0</v>
      </c>
      <c r="AA69" s="1613">
        <v>0</v>
      </c>
      <c r="AB69" s="1614"/>
    </row>
    <row r="70" spans="1:28" s="1615" customFormat="1" ht="12.75" customHeight="1">
      <c r="A70" s="1599"/>
      <c r="B70" s="1599"/>
      <c r="C70" s="1601"/>
      <c r="D70" s="1618"/>
      <c r="E70" s="1601"/>
      <c r="F70" s="1602"/>
      <c r="G70" s="1603"/>
      <c r="H70" s="1603"/>
      <c r="I70" s="1604"/>
      <c r="J70" s="1605">
        <v>0</v>
      </c>
      <c r="K70" s="1604"/>
      <c r="L70" s="1605">
        <v>0</v>
      </c>
      <c r="M70" s="1606">
        <v>0</v>
      </c>
      <c r="N70" s="1603"/>
      <c r="O70" s="1607"/>
      <c r="P70" s="1608"/>
      <c r="Q70" s="1609"/>
      <c r="R70" s="1609"/>
      <c r="S70" s="1609"/>
      <c r="T70" s="1609"/>
      <c r="U70" s="1610">
        <f t="shared" si="5"/>
        <v>0</v>
      </c>
      <c r="V70" s="1610">
        <f t="shared" si="6"/>
        <v>0</v>
      </c>
      <c r="W70" s="1604"/>
      <c r="X70" s="1611">
        <v>0</v>
      </c>
      <c r="Y70" s="1612"/>
      <c r="Z70" s="1611">
        <v>0</v>
      </c>
      <c r="AA70" s="1613">
        <v>0</v>
      </c>
      <c r="AB70" s="1614"/>
    </row>
    <row r="71" spans="1:28" s="1615" customFormat="1" ht="12.75" customHeight="1">
      <c r="A71" s="1599"/>
      <c r="B71" s="1599"/>
      <c r="C71" s="1601"/>
      <c r="D71" s="1618"/>
      <c r="E71" s="1601"/>
      <c r="F71" s="1602"/>
      <c r="G71" s="1603"/>
      <c r="H71" s="1603"/>
      <c r="I71" s="1604"/>
      <c r="J71" s="1605">
        <v>0</v>
      </c>
      <c r="K71" s="1604"/>
      <c r="L71" s="1605">
        <v>0</v>
      </c>
      <c r="M71" s="1606">
        <v>0</v>
      </c>
      <c r="N71" s="1603"/>
      <c r="O71" s="1607"/>
      <c r="P71" s="1608"/>
      <c r="Q71" s="1609"/>
      <c r="R71" s="1609"/>
      <c r="S71" s="1609"/>
      <c r="T71" s="1609"/>
      <c r="U71" s="1610">
        <f t="shared" si="5"/>
        <v>0</v>
      </c>
      <c r="V71" s="1610">
        <f t="shared" si="6"/>
        <v>0</v>
      </c>
      <c r="W71" s="1604"/>
      <c r="X71" s="1611">
        <v>0</v>
      </c>
      <c r="Y71" s="1612"/>
      <c r="Z71" s="1611">
        <v>0</v>
      </c>
      <c r="AA71" s="1613">
        <v>0</v>
      </c>
      <c r="AB71" s="1614"/>
    </row>
    <row r="72" spans="1:28" s="1615" customFormat="1" ht="12.75" customHeight="1">
      <c r="A72" s="1599"/>
      <c r="B72" s="1599"/>
      <c r="C72" s="1601"/>
      <c r="D72" s="1618"/>
      <c r="E72" s="1601"/>
      <c r="F72" s="1602"/>
      <c r="G72" s="1603"/>
      <c r="H72" s="1603"/>
      <c r="I72" s="1604"/>
      <c r="J72" s="1605">
        <v>0</v>
      </c>
      <c r="K72" s="1604"/>
      <c r="L72" s="1605">
        <v>0</v>
      </c>
      <c r="M72" s="1606">
        <v>0</v>
      </c>
      <c r="N72" s="1603"/>
      <c r="O72" s="1607"/>
      <c r="P72" s="1608"/>
      <c r="Q72" s="1609"/>
      <c r="R72" s="1609"/>
      <c r="S72" s="1609"/>
      <c r="T72" s="1609"/>
      <c r="U72" s="1610">
        <f t="shared" si="5"/>
        <v>0</v>
      </c>
      <c r="V72" s="1610">
        <f t="shared" si="6"/>
        <v>0</v>
      </c>
      <c r="W72" s="1604"/>
      <c r="X72" s="1611">
        <v>0</v>
      </c>
      <c r="Y72" s="1612"/>
      <c r="Z72" s="1611">
        <v>0</v>
      </c>
      <c r="AA72" s="1613">
        <v>0</v>
      </c>
      <c r="AB72" s="1614"/>
    </row>
    <row r="73" spans="1:28" s="1615" customFormat="1" ht="12.75" customHeight="1">
      <c r="A73" s="1599"/>
      <c r="B73" s="1599"/>
      <c r="C73" s="1601"/>
      <c r="D73" s="1618"/>
      <c r="E73" s="1601"/>
      <c r="F73" s="1602"/>
      <c r="G73" s="1603"/>
      <c r="H73" s="1603"/>
      <c r="I73" s="1604"/>
      <c r="J73" s="1605">
        <v>0</v>
      </c>
      <c r="K73" s="1604"/>
      <c r="L73" s="1605">
        <v>0</v>
      </c>
      <c r="M73" s="1606">
        <v>0</v>
      </c>
      <c r="N73" s="1603"/>
      <c r="O73" s="1607"/>
      <c r="P73" s="1608"/>
      <c r="Q73" s="1609"/>
      <c r="R73" s="1609"/>
      <c r="S73" s="1609"/>
      <c r="T73" s="1609"/>
      <c r="U73" s="1610">
        <f t="shared" si="5"/>
        <v>0</v>
      </c>
      <c r="V73" s="1610">
        <f t="shared" si="6"/>
        <v>0</v>
      </c>
      <c r="W73" s="1604"/>
      <c r="X73" s="1611">
        <v>0</v>
      </c>
      <c r="Y73" s="1612"/>
      <c r="Z73" s="1611">
        <v>0</v>
      </c>
      <c r="AA73" s="1613">
        <v>0</v>
      </c>
      <c r="AB73" s="1614"/>
    </row>
    <row r="74" spans="1:28" s="1615" customFormat="1" ht="12.75" customHeight="1">
      <c r="A74" s="1599"/>
      <c r="B74" s="1599"/>
      <c r="C74" s="1601"/>
      <c r="D74" s="1618"/>
      <c r="E74" s="1601"/>
      <c r="F74" s="1602"/>
      <c r="G74" s="1603"/>
      <c r="H74" s="1603"/>
      <c r="I74" s="1604"/>
      <c r="J74" s="1605">
        <v>0</v>
      </c>
      <c r="K74" s="1604"/>
      <c r="L74" s="1605">
        <v>0</v>
      </c>
      <c r="M74" s="1606">
        <v>0</v>
      </c>
      <c r="N74" s="1603"/>
      <c r="O74" s="1607"/>
      <c r="P74" s="1608"/>
      <c r="Q74" s="1609"/>
      <c r="R74" s="1609"/>
      <c r="S74" s="1609"/>
      <c r="T74" s="1609"/>
      <c r="U74" s="1610">
        <f t="shared" si="5"/>
        <v>0</v>
      </c>
      <c r="V74" s="1610">
        <f t="shared" si="6"/>
        <v>0</v>
      </c>
      <c r="W74" s="1604"/>
      <c r="X74" s="1611">
        <v>0</v>
      </c>
      <c r="Y74" s="1612"/>
      <c r="Z74" s="1611">
        <v>0</v>
      </c>
      <c r="AA74" s="1613">
        <v>0</v>
      </c>
      <c r="AB74" s="1614"/>
    </row>
    <row r="75" spans="1:28" s="1615" customFormat="1" ht="12.75" customHeight="1">
      <c r="A75" s="1599"/>
      <c r="B75" s="1599"/>
      <c r="C75" s="1601"/>
      <c r="D75" s="1618"/>
      <c r="E75" s="1601"/>
      <c r="F75" s="1602"/>
      <c r="G75" s="1603"/>
      <c r="H75" s="1603"/>
      <c r="I75" s="1604"/>
      <c r="J75" s="1605">
        <v>0</v>
      </c>
      <c r="K75" s="1604"/>
      <c r="L75" s="1605">
        <v>0</v>
      </c>
      <c r="M75" s="1606">
        <v>0</v>
      </c>
      <c r="N75" s="1603"/>
      <c r="O75" s="1607"/>
      <c r="P75" s="1608"/>
      <c r="Q75" s="1609"/>
      <c r="R75" s="1609"/>
      <c r="S75" s="1609"/>
      <c r="T75" s="1609"/>
      <c r="U75" s="1610">
        <f t="shared" si="5"/>
        <v>0</v>
      </c>
      <c r="V75" s="1610">
        <f t="shared" si="6"/>
        <v>0</v>
      </c>
      <c r="W75" s="1604"/>
      <c r="X75" s="1611">
        <v>0</v>
      </c>
      <c r="Y75" s="1612"/>
      <c r="Z75" s="1611">
        <v>0</v>
      </c>
      <c r="AA75" s="1613">
        <v>0</v>
      </c>
      <c r="AB75" s="1614"/>
    </row>
    <row r="76" spans="1:28" s="1615" customFormat="1" ht="12.75" customHeight="1">
      <c r="A76" s="1599"/>
      <c r="B76" s="1599"/>
      <c r="C76" s="1601"/>
      <c r="D76" s="1618"/>
      <c r="E76" s="1601"/>
      <c r="F76" s="1602"/>
      <c r="G76" s="1603"/>
      <c r="H76" s="1603"/>
      <c r="I76" s="1604"/>
      <c r="J76" s="1605">
        <v>0</v>
      </c>
      <c r="K76" s="1604"/>
      <c r="L76" s="1605">
        <v>0</v>
      </c>
      <c r="M76" s="1606">
        <v>0</v>
      </c>
      <c r="N76" s="1603"/>
      <c r="O76" s="1607"/>
      <c r="P76" s="1608"/>
      <c r="Q76" s="1609"/>
      <c r="R76" s="1609"/>
      <c r="S76" s="1609"/>
      <c r="T76" s="1609"/>
      <c r="U76" s="1610">
        <f t="shared" si="5"/>
        <v>0</v>
      </c>
      <c r="V76" s="1610">
        <f t="shared" si="6"/>
        <v>0</v>
      </c>
      <c r="W76" s="1604"/>
      <c r="X76" s="1611">
        <v>0</v>
      </c>
      <c r="Y76" s="1612"/>
      <c r="Z76" s="1611">
        <v>0</v>
      </c>
      <c r="AA76" s="1613">
        <v>0</v>
      </c>
      <c r="AB76" s="1614"/>
    </row>
    <row r="77" spans="1:28" s="1615" customFormat="1" ht="12.75" customHeight="1">
      <c r="A77" s="1599"/>
      <c r="B77" s="1599"/>
      <c r="C77" s="1601"/>
      <c r="D77" s="1618"/>
      <c r="E77" s="1601"/>
      <c r="F77" s="1602"/>
      <c r="G77" s="1603"/>
      <c r="H77" s="1603"/>
      <c r="I77" s="1604"/>
      <c r="J77" s="1605">
        <v>0</v>
      </c>
      <c r="K77" s="1604"/>
      <c r="L77" s="1605">
        <v>0</v>
      </c>
      <c r="M77" s="1606">
        <v>0</v>
      </c>
      <c r="N77" s="1603"/>
      <c r="O77" s="1607"/>
      <c r="P77" s="1608"/>
      <c r="Q77" s="1609"/>
      <c r="R77" s="1609"/>
      <c r="S77" s="1609"/>
      <c r="T77" s="1609"/>
      <c r="U77" s="1610">
        <f t="shared" ref="U77:U140" si="7">IF((S77+T77)=0,0,((S77+T77)/(Q77+R77)))</f>
        <v>0</v>
      </c>
      <c r="V77" s="1610">
        <f t="shared" ref="V77:V140" si="8">IF(U77&gt;=100%,100%,U77)</f>
        <v>0</v>
      </c>
      <c r="W77" s="1604"/>
      <c r="X77" s="1611">
        <v>0</v>
      </c>
      <c r="Y77" s="1612"/>
      <c r="Z77" s="1611">
        <v>0</v>
      </c>
      <c r="AA77" s="1613">
        <v>0</v>
      </c>
      <c r="AB77" s="1614"/>
    </row>
    <row r="78" spans="1:28" s="1615" customFormat="1" ht="12.75" customHeight="1">
      <c r="A78" s="1599"/>
      <c r="B78" s="1599"/>
      <c r="C78" s="1601"/>
      <c r="D78" s="1618"/>
      <c r="E78" s="1601"/>
      <c r="F78" s="1602"/>
      <c r="G78" s="1603"/>
      <c r="H78" s="1603"/>
      <c r="I78" s="1604"/>
      <c r="J78" s="1605">
        <v>0</v>
      </c>
      <c r="K78" s="1604"/>
      <c r="L78" s="1605">
        <v>0</v>
      </c>
      <c r="M78" s="1606">
        <v>0</v>
      </c>
      <c r="N78" s="1603"/>
      <c r="O78" s="1607"/>
      <c r="P78" s="1608"/>
      <c r="Q78" s="1609"/>
      <c r="R78" s="1609"/>
      <c r="S78" s="1609"/>
      <c r="T78" s="1609"/>
      <c r="U78" s="1610">
        <f t="shared" si="7"/>
        <v>0</v>
      </c>
      <c r="V78" s="1610">
        <f t="shared" si="8"/>
        <v>0</v>
      </c>
      <c r="W78" s="1604"/>
      <c r="X78" s="1611">
        <v>0</v>
      </c>
      <c r="Y78" s="1612"/>
      <c r="Z78" s="1611">
        <v>0</v>
      </c>
      <c r="AA78" s="1613">
        <v>0</v>
      </c>
      <c r="AB78" s="1614"/>
    </row>
    <row r="79" spans="1:28" s="1615" customFormat="1" ht="12.75" customHeight="1">
      <c r="A79" s="1599"/>
      <c r="B79" s="1599"/>
      <c r="C79" s="1601"/>
      <c r="D79" s="1618"/>
      <c r="E79" s="1601"/>
      <c r="F79" s="1602"/>
      <c r="G79" s="1603"/>
      <c r="H79" s="1603"/>
      <c r="I79" s="1604"/>
      <c r="J79" s="1605">
        <v>0</v>
      </c>
      <c r="K79" s="1604"/>
      <c r="L79" s="1605">
        <v>0</v>
      </c>
      <c r="M79" s="1606">
        <v>0</v>
      </c>
      <c r="N79" s="1603"/>
      <c r="O79" s="1607"/>
      <c r="P79" s="1608"/>
      <c r="Q79" s="1609"/>
      <c r="R79" s="1609"/>
      <c r="S79" s="1609"/>
      <c r="T79" s="1609"/>
      <c r="U79" s="1610">
        <f t="shared" si="7"/>
        <v>0</v>
      </c>
      <c r="V79" s="1610">
        <f t="shared" si="8"/>
        <v>0</v>
      </c>
      <c r="W79" s="1604"/>
      <c r="X79" s="1611">
        <v>0</v>
      </c>
      <c r="Y79" s="1612"/>
      <c r="Z79" s="1611">
        <v>0</v>
      </c>
      <c r="AA79" s="1613">
        <v>0</v>
      </c>
      <c r="AB79" s="1614"/>
    </row>
    <row r="80" spans="1:28" s="1615" customFormat="1" ht="12.75" customHeight="1">
      <c r="A80" s="1599"/>
      <c r="B80" s="1599"/>
      <c r="C80" s="1601"/>
      <c r="D80" s="1618"/>
      <c r="E80" s="1601"/>
      <c r="F80" s="1602"/>
      <c r="G80" s="1603"/>
      <c r="H80" s="1603"/>
      <c r="I80" s="1604"/>
      <c r="J80" s="1605">
        <v>0</v>
      </c>
      <c r="K80" s="1604"/>
      <c r="L80" s="1605">
        <v>0</v>
      </c>
      <c r="M80" s="1606">
        <v>0</v>
      </c>
      <c r="N80" s="1603"/>
      <c r="O80" s="1607"/>
      <c r="P80" s="1608"/>
      <c r="Q80" s="1609"/>
      <c r="R80" s="1609"/>
      <c r="S80" s="1609"/>
      <c r="T80" s="1609"/>
      <c r="U80" s="1610">
        <f t="shared" si="7"/>
        <v>0</v>
      </c>
      <c r="V80" s="1610">
        <f t="shared" si="8"/>
        <v>0</v>
      </c>
      <c r="W80" s="1604"/>
      <c r="X80" s="1611">
        <v>0</v>
      </c>
      <c r="Y80" s="1612"/>
      <c r="Z80" s="1611">
        <v>0</v>
      </c>
      <c r="AA80" s="1613">
        <v>0</v>
      </c>
      <c r="AB80" s="1614"/>
    </row>
    <row r="81" spans="1:28" s="1615" customFormat="1" ht="12.75" customHeight="1">
      <c r="A81" s="1599"/>
      <c r="B81" s="1599"/>
      <c r="C81" s="1601"/>
      <c r="D81" s="1618"/>
      <c r="E81" s="1601"/>
      <c r="F81" s="1602"/>
      <c r="G81" s="1603"/>
      <c r="H81" s="1603"/>
      <c r="I81" s="1604"/>
      <c r="J81" s="1605">
        <v>0</v>
      </c>
      <c r="K81" s="1604"/>
      <c r="L81" s="1605">
        <v>0</v>
      </c>
      <c r="M81" s="1606">
        <v>0</v>
      </c>
      <c r="N81" s="1603"/>
      <c r="O81" s="1607"/>
      <c r="P81" s="1608"/>
      <c r="Q81" s="1609"/>
      <c r="R81" s="1609"/>
      <c r="S81" s="1609"/>
      <c r="T81" s="1609"/>
      <c r="U81" s="1610">
        <f t="shared" si="7"/>
        <v>0</v>
      </c>
      <c r="V81" s="1610">
        <f t="shared" si="8"/>
        <v>0</v>
      </c>
      <c r="W81" s="1604"/>
      <c r="X81" s="1611">
        <v>0</v>
      </c>
      <c r="Y81" s="1612"/>
      <c r="Z81" s="1611">
        <v>0</v>
      </c>
      <c r="AA81" s="1613">
        <v>0</v>
      </c>
      <c r="AB81" s="1614"/>
    </row>
    <row r="82" spans="1:28" s="1615" customFormat="1" ht="12.75" customHeight="1">
      <c r="A82" s="1599"/>
      <c r="B82" s="1599"/>
      <c r="C82" s="1601"/>
      <c r="D82" s="1618"/>
      <c r="E82" s="1601"/>
      <c r="F82" s="1602"/>
      <c r="G82" s="1603"/>
      <c r="H82" s="1603"/>
      <c r="I82" s="1604"/>
      <c r="J82" s="1605">
        <v>0</v>
      </c>
      <c r="K82" s="1604"/>
      <c r="L82" s="1605">
        <v>0</v>
      </c>
      <c r="M82" s="1606">
        <v>0</v>
      </c>
      <c r="N82" s="1603"/>
      <c r="O82" s="1607"/>
      <c r="P82" s="1608"/>
      <c r="Q82" s="1609"/>
      <c r="R82" s="1609"/>
      <c r="S82" s="1609"/>
      <c r="T82" s="1609"/>
      <c r="U82" s="1610">
        <f t="shared" si="7"/>
        <v>0</v>
      </c>
      <c r="V82" s="1610">
        <f t="shared" si="8"/>
        <v>0</v>
      </c>
      <c r="W82" s="1604"/>
      <c r="X82" s="1611">
        <v>0</v>
      </c>
      <c r="Y82" s="1612"/>
      <c r="Z82" s="1611">
        <v>0</v>
      </c>
      <c r="AA82" s="1613">
        <v>0</v>
      </c>
      <c r="AB82" s="1614"/>
    </row>
    <row r="83" spans="1:28" s="1615" customFormat="1" ht="12.75" customHeight="1">
      <c r="A83" s="1599"/>
      <c r="B83" s="1599"/>
      <c r="C83" s="1601"/>
      <c r="D83" s="1618"/>
      <c r="E83" s="1601"/>
      <c r="F83" s="1602"/>
      <c r="G83" s="1603"/>
      <c r="H83" s="1603"/>
      <c r="I83" s="1604"/>
      <c r="J83" s="1605">
        <v>0</v>
      </c>
      <c r="K83" s="1604"/>
      <c r="L83" s="1605">
        <v>0</v>
      </c>
      <c r="M83" s="1606">
        <v>0</v>
      </c>
      <c r="N83" s="1603"/>
      <c r="O83" s="1607"/>
      <c r="P83" s="1608"/>
      <c r="Q83" s="1609"/>
      <c r="R83" s="1609"/>
      <c r="S83" s="1609"/>
      <c r="T83" s="1609"/>
      <c r="U83" s="1610">
        <f t="shared" si="7"/>
        <v>0</v>
      </c>
      <c r="V83" s="1610">
        <f t="shared" si="8"/>
        <v>0</v>
      </c>
      <c r="W83" s="1604"/>
      <c r="X83" s="1611">
        <v>0</v>
      </c>
      <c r="Y83" s="1612"/>
      <c r="Z83" s="1611">
        <v>0</v>
      </c>
      <c r="AA83" s="1613">
        <v>0</v>
      </c>
      <c r="AB83" s="1614"/>
    </row>
    <row r="84" spans="1:28" s="1615" customFormat="1" ht="12.75" customHeight="1">
      <c r="A84" s="1599"/>
      <c r="B84" s="1599"/>
      <c r="C84" s="1601"/>
      <c r="D84" s="1618"/>
      <c r="E84" s="1601"/>
      <c r="F84" s="1602"/>
      <c r="G84" s="1603"/>
      <c r="H84" s="1603"/>
      <c r="I84" s="1604"/>
      <c r="J84" s="1605">
        <v>0</v>
      </c>
      <c r="K84" s="1604"/>
      <c r="L84" s="1605">
        <v>0</v>
      </c>
      <c r="M84" s="1606">
        <v>0</v>
      </c>
      <c r="N84" s="1603"/>
      <c r="O84" s="1607"/>
      <c r="P84" s="1608"/>
      <c r="Q84" s="1609"/>
      <c r="R84" s="1609"/>
      <c r="S84" s="1609"/>
      <c r="T84" s="1609"/>
      <c r="U84" s="1610">
        <f t="shared" si="7"/>
        <v>0</v>
      </c>
      <c r="V84" s="1610">
        <f t="shared" si="8"/>
        <v>0</v>
      </c>
      <c r="W84" s="1604"/>
      <c r="X84" s="1611">
        <v>0</v>
      </c>
      <c r="Y84" s="1612"/>
      <c r="Z84" s="1611">
        <v>0</v>
      </c>
      <c r="AA84" s="1613">
        <v>0</v>
      </c>
      <c r="AB84" s="1614"/>
    </row>
    <row r="85" spans="1:28" s="1615" customFormat="1" ht="12.75" customHeight="1">
      <c r="A85" s="1599"/>
      <c r="B85" s="1599"/>
      <c r="C85" s="1601"/>
      <c r="D85" s="1618"/>
      <c r="E85" s="1601"/>
      <c r="F85" s="1602"/>
      <c r="G85" s="1603"/>
      <c r="H85" s="1603"/>
      <c r="I85" s="1604"/>
      <c r="J85" s="1605">
        <v>0</v>
      </c>
      <c r="K85" s="1604"/>
      <c r="L85" s="1605">
        <v>0</v>
      </c>
      <c r="M85" s="1606">
        <v>0</v>
      </c>
      <c r="N85" s="1603"/>
      <c r="O85" s="1607"/>
      <c r="P85" s="1608"/>
      <c r="Q85" s="1609"/>
      <c r="R85" s="1609"/>
      <c r="S85" s="1609"/>
      <c r="T85" s="1609"/>
      <c r="U85" s="1610">
        <f t="shared" si="7"/>
        <v>0</v>
      </c>
      <c r="V85" s="1610">
        <f t="shared" si="8"/>
        <v>0</v>
      </c>
      <c r="W85" s="1604"/>
      <c r="X85" s="1611">
        <v>0</v>
      </c>
      <c r="Y85" s="1612"/>
      <c r="Z85" s="1611">
        <v>0</v>
      </c>
      <c r="AA85" s="1613">
        <v>0</v>
      </c>
      <c r="AB85" s="1614"/>
    </row>
    <row r="86" spans="1:28" s="1615" customFormat="1" ht="12.75" customHeight="1">
      <c r="A86" s="1599"/>
      <c r="B86" s="1599"/>
      <c r="C86" s="1601"/>
      <c r="D86" s="1618"/>
      <c r="E86" s="1601"/>
      <c r="F86" s="1602"/>
      <c r="G86" s="1603"/>
      <c r="H86" s="1603"/>
      <c r="I86" s="1604"/>
      <c r="J86" s="1605">
        <v>0</v>
      </c>
      <c r="K86" s="1604"/>
      <c r="L86" s="1605">
        <v>0</v>
      </c>
      <c r="M86" s="1606">
        <v>0</v>
      </c>
      <c r="N86" s="1603"/>
      <c r="O86" s="1607"/>
      <c r="P86" s="1608"/>
      <c r="Q86" s="1609"/>
      <c r="R86" s="1609"/>
      <c r="S86" s="1609"/>
      <c r="T86" s="1609"/>
      <c r="U86" s="1610">
        <f t="shared" si="7"/>
        <v>0</v>
      </c>
      <c r="V86" s="1610">
        <f t="shared" si="8"/>
        <v>0</v>
      </c>
      <c r="W86" s="1604"/>
      <c r="X86" s="1611">
        <v>0</v>
      </c>
      <c r="Y86" s="1612"/>
      <c r="Z86" s="1611">
        <v>0</v>
      </c>
      <c r="AA86" s="1613">
        <v>0</v>
      </c>
      <c r="AB86" s="1614"/>
    </row>
    <row r="87" spans="1:28" s="1615" customFormat="1" ht="12.75" customHeight="1">
      <c r="A87" s="1599"/>
      <c r="B87" s="1599"/>
      <c r="C87" s="1601"/>
      <c r="D87" s="1618"/>
      <c r="E87" s="1601"/>
      <c r="F87" s="1602"/>
      <c r="G87" s="1603"/>
      <c r="H87" s="1603"/>
      <c r="I87" s="1604"/>
      <c r="J87" s="1605">
        <v>0</v>
      </c>
      <c r="K87" s="1604"/>
      <c r="L87" s="1605">
        <v>0</v>
      </c>
      <c r="M87" s="1606">
        <v>0</v>
      </c>
      <c r="N87" s="1603"/>
      <c r="O87" s="1607"/>
      <c r="P87" s="1608"/>
      <c r="Q87" s="1609"/>
      <c r="R87" s="1609"/>
      <c r="S87" s="1609"/>
      <c r="T87" s="1609"/>
      <c r="U87" s="1610">
        <f t="shared" si="7"/>
        <v>0</v>
      </c>
      <c r="V87" s="1610">
        <f t="shared" si="8"/>
        <v>0</v>
      </c>
      <c r="W87" s="1604"/>
      <c r="X87" s="1611">
        <v>0</v>
      </c>
      <c r="Y87" s="1612"/>
      <c r="Z87" s="1611">
        <v>0</v>
      </c>
      <c r="AA87" s="1613">
        <v>0</v>
      </c>
      <c r="AB87" s="1614"/>
    </row>
    <row r="88" spans="1:28" s="1615" customFormat="1" ht="12.75" customHeight="1">
      <c r="A88" s="1599"/>
      <c r="B88" s="1599"/>
      <c r="C88" s="1601"/>
      <c r="D88" s="1618"/>
      <c r="E88" s="1601"/>
      <c r="F88" s="1602"/>
      <c r="G88" s="1603"/>
      <c r="H88" s="1603"/>
      <c r="I88" s="1604"/>
      <c r="J88" s="1605">
        <v>0</v>
      </c>
      <c r="K88" s="1604"/>
      <c r="L88" s="1605">
        <v>0</v>
      </c>
      <c r="M88" s="1606">
        <v>0</v>
      </c>
      <c r="N88" s="1603"/>
      <c r="O88" s="1607"/>
      <c r="P88" s="1608"/>
      <c r="Q88" s="1609"/>
      <c r="R88" s="1609"/>
      <c r="S88" s="1609"/>
      <c r="T88" s="1609"/>
      <c r="U88" s="1610">
        <f t="shared" si="7"/>
        <v>0</v>
      </c>
      <c r="V88" s="1610">
        <f t="shared" si="8"/>
        <v>0</v>
      </c>
      <c r="W88" s="1604"/>
      <c r="X88" s="1611">
        <v>0</v>
      </c>
      <c r="Y88" s="1612"/>
      <c r="Z88" s="1611">
        <v>0</v>
      </c>
      <c r="AA88" s="1613">
        <v>0</v>
      </c>
      <c r="AB88" s="1614"/>
    </row>
    <row r="89" spans="1:28" s="1615" customFormat="1" ht="12.75" customHeight="1">
      <c r="A89" s="1599"/>
      <c r="B89" s="1599"/>
      <c r="C89" s="1601"/>
      <c r="D89" s="1618"/>
      <c r="E89" s="1601"/>
      <c r="F89" s="1602"/>
      <c r="G89" s="1603"/>
      <c r="H89" s="1603"/>
      <c r="I89" s="1604"/>
      <c r="J89" s="1605">
        <v>0</v>
      </c>
      <c r="K89" s="1604"/>
      <c r="L89" s="1605">
        <v>0</v>
      </c>
      <c r="M89" s="1606">
        <v>0</v>
      </c>
      <c r="N89" s="1603"/>
      <c r="O89" s="1607"/>
      <c r="P89" s="1608"/>
      <c r="Q89" s="1609"/>
      <c r="R89" s="1609"/>
      <c r="S89" s="1609"/>
      <c r="T89" s="1609"/>
      <c r="U89" s="1610">
        <f t="shared" si="7"/>
        <v>0</v>
      </c>
      <c r="V89" s="1610">
        <f t="shared" si="8"/>
        <v>0</v>
      </c>
      <c r="W89" s="1604"/>
      <c r="X89" s="1611">
        <v>0</v>
      </c>
      <c r="Y89" s="1612"/>
      <c r="Z89" s="1611">
        <v>0</v>
      </c>
      <c r="AA89" s="1613">
        <v>0</v>
      </c>
      <c r="AB89" s="1614"/>
    </row>
    <row r="90" spans="1:28" s="1615" customFormat="1" ht="12.75" customHeight="1">
      <c r="A90" s="1599"/>
      <c r="B90" s="1599"/>
      <c r="C90" s="1601"/>
      <c r="D90" s="1618"/>
      <c r="E90" s="1601"/>
      <c r="F90" s="1602"/>
      <c r="G90" s="1603"/>
      <c r="H90" s="1603"/>
      <c r="I90" s="1604"/>
      <c r="J90" s="1605">
        <v>0</v>
      </c>
      <c r="K90" s="1604"/>
      <c r="L90" s="1605">
        <v>0</v>
      </c>
      <c r="M90" s="1606">
        <v>0</v>
      </c>
      <c r="N90" s="1603"/>
      <c r="O90" s="1607"/>
      <c r="P90" s="1608"/>
      <c r="Q90" s="1609"/>
      <c r="R90" s="1609"/>
      <c r="S90" s="1609"/>
      <c r="T90" s="1609"/>
      <c r="U90" s="1610">
        <f t="shared" si="7"/>
        <v>0</v>
      </c>
      <c r="V90" s="1610">
        <f t="shared" si="8"/>
        <v>0</v>
      </c>
      <c r="W90" s="1604"/>
      <c r="X90" s="1611">
        <v>0</v>
      </c>
      <c r="Y90" s="1612"/>
      <c r="Z90" s="1611">
        <v>0</v>
      </c>
      <c r="AA90" s="1613">
        <v>0</v>
      </c>
      <c r="AB90" s="1614"/>
    </row>
    <row r="91" spans="1:28" s="1615" customFormat="1" ht="12.75" customHeight="1">
      <c r="A91" s="1599"/>
      <c r="B91" s="1599"/>
      <c r="C91" s="1601"/>
      <c r="D91" s="1618"/>
      <c r="E91" s="1601"/>
      <c r="F91" s="1602"/>
      <c r="G91" s="1603"/>
      <c r="H91" s="1603"/>
      <c r="I91" s="1604"/>
      <c r="J91" s="1605">
        <v>0</v>
      </c>
      <c r="K91" s="1604"/>
      <c r="L91" s="1605">
        <v>0</v>
      </c>
      <c r="M91" s="1606">
        <v>0</v>
      </c>
      <c r="N91" s="1603"/>
      <c r="O91" s="1607"/>
      <c r="P91" s="1608"/>
      <c r="Q91" s="1609"/>
      <c r="R91" s="1609"/>
      <c r="S91" s="1609"/>
      <c r="T91" s="1609"/>
      <c r="U91" s="1610">
        <f t="shared" si="7"/>
        <v>0</v>
      </c>
      <c r="V91" s="1610">
        <f t="shared" si="8"/>
        <v>0</v>
      </c>
      <c r="W91" s="1604"/>
      <c r="X91" s="1611">
        <v>0</v>
      </c>
      <c r="Y91" s="1612"/>
      <c r="Z91" s="1611">
        <v>0</v>
      </c>
      <c r="AA91" s="1613">
        <v>0</v>
      </c>
      <c r="AB91" s="1614"/>
    </row>
    <row r="92" spans="1:28" s="1615" customFormat="1" ht="12.75" customHeight="1">
      <c r="A92" s="1599"/>
      <c r="B92" s="1599"/>
      <c r="C92" s="1601"/>
      <c r="D92" s="1618"/>
      <c r="E92" s="1601"/>
      <c r="F92" s="1602"/>
      <c r="G92" s="1603"/>
      <c r="H92" s="1603"/>
      <c r="I92" s="1604"/>
      <c r="J92" s="1605">
        <v>0</v>
      </c>
      <c r="K92" s="1604"/>
      <c r="L92" s="1605">
        <v>0</v>
      </c>
      <c r="M92" s="1606">
        <v>0</v>
      </c>
      <c r="N92" s="1603"/>
      <c r="O92" s="1607"/>
      <c r="P92" s="1608"/>
      <c r="Q92" s="1609"/>
      <c r="R92" s="1609"/>
      <c r="S92" s="1609"/>
      <c r="T92" s="1609"/>
      <c r="U92" s="1610">
        <f t="shared" si="7"/>
        <v>0</v>
      </c>
      <c r="V92" s="1610">
        <f t="shared" si="8"/>
        <v>0</v>
      </c>
      <c r="W92" s="1604"/>
      <c r="X92" s="1611">
        <v>0</v>
      </c>
      <c r="Y92" s="1612"/>
      <c r="Z92" s="1611">
        <v>0</v>
      </c>
      <c r="AA92" s="1613">
        <v>0</v>
      </c>
      <c r="AB92" s="1614"/>
    </row>
    <row r="93" spans="1:28" s="1615" customFormat="1" ht="12.75" customHeight="1">
      <c r="A93" s="1599"/>
      <c r="B93" s="1599"/>
      <c r="C93" s="1601"/>
      <c r="D93" s="1618"/>
      <c r="E93" s="1601"/>
      <c r="F93" s="1602"/>
      <c r="G93" s="1603"/>
      <c r="H93" s="1603"/>
      <c r="I93" s="1604"/>
      <c r="J93" s="1605">
        <v>0</v>
      </c>
      <c r="K93" s="1604"/>
      <c r="L93" s="1605">
        <v>0</v>
      </c>
      <c r="M93" s="1606">
        <v>0</v>
      </c>
      <c r="N93" s="1603"/>
      <c r="O93" s="1607"/>
      <c r="P93" s="1608"/>
      <c r="Q93" s="1609"/>
      <c r="R93" s="1609"/>
      <c r="S93" s="1609"/>
      <c r="T93" s="1609"/>
      <c r="U93" s="1610">
        <f t="shared" si="7"/>
        <v>0</v>
      </c>
      <c r="V93" s="1610">
        <f t="shared" si="8"/>
        <v>0</v>
      </c>
      <c r="W93" s="1604"/>
      <c r="X93" s="1611">
        <v>0</v>
      </c>
      <c r="Y93" s="1612"/>
      <c r="Z93" s="1611">
        <v>0</v>
      </c>
      <c r="AA93" s="1613">
        <v>0</v>
      </c>
      <c r="AB93" s="1614"/>
    </row>
    <row r="94" spans="1:28" s="1615" customFormat="1" ht="12.75" customHeight="1">
      <c r="A94" s="1599"/>
      <c r="B94" s="1599"/>
      <c r="C94" s="1601"/>
      <c r="D94" s="1618"/>
      <c r="E94" s="1601"/>
      <c r="F94" s="1602"/>
      <c r="G94" s="1603"/>
      <c r="H94" s="1603"/>
      <c r="I94" s="1604"/>
      <c r="J94" s="1605">
        <v>0</v>
      </c>
      <c r="K94" s="1604"/>
      <c r="L94" s="1605">
        <v>0</v>
      </c>
      <c r="M94" s="1606">
        <v>0</v>
      </c>
      <c r="N94" s="1603"/>
      <c r="O94" s="1607"/>
      <c r="P94" s="1608"/>
      <c r="Q94" s="1609"/>
      <c r="R94" s="1609"/>
      <c r="S94" s="1609"/>
      <c r="T94" s="1609"/>
      <c r="U94" s="1610">
        <f t="shared" si="7"/>
        <v>0</v>
      </c>
      <c r="V94" s="1610">
        <f t="shared" si="8"/>
        <v>0</v>
      </c>
      <c r="W94" s="1604"/>
      <c r="X94" s="1611">
        <v>0</v>
      </c>
      <c r="Y94" s="1612"/>
      <c r="Z94" s="1611">
        <v>0</v>
      </c>
      <c r="AA94" s="1613">
        <v>0</v>
      </c>
      <c r="AB94" s="1614"/>
    </row>
    <row r="95" spans="1:28" s="1615" customFormat="1" ht="12.75" customHeight="1">
      <c r="A95" s="1599"/>
      <c r="B95" s="1599"/>
      <c r="C95" s="1601"/>
      <c r="D95" s="1618"/>
      <c r="E95" s="1601"/>
      <c r="F95" s="1602"/>
      <c r="G95" s="1603"/>
      <c r="H95" s="1603"/>
      <c r="I95" s="1604"/>
      <c r="J95" s="1605">
        <v>0</v>
      </c>
      <c r="K95" s="1604"/>
      <c r="L95" s="1605">
        <v>0</v>
      </c>
      <c r="M95" s="1606">
        <v>0</v>
      </c>
      <c r="N95" s="1603"/>
      <c r="O95" s="1607"/>
      <c r="P95" s="1608"/>
      <c r="Q95" s="1609"/>
      <c r="R95" s="1609"/>
      <c r="S95" s="1609"/>
      <c r="T95" s="1609"/>
      <c r="U95" s="1610">
        <f t="shared" si="7"/>
        <v>0</v>
      </c>
      <c r="V95" s="1610">
        <f t="shared" si="8"/>
        <v>0</v>
      </c>
      <c r="W95" s="1604"/>
      <c r="X95" s="1611">
        <v>0</v>
      </c>
      <c r="Y95" s="1612"/>
      <c r="Z95" s="1611">
        <v>0</v>
      </c>
      <c r="AA95" s="1613">
        <v>0</v>
      </c>
      <c r="AB95" s="1614"/>
    </row>
    <row r="96" spans="1:28" s="1615" customFormat="1" ht="12.75" customHeight="1">
      <c r="A96" s="1599"/>
      <c r="B96" s="1599"/>
      <c r="C96" s="1601"/>
      <c r="D96" s="1618"/>
      <c r="E96" s="1601"/>
      <c r="F96" s="1602"/>
      <c r="G96" s="1603"/>
      <c r="H96" s="1603"/>
      <c r="I96" s="1604"/>
      <c r="J96" s="1605">
        <v>0</v>
      </c>
      <c r="K96" s="1604"/>
      <c r="L96" s="1605">
        <v>0</v>
      </c>
      <c r="M96" s="1606">
        <v>0</v>
      </c>
      <c r="N96" s="1603"/>
      <c r="O96" s="1607"/>
      <c r="P96" s="1608"/>
      <c r="Q96" s="1609"/>
      <c r="R96" s="1609"/>
      <c r="S96" s="1609"/>
      <c r="T96" s="1609"/>
      <c r="U96" s="1610">
        <f t="shared" si="7"/>
        <v>0</v>
      </c>
      <c r="V96" s="1610">
        <f t="shared" si="8"/>
        <v>0</v>
      </c>
      <c r="W96" s="1604"/>
      <c r="X96" s="1611">
        <v>0</v>
      </c>
      <c r="Y96" s="1612"/>
      <c r="Z96" s="1611">
        <v>0</v>
      </c>
      <c r="AA96" s="1613">
        <v>0</v>
      </c>
      <c r="AB96" s="1614"/>
    </row>
    <row r="97" spans="1:28" s="1615" customFormat="1" ht="12.75" customHeight="1">
      <c r="A97" s="1599"/>
      <c r="B97" s="1599"/>
      <c r="C97" s="1601"/>
      <c r="D97" s="1618"/>
      <c r="E97" s="1601"/>
      <c r="F97" s="1602"/>
      <c r="G97" s="1603"/>
      <c r="H97" s="1603"/>
      <c r="I97" s="1604"/>
      <c r="J97" s="1605">
        <v>0</v>
      </c>
      <c r="K97" s="1604"/>
      <c r="L97" s="1605">
        <v>0</v>
      </c>
      <c r="M97" s="1606">
        <v>0</v>
      </c>
      <c r="N97" s="1603"/>
      <c r="O97" s="1607"/>
      <c r="P97" s="1608"/>
      <c r="Q97" s="1609"/>
      <c r="R97" s="1609"/>
      <c r="S97" s="1609"/>
      <c r="T97" s="1609"/>
      <c r="U97" s="1610">
        <f t="shared" si="7"/>
        <v>0</v>
      </c>
      <c r="V97" s="1610">
        <f t="shared" si="8"/>
        <v>0</v>
      </c>
      <c r="W97" s="1604"/>
      <c r="X97" s="1611">
        <v>0</v>
      </c>
      <c r="Y97" s="1612"/>
      <c r="Z97" s="1611">
        <v>0</v>
      </c>
      <c r="AA97" s="1613">
        <v>0</v>
      </c>
      <c r="AB97" s="1614"/>
    </row>
    <row r="98" spans="1:28" s="1615" customFormat="1" ht="12.75" customHeight="1">
      <c r="A98" s="1599"/>
      <c r="B98" s="1599"/>
      <c r="C98" s="1601"/>
      <c r="D98" s="1618"/>
      <c r="E98" s="1601"/>
      <c r="F98" s="1602"/>
      <c r="G98" s="1603"/>
      <c r="H98" s="1603"/>
      <c r="I98" s="1604"/>
      <c r="J98" s="1605">
        <v>0</v>
      </c>
      <c r="K98" s="1604"/>
      <c r="L98" s="1605">
        <v>0</v>
      </c>
      <c r="M98" s="1606">
        <v>0</v>
      </c>
      <c r="N98" s="1603"/>
      <c r="O98" s="1607"/>
      <c r="P98" s="1608"/>
      <c r="Q98" s="1609"/>
      <c r="R98" s="1609"/>
      <c r="S98" s="1609"/>
      <c r="T98" s="1609"/>
      <c r="U98" s="1610">
        <f t="shared" si="7"/>
        <v>0</v>
      </c>
      <c r="V98" s="1610">
        <f t="shared" si="8"/>
        <v>0</v>
      </c>
      <c r="W98" s="1604"/>
      <c r="X98" s="1611">
        <v>0</v>
      </c>
      <c r="Y98" s="1612"/>
      <c r="Z98" s="1611">
        <v>0</v>
      </c>
      <c r="AA98" s="1613">
        <v>0</v>
      </c>
      <c r="AB98" s="1614"/>
    </row>
    <row r="99" spans="1:28" s="1615" customFormat="1" ht="12.75" customHeight="1">
      <c r="A99" s="1599"/>
      <c r="B99" s="1599"/>
      <c r="C99" s="1601"/>
      <c r="D99" s="1618"/>
      <c r="E99" s="1601"/>
      <c r="F99" s="1602"/>
      <c r="G99" s="1603"/>
      <c r="H99" s="1603"/>
      <c r="I99" s="1604"/>
      <c r="J99" s="1605">
        <v>0</v>
      </c>
      <c r="K99" s="1604"/>
      <c r="L99" s="1605">
        <v>0</v>
      </c>
      <c r="M99" s="1606">
        <v>0</v>
      </c>
      <c r="N99" s="1603"/>
      <c r="O99" s="1607"/>
      <c r="P99" s="1608"/>
      <c r="Q99" s="1609"/>
      <c r="R99" s="1609"/>
      <c r="S99" s="1609"/>
      <c r="T99" s="1609"/>
      <c r="U99" s="1610">
        <f t="shared" si="7"/>
        <v>0</v>
      </c>
      <c r="V99" s="1610">
        <f t="shared" si="8"/>
        <v>0</v>
      </c>
      <c r="W99" s="1604"/>
      <c r="X99" s="1611">
        <v>0</v>
      </c>
      <c r="Y99" s="1612"/>
      <c r="Z99" s="1611">
        <v>0</v>
      </c>
      <c r="AA99" s="1613">
        <v>0</v>
      </c>
      <c r="AB99" s="1614"/>
    </row>
    <row r="100" spans="1:28" s="1615" customFormat="1" ht="12.75" customHeight="1">
      <c r="A100" s="1599"/>
      <c r="B100" s="1599"/>
      <c r="C100" s="1601"/>
      <c r="D100" s="1618"/>
      <c r="E100" s="1601"/>
      <c r="F100" s="1602"/>
      <c r="G100" s="1603"/>
      <c r="H100" s="1603"/>
      <c r="I100" s="1604"/>
      <c r="J100" s="1605">
        <v>0</v>
      </c>
      <c r="K100" s="1604"/>
      <c r="L100" s="1605">
        <v>0</v>
      </c>
      <c r="M100" s="1606">
        <v>0</v>
      </c>
      <c r="N100" s="1603"/>
      <c r="O100" s="1607"/>
      <c r="P100" s="1608"/>
      <c r="Q100" s="1609"/>
      <c r="R100" s="1609"/>
      <c r="S100" s="1609"/>
      <c r="T100" s="1609"/>
      <c r="U100" s="1610">
        <f t="shared" si="7"/>
        <v>0</v>
      </c>
      <c r="V100" s="1610">
        <f t="shared" si="8"/>
        <v>0</v>
      </c>
      <c r="W100" s="1604"/>
      <c r="X100" s="1611">
        <v>0</v>
      </c>
      <c r="Y100" s="1612"/>
      <c r="Z100" s="1611">
        <v>0</v>
      </c>
      <c r="AA100" s="1613">
        <v>0</v>
      </c>
      <c r="AB100" s="1614"/>
    </row>
    <row r="101" spans="1:28" s="1615" customFormat="1" ht="12.75" customHeight="1">
      <c r="A101" s="1599"/>
      <c r="B101" s="1599"/>
      <c r="C101" s="1601"/>
      <c r="D101" s="1618"/>
      <c r="E101" s="1601"/>
      <c r="F101" s="1602"/>
      <c r="G101" s="1603"/>
      <c r="H101" s="1603"/>
      <c r="I101" s="1604"/>
      <c r="J101" s="1605">
        <v>0</v>
      </c>
      <c r="K101" s="1604"/>
      <c r="L101" s="1605">
        <v>0</v>
      </c>
      <c r="M101" s="1606">
        <v>0</v>
      </c>
      <c r="N101" s="1603"/>
      <c r="O101" s="1607"/>
      <c r="P101" s="1608"/>
      <c r="Q101" s="1609"/>
      <c r="R101" s="1609"/>
      <c r="S101" s="1609"/>
      <c r="T101" s="1609"/>
      <c r="U101" s="1610">
        <f t="shared" si="7"/>
        <v>0</v>
      </c>
      <c r="V101" s="1610">
        <f t="shared" si="8"/>
        <v>0</v>
      </c>
      <c r="W101" s="1604"/>
      <c r="X101" s="1611">
        <v>0</v>
      </c>
      <c r="Y101" s="1612"/>
      <c r="Z101" s="1611">
        <v>0</v>
      </c>
      <c r="AA101" s="1613">
        <v>0</v>
      </c>
      <c r="AB101" s="1614"/>
    </row>
    <row r="102" spans="1:28" s="1615" customFormat="1" ht="12.75" customHeight="1">
      <c r="A102" s="1599"/>
      <c r="B102" s="1599"/>
      <c r="C102" s="1601"/>
      <c r="D102" s="1618"/>
      <c r="E102" s="1601"/>
      <c r="F102" s="1602"/>
      <c r="G102" s="1603"/>
      <c r="H102" s="1603"/>
      <c r="I102" s="1604"/>
      <c r="J102" s="1605">
        <v>0</v>
      </c>
      <c r="K102" s="1604"/>
      <c r="L102" s="1605">
        <v>0</v>
      </c>
      <c r="M102" s="1606">
        <v>0</v>
      </c>
      <c r="N102" s="1603"/>
      <c r="O102" s="1607"/>
      <c r="P102" s="1608"/>
      <c r="Q102" s="1609"/>
      <c r="R102" s="1609"/>
      <c r="S102" s="1609"/>
      <c r="T102" s="1609"/>
      <c r="U102" s="1610">
        <f t="shared" si="7"/>
        <v>0</v>
      </c>
      <c r="V102" s="1610">
        <f t="shared" si="8"/>
        <v>0</v>
      </c>
      <c r="W102" s="1604"/>
      <c r="X102" s="1611">
        <v>0</v>
      </c>
      <c r="Y102" s="1612"/>
      <c r="Z102" s="1611">
        <v>0</v>
      </c>
      <c r="AA102" s="1613">
        <v>0</v>
      </c>
      <c r="AB102" s="1614"/>
    </row>
    <row r="103" spans="1:28" s="1615" customFormat="1" ht="12.75" customHeight="1">
      <c r="A103" s="1599"/>
      <c r="B103" s="1599"/>
      <c r="C103" s="1601"/>
      <c r="D103" s="1618"/>
      <c r="E103" s="1601"/>
      <c r="F103" s="1602"/>
      <c r="G103" s="1603"/>
      <c r="H103" s="1603"/>
      <c r="I103" s="1604"/>
      <c r="J103" s="1605">
        <v>0</v>
      </c>
      <c r="K103" s="1604"/>
      <c r="L103" s="1605">
        <v>0</v>
      </c>
      <c r="M103" s="1606">
        <v>0</v>
      </c>
      <c r="N103" s="1603"/>
      <c r="O103" s="1607"/>
      <c r="P103" s="1608"/>
      <c r="Q103" s="1609"/>
      <c r="R103" s="1609"/>
      <c r="S103" s="1609"/>
      <c r="T103" s="1609"/>
      <c r="U103" s="1610">
        <f t="shared" si="7"/>
        <v>0</v>
      </c>
      <c r="V103" s="1610">
        <f t="shared" si="8"/>
        <v>0</v>
      </c>
      <c r="W103" s="1604"/>
      <c r="X103" s="1611">
        <v>0</v>
      </c>
      <c r="Y103" s="1612"/>
      <c r="Z103" s="1611">
        <v>0</v>
      </c>
      <c r="AA103" s="1613">
        <v>0</v>
      </c>
      <c r="AB103" s="1614"/>
    </row>
    <row r="104" spans="1:28" s="1615" customFormat="1" ht="12.75" customHeight="1">
      <c r="A104" s="1599"/>
      <c r="B104" s="1599"/>
      <c r="C104" s="1601"/>
      <c r="D104" s="1618"/>
      <c r="E104" s="1601"/>
      <c r="F104" s="1602"/>
      <c r="G104" s="1603"/>
      <c r="H104" s="1603"/>
      <c r="I104" s="1604"/>
      <c r="J104" s="1605">
        <v>0</v>
      </c>
      <c r="K104" s="1604"/>
      <c r="L104" s="1605">
        <v>0</v>
      </c>
      <c r="M104" s="1606">
        <v>0</v>
      </c>
      <c r="N104" s="1603"/>
      <c r="O104" s="1607"/>
      <c r="P104" s="1608"/>
      <c r="Q104" s="1609"/>
      <c r="R104" s="1609"/>
      <c r="S104" s="1609"/>
      <c r="T104" s="1609"/>
      <c r="U104" s="1610">
        <f t="shared" si="7"/>
        <v>0</v>
      </c>
      <c r="V104" s="1610">
        <f t="shared" si="8"/>
        <v>0</v>
      </c>
      <c r="W104" s="1604"/>
      <c r="X104" s="1611">
        <v>0</v>
      </c>
      <c r="Y104" s="1612"/>
      <c r="Z104" s="1611">
        <v>0</v>
      </c>
      <c r="AA104" s="1613">
        <v>0</v>
      </c>
      <c r="AB104" s="1614"/>
    </row>
    <row r="105" spans="1:28" s="1615" customFormat="1" ht="12.75" customHeight="1">
      <c r="A105" s="1599"/>
      <c r="B105" s="1599"/>
      <c r="C105" s="1601"/>
      <c r="D105" s="1618"/>
      <c r="E105" s="1601"/>
      <c r="F105" s="1602"/>
      <c r="G105" s="1603"/>
      <c r="H105" s="1603"/>
      <c r="I105" s="1604"/>
      <c r="J105" s="1605">
        <v>0</v>
      </c>
      <c r="K105" s="1604"/>
      <c r="L105" s="1605">
        <v>0</v>
      </c>
      <c r="M105" s="1606">
        <v>0</v>
      </c>
      <c r="N105" s="1603"/>
      <c r="O105" s="1607"/>
      <c r="P105" s="1608"/>
      <c r="Q105" s="1609"/>
      <c r="R105" s="1609"/>
      <c r="S105" s="1609"/>
      <c r="T105" s="1609"/>
      <c r="U105" s="1610">
        <f t="shared" si="7"/>
        <v>0</v>
      </c>
      <c r="V105" s="1610">
        <f t="shared" si="8"/>
        <v>0</v>
      </c>
      <c r="W105" s="1604"/>
      <c r="X105" s="1611">
        <v>0</v>
      </c>
      <c r="Y105" s="1612"/>
      <c r="Z105" s="1611">
        <v>0</v>
      </c>
      <c r="AA105" s="1613">
        <v>0</v>
      </c>
      <c r="AB105" s="1614"/>
    </row>
    <row r="106" spans="1:28" s="1615" customFormat="1" ht="12.75" customHeight="1">
      <c r="A106" s="1599"/>
      <c r="B106" s="1599"/>
      <c r="C106" s="1601"/>
      <c r="D106" s="1618"/>
      <c r="E106" s="1601"/>
      <c r="F106" s="1602"/>
      <c r="G106" s="1603"/>
      <c r="H106" s="1603"/>
      <c r="I106" s="1604"/>
      <c r="J106" s="1605">
        <v>0</v>
      </c>
      <c r="K106" s="1604"/>
      <c r="L106" s="1605">
        <v>0</v>
      </c>
      <c r="M106" s="1606">
        <v>0</v>
      </c>
      <c r="N106" s="1603"/>
      <c r="O106" s="1607"/>
      <c r="P106" s="1608"/>
      <c r="Q106" s="1609"/>
      <c r="R106" s="1609"/>
      <c r="S106" s="1609"/>
      <c r="T106" s="1609"/>
      <c r="U106" s="1610">
        <f t="shared" si="7"/>
        <v>0</v>
      </c>
      <c r="V106" s="1610">
        <f t="shared" si="8"/>
        <v>0</v>
      </c>
      <c r="W106" s="1604"/>
      <c r="X106" s="1611">
        <v>0</v>
      </c>
      <c r="Y106" s="1612"/>
      <c r="Z106" s="1611">
        <v>0</v>
      </c>
      <c r="AA106" s="1613">
        <v>0</v>
      </c>
      <c r="AB106" s="1614"/>
    </row>
    <row r="107" spans="1:28" s="1615" customFormat="1" ht="12.75" customHeight="1">
      <c r="A107" s="1599"/>
      <c r="B107" s="1599"/>
      <c r="C107" s="1601"/>
      <c r="D107" s="1618"/>
      <c r="E107" s="1601"/>
      <c r="F107" s="1602"/>
      <c r="G107" s="1603"/>
      <c r="H107" s="1603"/>
      <c r="I107" s="1604"/>
      <c r="J107" s="1605">
        <v>0</v>
      </c>
      <c r="K107" s="1604"/>
      <c r="L107" s="1605">
        <v>0</v>
      </c>
      <c r="M107" s="1606">
        <v>0</v>
      </c>
      <c r="N107" s="1603"/>
      <c r="O107" s="1607"/>
      <c r="P107" s="1608"/>
      <c r="Q107" s="1609"/>
      <c r="R107" s="1609"/>
      <c r="S107" s="1609"/>
      <c r="T107" s="1609"/>
      <c r="U107" s="1610">
        <f t="shared" si="7"/>
        <v>0</v>
      </c>
      <c r="V107" s="1610">
        <f t="shared" si="8"/>
        <v>0</v>
      </c>
      <c r="W107" s="1604"/>
      <c r="X107" s="1611">
        <v>0</v>
      </c>
      <c r="Y107" s="1612"/>
      <c r="Z107" s="1611">
        <v>0</v>
      </c>
      <c r="AA107" s="1613">
        <v>0</v>
      </c>
      <c r="AB107" s="1614"/>
    </row>
    <row r="108" spans="1:28" s="1615" customFormat="1" ht="12.75" customHeight="1">
      <c r="A108" s="1599"/>
      <c r="B108" s="1599"/>
      <c r="C108" s="1601"/>
      <c r="D108" s="1618"/>
      <c r="E108" s="1601"/>
      <c r="F108" s="1602"/>
      <c r="G108" s="1603"/>
      <c r="H108" s="1603"/>
      <c r="I108" s="1604"/>
      <c r="J108" s="1605">
        <v>0</v>
      </c>
      <c r="K108" s="1604"/>
      <c r="L108" s="1605">
        <v>0</v>
      </c>
      <c r="M108" s="1606">
        <v>0</v>
      </c>
      <c r="N108" s="1603"/>
      <c r="O108" s="1607"/>
      <c r="P108" s="1608"/>
      <c r="Q108" s="1609"/>
      <c r="R108" s="1609"/>
      <c r="S108" s="1609"/>
      <c r="T108" s="1609"/>
      <c r="U108" s="1610">
        <f t="shared" si="7"/>
        <v>0</v>
      </c>
      <c r="V108" s="1610">
        <f t="shared" si="8"/>
        <v>0</v>
      </c>
      <c r="W108" s="1604"/>
      <c r="X108" s="1611">
        <v>0</v>
      </c>
      <c r="Y108" s="1612"/>
      <c r="Z108" s="1611">
        <v>0</v>
      </c>
      <c r="AA108" s="1613">
        <v>0</v>
      </c>
      <c r="AB108" s="1614"/>
    </row>
    <row r="109" spans="1:28" s="1615" customFormat="1" ht="12.75" customHeight="1">
      <c r="A109" s="1599"/>
      <c r="B109" s="1599"/>
      <c r="C109" s="1601"/>
      <c r="D109" s="1618"/>
      <c r="E109" s="1601"/>
      <c r="F109" s="1602"/>
      <c r="G109" s="1603"/>
      <c r="H109" s="1603"/>
      <c r="I109" s="1604"/>
      <c r="J109" s="1605">
        <v>0</v>
      </c>
      <c r="K109" s="1604"/>
      <c r="L109" s="1605">
        <v>0</v>
      </c>
      <c r="M109" s="1606">
        <v>0</v>
      </c>
      <c r="N109" s="1603"/>
      <c r="O109" s="1607"/>
      <c r="P109" s="1608"/>
      <c r="Q109" s="1609"/>
      <c r="R109" s="1609"/>
      <c r="S109" s="1609"/>
      <c r="T109" s="1609"/>
      <c r="U109" s="1610">
        <f t="shared" si="7"/>
        <v>0</v>
      </c>
      <c r="V109" s="1610">
        <f t="shared" si="8"/>
        <v>0</v>
      </c>
      <c r="W109" s="1604"/>
      <c r="X109" s="1611">
        <v>0</v>
      </c>
      <c r="Y109" s="1612"/>
      <c r="Z109" s="1611">
        <v>0</v>
      </c>
      <c r="AA109" s="1613">
        <v>0</v>
      </c>
      <c r="AB109" s="1614"/>
    </row>
    <row r="110" spans="1:28" s="1615" customFormat="1" ht="12.75" customHeight="1">
      <c r="A110" s="1599"/>
      <c r="B110" s="1599"/>
      <c r="C110" s="1601"/>
      <c r="D110" s="1618"/>
      <c r="E110" s="1601"/>
      <c r="F110" s="1602"/>
      <c r="G110" s="1603"/>
      <c r="H110" s="1603"/>
      <c r="I110" s="1604"/>
      <c r="J110" s="1605">
        <v>0</v>
      </c>
      <c r="K110" s="1604"/>
      <c r="L110" s="1605">
        <v>0</v>
      </c>
      <c r="M110" s="1606">
        <v>0</v>
      </c>
      <c r="N110" s="1603"/>
      <c r="O110" s="1607"/>
      <c r="P110" s="1608"/>
      <c r="Q110" s="1609"/>
      <c r="R110" s="1609"/>
      <c r="S110" s="1609"/>
      <c r="T110" s="1609"/>
      <c r="U110" s="1610">
        <f t="shared" si="7"/>
        <v>0</v>
      </c>
      <c r="V110" s="1610">
        <f t="shared" si="8"/>
        <v>0</v>
      </c>
      <c r="W110" s="1604"/>
      <c r="X110" s="1611">
        <v>0</v>
      </c>
      <c r="Y110" s="1612"/>
      <c r="Z110" s="1611">
        <v>0</v>
      </c>
      <c r="AA110" s="1613">
        <v>0</v>
      </c>
      <c r="AB110" s="1614"/>
    </row>
    <row r="111" spans="1:28" s="1615" customFormat="1" ht="12.75" customHeight="1">
      <c r="A111" s="1599"/>
      <c r="B111" s="1599"/>
      <c r="C111" s="1601"/>
      <c r="D111" s="1618"/>
      <c r="E111" s="1601"/>
      <c r="F111" s="1602"/>
      <c r="G111" s="1603"/>
      <c r="H111" s="1603"/>
      <c r="I111" s="1604"/>
      <c r="J111" s="1605">
        <v>0</v>
      </c>
      <c r="K111" s="1604"/>
      <c r="L111" s="1605">
        <v>0</v>
      </c>
      <c r="M111" s="1606">
        <v>0</v>
      </c>
      <c r="N111" s="1603"/>
      <c r="O111" s="1607"/>
      <c r="P111" s="1608"/>
      <c r="Q111" s="1609"/>
      <c r="R111" s="1609"/>
      <c r="S111" s="1609"/>
      <c r="T111" s="1609"/>
      <c r="U111" s="1610">
        <f t="shared" si="7"/>
        <v>0</v>
      </c>
      <c r="V111" s="1610">
        <f t="shared" si="8"/>
        <v>0</v>
      </c>
      <c r="W111" s="1604"/>
      <c r="X111" s="1611">
        <v>0</v>
      </c>
      <c r="Y111" s="1612"/>
      <c r="Z111" s="1611">
        <v>0</v>
      </c>
      <c r="AA111" s="1613">
        <v>0</v>
      </c>
      <c r="AB111" s="1614"/>
    </row>
    <row r="112" spans="1:28" s="1615" customFormat="1" ht="12.75" customHeight="1">
      <c r="A112" s="1599"/>
      <c r="B112" s="1599"/>
      <c r="C112" s="1601"/>
      <c r="D112" s="1618"/>
      <c r="E112" s="1601"/>
      <c r="F112" s="1602"/>
      <c r="G112" s="1603"/>
      <c r="H112" s="1603"/>
      <c r="I112" s="1604"/>
      <c r="J112" s="1605">
        <v>0</v>
      </c>
      <c r="K112" s="1604"/>
      <c r="L112" s="1605">
        <v>0</v>
      </c>
      <c r="M112" s="1606">
        <v>0</v>
      </c>
      <c r="N112" s="1603"/>
      <c r="O112" s="1607"/>
      <c r="P112" s="1608"/>
      <c r="Q112" s="1609"/>
      <c r="R112" s="1609"/>
      <c r="S112" s="1609"/>
      <c r="T112" s="1609"/>
      <c r="U112" s="1610">
        <f t="shared" si="7"/>
        <v>0</v>
      </c>
      <c r="V112" s="1610">
        <f t="shared" si="8"/>
        <v>0</v>
      </c>
      <c r="W112" s="1604"/>
      <c r="X112" s="1611">
        <v>0</v>
      </c>
      <c r="Y112" s="1612"/>
      <c r="Z112" s="1611">
        <v>0</v>
      </c>
      <c r="AA112" s="1613">
        <v>0</v>
      </c>
      <c r="AB112" s="1614"/>
    </row>
    <row r="113" spans="1:28" s="1615" customFormat="1" ht="12.75" customHeight="1">
      <c r="A113" s="1599"/>
      <c r="B113" s="1599"/>
      <c r="C113" s="1601"/>
      <c r="D113" s="1618"/>
      <c r="E113" s="1601"/>
      <c r="F113" s="1602"/>
      <c r="G113" s="1603"/>
      <c r="H113" s="1603"/>
      <c r="I113" s="1604"/>
      <c r="J113" s="1605">
        <v>0</v>
      </c>
      <c r="K113" s="1604"/>
      <c r="L113" s="1605">
        <v>0</v>
      </c>
      <c r="M113" s="1606">
        <v>0</v>
      </c>
      <c r="N113" s="1603"/>
      <c r="O113" s="1607"/>
      <c r="P113" s="1608"/>
      <c r="Q113" s="1609"/>
      <c r="R113" s="1609"/>
      <c r="S113" s="1609"/>
      <c r="T113" s="1609"/>
      <c r="U113" s="1610">
        <f t="shared" si="7"/>
        <v>0</v>
      </c>
      <c r="V113" s="1610">
        <f t="shared" si="8"/>
        <v>0</v>
      </c>
      <c r="W113" s="1604"/>
      <c r="X113" s="1611">
        <v>0</v>
      </c>
      <c r="Y113" s="1612"/>
      <c r="Z113" s="1611">
        <v>0</v>
      </c>
      <c r="AA113" s="1613">
        <v>0</v>
      </c>
      <c r="AB113" s="1614"/>
    </row>
    <row r="114" spans="1:28" s="1615" customFormat="1" ht="12.75" customHeight="1">
      <c r="A114" s="1599"/>
      <c r="B114" s="1599"/>
      <c r="C114" s="1601"/>
      <c r="D114" s="1618"/>
      <c r="E114" s="1601"/>
      <c r="F114" s="1602"/>
      <c r="G114" s="1603"/>
      <c r="H114" s="1603"/>
      <c r="I114" s="1604"/>
      <c r="J114" s="1605">
        <v>0</v>
      </c>
      <c r="K114" s="1604"/>
      <c r="L114" s="1605">
        <v>0</v>
      </c>
      <c r="M114" s="1606">
        <v>0</v>
      </c>
      <c r="N114" s="1603"/>
      <c r="O114" s="1607"/>
      <c r="P114" s="1608"/>
      <c r="Q114" s="1609"/>
      <c r="R114" s="1609"/>
      <c r="S114" s="1609"/>
      <c r="T114" s="1609"/>
      <c r="U114" s="1610">
        <f t="shared" si="7"/>
        <v>0</v>
      </c>
      <c r="V114" s="1610">
        <f t="shared" si="8"/>
        <v>0</v>
      </c>
      <c r="W114" s="1604"/>
      <c r="X114" s="1611">
        <v>0</v>
      </c>
      <c r="Y114" s="1612"/>
      <c r="Z114" s="1611">
        <v>0</v>
      </c>
      <c r="AA114" s="1613">
        <v>0</v>
      </c>
      <c r="AB114" s="1614"/>
    </row>
    <row r="115" spans="1:28" s="1615" customFormat="1" ht="12.75" customHeight="1">
      <c r="A115" s="1599"/>
      <c r="B115" s="1599"/>
      <c r="C115" s="1601"/>
      <c r="D115" s="1618"/>
      <c r="E115" s="1601"/>
      <c r="F115" s="1602"/>
      <c r="G115" s="1603"/>
      <c r="H115" s="1603"/>
      <c r="I115" s="1604"/>
      <c r="J115" s="1605">
        <v>0</v>
      </c>
      <c r="K115" s="1604"/>
      <c r="L115" s="1605">
        <v>0</v>
      </c>
      <c r="M115" s="1606">
        <v>0</v>
      </c>
      <c r="N115" s="1603"/>
      <c r="O115" s="1607"/>
      <c r="P115" s="1608"/>
      <c r="Q115" s="1609"/>
      <c r="R115" s="1609"/>
      <c r="S115" s="1609"/>
      <c r="T115" s="1609"/>
      <c r="U115" s="1610">
        <f t="shared" si="7"/>
        <v>0</v>
      </c>
      <c r="V115" s="1610">
        <f t="shared" si="8"/>
        <v>0</v>
      </c>
      <c r="W115" s="1604"/>
      <c r="X115" s="1611">
        <v>0</v>
      </c>
      <c r="Y115" s="1612"/>
      <c r="Z115" s="1611">
        <v>0</v>
      </c>
      <c r="AA115" s="1613">
        <v>0</v>
      </c>
      <c r="AB115" s="1614"/>
    </row>
    <row r="116" spans="1:28" s="1615" customFormat="1" ht="12.75" customHeight="1">
      <c r="A116" s="1599"/>
      <c r="B116" s="1599"/>
      <c r="C116" s="1601"/>
      <c r="D116" s="1618"/>
      <c r="E116" s="1601"/>
      <c r="F116" s="1602"/>
      <c r="G116" s="1603"/>
      <c r="H116" s="1603"/>
      <c r="I116" s="1604"/>
      <c r="J116" s="1605">
        <v>0</v>
      </c>
      <c r="K116" s="1604"/>
      <c r="L116" s="1605">
        <v>0</v>
      </c>
      <c r="M116" s="1606">
        <v>0</v>
      </c>
      <c r="N116" s="1603"/>
      <c r="O116" s="1607"/>
      <c r="P116" s="1608"/>
      <c r="Q116" s="1609"/>
      <c r="R116" s="1609"/>
      <c r="S116" s="1609"/>
      <c r="T116" s="1609"/>
      <c r="U116" s="1610">
        <f t="shared" si="7"/>
        <v>0</v>
      </c>
      <c r="V116" s="1610">
        <f t="shared" si="8"/>
        <v>0</v>
      </c>
      <c r="W116" s="1604"/>
      <c r="X116" s="1611">
        <v>0</v>
      </c>
      <c r="Y116" s="1612"/>
      <c r="Z116" s="1611">
        <v>0</v>
      </c>
      <c r="AA116" s="1613">
        <v>0</v>
      </c>
      <c r="AB116" s="1614"/>
    </row>
    <row r="117" spans="1:28" s="1615" customFormat="1" ht="12.75" customHeight="1">
      <c r="A117" s="1599"/>
      <c r="B117" s="1599"/>
      <c r="C117" s="1601"/>
      <c r="D117" s="1618"/>
      <c r="E117" s="1601"/>
      <c r="F117" s="1602"/>
      <c r="G117" s="1603"/>
      <c r="H117" s="1603"/>
      <c r="I117" s="1604"/>
      <c r="J117" s="1605">
        <v>0</v>
      </c>
      <c r="K117" s="1604"/>
      <c r="L117" s="1605">
        <v>0</v>
      </c>
      <c r="M117" s="1606">
        <v>0</v>
      </c>
      <c r="N117" s="1603"/>
      <c r="O117" s="1607"/>
      <c r="P117" s="1608"/>
      <c r="Q117" s="1609"/>
      <c r="R117" s="1609"/>
      <c r="S117" s="1609"/>
      <c r="T117" s="1609"/>
      <c r="U117" s="1610">
        <f t="shared" si="7"/>
        <v>0</v>
      </c>
      <c r="V117" s="1610">
        <f t="shared" si="8"/>
        <v>0</v>
      </c>
      <c r="W117" s="1604"/>
      <c r="X117" s="1611">
        <v>0</v>
      </c>
      <c r="Y117" s="1612"/>
      <c r="Z117" s="1611">
        <v>0</v>
      </c>
      <c r="AA117" s="1613">
        <v>0</v>
      </c>
      <c r="AB117" s="1614"/>
    </row>
    <row r="118" spans="1:28" s="1615" customFormat="1" ht="12.75" customHeight="1">
      <c r="A118" s="1599"/>
      <c r="B118" s="1599"/>
      <c r="C118" s="1601"/>
      <c r="D118" s="1618"/>
      <c r="E118" s="1601"/>
      <c r="F118" s="1602"/>
      <c r="G118" s="1603"/>
      <c r="H118" s="1603"/>
      <c r="I118" s="1604"/>
      <c r="J118" s="1605">
        <v>0</v>
      </c>
      <c r="K118" s="1604"/>
      <c r="L118" s="1605">
        <v>0</v>
      </c>
      <c r="M118" s="1606">
        <v>0</v>
      </c>
      <c r="N118" s="1603"/>
      <c r="O118" s="1607"/>
      <c r="P118" s="1608"/>
      <c r="Q118" s="1609"/>
      <c r="R118" s="1609"/>
      <c r="S118" s="1609"/>
      <c r="T118" s="1609"/>
      <c r="U118" s="1610">
        <f t="shared" si="7"/>
        <v>0</v>
      </c>
      <c r="V118" s="1610">
        <f t="shared" si="8"/>
        <v>0</v>
      </c>
      <c r="W118" s="1604"/>
      <c r="X118" s="1611">
        <v>0</v>
      </c>
      <c r="Y118" s="1612"/>
      <c r="Z118" s="1611">
        <v>0</v>
      </c>
      <c r="AA118" s="1613">
        <v>0</v>
      </c>
      <c r="AB118" s="1614"/>
    </row>
    <row r="119" spans="1:28" s="1615" customFormat="1" ht="12.75" customHeight="1">
      <c r="A119" s="1599"/>
      <c r="B119" s="1599"/>
      <c r="C119" s="1601"/>
      <c r="D119" s="1618"/>
      <c r="E119" s="1601"/>
      <c r="F119" s="1602"/>
      <c r="G119" s="1603"/>
      <c r="H119" s="1603"/>
      <c r="I119" s="1604"/>
      <c r="J119" s="1605">
        <v>0</v>
      </c>
      <c r="K119" s="1604"/>
      <c r="L119" s="1605">
        <v>0</v>
      </c>
      <c r="M119" s="1606">
        <v>0</v>
      </c>
      <c r="N119" s="1603"/>
      <c r="O119" s="1607"/>
      <c r="P119" s="1608"/>
      <c r="Q119" s="1609"/>
      <c r="R119" s="1609"/>
      <c r="S119" s="1609"/>
      <c r="T119" s="1609"/>
      <c r="U119" s="1610">
        <f t="shared" si="7"/>
        <v>0</v>
      </c>
      <c r="V119" s="1610">
        <f t="shared" si="8"/>
        <v>0</v>
      </c>
      <c r="W119" s="1604"/>
      <c r="X119" s="1611">
        <v>0</v>
      </c>
      <c r="Y119" s="1612"/>
      <c r="Z119" s="1611">
        <v>0</v>
      </c>
      <c r="AA119" s="1613">
        <v>0</v>
      </c>
      <c r="AB119" s="1614"/>
    </row>
    <row r="120" spans="1:28" s="1615" customFormat="1" ht="12.75" customHeight="1">
      <c r="A120" s="1599"/>
      <c r="B120" s="1599"/>
      <c r="C120" s="1601"/>
      <c r="D120" s="1618"/>
      <c r="E120" s="1601"/>
      <c r="F120" s="1602"/>
      <c r="G120" s="1603"/>
      <c r="H120" s="1603"/>
      <c r="I120" s="1604"/>
      <c r="J120" s="1605">
        <v>0</v>
      </c>
      <c r="K120" s="1604"/>
      <c r="L120" s="1605">
        <v>0</v>
      </c>
      <c r="M120" s="1606">
        <v>0</v>
      </c>
      <c r="N120" s="1603"/>
      <c r="O120" s="1607"/>
      <c r="P120" s="1608"/>
      <c r="Q120" s="1609"/>
      <c r="R120" s="1609"/>
      <c r="S120" s="1609"/>
      <c r="T120" s="1609"/>
      <c r="U120" s="1610">
        <f t="shared" si="7"/>
        <v>0</v>
      </c>
      <c r="V120" s="1610">
        <f t="shared" si="8"/>
        <v>0</v>
      </c>
      <c r="W120" s="1604"/>
      <c r="X120" s="1611">
        <v>0</v>
      </c>
      <c r="Y120" s="1612"/>
      <c r="Z120" s="1611">
        <v>0</v>
      </c>
      <c r="AA120" s="1613">
        <v>0</v>
      </c>
      <c r="AB120" s="1614"/>
    </row>
    <row r="121" spans="1:28" s="1615" customFormat="1" ht="12.75" customHeight="1">
      <c r="A121" s="1599"/>
      <c r="B121" s="1599"/>
      <c r="C121" s="1601"/>
      <c r="D121" s="1618"/>
      <c r="E121" s="1601"/>
      <c r="F121" s="1602"/>
      <c r="G121" s="1603"/>
      <c r="H121" s="1603"/>
      <c r="I121" s="1604"/>
      <c r="J121" s="1605">
        <v>0</v>
      </c>
      <c r="K121" s="1604"/>
      <c r="L121" s="1605">
        <v>0</v>
      </c>
      <c r="M121" s="1606">
        <v>0</v>
      </c>
      <c r="N121" s="1603"/>
      <c r="O121" s="1607"/>
      <c r="P121" s="1608"/>
      <c r="Q121" s="1609"/>
      <c r="R121" s="1609"/>
      <c r="S121" s="1609"/>
      <c r="T121" s="1609"/>
      <c r="U121" s="1610">
        <f t="shared" si="7"/>
        <v>0</v>
      </c>
      <c r="V121" s="1610">
        <f t="shared" si="8"/>
        <v>0</v>
      </c>
      <c r="W121" s="1604"/>
      <c r="X121" s="1611">
        <v>0</v>
      </c>
      <c r="Y121" s="1612"/>
      <c r="Z121" s="1611">
        <v>0</v>
      </c>
      <c r="AA121" s="1613">
        <v>0</v>
      </c>
      <c r="AB121" s="1614"/>
    </row>
    <row r="122" spans="1:28" s="1615" customFormat="1" ht="12.75" customHeight="1">
      <c r="A122" s="1599"/>
      <c r="B122" s="1599"/>
      <c r="C122" s="1601"/>
      <c r="D122" s="1618"/>
      <c r="E122" s="1601"/>
      <c r="F122" s="1602"/>
      <c r="G122" s="1603"/>
      <c r="H122" s="1603"/>
      <c r="I122" s="1604"/>
      <c r="J122" s="1605">
        <v>0</v>
      </c>
      <c r="K122" s="1604"/>
      <c r="L122" s="1605">
        <v>0</v>
      </c>
      <c r="M122" s="1606">
        <v>0</v>
      </c>
      <c r="N122" s="1603"/>
      <c r="O122" s="1607"/>
      <c r="P122" s="1608"/>
      <c r="Q122" s="1609"/>
      <c r="R122" s="1609"/>
      <c r="S122" s="1609"/>
      <c r="T122" s="1609"/>
      <c r="U122" s="1610">
        <f t="shared" si="7"/>
        <v>0</v>
      </c>
      <c r="V122" s="1610">
        <f t="shared" si="8"/>
        <v>0</v>
      </c>
      <c r="W122" s="1604"/>
      <c r="X122" s="1611">
        <v>0</v>
      </c>
      <c r="Y122" s="1612"/>
      <c r="Z122" s="1611">
        <v>0</v>
      </c>
      <c r="AA122" s="1613">
        <v>0</v>
      </c>
      <c r="AB122" s="1614"/>
    </row>
    <row r="123" spans="1:28" s="1615" customFormat="1" ht="12.75" customHeight="1">
      <c r="A123" s="1599"/>
      <c r="B123" s="1599"/>
      <c r="C123" s="1601"/>
      <c r="D123" s="1618"/>
      <c r="E123" s="1601"/>
      <c r="F123" s="1602"/>
      <c r="G123" s="1603"/>
      <c r="H123" s="1603"/>
      <c r="I123" s="1604"/>
      <c r="J123" s="1605">
        <v>0</v>
      </c>
      <c r="K123" s="1604"/>
      <c r="L123" s="1605">
        <v>0</v>
      </c>
      <c r="M123" s="1606">
        <v>0</v>
      </c>
      <c r="N123" s="1603"/>
      <c r="O123" s="1607"/>
      <c r="P123" s="1608"/>
      <c r="Q123" s="1609"/>
      <c r="R123" s="1609"/>
      <c r="S123" s="1609"/>
      <c r="T123" s="1609"/>
      <c r="U123" s="1610">
        <f t="shared" si="7"/>
        <v>0</v>
      </c>
      <c r="V123" s="1610">
        <f t="shared" si="8"/>
        <v>0</v>
      </c>
      <c r="W123" s="1604"/>
      <c r="X123" s="1611">
        <v>0</v>
      </c>
      <c r="Y123" s="1612"/>
      <c r="Z123" s="1611">
        <v>0</v>
      </c>
      <c r="AA123" s="1613">
        <v>0</v>
      </c>
      <c r="AB123" s="1614"/>
    </row>
    <row r="124" spans="1:28" s="1615" customFormat="1" ht="12.75" customHeight="1">
      <c r="A124" s="1599"/>
      <c r="B124" s="1599"/>
      <c r="C124" s="1601"/>
      <c r="D124" s="1618"/>
      <c r="E124" s="1601"/>
      <c r="F124" s="1602"/>
      <c r="G124" s="1603"/>
      <c r="H124" s="1603"/>
      <c r="I124" s="1604"/>
      <c r="J124" s="1605">
        <v>0</v>
      </c>
      <c r="K124" s="1604"/>
      <c r="L124" s="1605">
        <v>0</v>
      </c>
      <c r="M124" s="1606">
        <v>0</v>
      </c>
      <c r="N124" s="1603"/>
      <c r="O124" s="1607"/>
      <c r="P124" s="1608"/>
      <c r="Q124" s="1609"/>
      <c r="R124" s="1609"/>
      <c r="S124" s="1609"/>
      <c r="T124" s="1609"/>
      <c r="U124" s="1610">
        <f t="shared" si="7"/>
        <v>0</v>
      </c>
      <c r="V124" s="1610">
        <f t="shared" si="8"/>
        <v>0</v>
      </c>
      <c r="W124" s="1604"/>
      <c r="X124" s="1611">
        <v>0</v>
      </c>
      <c r="Y124" s="1612"/>
      <c r="Z124" s="1611">
        <v>0</v>
      </c>
      <c r="AA124" s="1613">
        <v>0</v>
      </c>
      <c r="AB124" s="1614"/>
    </row>
    <row r="125" spans="1:28" s="1615" customFormat="1" ht="12.75" customHeight="1">
      <c r="A125" s="1599"/>
      <c r="B125" s="1599"/>
      <c r="C125" s="1601"/>
      <c r="D125" s="1618"/>
      <c r="E125" s="1601"/>
      <c r="F125" s="1602"/>
      <c r="G125" s="1603"/>
      <c r="H125" s="1603"/>
      <c r="I125" s="1604"/>
      <c r="J125" s="1605">
        <v>0</v>
      </c>
      <c r="K125" s="1604"/>
      <c r="L125" s="1605">
        <v>0</v>
      </c>
      <c r="M125" s="1606">
        <v>0</v>
      </c>
      <c r="N125" s="1603"/>
      <c r="O125" s="1607"/>
      <c r="P125" s="1608"/>
      <c r="Q125" s="1609"/>
      <c r="R125" s="1609"/>
      <c r="S125" s="1609"/>
      <c r="T125" s="1609"/>
      <c r="U125" s="1610">
        <f t="shared" si="7"/>
        <v>0</v>
      </c>
      <c r="V125" s="1610">
        <f t="shared" si="8"/>
        <v>0</v>
      </c>
      <c r="W125" s="1604"/>
      <c r="X125" s="1611">
        <v>0</v>
      </c>
      <c r="Y125" s="1612"/>
      <c r="Z125" s="1611">
        <v>0</v>
      </c>
      <c r="AA125" s="1613">
        <v>0</v>
      </c>
      <c r="AB125" s="1614"/>
    </row>
    <row r="126" spans="1:28" s="1615" customFormat="1" ht="12.75" customHeight="1">
      <c r="A126" s="1599"/>
      <c r="B126" s="1599"/>
      <c r="C126" s="1601"/>
      <c r="D126" s="1618"/>
      <c r="E126" s="1601"/>
      <c r="F126" s="1602"/>
      <c r="G126" s="1603"/>
      <c r="H126" s="1603"/>
      <c r="I126" s="1604"/>
      <c r="J126" s="1605">
        <v>0</v>
      </c>
      <c r="K126" s="1604"/>
      <c r="L126" s="1605">
        <v>0</v>
      </c>
      <c r="M126" s="1606">
        <v>0</v>
      </c>
      <c r="N126" s="1603"/>
      <c r="O126" s="1607"/>
      <c r="P126" s="1608"/>
      <c r="Q126" s="1609"/>
      <c r="R126" s="1609"/>
      <c r="S126" s="1609"/>
      <c r="T126" s="1609"/>
      <c r="U126" s="1610">
        <f t="shared" si="7"/>
        <v>0</v>
      </c>
      <c r="V126" s="1610">
        <f t="shared" si="8"/>
        <v>0</v>
      </c>
      <c r="W126" s="1604"/>
      <c r="X126" s="1611">
        <v>0</v>
      </c>
      <c r="Y126" s="1612"/>
      <c r="Z126" s="1611">
        <v>0</v>
      </c>
      <c r="AA126" s="1613">
        <v>0</v>
      </c>
      <c r="AB126" s="1614"/>
    </row>
    <row r="127" spans="1:28" s="1615" customFormat="1" ht="12.75" customHeight="1">
      <c r="A127" s="1599"/>
      <c r="B127" s="1599"/>
      <c r="C127" s="1601"/>
      <c r="D127" s="1618"/>
      <c r="E127" s="1601"/>
      <c r="F127" s="1602"/>
      <c r="G127" s="1603"/>
      <c r="H127" s="1603"/>
      <c r="I127" s="1604"/>
      <c r="J127" s="1605">
        <v>0</v>
      </c>
      <c r="K127" s="1604"/>
      <c r="L127" s="1605">
        <v>0</v>
      </c>
      <c r="M127" s="1606">
        <v>0</v>
      </c>
      <c r="N127" s="1603"/>
      <c r="O127" s="1607"/>
      <c r="P127" s="1608"/>
      <c r="Q127" s="1609"/>
      <c r="R127" s="1609"/>
      <c r="S127" s="1609"/>
      <c r="T127" s="1609"/>
      <c r="U127" s="1610">
        <f t="shared" si="7"/>
        <v>0</v>
      </c>
      <c r="V127" s="1610">
        <f t="shared" si="8"/>
        <v>0</v>
      </c>
      <c r="W127" s="1604"/>
      <c r="X127" s="1611">
        <v>0</v>
      </c>
      <c r="Y127" s="1612"/>
      <c r="Z127" s="1611">
        <v>0</v>
      </c>
      <c r="AA127" s="1613">
        <v>0</v>
      </c>
      <c r="AB127" s="1614"/>
    </row>
    <row r="128" spans="1:28" s="1615" customFormat="1" ht="12.75" customHeight="1">
      <c r="A128" s="1599"/>
      <c r="B128" s="1599"/>
      <c r="C128" s="1601"/>
      <c r="D128" s="1618"/>
      <c r="E128" s="1601"/>
      <c r="F128" s="1602"/>
      <c r="G128" s="1603"/>
      <c r="H128" s="1603"/>
      <c r="I128" s="1604"/>
      <c r="J128" s="1605">
        <v>0</v>
      </c>
      <c r="K128" s="1604"/>
      <c r="L128" s="1605">
        <v>0</v>
      </c>
      <c r="M128" s="1606">
        <v>0</v>
      </c>
      <c r="N128" s="1603"/>
      <c r="O128" s="1607"/>
      <c r="P128" s="1608"/>
      <c r="Q128" s="1609"/>
      <c r="R128" s="1609"/>
      <c r="S128" s="1609"/>
      <c r="T128" s="1609"/>
      <c r="U128" s="1610">
        <f t="shared" si="7"/>
        <v>0</v>
      </c>
      <c r="V128" s="1610">
        <f t="shared" si="8"/>
        <v>0</v>
      </c>
      <c r="W128" s="1604"/>
      <c r="X128" s="1611">
        <v>0</v>
      </c>
      <c r="Y128" s="1612"/>
      <c r="Z128" s="1611">
        <v>0</v>
      </c>
      <c r="AA128" s="1613">
        <v>0</v>
      </c>
      <c r="AB128" s="1614"/>
    </row>
    <row r="129" spans="1:28" s="1615" customFormat="1" ht="12.75" customHeight="1">
      <c r="A129" s="1599"/>
      <c r="B129" s="1599"/>
      <c r="C129" s="1601"/>
      <c r="D129" s="1618"/>
      <c r="E129" s="1601"/>
      <c r="F129" s="1602"/>
      <c r="G129" s="1603"/>
      <c r="H129" s="1603"/>
      <c r="I129" s="1604"/>
      <c r="J129" s="1605">
        <v>0</v>
      </c>
      <c r="K129" s="1604"/>
      <c r="L129" s="1605">
        <v>0</v>
      </c>
      <c r="M129" s="1606">
        <v>0</v>
      </c>
      <c r="N129" s="1603"/>
      <c r="O129" s="1607"/>
      <c r="P129" s="1608"/>
      <c r="Q129" s="1609"/>
      <c r="R129" s="1609"/>
      <c r="S129" s="1609"/>
      <c r="T129" s="1609"/>
      <c r="U129" s="1610">
        <f t="shared" si="7"/>
        <v>0</v>
      </c>
      <c r="V129" s="1610">
        <f t="shared" si="8"/>
        <v>0</v>
      </c>
      <c r="W129" s="1604"/>
      <c r="X129" s="1611">
        <v>0</v>
      </c>
      <c r="Y129" s="1612"/>
      <c r="Z129" s="1611">
        <v>0</v>
      </c>
      <c r="AA129" s="1613">
        <v>0</v>
      </c>
      <c r="AB129" s="1614"/>
    </row>
    <row r="130" spans="1:28" s="1615" customFormat="1" ht="12.75" customHeight="1">
      <c r="A130" s="1599"/>
      <c r="B130" s="1599"/>
      <c r="C130" s="1601"/>
      <c r="D130" s="1618"/>
      <c r="E130" s="1601"/>
      <c r="F130" s="1602"/>
      <c r="G130" s="1603"/>
      <c r="H130" s="1603"/>
      <c r="I130" s="1604"/>
      <c r="J130" s="1605">
        <v>0</v>
      </c>
      <c r="K130" s="1604"/>
      <c r="L130" s="1605">
        <v>0</v>
      </c>
      <c r="M130" s="1606">
        <v>0</v>
      </c>
      <c r="N130" s="1603"/>
      <c r="O130" s="1607"/>
      <c r="P130" s="1608"/>
      <c r="Q130" s="1609"/>
      <c r="R130" s="1609"/>
      <c r="S130" s="1609"/>
      <c r="T130" s="1609"/>
      <c r="U130" s="1610">
        <f t="shared" si="7"/>
        <v>0</v>
      </c>
      <c r="V130" s="1610">
        <f t="shared" si="8"/>
        <v>0</v>
      </c>
      <c r="W130" s="1604"/>
      <c r="X130" s="1611">
        <v>0</v>
      </c>
      <c r="Y130" s="1612"/>
      <c r="Z130" s="1611">
        <v>0</v>
      </c>
      <c r="AA130" s="1613">
        <v>0</v>
      </c>
      <c r="AB130" s="1614"/>
    </row>
    <row r="131" spans="1:28" s="1615" customFormat="1" ht="12.75" customHeight="1">
      <c r="A131" s="1599"/>
      <c r="B131" s="1599"/>
      <c r="C131" s="1601"/>
      <c r="D131" s="1618"/>
      <c r="E131" s="1601"/>
      <c r="F131" s="1602"/>
      <c r="G131" s="1603"/>
      <c r="H131" s="1603"/>
      <c r="I131" s="1604"/>
      <c r="J131" s="1605">
        <v>0</v>
      </c>
      <c r="K131" s="1604"/>
      <c r="L131" s="1605">
        <v>0</v>
      </c>
      <c r="M131" s="1606">
        <v>0</v>
      </c>
      <c r="N131" s="1603"/>
      <c r="O131" s="1607"/>
      <c r="P131" s="1608"/>
      <c r="Q131" s="1609"/>
      <c r="R131" s="1609"/>
      <c r="S131" s="1609"/>
      <c r="T131" s="1609"/>
      <c r="U131" s="1610">
        <f t="shared" si="7"/>
        <v>0</v>
      </c>
      <c r="V131" s="1610">
        <f t="shared" si="8"/>
        <v>0</v>
      </c>
      <c r="W131" s="1604"/>
      <c r="X131" s="1611">
        <v>0</v>
      </c>
      <c r="Y131" s="1612"/>
      <c r="Z131" s="1611">
        <v>0</v>
      </c>
      <c r="AA131" s="1613">
        <v>0</v>
      </c>
      <c r="AB131" s="1614"/>
    </row>
    <row r="132" spans="1:28" s="1615" customFormat="1" ht="12.75" customHeight="1">
      <c r="A132" s="1599"/>
      <c r="B132" s="1599"/>
      <c r="C132" s="1601"/>
      <c r="D132" s="1618"/>
      <c r="E132" s="1601"/>
      <c r="F132" s="1602"/>
      <c r="G132" s="1603"/>
      <c r="H132" s="1603"/>
      <c r="I132" s="1604"/>
      <c r="J132" s="1605">
        <v>0</v>
      </c>
      <c r="K132" s="1604"/>
      <c r="L132" s="1605">
        <v>0</v>
      </c>
      <c r="M132" s="1606">
        <v>0</v>
      </c>
      <c r="N132" s="1603"/>
      <c r="O132" s="1607"/>
      <c r="P132" s="1608"/>
      <c r="Q132" s="1609"/>
      <c r="R132" s="1609"/>
      <c r="S132" s="1609"/>
      <c r="T132" s="1609"/>
      <c r="U132" s="1610">
        <f t="shared" si="7"/>
        <v>0</v>
      </c>
      <c r="V132" s="1610">
        <f t="shared" si="8"/>
        <v>0</v>
      </c>
      <c r="W132" s="1604"/>
      <c r="X132" s="1611">
        <v>0</v>
      </c>
      <c r="Y132" s="1612"/>
      <c r="Z132" s="1611">
        <v>0</v>
      </c>
      <c r="AA132" s="1613">
        <v>0</v>
      </c>
      <c r="AB132" s="1614"/>
    </row>
    <row r="133" spans="1:28" s="1615" customFormat="1" ht="12.75" customHeight="1">
      <c r="A133" s="1599"/>
      <c r="B133" s="1599"/>
      <c r="C133" s="1601"/>
      <c r="D133" s="1618"/>
      <c r="E133" s="1601"/>
      <c r="F133" s="1602"/>
      <c r="G133" s="1603"/>
      <c r="H133" s="1603"/>
      <c r="I133" s="1604"/>
      <c r="J133" s="1605">
        <v>0</v>
      </c>
      <c r="K133" s="1604"/>
      <c r="L133" s="1605">
        <v>0</v>
      </c>
      <c r="M133" s="1606">
        <v>0</v>
      </c>
      <c r="N133" s="1603"/>
      <c r="O133" s="1607"/>
      <c r="P133" s="1608"/>
      <c r="Q133" s="1609"/>
      <c r="R133" s="1609"/>
      <c r="S133" s="1609"/>
      <c r="T133" s="1609"/>
      <c r="U133" s="1610">
        <f t="shared" si="7"/>
        <v>0</v>
      </c>
      <c r="V133" s="1610">
        <f t="shared" si="8"/>
        <v>0</v>
      </c>
      <c r="W133" s="1604"/>
      <c r="X133" s="1611">
        <v>0</v>
      </c>
      <c r="Y133" s="1612"/>
      <c r="Z133" s="1611">
        <v>0</v>
      </c>
      <c r="AA133" s="1613">
        <v>0</v>
      </c>
      <c r="AB133" s="1614"/>
    </row>
    <row r="134" spans="1:28" s="1615" customFormat="1" ht="12.75" customHeight="1">
      <c r="A134" s="1599"/>
      <c r="B134" s="1599"/>
      <c r="C134" s="1601"/>
      <c r="D134" s="1618"/>
      <c r="E134" s="1601"/>
      <c r="F134" s="1602"/>
      <c r="G134" s="1603"/>
      <c r="H134" s="1603"/>
      <c r="I134" s="1604"/>
      <c r="J134" s="1605">
        <v>0</v>
      </c>
      <c r="K134" s="1604"/>
      <c r="L134" s="1605">
        <v>0</v>
      </c>
      <c r="M134" s="1606">
        <v>0</v>
      </c>
      <c r="N134" s="1603"/>
      <c r="O134" s="1607"/>
      <c r="P134" s="1608"/>
      <c r="Q134" s="1609"/>
      <c r="R134" s="1609"/>
      <c r="S134" s="1609"/>
      <c r="T134" s="1609"/>
      <c r="U134" s="1610">
        <f t="shared" si="7"/>
        <v>0</v>
      </c>
      <c r="V134" s="1610">
        <f t="shared" si="8"/>
        <v>0</v>
      </c>
      <c r="W134" s="1604"/>
      <c r="X134" s="1611">
        <v>0</v>
      </c>
      <c r="Y134" s="1612"/>
      <c r="Z134" s="1611">
        <v>0</v>
      </c>
      <c r="AA134" s="1613">
        <v>0</v>
      </c>
      <c r="AB134" s="1614"/>
    </row>
    <row r="135" spans="1:28" s="1615" customFormat="1" ht="12.75" customHeight="1">
      <c r="A135" s="1599"/>
      <c r="B135" s="1599"/>
      <c r="C135" s="1601"/>
      <c r="D135" s="1618"/>
      <c r="E135" s="1601"/>
      <c r="F135" s="1602"/>
      <c r="G135" s="1603"/>
      <c r="H135" s="1603"/>
      <c r="I135" s="1604"/>
      <c r="J135" s="1605">
        <v>0</v>
      </c>
      <c r="K135" s="1604"/>
      <c r="L135" s="1605">
        <v>0</v>
      </c>
      <c r="M135" s="1606">
        <v>0</v>
      </c>
      <c r="N135" s="1603"/>
      <c r="O135" s="1607"/>
      <c r="P135" s="1608"/>
      <c r="Q135" s="1609"/>
      <c r="R135" s="1609"/>
      <c r="S135" s="1609"/>
      <c r="T135" s="1609"/>
      <c r="U135" s="1610">
        <f t="shared" si="7"/>
        <v>0</v>
      </c>
      <c r="V135" s="1610">
        <f t="shared" si="8"/>
        <v>0</v>
      </c>
      <c r="W135" s="1604"/>
      <c r="X135" s="1611">
        <v>0</v>
      </c>
      <c r="Y135" s="1612"/>
      <c r="Z135" s="1611">
        <v>0</v>
      </c>
      <c r="AA135" s="1613">
        <v>0</v>
      </c>
      <c r="AB135" s="1614"/>
    </row>
    <row r="136" spans="1:28" s="1615" customFormat="1" ht="12.75" customHeight="1">
      <c r="A136" s="1599"/>
      <c r="B136" s="1599"/>
      <c r="C136" s="1601"/>
      <c r="D136" s="1618"/>
      <c r="E136" s="1601"/>
      <c r="F136" s="1602"/>
      <c r="G136" s="1603"/>
      <c r="H136" s="1603"/>
      <c r="I136" s="1604"/>
      <c r="J136" s="1605">
        <v>0</v>
      </c>
      <c r="K136" s="1604"/>
      <c r="L136" s="1605">
        <v>0</v>
      </c>
      <c r="M136" s="1606">
        <v>0</v>
      </c>
      <c r="N136" s="1603"/>
      <c r="O136" s="1607"/>
      <c r="P136" s="1608"/>
      <c r="Q136" s="1609"/>
      <c r="R136" s="1609"/>
      <c r="S136" s="1609"/>
      <c r="T136" s="1609"/>
      <c r="U136" s="1610">
        <f t="shared" si="7"/>
        <v>0</v>
      </c>
      <c r="V136" s="1610">
        <f t="shared" si="8"/>
        <v>0</v>
      </c>
      <c r="W136" s="1604"/>
      <c r="X136" s="1611">
        <v>0</v>
      </c>
      <c r="Y136" s="1612"/>
      <c r="Z136" s="1611">
        <v>0</v>
      </c>
      <c r="AA136" s="1613">
        <v>0</v>
      </c>
      <c r="AB136" s="1614"/>
    </row>
    <row r="137" spans="1:28" s="1615" customFormat="1" ht="12.75" customHeight="1">
      <c r="A137" s="1599"/>
      <c r="B137" s="1599"/>
      <c r="C137" s="1601"/>
      <c r="D137" s="1618"/>
      <c r="E137" s="1601"/>
      <c r="F137" s="1602"/>
      <c r="G137" s="1603"/>
      <c r="H137" s="1603"/>
      <c r="I137" s="1604"/>
      <c r="J137" s="1605">
        <v>0</v>
      </c>
      <c r="K137" s="1604"/>
      <c r="L137" s="1605">
        <v>0</v>
      </c>
      <c r="M137" s="1606">
        <v>0</v>
      </c>
      <c r="N137" s="1603"/>
      <c r="O137" s="1607"/>
      <c r="P137" s="1608"/>
      <c r="Q137" s="1609"/>
      <c r="R137" s="1609"/>
      <c r="S137" s="1609"/>
      <c r="T137" s="1609"/>
      <c r="U137" s="1610">
        <f t="shared" si="7"/>
        <v>0</v>
      </c>
      <c r="V137" s="1610">
        <f t="shared" si="8"/>
        <v>0</v>
      </c>
      <c r="W137" s="1604"/>
      <c r="X137" s="1611">
        <v>0</v>
      </c>
      <c r="Y137" s="1612"/>
      <c r="Z137" s="1611">
        <v>0</v>
      </c>
      <c r="AA137" s="1613">
        <v>0</v>
      </c>
      <c r="AB137" s="1614"/>
    </row>
    <row r="138" spans="1:28" s="1615" customFormat="1" ht="12.75" customHeight="1">
      <c r="A138" s="1599"/>
      <c r="B138" s="1599"/>
      <c r="C138" s="1601"/>
      <c r="D138" s="1618"/>
      <c r="E138" s="1601"/>
      <c r="F138" s="1602"/>
      <c r="G138" s="1603"/>
      <c r="H138" s="1603"/>
      <c r="I138" s="1604"/>
      <c r="J138" s="1605">
        <v>0</v>
      </c>
      <c r="K138" s="1604"/>
      <c r="L138" s="1605">
        <v>0</v>
      </c>
      <c r="M138" s="1606">
        <v>0</v>
      </c>
      <c r="N138" s="1603"/>
      <c r="O138" s="1607"/>
      <c r="P138" s="1608"/>
      <c r="Q138" s="1609"/>
      <c r="R138" s="1609"/>
      <c r="S138" s="1609"/>
      <c r="T138" s="1609"/>
      <c r="U138" s="1610">
        <f t="shared" si="7"/>
        <v>0</v>
      </c>
      <c r="V138" s="1610">
        <f t="shared" si="8"/>
        <v>0</v>
      </c>
      <c r="W138" s="1604"/>
      <c r="X138" s="1611">
        <v>0</v>
      </c>
      <c r="Y138" s="1612"/>
      <c r="Z138" s="1611">
        <v>0</v>
      </c>
      <c r="AA138" s="1613">
        <v>0</v>
      </c>
      <c r="AB138" s="1614"/>
    </row>
    <row r="139" spans="1:28" s="1615" customFormat="1" ht="12.75" customHeight="1">
      <c r="A139" s="1599"/>
      <c r="B139" s="1599"/>
      <c r="C139" s="1601"/>
      <c r="D139" s="1618"/>
      <c r="E139" s="1601"/>
      <c r="F139" s="1602"/>
      <c r="G139" s="1603"/>
      <c r="H139" s="1603"/>
      <c r="I139" s="1604"/>
      <c r="J139" s="1605">
        <v>0</v>
      </c>
      <c r="K139" s="1604"/>
      <c r="L139" s="1605">
        <v>0</v>
      </c>
      <c r="M139" s="1606">
        <v>0</v>
      </c>
      <c r="N139" s="1603"/>
      <c r="O139" s="1607"/>
      <c r="P139" s="1608"/>
      <c r="Q139" s="1609"/>
      <c r="R139" s="1609"/>
      <c r="S139" s="1609"/>
      <c r="T139" s="1609"/>
      <c r="U139" s="1610">
        <f t="shared" si="7"/>
        <v>0</v>
      </c>
      <c r="V139" s="1610">
        <f t="shared" si="8"/>
        <v>0</v>
      </c>
      <c r="W139" s="1604"/>
      <c r="X139" s="1611">
        <v>0</v>
      </c>
      <c r="Y139" s="1612"/>
      <c r="Z139" s="1611">
        <v>0</v>
      </c>
      <c r="AA139" s="1613">
        <v>0</v>
      </c>
      <c r="AB139" s="1614"/>
    </row>
    <row r="140" spans="1:28" s="1615" customFormat="1" ht="12.75" customHeight="1">
      <c r="A140" s="1599"/>
      <c r="B140" s="1599"/>
      <c r="C140" s="1601"/>
      <c r="D140" s="1618"/>
      <c r="E140" s="1601"/>
      <c r="F140" s="1602"/>
      <c r="G140" s="1603"/>
      <c r="H140" s="1603"/>
      <c r="I140" s="1604"/>
      <c r="J140" s="1605">
        <v>0</v>
      </c>
      <c r="K140" s="1604"/>
      <c r="L140" s="1605">
        <v>0</v>
      </c>
      <c r="M140" s="1606">
        <v>0</v>
      </c>
      <c r="N140" s="1603"/>
      <c r="O140" s="1607"/>
      <c r="P140" s="1608"/>
      <c r="Q140" s="1609"/>
      <c r="R140" s="1609"/>
      <c r="S140" s="1609"/>
      <c r="T140" s="1609"/>
      <c r="U140" s="1610">
        <f t="shared" si="7"/>
        <v>0</v>
      </c>
      <c r="V140" s="1610">
        <f t="shared" si="8"/>
        <v>0</v>
      </c>
      <c r="W140" s="1604"/>
      <c r="X140" s="1611">
        <v>0</v>
      </c>
      <c r="Y140" s="1612"/>
      <c r="Z140" s="1611">
        <v>0</v>
      </c>
      <c r="AA140" s="1613">
        <v>0</v>
      </c>
      <c r="AB140" s="1614"/>
    </row>
    <row r="141" spans="1:28" s="1615" customFormat="1" ht="12.75" customHeight="1">
      <c r="A141" s="1599"/>
      <c r="B141" s="1599"/>
      <c r="C141" s="1601"/>
      <c r="D141" s="1618"/>
      <c r="E141" s="1601"/>
      <c r="F141" s="1602"/>
      <c r="G141" s="1603"/>
      <c r="H141" s="1603"/>
      <c r="I141" s="1604"/>
      <c r="J141" s="1605">
        <v>0</v>
      </c>
      <c r="K141" s="1604"/>
      <c r="L141" s="1605">
        <v>0</v>
      </c>
      <c r="M141" s="1606">
        <v>0</v>
      </c>
      <c r="N141" s="1603"/>
      <c r="O141" s="1607"/>
      <c r="P141" s="1608"/>
      <c r="Q141" s="1609"/>
      <c r="R141" s="1609"/>
      <c r="S141" s="1609"/>
      <c r="T141" s="1609"/>
      <c r="U141" s="1610">
        <f t="shared" ref="U141:U183" si="9">IF((S141+T141)=0,0,((S141+T141)/(Q141+R141)))</f>
        <v>0</v>
      </c>
      <c r="V141" s="1610">
        <f t="shared" ref="V141:V183" si="10">IF(U141&gt;=100%,100%,U141)</f>
        <v>0</v>
      </c>
      <c r="W141" s="1604"/>
      <c r="X141" s="1611">
        <v>0</v>
      </c>
      <c r="Y141" s="1612"/>
      <c r="Z141" s="1611">
        <v>0</v>
      </c>
      <c r="AA141" s="1613">
        <v>0</v>
      </c>
      <c r="AB141" s="1614"/>
    </row>
    <row r="142" spans="1:28" s="1615" customFormat="1" ht="12.75" customHeight="1">
      <c r="A142" s="1599"/>
      <c r="B142" s="1599"/>
      <c r="C142" s="1601"/>
      <c r="D142" s="1618"/>
      <c r="E142" s="1601"/>
      <c r="F142" s="1602"/>
      <c r="G142" s="1603"/>
      <c r="H142" s="1603"/>
      <c r="I142" s="1604"/>
      <c r="J142" s="1605">
        <v>0</v>
      </c>
      <c r="K142" s="1604"/>
      <c r="L142" s="1605">
        <v>0</v>
      </c>
      <c r="M142" s="1606">
        <v>0</v>
      </c>
      <c r="N142" s="1603"/>
      <c r="O142" s="1607"/>
      <c r="P142" s="1608"/>
      <c r="Q142" s="1609"/>
      <c r="R142" s="1609"/>
      <c r="S142" s="1609"/>
      <c r="T142" s="1609"/>
      <c r="U142" s="1610">
        <f t="shared" si="9"/>
        <v>0</v>
      </c>
      <c r="V142" s="1610">
        <f t="shared" si="10"/>
        <v>0</v>
      </c>
      <c r="W142" s="1604"/>
      <c r="X142" s="1611">
        <v>0</v>
      </c>
      <c r="Y142" s="1612"/>
      <c r="Z142" s="1611">
        <v>0</v>
      </c>
      <c r="AA142" s="1613">
        <v>0</v>
      </c>
      <c r="AB142" s="1614"/>
    </row>
    <row r="143" spans="1:28" s="1615" customFormat="1" ht="12.75" customHeight="1">
      <c r="A143" s="1599"/>
      <c r="B143" s="1599"/>
      <c r="C143" s="1601"/>
      <c r="D143" s="1618"/>
      <c r="E143" s="1601"/>
      <c r="F143" s="1602"/>
      <c r="G143" s="1603"/>
      <c r="H143" s="1603"/>
      <c r="I143" s="1604"/>
      <c r="J143" s="1605">
        <v>0</v>
      </c>
      <c r="K143" s="1604"/>
      <c r="L143" s="1605">
        <v>0</v>
      </c>
      <c r="M143" s="1606">
        <v>0</v>
      </c>
      <c r="N143" s="1603"/>
      <c r="O143" s="1607"/>
      <c r="P143" s="1608"/>
      <c r="Q143" s="1609"/>
      <c r="R143" s="1609"/>
      <c r="S143" s="1609"/>
      <c r="T143" s="1609"/>
      <c r="U143" s="1610">
        <f t="shared" si="9"/>
        <v>0</v>
      </c>
      <c r="V143" s="1610">
        <f t="shared" si="10"/>
        <v>0</v>
      </c>
      <c r="W143" s="1604"/>
      <c r="X143" s="1611">
        <v>0</v>
      </c>
      <c r="Y143" s="1612"/>
      <c r="Z143" s="1611">
        <v>0</v>
      </c>
      <c r="AA143" s="1613">
        <v>0</v>
      </c>
      <c r="AB143" s="1614"/>
    </row>
    <row r="144" spans="1:28" s="1615" customFormat="1" ht="12.75" customHeight="1">
      <c r="A144" s="1599"/>
      <c r="B144" s="1599"/>
      <c r="C144" s="1601"/>
      <c r="D144" s="1618"/>
      <c r="E144" s="1601"/>
      <c r="F144" s="1602"/>
      <c r="G144" s="1603"/>
      <c r="H144" s="1603"/>
      <c r="I144" s="1604"/>
      <c r="J144" s="1605">
        <v>0</v>
      </c>
      <c r="K144" s="1604"/>
      <c r="L144" s="1605">
        <v>0</v>
      </c>
      <c r="M144" s="1606">
        <v>0</v>
      </c>
      <c r="N144" s="1603"/>
      <c r="O144" s="1607"/>
      <c r="P144" s="1608"/>
      <c r="Q144" s="1609"/>
      <c r="R144" s="1609"/>
      <c r="S144" s="1609"/>
      <c r="T144" s="1609"/>
      <c r="U144" s="1610">
        <f t="shared" si="9"/>
        <v>0</v>
      </c>
      <c r="V144" s="1610">
        <f t="shared" si="10"/>
        <v>0</v>
      </c>
      <c r="W144" s="1604"/>
      <c r="X144" s="1611">
        <v>0</v>
      </c>
      <c r="Y144" s="1612"/>
      <c r="Z144" s="1611">
        <v>0</v>
      </c>
      <c r="AA144" s="1613">
        <v>0</v>
      </c>
      <c r="AB144" s="1614"/>
    </row>
    <row r="145" spans="1:30" s="1615" customFormat="1" ht="12.75" customHeight="1">
      <c r="A145" s="1599"/>
      <c r="B145" s="1599"/>
      <c r="C145" s="1601"/>
      <c r="D145" s="1618"/>
      <c r="E145" s="1601"/>
      <c r="F145" s="1602"/>
      <c r="G145" s="1603"/>
      <c r="H145" s="1603"/>
      <c r="I145" s="1604"/>
      <c r="J145" s="1605">
        <v>0</v>
      </c>
      <c r="K145" s="1604"/>
      <c r="L145" s="1605">
        <v>0</v>
      </c>
      <c r="M145" s="1606">
        <v>0</v>
      </c>
      <c r="N145" s="1603"/>
      <c r="O145" s="1607"/>
      <c r="P145" s="1608"/>
      <c r="Q145" s="1609"/>
      <c r="R145" s="1609"/>
      <c r="S145" s="1609"/>
      <c r="T145" s="1609"/>
      <c r="U145" s="1610">
        <f t="shared" si="9"/>
        <v>0</v>
      </c>
      <c r="V145" s="1610">
        <f t="shared" si="10"/>
        <v>0</v>
      </c>
      <c r="W145" s="1604"/>
      <c r="X145" s="1611">
        <v>0</v>
      </c>
      <c r="Y145" s="1612"/>
      <c r="Z145" s="1611">
        <v>0</v>
      </c>
      <c r="AA145" s="1613">
        <v>0</v>
      </c>
      <c r="AB145" s="1614"/>
    </row>
    <row r="146" spans="1:30" s="1615" customFormat="1" ht="12.75" customHeight="1">
      <c r="A146" s="1599"/>
      <c r="B146" s="1599"/>
      <c r="C146" s="1601"/>
      <c r="D146" s="1618"/>
      <c r="E146" s="1601"/>
      <c r="F146" s="1602"/>
      <c r="G146" s="1603"/>
      <c r="H146" s="1603"/>
      <c r="I146" s="1604"/>
      <c r="J146" s="1605">
        <v>0</v>
      </c>
      <c r="K146" s="1604"/>
      <c r="L146" s="1605">
        <v>0</v>
      </c>
      <c r="M146" s="1606">
        <v>0</v>
      </c>
      <c r="N146" s="1603"/>
      <c r="O146" s="1607"/>
      <c r="P146" s="1608"/>
      <c r="Q146" s="1609"/>
      <c r="R146" s="1609"/>
      <c r="S146" s="1609"/>
      <c r="T146" s="1609"/>
      <c r="U146" s="1610">
        <f t="shared" si="9"/>
        <v>0</v>
      </c>
      <c r="V146" s="1610">
        <f t="shared" si="10"/>
        <v>0</v>
      </c>
      <c r="W146" s="1604"/>
      <c r="X146" s="1611">
        <v>0</v>
      </c>
      <c r="Y146" s="1612"/>
      <c r="Z146" s="1611">
        <v>0</v>
      </c>
      <c r="AA146" s="1613">
        <v>0</v>
      </c>
      <c r="AB146" s="1614"/>
    </row>
    <row r="147" spans="1:30" s="1615" customFormat="1" ht="12.75" customHeight="1">
      <c r="A147" s="1599"/>
      <c r="B147" s="1599"/>
      <c r="C147" s="1601"/>
      <c r="D147" s="1618"/>
      <c r="E147" s="1601"/>
      <c r="F147" s="1602"/>
      <c r="G147" s="1603"/>
      <c r="H147" s="1603"/>
      <c r="I147" s="1604"/>
      <c r="J147" s="1605">
        <v>0</v>
      </c>
      <c r="K147" s="1604"/>
      <c r="L147" s="1605">
        <v>0</v>
      </c>
      <c r="M147" s="1606">
        <v>0</v>
      </c>
      <c r="N147" s="1603"/>
      <c r="O147" s="1607"/>
      <c r="P147" s="1608"/>
      <c r="Q147" s="1609"/>
      <c r="R147" s="1609"/>
      <c r="S147" s="1609"/>
      <c r="T147" s="1609"/>
      <c r="U147" s="1610">
        <f t="shared" si="9"/>
        <v>0</v>
      </c>
      <c r="V147" s="1610">
        <f t="shared" si="10"/>
        <v>0</v>
      </c>
      <c r="W147" s="1604"/>
      <c r="X147" s="1611">
        <v>0</v>
      </c>
      <c r="Y147" s="1612"/>
      <c r="Z147" s="1611">
        <v>0</v>
      </c>
      <c r="AA147" s="1613">
        <v>0</v>
      </c>
      <c r="AB147" s="1614"/>
    </row>
    <row r="148" spans="1:30" s="1615" customFormat="1" ht="12.75" customHeight="1">
      <c r="A148" s="1599"/>
      <c r="B148" s="1599"/>
      <c r="C148" s="1601"/>
      <c r="D148" s="1618"/>
      <c r="E148" s="1601"/>
      <c r="F148" s="1602"/>
      <c r="G148" s="1603"/>
      <c r="H148" s="1603"/>
      <c r="I148" s="1604"/>
      <c r="J148" s="1605">
        <v>0</v>
      </c>
      <c r="K148" s="1604"/>
      <c r="L148" s="1605">
        <v>0</v>
      </c>
      <c r="M148" s="1606">
        <v>0</v>
      </c>
      <c r="N148" s="1603"/>
      <c r="O148" s="1607"/>
      <c r="P148" s="1608"/>
      <c r="Q148" s="1609"/>
      <c r="R148" s="1609"/>
      <c r="S148" s="1609"/>
      <c r="T148" s="1609"/>
      <c r="U148" s="1610">
        <f t="shared" si="9"/>
        <v>0</v>
      </c>
      <c r="V148" s="1610">
        <f t="shared" si="10"/>
        <v>0</v>
      </c>
      <c r="W148" s="1604"/>
      <c r="X148" s="1611">
        <v>0</v>
      </c>
      <c r="Y148" s="1612"/>
      <c r="Z148" s="1611">
        <v>0</v>
      </c>
      <c r="AA148" s="1613">
        <v>0</v>
      </c>
      <c r="AB148" s="1614"/>
    </row>
    <row r="149" spans="1:30" s="1615" customFormat="1" ht="12.75" customHeight="1">
      <c r="A149" s="1599"/>
      <c r="B149" s="1599"/>
      <c r="C149" s="1601"/>
      <c r="D149" s="1618"/>
      <c r="E149" s="1601"/>
      <c r="F149" s="1602"/>
      <c r="G149" s="1603"/>
      <c r="H149" s="1603"/>
      <c r="I149" s="1604"/>
      <c r="J149" s="1605">
        <v>0</v>
      </c>
      <c r="K149" s="1604"/>
      <c r="L149" s="1605">
        <v>0</v>
      </c>
      <c r="M149" s="1606">
        <v>0</v>
      </c>
      <c r="N149" s="1603"/>
      <c r="O149" s="1607"/>
      <c r="P149" s="1608"/>
      <c r="Q149" s="1609"/>
      <c r="R149" s="1609"/>
      <c r="S149" s="1609"/>
      <c r="T149" s="1609"/>
      <c r="U149" s="1610">
        <f t="shared" si="9"/>
        <v>0</v>
      </c>
      <c r="V149" s="1610">
        <f t="shared" si="10"/>
        <v>0</v>
      </c>
      <c r="W149" s="1604"/>
      <c r="X149" s="1611">
        <v>0</v>
      </c>
      <c r="Y149" s="1612"/>
      <c r="Z149" s="1611">
        <v>0</v>
      </c>
      <c r="AA149" s="1613">
        <v>0</v>
      </c>
      <c r="AB149" s="1614"/>
    </row>
    <row r="150" spans="1:30" s="1615" customFormat="1" ht="12.75" customHeight="1">
      <c r="A150" s="1599"/>
      <c r="B150" s="1599"/>
      <c r="C150" s="1601"/>
      <c r="D150" s="1618"/>
      <c r="E150" s="1601"/>
      <c r="F150" s="1602"/>
      <c r="G150" s="1603"/>
      <c r="H150" s="1603"/>
      <c r="I150" s="1604"/>
      <c r="J150" s="1605">
        <v>0</v>
      </c>
      <c r="K150" s="1604"/>
      <c r="L150" s="1605">
        <v>0</v>
      </c>
      <c r="M150" s="1606">
        <v>0</v>
      </c>
      <c r="N150" s="1603"/>
      <c r="O150" s="1607"/>
      <c r="P150" s="1608"/>
      <c r="Q150" s="1609"/>
      <c r="R150" s="1609"/>
      <c r="S150" s="1609"/>
      <c r="T150" s="1609"/>
      <c r="U150" s="1610">
        <f t="shared" si="9"/>
        <v>0</v>
      </c>
      <c r="V150" s="1610">
        <f t="shared" si="10"/>
        <v>0</v>
      </c>
      <c r="W150" s="1604"/>
      <c r="X150" s="1611">
        <v>0</v>
      </c>
      <c r="Y150" s="1612"/>
      <c r="Z150" s="1611">
        <v>0</v>
      </c>
      <c r="AA150" s="1613">
        <v>0</v>
      </c>
      <c r="AB150" s="1614"/>
    </row>
    <row r="151" spans="1:30" s="1615" customFormat="1" ht="12.75" customHeight="1">
      <c r="A151" s="1599"/>
      <c r="B151" s="1599"/>
      <c r="C151" s="1601"/>
      <c r="D151" s="1618"/>
      <c r="E151" s="1601"/>
      <c r="F151" s="1602"/>
      <c r="G151" s="1603"/>
      <c r="H151" s="1603"/>
      <c r="I151" s="1604"/>
      <c r="J151" s="1605">
        <v>0</v>
      </c>
      <c r="K151" s="1604"/>
      <c r="L151" s="1605">
        <v>0</v>
      </c>
      <c r="M151" s="1606">
        <v>0</v>
      </c>
      <c r="N151" s="1603"/>
      <c r="O151" s="1607"/>
      <c r="P151" s="1608"/>
      <c r="Q151" s="1609"/>
      <c r="R151" s="1609"/>
      <c r="S151" s="1609"/>
      <c r="T151" s="1609"/>
      <c r="U151" s="1610">
        <f t="shared" si="9"/>
        <v>0</v>
      </c>
      <c r="V151" s="1610">
        <f t="shared" si="10"/>
        <v>0</v>
      </c>
      <c r="W151" s="1604"/>
      <c r="X151" s="1611">
        <v>0</v>
      </c>
      <c r="Y151" s="1612"/>
      <c r="Z151" s="1611">
        <v>0</v>
      </c>
      <c r="AA151" s="1613">
        <v>0</v>
      </c>
      <c r="AD151" s="1621"/>
    </row>
    <row r="152" spans="1:30" s="1615" customFormat="1" ht="12.75" customHeight="1">
      <c r="A152" s="1599"/>
      <c r="B152" s="1599"/>
      <c r="C152" s="1601"/>
      <c r="D152" s="1618"/>
      <c r="E152" s="1601"/>
      <c r="F152" s="1602"/>
      <c r="G152" s="1603"/>
      <c r="H152" s="1603"/>
      <c r="I152" s="1604"/>
      <c r="J152" s="1605">
        <v>0</v>
      </c>
      <c r="K152" s="1604"/>
      <c r="L152" s="1605">
        <v>0</v>
      </c>
      <c r="M152" s="1606">
        <v>0</v>
      </c>
      <c r="N152" s="1603"/>
      <c r="O152" s="1607"/>
      <c r="P152" s="1608"/>
      <c r="Q152" s="1609"/>
      <c r="R152" s="1609"/>
      <c r="S152" s="1609"/>
      <c r="T152" s="1609"/>
      <c r="U152" s="1610">
        <f t="shared" si="9"/>
        <v>0</v>
      </c>
      <c r="V152" s="1610">
        <f t="shared" si="10"/>
        <v>0</v>
      </c>
      <c r="W152" s="1604"/>
      <c r="X152" s="1611">
        <v>0</v>
      </c>
      <c r="Y152" s="1612"/>
      <c r="Z152" s="1611">
        <v>0</v>
      </c>
      <c r="AA152" s="1613">
        <v>0</v>
      </c>
    </row>
    <row r="153" spans="1:30" s="1615" customFormat="1" ht="12.75" customHeight="1">
      <c r="A153" s="1599"/>
      <c r="B153" s="1599"/>
      <c r="C153" s="1601"/>
      <c r="D153" s="1618"/>
      <c r="E153" s="1601"/>
      <c r="F153" s="1602"/>
      <c r="G153" s="1603"/>
      <c r="H153" s="1603"/>
      <c r="I153" s="1604"/>
      <c r="J153" s="1605">
        <v>0</v>
      </c>
      <c r="K153" s="1604"/>
      <c r="L153" s="1605">
        <v>0</v>
      </c>
      <c r="M153" s="1606">
        <v>0</v>
      </c>
      <c r="N153" s="1603"/>
      <c r="O153" s="1607"/>
      <c r="P153" s="1608"/>
      <c r="Q153" s="1609"/>
      <c r="R153" s="1609"/>
      <c r="S153" s="1609"/>
      <c r="T153" s="1609"/>
      <c r="U153" s="1610">
        <f t="shared" si="9"/>
        <v>0</v>
      </c>
      <c r="V153" s="1610">
        <f t="shared" si="10"/>
        <v>0</v>
      </c>
      <c r="W153" s="1604"/>
      <c r="X153" s="1611">
        <v>0</v>
      </c>
      <c r="Y153" s="1612"/>
      <c r="Z153" s="1611">
        <v>0</v>
      </c>
      <c r="AA153" s="1613">
        <v>0</v>
      </c>
    </row>
    <row r="154" spans="1:30" s="1615" customFormat="1" ht="12.75" customHeight="1">
      <c r="A154" s="1599"/>
      <c r="B154" s="1599"/>
      <c r="C154" s="1601"/>
      <c r="D154" s="1618"/>
      <c r="E154" s="1601"/>
      <c r="F154" s="1602"/>
      <c r="G154" s="1603"/>
      <c r="H154" s="1603"/>
      <c r="I154" s="1604"/>
      <c r="J154" s="1605">
        <v>0</v>
      </c>
      <c r="K154" s="1604"/>
      <c r="L154" s="1605">
        <v>0</v>
      </c>
      <c r="M154" s="1606">
        <v>0</v>
      </c>
      <c r="N154" s="1603"/>
      <c r="O154" s="1607"/>
      <c r="P154" s="1608"/>
      <c r="Q154" s="1609"/>
      <c r="R154" s="1609"/>
      <c r="S154" s="1609"/>
      <c r="T154" s="1609"/>
      <c r="U154" s="1610">
        <f t="shared" si="9"/>
        <v>0</v>
      </c>
      <c r="V154" s="1610">
        <f t="shared" si="10"/>
        <v>0</v>
      </c>
      <c r="W154" s="1604"/>
      <c r="X154" s="1611">
        <v>0</v>
      </c>
      <c r="Y154" s="1612"/>
      <c r="Z154" s="1611">
        <v>0</v>
      </c>
      <c r="AA154" s="1613">
        <v>0</v>
      </c>
    </row>
    <row r="155" spans="1:30" s="1615" customFormat="1" ht="12.75" customHeight="1">
      <c r="A155" s="1599"/>
      <c r="B155" s="1599"/>
      <c r="C155" s="1601"/>
      <c r="D155" s="1618"/>
      <c r="E155" s="1601"/>
      <c r="F155" s="1602"/>
      <c r="G155" s="1603"/>
      <c r="H155" s="1603"/>
      <c r="I155" s="1604"/>
      <c r="J155" s="1605">
        <v>0</v>
      </c>
      <c r="K155" s="1604"/>
      <c r="L155" s="1605">
        <v>0</v>
      </c>
      <c r="M155" s="1606">
        <v>0</v>
      </c>
      <c r="N155" s="1603"/>
      <c r="O155" s="1607"/>
      <c r="P155" s="1608"/>
      <c r="Q155" s="1609"/>
      <c r="R155" s="1609"/>
      <c r="S155" s="1609"/>
      <c r="T155" s="1609"/>
      <c r="U155" s="1610">
        <f t="shared" si="9"/>
        <v>0</v>
      </c>
      <c r="V155" s="1610">
        <f t="shared" si="10"/>
        <v>0</v>
      </c>
      <c r="W155" s="1604"/>
      <c r="X155" s="1611">
        <v>0</v>
      </c>
      <c r="Y155" s="1612"/>
      <c r="Z155" s="1611">
        <v>0</v>
      </c>
      <c r="AA155" s="1613">
        <v>0</v>
      </c>
    </row>
    <row r="156" spans="1:30" s="1615" customFormat="1" ht="12.75" customHeight="1">
      <c r="A156" s="1599"/>
      <c r="B156" s="1599"/>
      <c r="C156" s="1601"/>
      <c r="D156" s="1618"/>
      <c r="E156" s="1601"/>
      <c r="F156" s="1602"/>
      <c r="G156" s="1603"/>
      <c r="H156" s="1603"/>
      <c r="I156" s="1604"/>
      <c r="J156" s="1605">
        <v>0</v>
      </c>
      <c r="K156" s="1604"/>
      <c r="L156" s="1605">
        <v>0</v>
      </c>
      <c r="M156" s="1606">
        <v>0</v>
      </c>
      <c r="N156" s="1603"/>
      <c r="O156" s="1607"/>
      <c r="P156" s="1608"/>
      <c r="Q156" s="1609"/>
      <c r="R156" s="1609"/>
      <c r="S156" s="1609"/>
      <c r="T156" s="1609"/>
      <c r="U156" s="1610">
        <f t="shared" si="9"/>
        <v>0</v>
      </c>
      <c r="V156" s="1610">
        <f t="shared" si="10"/>
        <v>0</v>
      </c>
      <c r="W156" s="1604"/>
      <c r="X156" s="1611">
        <v>0</v>
      </c>
      <c r="Y156" s="1612"/>
      <c r="Z156" s="1611">
        <v>0</v>
      </c>
      <c r="AA156" s="1613">
        <v>0</v>
      </c>
    </row>
    <row r="157" spans="1:30" s="1615" customFormat="1" ht="12.75" customHeight="1">
      <c r="A157" s="1599"/>
      <c r="B157" s="1599"/>
      <c r="C157" s="1601"/>
      <c r="D157" s="1618"/>
      <c r="E157" s="1601"/>
      <c r="F157" s="1602"/>
      <c r="G157" s="1603"/>
      <c r="H157" s="1603"/>
      <c r="I157" s="1604"/>
      <c r="J157" s="1605">
        <v>0</v>
      </c>
      <c r="K157" s="1604"/>
      <c r="L157" s="1605">
        <v>0</v>
      </c>
      <c r="M157" s="1606">
        <v>0</v>
      </c>
      <c r="N157" s="1603"/>
      <c r="O157" s="1607"/>
      <c r="P157" s="1608"/>
      <c r="Q157" s="1609"/>
      <c r="R157" s="1609"/>
      <c r="S157" s="1609"/>
      <c r="T157" s="1609"/>
      <c r="U157" s="1610">
        <f t="shared" si="9"/>
        <v>0</v>
      </c>
      <c r="V157" s="1610">
        <f t="shared" si="10"/>
        <v>0</v>
      </c>
      <c r="W157" s="1604"/>
      <c r="X157" s="1611">
        <v>0</v>
      </c>
      <c r="Y157" s="1612"/>
      <c r="Z157" s="1611">
        <v>0</v>
      </c>
      <c r="AA157" s="1613">
        <v>0</v>
      </c>
    </row>
    <row r="158" spans="1:30" s="1615" customFormat="1" ht="12.75" customHeight="1">
      <c r="A158" s="1599"/>
      <c r="B158" s="1599"/>
      <c r="C158" s="1601"/>
      <c r="D158" s="1618"/>
      <c r="E158" s="1601"/>
      <c r="F158" s="1602"/>
      <c r="G158" s="1603"/>
      <c r="H158" s="1603"/>
      <c r="I158" s="1604"/>
      <c r="J158" s="1605">
        <v>0</v>
      </c>
      <c r="K158" s="1604"/>
      <c r="L158" s="1605">
        <v>0</v>
      </c>
      <c r="M158" s="1606">
        <v>0</v>
      </c>
      <c r="N158" s="1603"/>
      <c r="O158" s="1607"/>
      <c r="P158" s="1608"/>
      <c r="Q158" s="1609"/>
      <c r="R158" s="1609"/>
      <c r="S158" s="1609"/>
      <c r="T158" s="1609"/>
      <c r="U158" s="1610">
        <f t="shared" si="9"/>
        <v>0</v>
      </c>
      <c r="V158" s="1610">
        <f t="shared" si="10"/>
        <v>0</v>
      </c>
      <c r="W158" s="1604"/>
      <c r="X158" s="1611">
        <v>0</v>
      </c>
      <c r="Y158" s="1612"/>
      <c r="Z158" s="1611">
        <v>0</v>
      </c>
      <c r="AA158" s="1613">
        <v>0</v>
      </c>
    </row>
    <row r="159" spans="1:30" s="1615" customFormat="1" ht="12.75" customHeight="1">
      <c r="A159" s="1599"/>
      <c r="B159" s="1599"/>
      <c r="C159" s="1601"/>
      <c r="D159" s="1618"/>
      <c r="E159" s="1601"/>
      <c r="F159" s="1602"/>
      <c r="G159" s="1603"/>
      <c r="H159" s="1603"/>
      <c r="I159" s="1604"/>
      <c r="J159" s="1605">
        <v>0</v>
      </c>
      <c r="K159" s="1604"/>
      <c r="L159" s="1605">
        <v>0</v>
      </c>
      <c r="M159" s="1606">
        <v>0</v>
      </c>
      <c r="N159" s="1603"/>
      <c r="O159" s="1607"/>
      <c r="P159" s="1608"/>
      <c r="Q159" s="1609"/>
      <c r="R159" s="1609"/>
      <c r="S159" s="1609"/>
      <c r="T159" s="1609"/>
      <c r="U159" s="1610">
        <f t="shared" si="9"/>
        <v>0</v>
      </c>
      <c r="V159" s="1610">
        <f t="shared" si="10"/>
        <v>0</v>
      </c>
      <c r="W159" s="1604"/>
      <c r="X159" s="1611">
        <v>0</v>
      </c>
      <c r="Y159" s="1612"/>
      <c r="Z159" s="1611">
        <v>0</v>
      </c>
      <c r="AA159" s="1613">
        <v>0</v>
      </c>
    </row>
    <row r="160" spans="1:30" s="1615" customFormat="1" ht="12.75" customHeight="1">
      <c r="A160" s="1599"/>
      <c r="B160" s="1599"/>
      <c r="C160" s="1601"/>
      <c r="D160" s="1618"/>
      <c r="E160" s="1601"/>
      <c r="F160" s="1602"/>
      <c r="G160" s="1603"/>
      <c r="H160" s="1603"/>
      <c r="I160" s="1604"/>
      <c r="J160" s="1605">
        <v>0</v>
      </c>
      <c r="K160" s="1604"/>
      <c r="L160" s="1605">
        <v>0</v>
      </c>
      <c r="M160" s="1606">
        <v>0</v>
      </c>
      <c r="N160" s="1603"/>
      <c r="O160" s="1607"/>
      <c r="P160" s="1608"/>
      <c r="Q160" s="1609"/>
      <c r="R160" s="1609"/>
      <c r="S160" s="1609"/>
      <c r="T160" s="1609"/>
      <c r="U160" s="1610">
        <f t="shared" si="9"/>
        <v>0</v>
      </c>
      <c r="V160" s="1610">
        <f t="shared" si="10"/>
        <v>0</v>
      </c>
      <c r="W160" s="1604"/>
      <c r="X160" s="1611">
        <v>0</v>
      </c>
      <c r="Y160" s="1612"/>
      <c r="Z160" s="1611">
        <v>0</v>
      </c>
      <c r="AA160" s="1613">
        <v>0</v>
      </c>
    </row>
    <row r="161" spans="1:27" s="1615" customFormat="1" ht="12.75" customHeight="1">
      <c r="A161" s="1599"/>
      <c r="B161" s="1599"/>
      <c r="C161" s="1601"/>
      <c r="D161" s="1618"/>
      <c r="E161" s="1601"/>
      <c r="F161" s="1602"/>
      <c r="G161" s="1603"/>
      <c r="H161" s="1603"/>
      <c r="I161" s="1604"/>
      <c r="J161" s="1605">
        <v>0</v>
      </c>
      <c r="K161" s="1604"/>
      <c r="L161" s="1605">
        <v>0</v>
      </c>
      <c r="M161" s="1606">
        <v>0</v>
      </c>
      <c r="N161" s="1603"/>
      <c r="O161" s="1607"/>
      <c r="P161" s="1608"/>
      <c r="Q161" s="1609"/>
      <c r="R161" s="1609"/>
      <c r="S161" s="1609"/>
      <c r="T161" s="1609"/>
      <c r="U161" s="1610">
        <f t="shared" si="9"/>
        <v>0</v>
      </c>
      <c r="V161" s="1610">
        <f t="shared" si="10"/>
        <v>0</v>
      </c>
      <c r="W161" s="1604"/>
      <c r="X161" s="1611">
        <v>0</v>
      </c>
      <c r="Y161" s="1612"/>
      <c r="Z161" s="1611">
        <v>0</v>
      </c>
      <c r="AA161" s="1613">
        <v>0</v>
      </c>
    </row>
    <row r="162" spans="1:27" s="1615" customFormat="1" ht="12.75" customHeight="1">
      <c r="A162" s="1599"/>
      <c r="B162" s="1599"/>
      <c r="C162" s="1601"/>
      <c r="D162" s="1618"/>
      <c r="E162" s="1601"/>
      <c r="F162" s="1602"/>
      <c r="G162" s="1603"/>
      <c r="H162" s="1603"/>
      <c r="I162" s="1604"/>
      <c r="J162" s="1605">
        <v>0</v>
      </c>
      <c r="K162" s="1604"/>
      <c r="L162" s="1605">
        <v>0</v>
      </c>
      <c r="M162" s="1606">
        <v>0</v>
      </c>
      <c r="N162" s="1603"/>
      <c r="O162" s="1607"/>
      <c r="P162" s="1608"/>
      <c r="Q162" s="1609"/>
      <c r="R162" s="1609"/>
      <c r="S162" s="1609"/>
      <c r="T162" s="1609"/>
      <c r="U162" s="1610">
        <f t="shared" si="9"/>
        <v>0</v>
      </c>
      <c r="V162" s="1610">
        <f t="shared" si="10"/>
        <v>0</v>
      </c>
      <c r="W162" s="1604"/>
      <c r="X162" s="1611">
        <v>0</v>
      </c>
      <c r="Y162" s="1612"/>
      <c r="Z162" s="1611">
        <v>0</v>
      </c>
      <c r="AA162" s="1613">
        <v>0</v>
      </c>
    </row>
    <row r="163" spans="1:27" s="1615" customFormat="1" ht="12.75" customHeight="1">
      <c r="A163" s="1599"/>
      <c r="B163" s="1599"/>
      <c r="C163" s="1601"/>
      <c r="D163" s="1618"/>
      <c r="E163" s="1601"/>
      <c r="F163" s="1602"/>
      <c r="G163" s="1603"/>
      <c r="H163" s="1603"/>
      <c r="I163" s="1604"/>
      <c r="J163" s="1605">
        <v>0</v>
      </c>
      <c r="K163" s="1604"/>
      <c r="L163" s="1605">
        <v>0</v>
      </c>
      <c r="M163" s="1606">
        <v>0</v>
      </c>
      <c r="N163" s="1603"/>
      <c r="O163" s="1607"/>
      <c r="P163" s="1608"/>
      <c r="Q163" s="1609"/>
      <c r="R163" s="1609"/>
      <c r="S163" s="1609"/>
      <c r="T163" s="1609"/>
      <c r="U163" s="1610">
        <f t="shared" si="9"/>
        <v>0</v>
      </c>
      <c r="V163" s="1610">
        <f t="shared" si="10"/>
        <v>0</v>
      </c>
      <c r="W163" s="1604"/>
      <c r="X163" s="1611">
        <v>0</v>
      </c>
      <c r="Y163" s="1612"/>
      <c r="Z163" s="1611">
        <v>0</v>
      </c>
      <c r="AA163" s="1613">
        <v>0</v>
      </c>
    </row>
    <row r="164" spans="1:27" s="1615" customFormat="1" ht="12.75" customHeight="1">
      <c r="A164" s="1599"/>
      <c r="B164" s="1599"/>
      <c r="C164" s="1601"/>
      <c r="D164" s="1618"/>
      <c r="E164" s="1601"/>
      <c r="F164" s="1602"/>
      <c r="G164" s="1603"/>
      <c r="H164" s="1603"/>
      <c r="I164" s="1604"/>
      <c r="J164" s="1605">
        <v>0</v>
      </c>
      <c r="K164" s="1604"/>
      <c r="L164" s="1605">
        <v>0</v>
      </c>
      <c r="M164" s="1606">
        <v>0</v>
      </c>
      <c r="N164" s="1603"/>
      <c r="O164" s="1607"/>
      <c r="P164" s="1608"/>
      <c r="Q164" s="1609"/>
      <c r="R164" s="1609"/>
      <c r="S164" s="1609"/>
      <c r="T164" s="1609"/>
      <c r="U164" s="1610">
        <f t="shared" si="9"/>
        <v>0</v>
      </c>
      <c r="V164" s="1610">
        <f t="shared" si="10"/>
        <v>0</v>
      </c>
      <c r="W164" s="1604"/>
      <c r="X164" s="1611">
        <v>0</v>
      </c>
      <c r="Y164" s="1612"/>
      <c r="Z164" s="1611">
        <v>0</v>
      </c>
      <c r="AA164" s="1613">
        <v>0</v>
      </c>
    </row>
    <row r="165" spans="1:27" s="1615" customFormat="1" ht="12.75" customHeight="1">
      <c r="A165" s="1599"/>
      <c r="B165" s="1599"/>
      <c r="C165" s="1601"/>
      <c r="D165" s="1618"/>
      <c r="E165" s="1601"/>
      <c r="F165" s="1602"/>
      <c r="G165" s="1603"/>
      <c r="H165" s="1603"/>
      <c r="I165" s="1604"/>
      <c r="J165" s="1605">
        <v>0</v>
      </c>
      <c r="K165" s="1604"/>
      <c r="L165" s="1605">
        <v>0</v>
      </c>
      <c r="M165" s="1606">
        <v>0</v>
      </c>
      <c r="N165" s="1603"/>
      <c r="O165" s="1607"/>
      <c r="P165" s="1608"/>
      <c r="Q165" s="1609"/>
      <c r="R165" s="1609"/>
      <c r="S165" s="1609"/>
      <c r="T165" s="1609"/>
      <c r="U165" s="1610">
        <f t="shared" si="9"/>
        <v>0</v>
      </c>
      <c r="V165" s="1610">
        <f t="shared" si="10"/>
        <v>0</v>
      </c>
      <c r="W165" s="1604"/>
      <c r="X165" s="1611">
        <v>0</v>
      </c>
      <c r="Y165" s="1612"/>
      <c r="Z165" s="1611">
        <v>0</v>
      </c>
      <c r="AA165" s="1613">
        <v>0</v>
      </c>
    </row>
    <row r="166" spans="1:27" s="1615" customFormat="1" ht="12.75" customHeight="1">
      <c r="A166" s="1599"/>
      <c r="B166" s="1599"/>
      <c r="C166" s="1601"/>
      <c r="D166" s="1618"/>
      <c r="E166" s="1601"/>
      <c r="F166" s="1602"/>
      <c r="G166" s="1603"/>
      <c r="H166" s="1603"/>
      <c r="I166" s="1604"/>
      <c r="J166" s="1605">
        <v>0</v>
      </c>
      <c r="K166" s="1604"/>
      <c r="L166" s="1605">
        <v>0</v>
      </c>
      <c r="M166" s="1606">
        <v>0</v>
      </c>
      <c r="N166" s="1603"/>
      <c r="O166" s="1607"/>
      <c r="P166" s="1608"/>
      <c r="Q166" s="1609"/>
      <c r="R166" s="1609"/>
      <c r="S166" s="1609"/>
      <c r="T166" s="1609"/>
      <c r="U166" s="1610">
        <f t="shared" si="9"/>
        <v>0</v>
      </c>
      <c r="V166" s="1610">
        <f t="shared" si="10"/>
        <v>0</v>
      </c>
      <c r="W166" s="1604"/>
      <c r="X166" s="1611">
        <v>0</v>
      </c>
      <c r="Y166" s="1612"/>
      <c r="Z166" s="1611">
        <v>0</v>
      </c>
      <c r="AA166" s="1613">
        <v>0</v>
      </c>
    </row>
    <row r="167" spans="1:27" s="1615" customFormat="1" ht="12.75" customHeight="1">
      <c r="A167" s="1599"/>
      <c r="B167" s="1599"/>
      <c r="C167" s="1601"/>
      <c r="D167" s="1618"/>
      <c r="E167" s="1601"/>
      <c r="F167" s="1602"/>
      <c r="G167" s="1603"/>
      <c r="H167" s="1603"/>
      <c r="I167" s="1604"/>
      <c r="J167" s="1605">
        <v>0</v>
      </c>
      <c r="K167" s="1604"/>
      <c r="L167" s="1605">
        <v>0</v>
      </c>
      <c r="M167" s="1606">
        <v>0</v>
      </c>
      <c r="N167" s="1603"/>
      <c r="O167" s="1607"/>
      <c r="P167" s="1608"/>
      <c r="Q167" s="1609"/>
      <c r="R167" s="1609"/>
      <c r="S167" s="1609"/>
      <c r="T167" s="1609"/>
      <c r="U167" s="1610">
        <f t="shared" si="9"/>
        <v>0</v>
      </c>
      <c r="V167" s="1610">
        <f t="shared" si="10"/>
        <v>0</v>
      </c>
      <c r="W167" s="1604"/>
      <c r="X167" s="1611">
        <v>0</v>
      </c>
      <c r="Y167" s="1612"/>
      <c r="Z167" s="1611">
        <v>0</v>
      </c>
      <c r="AA167" s="1613">
        <v>0</v>
      </c>
    </row>
    <row r="168" spans="1:27" s="1615" customFormat="1" ht="12.75" customHeight="1">
      <c r="A168" s="1599"/>
      <c r="B168" s="1599"/>
      <c r="C168" s="1601"/>
      <c r="D168" s="1618"/>
      <c r="E168" s="1601"/>
      <c r="F168" s="1602"/>
      <c r="G168" s="1603"/>
      <c r="H168" s="1603"/>
      <c r="I168" s="1604"/>
      <c r="J168" s="1605">
        <v>0</v>
      </c>
      <c r="K168" s="1604"/>
      <c r="L168" s="1605">
        <v>0</v>
      </c>
      <c r="M168" s="1606">
        <v>0</v>
      </c>
      <c r="N168" s="1603"/>
      <c r="O168" s="1607"/>
      <c r="P168" s="1608"/>
      <c r="Q168" s="1609"/>
      <c r="R168" s="1609"/>
      <c r="S168" s="1609"/>
      <c r="T168" s="1609"/>
      <c r="U168" s="1610">
        <f t="shared" si="9"/>
        <v>0</v>
      </c>
      <c r="V168" s="1610">
        <f t="shared" si="10"/>
        <v>0</v>
      </c>
      <c r="W168" s="1604"/>
      <c r="X168" s="1611">
        <v>0</v>
      </c>
      <c r="Y168" s="1612"/>
      <c r="Z168" s="1611">
        <v>0</v>
      </c>
      <c r="AA168" s="1613">
        <v>0</v>
      </c>
    </row>
    <row r="169" spans="1:27" s="1615" customFormat="1" ht="12.75" customHeight="1">
      <c r="A169" s="1599"/>
      <c r="B169" s="1599"/>
      <c r="C169" s="1601"/>
      <c r="D169" s="1618"/>
      <c r="E169" s="1601"/>
      <c r="F169" s="1602"/>
      <c r="G169" s="1603"/>
      <c r="H169" s="1603"/>
      <c r="I169" s="1604"/>
      <c r="J169" s="1605">
        <v>0</v>
      </c>
      <c r="K169" s="1604"/>
      <c r="L169" s="1605">
        <v>0</v>
      </c>
      <c r="M169" s="1606">
        <v>0</v>
      </c>
      <c r="N169" s="1603"/>
      <c r="O169" s="1607"/>
      <c r="P169" s="1608"/>
      <c r="Q169" s="1609"/>
      <c r="R169" s="1609"/>
      <c r="S169" s="1609"/>
      <c r="T169" s="1609"/>
      <c r="U169" s="1610">
        <f t="shared" si="9"/>
        <v>0</v>
      </c>
      <c r="V169" s="1610">
        <f t="shared" si="10"/>
        <v>0</v>
      </c>
      <c r="W169" s="1604"/>
      <c r="X169" s="1611">
        <v>0</v>
      </c>
      <c r="Y169" s="1612"/>
      <c r="Z169" s="1611">
        <v>0</v>
      </c>
      <c r="AA169" s="1613">
        <v>0</v>
      </c>
    </row>
    <row r="170" spans="1:27" s="1615" customFormat="1" ht="12.75" customHeight="1">
      <c r="A170" s="1599"/>
      <c r="B170" s="1599"/>
      <c r="C170" s="1601"/>
      <c r="D170" s="1618"/>
      <c r="E170" s="1601"/>
      <c r="F170" s="1602"/>
      <c r="G170" s="1603"/>
      <c r="H170" s="1603"/>
      <c r="I170" s="1604"/>
      <c r="J170" s="1605">
        <v>0</v>
      </c>
      <c r="K170" s="1604"/>
      <c r="L170" s="1605">
        <v>0</v>
      </c>
      <c r="M170" s="1606">
        <v>0</v>
      </c>
      <c r="N170" s="1603"/>
      <c r="O170" s="1607"/>
      <c r="P170" s="1608"/>
      <c r="Q170" s="1609"/>
      <c r="R170" s="1609"/>
      <c r="S170" s="1609"/>
      <c r="T170" s="1609"/>
      <c r="U170" s="1610">
        <f t="shared" si="9"/>
        <v>0</v>
      </c>
      <c r="V170" s="1610">
        <f t="shared" si="10"/>
        <v>0</v>
      </c>
      <c r="W170" s="1604"/>
      <c r="X170" s="1611">
        <v>0</v>
      </c>
      <c r="Y170" s="1612"/>
      <c r="Z170" s="1611">
        <v>0</v>
      </c>
      <c r="AA170" s="1613">
        <v>0</v>
      </c>
    </row>
    <row r="171" spans="1:27" s="1615" customFormat="1" ht="12.75" customHeight="1">
      <c r="A171" s="1599"/>
      <c r="B171" s="1599"/>
      <c r="C171" s="1601"/>
      <c r="D171" s="1618"/>
      <c r="E171" s="1601"/>
      <c r="F171" s="1602"/>
      <c r="G171" s="1603"/>
      <c r="H171" s="1603"/>
      <c r="I171" s="1604"/>
      <c r="J171" s="1605">
        <v>0</v>
      </c>
      <c r="K171" s="1604"/>
      <c r="L171" s="1605">
        <v>0</v>
      </c>
      <c r="M171" s="1606">
        <v>0</v>
      </c>
      <c r="N171" s="1603"/>
      <c r="O171" s="1607"/>
      <c r="P171" s="1608"/>
      <c r="Q171" s="1609"/>
      <c r="R171" s="1609"/>
      <c r="S171" s="1609"/>
      <c r="T171" s="1609"/>
      <c r="U171" s="1610">
        <f t="shared" si="9"/>
        <v>0</v>
      </c>
      <c r="V171" s="1610">
        <f t="shared" si="10"/>
        <v>0</v>
      </c>
      <c r="W171" s="1604"/>
      <c r="X171" s="1611">
        <v>0</v>
      </c>
      <c r="Y171" s="1612"/>
      <c r="Z171" s="1611">
        <v>0</v>
      </c>
      <c r="AA171" s="1613">
        <v>0</v>
      </c>
    </row>
    <row r="172" spans="1:27" s="1615" customFormat="1" ht="12.75" customHeight="1">
      <c r="A172" s="1599"/>
      <c r="B172" s="1599"/>
      <c r="C172" s="1601"/>
      <c r="D172" s="1618"/>
      <c r="E172" s="1601"/>
      <c r="F172" s="1602"/>
      <c r="G172" s="1603"/>
      <c r="H172" s="1603"/>
      <c r="I172" s="1604"/>
      <c r="J172" s="1605">
        <v>0</v>
      </c>
      <c r="K172" s="1604"/>
      <c r="L172" s="1605">
        <v>0</v>
      </c>
      <c r="M172" s="1606">
        <v>0</v>
      </c>
      <c r="N172" s="1603"/>
      <c r="O172" s="1607"/>
      <c r="P172" s="1608"/>
      <c r="Q172" s="1609"/>
      <c r="R172" s="1609"/>
      <c r="S172" s="1609"/>
      <c r="T172" s="1609"/>
      <c r="U172" s="1610">
        <f t="shared" si="9"/>
        <v>0</v>
      </c>
      <c r="V172" s="1610">
        <f t="shared" si="10"/>
        <v>0</v>
      </c>
      <c r="W172" s="1604"/>
      <c r="X172" s="1611">
        <v>0</v>
      </c>
      <c r="Y172" s="1612"/>
      <c r="Z172" s="1611">
        <v>0</v>
      </c>
      <c r="AA172" s="1613">
        <v>0</v>
      </c>
    </row>
    <row r="173" spans="1:27" s="1615" customFormat="1" ht="12.75" customHeight="1">
      <c r="A173" s="1599"/>
      <c r="B173" s="1599"/>
      <c r="C173" s="1601"/>
      <c r="D173" s="1618"/>
      <c r="E173" s="1601"/>
      <c r="F173" s="1602"/>
      <c r="G173" s="1603"/>
      <c r="H173" s="1603"/>
      <c r="I173" s="1604"/>
      <c r="J173" s="1605">
        <v>0</v>
      </c>
      <c r="K173" s="1604"/>
      <c r="L173" s="1605">
        <v>0</v>
      </c>
      <c r="M173" s="1606">
        <v>0</v>
      </c>
      <c r="N173" s="1603"/>
      <c r="O173" s="1607"/>
      <c r="P173" s="1608"/>
      <c r="Q173" s="1609"/>
      <c r="R173" s="1609"/>
      <c r="S173" s="1609"/>
      <c r="T173" s="1609"/>
      <c r="U173" s="1610">
        <f t="shared" si="9"/>
        <v>0</v>
      </c>
      <c r="V173" s="1610">
        <f t="shared" si="10"/>
        <v>0</v>
      </c>
      <c r="W173" s="1604"/>
      <c r="X173" s="1611">
        <v>0</v>
      </c>
      <c r="Y173" s="1612"/>
      <c r="Z173" s="1611">
        <v>0</v>
      </c>
      <c r="AA173" s="1613">
        <v>0</v>
      </c>
    </row>
    <row r="174" spans="1:27" s="1615" customFormat="1" ht="12.75" customHeight="1">
      <c r="A174" s="1599"/>
      <c r="B174" s="1599"/>
      <c r="C174" s="1601"/>
      <c r="D174" s="1618"/>
      <c r="E174" s="1601"/>
      <c r="F174" s="1602"/>
      <c r="G174" s="1603"/>
      <c r="H174" s="1603"/>
      <c r="I174" s="1604"/>
      <c r="J174" s="1605">
        <v>0</v>
      </c>
      <c r="K174" s="1604"/>
      <c r="L174" s="1605">
        <v>0</v>
      </c>
      <c r="M174" s="1606">
        <v>0</v>
      </c>
      <c r="N174" s="1603"/>
      <c r="O174" s="1607"/>
      <c r="P174" s="1608"/>
      <c r="Q174" s="1609"/>
      <c r="R174" s="1609"/>
      <c r="S174" s="1609"/>
      <c r="T174" s="1609"/>
      <c r="U174" s="1610">
        <f t="shared" si="9"/>
        <v>0</v>
      </c>
      <c r="V174" s="1610">
        <f t="shared" si="10"/>
        <v>0</v>
      </c>
      <c r="W174" s="1604"/>
      <c r="X174" s="1611">
        <v>0</v>
      </c>
      <c r="Y174" s="1612"/>
      <c r="Z174" s="1611">
        <v>0</v>
      </c>
      <c r="AA174" s="1613">
        <v>0</v>
      </c>
    </row>
    <row r="175" spans="1:27" s="1615" customFormat="1" ht="12.75" customHeight="1">
      <c r="A175" s="1599"/>
      <c r="B175" s="1599"/>
      <c r="C175" s="1601"/>
      <c r="D175" s="1618"/>
      <c r="E175" s="1601"/>
      <c r="F175" s="1602"/>
      <c r="G175" s="1603"/>
      <c r="H175" s="1603"/>
      <c r="I175" s="1604"/>
      <c r="J175" s="1605">
        <v>0</v>
      </c>
      <c r="K175" s="1604"/>
      <c r="L175" s="1605">
        <v>0</v>
      </c>
      <c r="M175" s="1606">
        <v>0</v>
      </c>
      <c r="N175" s="1603"/>
      <c r="O175" s="1607"/>
      <c r="P175" s="1608"/>
      <c r="Q175" s="1609"/>
      <c r="R175" s="1609"/>
      <c r="S175" s="1609"/>
      <c r="T175" s="1609"/>
      <c r="U175" s="1610">
        <f t="shared" si="9"/>
        <v>0</v>
      </c>
      <c r="V175" s="1610">
        <f t="shared" si="10"/>
        <v>0</v>
      </c>
      <c r="W175" s="1604"/>
      <c r="X175" s="1611">
        <v>0</v>
      </c>
      <c r="Y175" s="1612"/>
      <c r="Z175" s="1611">
        <v>0</v>
      </c>
      <c r="AA175" s="1613">
        <v>0</v>
      </c>
    </row>
    <row r="176" spans="1:27" s="1615" customFormat="1" ht="12.75" customHeight="1">
      <c r="A176" s="1599"/>
      <c r="B176" s="1599"/>
      <c r="C176" s="1601"/>
      <c r="D176" s="1618"/>
      <c r="E176" s="1601"/>
      <c r="F176" s="1602"/>
      <c r="G176" s="1603"/>
      <c r="H176" s="1603"/>
      <c r="I176" s="1604"/>
      <c r="J176" s="1605">
        <v>0</v>
      </c>
      <c r="K176" s="1604"/>
      <c r="L176" s="1605">
        <v>0</v>
      </c>
      <c r="M176" s="1606">
        <v>0</v>
      </c>
      <c r="N176" s="1603"/>
      <c r="O176" s="1607"/>
      <c r="P176" s="1608"/>
      <c r="Q176" s="1609"/>
      <c r="R176" s="1609"/>
      <c r="S176" s="1609"/>
      <c r="T176" s="1609"/>
      <c r="U176" s="1610">
        <f t="shared" si="9"/>
        <v>0</v>
      </c>
      <c r="V176" s="1610">
        <f t="shared" si="10"/>
        <v>0</v>
      </c>
      <c r="W176" s="1604"/>
      <c r="X176" s="1611">
        <v>0</v>
      </c>
      <c r="Y176" s="1612"/>
      <c r="Z176" s="1611">
        <v>0</v>
      </c>
      <c r="AA176" s="1613">
        <v>0</v>
      </c>
    </row>
    <row r="177" spans="1:30" s="1615" customFormat="1" ht="12.75" customHeight="1">
      <c r="A177" s="1599"/>
      <c r="B177" s="1599"/>
      <c r="C177" s="1601"/>
      <c r="D177" s="1618"/>
      <c r="E177" s="1601"/>
      <c r="F177" s="1602"/>
      <c r="G177" s="1603"/>
      <c r="H177" s="1603"/>
      <c r="I177" s="1604"/>
      <c r="J177" s="1605">
        <v>0</v>
      </c>
      <c r="K177" s="1604"/>
      <c r="L177" s="1605">
        <v>0</v>
      </c>
      <c r="M177" s="1606">
        <v>0</v>
      </c>
      <c r="N177" s="1603"/>
      <c r="O177" s="1607"/>
      <c r="P177" s="1608"/>
      <c r="Q177" s="1609"/>
      <c r="R177" s="1609"/>
      <c r="S177" s="1609"/>
      <c r="T177" s="1609"/>
      <c r="U177" s="1610">
        <f t="shared" si="9"/>
        <v>0</v>
      </c>
      <c r="V177" s="1610">
        <f t="shared" si="10"/>
        <v>0</v>
      </c>
      <c r="W177" s="1604"/>
      <c r="X177" s="1611">
        <v>0</v>
      </c>
      <c r="Y177" s="1612"/>
      <c r="Z177" s="1611">
        <v>0</v>
      </c>
      <c r="AA177" s="1613">
        <v>0</v>
      </c>
    </row>
    <row r="178" spans="1:30" s="1615" customFormat="1" ht="12.75" customHeight="1">
      <c r="A178" s="1599"/>
      <c r="B178" s="1599"/>
      <c r="C178" s="1601"/>
      <c r="D178" s="1618"/>
      <c r="E178" s="1601"/>
      <c r="F178" s="1602"/>
      <c r="G178" s="1603"/>
      <c r="H178" s="1603"/>
      <c r="I178" s="1604"/>
      <c r="J178" s="1605">
        <v>0</v>
      </c>
      <c r="K178" s="1604"/>
      <c r="L178" s="1605">
        <v>0</v>
      </c>
      <c r="M178" s="1606">
        <v>0</v>
      </c>
      <c r="N178" s="1603"/>
      <c r="O178" s="1607"/>
      <c r="P178" s="1608"/>
      <c r="Q178" s="1609"/>
      <c r="R178" s="1609"/>
      <c r="S178" s="1609"/>
      <c r="T178" s="1609"/>
      <c r="U178" s="1610">
        <f t="shared" si="9"/>
        <v>0</v>
      </c>
      <c r="V178" s="1610">
        <f t="shared" si="10"/>
        <v>0</v>
      </c>
      <c r="W178" s="1604"/>
      <c r="X178" s="1611">
        <v>0</v>
      </c>
      <c r="Y178" s="1612"/>
      <c r="Z178" s="1611">
        <v>0</v>
      </c>
      <c r="AA178" s="1613">
        <v>0</v>
      </c>
    </row>
    <row r="179" spans="1:30" s="1615" customFormat="1" ht="12.75" customHeight="1">
      <c r="A179" s="1599"/>
      <c r="B179" s="1599"/>
      <c r="C179" s="1601"/>
      <c r="D179" s="1618"/>
      <c r="E179" s="1601"/>
      <c r="F179" s="1602"/>
      <c r="G179" s="1603"/>
      <c r="H179" s="1603"/>
      <c r="I179" s="1604"/>
      <c r="J179" s="1605">
        <v>0</v>
      </c>
      <c r="K179" s="1604"/>
      <c r="L179" s="1605">
        <v>0</v>
      </c>
      <c r="M179" s="1606">
        <v>0</v>
      </c>
      <c r="N179" s="1603"/>
      <c r="O179" s="1607"/>
      <c r="P179" s="1608"/>
      <c r="Q179" s="1609"/>
      <c r="R179" s="1609"/>
      <c r="S179" s="1609"/>
      <c r="T179" s="1609"/>
      <c r="U179" s="1610">
        <f t="shared" si="9"/>
        <v>0</v>
      </c>
      <c r="V179" s="1610">
        <f t="shared" si="10"/>
        <v>0</v>
      </c>
      <c r="W179" s="1604"/>
      <c r="X179" s="1611">
        <v>0</v>
      </c>
      <c r="Y179" s="1612"/>
      <c r="Z179" s="1611">
        <v>0</v>
      </c>
      <c r="AA179" s="1613">
        <v>0</v>
      </c>
    </row>
    <row r="180" spans="1:30" s="1615" customFormat="1" ht="12.75" customHeight="1">
      <c r="A180" s="1599"/>
      <c r="B180" s="1599"/>
      <c r="C180" s="1601"/>
      <c r="D180" s="1618"/>
      <c r="E180" s="1601"/>
      <c r="F180" s="1602"/>
      <c r="G180" s="1603"/>
      <c r="H180" s="1603"/>
      <c r="I180" s="1604"/>
      <c r="J180" s="1605">
        <v>0</v>
      </c>
      <c r="K180" s="1604"/>
      <c r="L180" s="1605">
        <v>0</v>
      </c>
      <c r="M180" s="1606">
        <v>0</v>
      </c>
      <c r="N180" s="1603"/>
      <c r="O180" s="1607"/>
      <c r="P180" s="1608"/>
      <c r="Q180" s="1609"/>
      <c r="R180" s="1609"/>
      <c r="S180" s="1609"/>
      <c r="T180" s="1609"/>
      <c r="U180" s="1610">
        <f t="shared" si="9"/>
        <v>0</v>
      </c>
      <c r="V180" s="1610">
        <f t="shared" si="10"/>
        <v>0</v>
      </c>
      <c r="W180" s="1604"/>
      <c r="X180" s="1611">
        <v>0</v>
      </c>
      <c r="Y180" s="1612"/>
      <c r="Z180" s="1611">
        <v>0</v>
      </c>
      <c r="AA180" s="1613">
        <v>0</v>
      </c>
    </row>
    <row r="181" spans="1:30" s="1615" customFormat="1" ht="12.75" customHeight="1">
      <c r="A181" s="1599"/>
      <c r="B181" s="1599"/>
      <c r="C181" s="1601"/>
      <c r="D181" s="1618"/>
      <c r="E181" s="1601"/>
      <c r="F181" s="1602"/>
      <c r="G181" s="1603"/>
      <c r="H181" s="1603"/>
      <c r="I181" s="1604"/>
      <c r="J181" s="1605">
        <v>0</v>
      </c>
      <c r="K181" s="1604"/>
      <c r="L181" s="1605">
        <v>0</v>
      </c>
      <c r="M181" s="1606">
        <v>0</v>
      </c>
      <c r="N181" s="1603"/>
      <c r="O181" s="1607"/>
      <c r="P181" s="1608"/>
      <c r="Q181" s="1609"/>
      <c r="R181" s="1609"/>
      <c r="S181" s="1609"/>
      <c r="T181" s="1609"/>
      <c r="U181" s="1610">
        <f t="shared" si="9"/>
        <v>0</v>
      </c>
      <c r="V181" s="1610">
        <f t="shared" si="10"/>
        <v>0</v>
      </c>
      <c r="W181" s="1604"/>
      <c r="X181" s="1611">
        <v>0</v>
      </c>
      <c r="Y181" s="1612"/>
      <c r="Z181" s="1611">
        <v>0</v>
      </c>
      <c r="AA181" s="1613">
        <v>0</v>
      </c>
    </row>
    <row r="182" spans="1:30" s="1615" customFormat="1" ht="12.75" customHeight="1">
      <c r="A182" s="1599"/>
      <c r="B182" s="1599"/>
      <c r="C182" s="1601"/>
      <c r="D182" s="1618"/>
      <c r="E182" s="1601"/>
      <c r="F182" s="1602"/>
      <c r="G182" s="1603"/>
      <c r="H182" s="1603"/>
      <c r="I182" s="1604"/>
      <c r="J182" s="1605">
        <v>0</v>
      </c>
      <c r="K182" s="1604"/>
      <c r="L182" s="1605">
        <v>0</v>
      </c>
      <c r="M182" s="1606">
        <v>0</v>
      </c>
      <c r="N182" s="1603"/>
      <c r="O182" s="1607"/>
      <c r="P182" s="1608"/>
      <c r="Q182" s="1609"/>
      <c r="R182" s="1609"/>
      <c r="S182" s="1609"/>
      <c r="T182" s="1609"/>
      <c r="U182" s="1610">
        <f t="shared" si="9"/>
        <v>0</v>
      </c>
      <c r="V182" s="1610">
        <f t="shared" si="10"/>
        <v>0</v>
      </c>
      <c r="W182" s="1604"/>
      <c r="X182" s="1611">
        <v>0</v>
      </c>
      <c r="Y182" s="1612"/>
      <c r="Z182" s="1611">
        <v>0</v>
      </c>
      <c r="AA182" s="1613">
        <v>0</v>
      </c>
    </row>
    <row r="183" spans="1:30" s="1615" customFormat="1" ht="12.75" customHeight="1" thickBot="1">
      <c r="A183" s="1599"/>
      <c r="B183" s="1599"/>
      <c r="C183" s="1622"/>
      <c r="D183" s="1618"/>
      <c r="E183" s="1601"/>
      <c r="F183" s="1602"/>
      <c r="G183" s="1603"/>
      <c r="H183" s="1603"/>
      <c r="I183" s="1604"/>
      <c r="J183" s="1605">
        <v>0</v>
      </c>
      <c r="K183" s="1604"/>
      <c r="L183" s="1605">
        <v>0</v>
      </c>
      <c r="M183" s="1606">
        <v>0</v>
      </c>
      <c r="N183" s="1603"/>
      <c r="O183" s="1607"/>
      <c r="P183" s="1608"/>
      <c r="Q183" s="1623"/>
      <c r="R183" s="1624"/>
      <c r="S183" s="1624"/>
      <c r="T183" s="1625"/>
      <c r="U183" s="1610">
        <f t="shared" si="9"/>
        <v>0</v>
      </c>
      <c r="V183" s="1610">
        <f t="shared" si="10"/>
        <v>0</v>
      </c>
      <c r="W183" s="1604"/>
      <c r="X183" s="1611">
        <v>0</v>
      </c>
      <c r="Y183" s="1612"/>
      <c r="Z183" s="1611">
        <v>0</v>
      </c>
      <c r="AA183" s="1613">
        <v>0</v>
      </c>
    </row>
    <row r="184" spans="1:30" s="1615" customFormat="1" ht="12.75" customHeight="1" thickBot="1">
      <c r="A184" s="1626"/>
      <c r="B184" s="1626"/>
      <c r="C184" s="1626"/>
      <c r="D184" s="1627"/>
      <c r="E184" s="1628"/>
      <c r="F184" s="1629"/>
      <c r="G184" s="1630"/>
      <c r="H184" s="1631"/>
      <c r="I184" s="1632"/>
      <c r="J184" s="1605"/>
      <c r="K184" s="1632"/>
      <c r="L184" s="1605"/>
      <c r="M184" s="1605"/>
      <c r="N184" s="1631"/>
      <c r="O184" s="1633"/>
      <c r="P184" s="1633"/>
      <c r="Q184" s="1634"/>
      <c r="R184" s="1635"/>
      <c r="S184" s="1635"/>
      <c r="T184" s="1635"/>
      <c r="U184" s="1636" t="e">
        <v>#DIV/0!</v>
      </c>
      <c r="V184" s="1636" t="e">
        <v>#DIV/0!</v>
      </c>
      <c r="W184" s="1632"/>
      <c r="X184" s="1637"/>
      <c r="Y184" s="1638"/>
      <c r="Z184" s="1637"/>
      <c r="AA184" s="1639"/>
    </row>
    <row r="185" spans="1:30" s="1654" customFormat="1" ht="12.75" customHeight="1" thickBot="1">
      <c r="A185" s="1640"/>
      <c r="B185" s="1640"/>
      <c r="C185" s="1640"/>
      <c r="D185" s="1641" t="s">
        <v>1704</v>
      </c>
      <c r="E185" s="1642"/>
      <c r="F185" s="1643"/>
      <c r="G185" s="1644"/>
      <c r="H185" s="1645"/>
      <c r="I185" s="1645"/>
      <c r="J185" s="1804">
        <f>SUM(J15:J184)</f>
        <v>4.9000000000000004</v>
      </c>
      <c r="K185" s="1645"/>
      <c r="L185" s="1804">
        <f>SUM(L15:L184)</f>
        <v>8.6</v>
      </c>
      <c r="M185" s="1646">
        <v>7</v>
      </c>
      <c r="N185" s="1645"/>
      <c r="O185" s="1647"/>
      <c r="P185" s="1648"/>
      <c r="Q185" s="1649">
        <f>SUM(Q15:Q184)</f>
        <v>714171923.33512437</v>
      </c>
      <c r="R185" s="1649">
        <f>SUM(R15:R184)</f>
        <v>342357982.01512432</v>
      </c>
      <c r="S185" s="1649">
        <v>0</v>
      </c>
      <c r="T185" s="1649">
        <v>0</v>
      </c>
      <c r="U185" s="1650">
        <v>0</v>
      </c>
      <c r="V185" s="1650">
        <v>0</v>
      </c>
      <c r="W185" s="1645"/>
      <c r="X185" s="1651">
        <v>0</v>
      </c>
      <c r="Y185" s="1652"/>
      <c r="Z185" s="1651">
        <v>0</v>
      </c>
      <c r="AA185" s="1653"/>
      <c r="AB185" s="1621"/>
      <c r="AC185" s="1615"/>
      <c r="AD185" s="1615"/>
    </row>
    <row r="186" spans="1:30" s="1586" customFormat="1" ht="12.75" customHeight="1" thickBot="1">
      <c r="A186" s="1655" t="s">
        <v>1734</v>
      </c>
      <c r="B186" s="1656"/>
      <c r="C186" s="1656"/>
      <c r="D186" s="1656"/>
      <c r="E186" s="1657"/>
      <c r="F186" s="1658"/>
      <c r="G186" s="1656"/>
      <c r="H186" s="1656"/>
      <c r="I186" s="1656"/>
      <c r="J186" s="1817">
        <f>IF(OR(J185=0),0,(J185/M185))</f>
        <v>0.70000000000000007</v>
      </c>
      <c r="K186" s="1815"/>
      <c r="L186" s="1817">
        <f>IF(OR(L185=0),0,(L185/M185))</f>
        <v>1.2285714285714284</v>
      </c>
      <c r="M186" s="1659">
        <v>1</v>
      </c>
      <c r="N186" s="1656"/>
      <c r="O186" s="1656"/>
      <c r="P186" s="1656"/>
      <c r="Q186" s="1656"/>
      <c r="R186" s="1656"/>
      <c r="S186" s="1656"/>
      <c r="T186" s="1656"/>
      <c r="U186" s="1656"/>
      <c r="V186" s="1656"/>
      <c r="W186" s="1656"/>
      <c r="X186" s="1660">
        <v>0</v>
      </c>
      <c r="Y186" s="1656"/>
      <c r="Z186" s="1661">
        <v>0</v>
      </c>
      <c r="AA186" s="1662">
        <v>0</v>
      </c>
      <c r="AB186" s="1663"/>
    </row>
    <row r="187" spans="1:30" s="1586" customFormat="1" ht="13.5" customHeight="1" thickBot="1">
      <c r="A187" s="1664"/>
      <c r="B187" s="1665"/>
      <c r="C187" s="1665"/>
      <c r="D187" s="1666">
        <v>1</v>
      </c>
      <c r="E187" s="1665" t="s">
        <v>1705</v>
      </c>
      <c r="F187" s="1667"/>
      <c r="G187" s="1665"/>
      <c r="H187" s="1665"/>
      <c r="I187" s="1665"/>
      <c r="J187" s="1668">
        <v>0.47777777777777802</v>
      </c>
      <c r="K187" s="1665"/>
      <c r="L187" s="1668">
        <v>0.52222222222222225</v>
      </c>
      <c r="M187" s="1668">
        <v>1</v>
      </c>
      <c r="N187" s="1665"/>
      <c r="O187" s="1665"/>
      <c r="P187" s="1665"/>
      <c r="Q187" s="1665"/>
      <c r="R187" s="1665"/>
      <c r="S187" s="1665"/>
      <c r="T187" s="1665"/>
      <c r="U187" s="1665"/>
      <c r="V187" s="1665"/>
      <c r="W187" s="1665"/>
      <c r="X187" s="1669">
        <v>0</v>
      </c>
      <c r="Y187" s="1665"/>
      <c r="Z187" s="1670">
        <v>0</v>
      </c>
      <c r="AA187" s="1671">
        <v>0</v>
      </c>
      <c r="AB187" s="1663"/>
    </row>
    <row r="188" spans="1:30" s="1586" customFormat="1" ht="1.5" customHeight="1" thickBot="1">
      <c r="A188" s="1672"/>
      <c r="B188" s="1673"/>
      <c r="C188" s="1673"/>
      <c r="D188" s="1674">
        <v>0</v>
      </c>
      <c r="E188" s="1673" t="s">
        <v>1706</v>
      </c>
      <c r="F188" s="1675"/>
      <c r="G188" s="1673"/>
      <c r="H188" s="1673"/>
      <c r="I188" s="1673"/>
      <c r="J188" s="1668">
        <v>0.27500000000000002</v>
      </c>
      <c r="K188" s="1665"/>
      <c r="L188" s="1668">
        <v>0.72499999999999998</v>
      </c>
      <c r="M188" s="1668">
        <v>1</v>
      </c>
      <c r="N188" s="1665"/>
      <c r="O188" s="1665"/>
      <c r="P188" s="1665"/>
      <c r="Q188" s="1665"/>
      <c r="R188" s="1665"/>
      <c r="S188" s="1665"/>
      <c r="T188" s="1665"/>
      <c r="U188" s="1665"/>
      <c r="V188" s="1665"/>
      <c r="W188" s="1665"/>
      <c r="X188" s="1669">
        <v>0</v>
      </c>
      <c r="Y188" s="1665"/>
      <c r="Z188" s="1670">
        <v>0</v>
      </c>
      <c r="AA188" s="1671">
        <v>0</v>
      </c>
      <c r="AB188" s="1663"/>
    </row>
    <row r="189" spans="1:30" s="1586" customFormat="1" ht="22.5" customHeight="1" thickBot="1">
      <c r="A189" s="1664"/>
      <c r="B189" s="1665"/>
      <c r="C189" s="1665"/>
      <c r="D189" s="1676">
        <v>7</v>
      </c>
      <c r="E189" s="1665" t="s">
        <v>1707</v>
      </c>
      <c r="F189" s="1667"/>
      <c r="G189" s="1665"/>
      <c r="H189" s="1665"/>
      <c r="I189" s="1665"/>
      <c r="J189" s="1666"/>
      <c r="K189" s="1665"/>
      <c r="L189" s="1666"/>
      <c r="M189" s="1666"/>
      <c r="N189" s="1665"/>
      <c r="O189" s="1665"/>
      <c r="P189" s="1665"/>
      <c r="Q189" s="1665"/>
      <c r="R189" s="1665"/>
      <c r="S189" s="1665"/>
      <c r="T189" s="1665"/>
      <c r="U189" s="1665"/>
      <c r="V189" s="1665"/>
      <c r="W189" s="1665"/>
      <c r="X189" s="1666"/>
      <c r="Y189" s="1665"/>
      <c r="Z189" s="1666"/>
      <c r="AA189" s="1677"/>
    </row>
    <row r="190" spans="1:30" ht="23.25" customHeight="1">
      <c r="J190" s="1679"/>
      <c r="K190" s="1679"/>
      <c r="AC190" s="1680"/>
      <c r="AD190" s="1615"/>
    </row>
    <row r="192" spans="1:30">
      <c r="A192" s="1579" t="s">
        <v>1740</v>
      </c>
    </row>
  </sheetData>
  <mergeCells count="29">
    <mergeCell ref="W13:W14"/>
    <mergeCell ref="Y13:Y14"/>
    <mergeCell ref="U12:U14"/>
    <mergeCell ref="V12:V14"/>
    <mergeCell ref="W12:Z12"/>
    <mergeCell ref="S13:S14"/>
    <mergeCell ref="I12:M12"/>
    <mergeCell ref="N12:N14"/>
    <mergeCell ref="O12:O14"/>
    <mergeCell ref="P12:P14"/>
    <mergeCell ref="Q12:R12"/>
    <mergeCell ref="S12:T12"/>
    <mergeCell ref="T13:T14"/>
    <mergeCell ref="A3:H3"/>
    <mergeCell ref="A5:H5"/>
    <mergeCell ref="D11:R11"/>
    <mergeCell ref="S11:AA11"/>
    <mergeCell ref="A12:A13"/>
    <mergeCell ref="B12:B14"/>
    <mergeCell ref="C12:C14"/>
    <mergeCell ref="D12:D14"/>
    <mergeCell ref="E12:G13"/>
    <mergeCell ref="H12:H14"/>
    <mergeCell ref="AA12:AA14"/>
    <mergeCell ref="I13:I14"/>
    <mergeCell ref="K13:K14"/>
    <mergeCell ref="M13:M14"/>
    <mergeCell ref="Q13:Q14"/>
    <mergeCell ref="R13:R14"/>
  </mergeCells>
  <dataValidations xWindow="108" yWindow="454" count="8">
    <dataValidation type="list" allowBlank="1" showInputMessage="1" showErrorMessage="1" sqref="E184:F184 JA184:JB184 SW184:SX184 ACS184:ACT184 AMO184:AMP184 AWK184:AWL184 BGG184:BGH184 BQC184:BQD184 BZY184:BZZ184 CJU184:CJV184 CTQ184:CTR184 DDM184:DDN184 DNI184:DNJ184 DXE184:DXF184 EHA184:EHB184 EQW184:EQX184 FAS184:FAT184 FKO184:FKP184 FUK184:FUL184 GEG184:GEH184 GOC184:GOD184 GXY184:GXZ184 HHU184:HHV184 HRQ184:HRR184 IBM184:IBN184 ILI184:ILJ184 IVE184:IVF184 JFA184:JFB184 JOW184:JOX184 JYS184:JYT184 KIO184:KIP184 KSK184:KSL184 LCG184:LCH184 LMC184:LMD184 LVY184:LVZ184 MFU184:MFV184 MPQ184:MPR184 MZM184:MZN184 NJI184:NJJ184 NTE184:NTF184 ODA184:ODB184 OMW184:OMX184 OWS184:OWT184 PGO184:PGP184 PQK184:PQL184 QAG184:QAH184 QKC184:QKD184 QTY184:QTZ184 RDU184:RDV184 RNQ184:RNR184 RXM184:RXN184 SHI184:SHJ184 SRE184:SRF184 TBA184:TBB184 TKW184:TKX184 TUS184:TUT184 UEO184:UEP184 UOK184:UOL184 UYG184:UYH184 VIC184:VID184 VRY184:VRZ184 WBU184:WBV184 WLQ184:WLR184 WVM184:WVN184 E65641:F65641 JA65641:JB65641 SW65641:SX65641 ACS65641:ACT65641 AMO65641:AMP65641 AWK65641:AWL65641 BGG65641:BGH65641 BQC65641:BQD65641 BZY65641:BZZ65641 CJU65641:CJV65641 CTQ65641:CTR65641 DDM65641:DDN65641 DNI65641:DNJ65641 DXE65641:DXF65641 EHA65641:EHB65641 EQW65641:EQX65641 FAS65641:FAT65641 FKO65641:FKP65641 FUK65641:FUL65641 GEG65641:GEH65641 GOC65641:GOD65641 GXY65641:GXZ65641 HHU65641:HHV65641 HRQ65641:HRR65641 IBM65641:IBN65641 ILI65641:ILJ65641 IVE65641:IVF65641 JFA65641:JFB65641 JOW65641:JOX65641 JYS65641:JYT65641 KIO65641:KIP65641 KSK65641:KSL65641 LCG65641:LCH65641 LMC65641:LMD65641 LVY65641:LVZ65641 MFU65641:MFV65641 MPQ65641:MPR65641 MZM65641:MZN65641 NJI65641:NJJ65641 NTE65641:NTF65641 ODA65641:ODB65641 OMW65641:OMX65641 OWS65641:OWT65641 PGO65641:PGP65641 PQK65641:PQL65641 QAG65641:QAH65641 QKC65641:QKD65641 QTY65641:QTZ65641 RDU65641:RDV65641 RNQ65641:RNR65641 RXM65641:RXN65641 SHI65641:SHJ65641 SRE65641:SRF65641 TBA65641:TBB65641 TKW65641:TKX65641 TUS65641:TUT65641 UEO65641:UEP65641 UOK65641:UOL65641 UYG65641:UYH65641 VIC65641:VID65641 VRY65641:VRZ65641 WBU65641:WBV65641 WLQ65641:WLR65641 WVM65641:WVN65641 E131177:F131177 JA131177:JB131177 SW131177:SX131177 ACS131177:ACT131177 AMO131177:AMP131177 AWK131177:AWL131177 BGG131177:BGH131177 BQC131177:BQD131177 BZY131177:BZZ131177 CJU131177:CJV131177 CTQ131177:CTR131177 DDM131177:DDN131177 DNI131177:DNJ131177 DXE131177:DXF131177 EHA131177:EHB131177 EQW131177:EQX131177 FAS131177:FAT131177 FKO131177:FKP131177 FUK131177:FUL131177 GEG131177:GEH131177 GOC131177:GOD131177 GXY131177:GXZ131177 HHU131177:HHV131177 HRQ131177:HRR131177 IBM131177:IBN131177 ILI131177:ILJ131177 IVE131177:IVF131177 JFA131177:JFB131177 JOW131177:JOX131177 JYS131177:JYT131177 KIO131177:KIP131177 KSK131177:KSL131177 LCG131177:LCH131177 LMC131177:LMD131177 LVY131177:LVZ131177 MFU131177:MFV131177 MPQ131177:MPR131177 MZM131177:MZN131177 NJI131177:NJJ131177 NTE131177:NTF131177 ODA131177:ODB131177 OMW131177:OMX131177 OWS131177:OWT131177 PGO131177:PGP131177 PQK131177:PQL131177 QAG131177:QAH131177 QKC131177:QKD131177 QTY131177:QTZ131177 RDU131177:RDV131177 RNQ131177:RNR131177 RXM131177:RXN131177 SHI131177:SHJ131177 SRE131177:SRF131177 TBA131177:TBB131177 TKW131177:TKX131177 TUS131177:TUT131177 UEO131177:UEP131177 UOK131177:UOL131177 UYG131177:UYH131177 VIC131177:VID131177 VRY131177:VRZ131177 WBU131177:WBV131177 WLQ131177:WLR131177 WVM131177:WVN131177 E196713:F196713 JA196713:JB196713 SW196713:SX196713 ACS196713:ACT196713 AMO196713:AMP196713 AWK196713:AWL196713 BGG196713:BGH196713 BQC196713:BQD196713 BZY196713:BZZ196713 CJU196713:CJV196713 CTQ196713:CTR196713 DDM196713:DDN196713 DNI196713:DNJ196713 DXE196713:DXF196713 EHA196713:EHB196713 EQW196713:EQX196713 FAS196713:FAT196713 FKO196713:FKP196713 FUK196713:FUL196713 GEG196713:GEH196713 GOC196713:GOD196713 GXY196713:GXZ196713 HHU196713:HHV196713 HRQ196713:HRR196713 IBM196713:IBN196713 ILI196713:ILJ196713 IVE196713:IVF196713 JFA196713:JFB196713 JOW196713:JOX196713 JYS196713:JYT196713 KIO196713:KIP196713 KSK196713:KSL196713 LCG196713:LCH196713 LMC196713:LMD196713 LVY196713:LVZ196713 MFU196713:MFV196713 MPQ196713:MPR196713 MZM196713:MZN196713 NJI196713:NJJ196713 NTE196713:NTF196713 ODA196713:ODB196713 OMW196713:OMX196713 OWS196713:OWT196713 PGO196713:PGP196713 PQK196713:PQL196713 QAG196713:QAH196713 QKC196713:QKD196713 QTY196713:QTZ196713 RDU196713:RDV196713 RNQ196713:RNR196713 RXM196713:RXN196713 SHI196713:SHJ196713 SRE196713:SRF196713 TBA196713:TBB196713 TKW196713:TKX196713 TUS196713:TUT196713 UEO196713:UEP196713 UOK196713:UOL196713 UYG196713:UYH196713 VIC196713:VID196713 VRY196713:VRZ196713 WBU196713:WBV196713 WLQ196713:WLR196713 WVM196713:WVN196713 E262249:F262249 JA262249:JB262249 SW262249:SX262249 ACS262249:ACT262249 AMO262249:AMP262249 AWK262249:AWL262249 BGG262249:BGH262249 BQC262249:BQD262249 BZY262249:BZZ262249 CJU262249:CJV262249 CTQ262249:CTR262249 DDM262249:DDN262249 DNI262249:DNJ262249 DXE262249:DXF262249 EHA262249:EHB262249 EQW262249:EQX262249 FAS262249:FAT262249 FKO262249:FKP262249 FUK262249:FUL262249 GEG262249:GEH262249 GOC262249:GOD262249 GXY262249:GXZ262249 HHU262249:HHV262249 HRQ262249:HRR262249 IBM262249:IBN262249 ILI262249:ILJ262249 IVE262249:IVF262249 JFA262249:JFB262249 JOW262249:JOX262249 JYS262249:JYT262249 KIO262249:KIP262249 KSK262249:KSL262249 LCG262249:LCH262249 LMC262249:LMD262249 LVY262249:LVZ262249 MFU262249:MFV262249 MPQ262249:MPR262249 MZM262249:MZN262249 NJI262249:NJJ262249 NTE262249:NTF262249 ODA262249:ODB262249 OMW262249:OMX262249 OWS262249:OWT262249 PGO262249:PGP262249 PQK262249:PQL262249 QAG262249:QAH262249 QKC262249:QKD262249 QTY262249:QTZ262249 RDU262249:RDV262249 RNQ262249:RNR262249 RXM262249:RXN262249 SHI262249:SHJ262249 SRE262249:SRF262249 TBA262249:TBB262249 TKW262249:TKX262249 TUS262249:TUT262249 UEO262249:UEP262249 UOK262249:UOL262249 UYG262249:UYH262249 VIC262249:VID262249 VRY262249:VRZ262249 WBU262249:WBV262249 WLQ262249:WLR262249 WVM262249:WVN262249 E327785:F327785 JA327785:JB327785 SW327785:SX327785 ACS327785:ACT327785 AMO327785:AMP327785 AWK327785:AWL327785 BGG327785:BGH327785 BQC327785:BQD327785 BZY327785:BZZ327785 CJU327785:CJV327785 CTQ327785:CTR327785 DDM327785:DDN327785 DNI327785:DNJ327785 DXE327785:DXF327785 EHA327785:EHB327785 EQW327785:EQX327785 FAS327785:FAT327785 FKO327785:FKP327785 FUK327785:FUL327785 GEG327785:GEH327785 GOC327785:GOD327785 GXY327785:GXZ327785 HHU327785:HHV327785 HRQ327785:HRR327785 IBM327785:IBN327785 ILI327785:ILJ327785 IVE327785:IVF327785 JFA327785:JFB327785 JOW327785:JOX327785 JYS327785:JYT327785 KIO327785:KIP327785 KSK327785:KSL327785 LCG327785:LCH327785 LMC327785:LMD327785 LVY327785:LVZ327785 MFU327785:MFV327785 MPQ327785:MPR327785 MZM327785:MZN327785 NJI327785:NJJ327785 NTE327785:NTF327785 ODA327785:ODB327785 OMW327785:OMX327785 OWS327785:OWT327785 PGO327785:PGP327785 PQK327785:PQL327785 QAG327785:QAH327785 QKC327785:QKD327785 QTY327785:QTZ327785 RDU327785:RDV327785 RNQ327785:RNR327785 RXM327785:RXN327785 SHI327785:SHJ327785 SRE327785:SRF327785 TBA327785:TBB327785 TKW327785:TKX327785 TUS327785:TUT327785 UEO327785:UEP327785 UOK327785:UOL327785 UYG327785:UYH327785 VIC327785:VID327785 VRY327785:VRZ327785 WBU327785:WBV327785 WLQ327785:WLR327785 WVM327785:WVN327785 E393321:F393321 JA393321:JB393321 SW393321:SX393321 ACS393321:ACT393321 AMO393321:AMP393321 AWK393321:AWL393321 BGG393321:BGH393321 BQC393321:BQD393321 BZY393321:BZZ393321 CJU393321:CJV393321 CTQ393321:CTR393321 DDM393321:DDN393321 DNI393321:DNJ393321 DXE393321:DXF393321 EHA393321:EHB393321 EQW393321:EQX393321 FAS393321:FAT393321 FKO393321:FKP393321 FUK393321:FUL393321 GEG393321:GEH393321 GOC393321:GOD393321 GXY393321:GXZ393321 HHU393321:HHV393321 HRQ393321:HRR393321 IBM393321:IBN393321 ILI393321:ILJ393321 IVE393321:IVF393321 JFA393321:JFB393321 JOW393321:JOX393321 JYS393321:JYT393321 KIO393321:KIP393321 KSK393321:KSL393321 LCG393321:LCH393321 LMC393321:LMD393321 LVY393321:LVZ393321 MFU393321:MFV393321 MPQ393321:MPR393321 MZM393321:MZN393321 NJI393321:NJJ393321 NTE393321:NTF393321 ODA393321:ODB393321 OMW393321:OMX393321 OWS393321:OWT393321 PGO393321:PGP393321 PQK393321:PQL393321 QAG393321:QAH393321 QKC393321:QKD393321 QTY393321:QTZ393321 RDU393321:RDV393321 RNQ393321:RNR393321 RXM393321:RXN393321 SHI393321:SHJ393321 SRE393321:SRF393321 TBA393321:TBB393321 TKW393321:TKX393321 TUS393321:TUT393321 UEO393321:UEP393321 UOK393321:UOL393321 UYG393321:UYH393321 VIC393321:VID393321 VRY393321:VRZ393321 WBU393321:WBV393321 WLQ393321:WLR393321 WVM393321:WVN393321 E458857:F458857 JA458857:JB458857 SW458857:SX458857 ACS458857:ACT458857 AMO458857:AMP458857 AWK458857:AWL458857 BGG458857:BGH458857 BQC458857:BQD458857 BZY458857:BZZ458857 CJU458857:CJV458857 CTQ458857:CTR458857 DDM458857:DDN458857 DNI458857:DNJ458857 DXE458857:DXF458857 EHA458857:EHB458857 EQW458857:EQX458857 FAS458857:FAT458857 FKO458857:FKP458857 FUK458857:FUL458857 GEG458857:GEH458857 GOC458857:GOD458857 GXY458857:GXZ458857 HHU458857:HHV458857 HRQ458857:HRR458857 IBM458857:IBN458857 ILI458857:ILJ458857 IVE458857:IVF458857 JFA458857:JFB458857 JOW458857:JOX458857 JYS458857:JYT458857 KIO458857:KIP458857 KSK458857:KSL458857 LCG458857:LCH458857 LMC458857:LMD458857 LVY458857:LVZ458857 MFU458857:MFV458857 MPQ458857:MPR458857 MZM458857:MZN458857 NJI458857:NJJ458857 NTE458857:NTF458857 ODA458857:ODB458857 OMW458857:OMX458857 OWS458857:OWT458857 PGO458857:PGP458857 PQK458857:PQL458857 QAG458857:QAH458857 QKC458857:QKD458857 QTY458857:QTZ458857 RDU458857:RDV458857 RNQ458857:RNR458857 RXM458857:RXN458857 SHI458857:SHJ458857 SRE458857:SRF458857 TBA458857:TBB458857 TKW458857:TKX458857 TUS458857:TUT458857 UEO458857:UEP458857 UOK458857:UOL458857 UYG458857:UYH458857 VIC458857:VID458857 VRY458857:VRZ458857 WBU458857:WBV458857 WLQ458857:WLR458857 WVM458857:WVN458857 E524393:F524393 JA524393:JB524393 SW524393:SX524393 ACS524393:ACT524393 AMO524393:AMP524393 AWK524393:AWL524393 BGG524393:BGH524393 BQC524393:BQD524393 BZY524393:BZZ524393 CJU524393:CJV524393 CTQ524393:CTR524393 DDM524393:DDN524393 DNI524393:DNJ524393 DXE524393:DXF524393 EHA524393:EHB524393 EQW524393:EQX524393 FAS524393:FAT524393 FKO524393:FKP524393 FUK524393:FUL524393 GEG524393:GEH524393 GOC524393:GOD524393 GXY524393:GXZ524393 HHU524393:HHV524393 HRQ524393:HRR524393 IBM524393:IBN524393 ILI524393:ILJ524393 IVE524393:IVF524393 JFA524393:JFB524393 JOW524393:JOX524393 JYS524393:JYT524393 KIO524393:KIP524393 KSK524393:KSL524393 LCG524393:LCH524393 LMC524393:LMD524393 LVY524393:LVZ524393 MFU524393:MFV524393 MPQ524393:MPR524393 MZM524393:MZN524393 NJI524393:NJJ524393 NTE524393:NTF524393 ODA524393:ODB524393 OMW524393:OMX524393 OWS524393:OWT524393 PGO524393:PGP524393 PQK524393:PQL524393 QAG524393:QAH524393 QKC524393:QKD524393 QTY524393:QTZ524393 RDU524393:RDV524393 RNQ524393:RNR524393 RXM524393:RXN524393 SHI524393:SHJ524393 SRE524393:SRF524393 TBA524393:TBB524393 TKW524393:TKX524393 TUS524393:TUT524393 UEO524393:UEP524393 UOK524393:UOL524393 UYG524393:UYH524393 VIC524393:VID524393 VRY524393:VRZ524393 WBU524393:WBV524393 WLQ524393:WLR524393 WVM524393:WVN524393 E589929:F589929 JA589929:JB589929 SW589929:SX589929 ACS589929:ACT589929 AMO589929:AMP589929 AWK589929:AWL589929 BGG589929:BGH589929 BQC589929:BQD589929 BZY589929:BZZ589929 CJU589929:CJV589929 CTQ589929:CTR589929 DDM589929:DDN589929 DNI589929:DNJ589929 DXE589929:DXF589929 EHA589929:EHB589929 EQW589929:EQX589929 FAS589929:FAT589929 FKO589929:FKP589929 FUK589929:FUL589929 GEG589929:GEH589929 GOC589929:GOD589929 GXY589929:GXZ589929 HHU589929:HHV589929 HRQ589929:HRR589929 IBM589929:IBN589929 ILI589929:ILJ589929 IVE589929:IVF589929 JFA589929:JFB589929 JOW589929:JOX589929 JYS589929:JYT589929 KIO589929:KIP589929 KSK589929:KSL589929 LCG589929:LCH589929 LMC589929:LMD589929 LVY589929:LVZ589929 MFU589929:MFV589929 MPQ589929:MPR589929 MZM589929:MZN589929 NJI589929:NJJ589929 NTE589929:NTF589929 ODA589929:ODB589929 OMW589929:OMX589929 OWS589929:OWT589929 PGO589929:PGP589929 PQK589929:PQL589929 QAG589929:QAH589929 QKC589929:QKD589929 QTY589929:QTZ589929 RDU589929:RDV589929 RNQ589929:RNR589929 RXM589929:RXN589929 SHI589929:SHJ589929 SRE589929:SRF589929 TBA589929:TBB589929 TKW589929:TKX589929 TUS589929:TUT589929 UEO589929:UEP589929 UOK589929:UOL589929 UYG589929:UYH589929 VIC589929:VID589929 VRY589929:VRZ589929 WBU589929:WBV589929 WLQ589929:WLR589929 WVM589929:WVN589929 E655465:F655465 JA655465:JB655465 SW655465:SX655465 ACS655465:ACT655465 AMO655465:AMP655465 AWK655465:AWL655465 BGG655465:BGH655465 BQC655465:BQD655465 BZY655465:BZZ655465 CJU655465:CJV655465 CTQ655465:CTR655465 DDM655465:DDN655465 DNI655465:DNJ655465 DXE655465:DXF655465 EHA655465:EHB655465 EQW655465:EQX655465 FAS655465:FAT655465 FKO655465:FKP655465 FUK655465:FUL655465 GEG655465:GEH655465 GOC655465:GOD655465 GXY655465:GXZ655465 HHU655465:HHV655465 HRQ655465:HRR655465 IBM655465:IBN655465 ILI655465:ILJ655465 IVE655465:IVF655465 JFA655465:JFB655465 JOW655465:JOX655465 JYS655465:JYT655465 KIO655465:KIP655465 KSK655465:KSL655465 LCG655465:LCH655465 LMC655465:LMD655465 LVY655465:LVZ655465 MFU655465:MFV655465 MPQ655465:MPR655465 MZM655465:MZN655465 NJI655465:NJJ655465 NTE655465:NTF655465 ODA655465:ODB655465 OMW655465:OMX655465 OWS655465:OWT655465 PGO655465:PGP655465 PQK655465:PQL655465 QAG655465:QAH655465 QKC655465:QKD655465 QTY655465:QTZ655465 RDU655465:RDV655465 RNQ655465:RNR655465 RXM655465:RXN655465 SHI655465:SHJ655465 SRE655465:SRF655465 TBA655465:TBB655465 TKW655465:TKX655465 TUS655465:TUT655465 UEO655465:UEP655465 UOK655465:UOL655465 UYG655465:UYH655465 VIC655465:VID655465 VRY655465:VRZ655465 WBU655465:WBV655465 WLQ655465:WLR655465 WVM655465:WVN655465 E721001:F721001 JA721001:JB721001 SW721001:SX721001 ACS721001:ACT721001 AMO721001:AMP721001 AWK721001:AWL721001 BGG721001:BGH721001 BQC721001:BQD721001 BZY721001:BZZ721001 CJU721001:CJV721001 CTQ721001:CTR721001 DDM721001:DDN721001 DNI721001:DNJ721001 DXE721001:DXF721001 EHA721001:EHB721001 EQW721001:EQX721001 FAS721001:FAT721001 FKO721001:FKP721001 FUK721001:FUL721001 GEG721001:GEH721001 GOC721001:GOD721001 GXY721001:GXZ721001 HHU721001:HHV721001 HRQ721001:HRR721001 IBM721001:IBN721001 ILI721001:ILJ721001 IVE721001:IVF721001 JFA721001:JFB721001 JOW721001:JOX721001 JYS721001:JYT721001 KIO721001:KIP721001 KSK721001:KSL721001 LCG721001:LCH721001 LMC721001:LMD721001 LVY721001:LVZ721001 MFU721001:MFV721001 MPQ721001:MPR721001 MZM721001:MZN721001 NJI721001:NJJ721001 NTE721001:NTF721001 ODA721001:ODB721001 OMW721001:OMX721001 OWS721001:OWT721001 PGO721001:PGP721001 PQK721001:PQL721001 QAG721001:QAH721001 QKC721001:QKD721001 QTY721001:QTZ721001 RDU721001:RDV721001 RNQ721001:RNR721001 RXM721001:RXN721001 SHI721001:SHJ721001 SRE721001:SRF721001 TBA721001:TBB721001 TKW721001:TKX721001 TUS721001:TUT721001 UEO721001:UEP721001 UOK721001:UOL721001 UYG721001:UYH721001 VIC721001:VID721001 VRY721001:VRZ721001 WBU721001:WBV721001 WLQ721001:WLR721001 WVM721001:WVN721001 E786537:F786537 JA786537:JB786537 SW786537:SX786537 ACS786537:ACT786537 AMO786537:AMP786537 AWK786537:AWL786537 BGG786537:BGH786537 BQC786537:BQD786537 BZY786537:BZZ786537 CJU786537:CJV786537 CTQ786537:CTR786537 DDM786537:DDN786537 DNI786537:DNJ786537 DXE786537:DXF786537 EHA786537:EHB786537 EQW786537:EQX786537 FAS786537:FAT786537 FKO786537:FKP786537 FUK786537:FUL786537 GEG786537:GEH786537 GOC786537:GOD786537 GXY786537:GXZ786537 HHU786537:HHV786537 HRQ786537:HRR786537 IBM786537:IBN786537 ILI786537:ILJ786537 IVE786537:IVF786537 JFA786537:JFB786537 JOW786537:JOX786537 JYS786537:JYT786537 KIO786537:KIP786537 KSK786537:KSL786537 LCG786537:LCH786537 LMC786537:LMD786537 LVY786537:LVZ786537 MFU786537:MFV786537 MPQ786537:MPR786537 MZM786537:MZN786537 NJI786537:NJJ786537 NTE786537:NTF786537 ODA786537:ODB786537 OMW786537:OMX786537 OWS786537:OWT786537 PGO786537:PGP786537 PQK786537:PQL786537 QAG786537:QAH786537 QKC786537:QKD786537 QTY786537:QTZ786537 RDU786537:RDV786537 RNQ786537:RNR786537 RXM786537:RXN786537 SHI786537:SHJ786537 SRE786537:SRF786537 TBA786537:TBB786537 TKW786537:TKX786537 TUS786537:TUT786537 UEO786537:UEP786537 UOK786537:UOL786537 UYG786537:UYH786537 VIC786537:VID786537 VRY786537:VRZ786537 WBU786537:WBV786537 WLQ786537:WLR786537 WVM786537:WVN786537 E852073:F852073 JA852073:JB852073 SW852073:SX852073 ACS852073:ACT852073 AMO852073:AMP852073 AWK852073:AWL852073 BGG852073:BGH852073 BQC852073:BQD852073 BZY852073:BZZ852073 CJU852073:CJV852073 CTQ852073:CTR852073 DDM852073:DDN852073 DNI852073:DNJ852073 DXE852073:DXF852073 EHA852073:EHB852073 EQW852073:EQX852073 FAS852073:FAT852073 FKO852073:FKP852073 FUK852073:FUL852073 GEG852073:GEH852073 GOC852073:GOD852073 GXY852073:GXZ852073 HHU852073:HHV852073 HRQ852073:HRR852073 IBM852073:IBN852073 ILI852073:ILJ852073 IVE852073:IVF852073 JFA852073:JFB852073 JOW852073:JOX852073 JYS852073:JYT852073 KIO852073:KIP852073 KSK852073:KSL852073 LCG852073:LCH852073 LMC852073:LMD852073 LVY852073:LVZ852073 MFU852073:MFV852073 MPQ852073:MPR852073 MZM852073:MZN852073 NJI852073:NJJ852073 NTE852073:NTF852073 ODA852073:ODB852073 OMW852073:OMX852073 OWS852073:OWT852073 PGO852073:PGP852073 PQK852073:PQL852073 QAG852073:QAH852073 QKC852073:QKD852073 QTY852073:QTZ852073 RDU852073:RDV852073 RNQ852073:RNR852073 RXM852073:RXN852073 SHI852073:SHJ852073 SRE852073:SRF852073 TBA852073:TBB852073 TKW852073:TKX852073 TUS852073:TUT852073 UEO852073:UEP852073 UOK852073:UOL852073 UYG852073:UYH852073 VIC852073:VID852073 VRY852073:VRZ852073 WBU852073:WBV852073 WLQ852073:WLR852073 WVM852073:WVN852073 E917609:F917609 JA917609:JB917609 SW917609:SX917609 ACS917609:ACT917609 AMO917609:AMP917609 AWK917609:AWL917609 BGG917609:BGH917609 BQC917609:BQD917609 BZY917609:BZZ917609 CJU917609:CJV917609 CTQ917609:CTR917609 DDM917609:DDN917609 DNI917609:DNJ917609 DXE917609:DXF917609 EHA917609:EHB917609 EQW917609:EQX917609 FAS917609:FAT917609 FKO917609:FKP917609 FUK917609:FUL917609 GEG917609:GEH917609 GOC917609:GOD917609 GXY917609:GXZ917609 HHU917609:HHV917609 HRQ917609:HRR917609 IBM917609:IBN917609 ILI917609:ILJ917609 IVE917609:IVF917609 JFA917609:JFB917609 JOW917609:JOX917609 JYS917609:JYT917609 KIO917609:KIP917609 KSK917609:KSL917609 LCG917609:LCH917609 LMC917609:LMD917609 LVY917609:LVZ917609 MFU917609:MFV917609 MPQ917609:MPR917609 MZM917609:MZN917609 NJI917609:NJJ917609 NTE917609:NTF917609 ODA917609:ODB917609 OMW917609:OMX917609 OWS917609:OWT917609 PGO917609:PGP917609 PQK917609:PQL917609 QAG917609:QAH917609 QKC917609:QKD917609 QTY917609:QTZ917609 RDU917609:RDV917609 RNQ917609:RNR917609 RXM917609:RXN917609 SHI917609:SHJ917609 SRE917609:SRF917609 TBA917609:TBB917609 TKW917609:TKX917609 TUS917609:TUT917609 UEO917609:UEP917609 UOK917609:UOL917609 UYG917609:UYH917609 VIC917609:VID917609 VRY917609:VRZ917609 WBU917609:WBV917609 WLQ917609:WLR917609 WVM917609:WVN917609 E983145:F983145 JA983145:JB983145 SW983145:SX983145 ACS983145:ACT983145 AMO983145:AMP983145 AWK983145:AWL983145 BGG983145:BGH983145 BQC983145:BQD983145 BZY983145:BZZ983145 CJU983145:CJV983145 CTQ983145:CTR983145 DDM983145:DDN983145 DNI983145:DNJ983145 DXE983145:DXF983145 EHA983145:EHB983145 EQW983145:EQX983145 FAS983145:FAT983145 FKO983145:FKP983145 FUK983145:FUL983145 GEG983145:GEH983145 GOC983145:GOD983145 GXY983145:GXZ983145 HHU983145:HHV983145 HRQ983145:HRR983145 IBM983145:IBN983145 ILI983145:ILJ983145 IVE983145:IVF983145 JFA983145:JFB983145 JOW983145:JOX983145 JYS983145:JYT983145 KIO983145:KIP983145 KSK983145:KSL983145 LCG983145:LCH983145 LMC983145:LMD983145 LVY983145:LVZ983145 MFU983145:MFV983145 MPQ983145:MPR983145 MZM983145:MZN983145 NJI983145:NJJ983145 NTE983145:NTF983145 ODA983145:ODB983145 OMW983145:OMX983145 OWS983145:OWT983145 PGO983145:PGP983145 PQK983145:PQL983145 QAG983145:QAH983145 QKC983145:QKD983145 QTY983145:QTZ983145 RDU983145:RDV983145 RNQ983145:RNR983145 RXM983145:RXN983145 SHI983145:SHJ983145 SRE983145:SRF983145 TBA983145:TBB983145 TKW983145:TKX983145 TUS983145:TUT983145 UEO983145:UEP983145 UOK983145:UOL983145 UYG983145:UYH983145 VIC983145:VID983145 VRY983145:VRZ983145 WBU983145:WBV983145 WLQ983145:WLR983145 WVM983145:WVN983145">
      <formula1>$E$12:$E$13</formula1>
    </dataValidation>
    <dataValidation type="list" allowBlank="1" showInputMessage="1" showErrorMessage="1" sqref="O65465:P65641 JK65465:JL65641 TG65465:TH65641 ADC65465:ADD65641 AMY65465:AMZ65641 AWU65465:AWV65641 BGQ65465:BGR65641 BQM65465:BQN65641 CAI65465:CAJ65641 CKE65465:CKF65641 CUA65465:CUB65641 DDW65465:DDX65641 DNS65465:DNT65641 DXO65465:DXP65641 EHK65465:EHL65641 ERG65465:ERH65641 FBC65465:FBD65641 FKY65465:FKZ65641 FUU65465:FUV65641 GEQ65465:GER65641 GOM65465:GON65641 GYI65465:GYJ65641 HIE65465:HIF65641 HSA65465:HSB65641 IBW65465:IBX65641 ILS65465:ILT65641 IVO65465:IVP65641 JFK65465:JFL65641 JPG65465:JPH65641 JZC65465:JZD65641 KIY65465:KIZ65641 KSU65465:KSV65641 LCQ65465:LCR65641 LMM65465:LMN65641 LWI65465:LWJ65641 MGE65465:MGF65641 MQA65465:MQB65641 MZW65465:MZX65641 NJS65465:NJT65641 NTO65465:NTP65641 ODK65465:ODL65641 ONG65465:ONH65641 OXC65465:OXD65641 PGY65465:PGZ65641 PQU65465:PQV65641 QAQ65465:QAR65641 QKM65465:QKN65641 QUI65465:QUJ65641 REE65465:REF65641 ROA65465:ROB65641 RXW65465:RXX65641 SHS65465:SHT65641 SRO65465:SRP65641 TBK65465:TBL65641 TLG65465:TLH65641 TVC65465:TVD65641 UEY65465:UEZ65641 UOU65465:UOV65641 UYQ65465:UYR65641 VIM65465:VIN65641 VSI65465:VSJ65641 WCE65465:WCF65641 WMA65465:WMB65641 WVW65465:WVX65641 O131001:P131177 JK131001:JL131177 TG131001:TH131177 ADC131001:ADD131177 AMY131001:AMZ131177 AWU131001:AWV131177 BGQ131001:BGR131177 BQM131001:BQN131177 CAI131001:CAJ131177 CKE131001:CKF131177 CUA131001:CUB131177 DDW131001:DDX131177 DNS131001:DNT131177 DXO131001:DXP131177 EHK131001:EHL131177 ERG131001:ERH131177 FBC131001:FBD131177 FKY131001:FKZ131177 FUU131001:FUV131177 GEQ131001:GER131177 GOM131001:GON131177 GYI131001:GYJ131177 HIE131001:HIF131177 HSA131001:HSB131177 IBW131001:IBX131177 ILS131001:ILT131177 IVO131001:IVP131177 JFK131001:JFL131177 JPG131001:JPH131177 JZC131001:JZD131177 KIY131001:KIZ131177 KSU131001:KSV131177 LCQ131001:LCR131177 LMM131001:LMN131177 LWI131001:LWJ131177 MGE131001:MGF131177 MQA131001:MQB131177 MZW131001:MZX131177 NJS131001:NJT131177 NTO131001:NTP131177 ODK131001:ODL131177 ONG131001:ONH131177 OXC131001:OXD131177 PGY131001:PGZ131177 PQU131001:PQV131177 QAQ131001:QAR131177 QKM131001:QKN131177 QUI131001:QUJ131177 REE131001:REF131177 ROA131001:ROB131177 RXW131001:RXX131177 SHS131001:SHT131177 SRO131001:SRP131177 TBK131001:TBL131177 TLG131001:TLH131177 TVC131001:TVD131177 UEY131001:UEZ131177 UOU131001:UOV131177 UYQ131001:UYR131177 VIM131001:VIN131177 VSI131001:VSJ131177 WCE131001:WCF131177 WMA131001:WMB131177 WVW131001:WVX131177 O196537:P196713 JK196537:JL196713 TG196537:TH196713 ADC196537:ADD196713 AMY196537:AMZ196713 AWU196537:AWV196713 BGQ196537:BGR196713 BQM196537:BQN196713 CAI196537:CAJ196713 CKE196537:CKF196713 CUA196537:CUB196713 DDW196537:DDX196713 DNS196537:DNT196713 DXO196537:DXP196713 EHK196537:EHL196713 ERG196537:ERH196713 FBC196537:FBD196713 FKY196537:FKZ196713 FUU196537:FUV196713 GEQ196537:GER196713 GOM196537:GON196713 GYI196537:GYJ196713 HIE196537:HIF196713 HSA196537:HSB196713 IBW196537:IBX196713 ILS196537:ILT196713 IVO196537:IVP196713 JFK196537:JFL196713 JPG196537:JPH196713 JZC196537:JZD196713 KIY196537:KIZ196713 KSU196537:KSV196713 LCQ196537:LCR196713 LMM196537:LMN196713 LWI196537:LWJ196713 MGE196537:MGF196713 MQA196537:MQB196713 MZW196537:MZX196713 NJS196537:NJT196713 NTO196537:NTP196713 ODK196537:ODL196713 ONG196537:ONH196713 OXC196537:OXD196713 PGY196537:PGZ196713 PQU196537:PQV196713 QAQ196537:QAR196713 QKM196537:QKN196713 QUI196537:QUJ196713 REE196537:REF196713 ROA196537:ROB196713 RXW196537:RXX196713 SHS196537:SHT196713 SRO196537:SRP196713 TBK196537:TBL196713 TLG196537:TLH196713 TVC196537:TVD196713 UEY196537:UEZ196713 UOU196537:UOV196713 UYQ196537:UYR196713 VIM196537:VIN196713 VSI196537:VSJ196713 WCE196537:WCF196713 WMA196537:WMB196713 WVW196537:WVX196713 O262073:P262249 JK262073:JL262249 TG262073:TH262249 ADC262073:ADD262249 AMY262073:AMZ262249 AWU262073:AWV262249 BGQ262073:BGR262249 BQM262073:BQN262249 CAI262073:CAJ262249 CKE262073:CKF262249 CUA262073:CUB262249 DDW262073:DDX262249 DNS262073:DNT262249 DXO262073:DXP262249 EHK262073:EHL262249 ERG262073:ERH262249 FBC262073:FBD262249 FKY262073:FKZ262249 FUU262073:FUV262249 GEQ262073:GER262249 GOM262073:GON262249 GYI262073:GYJ262249 HIE262073:HIF262249 HSA262073:HSB262249 IBW262073:IBX262249 ILS262073:ILT262249 IVO262073:IVP262249 JFK262073:JFL262249 JPG262073:JPH262249 JZC262073:JZD262249 KIY262073:KIZ262249 KSU262073:KSV262249 LCQ262073:LCR262249 LMM262073:LMN262249 LWI262073:LWJ262249 MGE262073:MGF262249 MQA262073:MQB262249 MZW262073:MZX262249 NJS262073:NJT262249 NTO262073:NTP262249 ODK262073:ODL262249 ONG262073:ONH262249 OXC262073:OXD262249 PGY262073:PGZ262249 PQU262073:PQV262249 QAQ262073:QAR262249 QKM262073:QKN262249 QUI262073:QUJ262249 REE262073:REF262249 ROA262073:ROB262249 RXW262073:RXX262249 SHS262073:SHT262249 SRO262073:SRP262249 TBK262073:TBL262249 TLG262073:TLH262249 TVC262073:TVD262249 UEY262073:UEZ262249 UOU262073:UOV262249 UYQ262073:UYR262249 VIM262073:VIN262249 VSI262073:VSJ262249 WCE262073:WCF262249 WMA262073:WMB262249 WVW262073:WVX262249 O327609:P327785 JK327609:JL327785 TG327609:TH327785 ADC327609:ADD327785 AMY327609:AMZ327785 AWU327609:AWV327785 BGQ327609:BGR327785 BQM327609:BQN327785 CAI327609:CAJ327785 CKE327609:CKF327785 CUA327609:CUB327785 DDW327609:DDX327785 DNS327609:DNT327785 DXO327609:DXP327785 EHK327609:EHL327785 ERG327609:ERH327785 FBC327609:FBD327785 FKY327609:FKZ327785 FUU327609:FUV327785 GEQ327609:GER327785 GOM327609:GON327785 GYI327609:GYJ327785 HIE327609:HIF327785 HSA327609:HSB327785 IBW327609:IBX327785 ILS327609:ILT327785 IVO327609:IVP327785 JFK327609:JFL327785 JPG327609:JPH327785 JZC327609:JZD327785 KIY327609:KIZ327785 KSU327609:KSV327785 LCQ327609:LCR327785 LMM327609:LMN327785 LWI327609:LWJ327785 MGE327609:MGF327785 MQA327609:MQB327785 MZW327609:MZX327785 NJS327609:NJT327785 NTO327609:NTP327785 ODK327609:ODL327785 ONG327609:ONH327785 OXC327609:OXD327785 PGY327609:PGZ327785 PQU327609:PQV327785 QAQ327609:QAR327785 QKM327609:QKN327785 QUI327609:QUJ327785 REE327609:REF327785 ROA327609:ROB327785 RXW327609:RXX327785 SHS327609:SHT327785 SRO327609:SRP327785 TBK327609:TBL327785 TLG327609:TLH327785 TVC327609:TVD327785 UEY327609:UEZ327785 UOU327609:UOV327785 UYQ327609:UYR327785 VIM327609:VIN327785 VSI327609:VSJ327785 WCE327609:WCF327785 WMA327609:WMB327785 WVW327609:WVX327785 O393145:P393321 JK393145:JL393321 TG393145:TH393321 ADC393145:ADD393321 AMY393145:AMZ393321 AWU393145:AWV393321 BGQ393145:BGR393321 BQM393145:BQN393321 CAI393145:CAJ393321 CKE393145:CKF393321 CUA393145:CUB393321 DDW393145:DDX393321 DNS393145:DNT393321 DXO393145:DXP393321 EHK393145:EHL393321 ERG393145:ERH393321 FBC393145:FBD393321 FKY393145:FKZ393321 FUU393145:FUV393321 GEQ393145:GER393321 GOM393145:GON393321 GYI393145:GYJ393321 HIE393145:HIF393321 HSA393145:HSB393321 IBW393145:IBX393321 ILS393145:ILT393321 IVO393145:IVP393321 JFK393145:JFL393321 JPG393145:JPH393321 JZC393145:JZD393321 KIY393145:KIZ393321 KSU393145:KSV393321 LCQ393145:LCR393321 LMM393145:LMN393321 LWI393145:LWJ393321 MGE393145:MGF393321 MQA393145:MQB393321 MZW393145:MZX393321 NJS393145:NJT393321 NTO393145:NTP393321 ODK393145:ODL393321 ONG393145:ONH393321 OXC393145:OXD393321 PGY393145:PGZ393321 PQU393145:PQV393321 QAQ393145:QAR393321 QKM393145:QKN393321 QUI393145:QUJ393321 REE393145:REF393321 ROA393145:ROB393321 RXW393145:RXX393321 SHS393145:SHT393321 SRO393145:SRP393321 TBK393145:TBL393321 TLG393145:TLH393321 TVC393145:TVD393321 UEY393145:UEZ393321 UOU393145:UOV393321 UYQ393145:UYR393321 VIM393145:VIN393321 VSI393145:VSJ393321 WCE393145:WCF393321 WMA393145:WMB393321 WVW393145:WVX393321 O458681:P458857 JK458681:JL458857 TG458681:TH458857 ADC458681:ADD458857 AMY458681:AMZ458857 AWU458681:AWV458857 BGQ458681:BGR458857 BQM458681:BQN458857 CAI458681:CAJ458857 CKE458681:CKF458857 CUA458681:CUB458857 DDW458681:DDX458857 DNS458681:DNT458857 DXO458681:DXP458857 EHK458681:EHL458857 ERG458681:ERH458857 FBC458681:FBD458857 FKY458681:FKZ458857 FUU458681:FUV458857 GEQ458681:GER458857 GOM458681:GON458857 GYI458681:GYJ458857 HIE458681:HIF458857 HSA458681:HSB458857 IBW458681:IBX458857 ILS458681:ILT458857 IVO458681:IVP458857 JFK458681:JFL458857 JPG458681:JPH458857 JZC458681:JZD458857 KIY458681:KIZ458857 KSU458681:KSV458857 LCQ458681:LCR458857 LMM458681:LMN458857 LWI458681:LWJ458857 MGE458681:MGF458857 MQA458681:MQB458857 MZW458681:MZX458857 NJS458681:NJT458857 NTO458681:NTP458857 ODK458681:ODL458857 ONG458681:ONH458857 OXC458681:OXD458857 PGY458681:PGZ458857 PQU458681:PQV458857 QAQ458681:QAR458857 QKM458681:QKN458857 QUI458681:QUJ458857 REE458681:REF458857 ROA458681:ROB458857 RXW458681:RXX458857 SHS458681:SHT458857 SRO458681:SRP458857 TBK458681:TBL458857 TLG458681:TLH458857 TVC458681:TVD458857 UEY458681:UEZ458857 UOU458681:UOV458857 UYQ458681:UYR458857 VIM458681:VIN458857 VSI458681:VSJ458857 WCE458681:WCF458857 WMA458681:WMB458857 WVW458681:WVX458857 O524217:P524393 JK524217:JL524393 TG524217:TH524393 ADC524217:ADD524393 AMY524217:AMZ524393 AWU524217:AWV524393 BGQ524217:BGR524393 BQM524217:BQN524393 CAI524217:CAJ524393 CKE524217:CKF524393 CUA524217:CUB524393 DDW524217:DDX524393 DNS524217:DNT524393 DXO524217:DXP524393 EHK524217:EHL524393 ERG524217:ERH524393 FBC524217:FBD524393 FKY524217:FKZ524393 FUU524217:FUV524393 GEQ524217:GER524393 GOM524217:GON524393 GYI524217:GYJ524393 HIE524217:HIF524393 HSA524217:HSB524393 IBW524217:IBX524393 ILS524217:ILT524393 IVO524217:IVP524393 JFK524217:JFL524393 JPG524217:JPH524393 JZC524217:JZD524393 KIY524217:KIZ524393 KSU524217:KSV524393 LCQ524217:LCR524393 LMM524217:LMN524393 LWI524217:LWJ524393 MGE524217:MGF524393 MQA524217:MQB524393 MZW524217:MZX524393 NJS524217:NJT524393 NTO524217:NTP524393 ODK524217:ODL524393 ONG524217:ONH524393 OXC524217:OXD524393 PGY524217:PGZ524393 PQU524217:PQV524393 QAQ524217:QAR524393 QKM524217:QKN524393 QUI524217:QUJ524393 REE524217:REF524393 ROA524217:ROB524393 RXW524217:RXX524393 SHS524217:SHT524393 SRO524217:SRP524393 TBK524217:TBL524393 TLG524217:TLH524393 TVC524217:TVD524393 UEY524217:UEZ524393 UOU524217:UOV524393 UYQ524217:UYR524393 VIM524217:VIN524393 VSI524217:VSJ524393 WCE524217:WCF524393 WMA524217:WMB524393 WVW524217:WVX524393 O589753:P589929 JK589753:JL589929 TG589753:TH589929 ADC589753:ADD589929 AMY589753:AMZ589929 AWU589753:AWV589929 BGQ589753:BGR589929 BQM589753:BQN589929 CAI589753:CAJ589929 CKE589753:CKF589929 CUA589753:CUB589929 DDW589753:DDX589929 DNS589753:DNT589929 DXO589753:DXP589929 EHK589753:EHL589929 ERG589753:ERH589929 FBC589753:FBD589929 FKY589753:FKZ589929 FUU589753:FUV589929 GEQ589753:GER589929 GOM589753:GON589929 GYI589753:GYJ589929 HIE589753:HIF589929 HSA589753:HSB589929 IBW589753:IBX589929 ILS589753:ILT589929 IVO589753:IVP589929 JFK589753:JFL589929 JPG589753:JPH589929 JZC589753:JZD589929 KIY589753:KIZ589929 KSU589753:KSV589929 LCQ589753:LCR589929 LMM589753:LMN589929 LWI589753:LWJ589929 MGE589753:MGF589929 MQA589753:MQB589929 MZW589753:MZX589929 NJS589753:NJT589929 NTO589753:NTP589929 ODK589753:ODL589929 ONG589753:ONH589929 OXC589753:OXD589929 PGY589753:PGZ589929 PQU589753:PQV589929 QAQ589753:QAR589929 QKM589753:QKN589929 QUI589753:QUJ589929 REE589753:REF589929 ROA589753:ROB589929 RXW589753:RXX589929 SHS589753:SHT589929 SRO589753:SRP589929 TBK589753:TBL589929 TLG589753:TLH589929 TVC589753:TVD589929 UEY589753:UEZ589929 UOU589753:UOV589929 UYQ589753:UYR589929 VIM589753:VIN589929 VSI589753:VSJ589929 WCE589753:WCF589929 WMA589753:WMB589929 WVW589753:WVX589929 O655289:P655465 JK655289:JL655465 TG655289:TH655465 ADC655289:ADD655465 AMY655289:AMZ655465 AWU655289:AWV655465 BGQ655289:BGR655465 BQM655289:BQN655465 CAI655289:CAJ655465 CKE655289:CKF655465 CUA655289:CUB655465 DDW655289:DDX655465 DNS655289:DNT655465 DXO655289:DXP655465 EHK655289:EHL655465 ERG655289:ERH655465 FBC655289:FBD655465 FKY655289:FKZ655465 FUU655289:FUV655465 GEQ655289:GER655465 GOM655289:GON655465 GYI655289:GYJ655465 HIE655289:HIF655465 HSA655289:HSB655465 IBW655289:IBX655465 ILS655289:ILT655465 IVO655289:IVP655465 JFK655289:JFL655465 JPG655289:JPH655465 JZC655289:JZD655465 KIY655289:KIZ655465 KSU655289:KSV655465 LCQ655289:LCR655465 LMM655289:LMN655465 LWI655289:LWJ655465 MGE655289:MGF655465 MQA655289:MQB655465 MZW655289:MZX655465 NJS655289:NJT655465 NTO655289:NTP655465 ODK655289:ODL655465 ONG655289:ONH655465 OXC655289:OXD655465 PGY655289:PGZ655465 PQU655289:PQV655465 QAQ655289:QAR655465 QKM655289:QKN655465 QUI655289:QUJ655465 REE655289:REF655465 ROA655289:ROB655465 RXW655289:RXX655465 SHS655289:SHT655465 SRO655289:SRP655465 TBK655289:TBL655465 TLG655289:TLH655465 TVC655289:TVD655465 UEY655289:UEZ655465 UOU655289:UOV655465 UYQ655289:UYR655465 VIM655289:VIN655465 VSI655289:VSJ655465 WCE655289:WCF655465 WMA655289:WMB655465 WVW655289:WVX655465 O720825:P721001 JK720825:JL721001 TG720825:TH721001 ADC720825:ADD721001 AMY720825:AMZ721001 AWU720825:AWV721001 BGQ720825:BGR721001 BQM720825:BQN721001 CAI720825:CAJ721001 CKE720825:CKF721001 CUA720825:CUB721001 DDW720825:DDX721001 DNS720825:DNT721001 DXO720825:DXP721001 EHK720825:EHL721001 ERG720825:ERH721001 FBC720825:FBD721001 FKY720825:FKZ721001 FUU720825:FUV721001 GEQ720825:GER721001 GOM720825:GON721001 GYI720825:GYJ721001 HIE720825:HIF721001 HSA720825:HSB721001 IBW720825:IBX721001 ILS720825:ILT721001 IVO720825:IVP721001 JFK720825:JFL721001 JPG720825:JPH721001 JZC720825:JZD721001 KIY720825:KIZ721001 KSU720825:KSV721001 LCQ720825:LCR721001 LMM720825:LMN721001 LWI720825:LWJ721001 MGE720825:MGF721001 MQA720825:MQB721001 MZW720825:MZX721001 NJS720825:NJT721001 NTO720825:NTP721001 ODK720825:ODL721001 ONG720825:ONH721001 OXC720825:OXD721001 PGY720825:PGZ721001 PQU720825:PQV721001 QAQ720825:QAR721001 QKM720825:QKN721001 QUI720825:QUJ721001 REE720825:REF721001 ROA720825:ROB721001 RXW720825:RXX721001 SHS720825:SHT721001 SRO720825:SRP721001 TBK720825:TBL721001 TLG720825:TLH721001 TVC720825:TVD721001 UEY720825:UEZ721001 UOU720825:UOV721001 UYQ720825:UYR721001 VIM720825:VIN721001 VSI720825:VSJ721001 WCE720825:WCF721001 WMA720825:WMB721001 WVW720825:WVX721001 O786361:P786537 JK786361:JL786537 TG786361:TH786537 ADC786361:ADD786537 AMY786361:AMZ786537 AWU786361:AWV786537 BGQ786361:BGR786537 BQM786361:BQN786537 CAI786361:CAJ786537 CKE786361:CKF786537 CUA786361:CUB786537 DDW786361:DDX786537 DNS786361:DNT786537 DXO786361:DXP786537 EHK786361:EHL786537 ERG786361:ERH786537 FBC786361:FBD786537 FKY786361:FKZ786537 FUU786361:FUV786537 GEQ786361:GER786537 GOM786361:GON786537 GYI786361:GYJ786537 HIE786361:HIF786537 HSA786361:HSB786537 IBW786361:IBX786537 ILS786361:ILT786537 IVO786361:IVP786537 JFK786361:JFL786537 JPG786361:JPH786537 JZC786361:JZD786537 KIY786361:KIZ786537 KSU786361:KSV786537 LCQ786361:LCR786537 LMM786361:LMN786537 LWI786361:LWJ786537 MGE786361:MGF786537 MQA786361:MQB786537 MZW786361:MZX786537 NJS786361:NJT786537 NTO786361:NTP786537 ODK786361:ODL786537 ONG786361:ONH786537 OXC786361:OXD786537 PGY786361:PGZ786537 PQU786361:PQV786537 QAQ786361:QAR786537 QKM786361:QKN786537 QUI786361:QUJ786537 REE786361:REF786537 ROA786361:ROB786537 RXW786361:RXX786537 SHS786361:SHT786537 SRO786361:SRP786537 TBK786361:TBL786537 TLG786361:TLH786537 TVC786361:TVD786537 UEY786361:UEZ786537 UOU786361:UOV786537 UYQ786361:UYR786537 VIM786361:VIN786537 VSI786361:VSJ786537 WCE786361:WCF786537 WMA786361:WMB786537 WVW786361:WVX786537 O851897:P852073 JK851897:JL852073 TG851897:TH852073 ADC851897:ADD852073 AMY851897:AMZ852073 AWU851897:AWV852073 BGQ851897:BGR852073 BQM851897:BQN852073 CAI851897:CAJ852073 CKE851897:CKF852073 CUA851897:CUB852073 DDW851897:DDX852073 DNS851897:DNT852073 DXO851897:DXP852073 EHK851897:EHL852073 ERG851897:ERH852073 FBC851897:FBD852073 FKY851897:FKZ852073 FUU851897:FUV852073 GEQ851897:GER852073 GOM851897:GON852073 GYI851897:GYJ852073 HIE851897:HIF852073 HSA851897:HSB852073 IBW851897:IBX852073 ILS851897:ILT852073 IVO851897:IVP852073 JFK851897:JFL852073 JPG851897:JPH852073 JZC851897:JZD852073 KIY851897:KIZ852073 KSU851897:KSV852073 LCQ851897:LCR852073 LMM851897:LMN852073 LWI851897:LWJ852073 MGE851897:MGF852073 MQA851897:MQB852073 MZW851897:MZX852073 NJS851897:NJT852073 NTO851897:NTP852073 ODK851897:ODL852073 ONG851897:ONH852073 OXC851897:OXD852073 PGY851897:PGZ852073 PQU851897:PQV852073 QAQ851897:QAR852073 QKM851897:QKN852073 QUI851897:QUJ852073 REE851897:REF852073 ROA851897:ROB852073 RXW851897:RXX852073 SHS851897:SHT852073 SRO851897:SRP852073 TBK851897:TBL852073 TLG851897:TLH852073 TVC851897:TVD852073 UEY851897:UEZ852073 UOU851897:UOV852073 UYQ851897:UYR852073 VIM851897:VIN852073 VSI851897:VSJ852073 WCE851897:WCF852073 WMA851897:WMB852073 WVW851897:WVX852073 O917433:P917609 JK917433:JL917609 TG917433:TH917609 ADC917433:ADD917609 AMY917433:AMZ917609 AWU917433:AWV917609 BGQ917433:BGR917609 BQM917433:BQN917609 CAI917433:CAJ917609 CKE917433:CKF917609 CUA917433:CUB917609 DDW917433:DDX917609 DNS917433:DNT917609 DXO917433:DXP917609 EHK917433:EHL917609 ERG917433:ERH917609 FBC917433:FBD917609 FKY917433:FKZ917609 FUU917433:FUV917609 GEQ917433:GER917609 GOM917433:GON917609 GYI917433:GYJ917609 HIE917433:HIF917609 HSA917433:HSB917609 IBW917433:IBX917609 ILS917433:ILT917609 IVO917433:IVP917609 JFK917433:JFL917609 JPG917433:JPH917609 JZC917433:JZD917609 KIY917433:KIZ917609 KSU917433:KSV917609 LCQ917433:LCR917609 LMM917433:LMN917609 LWI917433:LWJ917609 MGE917433:MGF917609 MQA917433:MQB917609 MZW917433:MZX917609 NJS917433:NJT917609 NTO917433:NTP917609 ODK917433:ODL917609 ONG917433:ONH917609 OXC917433:OXD917609 PGY917433:PGZ917609 PQU917433:PQV917609 QAQ917433:QAR917609 QKM917433:QKN917609 QUI917433:QUJ917609 REE917433:REF917609 ROA917433:ROB917609 RXW917433:RXX917609 SHS917433:SHT917609 SRO917433:SRP917609 TBK917433:TBL917609 TLG917433:TLH917609 TVC917433:TVD917609 UEY917433:UEZ917609 UOU917433:UOV917609 UYQ917433:UYR917609 VIM917433:VIN917609 VSI917433:VSJ917609 WCE917433:WCF917609 WMA917433:WMB917609 WVW917433:WVX917609 O982969:P983145 JK982969:JL983145 TG982969:TH983145 ADC982969:ADD983145 AMY982969:AMZ983145 AWU982969:AWV983145 BGQ982969:BGR983145 BQM982969:BQN983145 CAI982969:CAJ983145 CKE982969:CKF983145 CUA982969:CUB983145 DDW982969:DDX983145 DNS982969:DNT983145 DXO982969:DXP983145 EHK982969:EHL983145 ERG982969:ERH983145 FBC982969:FBD983145 FKY982969:FKZ983145 FUU982969:FUV983145 GEQ982969:GER983145 GOM982969:GON983145 GYI982969:GYJ983145 HIE982969:HIF983145 HSA982969:HSB983145 IBW982969:IBX983145 ILS982969:ILT983145 IVO982969:IVP983145 JFK982969:JFL983145 JPG982969:JPH983145 JZC982969:JZD983145 KIY982969:KIZ983145 KSU982969:KSV983145 LCQ982969:LCR983145 LMM982969:LMN983145 LWI982969:LWJ983145 MGE982969:MGF983145 MQA982969:MQB983145 MZW982969:MZX983145 NJS982969:NJT983145 NTO982969:NTP983145 ODK982969:ODL983145 ONG982969:ONH983145 OXC982969:OXD983145 PGY982969:PGZ983145 PQU982969:PQV983145 QAQ982969:QAR983145 QKM982969:QKN983145 QUI982969:QUJ983145 REE982969:REF983145 ROA982969:ROB983145 RXW982969:RXX983145 SHS982969:SHT983145 SRO982969:SRP983145 TBK982969:TBL983145 TLG982969:TLH983145 TVC982969:TVD983145 UEY982969:UEZ983145 UOU982969:UOV983145 UYQ982969:UYR983145 VIM982969:VIN983145 VSI982969:VSJ983145 WCE982969:WCF983145 WMA982969:WMB983145 WVW982969:WVX983145 E65465:E65640 WVM982969:WVM983144 JA65465:JA65640 SW65465:SW65640 ACS65465:ACS65640 AMO65465:AMO65640 AWK65465:AWK65640 BGG65465:BGG65640 BQC65465:BQC65640 BZY65465:BZY65640 CJU65465:CJU65640 CTQ65465:CTQ65640 DDM65465:DDM65640 DNI65465:DNI65640 DXE65465:DXE65640 EHA65465:EHA65640 EQW65465:EQW65640 FAS65465:FAS65640 FKO65465:FKO65640 FUK65465:FUK65640 GEG65465:GEG65640 GOC65465:GOC65640 GXY65465:GXY65640 HHU65465:HHU65640 HRQ65465:HRQ65640 IBM65465:IBM65640 ILI65465:ILI65640 IVE65465:IVE65640 JFA65465:JFA65640 JOW65465:JOW65640 JYS65465:JYS65640 KIO65465:KIO65640 KSK65465:KSK65640 LCG65465:LCG65640 LMC65465:LMC65640 LVY65465:LVY65640 MFU65465:MFU65640 MPQ65465:MPQ65640 MZM65465:MZM65640 NJI65465:NJI65640 NTE65465:NTE65640 ODA65465:ODA65640 OMW65465:OMW65640 OWS65465:OWS65640 PGO65465:PGO65640 PQK65465:PQK65640 QAG65465:QAG65640 QKC65465:QKC65640 QTY65465:QTY65640 RDU65465:RDU65640 RNQ65465:RNQ65640 RXM65465:RXM65640 SHI65465:SHI65640 SRE65465:SRE65640 TBA65465:TBA65640 TKW65465:TKW65640 TUS65465:TUS65640 UEO65465:UEO65640 UOK65465:UOK65640 UYG65465:UYG65640 VIC65465:VIC65640 VRY65465:VRY65640 WBU65465:WBU65640 WLQ65465:WLQ65640 WVM65465:WVM65640 E131001:E131176 JA131001:JA131176 SW131001:SW131176 ACS131001:ACS131176 AMO131001:AMO131176 AWK131001:AWK131176 BGG131001:BGG131176 BQC131001:BQC131176 BZY131001:BZY131176 CJU131001:CJU131176 CTQ131001:CTQ131176 DDM131001:DDM131176 DNI131001:DNI131176 DXE131001:DXE131176 EHA131001:EHA131176 EQW131001:EQW131176 FAS131001:FAS131176 FKO131001:FKO131176 FUK131001:FUK131176 GEG131001:GEG131176 GOC131001:GOC131176 GXY131001:GXY131176 HHU131001:HHU131176 HRQ131001:HRQ131176 IBM131001:IBM131176 ILI131001:ILI131176 IVE131001:IVE131176 JFA131001:JFA131176 JOW131001:JOW131176 JYS131001:JYS131176 KIO131001:KIO131176 KSK131001:KSK131176 LCG131001:LCG131176 LMC131001:LMC131176 LVY131001:LVY131176 MFU131001:MFU131176 MPQ131001:MPQ131176 MZM131001:MZM131176 NJI131001:NJI131176 NTE131001:NTE131176 ODA131001:ODA131176 OMW131001:OMW131176 OWS131001:OWS131176 PGO131001:PGO131176 PQK131001:PQK131176 QAG131001:QAG131176 QKC131001:QKC131176 QTY131001:QTY131176 RDU131001:RDU131176 RNQ131001:RNQ131176 RXM131001:RXM131176 SHI131001:SHI131176 SRE131001:SRE131176 TBA131001:TBA131176 TKW131001:TKW131176 TUS131001:TUS131176 UEO131001:UEO131176 UOK131001:UOK131176 UYG131001:UYG131176 VIC131001:VIC131176 VRY131001:VRY131176 WBU131001:WBU131176 WLQ131001:WLQ131176 WVM131001:WVM131176 E196537:E196712 JA196537:JA196712 SW196537:SW196712 ACS196537:ACS196712 AMO196537:AMO196712 AWK196537:AWK196712 BGG196537:BGG196712 BQC196537:BQC196712 BZY196537:BZY196712 CJU196537:CJU196712 CTQ196537:CTQ196712 DDM196537:DDM196712 DNI196537:DNI196712 DXE196537:DXE196712 EHA196537:EHA196712 EQW196537:EQW196712 FAS196537:FAS196712 FKO196537:FKO196712 FUK196537:FUK196712 GEG196537:GEG196712 GOC196537:GOC196712 GXY196537:GXY196712 HHU196537:HHU196712 HRQ196537:HRQ196712 IBM196537:IBM196712 ILI196537:ILI196712 IVE196537:IVE196712 JFA196537:JFA196712 JOW196537:JOW196712 JYS196537:JYS196712 KIO196537:KIO196712 KSK196537:KSK196712 LCG196537:LCG196712 LMC196537:LMC196712 LVY196537:LVY196712 MFU196537:MFU196712 MPQ196537:MPQ196712 MZM196537:MZM196712 NJI196537:NJI196712 NTE196537:NTE196712 ODA196537:ODA196712 OMW196537:OMW196712 OWS196537:OWS196712 PGO196537:PGO196712 PQK196537:PQK196712 QAG196537:QAG196712 QKC196537:QKC196712 QTY196537:QTY196712 RDU196537:RDU196712 RNQ196537:RNQ196712 RXM196537:RXM196712 SHI196537:SHI196712 SRE196537:SRE196712 TBA196537:TBA196712 TKW196537:TKW196712 TUS196537:TUS196712 UEO196537:UEO196712 UOK196537:UOK196712 UYG196537:UYG196712 VIC196537:VIC196712 VRY196537:VRY196712 WBU196537:WBU196712 WLQ196537:WLQ196712 WVM196537:WVM196712 E262073:E262248 JA262073:JA262248 SW262073:SW262248 ACS262073:ACS262248 AMO262073:AMO262248 AWK262073:AWK262248 BGG262073:BGG262248 BQC262073:BQC262248 BZY262073:BZY262248 CJU262073:CJU262248 CTQ262073:CTQ262248 DDM262073:DDM262248 DNI262073:DNI262248 DXE262073:DXE262248 EHA262073:EHA262248 EQW262073:EQW262248 FAS262073:FAS262248 FKO262073:FKO262248 FUK262073:FUK262248 GEG262073:GEG262248 GOC262073:GOC262248 GXY262073:GXY262248 HHU262073:HHU262248 HRQ262073:HRQ262248 IBM262073:IBM262248 ILI262073:ILI262248 IVE262073:IVE262248 JFA262073:JFA262248 JOW262073:JOW262248 JYS262073:JYS262248 KIO262073:KIO262248 KSK262073:KSK262248 LCG262073:LCG262248 LMC262073:LMC262248 LVY262073:LVY262248 MFU262073:MFU262248 MPQ262073:MPQ262248 MZM262073:MZM262248 NJI262073:NJI262248 NTE262073:NTE262248 ODA262073:ODA262248 OMW262073:OMW262248 OWS262073:OWS262248 PGO262073:PGO262248 PQK262073:PQK262248 QAG262073:QAG262248 QKC262073:QKC262248 QTY262073:QTY262248 RDU262073:RDU262248 RNQ262073:RNQ262248 RXM262073:RXM262248 SHI262073:SHI262248 SRE262073:SRE262248 TBA262073:TBA262248 TKW262073:TKW262248 TUS262073:TUS262248 UEO262073:UEO262248 UOK262073:UOK262248 UYG262073:UYG262248 VIC262073:VIC262248 VRY262073:VRY262248 WBU262073:WBU262248 WLQ262073:WLQ262248 WVM262073:WVM262248 E327609:E327784 JA327609:JA327784 SW327609:SW327784 ACS327609:ACS327784 AMO327609:AMO327784 AWK327609:AWK327784 BGG327609:BGG327784 BQC327609:BQC327784 BZY327609:BZY327784 CJU327609:CJU327784 CTQ327609:CTQ327784 DDM327609:DDM327784 DNI327609:DNI327784 DXE327609:DXE327784 EHA327609:EHA327784 EQW327609:EQW327784 FAS327609:FAS327784 FKO327609:FKO327784 FUK327609:FUK327784 GEG327609:GEG327784 GOC327609:GOC327784 GXY327609:GXY327784 HHU327609:HHU327784 HRQ327609:HRQ327784 IBM327609:IBM327784 ILI327609:ILI327784 IVE327609:IVE327784 JFA327609:JFA327784 JOW327609:JOW327784 JYS327609:JYS327784 KIO327609:KIO327784 KSK327609:KSK327784 LCG327609:LCG327784 LMC327609:LMC327784 LVY327609:LVY327784 MFU327609:MFU327784 MPQ327609:MPQ327784 MZM327609:MZM327784 NJI327609:NJI327784 NTE327609:NTE327784 ODA327609:ODA327784 OMW327609:OMW327784 OWS327609:OWS327784 PGO327609:PGO327784 PQK327609:PQK327784 QAG327609:QAG327784 QKC327609:QKC327784 QTY327609:QTY327784 RDU327609:RDU327784 RNQ327609:RNQ327784 RXM327609:RXM327784 SHI327609:SHI327784 SRE327609:SRE327784 TBA327609:TBA327784 TKW327609:TKW327784 TUS327609:TUS327784 UEO327609:UEO327784 UOK327609:UOK327784 UYG327609:UYG327784 VIC327609:VIC327784 VRY327609:VRY327784 WBU327609:WBU327784 WLQ327609:WLQ327784 WVM327609:WVM327784 E393145:E393320 JA393145:JA393320 SW393145:SW393320 ACS393145:ACS393320 AMO393145:AMO393320 AWK393145:AWK393320 BGG393145:BGG393320 BQC393145:BQC393320 BZY393145:BZY393320 CJU393145:CJU393320 CTQ393145:CTQ393320 DDM393145:DDM393320 DNI393145:DNI393320 DXE393145:DXE393320 EHA393145:EHA393320 EQW393145:EQW393320 FAS393145:FAS393320 FKO393145:FKO393320 FUK393145:FUK393320 GEG393145:GEG393320 GOC393145:GOC393320 GXY393145:GXY393320 HHU393145:HHU393320 HRQ393145:HRQ393320 IBM393145:IBM393320 ILI393145:ILI393320 IVE393145:IVE393320 JFA393145:JFA393320 JOW393145:JOW393320 JYS393145:JYS393320 KIO393145:KIO393320 KSK393145:KSK393320 LCG393145:LCG393320 LMC393145:LMC393320 LVY393145:LVY393320 MFU393145:MFU393320 MPQ393145:MPQ393320 MZM393145:MZM393320 NJI393145:NJI393320 NTE393145:NTE393320 ODA393145:ODA393320 OMW393145:OMW393320 OWS393145:OWS393320 PGO393145:PGO393320 PQK393145:PQK393320 QAG393145:QAG393320 QKC393145:QKC393320 QTY393145:QTY393320 RDU393145:RDU393320 RNQ393145:RNQ393320 RXM393145:RXM393320 SHI393145:SHI393320 SRE393145:SRE393320 TBA393145:TBA393320 TKW393145:TKW393320 TUS393145:TUS393320 UEO393145:UEO393320 UOK393145:UOK393320 UYG393145:UYG393320 VIC393145:VIC393320 VRY393145:VRY393320 WBU393145:WBU393320 WLQ393145:WLQ393320 WVM393145:WVM393320 E458681:E458856 JA458681:JA458856 SW458681:SW458856 ACS458681:ACS458856 AMO458681:AMO458856 AWK458681:AWK458856 BGG458681:BGG458856 BQC458681:BQC458856 BZY458681:BZY458856 CJU458681:CJU458856 CTQ458681:CTQ458856 DDM458681:DDM458856 DNI458681:DNI458856 DXE458681:DXE458856 EHA458681:EHA458856 EQW458681:EQW458856 FAS458681:FAS458856 FKO458681:FKO458856 FUK458681:FUK458856 GEG458681:GEG458856 GOC458681:GOC458856 GXY458681:GXY458856 HHU458681:HHU458856 HRQ458681:HRQ458856 IBM458681:IBM458856 ILI458681:ILI458856 IVE458681:IVE458856 JFA458681:JFA458856 JOW458681:JOW458856 JYS458681:JYS458856 KIO458681:KIO458856 KSK458681:KSK458856 LCG458681:LCG458856 LMC458681:LMC458856 LVY458681:LVY458856 MFU458681:MFU458856 MPQ458681:MPQ458856 MZM458681:MZM458856 NJI458681:NJI458856 NTE458681:NTE458856 ODA458681:ODA458856 OMW458681:OMW458856 OWS458681:OWS458856 PGO458681:PGO458856 PQK458681:PQK458856 QAG458681:QAG458856 QKC458681:QKC458856 QTY458681:QTY458856 RDU458681:RDU458856 RNQ458681:RNQ458856 RXM458681:RXM458856 SHI458681:SHI458856 SRE458681:SRE458856 TBA458681:TBA458856 TKW458681:TKW458856 TUS458681:TUS458856 UEO458681:UEO458856 UOK458681:UOK458856 UYG458681:UYG458856 VIC458681:VIC458856 VRY458681:VRY458856 WBU458681:WBU458856 WLQ458681:WLQ458856 WVM458681:WVM458856 E524217:E524392 JA524217:JA524392 SW524217:SW524392 ACS524217:ACS524392 AMO524217:AMO524392 AWK524217:AWK524392 BGG524217:BGG524392 BQC524217:BQC524392 BZY524217:BZY524392 CJU524217:CJU524392 CTQ524217:CTQ524392 DDM524217:DDM524392 DNI524217:DNI524392 DXE524217:DXE524392 EHA524217:EHA524392 EQW524217:EQW524392 FAS524217:FAS524392 FKO524217:FKO524392 FUK524217:FUK524392 GEG524217:GEG524392 GOC524217:GOC524392 GXY524217:GXY524392 HHU524217:HHU524392 HRQ524217:HRQ524392 IBM524217:IBM524392 ILI524217:ILI524392 IVE524217:IVE524392 JFA524217:JFA524392 JOW524217:JOW524392 JYS524217:JYS524392 KIO524217:KIO524392 KSK524217:KSK524392 LCG524217:LCG524392 LMC524217:LMC524392 LVY524217:LVY524392 MFU524217:MFU524392 MPQ524217:MPQ524392 MZM524217:MZM524392 NJI524217:NJI524392 NTE524217:NTE524392 ODA524217:ODA524392 OMW524217:OMW524392 OWS524217:OWS524392 PGO524217:PGO524392 PQK524217:PQK524392 QAG524217:QAG524392 QKC524217:QKC524392 QTY524217:QTY524392 RDU524217:RDU524392 RNQ524217:RNQ524392 RXM524217:RXM524392 SHI524217:SHI524392 SRE524217:SRE524392 TBA524217:TBA524392 TKW524217:TKW524392 TUS524217:TUS524392 UEO524217:UEO524392 UOK524217:UOK524392 UYG524217:UYG524392 VIC524217:VIC524392 VRY524217:VRY524392 WBU524217:WBU524392 WLQ524217:WLQ524392 WVM524217:WVM524392 E589753:E589928 JA589753:JA589928 SW589753:SW589928 ACS589753:ACS589928 AMO589753:AMO589928 AWK589753:AWK589928 BGG589753:BGG589928 BQC589753:BQC589928 BZY589753:BZY589928 CJU589753:CJU589928 CTQ589753:CTQ589928 DDM589753:DDM589928 DNI589753:DNI589928 DXE589753:DXE589928 EHA589753:EHA589928 EQW589753:EQW589928 FAS589753:FAS589928 FKO589753:FKO589928 FUK589753:FUK589928 GEG589753:GEG589928 GOC589753:GOC589928 GXY589753:GXY589928 HHU589753:HHU589928 HRQ589753:HRQ589928 IBM589753:IBM589928 ILI589753:ILI589928 IVE589753:IVE589928 JFA589753:JFA589928 JOW589753:JOW589928 JYS589753:JYS589928 KIO589753:KIO589928 KSK589753:KSK589928 LCG589753:LCG589928 LMC589753:LMC589928 LVY589753:LVY589928 MFU589753:MFU589928 MPQ589753:MPQ589928 MZM589753:MZM589928 NJI589753:NJI589928 NTE589753:NTE589928 ODA589753:ODA589928 OMW589753:OMW589928 OWS589753:OWS589928 PGO589753:PGO589928 PQK589753:PQK589928 QAG589753:QAG589928 QKC589753:QKC589928 QTY589753:QTY589928 RDU589753:RDU589928 RNQ589753:RNQ589928 RXM589753:RXM589928 SHI589753:SHI589928 SRE589753:SRE589928 TBA589753:TBA589928 TKW589753:TKW589928 TUS589753:TUS589928 UEO589753:UEO589928 UOK589753:UOK589928 UYG589753:UYG589928 VIC589753:VIC589928 VRY589753:VRY589928 WBU589753:WBU589928 WLQ589753:WLQ589928 WVM589753:WVM589928 E655289:E655464 JA655289:JA655464 SW655289:SW655464 ACS655289:ACS655464 AMO655289:AMO655464 AWK655289:AWK655464 BGG655289:BGG655464 BQC655289:BQC655464 BZY655289:BZY655464 CJU655289:CJU655464 CTQ655289:CTQ655464 DDM655289:DDM655464 DNI655289:DNI655464 DXE655289:DXE655464 EHA655289:EHA655464 EQW655289:EQW655464 FAS655289:FAS655464 FKO655289:FKO655464 FUK655289:FUK655464 GEG655289:GEG655464 GOC655289:GOC655464 GXY655289:GXY655464 HHU655289:HHU655464 HRQ655289:HRQ655464 IBM655289:IBM655464 ILI655289:ILI655464 IVE655289:IVE655464 JFA655289:JFA655464 JOW655289:JOW655464 JYS655289:JYS655464 KIO655289:KIO655464 KSK655289:KSK655464 LCG655289:LCG655464 LMC655289:LMC655464 LVY655289:LVY655464 MFU655289:MFU655464 MPQ655289:MPQ655464 MZM655289:MZM655464 NJI655289:NJI655464 NTE655289:NTE655464 ODA655289:ODA655464 OMW655289:OMW655464 OWS655289:OWS655464 PGO655289:PGO655464 PQK655289:PQK655464 QAG655289:QAG655464 QKC655289:QKC655464 QTY655289:QTY655464 RDU655289:RDU655464 RNQ655289:RNQ655464 RXM655289:RXM655464 SHI655289:SHI655464 SRE655289:SRE655464 TBA655289:TBA655464 TKW655289:TKW655464 TUS655289:TUS655464 UEO655289:UEO655464 UOK655289:UOK655464 UYG655289:UYG655464 VIC655289:VIC655464 VRY655289:VRY655464 WBU655289:WBU655464 WLQ655289:WLQ655464 WVM655289:WVM655464 E720825:E721000 JA720825:JA721000 SW720825:SW721000 ACS720825:ACS721000 AMO720825:AMO721000 AWK720825:AWK721000 BGG720825:BGG721000 BQC720825:BQC721000 BZY720825:BZY721000 CJU720825:CJU721000 CTQ720825:CTQ721000 DDM720825:DDM721000 DNI720825:DNI721000 DXE720825:DXE721000 EHA720825:EHA721000 EQW720825:EQW721000 FAS720825:FAS721000 FKO720825:FKO721000 FUK720825:FUK721000 GEG720825:GEG721000 GOC720825:GOC721000 GXY720825:GXY721000 HHU720825:HHU721000 HRQ720825:HRQ721000 IBM720825:IBM721000 ILI720825:ILI721000 IVE720825:IVE721000 JFA720825:JFA721000 JOW720825:JOW721000 JYS720825:JYS721000 KIO720825:KIO721000 KSK720825:KSK721000 LCG720825:LCG721000 LMC720825:LMC721000 LVY720825:LVY721000 MFU720825:MFU721000 MPQ720825:MPQ721000 MZM720825:MZM721000 NJI720825:NJI721000 NTE720825:NTE721000 ODA720825:ODA721000 OMW720825:OMW721000 OWS720825:OWS721000 PGO720825:PGO721000 PQK720825:PQK721000 QAG720825:QAG721000 QKC720825:QKC721000 QTY720825:QTY721000 RDU720825:RDU721000 RNQ720825:RNQ721000 RXM720825:RXM721000 SHI720825:SHI721000 SRE720825:SRE721000 TBA720825:TBA721000 TKW720825:TKW721000 TUS720825:TUS721000 UEO720825:UEO721000 UOK720825:UOK721000 UYG720825:UYG721000 VIC720825:VIC721000 VRY720825:VRY721000 WBU720825:WBU721000 WLQ720825:WLQ721000 WVM720825:WVM721000 E786361:E786536 JA786361:JA786536 SW786361:SW786536 ACS786361:ACS786536 AMO786361:AMO786536 AWK786361:AWK786536 BGG786361:BGG786536 BQC786361:BQC786536 BZY786361:BZY786536 CJU786361:CJU786536 CTQ786361:CTQ786536 DDM786361:DDM786536 DNI786361:DNI786536 DXE786361:DXE786536 EHA786361:EHA786536 EQW786361:EQW786536 FAS786361:FAS786536 FKO786361:FKO786536 FUK786361:FUK786536 GEG786361:GEG786536 GOC786361:GOC786536 GXY786361:GXY786536 HHU786361:HHU786536 HRQ786361:HRQ786536 IBM786361:IBM786536 ILI786361:ILI786536 IVE786361:IVE786536 JFA786361:JFA786536 JOW786361:JOW786536 JYS786361:JYS786536 KIO786361:KIO786536 KSK786361:KSK786536 LCG786361:LCG786536 LMC786361:LMC786536 LVY786361:LVY786536 MFU786361:MFU786536 MPQ786361:MPQ786536 MZM786361:MZM786536 NJI786361:NJI786536 NTE786361:NTE786536 ODA786361:ODA786536 OMW786361:OMW786536 OWS786361:OWS786536 PGO786361:PGO786536 PQK786361:PQK786536 QAG786361:QAG786536 QKC786361:QKC786536 QTY786361:QTY786536 RDU786361:RDU786536 RNQ786361:RNQ786536 RXM786361:RXM786536 SHI786361:SHI786536 SRE786361:SRE786536 TBA786361:TBA786536 TKW786361:TKW786536 TUS786361:TUS786536 UEO786361:UEO786536 UOK786361:UOK786536 UYG786361:UYG786536 VIC786361:VIC786536 VRY786361:VRY786536 WBU786361:WBU786536 WLQ786361:WLQ786536 WVM786361:WVM786536 E851897:E852072 JA851897:JA852072 SW851897:SW852072 ACS851897:ACS852072 AMO851897:AMO852072 AWK851897:AWK852072 BGG851897:BGG852072 BQC851897:BQC852072 BZY851897:BZY852072 CJU851897:CJU852072 CTQ851897:CTQ852072 DDM851897:DDM852072 DNI851897:DNI852072 DXE851897:DXE852072 EHA851897:EHA852072 EQW851897:EQW852072 FAS851897:FAS852072 FKO851897:FKO852072 FUK851897:FUK852072 GEG851897:GEG852072 GOC851897:GOC852072 GXY851897:GXY852072 HHU851897:HHU852072 HRQ851897:HRQ852072 IBM851897:IBM852072 ILI851897:ILI852072 IVE851897:IVE852072 JFA851897:JFA852072 JOW851897:JOW852072 JYS851897:JYS852072 KIO851897:KIO852072 KSK851897:KSK852072 LCG851897:LCG852072 LMC851897:LMC852072 LVY851897:LVY852072 MFU851897:MFU852072 MPQ851897:MPQ852072 MZM851897:MZM852072 NJI851897:NJI852072 NTE851897:NTE852072 ODA851897:ODA852072 OMW851897:OMW852072 OWS851897:OWS852072 PGO851897:PGO852072 PQK851897:PQK852072 QAG851897:QAG852072 QKC851897:QKC852072 QTY851897:QTY852072 RDU851897:RDU852072 RNQ851897:RNQ852072 RXM851897:RXM852072 SHI851897:SHI852072 SRE851897:SRE852072 TBA851897:TBA852072 TKW851897:TKW852072 TUS851897:TUS852072 UEO851897:UEO852072 UOK851897:UOK852072 UYG851897:UYG852072 VIC851897:VIC852072 VRY851897:VRY852072 WBU851897:WBU852072 WLQ851897:WLQ852072 WVM851897:WVM852072 E917433:E917608 JA917433:JA917608 SW917433:SW917608 ACS917433:ACS917608 AMO917433:AMO917608 AWK917433:AWK917608 BGG917433:BGG917608 BQC917433:BQC917608 BZY917433:BZY917608 CJU917433:CJU917608 CTQ917433:CTQ917608 DDM917433:DDM917608 DNI917433:DNI917608 DXE917433:DXE917608 EHA917433:EHA917608 EQW917433:EQW917608 FAS917433:FAS917608 FKO917433:FKO917608 FUK917433:FUK917608 GEG917433:GEG917608 GOC917433:GOC917608 GXY917433:GXY917608 HHU917433:HHU917608 HRQ917433:HRQ917608 IBM917433:IBM917608 ILI917433:ILI917608 IVE917433:IVE917608 JFA917433:JFA917608 JOW917433:JOW917608 JYS917433:JYS917608 KIO917433:KIO917608 KSK917433:KSK917608 LCG917433:LCG917608 LMC917433:LMC917608 LVY917433:LVY917608 MFU917433:MFU917608 MPQ917433:MPQ917608 MZM917433:MZM917608 NJI917433:NJI917608 NTE917433:NTE917608 ODA917433:ODA917608 OMW917433:OMW917608 OWS917433:OWS917608 PGO917433:PGO917608 PQK917433:PQK917608 QAG917433:QAG917608 QKC917433:QKC917608 QTY917433:QTY917608 RDU917433:RDU917608 RNQ917433:RNQ917608 RXM917433:RXM917608 SHI917433:SHI917608 SRE917433:SRE917608 TBA917433:TBA917608 TKW917433:TKW917608 TUS917433:TUS917608 UEO917433:UEO917608 UOK917433:UOK917608 UYG917433:UYG917608 VIC917433:VIC917608 VRY917433:VRY917608 WBU917433:WBU917608 WLQ917433:WLQ917608 WVM917433:WVM917608 E982969:E983144 JA982969:JA983144 SW982969:SW983144 ACS982969:ACS983144 AMO982969:AMO983144 AWK982969:AWK983144 BGG982969:BGG983144 BQC982969:BQC983144 BZY982969:BZY983144 CJU982969:CJU983144 CTQ982969:CTQ983144 DDM982969:DDM983144 DNI982969:DNI983144 DXE982969:DXE983144 EHA982969:EHA983144 EQW982969:EQW983144 FAS982969:FAS983144 FKO982969:FKO983144 FUK982969:FUK983144 GEG982969:GEG983144 GOC982969:GOC983144 GXY982969:GXY983144 HHU982969:HHU983144 HRQ982969:HRQ983144 IBM982969:IBM983144 ILI982969:ILI983144 IVE982969:IVE983144 JFA982969:JFA983144 JOW982969:JOW983144 JYS982969:JYS983144 KIO982969:KIO983144 KSK982969:KSK983144 LCG982969:LCG983144 LMC982969:LMC983144 LVY982969:LVY983144 MFU982969:MFU983144 MPQ982969:MPQ983144 MZM982969:MZM983144 NJI982969:NJI983144 NTE982969:NTE983144 ODA982969:ODA983144 OMW982969:OMW983144 OWS982969:OWS983144 PGO982969:PGO983144 PQK982969:PQK983144 QAG982969:QAG983144 QKC982969:QKC983144 QTY982969:QTY983144 RDU982969:RDU983144 RNQ982969:RNQ983144 RXM982969:RXM983144 SHI982969:SHI983144 SRE982969:SRE983144 TBA982969:TBA983144 TKW982969:TKW983144 TUS982969:TUS983144 UEO982969:UEO983144 UOK982969:UOK983144 UYG982969:UYG983144 VIC982969:VIC983144 VRY982969:VRY983144 WBU982969:WBU983144 WLQ982969:WLQ983144 P27 O15:P21 O24:P26 E24:E183 JK15:JL184 E15:E22 WVM15:WVM183 WLQ15:WLQ183 WBU15:WBU183 VRY15:VRY183 VIC15:VIC183 UYG15:UYG183 UOK15:UOK183 UEO15:UEO183 TUS15:TUS183 TKW15:TKW183 TBA15:TBA183 SRE15:SRE183 SHI15:SHI183 RXM15:RXM183 RNQ15:RNQ183 RDU15:RDU183 QTY15:QTY183 QKC15:QKC183 QAG15:QAG183 PQK15:PQK183 PGO15:PGO183 OWS15:OWS183 OMW15:OMW183 ODA15:ODA183 NTE15:NTE183 NJI15:NJI183 MZM15:MZM183 MPQ15:MPQ183 MFU15:MFU183 LVY15:LVY183 LMC15:LMC183 LCG15:LCG183 KSK15:KSK183 KIO15:KIO183 JYS15:JYS183 JOW15:JOW183 JFA15:JFA183 IVE15:IVE183 ILI15:ILI183 IBM15:IBM183 HRQ15:HRQ183 HHU15:HHU183 GXY15:GXY183 GOC15:GOC183 GEG15:GEG183 FUK15:FUK183 FKO15:FKO183 FAS15:FAS183 EQW15:EQW183 EHA15:EHA183 DXE15:DXE183 DNI15:DNI183 DDM15:DDM183 CTQ15:CTQ183 CJU15:CJU183 BZY15:BZY183 BQC15:BQC183 BGG15:BGG183 AWK15:AWK183 AMO15:AMO183 ACS15:ACS183 SW15:SW183 JA15:JA183 WVW15:WVX184 WMA15:WMB184 WCE15:WCF184 VSI15:VSJ184 VIM15:VIN184 UYQ15:UYR184 UOU15:UOV184 UEY15:UEZ184 TVC15:TVD184 TLG15:TLH184 TBK15:TBL184 SRO15:SRP184 SHS15:SHT184 RXW15:RXX184 ROA15:ROB184 REE15:REF184 QUI15:QUJ184 QKM15:QKN184 QAQ15:QAR184 PQU15:PQV184 PGY15:PGZ184 OXC15:OXD184 ONG15:ONH184 ODK15:ODL184 NTO15:NTP184 NJS15:NJT184 MZW15:MZX184 MQA15:MQB184 MGE15:MGF184 LWI15:LWJ184 LMM15:LMN184 LCQ15:LCR184 KSU15:KSV184 KIY15:KIZ184 JZC15:JZD184 JPG15:JPH184 JFK15:JFL184 IVO15:IVP184 ILS15:ILT184 IBW15:IBX184 HSA15:HSB184 HIE15:HIF184 GYI15:GYJ184 GOM15:GON184 GEQ15:GER184 FUU15:FUV184 FKY15:FKZ184 FBC15:FBD184 ERG15:ERH184 EHK15:EHL184 DXO15:DXP184 DNS15:DNT184 DDW15:DDX184 CUA15:CUB184 CKE15:CKF184 CAI15:CAJ184 BQM15:BQN184 BGQ15:BGR184 AWU15:AWV184 AMY15:AMZ184 ADC15:ADD184 TG15:TH184 O28:P184">
      <formula1>#REF!</formula1>
    </dataValidation>
    <dataValidation type="list" allowBlank="1" showInputMessage="1" showErrorMessage="1" error="Tiene que seleccionar el área estratégica con la que se vincula el objetivo y la meta que se formula, según datos incorporados en la hoja &quot;Marco General&quot;." prompt="Seleccione una Área estratégica. No dejar en blanco o &quot;0,0&quot; estos espacios." sqref="A65465:A65640 WVI982969:WVI983144 IW65465:IW65640 SS65465:SS65640 ACO65465:ACO65640 AMK65465:AMK65640 AWG65465:AWG65640 BGC65465:BGC65640 BPY65465:BPY65640 BZU65465:BZU65640 CJQ65465:CJQ65640 CTM65465:CTM65640 DDI65465:DDI65640 DNE65465:DNE65640 DXA65465:DXA65640 EGW65465:EGW65640 EQS65465:EQS65640 FAO65465:FAO65640 FKK65465:FKK65640 FUG65465:FUG65640 GEC65465:GEC65640 GNY65465:GNY65640 GXU65465:GXU65640 HHQ65465:HHQ65640 HRM65465:HRM65640 IBI65465:IBI65640 ILE65465:ILE65640 IVA65465:IVA65640 JEW65465:JEW65640 JOS65465:JOS65640 JYO65465:JYO65640 KIK65465:KIK65640 KSG65465:KSG65640 LCC65465:LCC65640 LLY65465:LLY65640 LVU65465:LVU65640 MFQ65465:MFQ65640 MPM65465:MPM65640 MZI65465:MZI65640 NJE65465:NJE65640 NTA65465:NTA65640 OCW65465:OCW65640 OMS65465:OMS65640 OWO65465:OWO65640 PGK65465:PGK65640 PQG65465:PQG65640 QAC65465:QAC65640 QJY65465:QJY65640 QTU65465:QTU65640 RDQ65465:RDQ65640 RNM65465:RNM65640 RXI65465:RXI65640 SHE65465:SHE65640 SRA65465:SRA65640 TAW65465:TAW65640 TKS65465:TKS65640 TUO65465:TUO65640 UEK65465:UEK65640 UOG65465:UOG65640 UYC65465:UYC65640 VHY65465:VHY65640 VRU65465:VRU65640 WBQ65465:WBQ65640 WLM65465:WLM65640 WVI65465:WVI65640 A131001:A131176 IW131001:IW131176 SS131001:SS131176 ACO131001:ACO131176 AMK131001:AMK131176 AWG131001:AWG131176 BGC131001:BGC131176 BPY131001:BPY131176 BZU131001:BZU131176 CJQ131001:CJQ131176 CTM131001:CTM131176 DDI131001:DDI131176 DNE131001:DNE131176 DXA131001:DXA131176 EGW131001:EGW131176 EQS131001:EQS131176 FAO131001:FAO131176 FKK131001:FKK131176 FUG131001:FUG131176 GEC131001:GEC131176 GNY131001:GNY131176 GXU131001:GXU131176 HHQ131001:HHQ131176 HRM131001:HRM131176 IBI131001:IBI131176 ILE131001:ILE131176 IVA131001:IVA131176 JEW131001:JEW131176 JOS131001:JOS131176 JYO131001:JYO131176 KIK131001:KIK131176 KSG131001:KSG131176 LCC131001:LCC131176 LLY131001:LLY131176 LVU131001:LVU131176 MFQ131001:MFQ131176 MPM131001:MPM131176 MZI131001:MZI131176 NJE131001:NJE131176 NTA131001:NTA131176 OCW131001:OCW131176 OMS131001:OMS131176 OWO131001:OWO131176 PGK131001:PGK131176 PQG131001:PQG131176 QAC131001:QAC131176 QJY131001:QJY131176 QTU131001:QTU131176 RDQ131001:RDQ131176 RNM131001:RNM131176 RXI131001:RXI131176 SHE131001:SHE131176 SRA131001:SRA131176 TAW131001:TAW131176 TKS131001:TKS131176 TUO131001:TUO131176 UEK131001:UEK131176 UOG131001:UOG131176 UYC131001:UYC131176 VHY131001:VHY131176 VRU131001:VRU131176 WBQ131001:WBQ131176 WLM131001:WLM131176 WVI131001:WVI131176 A196537:A196712 IW196537:IW196712 SS196537:SS196712 ACO196537:ACO196712 AMK196537:AMK196712 AWG196537:AWG196712 BGC196537:BGC196712 BPY196537:BPY196712 BZU196537:BZU196712 CJQ196537:CJQ196712 CTM196537:CTM196712 DDI196537:DDI196712 DNE196537:DNE196712 DXA196537:DXA196712 EGW196537:EGW196712 EQS196537:EQS196712 FAO196537:FAO196712 FKK196537:FKK196712 FUG196537:FUG196712 GEC196537:GEC196712 GNY196537:GNY196712 GXU196537:GXU196712 HHQ196537:HHQ196712 HRM196537:HRM196712 IBI196537:IBI196712 ILE196537:ILE196712 IVA196537:IVA196712 JEW196537:JEW196712 JOS196537:JOS196712 JYO196537:JYO196712 KIK196537:KIK196712 KSG196537:KSG196712 LCC196537:LCC196712 LLY196537:LLY196712 LVU196537:LVU196712 MFQ196537:MFQ196712 MPM196537:MPM196712 MZI196537:MZI196712 NJE196537:NJE196712 NTA196537:NTA196712 OCW196537:OCW196712 OMS196537:OMS196712 OWO196537:OWO196712 PGK196537:PGK196712 PQG196537:PQG196712 QAC196537:QAC196712 QJY196537:QJY196712 QTU196537:QTU196712 RDQ196537:RDQ196712 RNM196537:RNM196712 RXI196537:RXI196712 SHE196537:SHE196712 SRA196537:SRA196712 TAW196537:TAW196712 TKS196537:TKS196712 TUO196537:TUO196712 UEK196537:UEK196712 UOG196537:UOG196712 UYC196537:UYC196712 VHY196537:VHY196712 VRU196537:VRU196712 WBQ196537:WBQ196712 WLM196537:WLM196712 WVI196537:WVI196712 A262073:A262248 IW262073:IW262248 SS262073:SS262248 ACO262073:ACO262248 AMK262073:AMK262248 AWG262073:AWG262248 BGC262073:BGC262248 BPY262073:BPY262248 BZU262073:BZU262248 CJQ262073:CJQ262248 CTM262073:CTM262248 DDI262073:DDI262248 DNE262073:DNE262248 DXA262073:DXA262248 EGW262073:EGW262248 EQS262073:EQS262248 FAO262073:FAO262248 FKK262073:FKK262248 FUG262073:FUG262248 GEC262073:GEC262248 GNY262073:GNY262248 GXU262073:GXU262248 HHQ262073:HHQ262248 HRM262073:HRM262248 IBI262073:IBI262248 ILE262073:ILE262248 IVA262073:IVA262248 JEW262073:JEW262248 JOS262073:JOS262248 JYO262073:JYO262248 KIK262073:KIK262248 KSG262073:KSG262248 LCC262073:LCC262248 LLY262073:LLY262248 LVU262073:LVU262248 MFQ262073:MFQ262248 MPM262073:MPM262248 MZI262073:MZI262248 NJE262073:NJE262248 NTA262073:NTA262248 OCW262073:OCW262248 OMS262073:OMS262248 OWO262073:OWO262248 PGK262073:PGK262248 PQG262073:PQG262248 QAC262073:QAC262248 QJY262073:QJY262248 QTU262073:QTU262248 RDQ262073:RDQ262248 RNM262073:RNM262248 RXI262073:RXI262248 SHE262073:SHE262248 SRA262073:SRA262248 TAW262073:TAW262248 TKS262073:TKS262248 TUO262073:TUO262248 UEK262073:UEK262248 UOG262073:UOG262248 UYC262073:UYC262248 VHY262073:VHY262248 VRU262073:VRU262248 WBQ262073:WBQ262248 WLM262073:WLM262248 WVI262073:WVI262248 A327609:A327784 IW327609:IW327784 SS327609:SS327784 ACO327609:ACO327784 AMK327609:AMK327784 AWG327609:AWG327784 BGC327609:BGC327784 BPY327609:BPY327784 BZU327609:BZU327784 CJQ327609:CJQ327784 CTM327609:CTM327784 DDI327609:DDI327784 DNE327609:DNE327784 DXA327609:DXA327784 EGW327609:EGW327784 EQS327609:EQS327784 FAO327609:FAO327784 FKK327609:FKK327784 FUG327609:FUG327784 GEC327609:GEC327784 GNY327609:GNY327784 GXU327609:GXU327784 HHQ327609:HHQ327784 HRM327609:HRM327784 IBI327609:IBI327784 ILE327609:ILE327784 IVA327609:IVA327784 JEW327609:JEW327784 JOS327609:JOS327784 JYO327609:JYO327784 KIK327609:KIK327784 KSG327609:KSG327784 LCC327609:LCC327784 LLY327609:LLY327784 LVU327609:LVU327784 MFQ327609:MFQ327784 MPM327609:MPM327784 MZI327609:MZI327784 NJE327609:NJE327784 NTA327609:NTA327784 OCW327609:OCW327784 OMS327609:OMS327784 OWO327609:OWO327784 PGK327609:PGK327784 PQG327609:PQG327784 QAC327609:QAC327784 QJY327609:QJY327784 QTU327609:QTU327784 RDQ327609:RDQ327784 RNM327609:RNM327784 RXI327609:RXI327784 SHE327609:SHE327784 SRA327609:SRA327784 TAW327609:TAW327784 TKS327609:TKS327784 TUO327609:TUO327784 UEK327609:UEK327784 UOG327609:UOG327784 UYC327609:UYC327784 VHY327609:VHY327784 VRU327609:VRU327784 WBQ327609:WBQ327784 WLM327609:WLM327784 WVI327609:WVI327784 A393145:A393320 IW393145:IW393320 SS393145:SS393320 ACO393145:ACO393320 AMK393145:AMK393320 AWG393145:AWG393320 BGC393145:BGC393320 BPY393145:BPY393320 BZU393145:BZU393320 CJQ393145:CJQ393320 CTM393145:CTM393320 DDI393145:DDI393320 DNE393145:DNE393320 DXA393145:DXA393320 EGW393145:EGW393320 EQS393145:EQS393320 FAO393145:FAO393320 FKK393145:FKK393320 FUG393145:FUG393320 GEC393145:GEC393320 GNY393145:GNY393320 GXU393145:GXU393320 HHQ393145:HHQ393320 HRM393145:HRM393320 IBI393145:IBI393320 ILE393145:ILE393320 IVA393145:IVA393320 JEW393145:JEW393320 JOS393145:JOS393320 JYO393145:JYO393320 KIK393145:KIK393320 KSG393145:KSG393320 LCC393145:LCC393320 LLY393145:LLY393320 LVU393145:LVU393320 MFQ393145:MFQ393320 MPM393145:MPM393320 MZI393145:MZI393320 NJE393145:NJE393320 NTA393145:NTA393320 OCW393145:OCW393320 OMS393145:OMS393320 OWO393145:OWO393320 PGK393145:PGK393320 PQG393145:PQG393320 QAC393145:QAC393320 QJY393145:QJY393320 QTU393145:QTU393320 RDQ393145:RDQ393320 RNM393145:RNM393320 RXI393145:RXI393320 SHE393145:SHE393320 SRA393145:SRA393320 TAW393145:TAW393320 TKS393145:TKS393320 TUO393145:TUO393320 UEK393145:UEK393320 UOG393145:UOG393320 UYC393145:UYC393320 VHY393145:VHY393320 VRU393145:VRU393320 WBQ393145:WBQ393320 WLM393145:WLM393320 WVI393145:WVI393320 A458681:A458856 IW458681:IW458856 SS458681:SS458856 ACO458681:ACO458856 AMK458681:AMK458856 AWG458681:AWG458856 BGC458681:BGC458856 BPY458681:BPY458856 BZU458681:BZU458856 CJQ458681:CJQ458856 CTM458681:CTM458856 DDI458681:DDI458856 DNE458681:DNE458856 DXA458681:DXA458856 EGW458681:EGW458856 EQS458681:EQS458856 FAO458681:FAO458856 FKK458681:FKK458856 FUG458681:FUG458856 GEC458681:GEC458856 GNY458681:GNY458856 GXU458681:GXU458856 HHQ458681:HHQ458856 HRM458681:HRM458856 IBI458681:IBI458856 ILE458681:ILE458856 IVA458681:IVA458856 JEW458681:JEW458856 JOS458681:JOS458856 JYO458681:JYO458856 KIK458681:KIK458856 KSG458681:KSG458856 LCC458681:LCC458856 LLY458681:LLY458856 LVU458681:LVU458856 MFQ458681:MFQ458856 MPM458681:MPM458856 MZI458681:MZI458856 NJE458681:NJE458856 NTA458681:NTA458856 OCW458681:OCW458856 OMS458681:OMS458856 OWO458681:OWO458856 PGK458681:PGK458856 PQG458681:PQG458856 QAC458681:QAC458856 QJY458681:QJY458856 QTU458681:QTU458856 RDQ458681:RDQ458856 RNM458681:RNM458856 RXI458681:RXI458856 SHE458681:SHE458856 SRA458681:SRA458856 TAW458681:TAW458856 TKS458681:TKS458856 TUO458681:TUO458856 UEK458681:UEK458856 UOG458681:UOG458856 UYC458681:UYC458856 VHY458681:VHY458856 VRU458681:VRU458856 WBQ458681:WBQ458856 WLM458681:WLM458856 WVI458681:WVI458856 A524217:A524392 IW524217:IW524392 SS524217:SS524392 ACO524217:ACO524392 AMK524217:AMK524392 AWG524217:AWG524392 BGC524217:BGC524392 BPY524217:BPY524392 BZU524217:BZU524392 CJQ524217:CJQ524392 CTM524217:CTM524392 DDI524217:DDI524392 DNE524217:DNE524392 DXA524217:DXA524392 EGW524217:EGW524392 EQS524217:EQS524392 FAO524217:FAO524392 FKK524217:FKK524392 FUG524217:FUG524392 GEC524217:GEC524392 GNY524217:GNY524392 GXU524217:GXU524392 HHQ524217:HHQ524392 HRM524217:HRM524392 IBI524217:IBI524392 ILE524217:ILE524392 IVA524217:IVA524392 JEW524217:JEW524392 JOS524217:JOS524392 JYO524217:JYO524392 KIK524217:KIK524392 KSG524217:KSG524392 LCC524217:LCC524392 LLY524217:LLY524392 LVU524217:LVU524392 MFQ524217:MFQ524392 MPM524217:MPM524392 MZI524217:MZI524392 NJE524217:NJE524392 NTA524217:NTA524392 OCW524217:OCW524392 OMS524217:OMS524392 OWO524217:OWO524392 PGK524217:PGK524392 PQG524217:PQG524392 QAC524217:QAC524392 QJY524217:QJY524392 QTU524217:QTU524392 RDQ524217:RDQ524392 RNM524217:RNM524392 RXI524217:RXI524392 SHE524217:SHE524392 SRA524217:SRA524392 TAW524217:TAW524392 TKS524217:TKS524392 TUO524217:TUO524392 UEK524217:UEK524392 UOG524217:UOG524392 UYC524217:UYC524392 VHY524217:VHY524392 VRU524217:VRU524392 WBQ524217:WBQ524392 WLM524217:WLM524392 WVI524217:WVI524392 A589753:A589928 IW589753:IW589928 SS589753:SS589928 ACO589753:ACO589928 AMK589753:AMK589928 AWG589753:AWG589928 BGC589753:BGC589928 BPY589753:BPY589928 BZU589753:BZU589928 CJQ589753:CJQ589928 CTM589753:CTM589928 DDI589753:DDI589928 DNE589753:DNE589928 DXA589753:DXA589928 EGW589753:EGW589928 EQS589753:EQS589928 FAO589753:FAO589928 FKK589753:FKK589928 FUG589753:FUG589928 GEC589753:GEC589928 GNY589753:GNY589928 GXU589753:GXU589928 HHQ589753:HHQ589928 HRM589753:HRM589928 IBI589753:IBI589928 ILE589753:ILE589928 IVA589753:IVA589928 JEW589753:JEW589928 JOS589753:JOS589928 JYO589753:JYO589928 KIK589753:KIK589928 KSG589753:KSG589928 LCC589753:LCC589928 LLY589753:LLY589928 LVU589753:LVU589928 MFQ589753:MFQ589928 MPM589753:MPM589928 MZI589753:MZI589928 NJE589753:NJE589928 NTA589753:NTA589928 OCW589753:OCW589928 OMS589753:OMS589928 OWO589753:OWO589928 PGK589753:PGK589928 PQG589753:PQG589928 QAC589753:QAC589928 QJY589753:QJY589928 QTU589753:QTU589928 RDQ589753:RDQ589928 RNM589753:RNM589928 RXI589753:RXI589928 SHE589753:SHE589928 SRA589753:SRA589928 TAW589753:TAW589928 TKS589753:TKS589928 TUO589753:TUO589928 UEK589753:UEK589928 UOG589753:UOG589928 UYC589753:UYC589928 VHY589753:VHY589928 VRU589753:VRU589928 WBQ589753:WBQ589928 WLM589753:WLM589928 WVI589753:WVI589928 A655289:A655464 IW655289:IW655464 SS655289:SS655464 ACO655289:ACO655464 AMK655289:AMK655464 AWG655289:AWG655464 BGC655289:BGC655464 BPY655289:BPY655464 BZU655289:BZU655464 CJQ655289:CJQ655464 CTM655289:CTM655464 DDI655289:DDI655464 DNE655289:DNE655464 DXA655289:DXA655464 EGW655289:EGW655464 EQS655289:EQS655464 FAO655289:FAO655464 FKK655289:FKK655464 FUG655289:FUG655464 GEC655289:GEC655464 GNY655289:GNY655464 GXU655289:GXU655464 HHQ655289:HHQ655464 HRM655289:HRM655464 IBI655289:IBI655464 ILE655289:ILE655464 IVA655289:IVA655464 JEW655289:JEW655464 JOS655289:JOS655464 JYO655289:JYO655464 KIK655289:KIK655464 KSG655289:KSG655464 LCC655289:LCC655464 LLY655289:LLY655464 LVU655289:LVU655464 MFQ655289:MFQ655464 MPM655289:MPM655464 MZI655289:MZI655464 NJE655289:NJE655464 NTA655289:NTA655464 OCW655289:OCW655464 OMS655289:OMS655464 OWO655289:OWO655464 PGK655289:PGK655464 PQG655289:PQG655464 QAC655289:QAC655464 QJY655289:QJY655464 QTU655289:QTU655464 RDQ655289:RDQ655464 RNM655289:RNM655464 RXI655289:RXI655464 SHE655289:SHE655464 SRA655289:SRA655464 TAW655289:TAW655464 TKS655289:TKS655464 TUO655289:TUO655464 UEK655289:UEK655464 UOG655289:UOG655464 UYC655289:UYC655464 VHY655289:VHY655464 VRU655289:VRU655464 WBQ655289:WBQ655464 WLM655289:WLM655464 WVI655289:WVI655464 A720825:A721000 IW720825:IW721000 SS720825:SS721000 ACO720825:ACO721000 AMK720825:AMK721000 AWG720825:AWG721000 BGC720825:BGC721000 BPY720825:BPY721000 BZU720825:BZU721000 CJQ720825:CJQ721000 CTM720825:CTM721000 DDI720825:DDI721000 DNE720825:DNE721000 DXA720825:DXA721000 EGW720825:EGW721000 EQS720825:EQS721000 FAO720825:FAO721000 FKK720825:FKK721000 FUG720825:FUG721000 GEC720825:GEC721000 GNY720825:GNY721000 GXU720825:GXU721000 HHQ720825:HHQ721000 HRM720825:HRM721000 IBI720825:IBI721000 ILE720825:ILE721000 IVA720825:IVA721000 JEW720825:JEW721000 JOS720825:JOS721000 JYO720825:JYO721000 KIK720825:KIK721000 KSG720825:KSG721000 LCC720825:LCC721000 LLY720825:LLY721000 LVU720825:LVU721000 MFQ720825:MFQ721000 MPM720825:MPM721000 MZI720825:MZI721000 NJE720825:NJE721000 NTA720825:NTA721000 OCW720825:OCW721000 OMS720825:OMS721000 OWO720825:OWO721000 PGK720825:PGK721000 PQG720825:PQG721000 QAC720825:QAC721000 QJY720825:QJY721000 QTU720825:QTU721000 RDQ720825:RDQ721000 RNM720825:RNM721000 RXI720825:RXI721000 SHE720825:SHE721000 SRA720825:SRA721000 TAW720825:TAW721000 TKS720825:TKS721000 TUO720825:TUO721000 UEK720825:UEK721000 UOG720825:UOG721000 UYC720825:UYC721000 VHY720825:VHY721000 VRU720825:VRU721000 WBQ720825:WBQ721000 WLM720825:WLM721000 WVI720825:WVI721000 A786361:A786536 IW786361:IW786536 SS786361:SS786536 ACO786361:ACO786536 AMK786361:AMK786536 AWG786361:AWG786536 BGC786361:BGC786536 BPY786361:BPY786536 BZU786361:BZU786536 CJQ786361:CJQ786536 CTM786361:CTM786536 DDI786361:DDI786536 DNE786361:DNE786536 DXA786361:DXA786536 EGW786361:EGW786536 EQS786361:EQS786536 FAO786361:FAO786536 FKK786361:FKK786536 FUG786361:FUG786536 GEC786361:GEC786536 GNY786361:GNY786536 GXU786361:GXU786536 HHQ786361:HHQ786536 HRM786361:HRM786536 IBI786361:IBI786536 ILE786361:ILE786536 IVA786361:IVA786536 JEW786361:JEW786536 JOS786361:JOS786536 JYO786361:JYO786536 KIK786361:KIK786536 KSG786361:KSG786536 LCC786361:LCC786536 LLY786361:LLY786536 LVU786361:LVU786536 MFQ786361:MFQ786536 MPM786361:MPM786536 MZI786361:MZI786536 NJE786361:NJE786536 NTA786361:NTA786536 OCW786361:OCW786536 OMS786361:OMS786536 OWO786361:OWO786536 PGK786361:PGK786536 PQG786361:PQG786536 QAC786361:QAC786536 QJY786361:QJY786536 QTU786361:QTU786536 RDQ786361:RDQ786536 RNM786361:RNM786536 RXI786361:RXI786536 SHE786361:SHE786536 SRA786361:SRA786536 TAW786361:TAW786536 TKS786361:TKS786536 TUO786361:TUO786536 UEK786361:UEK786536 UOG786361:UOG786536 UYC786361:UYC786536 VHY786361:VHY786536 VRU786361:VRU786536 WBQ786361:WBQ786536 WLM786361:WLM786536 WVI786361:WVI786536 A851897:A852072 IW851897:IW852072 SS851897:SS852072 ACO851897:ACO852072 AMK851897:AMK852072 AWG851897:AWG852072 BGC851897:BGC852072 BPY851897:BPY852072 BZU851897:BZU852072 CJQ851897:CJQ852072 CTM851897:CTM852072 DDI851897:DDI852072 DNE851897:DNE852072 DXA851897:DXA852072 EGW851897:EGW852072 EQS851897:EQS852072 FAO851897:FAO852072 FKK851897:FKK852072 FUG851897:FUG852072 GEC851897:GEC852072 GNY851897:GNY852072 GXU851897:GXU852072 HHQ851897:HHQ852072 HRM851897:HRM852072 IBI851897:IBI852072 ILE851897:ILE852072 IVA851897:IVA852072 JEW851897:JEW852072 JOS851897:JOS852072 JYO851897:JYO852072 KIK851897:KIK852072 KSG851897:KSG852072 LCC851897:LCC852072 LLY851897:LLY852072 LVU851897:LVU852072 MFQ851897:MFQ852072 MPM851897:MPM852072 MZI851897:MZI852072 NJE851897:NJE852072 NTA851897:NTA852072 OCW851897:OCW852072 OMS851897:OMS852072 OWO851897:OWO852072 PGK851897:PGK852072 PQG851897:PQG852072 QAC851897:QAC852072 QJY851897:QJY852072 QTU851897:QTU852072 RDQ851897:RDQ852072 RNM851897:RNM852072 RXI851897:RXI852072 SHE851897:SHE852072 SRA851897:SRA852072 TAW851897:TAW852072 TKS851897:TKS852072 TUO851897:TUO852072 UEK851897:UEK852072 UOG851897:UOG852072 UYC851897:UYC852072 VHY851897:VHY852072 VRU851897:VRU852072 WBQ851897:WBQ852072 WLM851897:WLM852072 WVI851897:WVI852072 A917433:A917608 IW917433:IW917608 SS917433:SS917608 ACO917433:ACO917608 AMK917433:AMK917608 AWG917433:AWG917608 BGC917433:BGC917608 BPY917433:BPY917608 BZU917433:BZU917608 CJQ917433:CJQ917608 CTM917433:CTM917608 DDI917433:DDI917608 DNE917433:DNE917608 DXA917433:DXA917608 EGW917433:EGW917608 EQS917433:EQS917608 FAO917433:FAO917608 FKK917433:FKK917608 FUG917433:FUG917608 GEC917433:GEC917608 GNY917433:GNY917608 GXU917433:GXU917608 HHQ917433:HHQ917608 HRM917433:HRM917608 IBI917433:IBI917608 ILE917433:ILE917608 IVA917433:IVA917608 JEW917433:JEW917608 JOS917433:JOS917608 JYO917433:JYO917608 KIK917433:KIK917608 KSG917433:KSG917608 LCC917433:LCC917608 LLY917433:LLY917608 LVU917433:LVU917608 MFQ917433:MFQ917608 MPM917433:MPM917608 MZI917433:MZI917608 NJE917433:NJE917608 NTA917433:NTA917608 OCW917433:OCW917608 OMS917433:OMS917608 OWO917433:OWO917608 PGK917433:PGK917608 PQG917433:PQG917608 QAC917433:QAC917608 QJY917433:QJY917608 QTU917433:QTU917608 RDQ917433:RDQ917608 RNM917433:RNM917608 RXI917433:RXI917608 SHE917433:SHE917608 SRA917433:SRA917608 TAW917433:TAW917608 TKS917433:TKS917608 TUO917433:TUO917608 UEK917433:UEK917608 UOG917433:UOG917608 UYC917433:UYC917608 VHY917433:VHY917608 VRU917433:VRU917608 WBQ917433:WBQ917608 WLM917433:WLM917608 WVI917433:WVI917608 A982969:A983144 IW982969:IW983144 SS982969:SS983144 ACO982969:ACO983144 AMK982969:AMK983144 AWG982969:AWG983144 BGC982969:BGC983144 BPY982969:BPY983144 BZU982969:BZU983144 CJQ982969:CJQ983144 CTM982969:CTM983144 DDI982969:DDI983144 DNE982969:DNE983144 DXA982969:DXA983144 EGW982969:EGW983144 EQS982969:EQS983144 FAO982969:FAO983144 FKK982969:FKK983144 FUG982969:FUG983144 GEC982969:GEC983144 GNY982969:GNY983144 GXU982969:GXU983144 HHQ982969:HHQ983144 HRM982969:HRM983144 IBI982969:IBI983144 ILE982969:ILE983144 IVA982969:IVA983144 JEW982969:JEW983144 JOS982969:JOS983144 JYO982969:JYO983144 KIK982969:KIK983144 KSG982969:KSG983144 LCC982969:LCC983144 LLY982969:LLY983144 LVU982969:LVU983144 MFQ982969:MFQ983144 MPM982969:MPM983144 MZI982969:MZI983144 NJE982969:NJE983144 NTA982969:NTA983144 OCW982969:OCW983144 OMS982969:OMS983144 OWO982969:OWO983144 PGK982969:PGK983144 PQG982969:PQG983144 QAC982969:QAC983144 QJY982969:QJY983144 QTU982969:QTU983144 RDQ982969:RDQ983144 RNM982969:RNM983144 RXI982969:RXI983144 SHE982969:SHE983144 SRA982969:SRA983144 TAW982969:TAW983144 TKS982969:TKS983144 TUO982969:TUO983144 UEK982969:UEK983144 UOG982969:UOG983144 UYC982969:UYC983144 VHY982969:VHY983144 VRU982969:VRU983144 WBQ982969:WBQ983144 WLM982969:WLM983144 A15:A23 SS15:SS183 IW15:IW183 WVI15:WVI183 WLM15:WLM183 WBQ15:WBQ183 VRU15:VRU183 VHY15:VHY183 UYC15:UYC183 UOG15:UOG183 UEK15:UEK183 TUO15:TUO183 TKS15:TKS183 TAW15:TAW183 SRA15:SRA183 SHE15:SHE183 RXI15:RXI183 RNM15:RNM183 RDQ15:RDQ183 QTU15:QTU183 QJY15:QJY183 QAC15:QAC183 PQG15:PQG183 PGK15:PGK183 OWO15:OWO183 OMS15:OMS183 OCW15:OCW183 NTA15:NTA183 NJE15:NJE183 MZI15:MZI183 MPM15:MPM183 MFQ15:MFQ183 LVU15:LVU183 LLY15:LLY183 LCC15:LCC183 KSG15:KSG183 KIK15:KIK183 JYO15:JYO183 JOS15:JOS183 JEW15:JEW183 IVA15:IVA183 ILE15:ILE183 IBI15:IBI183 HRM15:HRM183 HHQ15:HHQ183 GXU15:GXU183 GNY15:GNY183 GEC15:GEC183 FUG15:FUG183 FKK15:FKK183 FAO15:FAO183 EQS15:EQS183 EGW15:EGW183 DXA15:DXA183 DNE15:DNE183 DDI15:DDI183 CTM15:CTM183 CJQ15:CJQ183 BZU15:BZU183 BPY15:BPY183 BGC15:BGC183 AWG15:AWG183 AMK15:AMK183 ACO15:ACO183 A28:A183">
      <formula1>#REF!</formula1>
    </dataValidation>
    <dataValidation type="list" allowBlank="1" showInputMessage="1" showErrorMessage="1" sqref="P22:P23">
      <formula1>$A$128:$A$158</formula1>
    </dataValidation>
    <dataValidation type="list" allowBlank="1" showInputMessage="1" showErrorMessage="1" sqref="O22:O23">
      <formula1>$A$99:$A$105</formula1>
    </dataValidation>
    <dataValidation type="list" allowBlank="1" showInputMessage="1" showErrorMessage="1" sqref="E23">
      <formula1>$A$96:$A$97</formula1>
    </dataValidation>
    <dataValidation type="list" allowBlank="1" showInputMessage="1" showErrorMessage="1" sqref="O27">
      <formula1>$A$94:$A$97</formula1>
    </dataValidation>
    <dataValidation type="list" allowBlank="1" showInputMessage="1" showErrorMessage="1" error="Tiene que seleccionar el área estratégica con la que se vincula el objetivo y la meta que se formula, según datos incorporados en la hoja &quot;Marco General&quot;." prompt="Seleccione una área estratégica. No dejar en blanco o &quot;0,0&quot; estos espacios." sqref="A24:A27">
      <formula1>$A$107:$A$126</formula1>
    </dataValidation>
  </dataValidations>
  <pageMargins left="0.7" right="0.7" top="0.75" bottom="0.75" header="0.3" footer="0.3"/>
  <pageSetup orientation="portrait" horizontalDpi="4294967294" verticalDpi="0" r:id="rId1"/>
  <legacyDrawing r:id="rId2"/>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D159"/>
  <sheetViews>
    <sheetView topLeftCell="E19" workbookViewId="0">
      <selection activeCell="J91" sqref="J91:L91"/>
    </sheetView>
  </sheetViews>
  <sheetFormatPr baseColWidth="10" defaultRowHeight="12.75"/>
  <cols>
    <col min="1" max="1" width="17" style="1579" customWidth="1"/>
    <col min="2" max="2" width="19.875" style="1579" hidden="1" customWidth="1"/>
    <col min="3" max="3" width="18.5" style="1579" hidden="1" customWidth="1"/>
    <col min="4" max="4" width="18.5" style="1579" customWidth="1"/>
    <col min="5" max="5" width="9.25" style="1579" customWidth="1"/>
    <col min="6" max="6" width="8.125" style="1678" bestFit="1" customWidth="1"/>
    <col min="7" max="7" width="23.875" style="1579" customWidth="1"/>
    <col min="8" max="8" width="10.75" style="1579" customWidth="1"/>
    <col min="9" max="9" width="7.125" style="1579" customWidth="1"/>
    <col min="10" max="10" width="5.75" style="1579" bestFit="1" customWidth="1"/>
    <col min="11" max="11" width="7" style="1580" customWidth="1"/>
    <col min="12" max="12" width="5.75" style="1580" bestFit="1" customWidth="1"/>
    <col min="13" max="13" width="8.625" style="1580" hidden="1" customWidth="1"/>
    <col min="14" max="14" width="15" style="1579" customWidth="1"/>
    <col min="15" max="16" width="11.875" style="1579" customWidth="1"/>
    <col min="17" max="20" width="15.375" style="1579" customWidth="1"/>
    <col min="21" max="21" width="12.375" style="1579" hidden="1" customWidth="1"/>
    <col min="22" max="22" width="12.375" style="1579" customWidth="1"/>
    <col min="23" max="23" width="7.125" style="1579" customWidth="1"/>
    <col min="24" max="24" width="8.25" style="1579" bestFit="1" customWidth="1"/>
    <col min="25" max="25" width="6.875" style="1579" customWidth="1"/>
    <col min="26" max="26" width="6.625" style="1579" customWidth="1"/>
    <col min="27" max="27" width="12.25" style="1580" customWidth="1"/>
    <col min="28" max="28" width="12.375" style="1579" customWidth="1"/>
    <col min="29" max="29" width="13.25" style="1579" customWidth="1"/>
    <col min="30" max="30" width="10.5" style="1579" bestFit="1" customWidth="1"/>
    <col min="31" max="31" width="12.75" style="1579" bestFit="1" customWidth="1"/>
    <col min="32" max="256" width="11" style="1579"/>
    <col min="257" max="257" width="17" style="1579" customWidth="1"/>
    <col min="258" max="259" width="0" style="1579" hidden="1" customWidth="1"/>
    <col min="260" max="260" width="18.5" style="1579" customWidth="1"/>
    <col min="261" max="261" width="9.25" style="1579" customWidth="1"/>
    <col min="262" max="262" width="8.125" style="1579" bestFit="1" customWidth="1"/>
    <col min="263" max="263" width="23.875" style="1579" customWidth="1"/>
    <col min="264" max="264" width="10.75" style="1579" customWidth="1"/>
    <col min="265" max="265" width="7.125" style="1579" customWidth="1"/>
    <col min="266" max="266" width="5.75" style="1579" bestFit="1" customWidth="1"/>
    <col min="267" max="267" width="7" style="1579" customWidth="1"/>
    <col min="268" max="268" width="5.75" style="1579" bestFit="1" customWidth="1"/>
    <col min="269" max="269" width="0" style="1579" hidden="1" customWidth="1"/>
    <col min="270" max="270" width="15" style="1579" customWidth="1"/>
    <col min="271" max="272" width="11.875" style="1579" customWidth="1"/>
    <col min="273" max="276" width="15.375" style="1579" customWidth="1"/>
    <col min="277" max="277" width="0" style="1579" hidden="1" customWidth="1"/>
    <col min="278" max="278" width="12.375" style="1579" customWidth="1"/>
    <col min="279" max="279" width="7.125" style="1579" customWidth="1"/>
    <col min="280" max="280" width="8.25" style="1579" bestFit="1" customWidth="1"/>
    <col min="281" max="281" width="6.875" style="1579" customWidth="1"/>
    <col min="282" max="282" width="6.625" style="1579" customWidth="1"/>
    <col min="283" max="283" width="12.25" style="1579" customWidth="1"/>
    <col min="284" max="284" width="12.375" style="1579" customWidth="1"/>
    <col min="285" max="285" width="13.25" style="1579" customWidth="1"/>
    <col min="286" max="286" width="10.5" style="1579" bestFit="1" customWidth="1"/>
    <col min="287" max="287" width="12.75" style="1579" bestFit="1" customWidth="1"/>
    <col min="288" max="512" width="11" style="1579"/>
    <col min="513" max="513" width="17" style="1579" customWidth="1"/>
    <col min="514" max="515" width="0" style="1579" hidden="1" customWidth="1"/>
    <col min="516" max="516" width="18.5" style="1579" customWidth="1"/>
    <col min="517" max="517" width="9.25" style="1579" customWidth="1"/>
    <col min="518" max="518" width="8.125" style="1579" bestFit="1" customWidth="1"/>
    <col min="519" max="519" width="23.875" style="1579" customWidth="1"/>
    <col min="520" max="520" width="10.75" style="1579" customWidth="1"/>
    <col min="521" max="521" width="7.125" style="1579" customWidth="1"/>
    <col min="522" max="522" width="5.75" style="1579" bestFit="1" customWidth="1"/>
    <col min="523" max="523" width="7" style="1579" customWidth="1"/>
    <col min="524" max="524" width="5.75" style="1579" bestFit="1" customWidth="1"/>
    <col min="525" max="525" width="0" style="1579" hidden="1" customWidth="1"/>
    <col min="526" max="526" width="15" style="1579" customWidth="1"/>
    <col min="527" max="528" width="11.875" style="1579" customWidth="1"/>
    <col min="529" max="532" width="15.375" style="1579" customWidth="1"/>
    <col min="533" max="533" width="0" style="1579" hidden="1" customWidth="1"/>
    <col min="534" max="534" width="12.375" style="1579" customWidth="1"/>
    <col min="535" max="535" width="7.125" style="1579" customWidth="1"/>
    <col min="536" max="536" width="8.25" style="1579" bestFit="1" customWidth="1"/>
    <col min="537" max="537" width="6.875" style="1579" customWidth="1"/>
    <col min="538" max="538" width="6.625" style="1579" customWidth="1"/>
    <col min="539" max="539" width="12.25" style="1579" customWidth="1"/>
    <col min="540" max="540" width="12.375" style="1579" customWidth="1"/>
    <col min="541" max="541" width="13.25" style="1579" customWidth="1"/>
    <col min="542" max="542" width="10.5" style="1579" bestFit="1" customWidth="1"/>
    <col min="543" max="543" width="12.75" style="1579" bestFit="1" customWidth="1"/>
    <col min="544" max="768" width="11" style="1579"/>
    <col min="769" max="769" width="17" style="1579" customWidth="1"/>
    <col min="770" max="771" width="0" style="1579" hidden="1" customWidth="1"/>
    <col min="772" max="772" width="18.5" style="1579" customWidth="1"/>
    <col min="773" max="773" width="9.25" style="1579" customWidth="1"/>
    <col min="774" max="774" width="8.125" style="1579" bestFit="1" customWidth="1"/>
    <col min="775" max="775" width="23.875" style="1579" customWidth="1"/>
    <col min="776" max="776" width="10.75" style="1579" customWidth="1"/>
    <col min="777" max="777" width="7.125" style="1579" customWidth="1"/>
    <col min="778" max="778" width="5.75" style="1579" bestFit="1" customWidth="1"/>
    <col min="779" max="779" width="7" style="1579" customWidth="1"/>
    <col min="780" max="780" width="5.75" style="1579" bestFit="1" customWidth="1"/>
    <col min="781" max="781" width="0" style="1579" hidden="1" customWidth="1"/>
    <col min="782" max="782" width="15" style="1579" customWidth="1"/>
    <col min="783" max="784" width="11.875" style="1579" customWidth="1"/>
    <col min="785" max="788" width="15.375" style="1579" customWidth="1"/>
    <col min="789" max="789" width="0" style="1579" hidden="1" customWidth="1"/>
    <col min="790" max="790" width="12.375" style="1579" customWidth="1"/>
    <col min="791" max="791" width="7.125" style="1579" customWidth="1"/>
    <col min="792" max="792" width="8.25" style="1579" bestFit="1" customWidth="1"/>
    <col min="793" max="793" width="6.875" style="1579" customWidth="1"/>
    <col min="794" max="794" width="6.625" style="1579" customWidth="1"/>
    <col min="795" max="795" width="12.25" style="1579" customWidth="1"/>
    <col min="796" max="796" width="12.375" style="1579" customWidth="1"/>
    <col min="797" max="797" width="13.25" style="1579" customWidth="1"/>
    <col min="798" max="798" width="10.5" style="1579" bestFit="1" customWidth="1"/>
    <col min="799" max="799" width="12.75" style="1579" bestFit="1" customWidth="1"/>
    <col min="800" max="1024" width="11" style="1579"/>
    <col min="1025" max="1025" width="17" style="1579" customWidth="1"/>
    <col min="1026" max="1027" width="0" style="1579" hidden="1" customWidth="1"/>
    <col min="1028" max="1028" width="18.5" style="1579" customWidth="1"/>
    <col min="1029" max="1029" width="9.25" style="1579" customWidth="1"/>
    <col min="1030" max="1030" width="8.125" style="1579" bestFit="1" customWidth="1"/>
    <col min="1031" max="1031" width="23.875" style="1579" customWidth="1"/>
    <col min="1032" max="1032" width="10.75" style="1579" customWidth="1"/>
    <col min="1033" max="1033" width="7.125" style="1579" customWidth="1"/>
    <col min="1034" max="1034" width="5.75" style="1579" bestFit="1" customWidth="1"/>
    <col min="1035" max="1035" width="7" style="1579" customWidth="1"/>
    <col min="1036" max="1036" width="5.75" style="1579" bestFit="1" customWidth="1"/>
    <col min="1037" max="1037" width="0" style="1579" hidden="1" customWidth="1"/>
    <col min="1038" max="1038" width="15" style="1579" customWidth="1"/>
    <col min="1039" max="1040" width="11.875" style="1579" customWidth="1"/>
    <col min="1041" max="1044" width="15.375" style="1579" customWidth="1"/>
    <col min="1045" max="1045" width="0" style="1579" hidden="1" customWidth="1"/>
    <col min="1046" max="1046" width="12.375" style="1579" customWidth="1"/>
    <col min="1047" max="1047" width="7.125" style="1579" customWidth="1"/>
    <col min="1048" max="1048" width="8.25" style="1579" bestFit="1" customWidth="1"/>
    <col min="1049" max="1049" width="6.875" style="1579" customWidth="1"/>
    <col min="1050" max="1050" width="6.625" style="1579" customWidth="1"/>
    <col min="1051" max="1051" width="12.25" style="1579" customWidth="1"/>
    <col min="1052" max="1052" width="12.375" style="1579" customWidth="1"/>
    <col min="1053" max="1053" width="13.25" style="1579" customWidth="1"/>
    <col min="1054" max="1054" width="10.5" style="1579" bestFit="1" customWidth="1"/>
    <col min="1055" max="1055" width="12.75" style="1579" bestFit="1" customWidth="1"/>
    <col min="1056" max="1280" width="11" style="1579"/>
    <col min="1281" max="1281" width="17" style="1579" customWidth="1"/>
    <col min="1282" max="1283" width="0" style="1579" hidden="1" customWidth="1"/>
    <col min="1284" max="1284" width="18.5" style="1579" customWidth="1"/>
    <col min="1285" max="1285" width="9.25" style="1579" customWidth="1"/>
    <col min="1286" max="1286" width="8.125" style="1579" bestFit="1" customWidth="1"/>
    <col min="1287" max="1287" width="23.875" style="1579" customWidth="1"/>
    <col min="1288" max="1288" width="10.75" style="1579" customWidth="1"/>
    <col min="1289" max="1289" width="7.125" style="1579" customWidth="1"/>
    <col min="1290" max="1290" width="5.75" style="1579" bestFit="1" customWidth="1"/>
    <col min="1291" max="1291" width="7" style="1579" customWidth="1"/>
    <col min="1292" max="1292" width="5.75" style="1579" bestFit="1" customWidth="1"/>
    <col min="1293" max="1293" width="0" style="1579" hidden="1" customWidth="1"/>
    <col min="1294" max="1294" width="15" style="1579" customWidth="1"/>
    <col min="1295" max="1296" width="11.875" style="1579" customWidth="1"/>
    <col min="1297" max="1300" width="15.375" style="1579" customWidth="1"/>
    <col min="1301" max="1301" width="0" style="1579" hidden="1" customWidth="1"/>
    <col min="1302" max="1302" width="12.375" style="1579" customWidth="1"/>
    <col min="1303" max="1303" width="7.125" style="1579" customWidth="1"/>
    <col min="1304" max="1304" width="8.25" style="1579" bestFit="1" customWidth="1"/>
    <col min="1305" max="1305" width="6.875" style="1579" customWidth="1"/>
    <col min="1306" max="1306" width="6.625" style="1579" customWidth="1"/>
    <col min="1307" max="1307" width="12.25" style="1579" customWidth="1"/>
    <col min="1308" max="1308" width="12.375" style="1579" customWidth="1"/>
    <col min="1309" max="1309" width="13.25" style="1579" customWidth="1"/>
    <col min="1310" max="1310" width="10.5" style="1579" bestFit="1" customWidth="1"/>
    <col min="1311" max="1311" width="12.75" style="1579" bestFit="1" customWidth="1"/>
    <col min="1312" max="1536" width="11" style="1579"/>
    <col min="1537" max="1537" width="17" style="1579" customWidth="1"/>
    <col min="1538" max="1539" width="0" style="1579" hidden="1" customWidth="1"/>
    <col min="1540" max="1540" width="18.5" style="1579" customWidth="1"/>
    <col min="1541" max="1541" width="9.25" style="1579" customWidth="1"/>
    <col min="1542" max="1542" width="8.125" style="1579" bestFit="1" customWidth="1"/>
    <col min="1543" max="1543" width="23.875" style="1579" customWidth="1"/>
    <col min="1544" max="1544" width="10.75" style="1579" customWidth="1"/>
    <col min="1545" max="1545" width="7.125" style="1579" customWidth="1"/>
    <col min="1546" max="1546" width="5.75" style="1579" bestFit="1" customWidth="1"/>
    <col min="1547" max="1547" width="7" style="1579" customWidth="1"/>
    <col min="1548" max="1548" width="5.75" style="1579" bestFit="1" customWidth="1"/>
    <col min="1549" max="1549" width="0" style="1579" hidden="1" customWidth="1"/>
    <col min="1550" max="1550" width="15" style="1579" customWidth="1"/>
    <col min="1551" max="1552" width="11.875" style="1579" customWidth="1"/>
    <col min="1553" max="1556" width="15.375" style="1579" customWidth="1"/>
    <col min="1557" max="1557" width="0" style="1579" hidden="1" customWidth="1"/>
    <col min="1558" max="1558" width="12.375" style="1579" customWidth="1"/>
    <col min="1559" max="1559" width="7.125" style="1579" customWidth="1"/>
    <col min="1560" max="1560" width="8.25" style="1579" bestFit="1" customWidth="1"/>
    <col min="1561" max="1561" width="6.875" style="1579" customWidth="1"/>
    <col min="1562" max="1562" width="6.625" style="1579" customWidth="1"/>
    <col min="1563" max="1563" width="12.25" style="1579" customWidth="1"/>
    <col min="1564" max="1564" width="12.375" style="1579" customWidth="1"/>
    <col min="1565" max="1565" width="13.25" style="1579" customWidth="1"/>
    <col min="1566" max="1566" width="10.5" style="1579" bestFit="1" customWidth="1"/>
    <col min="1567" max="1567" width="12.75" style="1579" bestFit="1" customWidth="1"/>
    <col min="1568" max="1792" width="11" style="1579"/>
    <col min="1793" max="1793" width="17" style="1579" customWidth="1"/>
    <col min="1794" max="1795" width="0" style="1579" hidden="1" customWidth="1"/>
    <col min="1796" max="1796" width="18.5" style="1579" customWidth="1"/>
    <col min="1797" max="1797" width="9.25" style="1579" customWidth="1"/>
    <col min="1798" max="1798" width="8.125" style="1579" bestFit="1" customWidth="1"/>
    <col min="1799" max="1799" width="23.875" style="1579" customWidth="1"/>
    <col min="1800" max="1800" width="10.75" style="1579" customWidth="1"/>
    <col min="1801" max="1801" width="7.125" style="1579" customWidth="1"/>
    <col min="1802" max="1802" width="5.75" style="1579" bestFit="1" customWidth="1"/>
    <col min="1803" max="1803" width="7" style="1579" customWidth="1"/>
    <col min="1804" max="1804" width="5.75" style="1579" bestFit="1" customWidth="1"/>
    <col min="1805" max="1805" width="0" style="1579" hidden="1" customWidth="1"/>
    <col min="1806" max="1806" width="15" style="1579" customWidth="1"/>
    <col min="1807" max="1808" width="11.875" style="1579" customWidth="1"/>
    <col min="1809" max="1812" width="15.375" style="1579" customWidth="1"/>
    <col min="1813" max="1813" width="0" style="1579" hidden="1" customWidth="1"/>
    <col min="1814" max="1814" width="12.375" style="1579" customWidth="1"/>
    <col min="1815" max="1815" width="7.125" style="1579" customWidth="1"/>
    <col min="1816" max="1816" width="8.25" style="1579" bestFit="1" customWidth="1"/>
    <col min="1817" max="1817" width="6.875" style="1579" customWidth="1"/>
    <col min="1818" max="1818" width="6.625" style="1579" customWidth="1"/>
    <col min="1819" max="1819" width="12.25" style="1579" customWidth="1"/>
    <col min="1820" max="1820" width="12.375" style="1579" customWidth="1"/>
    <col min="1821" max="1821" width="13.25" style="1579" customWidth="1"/>
    <col min="1822" max="1822" width="10.5" style="1579" bestFit="1" customWidth="1"/>
    <col min="1823" max="1823" width="12.75" style="1579" bestFit="1" customWidth="1"/>
    <col min="1824" max="2048" width="11" style="1579"/>
    <col min="2049" max="2049" width="17" style="1579" customWidth="1"/>
    <col min="2050" max="2051" width="0" style="1579" hidden="1" customWidth="1"/>
    <col min="2052" max="2052" width="18.5" style="1579" customWidth="1"/>
    <col min="2053" max="2053" width="9.25" style="1579" customWidth="1"/>
    <col min="2054" max="2054" width="8.125" style="1579" bestFit="1" customWidth="1"/>
    <col min="2055" max="2055" width="23.875" style="1579" customWidth="1"/>
    <col min="2056" max="2056" width="10.75" style="1579" customWidth="1"/>
    <col min="2057" max="2057" width="7.125" style="1579" customWidth="1"/>
    <col min="2058" max="2058" width="5.75" style="1579" bestFit="1" customWidth="1"/>
    <col min="2059" max="2059" width="7" style="1579" customWidth="1"/>
    <col min="2060" max="2060" width="5.75" style="1579" bestFit="1" customWidth="1"/>
    <col min="2061" max="2061" width="0" style="1579" hidden="1" customWidth="1"/>
    <col min="2062" max="2062" width="15" style="1579" customWidth="1"/>
    <col min="2063" max="2064" width="11.875" style="1579" customWidth="1"/>
    <col min="2065" max="2068" width="15.375" style="1579" customWidth="1"/>
    <col min="2069" max="2069" width="0" style="1579" hidden="1" customWidth="1"/>
    <col min="2070" max="2070" width="12.375" style="1579" customWidth="1"/>
    <col min="2071" max="2071" width="7.125" style="1579" customWidth="1"/>
    <col min="2072" max="2072" width="8.25" style="1579" bestFit="1" customWidth="1"/>
    <col min="2073" max="2073" width="6.875" style="1579" customWidth="1"/>
    <col min="2074" max="2074" width="6.625" style="1579" customWidth="1"/>
    <col min="2075" max="2075" width="12.25" style="1579" customWidth="1"/>
    <col min="2076" max="2076" width="12.375" style="1579" customWidth="1"/>
    <col min="2077" max="2077" width="13.25" style="1579" customWidth="1"/>
    <col min="2078" max="2078" width="10.5" style="1579" bestFit="1" customWidth="1"/>
    <col min="2079" max="2079" width="12.75" style="1579" bestFit="1" customWidth="1"/>
    <col min="2080" max="2304" width="11" style="1579"/>
    <col min="2305" max="2305" width="17" style="1579" customWidth="1"/>
    <col min="2306" max="2307" width="0" style="1579" hidden="1" customWidth="1"/>
    <col min="2308" max="2308" width="18.5" style="1579" customWidth="1"/>
    <col min="2309" max="2309" width="9.25" style="1579" customWidth="1"/>
    <col min="2310" max="2310" width="8.125" style="1579" bestFit="1" customWidth="1"/>
    <col min="2311" max="2311" width="23.875" style="1579" customWidth="1"/>
    <col min="2312" max="2312" width="10.75" style="1579" customWidth="1"/>
    <col min="2313" max="2313" width="7.125" style="1579" customWidth="1"/>
    <col min="2314" max="2314" width="5.75" style="1579" bestFit="1" customWidth="1"/>
    <col min="2315" max="2315" width="7" style="1579" customWidth="1"/>
    <col min="2316" max="2316" width="5.75" style="1579" bestFit="1" customWidth="1"/>
    <col min="2317" max="2317" width="0" style="1579" hidden="1" customWidth="1"/>
    <col min="2318" max="2318" width="15" style="1579" customWidth="1"/>
    <col min="2319" max="2320" width="11.875" style="1579" customWidth="1"/>
    <col min="2321" max="2324" width="15.375" style="1579" customWidth="1"/>
    <col min="2325" max="2325" width="0" style="1579" hidden="1" customWidth="1"/>
    <col min="2326" max="2326" width="12.375" style="1579" customWidth="1"/>
    <col min="2327" max="2327" width="7.125" style="1579" customWidth="1"/>
    <col min="2328" max="2328" width="8.25" style="1579" bestFit="1" customWidth="1"/>
    <col min="2329" max="2329" width="6.875" style="1579" customWidth="1"/>
    <col min="2330" max="2330" width="6.625" style="1579" customWidth="1"/>
    <col min="2331" max="2331" width="12.25" style="1579" customWidth="1"/>
    <col min="2332" max="2332" width="12.375" style="1579" customWidth="1"/>
    <col min="2333" max="2333" width="13.25" style="1579" customWidth="1"/>
    <col min="2334" max="2334" width="10.5" style="1579" bestFit="1" customWidth="1"/>
    <col min="2335" max="2335" width="12.75" style="1579" bestFit="1" customWidth="1"/>
    <col min="2336" max="2560" width="11" style="1579"/>
    <col min="2561" max="2561" width="17" style="1579" customWidth="1"/>
    <col min="2562" max="2563" width="0" style="1579" hidden="1" customWidth="1"/>
    <col min="2564" max="2564" width="18.5" style="1579" customWidth="1"/>
    <col min="2565" max="2565" width="9.25" style="1579" customWidth="1"/>
    <col min="2566" max="2566" width="8.125" style="1579" bestFit="1" customWidth="1"/>
    <col min="2567" max="2567" width="23.875" style="1579" customWidth="1"/>
    <col min="2568" max="2568" width="10.75" style="1579" customWidth="1"/>
    <col min="2569" max="2569" width="7.125" style="1579" customWidth="1"/>
    <col min="2570" max="2570" width="5.75" style="1579" bestFit="1" customWidth="1"/>
    <col min="2571" max="2571" width="7" style="1579" customWidth="1"/>
    <col min="2572" max="2572" width="5.75" style="1579" bestFit="1" customWidth="1"/>
    <col min="2573" max="2573" width="0" style="1579" hidden="1" customWidth="1"/>
    <col min="2574" max="2574" width="15" style="1579" customWidth="1"/>
    <col min="2575" max="2576" width="11.875" style="1579" customWidth="1"/>
    <col min="2577" max="2580" width="15.375" style="1579" customWidth="1"/>
    <col min="2581" max="2581" width="0" style="1579" hidden="1" customWidth="1"/>
    <col min="2582" max="2582" width="12.375" style="1579" customWidth="1"/>
    <col min="2583" max="2583" width="7.125" style="1579" customWidth="1"/>
    <col min="2584" max="2584" width="8.25" style="1579" bestFit="1" customWidth="1"/>
    <col min="2585" max="2585" width="6.875" style="1579" customWidth="1"/>
    <col min="2586" max="2586" width="6.625" style="1579" customWidth="1"/>
    <col min="2587" max="2587" width="12.25" style="1579" customWidth="1"/>
    <col min="2588" max="2588" width="12.375" style="1579" customWidth="1"/>
    <col min="2589" max="2589" width="13.25" style="1579" customWidth="1"/>
    <col min="2590" max="2590" width="10.5" style="1579" bestFit="1" customWidth="1"/>
    <col min="2591" max="2591" width="12.75" style="1579" bestFit="1" customWidth="1"/>
    <col min="2592" max="2816" width="11" style="1579"/>
    <col min="2817" max="2817" width="17" style="1579" customWidth="1"/>
    <col min="2818" max="2819" width="0" style="1579" hidden="1" customWidth="1"/>
    <col min="2820" max="2820" width="18.5" style="1579" customWidth="1"/>
    <col min="2821" max="2821" width="9.25" style="1579" customWidth="1"/>
    <col min="2822" max="2822" width="8.125" style="1579" bestFit="1" customWidth="1"/>
    <col min="2823" max="2823" width="23.875" style="1579" customWidth="1"/>
    <col min="2824" max="2824" width="10.75" style="1579" customWidth="1"/>
    <col min="2825" max="2825" width="7.125" style="1579" customWidth="1"/>
    <col min="2826" max="2826" width="5.75" style="1579" bestFit="1" customWidth="1"/>
    <col min="2827" max="2827" width="7" style="1579" customWidth="1"/>
    <col min="2828" max="2828" width="5.75" style="1579" bestFit="1" customWidth="1"/>
    <col min="2829" max="2829" width="0" style="1579" hidden="1" customWidth="1"/>
    <col min="2830" max="2830" width="15" style="1579" customWidth="1"/>
    <col min="2831" max="2832" width="11.875" style="1579" customWidth="1"/>
    <col min="2833" max="2836" width="15.375" style="1579" customWidth="1"/>
    <col min="2837" max="2837" width="0" style="1579" hidden="1" customWidth="1"/>
    <col min="2838" max="2838" width="12.375" style="1579" customWidth="1"/>
    <col min="2839" max="2839" width="7.125" style="1579" customWidth="1"/>
    <col min="2840" max="2840" width="8.25" style="1579" bestFit="1" customWidth="1"/>
    <col min="2841" max="2841" width="6.875" style="1579" customWidth="1"/>
    <col min="2842" max="2842" width="6.625" style="1579" customWidth="1"/>
    <col min="2843" max="2843" width="12.25" style="1579" customWidth="1"/>
    <col min="2844" max="2844" width="12.375" style="1579" customWidth="1"/>
    <col min="2845" max="2845" width="13.25" style="1579" customWidth="1"/>
    <col min="2846" max="2846" width="10.5" style="1579" bestFit="1" customWidth="1"/>
    <col min="2847" max="2847" width="12.75" style="1579" bestFit="1" customWidth="1"/>
    <col min="2848" max="3072" width="11" style="1579"/>
    <col min="3073" max="3073" width="17" style="1579" customWidth="1"/>
    <col min="3074" max="3075" width="0" style="1579" hidden="1" customWidth="1"/>
    <col min="3076" max="3076" width="18.5" style="1579" customWidth="1"/>
    <col min="3077" max="3077" width="9.25" style="1579" customWidth="1"/>
    <col min="3078" max="3078" width="8.125" style="1579" bestFit="1" customWidth="1"/>
    <col min="3079" max="3079" width="23.875" style="1579" customWidth="1"/>
    <col min="3080" max="3080" width="10.75" style="1579" customWidth="1"/>
    <col min="3081" max="3081" width="7.125" style="1579" customWidth="1"/>
    <col min="3082" max="3082" width="5.75" style="1579" bestFit="1" customWidth="1"/>
    <col min="3083" max="3083" width="7" style="1579" customWidth="1"/>
    <col min="3084" max="3084" width="5.75" style="1579" bestFit="1" customWidth="1"/>
    <col min="3085" max="3085" width="0" style="1579" hidden="1" customWidth="1"/>
    <col min="3086" max="3086" width="15" style="1579" customWidth="1"/>
    <col min="3087" max="3088" width="11.875" style="1579" customWidth="1"/>
    <col min="3089" max="3092" width="15.375" style="1579" customWidth="1"/>
    <col min="3093" max="3093" width="0" style="1579" hidden="1" customWidth="1"/>
    <col min="3094" max="3094" width="12.375" style="1579" customWidth="1"/>
    <col min="3095" max="3095" width="7.125" style="1579" customWidth="1"/>
    <col min="3096" max="3096" width="8.25" style="1579" bestFit="1" customWidth="1"/>
    <col min="3097" max="3097" width="6.875" style="1579" customWidth="1"/>
    <col min="3098" max="3098" width="6.625" style="1579" customWidth="1"/>
    <col min="3099" max="3099" width="12.25" style="1579" customWidth="1"/>
    <col min="3100" max="3100" width="12.375" style="1579" customWidth="1"/>
    <col min="3101" max="3101" width="13.25" style="1579" customWidth="1"/>
    <col min="3102" max="3102" width="10.5" style="1579" bestFit="1" customWidth="1"/>
    <col min="3103" max="3103" width="12.75" style="1579" bestFit="1" customWidth="1"/>
    <col min="3104" max="3328" width="11" style="1579"/>
    <col min="3329" max="3329" width="17" style="1579" customWidth="1"/>
    <col min="3330" max="3331" width="0" style="1579" hidden="1" customWidth="1"/>
    <col min="3332" max="3332" width="18.5" style="1579" customWidth="1"/>
    <col min="3333" max="3333" width="9.25" style="1579" customWidth="1"/>
    <col min="3334" max="3334" width="8.125" style="1579" bestFit="1" customWidth="1"/>
    <col min="3335" max="3335" width="23.875" style="1579" customWidth="1"/>
    <col min="3336" max="3336" width="10.75" style="1579" customWidth="1"/>
    <col min="3337" max="3337" width="7.125" style="1579" customWidth="1"/>
    <col min="3338" max="3338" width="5.75" style="1579" bestFit="1" customWidth="1"/>
    <col min="3339" max="3339" width="7" style="1579" customWidth="1"/>
    <col min="3340" max="3340" width="5.75" style="1579" bestFit="1" customWidth="1"/>
    <col min="3341" max="3341" width="0" style="1579" hidden="1" customWidth="1"/>
    <col min="3342" max="3342" width="15" style="1579" customWidth="1"/>
    <col min="3343" max="3344" width="11.875" style="1579" customWidth="1"/>
    <col min="3345" max="3348" width="15.375" style="1579" customWidth="1"/>
    <col min="3349" max="3349" width="0" style="1579" hidden="1" customWidth="1"/>
    <col min="3350" max="3350" width="12.375" style="1579" customWidth="1"/>
    <col min="3351" max="3351" width="7.125" style="1579" customWidth="1"/>
    <col min="3352" max="3352" width="8.25" style="1579" bestFit="1" customWidth="1"/>
    <col min="3353" max="3353" width="6.875" style="1579" customWidth="1"/>
    <col min="3354" max="3354" width="6.625" style="1579" customWidth="1"/>
    <col min="3355" max="3355" width="12.25" style="1579" customWidth="1"/>
    <col min="3356" max="3356" width="12.375" style="1579" customWidth="1"/>
    <col min="3357" max="3357" width="13.25" style="1579" customWidth="1"/>
    <col min="3358" max="3358" width="10.5" style="1579" bestFit="1" customWidth="1"/>
    <col min="3359" max="3359" width="12.75" style="1579" bestFit="1" customWidth="1"/>
    <col min="3360" max="3584" width="11" style="1579"/>
    <col min="3585" max="3585" width="17" style="1579" customWidth="1"/>
    <col min="3586" max="3587" width="0" style="1579" hidden="1" customWidth="1"/>
    <col min="3588" max="3588" width="18.5" style="1579" customWidth="1"/>
    <col min="3589" max="3589" width="9.25" style="1579" customWidth="1"/>
    <col min="3590" max="3590" width="8.125" style="1579" bestFit="1" customWidth="1"/>
    <col min="3591" max="3591" width="23.875" style="1579" customWidth="1"/>
    <col min="3592" max="3592" width="10.75" style="1579" customWidth="1"/>
    <col min="3593" max="3593" width="7.125" style="1579" customWidth="1"/>
    <col min="3594" max="3594" width="5.75" style="1579" bestFit="1" customWidth="1"/>
    <col min="3595" max="3595" width="7" style="1579" customWidth="1"/>
    <col min="3596" max="3596" width="5.75" style="1579" bestFit="1" customWidth="1"/>
    <col min="3597" max="3597" width="0" style="1579" hidden="1" customWidth="1"/>
    <col min="3598" max="3598" width="15" style="1579" customWidth="1"/>
    <col min="3599" max="3600" width="11.875" style="1579" customWidth="1"/>
    <col min="3601" max="3604" width="15.375" style="1579" customWidth="1"/>
    <col min="3605" max="3605" width="0" style="1579" hidden="1" customWidth="1"/>
    <col min="3606" max="3606" width="12.375" style="1579" customWidth="1"/>
    <col min="3607" max="3607" width="7.125" style="1579" customWidth="1"/>
    <col min="3608" max="3608" width="8.25" style="1579" bestFit="1" customWidth="1"/>
    <col min="3609" max="3609" width="6.875" style="1579" customWidth="1"/>
    <col min="3610" max="3610" width="6.625" style="1579" customWidth="1"/>
    <col min="3611" max="3611" width="12.25" style="1579" customWidth="1"/>
    <col min="3612" max="3612" width="12.375" style="1579" customWidth="1"/>
    <col min="3613" max="3613" width="13.25" style="1579" customWidth="1"/>
    <col min="3614" max="3614" width="10.5" style="1579" bestFit="1" customWidth="1"/>
    <col min="3615" max="3615" width="12.75" style="1579" bestFit="1" customWidth="1"/>
    <col min="3616" max="3840" width="11" style="1579"/>
    <col min="3841" max="3841" width="17" style="1579" customWidth="1"/>
    <col min="3842" max="3843" width="0" style="1579" hidden="1" customWidth="1"/>
    <col min="3844" max="3844" width="18.5" style="1579" customWidth="1"/>
    <col min="3845" max="3845" width="9.25" style="1579" customWidth="1"/>
    <col min="3846" max="3846" width="8.125" style="1579" bestFit="1" customWidth="1"/>
    <col min="3847" max="3847" width="23.875" style="1579" customWidth="1"/>
    <col min="3848" max="3848" width="10.75" style="1579" customWidth="1"/>
    <col min="3849" max="3849" width="7.125" style="1579" customWidth="1"/>
    <col min="3850" max="3850" width="5.75" style="1579" bestFit="1" customWidth="1"/>
    <col min="3851" max="3851" width="7" style="1579" customWidth="1"/>
    <col min="3852" max="3852" width="5.75" style="1579" bestFit="1" customWidth="1"/>
    <col min="3853" max="3853" width="0" style="1579" hidden="1" customWidth="1"/>
    <col min="3854" max="3854" width="15" style="1579" customWidth="1"/>
    <col min="3855" max="3856" width="11.875" style="1579" customWidth="1"/>
    <col min="3857" max="3860" width="15.375" style="1579" customWidth="1"/>
    <col min="3861" max="3861" width="0" style="1579" hidden="1" customWidth="1"/>
    <col min="3862" max="3862" width="12.375" style="1579" customWidth="1"/>
    <col min="3863" max="3863" width="7.125" style="1579" customWidth="1"/>
    <col min="3864" max="3864" width="8.25" style="1579" bestFit="1" customWidth="1"/>
    <col min="3865" max="3865" width="6.875" style="1579" customWidth="1"/>
    <col min="3866" max="3866" width="6.625" style="1579" customWidth="1"/>
    <col min="3867" max="3867" width="12.25" style="1579" customWidth="1"/>
    <col min="3868" max="3868" width="12.375" style="1579" customWidth="1"/>
    <col min="3869" max="3869" width="13.25" style="1579" customWidth="1"/>
    <col min="3870" max="3870" width="10.5" style="1579" bestFit="1" customWidth="1"/>
    <col min="3871" max="3871" width="12.75" style="1579" bestFit="1" customWidth="1"/>
    <col min="3872" max="4096" width="11" style="1579"/>
    <col min="4097" max="4097" width="17" style="1579" customWidth="1"/>
    <col min="4098" max="4099" width="0" style="1579" hidden="1" customWidth="1"/>
    <col min="4100" max="4100" width="18.5" style="1579" customWidth="1"/>
    <col min="4101" max="4101" width="9.25" style="1579" customWidth="1"/>
    <col min="4102" max="4102" width="8.125" style="1579" bestFit="1" customWidth="1"/>
    <col min="4103" max="4103" width="23.875" style="1579" customWidth="1"/>
    <col min="4104" max="4104" width="10.75" style="1579" customWidth="1"/>
    <col min="4105" max="4105" width="7.125" style="1579" customWidth="1"/>
    <col min="4106" max="4106" width="5.75" style="1579" bestFit="1" customWidth="1"/>
    <col min="4107" max="4107" width="7" style="1579" customWidth="1"/>
    <col min="4108" max="4108" width="5.75" style="1579" bestFit="1" customWidth="1"/>
    <col min="4109" max="4109" width="0" style="1579" hidden="1" customWidth="1"/>
    <col min="4110" max="4110" width="15" style="1579" customWidth="1"/>
    <col min="4111" max="4112" width="11.875" style="1579" customWidth="1"/>
    <col min="4113" max="4116" width="15.375" style="1579" customWidth="1"/>
    <col min="4117" max="4117" width="0" style="1579" hidden="1" customWidth="1"/>
    <col min="4118" max="4118" width="12.375" style="1579" customWidth="1"/>
    <col min="4119" max="4119" width="7.125" style="1579" customWidth="1"/>
    <col min="4120" max="4120" width="8.25" style="1579" bestFit="1" customWidth="1"/>
    <col min="4121" max="4121" width="6.875" style="1579" customWidth="1"/>
    <col min="4122" max="4122" width="6.625" style="1579" customWidth="1"/>
    <col min="4123" max="4123" width="12.25" style="1579" customWidth="1"/>
    <col min="4124" max="4124" width="12.375" style="1579" customWidth="1"/>
    <col min="4125" max="4125" width="13.25" style="1579" customWidth="1"/>
    <col min="4126" max="4126" width="10.5" style="1579" bestFit="1" customWidth="1"/>
    <col min="4127" max="4127" width="12.75" style="1579" bestFit="1" customWidth="1"/>
    <col min="4128" max="4352" width="11" style="1579"/>
    <col min="4353" max="4353" width="17" style="1579" customWidth="1"/>
    <col min="4354" max="4355" width="0" style="1579" hidden="1" customWidth="1"/>
    <col min="4356" max="4356" width="18.5" style="1579" customWidth="1"/>
    <col min="4357" max="4357" width="9.25" style="1579" customWidth="1"/>
    <col min="4358" max="4358" width="8.125" style="1579" bestFit="1" customWidth="1"/>
    <col min="4359" max="4359" width="23.875" style="1579" customWidth="1"/>
    <col min="4360" max="4360" width="10.75" style="1579" customWidth="1"/>
    <col min="4361" max="4361" width="7.125" style="1579" customWidth="1"/>
    <col min="4362" max="4362" width="5.75" style="1579" bestFit="1" customWidth="1"/>
    <col min="4363" max="4363" width="7" style="1579" customWidth="1"/>
    <col min="4364" max="4364" width="5.75" style="1579" bestFit="1" customWidth="1"/>
    <col min="4365" max="4365" width="0" style="1579" hidden="1" customWidth="1"/>
    <col min="4366" max="4366" width="15" style="1579" customWidth="1"/>
    <col min="4367" max="4368" width="11.875" style="1579" customWidth="1"/>
    <col min="4369" max="4372" width="15.375" style="1579" customWidth="1"/>
    <col min="4373" max="4373" width="0" style="1579" hidden="1" customWidth="1"/>
    <col min="4374" max="4374" width="12.375" style="1579" customWidth="1"/>
    <col min="4375" max="4375" width="7.125" style="1579" customWidth="1"/>
    <col min="4376" max="4376" width="8.25" style="1579" bestFit="1" customWidth="1"/>
    <col min="4377" max="4377" width="6.875" style="1579" customWidth="1"/>
    <col min="4378" max="4378" width="6.625" style="1579" customWidth="1"/>
    <col min="4379" max="4379" width="12.25" style="1579" customWidth="1"/>
    <col min="4380" max="4380" width="12.375" style="1579" customWidth="1"/>
    <col min="4381" max="4381" width="13.25" style="1579" customWidth="1"/>
    <col min="4382" max="4382" width="10.5" style="1579" bestFit="1" customWidth="1"/>
    <col min="4383" max="4383" width="12.75" style="1579" bestFit="1" customWidth="1"/>
    <col min="4384" max="4608" width="11" style="1579"/>
    <col min="4609" max="4609" width="17" style="1579" customWidth="1"/>
    <col min="4610" max="4611" width="0" style="1579" hidden="1" customWidth="1"/>
    <col min="4612" max="4612" width="18.5" style="1579" customWidth="1"/>
    <col min="4613" max="4613" width="9.25" style="1579" customWidth="1"/>
    <col min="4614" max="4614" width="8.125" style="1579" bestFit="1" customWidth="1"/>
    <col min="4615" max="4615" width="23.875" style="1579" customWidth="1"/>
    <col min="4616" max="4616" width="10.75" style="1579" customWidth="1"/>
    <col min="4617" max="4617" width="7.125" style="1579" customWidth="1"/>
    <col min="4618" max="4618" width="5.75" style="1579" bestFit="1" customWidth="1"/>
    <col min="4619" max="4619" width="7" style="1579" customWidth="1"/>
    <col min="4620" max="4620" width="5.75" style="1579" bestFit="1" customWidth="1"/>
    <col min="4621" max="4621" width="0" style="1579" hidden="1" customWidth="1"/>
    <col min="4622" max="4622" width="15" style="1579" customWidth="1"/>
    <col min="4623" max="4624" width="11.875" style="1579" customWidth="1"/>
    <col min="4625" max="4628" width="15.375" style="1579" customWidth="1"/>
    <col min="4629" max="4629" width="0" style="1579" hidden="1" customWidth="1"/>
    <col min="4630" max="4630" width="12.375" style="1579" customWidth="1"/>
    <col min="4631" max="4631" width="7.125" style="1579" customWidth="1"/>
    <col min="4632" max="4632" width="8.25" style="1579" bestFit="1" customWidth="1"/>
    <col min="4633" max="4633" width="6.875" style="1579" customWidth="1"/>
    <col min="4634" max="4634" width="6.625" style="1579" customWidth="1"/>
    <col min="4635" max="4635" width="12.25" style="1579" customWidth="1"/>
    <col min="4636" max="4636" width="12.375" style="1579" customWidth="1"/>
    <col min="4637" max="4637" width="13.25" style="1579" customWidth="1"/>
    <col min="4638" max="4638" width="10.5" style="1579" bestFit="1" customWidth="1"/>
    <col min="4639" max="4639" width="12.75" style="1579" bestFit="1" customWidth="1"/>
    <col min="4640" max="4864" width="11" style="1579"/>
    <col min="4865" max="4865" width="17" style="1579" customWidth="1"/>
    <col min="4866" max="4867" width="0" style="1579" hidden="1" customWidth="1"/>
    <col min="4868" max="4868" width="18.5" style="1579" customWidth="1"/>
    <col min="4869" max="4869" width="9.25" style="1579" customWidth="1"/>
    <col min="4870" max="4870" width="8.125" style="1579" bestFit="1" customWidth="1"/>
    <col min="4871" max="4871" width="23.875" style="1579" customWidth="1"/>
    <col min="4872" max="4872" width="10.75" style="1579" customWidth="1"/>
    <col min="4873" max="4873" width="7.125" style="1579" customWidth="1"/>
    <col min="4874" max="4874" width="5.75" style="1579" bestFit="1" customWidth="1"/>
    <col min="4875" max="4875" width="7" style="1579" customWidth="1"/>
    <col min="4876" max="4876" width="5.75" style="1579" bestFit="1" customWidth="1"/>
    <col min="4877" max="4877" width="0" style="1579" hidden="1" customWidth="1"/>
    <col min="4878" max="4878" width="15" style="1579" customWidth="1"/>
    <col min="4879" max="4880" width="11.875" style="1579" customWidth="1"/>
    <col min="4881" max="4884" width="15.375" style="1579" customWidth="1"/>
    <col min="4885" max="4885" width="0" style="1579" hidden="1" customWidth="1"/>
    <col min="4886" max="4886" width="12.375" style="1579" customWidth="1"/>
    <col min="4887" max="4887" width="7.125" style="1579" customWidth="1"/>
    <col min="4888" max="4888" width="8.25" style="1579" bestFit="1" customWidth="1"/>
    <col min="4889" max="4889" width="6.875" style="1579" customWidth="1"/>
    <col min="4890" max="4890" width="6.625" style="1579" customWidth="1"/>
    <col min="4891" max="4891" width="12.25" style="1579" customWidth="1"/>
    <col min="4892" max="4892" width="12.375" style="1579" customWidth="1"/>
    <col min="4893" max="4893" width="13.25" style="1579" customWidth="1"/>
    <col min="4894" max="4894" width="10.5" style="1579" bestFit="1" customWidth="1"/>
    <col min="4895" max="4895" width="12.75" style="1579" bestFit="1" customWidth="1"/>
    <col min="4896" max="5120" width="11" style="1579"/>
    <col min="5121" max="5121" width="17" style="1579" customWidth="1"/>
    <col min="5122" max="5123" width="0" style="1579" hidden="1" customWidth="1"/>
    <col min="5124" max="5124" width="18.5" style="1579" customWidth="1"/>
    <col min="5125" max="5125" width="9.25" style="1579" customWidth="1"/>
    <col min="5126" max="5126" width="8.125" style="1579" bestFit="1" customWidth="1"/>
    <col min="5127" max="5127" width="23.875" style="1579" customWidth="1"/>
    <col min="5128" max="5128" width="10.75" style="1579" customWidth="1"/>
    <col min="5129" max="5129" width="7.125" style="1579" customWidth="1"/>
    <col min="5130" max="5130" width="5.75" style="1579" bestFit="1" customWidth="1"/>
    <col min="5131" max="5131" width="7" style="1579" customWidth="1"/>
    <col min="5132" max="5132" width="5.75" style="1579" bestFit="1" customWidth="1"/>
    <col min="5133" max="5133" width="0" style="1579" hidden="1" customWidth="1"/>
    <col min="5134" max="5134" width="15" style="1579" customWidth="1"/>
    <col min="5135" max="5136" width="11.875" style="1579" customWidth="1"/>
    <col min="5137" max="5140" width="15.375" style="1579" customWidth="1"/>
    <col min="5141" max="5141" width="0" style="1579" hidden="1" customWidth="1"/>
    <col min="5142" max="5142" width="12.375" style="1579" customWidth="1"/>
    <col min="5143" max="5143" width="7.125" style="1579" customWidth="1"/>
    <col min="5144" max="5144" width="8.25" style="1579" bestFit="1" customWidth="1"/>
    <col min="5145" max="5145" width="6.875" style="1579" customWidth="1"/>
    <col min="5146" max="5146" width="6.625" style="1579" customWidth="1"/>
    <col min="5147" max="5147" width="12.25" style="1579" customWidth="1"/>
    <col min="5148" max="5148" width="12.375" style="1579" customWidth="1"/>
    <col min="5149" max="5149" width="13.25" style="1579" customWidth="1"/>
    <col min="5150" max="5150" width="10.5" style="1579" bestFit="1" customWidth="1"/>
    <col min="5151" max="5151" width="12.75" style="1579" bestFit="1" customWidth="1"/>
    <col min="5152" max="5376" width="11" style="1579"/>
    <col min="5377" max="5377" width="17" style="1579" customWidth="1"/>
    <col min="5378" max="5379" width="0" style="1579" hidden="1" customWidth="1"/>
    <col min="5380" max="5380" width="18.5" style="1579" customWidth="1"/>
    <col min="5381" max="5381" width="9.25" style="1579" customWidth="1"/>
    <col min="5382" max="5382" width="8.125" style="1579" bestFit="1" customWidth="1"/>
    <col min="5383" max="5383" width="23.875" style="1579" customWidth="1"/>
    <col min="5384" max="5384" width="10.75" style="1579" customWidth="1"/>
    <col min="5385" max="5385" width="7.125" style="1579" customWidth="1"/>
    <col min="5386" max="5386" width="5.75" style="1579" bestFit="1" customWidth="1"/>
    <col min="5387" max="5387" width="7" style="1579" customWidth="1"/>
    <col min="5388" max="5388" width="5.75" style="1579" bestFit="1" customWidth="1"/>
    <col min="5389" max="5389" width="0" style="1579" hidden="1" customWidth="1"/>
    <col min="5390" max="5390" width="15" style="1579" customWidth="1"/>
    <col min="5391" max="5392" width="11.875" style="1579" customWidth="1"/>
    <col min="5393" max="5396" width="15.375" style="1579" customWidth="1"/>
    <col min="5397" max="5397" width="0" style="1579" hidden="1" customWidth="1"/>
    <col min="5398" max="5398" width="12.375" style="1579" customWidth="1"/>
    <col min="5399" max="5399" width="7.125" style="1579" customWidth="1"/>
    <col min="5400" max="5400" width="8.25" style="1579" bestFit="1" customWidth="1"/>
    <col min="5401" max="5401" width="6.875" style="1579" customWidth="1"/>
    <col min="5402" max="5402" width="6.625" style="1579" customWidth="1"/>
    <col min="5403" max="5403" width="12.25" style="1579" customWidth="1"/>
    <col min="5404" max="5404" width="12.375" style="1579" customWidth="1"/>
    <col min="5405" max="5405" width="13.25" style="1579" customWidth="1"/>
    <col min="5406" max="5406" width="10.5" style="1579" bestFit="1" customWidth="1"/>
    <col min="5407" max="5407" width="12.75" style="1579" bestFit="1" customWidth="1"/>
    <col min="5408" max="5632" width="11" style="1579"/>
    <col min="5633" max="5633" width="17" style="1579" customWidth="1"/>
    <col min="5634" max="5635" width="0" style="1579" hidden="1" customWidth="1"/>
    <col min="5636" max="5636" width="18.5" style="1579" customWidth="1"/>
    <col min="5637" max="5637" width="9.25" style="1579" customWidth="1"/>
    <col min="5638" max="5638" width="8.125" style="1579" bestFit="1" customWidth="1"/>
    <col min="5639" max="5639" width="23.875" style="1579" customWidth="1"/>
    <col min="5640" max="5640" width="10.75" style="1579" customWidth="1"/>
    <col min="5641" max="5641" width="7.125" style="1579" customWidth="1"/>
    <col min="5642" max="5642" width="5.75" style="1579" bestFit="1" customWidth="1"/>
    <col min="5643" max="5643" width="7" style="1579" customWidth="1"/>
    <col min="5644" max="5644" width="5.75" style="1579" bestFit="1" customWidth="1"/>
    <col min="5645" max="5645" width="0" style="1579" hidden="1" customWidth="1"/>
    <col min="5646" max="5646" width="15" style="1579" customWidth="1"/>
    <col min="5647" max="5648" width="11.875" style="1579" customWidth="1"/>
    <col min="5649" max="5652" width="15.375" style="1579" customWidth="1"/>
    <col min="5653" max="5653" width="0" style="1579" hidden="1" customWidth="1"/>
    <col min="5654" max="5654" width="12.375" style="1579" customWidth="1"/>
    <col min="5655" max="5655" width="7.125" style="1579" customWidth="1"/>
    <col min="5656" max="5656" width="8.25" style="1579" bestFit="1" customWidth="1"/>
    <col min="5657" max="5657" width="6.875" style="1579" customWidth="1"/>
    <col min="5658" max="5658" width="6.625" style="1579" customWidth="1"/>
    <col min="5659" max="5659" width="12.25" style="1579" customWidth="1"/>
    <col min="5660" max="5660" width="12.375" style="1579" customWidth="1"/>
    <col min="5661" max="5661" width="13.25" style="1579" customWidth="1"/>
    <col min="5662" max="5662" width="10.5" style="1579" bestFit="1" customWidth="1"/>
    <col min="5663" max="5663" width="12.75" style="1579" bestFit="1" customWidth="1"/>
    <col min="5664" max="5888" width="11" style="1579"/>
    <col min="5889" max="5889" width="17" style="1579" customWidth="1"/>
    <col min="5890" max="5891" width="0" style="1579" hidden="1" customWidth="1"/>
    <col min="5892" max="5892" width="18.5" style="1579" customWidth="1"/>
    <col min="5893" max="5893" width="9.25" style="1579" customWidth="1"/>
    <col min="5894" max="5894" width="8.125" style="1579" bestFit="1" customWidth="1"/>
    <col min="5895" max="5895" width="23.875" style="1579" customWidth="1"/>
    <col min="5896" max="5896" width="10.75" style="1579" customWidth="1"/>
    <col min="5897" max="5897" width="7.125" style="1579" customWidth="1"/>
    <col min="5898" max="5898" width="5.75" style="1579" bestFit="1" customWidth="1"/>
    <col min="5899" max="5899" width="7" style="1579" customWidth="1"/>
    <col min="5900" max="5900" width="5.75" style="1579" bestFit="1" customWidth="1"/>
    <col min="5901" max="5901" width="0" style="1579" hidden="1" customWidth="1"/>
    <col min="5902" max="5902" width="15" style="1579" customWidth="1"/>
    <col min="5903" max="5904" width="11.875" style="1579" customWidth="1"/>
    <col min="5905" max="5908" width="15.375" style="1579" customWidth="1"/>
    <col min="5909" max="5909" width="0" style="1579" hidden="1" customWidth="1"/>
    <col min="5910" max="5910" width="12.375" style="1579" customWidth="1"/>
    <col min="5911" max="5911" width="7.125" style="1579" customWidth="1"/>
    <col min="5912" max="5912" width="8.25" style="1579" bestFit="1" customWidth="1"/>
    <col min="5913" max="5913" width="6.875" style="1579" customWidth="1"/>
    <col min="5914" max="5914" width="6.625" style="1579" customWidth="1"/>
    <col min="5915" max="5915" width="12.25" style="1579" customWidth="1"/>
    <col min="5916" max="5916" width="12.375" style="1579" customWidth="1"/>
    <col min="5917" max="5917" width="13.25" style="1579" customWidth="1"/>
    <col min="5918" max="5918" width="10.5" style="1579" bestFit="1" customWidth="1"/>
    <col min="5919" max="5919" width="12.75" style="1579" bestFit="1" customWidth="1"/>
    <col min="5920" max="6144" width="11" style="1579"/>
    <col min="6145" max="6145" width="17" style="1579" customWidth="1"/>
    <col min="6146" max="6147" width="0" style="1579" hidden="1" customWidth="1"/>
    <col min="6148" max="6148" width="18.5" style="1579" customWidth="1"/>
    <col min="6149" max="6149" width="9.25" style="1579" customWidth="1"/>
    <col min="6150" max="6150" width="8.125" style="1579" bestFit="1" customWidth="1"/>
    <col min="6151" max="6151" width="23.875" style="1579" customWidth="1"/>
    <col min="6152" max="6152" width="10.75" style="1579" customWidth="1"/>
    <col min="6153" max="6153" width="7.125" style="1579" customWidth="1"/>
    <col min="6154" max="6154" width="5.75" style="1579" bestFit="1" customWidth="1"/>
    <col min="6155" max="6155" width="7" style="1579" customWidth="1"/>
    <col min="6156" max="6156" width="5.75" style="1579" bestFit="1" customWidth="1"/>
    <col min="6157" max="6157" width="0" style="1579" hidden="1" customWidth="1"/>
    <col min="6158" max="6158" width="15" style="1579" customWidth="1"/>
    <col min="6159" max="6160" width="11.875" style="1579" customWidth="1"/>
    <col min="6161" max="6164" width="15.375" style="1579" customWidth="1"/>
    <col min="6165" max="6165" width="0" style="1579" hidden="1" customWidth="1"/>
    <col min="6166" max="6166" width="12.375" style="1579" customWidth="1"/>
    <col min="6167" max="6167" width="7.125" style="1579" customWidth="1"/>
    <col min="6168" max="6168" width="8.25" style="1579" bestFit="1" customWidth="1"/>
    <col min="6169" max="6169" width="6.875" style="1579" customWidth="1"/>
    <col min="6170" max="6170" width="6.625" style="1579" customWidth="1"/>
    <col min="6171" max="6171" width="12.25" style="1579" customWidth="1"/>
    <col min="6172" max="6172" width="12.375" style="1579" customWidth="1"/>
    <col min="6173" max="6173" width="13.25" style="1579" customWidth="1"/>
    <col min="6174" max="6174" width="10.5" style="1579" bestFit="1" customWidth="1"/>
    <col min="6175" max="6175" width="12.75" style="1579" bestFit="1" customWidth="1"/>
    <col min="6176" max="6400" width="11" style="1579"/>
    <col min="6401" max="6401" width="17" style="1579" customWidth="1"/>
    <col min="6402" max="6403" width="0" style="1579" hidden="1" customWidth="1"/>
    <col min="6404" max="6404" width="18.5" style="1579" customWidth="1"/>
    <col min="6405" max="6405" width="9.25" style="1579" customWidth="1"/>
    <col min="6406" max="6406" width="8.125" style="1579" bestFit="1" customWidth="1"/>
    <col min="6407" max="6407" width="23.875" style="1579" customWidth="1"/>
    <col min="6408" max="6408" width="10.75" style="1579" customWidth="1"/>
    <col min="6409" max="6409" width="7.125" style="1579" customWidth="1"/>
    <col min="6410" max="6410" width="5.75" style="1579" bestFit="1" customWidth="1"/>
    <col min="6411" max="6411" width="7" style="1579" customWidth="1"/>
    <col min="6412" max="6412" width="5.75" style="1579" bestFit="1" customWidth="1"/>
    <col min="6413" max="6413" width="0" style="1579" hidden="1" customWidth="1"/>
    <col min="6414" max="6414" width="15" style="1579" customWidth="1"/>
    <col min="6415" max="6416" width="11.875" style="1579" customWidth="1"/>
    <col min="6417" max="6420" width="15.375" style="1579" customWidth="1"/>
    <col min="6421" max="6421" width="0" style="1579" hidden="1" customWidth="1"/>
    <col min="6422" max="6422" width="12.375" style="1579" customWidth="1"/>
    <col min="6423" max="6423" width="7.125" style="1579" customWidth="1"/>
    <col min="6424" max="6424" width="8.25" style="1579" bestFit="1" customWidth="1"/>
    <col min="6425" max="6425" width="6.875" style="1579" customWidth="1"/>
    <col min="6426" max="6426" width="6.625" style="1579" customWidth="1"/>
    <col min="6427" max="6427" width="12.25" style="1579" customWidth="1"/>
    <col min="6428" max="6428" width="12.375" style="1579" customWidth="1"/>
    <col min="6429" max="6429" width="13.25" style="1579" customWidth="1"/>
    <col min="6430" max="6430" width="10.5" style="1579" bestFit="1" customWidth="1"/>
    <col min="6431" max="6431" width="12.75" style="1579" bestFit="1" customWidth="1"/>
    <col min="6432" max="6656" width="11" style="1579"/>
    <col min="6657" max="6657" width="17" style="1579" customWidth="1"/>
    <col min="6658" max="6659" width="0" style="1579" hidden="1" customWidth="1"/>
    <col min="6660" max="6660" width="18.5" style="1579" customWidth="1"/>
    <col min="6661" max="6661" width="9.25" style="1579" customWidth="1"/>
    <col min="6662" max="6662" width="8.125" style="1579" bestFit="1" customWidth="1"/>
    <col min="6663" max="6663" width="23.875" style="1579" customWidth="1"/>
    <col min="6664" max="6664" width="10.75" style="1579" customWidth="1"/>
    <col min="6665" max="6665" width="7.125" style="1579" customWidth="1"/>
    <col min="6666" max="6666" width="5.75" style="1579" bestFit="1" customWidth="1"/>
    <col min="6667" max="6667" width="7" style="1579" customWidth="1"/>
    <col min="6668" max="6668" width="5.75" style="1579" bestFit="1" customWidth="1"/>
    <col min="6669" max="6669" width="0" style="1579" hidden="1" customWidth="1"/>
    <col min="6670" max="6670" width="15" style="1579" customWidth="1"/>
    <col min="6671" max="6672" width="11.875" style="1579" customWidth="1"/>
    <col min="6673" max="6676" width="15.375" style="1579" customWidth="1"/>
    <col min="6677" max="6677" width="0" style="1579" hidden="1" customWidth="1"/>
    <col min="6678" max="6678" width="12.375" style="1579" customWidth="1"/>
    <col min="6679" max="6679" width="7.125" style="1579" customWidth="1"/>
    <col min="6680" max="6680" width="8.25" style="1579" bestFit="1" customWidth="1"/>
    <col min="6681" max="6681" width="6.875" style="1579" customWidth="1"/>
    <col min="6682" max="6682" width="6.625" style="1579" customWidth="1"/>
    <col min="6683" max="6683" width="12.25" style="1579" customWidth="1"/>
    <col min="6684" max="6684" width="12.375" style="1579" customWidth="1"/>
    <col min="6685" max="6685" width="13.25" style="1579" customWidth="1"/>
    <col min="6686" max="6686" width="10.5" style="1579" bestFit="1" customWidth="1"/>
    <col min="6687" max="6687" width="12.75" style="1579" bestFit="1" customWidth="1"/>
    <col min="6688" max="6912" width="11" style="1579"/>
    <col min="6913" max="6913" width="17" style="1579" customWidth="1"/>
    <col min="6914" max="6915" width="0" style="1579" hidden="1" customWidth="1"/>
    <col min="6916" max="6916" width="18.5" style="1579" customWidth="1"/>
    <col min="6917" max="6917" width="9.25" style="1579" customWidth="1"/>
    <col min="6918" max="6918" width="8.125" style="1579" bestFit="1" customWidth="1"/>
    <col min="6919" max="6919" width="23.875" style="1579" customWidth="1"/>
    <col min="6920" max="6920" width="10.75" style="1579" customWidth="1"/>
    <col min="6921" max="6921" width="7.125" style="1579" customWidth="1"/>
    <col min="6922" max="6922" width="5.75" style="1579" bestFit="1" customWidth="1"/>
    <col min="6923" max="6923" width="7" style="1579" customWidth="1"/>
    <col min="6924" max="6924" width="5.75" style="1579" bestFit="1" customWidth="1"/>
    <col min="6925" max="6925" width="0" style="1579" hidden="1" customWidth="1"/>
    <col min="6926" max="6926" width="15" style="1579" customWidth="1"/>
    <col min="6927" max="6928" width="11.875" style="1579" customWidth="1"/>
    <col min="6929" max="6932" width="15.375" style="1579" customWidth="1"/>
    <col min="6933" max="6933" width="0" style="1579" hidden="1" customWidth="1"/>
    <col min="6934" max="6934" width="12.375" style="1579" customWidth="1"/>
    <col min="6935" max="6935" width="7.125" style="1579" customWidth="1"/>
    <col min="6936" max="6936" width="8.25" style="1579" bestFit="1" customWidth="1"/>
    <col min="6937" max="6937" width="6.875" style="1579" customWidth="1"/>
    <col min="6938" max="6938" width="6.625" style="1579" customWidth="1"/>
    <col min="6939" max="6939" width="12.25" style="1579" customWidth="1"/>
    <col min="6940" max="6940" width="12.375" style="1579" customWidth="1"/>
    <col min="6941" max="6941" width="13.25" style="1579" customWidth="1"/>
    <col min="6942" max="6942" width="10.5" style="1579" bestFit="1" customWidth="1"/>
    <col min="6943" max="6943" width="12.75" style="1579" bestFit="1" customWidth="1"/>
    <col min="6944" max="7168" width="11" style="1579"/>
    <col min="7169" max="7169" width="17" style="1579" customWidth="1"/>
    <col min="7170" max="7171" width="0" style="1579" hidden="1" customWidth="1"/>
    <col min="7172" max="7172" width="18.5" style="1579" customWidth="1"/>
    <col min="7173" max="7173" width="9.25" style="1579" customWidth="1"/>
    <col min="7174" max="7174" width="8.125" style="1579" bestFit="1" customWidth="1"/>
    <col min="7175" max="7175" width="23.875" style="1579" customWidth="1"/>
    <col min="7176" max="7176" width="10.75" style="1579" customWidth="1"/>
    <col min="7177" max="7177" width="7.125" style="1579" customWidth="1"/>
    <col min="7178" max="7178" width="5.75" style="1579" bestFit="1" customWidth="1"/>
    <col min="7179" max="7179" width="7" style="1579" customWidth="1"/>
    <col min="7180" max="7180" width="5.75" style="1579" bestFit="1" customWidth="1"/>
    <col min="7181" max="7181" width="0" style="1579" hidden="1" customWidth="1"/>
    <col min="7182" max="7182" width="15" style="1579" customWidth="1"/>
    <col min="7183" max="7184" width="11.875" style="1579" customWidth="1"/>
    <col min="7185" max="7188" width="15.375" style="1579" customWidth="1"/>
    <col min="7189" max="7189" width="0" style="1579" hidden="1" customWidth="1"/>
    <col min="7190" max="7190" width="12.375" style="1579" customWidth="1"/>
    <col min="7191" max="7191" width="7.125" style="1579" customWidth="1"/>
    <col min="7192" max="7192" width="8.25" style="1579" bestFit="1" customWidth="1"/>
    <col min="7193" max="7193" width="6.875" style="1579" customWidth="1"/>
    <col min="7194" max="7194" width="6.625" style="1579" customWidth="1"/>
    <col min="7195" max="7195" width="12.25" style="1579" customWidth="1"/>
    <col min="7196" max="7196" width="12.375" style="1579" customWidth="1"/>
    <col min="7197" max="7197" width="13.25" style="1579" customWidth="1"/>
    <col min="7198" max="7198" width="10.5" style="1579" bestFit="1" customWidth="1"/>
    <col min="7199" max="7199" width="12.75" style="1579" bestFit="1" customWidth="1"/>
    <col min="7200" max="7424" width="11" style="1579"/>
    <col min="7425" max="7425" width="17" style="1579" customWidth="1"/>
    <col min="7426" max="7427" width="0" style="1579" hidden="1" customWidth="1"/>
    <col min="7428" max="7428" width="18.5" style="1579" customWidth="1"/>
    <col min="7429" max="7429" width="9.25" style="1579" customWidth="1"/>
    <col min="7430" max="7430" width="8.125" style="1579" bestFit="1" customWidth="1"/>
    <col min="7431" max="7431" width="23.875" style="1579" customWidth="1"/>
    <col min="7432" max="7432" width="10.75" style="1579" customWidth="1"/>
    <col min="7433" max="7433" width="7.125" style="1579" customWidth="1"/>
    <col min="7434" max="7434" width="5.75" style="1579" bestFit="1" customWidth="1"/>
    <col min="7435" max="7435" width="7" style="1579" customWidth="1"/>
    <col min="7436" max="7436" width="5.75" style="1579" bestFit="1" customWidth="1"/>
    <col min="7437" max="7437" width="0" style="1579" hidden="1" customWidth="1"/>
    <col min="7438" max="7438" width="15" style="1579" customWidth="1"/>
    <col min="7439" max="7440" width="11.875" style="1579" customWidth="1"/>
    <col min="7441" max="7444" width="15.375" style="1579" customWidth="1"/>
    <col min="7445" max="7445" width="0" style="1579" hidden="1" customWidth="1"/>
    <col min="7446" max="7446" width="12.375" style="1579" customWidth="1"/>
    <col min="7447" max="7447" width="7.125" style="1579" customWidth="1"/>
    <col min="7448" max="7448" width="8.25" style="1579" bestFit="1" customWidth="1"/>
    <col min="7449" max="7449" width="6.875" style="1579" customWidth="1"/>
    <col min="7450" max="7450" width="6.625" style="1579" customWidth="1"/>
    <col min="7451" max="7451" width="12.25" style="1579" customWidth="1"/>
    <col min="7452" max="7452" width="12.375" style="1579" customWidth="1"/>
    <col min="7453" max="7453" width="13.25" style="1579" customWidth="1"/>
    <col min="7454" max="7454" width="10.5" style="1579" bestFit="1" customWidth="1"/>
    <col min="7455" max="7455" width="12.75" style="1579" bestFit="1" customWidth="1"/>
    <col min="7456" max="7680" width="11" style="1579"/>
    <col min="7681" max="7681" width="17" style="1579" customWidth="1"/>
    <col min="7682" max="7683" width="0" style="1579" hidden="1" customWidth="1"/>
    <col min="7684" max="7684" width="18.5" style="1579" customWidth="1"/>
    <col min="7685" max="7685" width="9.25" style="1579" customWidth="1"/>
    <col min="7686" max="7686" width="8.125" style="1579" bestFit="1" customWidth="1"/>
    <col min="7687" max="7687" width="23.875" style="1579" customWidth="1"/>
    <col min="7688" max="7688" width="10.75" style="1579" customWidth="1"/>
    <col min="7689" max="7689" width="7.125" style="1579" customWidth="1"/>
    <col min="7690" max="7690" width="5.75" style="1579" bestFit="1" customWidth="1"/>
    <col min="7691" max="7691" width="7" style="1579" customWidth="1"/>
    <col min="7692" max="7692" width="5.75" style="1579" bestFit="1" customWidth="1"/>
    <col min="7693" max="7693" width="0" style="1579" hidden="1" customWidth="1"/>
    <col min="7694" max="7694" width="15" style="1579" customWidth="1"/>
    <col min="7695" max="7696" width="11.875" style="1579" customWidth="1"/>
    <col min="7697" max="7700" width="15.375" style="1579" customWidth="1"/>
    <col min="7701" max="7701" width="0" style="1579" hidden="1" customWidth="1"/>
    <col min="7702" max="7702" width="12.375" style="1579" customWidth="1"/>
    <col min="7703" max="7703" width="7.125" style="1579" customWidth="1"/>
    <col min="7704" max="7704" width="8.25" style="1579" bestFit="1" customWidth="1"/>
    <col min="7705" max="7705" width="6.875" style="1579" customWidth="1"/>
    <col min="7706" max="7706" width="6.625" style="1579" customWidth="1"/>
    <col min="7707" max="7707" width="12.25" style="1579" customWidth="1"/>
    <col min="7708" max="7708" width="12.375" style="1579" customWidth="1"/>
    <col min="7709" max="7709" width="13.25" style="1579" customWidth="1"/>
    <col min="7710" max="7710" width="10.5" style="1579" bestFit="1" customWidth="1"/>
    <col min="7711" max="7711" width="12.75" style="1579" bestFit="1" customWidth="1"/>
    <col min="7712" max="7936" width="11" style="1579"/>
    <col min="7937" max="7937" width="17" style="1579" customWidth="1"/>
    <col min="7938" max="7939" width="0" style="1579" hidden="1" customWidth="1"/>
    <col min="7940" max="7940" width="18.5" style="1579" customWidth="1"/>
    <col min="7941" max="7941" width="9.25" style="1579" customWidth="1"/>
    <col min="7942" max="7942" width="8.125" style="1579" bestFit="1" customWidth="1"/>
    <col min="7943" max="7943" width="23.875" style="1579" customWidth="1"/>
    <col min="7944" max="7944" width="10.75" style="1579" customWidth="1"/>
    <col min="7945" max="7945" width="7.125" style="1579" customWidth="1"/>
    <col min="7946" max="7946" width="5.75" style="1579" bestFit="1" customWidth="1"/>
    <col min="7947" max="7947" width="7" style="1579" customWidth="1"/>
    <col min="7948" max="7948" width="5.75" style="1579" bestFit="1" customWidth="1"/>
    <col min="7949" max="7949" width="0" style="1579" hidden="1" customWidth="1"/>
    <col min="7950" max="7950" width="15" style="1579" customWidth="1"/>
    <col min="7951" max="7952" width="11.875" style="1579" customWidth="1"/>
    <col min="7953" max="7956" width="15.375" style="1579" customWidth="1"/>
    <col min="7957" max="7957" width="0" style="1579" hidden="1" customWidth="1"/>
    <col min="7958" max="7958" width="12.375" style="1579" customWidth="1"/>
    <col min="7959" max="7959" width="7.125" style="1579" customWidth="1"/>
    <col min="7960" max="7960" width="8.25" style="1579" bestFit="1" customWidth="1"/>
    <col min="7961" max="7961" width="6.875" style="1579" customWidth="1"/>
    <col min="7962" max="7962" width="6.625" style="1579" customWidth="1"/>
    <col min="7963" max="7963" width="12.25" style="1579" customWidth="1"/>
    <col min="7964" max="7964" width="12.375" style="1579" customWidth="1"/>
    <col min="7965" max="7965" width="13.25" style="1579" customWidth="1"/>
    <col min="7966" max="7966" width="10.5" style="1579" bestFit="1" customWidth="1"/>
    <col min="7967" max="7967" width="12.75" style="1579" bestFit="1" customWidth="1"/>
    <col min="7968" max="8192" width="11" style="1579"/>
    <col min="8193" max="8193" width="17" style="1579" customWidth="1"/>
    <col min="8194" max="8195" width="0" style="1579" hidden="1" customWidth="1"/>
    <col min="8196" max="8196" width="18.5" style="1579" customWidth="1"/>
    <col min="8197" max="8197" width="9.25" style="1579" customWidth="1"/>
    <col min="8198" max="8198" width="8.125" style="1579" bestFit="1" customWidth="1"/>
    <col min="8199" max="8199" width="23.875" style="1579" customWidth="1"/>
    <col min="8200" max="8200" width="10.75" style="1579" customWidth="1"/>
    <col min="8201" max="8201" width="7.125" style="1579" customWidth="1"/>
    <col min="8202" max="8202" width="5.75" style="1579" bestFit="1" customWidth="1"/>
    <col min="8203" max="8203" width="7" style="1579" customWidth="1"/>
    <col min="8204" max="8204" width="5.75" style="1579" bestFit="1" customWidth="1"/>
    <col min="8205" max="8205" width="0" style="1579" hidden="1" customWidth="1"/>
    <col min="8206" max="8206" width="15" style="1579" customWidth="1"/>
    <col min="8207" max="8208" width="11.875" style="1579" customWidth="1"/>
    <col min="8209" max="8212" width="15.375" style="1579" customWidth="1"/>
    <col min="8213" max="8213" width="0" style="1579" hidden="1" customWidth="1"/>
    <col min="8214" max="8214" width="12.375" style="1579" customWidth="1"/>
    <col min="8215" max="8215" width="7.125" style="1579" customWidth="1"/>
    <col min="8216" max="8216" width="8.25" style="1579" bestFit="1" customWidth="1"/>
    <col min="8217" max="8217" width="6.875" style="1579" customWidth="1"/>
    <col min="8218" max="8218" width="6.625" style="1579" customWidth="1"/>
    <col min="8219" max="8219" width="12.25" style="1579" customWidth="1"/>
    <col min="8220" max="8220" width="12.375" style="1579" customWidth="1"/>
    <col min="8221" max="8221" width="13.25" style="1579" customWidth="1"/>
    <col min="8222" max="8222" width="10.5" style="1579" bestFit="1" customWidth="1"/>
    <col min="8223" max="8223" width="12.75" style="1579" bestFit="1" customWidth="1"/>
    <col min="8224" max="8448" width="11" style="1579"/>
    <col min="8449" max="8449" width="17" style="1579" customWidth="1"/>
    <col min="8450" max="8451" width="0" style="1579" hidden="1" customWidth="1"/>
    <col min="8452" max="8452" width="18.5" style="1579" customWidth="1"/>
    <col min="8453" max="8453" width="9.25" style="1579" customWidth="1"/>
    <col min="8454" max="8454" width="8.125" style="1579" bestFit="1" customWidth="1"/>
    <col min="8455" max="8455" width="23.875" style="1579" customWidth="1"/>
    <col min="8456" max="8456" width="10.75" style="1579" customWidth="1"/>
    <col min="8457" max="8457" width="7.125" style="1579" customWidth="1"/>
    <col min="8458" max="8458" width="5.75" style="1579" bestFit="1" customWidth="1"/>
    <col min="8459" max="8459" width="7" style="1579" customWidth="1"/>
    <col min="8460" max="8460" width="5.75" style="1579" bestFit="1" customWidth="1"/>
    <col min="8461" max="8461" width="0" style="1579" hidden="1" customWidth="1"/>
    <col min="8462" max="8462" width="15" style="1579" customWidth="1"/>
    <col min="8463" max="8464" width="11.875" style="1579" customWidth="1"/>
    <col min="8465" max="8468" width="15.375" style="1579" customWidth="1"/>
    <col min="8469" max="8469" width="0" style="1579" hidden="1" customWidth="1"/>
    <col min="8470" max="8470" width="12.375" style="1579" customWidth="1"/>
    <col min="8471" max="8471" width="7.125" style="1579" customWidth="1"/>
    <col min="8472" max="8472" width="8.25" style="1579" bestFit="1" customWidth="1"/>
    <col min="8473" max="8473" width="6.875" style="1579" customWidth="1"/>
    <col min="8474" max="8474" width="6.625" style="1579" customWidth="1"/>
    <col min="8475" max="8475" width="12.25" style="1579" customWidth="1"/>
    <col min="8476" max="8476" width="12.375" style="1579" customWidth="1"/>
    <col min="8477" max="8477" width="13.25" style="1579" customWidth="1"/>
    <col min="8478" max="8478" width="10.5" style="1579" bestFit="1" customWidth="1"/>
    <col min="8479" max="8479" width="12.75" style="1579" bestFit="1" customWidth="1"/>
    <col min="8480" max="8704" width="11" style="1579"/>
    <col min="8705" max="8705" width="17" style="1579" customWidth="1"/>
    <col min="8706" max="8707" width="0" style="1579" hidden="1" customWidth="1"/>
    <col min="8708" max="8708" width="18.5" style="1579" customWidth="1"/>
    <col min="8709" max="8709" width="9.25" style="1579" customWidth="1"/>
    <col min="8710" max="8710" width="8.125" style="1579" bestFit="1" customWidth="1"/>
    <col min="8711" max="8711" width="23.875" style="1579" customWidth="1"/>
    <col min="8712" max="8712" width="10.75" style="1579" customWidth="1"/>
    <col min="8713" max="8713" width="7.125" style="1579" customWidth="1"/>
    <col min="8714" max="8714" width="5.75" style="1579" bestFit="1" customWidth="1"/>
    <col min="8715" max="8715" width="7" style="1579" customWidth="1"/>
    <col min="8716" max="8716" width="5.75" style="1579" bestFit="1" customWidth="1"/>
    <col min="8717" max="8717" width="0" style="1579" hidden="1" customWidth="1"/>
    <col min="8718" max="8718" width="15" style="1579" customWidth="1"/>
    <col min="8719" max="8720" width="11.875" style="1579" customWidth="1"/>
    <col min="8721" max="8724" width="15.375" style="1579" customWidth="1"/>
    <col min="8725" max="8725" width="0" style="1579" hidden="1" customWidth="1"/>
    <col min="8726" max="8726" width="12.375" style="1579" customWidth="1"/>
    <col min="8727" max="8727" width="7.125" style="1579" customWidth="1"/>
    <col min="8728" max="8728" width="8.25" style="1579" bestFit="1" customWidth="1"/>
    <col min="8729" max="8729" width="6.875" style="1579" customWidth="1"/>
    <col min="8730" max="8730" width="6.625" style="1579" customWidth="1"/>
    <col min="8731" max="8731" width="12.25" style="1579" customWidth="1"/>
    <col min="8732" max="8732" width="12.375" style="1579" customWidth="1"/>
    <col min="8733" max="8733" width="13.25" style="1579" customWidth="1"/>
    <col min="8734" max="8734" width="10.5" style="1579" bestFit="1" customWidth="1"/>
    <col min="8735" max="8735" width="12.75" style="1579" bestFit="1" customWidth="1"/>
    <col min="8736" max="8960" width="11" style="1579"/>
    <col min="8961" max="8961" width="17" style="1579" customWidth="1"/>
    <col min="8962" max="8963" width="0" style="1579" hidden="1" customWidth="1"/>
    <col min="8964" max="8964" width="18.5" style="1579" customWidth="1"/>
    <col min="8965" max="8965" width="9.25" style="1579" customWidth="1"/>
    <col min="8966" max="8966" width="8.125" style="1579" bestFit="1" customWidth="1"/>
    <col min="8967" max="8967" width="23.875" style="1579" customWidth="1"/>
    <col min="8968" max="8968" width="10.75" style="1579" customWidth="1"/>
    <col min="8969" max="8969" width="7.125" style="1579" customWidth="1"/>
    <col min="8970" max="8970" width="5.75" style="1579" bestFit="1" customWidth="1"/>
    <col min="8971" max="8971" width="7" style="1579" customWidth="1"/>
    <col min="8972" max="8972" width="5.75" style="1579" bestFit="1" customWidth="1"/>
    <col min="8973" max="8973" width="0" style="1579" hidden="1" customWidth="1"/>
    <col min="8974" max="8974" width="15" style="1579" customWidth="1"/>
    <col min="8975" max="8976" width="11.875" style="1579" customWidth="1"/>
    <col min="8977" max="8980" width="15.375" style="1579" customWidth="1"/>
    <col min="8981" max="8981" width="0" style="1579" hidden="1" customWidth="1"/>
    <col min="8982" max="8982" width="12.375" style="1579" customWidth="1"/>
    <col min="8983" max="8983" width="7.125" style="1579" customWidth="1"/>
    <col min="8984" max="8984" width="8.25" style="1579" bestFit="1" customWidth="1"/>
    <col min="8985" max="8985" width="6.875" style="1579" customWidth="1"/>
    <col min="8986" max="8986" width="6.625" style="1579" customWidth="1"/>
    <col min="8987" max="8987" width="12.25" style="1579" customWidth="1"/>
    <col min="8988" max="8988" width="12.375" style="1579" customWidth="1"/>
    <col min="8989" max="8989" width="13.25" style="1579" customWidth="1"/>
    <col min="8990" max="8990" width="10.5" style="1579" bestFit="1" customWidth="1"/>
    <col min="8991" max="8991" width="12.75" style="1579" bestFit="1" customWidth="1"/>
    <col min="8992" max="9216" width="11" style="1579"/>
    <col min="9217" max="9217" width="17" style="1579" customWidth="1"/>
    <col min="9218" max="9219" width="0" style="1579" hidden="1" customWidth="1"/>
    <col min="9220" max="9220" width="18.5" style="1579" customWidth="1"/>
    <col min="9221" max="9221" width="9.25" style="1579" customWidth="1"/>
    <col min="9222" max="9222" width="8.125" style="1579" bestFit="1" customWidth="1"/>
    <col min="9223" max="9223" width="23.875" style="1579" customWidth="1"/>
    <col min="9224" max="9224" width="10.75" style="1579" customWidth="1"/>
    <col min="9225" max="9225" width="7.125" style="1579" customWidth="1"/>
    <col min="9226" max="9226" width="5.75" style="1579" bestFit="1" customWidth="1"/>
    <col min="9227" max="9227" width="7" style="1579" customWidth="1"/>
    <col min="9228" max="9228" width="5.75" style="1579" bestFit="1" customWidth="1"/>
    <col min="9229" max="9229" width="0" style="1579" hidden="1" customWidth="1"/>
    <col min="9230" max="9230" width="15" style="1579" customWidth="1"/>
    <col min="9231" max="9232" width="11.875" style="1579" customWidth="1"/>
    <col min="9233" max="9236" width="15.375" style="1579" customWidth="1"/>
    <col min="9237" max="9237" width="0" style="1579" hidden="1" customWidth="1"/>
    <col min="9238" max="9238" width="12.375" style="1579" customWidth="1"/>
    <col min="9239" max="9239" width="7.125" style="1579" customWidth="1"/>
    <col min="9240" max="9240" width="8.25" style="1579" bestFit="1" customWidth="1"/>
    <col min="9241" max="9241" width="6.875" style="1579" customWidth="1"/>
    <col min="9242" max="9242" width="6.625" style="1579" customWidth="1"/>
    <col min="9243" max="9243" width="12.25" style="1579" customWidth="1"/>
    <col min="9244" max="9244" width="12.375" style="1579" customWidth="1"/>
    <col min="9245" max="9245" width="13.25" style="1579" customWidth="1"/>
    <col min="9246" max="9246" width="10.5" style="1579" bestFit="1" customWidth="1"/>
    <col min="9247" max="9247" width="12.75" style="1579" bestFit="1" customWidth="1"/>
    <col min="9248" max="9472" width="11" style="1579"/>
    <col min="9473" max="9473" width="17" style="1579" customWidth="1"/>
    <col min="9474" max="9475" width="0" style="1579" hidden="1" customWidth="1"/>
    <col min="9476" max="9476" width="18.5" style="1579" customWidth="1"/>
    <col min="9477" max="9477" width="9.25" style="1579" customWidth="1"/>
    <col min="9478" max="9478" width="8.125" style="1579" bestFit="1" customWidth="1"/>
    <col min="9479" max="9479" width="23.875" style="1579" customWidth="1"/>
    <col min="9480" max="9480" width="10.75" style="1579" customWidth="1"/>
    <col min="9481" max="9481" width="7.125" style="1579" customWidth="1"/>
    <col min="9482" max="9482" width="5.75" style="1579" bestFit="1" customWidth="1"/>
    <col min="9483" max="9483" width="7" style="1579" customWidth="1"/>
    <col min="9484" max="9484" width="5.75" style="1579" bestFit="1" customWidth="1"/>
    <col min="9485" max="9485" width="0" style="1579" hidden="1" customWidth="1"/>
    <col min="9486" max="9486" width="15" style="1579" customWidth="1"/>
    <col min="9487" max="9488" width="11.875" style="1579" customWidth="1"/>
    <col min="9489" max="9492" width="15.375" style="1579" customWidth="1"/>
    <col min="9493" max="9493" width="0" style="1579" hidden="1" customWidth="1"/>
    <col min="9494" max="9494" width="12.375" style="1579" customWidth="1"/>
    <col min="9495" max="9495" width="7.125" style="1579" customWidth="1"/>
    <col min="9496" max="9496" width="8.25" style="1579" bestFit="1" customWidth="1"/>
    <col min="9497" max="9497" width="6.875" style="1579" customWidth="1"/>
    <col min="9498" max="9498" width="6.625" style="1579" customWidth="1"/>
    <col min="9499" max="9499" width="12.25" style="1579" customWidth="1"/>
    <col min="9500" max="9500" width="12.375" style="1579" customWidth="1"/>
    <col min="9501" max="9501" width="13.25" style="1579" customWidth="1"/>
    <col min="9502" max="9502" width="10.5" style="1579" bestFit="1" customWidth="1"/>
    <col min="9503" max="9503" width="12.75" style="1579" bestFit="1" customWidth="1"/>
    <col min="9504" max="9728" width="11" style="1579"/>
    <col min="9729" max="9729" width="17" style="1579" customWidth="1"/>
    <col min="9730" max="9731" width="0" style="1579" hidden="1" customWidth="1"/>
    <col min="9732" max="9732" width="18.5" style="1579" customWidth="1"/>
    <col min="9733" max="9733" width="9.25" style="1579" customWidth="1"/>
    <col min="9734" max="9734" width="8.125" style="1579" bestFit="1" customWidth="1"/>
    <col min="9735" max="9735" width="23.875" style="1579" customWidth="1"/>
    <col min="9736" max="9736" width="10.75" style="1579" customWidth="1"/>
    <col min="9737" max="9737" width="7.125" style="1579" customWidth="1"/>
    <col min="9738" max="9738" width="5.75" style="1579" bestFit="1" customWidth="1"/>
    <col min="9739" max="9739" width="7" style="1579" customWidth="1"/>
    <col min="9740" max="9740" width="5.75" style="1579" bestFit="1" customWidth="1"/>
    <col min="9741" max="9741" width="0" style="1579" hidden="1" customWidth="1"/>
    <col min="9742" max="9742" width="15" style="1579" customWidth="1"/>
    <col min="9743" max="9744" width="11.875" style="1579" customWidth="1"/>
    <col min="9745" max="9748" width="15.375" style="1579" customWidth="1"/>
    <col min="9749" max="9749" width="0" style="1579" hidden="1" customWidth="1"/>
    <col min="9750" max="9750" width="12.375" style="1579" customWidth="1"/>
    <col min="9751" max="9751" width="7.125" style="1579" customWidth="1"/>
    <col min="9752" max="9752" width="8.25" style="1579" bestFit="1" customWidth="1"/>
    <col min="9753" max="9753" width="6.875" style="1579" customWidth="1"/>
    <col min="9754" max="9754" width="6.625" style="1579" customWidth="1"/>
    <col min="9755" max="9755" width="12.25" style="1579" customWidth="1"/>
    <col min="9756" max="9756" width="12.375" style="1579" customWidth="1"/>
    <col min="9757" max="9757" width="13.25" style="1579" customWidth="1"/>
    <col min="9758" max="9758" width="10.5" style="1579" bestFit="1" customWidth="1"/>
    <col min="9759" max="9759" width="12.75" style="1579" bestFit="1" customWidth="1"/>
    <col min="9760" max="9984" width="11" style="1579"/>
    <col min="9985" max="9985" width="17" style="1579" customWidth="1"/>
    <col min="9986" max="9987" width="0" style="1579" hidden="1" customWidth="1"/>
    <col min="9988" max="9988" width="18.5" style="1579" customWidth="1"/>
    <col min="9989" max="9989" width="9.25" style="1579" customWidth="1"/>
    <col min="9990" max="9990" width="8.125" style="1579" bestFit="1" customWidth="1"/>
    <col min="9991" max="9991" width="23.875" style="1579" customWidth="1"/>
    <col min="9992" max="9992" width="10.75" style="1579" customWidth="1"/>
    <col min="9993" max="9993" width="7.125" style="1579" customWidth="1"/>
    <col min="9994" max="9994" width="5.75" style="1579" bestFit="1" customWidth="1"/>
    <col min="9995" max="9995" width="7" style="1579" customWidth="1"/>
    <col min="9996" max="9996" width="5.75" style="1579" bestFit="1" customWidth="1"/>
    <col min="9997" max="9997" width="0" style="1579" hidden="1" customWidth="1"/>
    <col min="9998" max="9998" width="15" style="1579" customWidth="1"/>
    <col min="9999" max="10000" width="11.875" style="1579" customWidth="1"/>
    <col min="10001" max="10004" width="15.375" style="1579" customWidth="1"/>
    <col min="10005" max="10005" width="0" style="1579" hidden="1" customWidth="1"/>
    <col min="10006" max="10006" width="12.375" style="1579" customWidth="1"/>
    <col min="10007" max="10007" width="7.125" style="1579" customWidth="1"/>
    <col min="10008" max="10008" width="8.25" style="1579" bestFit="1" customWidth="1"/>
    <col min="10009" max="10009" width="6.875" style="1579" customWidth="1"/>
    <col min="10010" max="10010" width="6.625" style="1579" customWidth="1"/>
    <col min="10011" max="10011" width="12.25" style="1579" customWidth="1"/>
    <col min="10012" max="10012" width="12.375" style="1579" customWidth="1"/>
    <col min="10013" max="10013" width="13.25" style="1579" customWidth="1"/>
    <col min="10014" max="10014" width="10.5" style="1579" bestFit="1" customWidth="1"/>
    <col min="10015" max="10015" width="12.75" style="1579" bestFit="1" customWidth="1"/>
    <col min="10016" max="10240" width="11" style="1579"/>
    <col min="10241" max="10241" width="17" style="1579" customWidth="1"/>
    <col min="10242" max="10243" width="0" style="1579" hidden="1" customWidth="1"/>
    <col min="10244" max="10244" width="18.5" style="1579" customWidth="1"/>
    <col min="10245" max="10245" width="9.25" style="1579" customWidth="1"/>
    <col min="10246" max="10246" width="8.125" style="1579" bestFit="1" customWidth="1"/>
    <col min="10247" max="10247" width="23.875" style="1579" customWidth="1"/>
    <col min="10248" max="10248" width="10.75" style="1579" customWidth="1"/>
    <col min="10249" max="10249" width="7.125" style="1579" customWidth="1"/>
    <col min="10250" max="10250" width="5.75" style="1579" bestFit="1" customWidth="1"/>
    <col min="10251" max="10251" width="7" style="1579" customWidth="1"/>
    <col min="10252" max="10252" width="5.75" style="1579" bestFit="1" customWidth="1"/>
    <col min="10253" max="10253" width="0" style="1579" hidden="1" customWidth="1"/>
    <col min="10254" max="10254" width="15" style="1579" customWidth="1"/>
    <col min="10255" max="10256" width="11.875" style="1579" customWidth="1"/>
    <col min="10257" max="10260" width="15.375" style="1579" customWidth="1"/>
    <col min="10261" max="10261" width="0" style="1579" hidden="1" customWidth="1"/>
    <col min="10262" max="10262" width="12.375" style="1579" customWidth="1"/>
    <col min="10263" max="10263" width="7.125" style="1579" customWidth="1"/>
    <col min="10264" max="10264" width="8.25" style="1579" bestFit="1" customWidth="1"/>
    <col min="10265" max="10265" width="6.875" style="1579" customWidth="1"/>
    <col min="10266" max="10266" width="6.625" style="1579" customWidth="1"/>
    <col min="10267" max="10267" width="12.25" style="1579" customWidth="1"/>
    <col min="10268" max="10268" width="12.375" style="1579" customWidth="1"/>
    <col min="10269" max="10269" width="13.25" style="1579" customWidth="1"/>
    <col min="10270" max="10270" width="10.5" style="1579" bestFit="1" customWidth="1"/>
    <col min="10271" max="10271" width="12.75" style="1579" bestFit="1" customWidth="1"/>
    <col min="10272" max="10496" width="11" style="1579"/>
    <col min="10497" max="10497" width="17" style="1579" customWidth="1"/>
    <col min="10498" max="10499" width="0" style="1579" hidden="1" customWidth="1"/>
    <col min="10500" max="10500" width="18.5" style="1579" customWidth="1"/>
    <col min="10501" max="10501" width="9.25" style="1579" customWidth="1"/>
    <col min="10502" max="10502" width="8.125" style="1579" bestFit="1" customWidth="1"/>
    <col min="10503" max="10503" width="23.875" style="1579" customWidth="1"/>
    <col min="10504" max="10504" width="10.75" style="1579" customWidth="1"/>
    <col min="10505" max="10505" width="7.125" style="1579" customWidth="1"/>
    <col min="10506" max="10506" width="5.75" style="1579" bestFit="1" customWidth="1"/>
    <col min="10507" max="10507" width="7" style="1579" customWidth="1"/>
    <col min="10508" max="10508" width="5.75" style="1579" bestFit="1" customWidth="1"/>
    <col min="10509" max="10509" width="0" style="1579" hidden="1" customWidth="1"/>
    <col min="10510" max="10510" width="15" style="1579" customWidth="1"/>
    <col min="10511" max="10512" width="11.875" style="1579" customWidth="1"/>
    <col min="10513" max="10516" width="15.375" style="1579" customWidth="1"/>
    <col min="10517" max="10517" width="0" style="1579" hidden="1" customWidth="1"/>
    <col min="10518" max="10518" width="12.375" style="1579" customWidth="1"/>
    <col min="10519" max="10519" width="7.125" style="1579" customWidth="1"/>
    <col min="10520" max="10520" width="8.25" style="1579" bestFit="1" customWidth="1"/>
    <col min="10521" max="10521" width="6.875" style="1579" customWidth="1"/>
    <col min="10522" max="10522" width="6.625" style="1579" customWidth="1"/>
    <col min="10523" max="10523" width="12.25" style="1579" customWidth="1"/>
    <col min="10524" max="10524" width="12.375" style="1579" customWidth="1"/>
    <col min="10525" max="10525" width="13.25" style="1579" customWidth="1"/>
    <col min="10526" max="10526" width="10.5" style="1579" bestFit="1" customWidth="1"/>
    <col min="10527" max="10527" width="12.75" style="1579" bestFit="1" customWidth="1"/>
    <col min="10528" max="10752" width="11" style="1579"/>
    <col min="10753" max="10753" width="17" style="1579" customWidth="1"/>
    <col min="10754" max="10755" width="0" style="1579" hidden="1" customWidth="1"/>
    <col min="10756" max="10756" width="18.5" style="1579" customWidth="1"/>
    <col min="10757" max="10757" width="9.25" style="1579" customWidth="1"/>
    <col min="10758" max="10758" width="8.125" style="1579" bestFit="1" customWidth="1"/>
    <col min="10759" max="10759" width="23.875" style="1579" customWidth="1"/>
    <col min="10760" max="10760" width="10.75" style="1579" customWidth="1"/>
    <col min="10761" max="10761" width="7.125" style="1579" customWidth="1"/>
    <col min="10762" max="10762" width="5.75" style="1579" bestFit="1" customWidth="1"/>
    <col min="10763" max="10763" width="7" style="1579" customWidth="1"/>
    <col min="10764" max="10764" width="5.75" style="1579" bestFit="1" customWidth="1"/>
    <col min="10765" max="10765" width="0" style="1579" hidden="1" customWidth="1"/>
    <col min="10766" max="10766" width="15" style="1579" customWidth="1"/>
    <col min="10767" max="10768" width="11.875" style="1579" customWidth="1"/>
    <col min="10769" max="10772" width="15.375" style="1579" customWidth="1"/>
    <col min="10773" max="10773" width="0" style="1579" hidden="1" customWidth="1"/>
    <col min="10774" max="10774" width="12.375" style="1579" customWidth="1"/>
    <col min="10775" max="10775" width="7.125" style="1579" customWidth="1"/>
    <col min="10776" max="10776" width="8.25" style="1579" bestFit="1" customWidth="1"/>
    <col min="10777" max="10777" width="6.875" style="1579" customWidth="1"/>
    <col min="10778" max="10778" width="6.625" style="1579" customWidth="1"/>
    <col min="10779" max="10779" width="12.25" style="1579" customWidth="1"/>
    <col min="10780" max="10780" width="12.375" style="1579" customWidth="1"/>
    <col min="10781" max="10781" width="13.25" style="1579" customWidth="1"/>
    <col min="10782" max="10782" width="10.5" style="1579" bestFit="1" customWidth="1"/>
    <col min="10783" max="10783" width="12.75" style="1579" bestFit="1" customWidth="1"/>
    <col min="10784" max="11008" width="11" style="1579"/>
    <col min="11009" max="11009" width="17" style="1579" customWidth="1"/>
    <col min="11010" max="11011" width="0" style="1579" hidden="1" customWidth="1"/>
    <col min="11012" max="11012" width="18.5" style="1579" customWidth="1"/>
    <col min="11013" max="11013" width="9.25" style="1579" customWidth="1"/>
    <col min="11014" max="11014" width="8.125" style="1579" bestFit="1" customWidth="1"/>
    <col min="11015" max="11015" width="23.875" style="1579" customWidth="1"/>
    <col min="11016" max="11016" width="10.75" style="1579" customWidth="1"/>
    <col min="11017" max="11017" width="7.125" style="1579" customWidth="1"/>
    <col min="11018" max="11018" width="5.75" style="1579" bestFit="1" customWidth="1"/>
    <col min="11019" max="11019" width="7" style="1579" customWidth="1"/>
    <col min="11020" max="11020" width="5.75" style="1579" bestFit="1" customWidth="1"/>
    <col min="11021" max="11021" width="0" style="1579" hidden="1" customWidth="1"/>
    <col min="11022" max="11022" width="15" style="1579" customWidth="1"/>
    <col min="11023" max="11024" width="11.875" style="1579" customWidth="1"/>
    <col min="11025" max="11028" width="15.375" style="1579" customWidth="1"/>
    <col min="11029" max="11029" width="0" style="1579" hidden="1" customWidth="1"/>
    <col min="11030" max="11030" width="12.375" style="1579" customWidth="1"/>
    <col min="11031" max="11031" width="7.125" style="1579" customWidth="1"/>
    <col min="11032" max="11032" width="8.25" style="1579" bestFit="1" customWidth="1"/>
    <col min="11033" max="11033" width="6.875" style="1579" customWidth="1"/>
    <col min="11034" max="11034" width="6.625" style="1579" customWidth="1"/>
    <col min="11035" max="11035" width="12.25" style="1579" customWidth="1"/>
    <col min="11036" max="11036" width="12.375" style="1579" customWidth="1"/>
    <col min="11037" max="11037" width="13.25" style="1579" customWidth="1"/>
    <col min="11038" max="11038" width="10.5" style="1579" bestFit="1" customWidth="1"/>
    <col min="11039" max="11039" width="12.75" style="1579" bestFit="1" customWidth="1"/>
    <col min="11040" max="11264" width="11" style="1579"/>
    <col min="11265" max="11265" width="17" style="1579" customWidth="1"/>
    <col min="11266" max="11267" width="0" style="1579" hidden="1" customWidth="1"/>
    <col min="11268" max="11268" width="18.5" style="1579" customWidth="1"/>
    <col min="11269" max="11269" width="9.25" style="1579" customWidth="1"/>
    <col min="11270" max="11270" width="8.125" style="1579" bestFit="1" customWidth="1"/>
    <col min="11271" max="11271" width="23.875" style="1579" customWidth="1"/>
    <col min="11272" max="11272" width="10.75" style="1579" customWidth="1"/>
    <col min="11273" max="11273" width="7.125" style="1579" customWidth="1"/>
    <col min="11274" max="11274" width="5.75" style="1579" bestFit="1" customWidth="1"/>
    <col min="11275" max="11275" width="7" style="1579" customWidth="1"/>
    <col min="11276" max="11276" width="5.75" style="1579" bestFit="1" customWidth="1"/>
    <col min="11277" max="11277" width="0" style="1579" hidden="1" customWidth="1"/>
    <col min="11278" max="11278" width="15" style="1579" customWidth="1"/>
    <col min="11279" max="11280" width="11.875" style="1579" customWidth="1"/>
    <col min="11281" max="11284" width="15.375" style="1579" customWidth="1"/>
    <col min="11285" max="11285" width="0" style="1579" hidden="1" customWidth="1"/>
    <col min="11286" max="11286" width="12.375" style="1579" customWidth="1"/>
    <col min="11287" max="11287" width="7.125" style="1579" customWidth="1"/>
    <col min="11288" max="11288" width="8.25" style="1579" bestFit="1" customWidth="1"/>
    <col min="11289" max="11289" width="6.875" style="1579" customWidth="1"/>
    <col min="11290" max="11290" width="6.625" style="1579" customWidth="1"/>
    <col min="11291" max="11291" width="12.25" style="1579" customWidth="1"/>
    <col min="11292" max="11292" width="12.375" style="1579" customWidth="1"/>
    <col min="11293" max="11293" width="13.25" style="1579" customWidth="1"/>
    <col min="11294" max="11294" width="10.5" style="1579" bestFit="1" customWidth="1"/>
    <col min="11295" max="11295" width="12.75" style="1579" bestFit="1" customWidth="1"/>
    <col min="11296" max="11520" width="11" style="1579"/>
    <col min="11521" max="11521" width="17" style="1579" customWidth="1"/>
    <col min="11522" max="11523" width="0" style="1579" hidden="1" customWidth="1"/>
    <col min="11524" max="11524" width="18.5" style="1579" customWidth="1"/>
    <col min="11525" max="11525" width="9.25" style="1579" customWidth="1"/>
    <col min="11526" max="11526" width="8.125" style="1579" bestFit="1" customWidth="1"/>
    <col min="11527" max="11527" width="23.875" style="1579" customWidth="1"/>
    <col min="11528" max="11528" width="10.75" style="1579" customWidth="1"/>
    <col min="11529" max="11529" width="7.125" style="1579" customWidth="1"/>
    <col min="11530" max="11530" width="5.75" style="1579" bestFit="1" customWidth="1"/>
    <col min="11531" max="11531" width="7" style="1579" customWidth="1"/>
    <col min="11532" max="11532" width="5.75" style="1579" bestFit="1" customWidth="1"/>
    <col min="11533" max="11533" width="0" style="1579" hidden="1" customWidth="1"/>
    <col min="11534" max="11534" width="15" style="1579" customWidth="1"/>
    <col min="11535" max="11536" width="11.875" style="1579" customWidth="1"/>
    <col min="11537" max="11540" width="15.375" style="1579" customWidth="1"/>
    <col min="11541" max="11541" width="0" style="1579" hidden="1" customWidth="1"/>
    <col min="11542" max="11542" width="12.375" style="1579" customWidth="1"/>
    <col min="11543" max="11543" width="7.125" style="1579" customWidth="1"/>
    <col min="11544" max="11544" width="8.25" style="1579" bestFit="1" customWidth="1"/>
    <col min="11545" max="11545" width="6.875" style="1579" customWidth="1"/>
    <col min="11546" max="11546" width="6.625" style="1579" customWidth="1"/>
    <col min="11547" max="11547" width="12.25" style="1579" customWidth="1"/>
    <col min="11548" max="11548" width="12.375" style="1579" customWidth="1"/>
    <col min="11549" max="11549" width="13.25" style="1579" customWidth="1"/>
    <col min="11550" max="11550" width="10.5" style="1579" bestFit="1" customWidth="1"/>
    <col min="11551" max="11551" width="12.75" style="1579" bestFit="1" customWidth="1"/>
    <col min="11552" max="11776" width="11" style="1579"/>
    <col min="11777" max="11777" width="17" style="1579" customWidth="1"/>
    <col min="11778" max="11779" width="0" style="1579" hidden="1" customWidth="1"/>
    <col min="11780" max="11780" width="18.5" style="1579" customWidth="1"/>
    <col min="11781" max="11781" width="9.25" style="1579" customWidth="1"/>
    <col min="11782" max="11782" width="8.125" style="1579" bestFit="1" customWidth="1"/>
    <col min="11783" max="11783" width="23.875" style="1579" customWidth="1"/>
    <col min="11784" max="11784" width="10.75" style="1579" customWidth="1"/>
    <col min="11785" max="11785" width="7.125" style="1579" customWidth="1"/>
    <col min="11786" max="11786" width="5.75" style="1579" bestFit="1" customWidth="1"/>
    <col min="11787" max="11787" width="7" style="1579" customWidth="1"/>
    <col min="11788" max="11788" width="5.75" style="1579" bestFit="1" customWidth="1"/>
    <col min="11789" max="11789" width="0" style="1579" hidden="1" customWidth="1"/>
    <col min="11790" max="11790" width="15" style="1579" customWidth="1"/>
    <col min="11791" max="11792" width="11.875" style="1579" customWidth="1"/>
    <col min="11793" max="11796" width="15.375" style="1579" customWidth="1"/>
    <col min="11797" max="11797" width="0" style="1579" hidden="1" customWidth="1"/>
    <col min="11798" max="11798" width="12.375" style="1579" customWidth="1"/>
    <col min="11799" max="11799" width="7.125" style="1579" customWidth="1"/>
    <col min="11800" max="11800" width="8.25" style="1579" bestFit="1" customWidth="1"/>
    <col min="11801" max="11801" width="6.875" style="1579" customWidth="1"/>
    <col min="11802" max="11802" width="6.625" style="1579" customWidth="1"/>
    <col min="11803" max="11803" width="12.25" style="1579" customWidth="1"/>
    <col min="11804" max="11804" width="12.375" style="1579" customWidth="1"/>
    <col min="11805" max="11805" width="13.25" style="1579" customWidth="1"/>
    <col min="11806" max="11806" width="10.5" style="1579" bestFit="1" customWidth="1"/>
    <col min="11807" max="11807" width="12.75" style="1579" bestFit="1" customWidth="1"/>
    <col min="11808" max="12032" width="11" style="1579"/>
    <col min="12033" max="12033" width="17" style="1579" customWidth="1"/>
    <col min="12034" max="12035" width="0" style="1579" hidden="1" customWidth="1"/>
    <col min="12036" max="12036" width="18.5" style="1579" customWidth="1"/>
    <col min="12037" max="12037" width="9.25" style="1579" customWidth="1"/>
    <col min="12038" max="12038" width="8.125" style="1579" bestFit="1" customWidth="1"/>
    <col min="12039" max="12039" width="23.875" style="1579" customWidth="1"/>
    <col min="12040" max="12040" width="10.75" style="1579" customWidth="1"/>
    <col min="12041" max="12041" width="7.125" style="1579" customWidth="1"/>
    <col min="12042" max="12042" width="5.75" style="1579" bestFit="1" customWidth="1"/>
    <col min="12043" max="12043" width="7" style="1579" customWidth="1"/>
    <col min="12044" max="12044" width="5.75" style="1579" bestFit="1" customWidth="1"/>
    <col min="12045" max="12045" width="0" style="1579" hidden="1" customWidth="1"/>
    <col min="12046" max="12046" width="15" style="1579" customWidth="1"/>
    <col min="12047" max="12048" width="11.875" style="1579" customWidth="1"/>
    <col min="12049" max="12052" width="15.375" style="1579" customWidth="1"/>
    <col min="12053" max="12053" width="0" style="1579" hidden="1" customWidth="1"/>
    <col min="12054" max="12054" width="12.375" style="1579" customWidth="1"/>
    <col min="12055" max="12055" width="7.125" style="1579" customWidth="1"/>
    <col min="12056" max="12056" width="8.25" style="1579" bestFit="1" customWidth="1"/>
    <col min="12057" max="12057" width="6.875" style="1579" customWidth="1"/>
    <col min="12058" max="12058" width="6.625" style="1579" customWidth="1"/>
    <col min="12059" max="12059" width="12.25" style="1579" customWidth="1"/>
    <col min="12060" max="12060" width="12.375" style="1579" customWidth="1"/>
    <col min="12061" max="12061" width="13.25" style="1579" customWidth="1"/>
    <col min="12062" max="12062" width="10.5" style="1579" bestFit="1" customWidth="1"/>
    <col min="12063" max="12063" width="12.75" style="1579" bestFit="1" customWidth="1"/>
    <col min="12064" max="12288" width="11" style="1579"/>
    <col min="12289" max="12289" width="17" style="1579" customWidth="1"/>
    <col min="12290" max="12291" width="0" style="1579" hidden="1" customWidth="1"/>
    <col min="12292" max="12292" width="18.5" style="1579" customWidth="1"/>
    <col min="12293" max="12293" width="9.25" style="1579" customWidth="1"/>
    <col min="12294" max="12294" width="8.125" style="1579" bestFit="1" customWidth="1"/>
    <col min="12295" max="12295" width="23.875" style="1579" customWidth="1"/>
    <col min="12296" max="12296" width="10.75" style="1579" customWidth="1"/>
    <col min="12297" max="12297" width="7.125" style="1579" customWidth="1"/>
    <col min="12298" max="12298" width="5.75" style="1579" bestFit="1" customWidth="1"/>
    <col min="12299" max="12299" width="7" style="1579" customWidth="1"/>
    <col min="12300" max="12300" width="5.75" style="1579" bestFit="1" customWidth="1"/>
    <col min="12301" max="12301" width="0" style="1579" hidden="1" customWidth="1"/>
    <col min="12302" max="12302" width="15" style="1579" customWidth="1"/>
    <col min="12303" max="12304" width="11.875" style="1579" customWidth="1"/>
    <col min="12305" max="12308" width="15.375" style="1579" customWidth="1"/>
    <col min="12309" max="12309" width="0" style="1579" hidden="1" customWidth="1"/>
    <col min="12310" max="12310" width="12.375" style="1579" customWidth="1"/>
    <col min="12311" max="12311" width="7.125" style="1579" customWidth="1"/>
    <col min="12312" max="12312" width="8.25" style="1579" bestFit="1" customWidth="1"/>
    <col min="12313" max="12313" width="6.875" style="1579" customWidth="1"/>
    <col min="12314" max="12314" width="6.625" style="1579" customWidth="1"/>
    <col min="12315" max="12315" width="12.25" style="1579" customWidth="1"/>
    <col min="12316" max="12316" width="12.375" style="1579" customWidth="1"/>
    <col min="12317" max="12317" width="13.25" style="1579" customWidth="1"/>
    <col min="12318" max="12318" width="10.5" style="1579" bestFit="1" customWidth="1"/>
    <col min="12319" max="12319" width="12.75" style="1579" bestFit="1" customWidth="1"/>
    <col min="12320" max="12544" width="11" style="1579"/>
    <col min="12545" max="12545" width="17" style="1579" customWidth="1"/>
    <col min="12546" max="12547" width="0" style="1579" hidden="1" customWidth="1"/>
    <col min="12548" max="12548" width="18.5" style="1579" customWidth="1"/>
    <col min="12549" max="12549" width="9.25" style="1579" customWidth="1"/>
    <col min="12550" max="12550" width="8.125" style="1579" bestFit="1" customWidth="1"/>
    <col min="12551" max="12551" width="23.875" style="1579" customWidth="1"/>
    <col min="12552" max="12552" width="10.75" style="1579" customWidth="1"/>
    <col min="12553" max="12553" width="7.125" style="1579" customWidth="1"/>
    <col min="12554" max="12554" width="5.75" style="1579" bestFit="1" customWidth="1"/>
    <col min="12555" max="12555" width="7" style="1579" customWidth="1"/>
    <col min="12556" max="12556" width="5.75" style="1579" bestFit="1" customWidth="1"/>
    <col min="12557" max="12557" width="0" style="1579" hidden="1" customWidth="1"/>
    <col min="12558" max="12558" width="15" style="1579" customWidth="1"/>
    <col min="12559" max="12560" width="11.875" style="1579" customWidth="1"/>
    <col min="12561" max="12564" width="15.375" style="1579" customWidth="1"/>
    <col min="12565" max="12565" width="0" style="1579" hidden="1" customWidth="1"/>
    <col min="12566" max="12566" width="12.375" style="1579" customWidth="1"/>
    <col min="12567" max="12567" width="7.125" style="1579" customWidth="1"/>
    <col min="12568" max="12568" width="8.25" style="1579" bestFit="1" customWidth="1"/>
    <col min="12569" max="12569" width="6.875" style="1579" customWidth="1"/>
    <col min="12570" max="12570" width="6.625" style="1579" customWidth="1"/>
    <col min="12571" max="12571" width="12.25" style="1579" customWidth="1"/>
    <col min="12572" max="12572" width="12.375" style="1579" customWidth="1"/>
    <col min="12573" max="12573" width="13.25" style="1579" customWidth="1"/>
    <col min="12574" max="12574" width="10.5" style="1579" bestFit="1" customWidth="1"/>
    <col min="12575" max="12575" width="12.75" style="1579" bestFit="1" customWidth="1"/>
    <col min="12576" max="12800" width="11" style="1579"/>
    <col min="12801" max="12801" width="17" style="1579" customWidth="1"/>
    <col min="12802" max="12803" width="0" style="1579" hidden="1" customWidth="1"/>
    <col min="12804" max="12804" width="18.5" style="1579" customWidth="1"/>
    <col min="12805" max="12805" width="9.25" style="1579" customWidth="1"/>
    <col min="12806" max="12806" width="8.125" style="1579" bestFit="1" customWidth="1"/>
    <col min="12807" max="12807" width="23.875" style="1579" customWidth="1"/>
    <col min="12808" max="12808" width="10.75" style="1579" customWidth="1"/>
    <col min="12809" max="12809" width="7.125" style="1579" customWidth="1"/>
    <col min="12810" max="12810" width="5.75" style="1579" bestFit="1" customWidth="1"/>
    <col min="12811" max="12811" width="7" style="1579" customWidth="1"/>
    <col min="12812" max="12812" width="5.75" style="1579" bestFit="1" customWidth="1"/>
    <col min="12813" max="12813" width="0" style="1579" hidden="1" customWidth="1"/>
    <col min="12814" max="12814" width="15" style="1579" customWidth="1"/>
    <col min="12815" max="12816" width="11.875" style="1579" customWidth="1"/>
    <col min="12817" max="12820" width="15.375" style="1579" customWidth="1"/>
    <col min="12821" max="12821" width="0" style="1579" hidden="1" customWidth="1"/>
    <col min="12822" max="12822" width="12.375" style="1579" customWidth="1"/>
    <col min="12823" max="12823" width="7.125" style="1579" customWidth="1"/>
    <col min="12824" max="12824" width="8.25" style="1579" bestFit="1" customWidth="1"/>
    <col min="12825" max="12825" width="6.875" style="1579" customWidth="1"/>
    <col min="12826" max="12826" width="6.625" style="1579" customWidth="1"/>
    <col min="12827" max="12827" width="12.25" style="1579" customWidth="1"/>
    <col min="12828" max="12828" width="12.375" style="1579" customWidth="1"/>
    <col min="12829" max="12829" width="13.25" style="1579" customWidth="1"/>
    <col min="12830" max="12830" width="10.5" style="1579" bestFit="1" customWidth="1"/>
    <col min="12831" max="12831" width="12.75" style="1579" bestFit="1" customWidth="1"/>
    <col min="12832" max="13056" width="11" style="1579"/>
    <col min="13057" max="13057" width="17" style="1579" customWidth="1"/>
    <col min="13058" max="13059" width="0" style="1579" hidden="1" customWidth="1"/>
    <col min="13060" max="13060" width="18.5" style="1579" customWidth="1"/>
    <col min="13061" max="13061" width="9.25" style="1579" customWidth="1"/>
    <col min="13062" max="13062" width="8.125" style="1579" bestFit="1" customWidth="1"/>
    <col min="13063" max="13063" width="23.875" style="1579" customWidth="1"/>
    <col min="13064" max="13064" width="10.75" style="1579" customWidth="1"/>
    <col min="13065" max="13065" width="7.125" style="1579" customWidth="1"/>
    <col min="13066" max="13066" width="5.75" style="1579" bestFit="1" customWidth="1"/>
    <col min="13067" max="13067" width="7" style="1579" customWidth="1"/>
    <col min="13068" max="13068" width="5.75" style="1579" bestFit="1" customWidth="1"/>
    <col min="13069" max="13069" width="0" style="1579" hidden="1" customWidth="1"/>
    <col min="13070" max="13070" width="15" style="1579" customWidth="1"/>
    <col min="13071" max="13072" width="11.875" style="1579" customWidth="1"/>
    <col min="13073" max="13076" width="15.375" style="1579" customWidth="1"/>
    <col min="13077" max="13077" width="0" style="1579" hidden="1" customWidth="1"/>
    <col min="13078" max="13078" width="12.375" style="1579" customWidth="1"/>
    <col min="13079" max="13079" width="7.125" style="1579" customWidth="1"/>
    <col min="13080" max="13080" width="8.25" style="1579" bestFit="1" customWidth="1"/>
    <col min="13081" max="13081" width="6.875" style="1579" customWidth="1"/>
    <col min="13082" max="13082" width="6.625" style="1579" customWidth="1"/>
    <col min="13083" max="13083" width="12.25" style="1579" customWidth="1"/>
    <col min="13084" max="13084" width="12.375" style="1579" customWidth="1"/>
    <col min="13085" max="13085" width="13.25" style="1579" customWidth="1"/>
    <col min="13086" max="13086" width="10.5" style="1579" bestFit="1" customWidth="1"/>
    <col min="13087" max="13087" width="12.75" style="1579" bestFit="1" customWidth="1"/>
    <col min="13088" max="13312" width="11" style="1579"/>
    <col min="13313" max="13313" width="17" style="1579" customWidth="1"/>
    <col min="13314" max="13315" width="0" style="1579" hidden="1" customWidth="1"/>
    <col min="13316" max="13316" width="18.5" style="1579" customWidth="1"/>
    <col min="13317" max="13317" width="9.25" style="1579" customWidth="1"/>
    <col min="13318" max="13318" width="8.125" style="1579" bestFit="1" customWidth="1"/>
    <col min="13319" max="13319" width="23.875" style="1579" customWidth="1"/>
    <col min="13320" max="13320" width="10.75" style="1579" customWidth="1"/>
    <col min="13321" max="13321" width="7.125" style="1579" customWidth="1"/>
    <col min="13322" max="13322" width="5.75" style="1579" bestFit="1" customWidth="1"/>
    <col min="13323" max="13323" width="7" style="1579" customWidth="1"/>
    <col min="13324" max="13324" width="5.75" style="1579" bestFit="1" customWidth="1"/>
    <col min="13325" max="13325" width="0" style="1579" hidden="1" customWidth="1"/>
    <col min="13326" max="13326" width="15" style="1579" customWidth="1"/>
    <col min="13327" max="13328" width="11.875" style="1579" customWidth="1"/>
    <col min="13329" max="13332" width="15.375" style="1579" customWidth="1"/>
    <col min="13333" max="13333" width="0" style="1579" hidden="1" customWidth="1"/>
    <col min="13334" max="13334" width="12.375" style="1579" customWidth="1"/>
    <col min="13335" max="13335" width="7.125" style="1579" customWidth="1"/>
    <col min="13336" max="13336" width="8.25" style="1579" bestFit="1" customWidth="1"/>
    <col min="13337" max="13337" width="6.875" style="1579" customWidth="1"/>
    <col min="13338" max="13338" width="6.625" style="1579" customWidth="1"/>
    <col min="13339" max="13339" width="12.25" style="1579" customWidth="1"/>
    <col min="13340" max="13340" width="12.375" style="1579" customWidth="1"/>
    <col min="13341" max="13341" width="13.25" style="1579" customWidth="1"/>
    <col min="13342" max="13342" width="10.5" style="1579" bestFit="1" customWidth="1"/>
    <col min="13343" max="13343" width="12.75" style="1579" bestFit="1" customWidth="1"/>
    <col min="13344" max="13568" width="11" style="1579"/>
    <col min="13569" max="13569" width="17" style="1579" customWidth="1"/>
    <col min="13570" max="13571" width="0" style="1579" hidden="1" customWidth="1"/>
    <col min="13572" max="13572" width="18.5" style="1579" customWidth="1"/>
    <col min="13573" max="13573" width="9.25" style="1579" customWidth="1"/>
    <col min="13574" max="13574" width="8.125" style="1579" bestFit="1" customWidth="1"/>
    <col min="13575" max="13575" width="23.875" style="1579" customWidth="1"/>
    <col min="13576" max="13576" width="10.75" style="1579" customWidth="1"/>
    <col min="13577" max="13577" width="7.125" style="1579" customWidth="1"/>
    <col min="13578" max="13578" width="5.75" style="1579" bestFit="1" customWidth="1"/>
    <col min="13579" max="13579" width="7" style="1579" customWidth="1"/>
    <col min="13580" max="13580" width="5.75" style="1579" bestFit="1" customWidth="1"/>
    <col min="13581" max="13581" width="0" style="1579" hidden="1" customWidth="1"/>
    <col min="13582" max="13582" width="15" style="1579" customWidth="1"/>
    <col min="13583" max="13584" width="11.875" style="1579" customWidth="1"/>
    <col min="13585" max="13588" width="15.375" style="1579" customWidth="1"/>
    <col min="13589" max="13589" width="0" style="1579" hidden="1" customWidth="1"/>
    <col min="13590" max="13590" width="12.375" style="1579" customWidth="1"/>
    <col min="13591" max="13591" width="7.125" style="1579" customWidth="1"/>
    <col min="13592" max="13592" width="8.25" style="1579" bestFit="1" customWidth="1"/>
    <col min="13593" max="13593" width="6.875" style="1579" customWidth="1"/>
    <col min="13594" max="13594" width="6.625" style="1579" customWidth="1"/>
    <col min="13595" max="13595" width="12.25" style="1579" customWidth="1"/>
    <col min="13596" max="13596" width="12.375" style="1579" customWidth="1"/>
    <col min="13597" max="13597" width="13.25" style="1579" customWidth="1"/>
    <col min="13598" max="13598" width="10.5" style="1579" bestFit="1" customWidth="1"/>
    <col min="13599" max="13599" width="12.75" style="1579" bestFit="1" customWidth="1"/>
    <col min="13600" max="13824" width="11" style="1579"/>
    <col min="13825" max="13825" width="17" style="1579" customWidth="1"/>
    <col min="13826" max="13827" width="0" style="1579" hidden="1" customWidth="1"/>
    <col min="13828" max="13828" width="18.5" style="1579" customWidth="1"/>
    <col min="13829" max="13829" width="9.25" style="1579" customWidth="1"/>
    <col min="13830" max="13830" width="8.125" style="1579" bestFit="1" customWidth="1"/>
    <col min="13831" max="13831" width="23.875" style="1579" customWidth="1"/>
    <col min="13832" max="13832" width="10.75" style="1579" customWidth="1"/>
    <col min="13833" max="13833" width="7.125" style="1579" customWidth="1"/>
    <col min="13834" max="13834" width="5.75" style="1579" bestFit="1" customWidth="1"/>
    <col min="13835" max="13835" width="7" style="1579" customWidth="1"/>
    <col min="13836" max="13836" width="5.75" style="1579" bestFit="1" customWidth="1"/>
    <col min="13837" max="13837" width="0" style="1579" hidden="1" customWidth="1"/>
    <col min="13838" max="13838" width="15" style="1579" customWidth="1"/>
    <col min="13839" max="13840" width="11.875" style="1579" customWidth="1"/>
    <col min="13841" max="13844" width="15.375" style="1579" customWidth="1"/>
    <col min="13845" max="13845" width="0" style="1579" hidden="1" customWidth="1"/>
    <col min="13846" max="13846" width="12.375" style="1579" customWidth="1"/>
    <col min="13847" max="13847" width="7.125" style="1579" customWidth="1"/>
    <col min="13848" max="13848" width="8.25" style="1579" bestFit="1" customWidth="1"/>
    <col min="13849" max="13849" width="6.875" style="1579" customWidth="1"/>
    <col min="13850" max="13850" width="6.625" style="1579" customWidth="1"/>
    <col min="13851" max="13851" width="12.25" style="1579" customWidth="1"/>
    <col min="13852" max="13852" width="12.375" style="1579" customWidth="1"/>
    <col min="13853" max="13853" width="13.25" style="1579" customWidth="1"/>
    <col min="13854" max="13854" width="10.5" style="1579" bestFit="1" customWidth="1"/>
    <col min="13855" max="13855" width="12.75" style="1579" bestFit="1" customWidth="1"/>
    <col min="13856" max="14080" width="11" style="1579"/>
    <col min="14081" max="14081" width="17" style="1579" customWidth="1"/>
    <col min="14082" max="14083" width="0" style="1579" hidden="1" customWidth="1"/>
    <col min="14084" max="14084" width="18.5" style="1579" customWidth="1"/>
    <col min="14085" max="14085" width="9.25" style="1579" customWidth="1"/>
    <col min="14086" max="14086" width="8.125" style="1579" bestFit="1" customWidth="1"/>
    <col min="14087" max="14087" width="23.875" style="1579" customWidth="1"/>
    <col min="14088" max="14088" width="10.75" style="1579" customWidth="1"/>
    <col min="14089" max="14089" width="7.125" style="1579" customWidth="1"/>
    <col min="14090" max="14090" width="5.75" style="1579" bestFit="1" customWidth="1"/>
    <col min="14091" max="14091" width="7" style="1579" customWidth="1"/>
    <col min="14092" max="14092" width="5.75" style="1579" bestFit="1" customWidth="1"/>
    <col min="14093" max="14093" width="0" style="1579" hidden="1" customWidth="1"/>
    <col min="14094" max="14094" width="15" style="1579" customWidth="1"/>
    <col min="14095" max="14096" width="11.875" style="1579" customWidth="1"/>
    <col min="14097" max="14100" width="15.375" style="1579" customWidth="1"/>
    <col min="14101" max="14101" width="0" style="1579" hidden="1" customWidth="1"/>
    <col min="14102" max="14102" width="12.375" style="1579" customWidth="1"/>
    <col min="14103" max="14103" width="7.125" style="1579" customWidth="1"/>
    <col min="14104" max="14104" width="8.25" style="1579" bestFit="1" customWidth="1"/>
    <col min="14105" max="14105" width="6.875" style="1579" customWidth="1"/>
    <col min="14106" max="14106" width="6.625" style="1579" customWidth="1"/>
    <col min="14107" max="14107" width="12.25" style="1579" customWidth="1"/>
    <col min="14108" max="14108" width="12.375" style="1579" customWidth="1"/>
    <col min="14109" max="14109" width="13.25" style="1579" customWidth="1"/>
    <col min="14110" max="14110" width="10.5" style="1579" bestFit="1" customWidth="1"/>
    <col min="14111" max="14111" width="12.75" style="1579" bestFit="1" customWidth="1"/>
    <col min="14112" max="14336" width="11" style="1579"/>
    <col min="14337" max="14337" width="17" style="1579" customWidth="1"/>
    <col min="14338" max="14339" width="0" style="1579" hidden="1" customWidth="1"/>
    <col min="14340" max="14340" width="18.5" style="1579" customWidth="1"/>
    <col min="14341" max="14341" width="9.25" style="1579" customWidth="1"/>
    <col min="14342" max="14342" width="8.125" style="1579" bestFit="1" customWidth="1"/>
    <col min="14343" max="14343" width="23.875" style="1579" customWidth="1"/>
    <col min="14344" max="14344" width="10.75" style="1579" customWidth="1"/>
    <col min="14345" max="14345" width="7.125" style="1579" customWidth="1"/>
    <col min="14346" max="14346" width="5.75" style="1579" bestFit="1" customWidth="1"/>
    <col min="14347" max="14347" width="7" style="1579" customWidth="1"/>
    <col min="14348" max="14348" width="5.75" style="1579" bestFit="1" customWidth="1"/>
    <col min="14349" max="14349" width="0" style="1579" hidden="1" customWidth="1"/>
    <col min="14350" max="14350" width="15" style="1579" customWidth="1"/>
    <col min="14351" max="14352" width="11.875" style="1579" customWidth="1"/>
    <col min="14353" max="14356" width="15.375" style="1579" customWidth="1"/>
    <col min="14357" max="14357" width="0" style="1579" hidden="1" customWidth="1"/>
    <col min="14358" max="14358" width="12.375" style="1579" customWidth="1"/>
    <col min="14359" max="14359" width="7.125" style="1579" customWidth="1"/>
    <col min="14360" max="14360" width="8.25" style="1579" bestFit="1" customWidth="1"/>
    <col min="14361" max="14361" width="6.875" style="1579" customWidth="1"/>
    <col min="14362" max="14362" width="6.625" style="1579" customWidth="1"/>
    <col min="14363" max="14363" width="12.25" style="1579" customWidth="1"/>
    <col min="14364" max="14364" width="12.375" style="1579" customWidth="1"/>
    <col min="14365" max="14365" width="13.25" style="1579" customWidth="1"/>
    <col min="14366" max="14366" width="10.5" style="1579" bestFit="1" customWidth="1"/>
    <col min="14367" max="14367" width="12.75" style="1579" bestFit="1" customWidth="1"/>
    <col min="14368" max="14592" width="11" style="1579"/>
    <col min="14593" max="14593" width="17" style="1579" customWidth="1"/>
    <col min="14594" max="14595" width="0" style="1579" hidden="1" customWidth="1"/>
    <col min="14596" max="14596" width="18.5" style="1579" customWidth="1"/>
    <col min="14597" max="14597" width="9.25" style="1579" customWidth="1"/>
    <col min="14598" max="14598" width="8.125" style="1579" bestFit="1" customWidth="1"/>
    <col min="14599" max="14599" width="23.875" style="1579" customWidth="1"/>
    <col min="14600" max="14600" width="10.75" style="1579" customWidth="1"/>
    <col min="14601" max="14601" width="7.125" style="1579" customWidth="1"/>
    <col min="14602" max="14602" width="5.75" style="1579" bestFit="1" customWidth="1"/>
    <col min="14603" max="14603" width="7" style="1579" customWidth="1"/>
    <col min="14604" max="14604" width="5.75" style="1579" bestFit="1" customWidth="1"/>
    <col min="14605" max="14605" width="0" style="1579" hidden="1" customWidth="1"/>
    <col min="14606" max="14606" width="15" style="1579" customWidth="1"/>
    <col min="14607" max="14608" width="11.875" style="1579" customWidth="1"/>
    <col min="14609" max="14612" width="15.375" style="1579" customWidth="1"/>
    <col min="14613" max="14613" width="0" style="1579" hidden="1" customWidth="1"/>
    <col min="14614" max="14614" width="12.375" style="1579" customWidth="1"/>
    <col min="14615" max="14615" width="7.125" style="1579" customWidth="1"/>
    <col min="14616" max="14616" width="8.25" style="1579" bestFit="1" customWidth="1"/>
    <col min="14617" max="14617" width="6.875" style="1579" customWidth="1"/>
    <col min="14618" max="14618" width="6.625" style="1579" customWidth="1"/>
    <col min="14619" max="14619" width="12.25" style="1579" customWidth="1"/>
    <col min="14620" max="14620" width="12.375" style="1579" customWidth="1"/>
    <col min="14621" max="14621" width="13.25" style="1579" customWidth="1"/>
    <col min="14622" max="14622" width="10.5" style="1579" bestFit="1" customWidth="1"/>
    <col min="14623" max="14623" width="12.75" style="1579" bestFit="1" customWidth="1"/>
    <col min="14624" max="14848" width="11" style="1579"/>
    <col min="14849" max="14849" width="17" style="1579" customWidth="1"/>
    <col min="14850" max="14851" width="0" style="1579" hidden="1" customWidth="1"/>
    <col min="14852" max="14852" width="18.5" style="1579" customWidth="1"/>
    <col min="14853" max="14853" width="9.25" style="1579" customWidth="1"/>
    <col min="14854" max="14854" width="8.125" style="1579" bestFit="1" customWidth="1"/>
    <col min="14855" max="14855" width="23.875" style="1579" customWidth="1"/>
    <col min="14856" max="14856" width="10.75" style="1579" customWidth="1"/>
    <col min="14857" max="14857" width="7.125" style="1579" customWidth="1"/>
    <col min="14858" max="14858" width="5.75" style="1579" bestFit="1" customWidth="1"/>
    <col min="14859" max="14859" width="7" style="1579" customWidth="1"/>
    <col min="14860" max="14860" width="5.75" style="1579" bestFit="1" customWidth="1"/>
    <col min="14861" max="14861" width="0" style="1579" hidden="1" customWidth="1"/>
    <col min="14862" max="14862" width="15" style="1579" customWidth="1"/>
    <col min="14863" max="14864" width="11.875" style="1579" customWidth="1"/>
    <col min="14865" max="14868" width="15.375" style="1579" customWidth="1"/>
    <col min="14869" max="14869" width="0" style="1579" hidden="1" customWidth="1"/>
    <col min="14870" max="14870" width="12.375" style="1579" customWidth="1"/>
    <col min="14871" max="14871" width="7.125" style="1579" customWidth="1"/>
    <col min="14872" max="14872" width="8.25" style="1579" bestFit="1" customWidth="1"/>
    <col min="14873" max="14873" width="6.875" style="1579" customWidth="1"/>
    <col min="14874" max="14874" width="6.625" style="1579" customWidth="1"/>
    <col min="14875" max="14875" width="12.25" style="1579" customWidth="1"/>
    <col min="14876" max="14876" width="12.375" style="1579" customWidth="1"/>
    <col min="14877" max="14877" width="13.25" style="1579" customWidth="1"/>
    <col min="14878" max="14878" width="10.5" style="1579" bestFit="1" customWidth="1"/>
    <col min="14879" max="14879" width="12.75" style="1579" bestFit="1" customWidth="1"/>
    <col min="14880" max="15104" width="11" style="1579"/>
    <col min="15105" max="15105" width="17" style="1579" customWidth="1"/>
    <col min="15106" max="15107" width="0" style="1579" hidden="1" customWidth="1"/>
    <col min="15108" max="15108" width="18.5" style="1579" customWidth="1"/>
    <col min="15109" max="15109" width="9.25" style="1579" customWidth="1"/>
    <col min="15110" max="15110" width="8.125" style="1579" bestFit="1" customWidth="1"/>
    <col min="15111" max="15111" width="23.875" style="1579" customWidth="1"/>
    <col min="15112" max="15112" width="10.75" style="1579" customWidth="1"/>
    <col min="15113" max="15113" width="7.125" style="1579" customWidth="1"/>
    <col min="15114" max="15114" width="5.75" style="1579" bestFit="1" customWidth="1"/>
    <col min="15115" max="15115" width="7" style="1579" customWidth="1"/>
    <col min="15116" max="15116" width="5.75" style="1579" bestFit="1" customWidth="1"/>
    <col min="15117" max="15117" width="0" style="1579" hidden="1" customWidth="1"/>
    <col min="15118" max="15118" width="15" style="1579" customWidth="1"/>
    <col min="15119" max="15120" width="11.875" style="1579" customWidth="1"/>
    <col min="15121" max="15124" width="15.375" style="1579" customWidth="1"/>
    <col min="15125" max="15125" width="0" style="1579" hidden="1" customWidth="1"/>
    <col min="15126" max="15126" width="12.375" style="1579" customWidth="1"/>
    <col min="15127" max="15127" width="7.125" style="1579" customWidth="1"/>
    <col min="15128" max="15128" width="8.25" style="1579" bestFit="1" customWidth="1"/>
    <col min="15129" max="15129" width="6.875" style="1579" customWidth="1"/>
    <col min="15130" max="15130" width="6.625" style="1579" customWidth="1"/>
    <col min="15131" max="15131" width="12.25" style="1579" customWidth="1"/>
    <col min="15132" max="15132" width="12.375" style="1579" customWidth="1"/>
    <col min="15133" max="15133" width="13.25" style="1579" customWidth="1"/>
    <col min="15134" max="15134" width="10.5" style="1579" bestFit="1" customWidth="1"/>
    <col min="15135" max="15135" width="12.75" style="1579" bestFit="1" customWidth="1"/>
    <col min="15136" max="15360" width="11" style="1579"/>
    <col min="15361" max="15361" width="17" style="1579" customWidth="1"/>
    <col min="15362" max="15363" width="0" style="1579" hidden="1" customWidth="1"/>
    <col min="15364" max="15364" width="18.5" style="1579" customWidth="1"/>
    <col min="15365" max="15365" width="9.25" style="1579" customWidth="1"/>
    <col min="15366" max="15366" width="8.125" style="1579" bestFit="1" customWidth="1"/>
    <col min="15367" max="15367" width="23.875" style="1579" customWidth="1"/>
    <col min="15368" max="15368" width="10.75" style="1579" customWidth="1"/>
    <col min="15369" max="15369" width="7.125" style="1579" customWidth="1"/>
    <col min="15370" max="15370" width="5.75" style="1579" bestFit="1" customWidth="1"/>
    <col min="15371" max="15371" width="7" style="1579" customWidth="1"/>
    <col min="15372" max="15372" width="5.75" style="1579" bestFit="1" customWidth="1"/>
    <col min="15373" max="15373" width="0" style="1579" hidden="1" customWidth="1"/>
    <col min="15374" max="15374" width="15" style="1579" customWidth="1"/>
    <col min="15375" max="15376" width="11.875" style="1579" customWidth="1"/>
    <col min="15377" max="15380" width="15.375" style="1579" customWidth="1"/>
    <col min="15381" max="15381" width="0" style="1579" hidden="1" customWidth="1"/>
    <col min="15382" max="15382" width="12.375" style="1579" customWidth="1"/>
    <col min="15383" max="15383" width="7.125" style="1579" customWidth="1"/>
    <col min="15384" max="15384" width="8.25" style="1579" bestFit="1" customWidth="1"/>
    <col min="15385" max="15385" width="6.875" style="1579" customWidth="1"/>
    <col min="15386" max="15386" width="6.625" style="1579" customWidth="1"/>
    <col min="15387" max="15387" width="12.25" style="1579" customWidth="1"/>
    <col min="15388" max="15388" width="12.375" style="1579" customWidth="1"/>
    <col min="15389" max="15389" width="13.25" style="1579" customWidth="1"/>
    <col min="15390" max="15390" width="10.5" style="1579" bestFit="1" customWidth="1"/>
    <col min="15391" max="15391" width="12.75" style="1579" bestFit="1" customWidth="1"/>
    <col min="15392" max="15616" width="11" style="1579"/>
    <col min="15617" max="15617" width="17" style="1579" customWidth="1"/>
    <col min="15618" max="15619" width="0" style="1579" hidden="1" customWidth="1"/>
    <col min="15620" max="15620" width="18.5" style="1579" customWidth="1"/>
    <col min="15621" max="15621" width="9.25" style="1579" customWidth="1"/>
    <col min="15622" max="15622" width="8.125" style="1579" bestFit="1" customWidth="1"/>
    <col min="15623" max="15623" width="23.875" style="1579" customWidth="1"/>
    <col min="15624" max="15624" width="10.75" style="1579" customWidth="1"/>
    <col min="15625" max="15625" width="7.125" style="1579" customWidth="1"/>
    <col min="15626" max="15626" width="5.75" style="1579" bestFit="1" customWidth="1"/>
    <col min="15627" max="15627" width="7" style="1579" customWidth="1"/>
    <col min="15628" max="15628" width="5.75" style="1579" bestFit="1" customWidth="1"/>
    <col min="15629" max="15629" width="0" style="1579" hidden="1" customWidth="1"/>
    <col min="15630" max="15630" width="15" style="1579" customWidth="1"/>
    <col min="15631" max="15632" width="11.875" style="1579" customWidth="1"/>
    <col min="15633" max="15636" width="15.375" style="1579" customWidth="1"/>
    <col min="15637" max="15637" width="0" style="1579" hidden="1" customWidth="1"/>
    <col min="15638" max="15638" width="12.375" style="1579" customWidth="1"/>
    <col min="15639" max="15639" width="7.125" style="1579" customWidth="1"/>
    <col min="15640" max="15640" width="8.25" style="1579" bestFit="1" customWidth="1"/>
    <col min="15641" max="15641" width="6.875" style="1579" customWidth="1"/>
    <col min="15642" max="15642" width="6.625" style="1579" customWidth="1"/>
    <col min="15643" max="15643" width="12.25" style="1579" customWidth="1"/>
    <col min="15644" max="15644" width="12.375" style="1579" customWidth="1"/>
    <col min="15645" max="15645" width="13.25" style="1579" customWidth="1"/>
    <col min="15646" max="15646" width="10.5" style="1579" bestFit="1" customWidth="1"/>
    <col min="15647" max="15647" width="12.75" style="1579" bestFit="1" customWidth="1"/>
    <col min="15648" max="15872" width="11" style="1579"/>
    <col min="15873" max="15873" width="17" style="1579" customWidth="1"/>
    <col min="15874" max="15875" width="0" style="1579" hidden="1" customWidth="1"/>
    <col min="15876" max="15876" width="18.5" style="1579" customWidth="1"/>
    <col min="15877" max="15877" width="9.25" style="1579" customWidth="1"/>
    <col min="15878" max="15878" width="8.125" style="1579" bestFit="1" customWidth="1"/>
    <col min="15879" max="15879" width="23.875" style="1579" customWidth="1"/>
    <col min="15880" max="15880" width="10.75" style="1579" customWidth="1"/>
    <col min="15881" max="15881" width="7.125" style="1579" customWidth="1"/>
    <col min="15882" max="15882" width="5.75" style="1579" bestFit="1" customWidth="1"/>
    <col min="15883" max="15883" width="7" style="1579" customWidth="1"/>
    <col min="15884" max="15884" width="5.75" style="1579" bestFit="1" customWidth="1"/>
    <col min="15885" max="15885" width="0" style="1579" hidden="1" customWidth="1"/>
    <col min="15886" max="15886" width="15" style="1579" customWidth="1"/>
    <col min="15887" max="15888" width="11.875" style="1579" customWidth="1"/>
    <col min="15889" max="15892" width="15.375" style="1579" customWidth="1"/>
    <col min="15893" max="15893" width="0" style="1579" hidden="1" customWidth="1"/>
    <col min="15894" max="15894" width="12.375" style="1579" customWidth="1"/>
    <col min="15895" max="15895" width="7.125" style="1579" customWidth="1"/>
    <col min="15896" max="15896" width="8.25" style="1579" bestFit="1" customWidth="1"/>
    <col min="15897" max="15897" width="6.875" style="1579" customWidth="1"/>
    <col min="15898" max="15898" width="6.625" style="1579" customWidth="1"/>
    <col min="15899" max="15899" width="12.25" style="1579" customWidth="1"/>
    <col min="15900" max="15900" width="12.375" style="1579" customWidth="1"/>
    <col min="15901" max="15901" width="13.25" style="1579" customWidth="1"/>
    <col min="15902" max="15902" width="10.5" style="1579" bestFit="1" customWidth="1"/>
    <col min="15903" max="15903" width="12.75" style="1579" bestFit="1" customWidth="1"/>
    <col min="15904" max="16128" width="11" style="1579"/>
    <col min="16129" max="16129" width="17" style="1579" customWidth="1"/>
    <col min="16130" max="16131" width="0" style="1579" hidden="1" customWidth="1"/>
    <col min="16132" max="16132" width="18.5" style="1579" customWidth="1"/>
    <col min="16133" max="16133" width="9.25" style="1579" customWidth="1"/>
    <col min="16134" max="16134" width="8.125" style="1579" bestFit="1" customWidth="1"/>
    <col min="16135" max="16135" width="23.875" style="1579" customWidth="1"/>
    <col min="16136" max="16136" width="10.75" style="1579" customWidth="1"/>
    <col min="16137" max="16137" width="7.125" style="1579" customWidth="1"/>
    <col min="16138" max="16138" width="5.75" style="1579" bestFit="1" customWidth="1"/>
    <col min="16139" max="16139" width="7" style="1579" customWidth="1"/>
    <col min="16140" max="16140" width="5.75" style="1579" bestFit="1" customWidth="1"/>
    <col min="16141" max="16141" width="0" style="1579" hidden="1" customWidth="1"/>
    <col min="16142" max="16142" width="15" style="1579" customWidth="1"/>
    <col min="16143" max="16144" width="11.875" style="1579" customWidth="1"/>
    <col min="16145" max="16148" width="15.375" style="1579" customWidth="1"/>
    <col min="16149" max="16149" width="0" style="1579" hidden="1" customWidth="1"/>
    <col min="16150" max="16150" width="12.375" style="1579" customWidth="1"/>
    <col min="16151" max="16151" width="7.125" style="1579" customWidth="1"/>
    <col min="16152" max="16152" width="8.25" style="1579" bestFit="1" customWidth="1"/>
    <col min="16153" max="16153" width="6.875" style="1579" customWidth="1"/>
    <col min="16154" max="16154" width="6.625" style="1579" customWidth="1"/>
    <col min="16155" max="16155" width="12.25" style="1579" customWidth="1"/>
    <col min="16156" max="16156" width="12.375" style="1579" customWidth="1"/>
    <col min="16157" max="16157" width="13.25" style="1579" customWidth="1"/>
    <col min="16158" max="16158" width="10.5" style="1579" bestFit="1" customWidth="1"/>
    <col min="16159" max="16159" width="12.75" style="1579" bestFit="1" customWidth="1"/>
    <col min="16160" max="16384" width="11" style="1579"/>
  </cols>
  <sheetData>
    <row r="1" spans="1:28">
      <c r="A1" s="1576" t="s">
        <v>1708</v>
      </c>
      <c r="B1" s="1576"/>
      <c r="C1" s="1576"/>
      <c r="D1" s="1577"/>
      <c r="E1" s="1577"/>
      <c r="F1" s="1578"/>
      <c r="G1" s="1577"/>
      <c r="H1" s="1577"/>
    </row>
    <row r="2" spans="1:28">
      <c r="A2" s="1576" t="s">
        <v>904</v>
      </c>
      <c r="B2" s="1576"/>
      <c r="C2" s="1576"/>
      <c r="D2" s="1577"/>
      <c r="E2" s="1577"/>
      <c r="F2" s="1578"/>
      <c r="G2" s="1577"/>
      <c r="H2" s="1577"/>
    </row>
    <row r="3" spans="1:28">
      <c r="A3" s="2504">
        <v>2011</v>
      </c>
      <c r="B3" s="2504"/>
      <c r="C3" s="2504"/>
      <c r="D3" s="2504"/>
      <c r="E3" s="2504"/>
      <c r="F3" s="2504"/>
      <c r="G3" s="2504"/>
      <c r="H3" s="2504"/>
    </row>
    <row r="4" spans="1:28">
      <c r="A4" s="1581" t="s">
        <v>1709</v>
      </c>
      <c r="B4" s="1581"/>
      <c r="C4" s="1581"/>
      <c r="D4" s="1581"/>
      <c r="E4" s="1581"/>
      <c r="F4" s="1582"/>
      <c r="G4" s="1581"/>
      <c r="H4" s="1581"/>
    </row>
    <row r="5" spans="1:28" s="1583" customFormat="1">
      <c r="A5" s="2465" t="s">
        <v>1811</v>
      </c>
      <c r="B5" s="2465"/>
      <c r="C5" s="2465"/>
      <c r="D5" s="2465"/>
      <c r="E5" s="2465"/>
      <c r="F5" s="2465"/>
      <c r="G5" s="2465"/>
      <c r="H5" s="2465"/>
      <c r="K5" s="1584"/>
      <c r="L5" s="1584"/>
      <c r="M5" s="1584"/>
      <c r="AA5" s="1584"/>
    </row>
    <row r="6" spans="1:28">
      <c r="A6" s="1581"/>
      <c r="B6" s="1581"/>
      <c r="C6" s="1581"/>
      <c r="D6" s="1581"/>
      <c r="E6" s="1581"/>
      <c r="F6" s="1582"/>
      <c r="G6" s="1581"/>
      <c r="H6" s="1581"/>
    </row>
    <row r="7" spans="1:28" s="1585" customFormat="1">
      <c r="A7" s="1585" t="s">
        <v>1812</v>
      </c>
      <c r="F7" s="1833"/>
      <c r="K7" s="1687"/>
      <c r="L7" s="1687"/>
      <c r="M7" s="1687"/>
      <c r="AA7" s="1687"/>
    </row>
    <row r="8" spans="1:28" s="1585" customFormat="1">
      <c r="F8" s="1833"/>
      <c r="K8" s="1687"/>
      <c r="L8" s="1687"/>
      <c r="M8" s="1687"/>
      <c r="AA8" s="1687"/>
    </row>
    <row r="9" spans="1:28" s="1585" customFormat="1">
      <c r="A9" s="1585" t="s">
        <v>1813</v>
      </c>
      <c r="F9" s="1833"/>
      <c r="K9" s="1687"/>
      <c r="L9" s="1687"/>
      <c r="M9" s="1687"/>
      <c r="AA9" s="1687"/>
    </row>
    <row r="10" spans="1:28" s="1586" customFormat="1" ht="13.5" thickBot="1">
      <c r="F10" s="1587"/>
      <c r="K10" s="1588"/>
      <c r="L10" s="1588"/>
      <c r="M10" s="1588"/>
      <c r="AA10" s="1588"/>
    </row>
    <row r="11" spans="1:28" s="1586" customFormat="1" ht="28.5" customHeight="1" thickBot="1">
      <c r="A11" s="1589" t="s">
        <v>1677</v>
      </c>
      <c r="B11" s="1590"/>
      <c r="C11" s="1590"/>
      <c r="D11" s="2466" t="s">
        <v>1710</v>
      </c>
      <c r="E11" s="2467"/>
      <c r="F11" s="2467"/>
      <c r="G11" s="2467"/>
      <c r="H11" s="2467"/>
      <c r="I11" s="2467"/>
      <c r="J11" s="2467"/>
      <c r="K11" s="2467"/>
      <c r="L11" s="2467"/>
      <c r="M11" s="2467"/>
      <c r="N11" s="2467"/>
      <c r="O11" s="2467"/>
      <c r="P11" s="2467"/>
      <c r="Q11" s="2468"/>
      <c r="R11" s="1759"/>
      <c r="S11" s="2466" t="s">
        <v>1711</v>
      </c>
      <c r="T11" s="2467"/>
      <c r="U11" s="2467"/>
      <c r="V11" s="2467"/>
      <c r="W11" s="2467"/>
      <c r="X11" s="2467"/>
      <c r="Y11" s="2467"/>
      <c r="Z11" s="2467"/>
      <c r="AA11" s="2468"/>
    </row>
    <row r="12" spans="1:28" s="1586" customFormat="1" ht="30.75" customHeight="1" thickBot="1">
      <c r="A12" s="2471" t="s">
        <v>1678</v>
      </c>
      <c r="B12" s="2471" t="s">
        <v>584</v>
      </c>
      <c r="C12" s="2471" t="s">
        <v>1712</v>
      </c>
      <c r="D12" s="2508" t="s">
        <v>1679</v>
      </c>
      <c r="E12" s="2514" t="s">
        <v>1680</v>
      </c>
      <c r="F12" s="2515"/>
      <c r="G12" s="2516"/>
      <c r="H12" s="2520" t="s">
        <v>1681</v>
      </c>
      <c r="I12" s="2522" t="s">
        <v>1682</v>
      </c>
      <c r="J12" s="2523"/>
      <c r="K12" s="2523"/>
      <c r="L12" s="2523"/>
      <c r="M12" s="2524"/>
      <c r="N12" s="2508" t="s">
        <v>1683</v>
      </c>
      <c r="O12" s="2508" t="s">
        <v>1713</v>
      </c>
      <c r="P12" s="2508" t="s">
        <v>1807</v>
      </c>
      <c r="Q12" s="2531" t="s">
        <v>1684</v>
      </c>
      <c r="R12" s="2532"/>
      <c r="S12" s="2498" t="s">
        <v>1715</v>
      </c>
      <c r="T12" s="2499"/>
      <c r="U12" s="2487" t="s">
        <v>1716</v>
      </c>
      <c r="V12" s="2487" t="s">
        <v>1717</v>
      </c>
      <c r="W12" s="2533" t="s">
        <v>1718</v>
      </c>
      <c r="X12" s="2534"/>
      <c r="Y12" s="2534"/>
      <c r="Z12" s="2535"/>
      <c r="AA12" s="2525" t="s">
        <v>1719</v>
      </c>
    </row>
    <row r="13" spans="1:28" s="1586" customFormat="1" ht="31.5" customHeight="1" thickBot="1">
      <c r="A13" s="2472"/>
      <c r="B13" s="2473"/>
      <c r="C13" s="2473"/>
      <c r="D13" s="2509"/>
      <c r="E13" s="2517"/>
      <c r="F13" s="2518"/>
      <c r="G13" s="2519"/>
      <c r="H13" s="2521"/>
      <c r="I13" s="2512" t="s">
        <v>1720</v>
      </c>
      <c r="J13" s="1760" t="s">
        <v>677</v>
      </c>
      <c r="K13" s="2512" t="s">
        <v>1721</v>
      </c>
      <c r="L13" s="1760" t="s">
        <v>677</v>
      </c>
      <c r="M13" s="2527" t="s">
        <v>1722</v>
      </c>
      <c r="N13" s="2509"/>
      <c r="O13" s="2509"/>
      <c r="P13" s="2509"/>
      <c r="Q13" s="2508" t="s">
        <v>1687</v>
      </c>
      <c r="R13" s="2508" t="s">
        <v>1688</v>
      </c>
      <c r="S13" s="2494" t="s">
        <v>1687</v>
      </c>
      <c r="T13" s="2494" t="s">
        <v>1688</v>
      </c>
      <c r="U13" s="2488"/>
      <c r="V13" s="2488"/>
      <c r="W13" s="2529" t="s">
        <v>1720</v>
      </c>
      <c r="X13" s="1761" t="s">
        <v>677</v>
      </c>
      <c r="Y13" s="2529" t="s">
        <v>1721</v>
      </c>
      <c r="Z13" s="1761" t="s">
        <v>677</v>
      </c>
      <c r="AA13" s="2526"/>
    </row>
    <row r="14" spans="1:28" s="1586" customFormat="1" ht="39" customHeight="1" thickBot="1">
      <c r="A14" s="1690" t="s">
        <v>1689</v>
      </c>
      <c r="B14" s="2472"/>
      <c r="C14" s="2472"/>
      <c r="D14" s="2509"/>
      <c r="E14" s="1762" t="s">
        <v>370</v>
      </c>
      <c r="F14" s="1834" t="s">
        <v>1690</v>
      </c>
      <c r="G14" s="1763" t="s">
        <v>1691</v>
      </c>
      <c r="H14" s="2521"/>
      <c r="I14" s="2513" t="s">
        <v>1723</v>
      </c>
      <c r="J14" s="1764"/>
      <c r="K14" s="2513" t="s">
        <v>1723</v>
      </c>
      <c r="L14" s="1764"/>
      <c r="M14" s="2528"/>
      <c r="N14" s="2509"/>
      <c r="O14" s="2509"/>
      <c r="P14" s="2509"/>
      <c r="Q14" s="2510"/>
      <c r="R14" s="2510"/>
      <c r="S14" s="2495"/>
      <c r="T14" s="2495"/>
      <c r="U14" s="2488"/>
      <c r="V14" s="2488"/>
      <c r="W14" s="2530" t="s">
        <v>1723</v>
      </c>
      <c r="X14" s="1765"/>
      <c r="Y14" s="2530" t="s">
        <v>1723</v>
      </c>
      <c r="Z14" s="1765"/>
      <c r="AA14" s="2526"/>
    </row>
    <row r="15" spans="1:28" s="1615" customFormat="1" ht="51.75" thickBot="1">
      <c r="A15" s="1600" t="s">
        <v>2035</v>
      </c>
      <c r="B15" s="1696"/>
      <c r="C15" s="1600"/>
      <c r="D15" s="1756" t="s">
        <v>2079</v>
      </c>
      <c r="E15" s="1697" t="s">
        <v>1699</v>
      </c>
      <c r="F15" s="1698">
        <v>1</v>
      </c>
      <c r="G15" s="1700" t="s">
        <v>1808</v>
      </c>
      <c r="H15" s="1700" t="s">
        <v>1809</v>
      </c>
      <c r="I15" s="1698">
        <v>17</v>
      </c>
      <c r="J15" s="1766">
        <f>IF(OR(I15=0),0,(I15/(I15+K15)))</f>
        <v>0.38636363636363635</v>
      </c>
      <c r="K15" s="1698">
        <v>27</v>
      </c>
      <c r="L15" s="1766">
        <f t="shared" ref="L15:L79" si="0">IF(OR(K15=0),0,(K15/(I15+K15)))</f>
        <v>0.61363636363636365</v>
      </c>
      <c r="M15" s="1766">
        <f t="shared" ref="M15:M79" si="1">J15+L15</f>
        <v>1</v>
      </c>
      <c r="N15" s="1700" t="s">
        <v>2195</v>
      </c>
      <c r="O15" s="1767" t="s">
        <v>1725</v>
      </c>
      <c r="P15" s="1767" t="s">
        <v>1726</v>
      </c>
      <c r="Q15" s="1757">
        <f>'PROG. IV c6'!D17*40%</f>
        <v>0</v>
      </c>
      <c r="R15" s="1757">
        <f>'PROG. IV c6'!D17*60%</f>
        <v>0</v>
      </c>
      <c r="S15" s="1609"/>
      <c r="T15" s="1609"/>
      <c r="U15" s="1610">
        <f>IF((S15+T15)=0,0,((S15+T15)/(Q15+R15)))</f>
        <v>0</v>
      </c>
      <c r="V15" s="1610">
        <f>IF(U15&gt;=100%,100%,U15)</f>
        <v>0</v>
      </c>
      <c r="W15" s="1698"/>
      <c r="X15" s="1768">
        <f t="shared" ref="X15:X79" si="2">IF(W15=0,0,IF((W15/(I15+K15))&gt;J15,J15,(W15/(I15+K15))))</f>
        <v>0</v>
      </c>
      <c r="Y15" s="1698"/>
      <c r="Z15" s="1768">
        <f t="shared" ref="Z15:Z79" si="3">IF(Y15=0,0,IF((Y15/(I15+K15))&gt;L15,L15,(Y15/(I15+K15))))</f>
        <v>0</v>
      </c>
      <c r="AA15" s="1769">
        <f>IF(W15+Y15=0,0,IF((W15+Y15)/(I15+K15)&gt;100%,100%,(W15+Y15)/(I15+K15)))</f>
        <v>0</v>
      </c>
      <c r="AB15" s="1614"/>
    </row>
    <row r="16" spans="1:28" s="1615" customFormat="1" ht="102.75" thickBot="1">
      <c r="A16" s="1707" t="s">
        <v>2024</v>
      </c>
      <c r="B16" s="1708"/>
      <c r="C16" s="1707"/>
      <c r="D16" s="1756" t="s">
        <v>2071</v>
      </c>
      <c r="E16" s="1709" t="s">
        <v>1699</v>
      </c>
      <c r="F16" s="1617">
        <f>+F15+1</f>
        <v>2</v>
      </c>
      <c r="G16" s="1620" t="s">
        <v>1991</v>
      </c>
      <c r="H16" s="1620" t="s">
        <v>1815</v>
      </c>
      <c r="I16" s="1617"/>
      <c r="J16" s="1770">
        <f t="shared" ref="J16:J79" si="4">IF(OR(I16=0),0,(I16/(I16+K16)))</f>
        <v>0</v>
      </c>
      <c r="K16" s="1617">
        <v>3</v>
      </c>
      <c r="L16" s="1770">
        <f t="shared" si="0"/>
        <v>1</v>
      </c>
      <c r="M16" s="1770">
        <f t="shared" si="1"/>
        <v>1</v>
      </c>
      <c r="N16" s="1620" t="s">
        <v>1814</v>
      </c>
      <c r="O16" s="1771" t="s">
        <v>1728</v>
      </c>
      <c r="P16" s="1771" t="s">
        <v>1755</v>
      </c>
      <c r="Q16" s="1757"/>
      <c r="R16" s="1757">
        <f>'PROG. IV c6'!D67</f>
        <v>0</v>
      </c>
      <c r="S16" s="1625"/>
      <c r="T16" s="1625"/>
      <c r="U16" s="1610">
        <f t="shared" ref="U16:U80" si="5">IF((S16+T16)=0,0,((S16+T16)/(Q16+R16)))</f>
        <v>0</v>
      </c>
      <c r="V16" s="1610">
        <f t="shared" ref="V16:V80" si="6">IF(U16&gt;=100%,100%,U16)</f>
        <v>0</v>
      </c>
      <c r="W16" s="1617"/>
      <c r="X16" s="1772">
        <f t="shared" si="2"/>
        <v>0</v>
      </c>
      <c r="Y16" s="1617"/>
      <c r="Z16" s="1772">
        <f t="shared" si="3"/>
        <v>0</v>
      </c>
      <c r="AA16" s="1773">
        <f t="shared" ref="AA16:AA80" si="7">IF(W16+Y16=0,0,IF((W16+Y16)/(I16+K16)&gt;100%,100%,(W16+Y16)/(I16+K16)))</f>
        <v>0</v>
      </c>
      <c r="AB16" s="1614"/>
    </row>
    <row r="17" spans="1:28" s="1615" customFormat="1" ht="90" thickBot="1">
      <c r="A17" s="1707" t="s">
        <v>2036</v>
      </c>
      <c r="B17" s="1708"/>
      <c r="C17" s="1707"/>
      <c r="D17" s="1756" t="s">
        <v>2080</v>
      </c>
      <c r="E17" s="1709" t="s">
        <v>1699</v>
      </c>
      <c r="F17" s="1617">
        <f>+F16+1</f>
        <v>3</v>
      </c>
      <c r="G17" s="1620" t="s">
        <v>2196</v>
      </c>
      <c r="H17" s="1620" t="s">
        <v>1815</v>
      </c>
      <c r="I17" s="1617">
        <f>15*40%</f>
        <v>6</v>
      </c>
      <c r="J17" s="1770">
        <f t="shared" si="4"/>
        <v>0.4</v>
      </c>
      <c r="K17" s="1617">
        <f>15*60%</f>
        <v>9</v>
      </c>
      <c r="L17" s="1770">
        <f t="shared" si="0"/>
        <v>0.6</v>
      </c>
      <c r="M17" s="1770">
        <f t="shared" si="1"/>
        <v>1</v>
      </c>
      <c r="N17" s="1620" t="s">
        <v>1814</v>
      </c>
      <c r="O17" s="1771" t="s">
        <v>1737</v>
      </c>
      <c r="P17" s="1771" t="s">
        <v>1742</v>
      </c>
      <c r="Q17" s="1757">
        <f>'PROG. IV c6'!D74*40%</f>
        <v>0</v>
      </c>
      <c r="R17" s="1757">
        <f>'PROG. IV c6'!D74*60%</f>
        <v>0</v>
      </c>
      <c r="S17" s="1625"/>
      <c r="T17" s="1625"/>
      <c r="U17" s="1610"/>
      <c r="V17" s="1610"/>
      <c r="W17" s="1617"/>
      <c r="X17" s="1772"/>
      <c r="Y17" s="1617"/>
      <c r="Z17" s="1772"/>
      <c r="AA17" s="1773"/>
      <c r="AB17" s="1614"/>
    </row>
    <row r="18" spans="1:28" s="1615" customFormat="1" ht="51">
      <c r="A18" s="1600" t="s">
        <v>2035</v>
      </c>
      <c r="B18" s="1696"/>
      <c r="C18" s="1600"/>
      <c r="D18" s="1756" t="s">
        <v>2079</v>
      </c>
      <c r="E18" s="1709" t="s">
        <v>1699</v>
      </c>
      <c r="F18" s="1617">
        <v>4</v>
      </c>
      <c r="G18" s="1620" t="s">
        <v>1837</v>
      </c>
      <c r="H18" s="1620" t="s">
        <v>1771</v>
      </c>
      <c r="I18" s="1617">
        <v>8</v>
      </c>
      <c r="J18" s="1770">
        <f t="shared" si="4"/>
        <v>0.36363636363636365</v>
      </c>
      <c r="K18" s="1617">
        <v>14</v>
      </c>
      <c r="L18" s="1770">
        <f t="shared" si="0"/>
        <v>0.63636363636363635</v>
      </c>
      <c r="M18" s="1770">
        <f t="shared" si="1"/>
        <v>1</v>
      </c>
      <c r="N18" s="1620" t="s">
        <v>1816</v>
      </c>
      <c r="O18" s="1771" t="s">
        <v>1732</v>
      </c>
      <c r="P18" s="1771" t="s">
        <v>1731</v>
      </c>
      <c r="Q18" s="1757">
        <f>'PROG. IV c6'!D92*40%</f>
        <v>0</v>
      </c>
      <c r="R18" s="1757">
        <f>'PROG. IV c6'!D92*60%</f>
        <v>0</v>
      </c>
      <c r="S18" s="1625"/>
      <c r="T18" s="1625"/>
      <c r="U18" s="1610">
        <f t="shared" si="5"/>
        <v>0</v>
      </c>
      <c r="V18" s="1610">
        <f t="shared" si="6"/>
        <v>0</v>
      </c>
      <c r="W18" s="1617"/>
      <c r="X18" s="1772">
        <f t="shared" si="2"/>
        <v>0</v>
      </c>
      <c r="Y18" s="1617"/>
      <c r="Z18" s="1772">
        <f t="shared" si="3"/>
        <v>0</v>
      </c>
      <c r="AA18" s="1773">
        <f t="shared" si="7"/>
        <v>0</v>
      </c>
      <c r="AB18" s="1614"/>
    </row>
    <row r="19" spans="1:28" s="1615" customFormat="1" ht="114.75">
      <c r="A19" s="1707" t="s">
        <v>2065</v>
      </c>
      <c r="B19" s="1708"/>
      <c r="C19" s="1707"/>
      <c r="D19" s="1619" t="s">
        <v>2081</v>
      </c>
      <c r="E19" s="1709" t="s">
        <v>1693</v>
      </c>
      <c r="F19" s="1617">
        <v>5</v>
      </c>
      <c r="G19" s="1620" t="s">
        <v>2309</v>
      </c>
      <c r="H19" s="1620" t="s">
        <v>2310</v>
      </c>
      <c r="I19" s="1617"/>
      <c r="J19" s="1770">
        <f t="shared" si="4"/>
        <v>0</v>
      </c>
      <c r="K19" s="1617">
        <v>6</v>
      </c>
      <c r="L19" s="1770">
        <f t="shared" si="0"/>
        <v>1</v>
      </c>
      <c r="M19" s="1770">
        <f t="shared" si="1"/>
        <v>1</v>
      </c>
      <c r="N19" s="1620" t="s">
        <v>1816</v>
      </c>
      <c r="O19" s="1771" t="s">
        <v>1733</v>
      </c>
      <c r="P19" s="1771" t="s">
        <v>301</v>
      </c>
      <c r="Q19" s="1757"/>
      <c r="R19" s="1835">
        <f>'PROG. IV c6'!D118+'PROG. IV c6'!D119+'PROG. IV c6'!D121+'PROG. IV c6'!D122+'PROG. IV c6'!D123+'PROG. IV c6'!D124</f>
        <v>0</v>
      </c>
      <c r="S19" s="1625"/>
      <c r="T19" s="1625"/>
      <c r="U19" s="1610">
        <f t="shared" si="5"/>
        <v>0</v>
      </c>
      <c r="V19" s="1610">
        <f t="shared" si="6"/>
        <v>0</v>
      </c>
      <c r="W19" s="1617"/>
      <c r="X19" s="1772">
        <f t="shared" si="2"/>
        <v>0</v>
      </c>
      <c r="Y19" s="1617"/>
      <c r="Z19" s="1772">
        <f t="shared" si="3"/>
        <v>0</v>
      </c>
      <c r="AA19" s="1773">
        <f t="shared" si="7"/>
        <v>0</v>
      </c>
      <c r="AB19" s="1614"/>
    </row>
    <row r="20" spans="1:28" s="1615" customFormat="1" ht="63.75">
      <c r="A20" s="1707" t="s">
        <v>2065</v>
      </c>
      <c r="B20" s="1708"/>
      <c r="C20" s="1707"/>
      <c r="D20" s="1619" t="s">
        <v>2082</v>
      </c>
      <c r="E20" s="1709" t="s">
        <v>1693</v>
      </c>
      <c r="F20" s="1617">
        <v>6</v>
      </c>
      <c r="G20" s="1620" t="s">
        <v>1992</v>
      </c>
      <c r="H20" s="1620" t="s">
        <v>1810</v>
      </c>
      <c r="I20" s="1617"/>
      <c r="J20" s="1770">
        <f t="shared" si="4"/>
        <v>0</v>
      </c>
      <c r="K20" s="1617">
        <v>1</v>
      </c>
      <c r="L20" s="1770">
        <f t="shared" si="0"/>
        <v>1</v>
      </c>
      <c r="M20" s="1770">
        <f t="shared" si="1"/>
        <v>1</v>
      </c>
      <c r="N20" s="1620" t="s">
        <v>1993</v>
      </c>
      <c r="O20" s="1771" t="s">
        <v>1733</v>
      </c>
      <c r="P20" s="1771" t="s">
        <v>301</v>
      </c>
      <c r="Q20" s="1757">
        <v>0</v>
      </c>
      <c r="R20" s="1757">
        <f>'PROG. IV c6'!D120</f>
        <v>0</v>
      </c>
      <c r="S20" s="1625"/>
      <c r="T20" s="1625"/>
      <c r="U20" s="1610">
        <f t="shared" si="5"/>
        <v>0</v>
      </c>
      <c r="V20" s="1610">
        <f t="shared" si="6"/>
        <v>0</v>
      </c>
      <c r="W20" s="1617"/>
      <c r="X20" s="1772">
        <f t="shared" si="2"/>
        <v>0</v>
      </c>
      <c r="Y20" s="1617"/>
      <c r="Z20" s="1772">
        <f t="shared" si="3"/>
        <v>0</v>
      </c>
      <c r="AA20" s="1773">
        <f t="shared" si="7"/>
        <v>0</v>
      </c>
      <c r="AB20" s="1614"/>
    </row>
    <row r="21" spans="1:28" s="1615" customFormat="1">
      <c r="A21" s="1707"/>
      <c r="B21" s="1708"/>
      <c r="C21" s="1707"/>
      <c r="D21" s="1619"/>
      <c r="E21" s="1709"/>
      <c r="F21" s="1617"/>
      <c r="G21" s="1620"/>
      <c r="H21" s="1620"/>
      <c r="I21" s="1617"/>
      <c r="J21" s="1770">
        <f t="shared" si="4"/>
        <v>0</v>
      </c>
      <c r="K21" s="1617"/>
      <c r="L21" s="1770">
        <f t="shared" si="0"/>
        <v>0</v>
      </c>
      <c r="M21" s="1770">
        <f t="shared" si="1"/>
        <v>0</v>
      </c>
      <c r="N21" s="1620"/>
      <c r="O21" s="1771"/>
      <c r="P21" s="1771"/>
      <c r="Q21" s="1757"/>
      <c r="R21" s="1835"/>
      <c r="S21" s="1625"/>
      <c r="T21" s="1625"/>
      <c r="U21" s="1610">
        <f t="shared" si="5"/>
        <v>0</v>
      </c>
      <c r="V21" s="1610">
        <f t="shared" si="6"/>
        <v>0</v>
      </c>
      <c r="W21" s="1617"/>
      <c r="X21" s="1772">
        <f t="shared" si="2"/>
        <v>0</v>
      </c>
      <c r="Y21" s="1617"/>
      <c r="Z21" s="1772">
        <f t="shared" si="3"/>
        <v>0</v>
      </c>
      <c r="AA21" s="1773">
        <f t="shared" si="7"/>
        <v>0</v>
      </c>
      <c r="AB21" s="1614"/>
    </row>
    <row r="22" spans="1:28" s="1615" customFormat="1" hidden="1">
      <c r="A22" s="1707"/>
      <c r="B22" s="1708"/>
      <c r="C22" s="1707"/>
      <c r="D22" s="1619"/>
      <c r="E22" s="1709"/>
      <c r="F22" s="1617"/>
      <c r="G22" s="1620"/>
      <c r="H22" s="1620"/>
      <c r="I22" s="1617"/>
      <c r="J22" s="1770">
        <f t="shared" si="4"/>
        <v>0</v>
      </c>
      <c r="K22" s="1617"/>
      <c r="L22" s="1770">
        <f t="shared" si="0"/>
        <v>0</v>
      </c>
      <c r="M22" s="1770">
        <f t="shared" si="1"/>
        <v>0</v>
      </c>
      <c r="N22" s="1620"/>
      <c r="O22" s="1771"/>
      <c r="P22" s="1771"/>
      <c r="Q22" s="1757"/>
      <c r="R22" s="1835"/>
      <c r="S22" s="1625"/>
      <c r="T22" s="1625"/>
      <c r="U22" s="1610">
        <f t="shared" si="5"/>
        <v>0</v>
      </c>
      <c r="V22" s="1610">
        <f t="shared" si="6"/>
        <v>0</v>
      </c>
      <c r="W22" s="1617"/>
      <c r="X22" s="1772">
        <f t="shared" si="2"/>
        <v>0</v>
      </c>
      <c r="Y22" s="1617"/>
      <c r="Z22" s="1772">
        <f t="shared" si="3"/>
        <v>0</v>
      </c>
      <c r="AA22" s="1773">
        <f t="shared" si="7"/>
        <v>0</v>
      </c>
      <c r="AB22" s="1614"/>
    </row>
    <row r="23" spans="1:28" s="1615" customFormat="1" hidden="1">
      <c r="A23" s="1707"/>
      <c r="B23" s="1708"/>
      <c r="C23" s="1707"/>
      <c r="D23" s="1619"/>
      <c r="E23" s="1709"/>
      <c r="F23" s="1617"/>
      <c r="G23" s="1620"/>
      <c r="H23" s="1620"/>
      <c r="I23" s="1617"/>
      <c r="J23" s="1770">
        <f t="shared" si="4"/>
        <v>0</v>
      </c>
      <c r="K23" s="1617"/>
      <c r="L23" s="1770">
        <f t="shared" si="0"/>
        <v>0</v>
      </c>
      <c r="M23" s="1770">
        <f t="shared" si="1"/>
        <v>0</v>
      </c>
      <c r="N23" s="1620"/>
      <c r="O23" s="1771"/>
      <c r="P23" s="1771"/>
      <c r="Q23" s="1757"/>
      <c r="R23" s="1835"/>
      <c r="S23" s="1625"/>
      <c r="T23" s="1625"/>
      <c r="U23" s="1610">
        <f t="shared" si="5"/>
        <v>0</v>
      </c>
      <c r="V23" s="1610">
        <f t="shared" si="6"/>
        <v>0</v>
      </c>
      <c r="W23" s="1617"/>
      <c r="X23" s="1772">
        <f t="shared" si="2"/>
        <v>0</v>
      </c>
      <c r="Y23" s="1617"/>
      <c r="Z23" s="1772">
        <f t="shared" si="3"/>
        <v>0</v>
      </c>
      <c r="AA23" s="1773">
        <f t="shared" si="7"/>
        <v>0</v>
      </c>
      <c r="AB23" s="1614"/>
    </row>
    <row r="24" spans="1:28" s="1615" customFormat="1" hidden="1">
      <c r="A24" s="1707"/>
      <c r="B24" s="1708"/>
      <c r="C24" s="1707"/>
      <c r="D24" s="1619"/>
      <c r="E24" s="1709"/>
      <c r="F24" s="1617"/>
      <c r="G24" s="1620"/>
      <c r="H24" s="1620"/>
      <c r="I24" s="1617"/>
      <c r="J24" s="1770">
        <f t="shared" si="4"/>
        <v>0</v>
      </c>
      <c r="K24" s="1617"/>
      <c r="L24" s="1770">
        <f t="shared" si="0"/>
        <v>0</v>
      </c>
      <c r="M24" s="1770">
        <f t="shared" si="1"/>
        <v>0</v>
      </c>
      <c r="N24" s="1620"/>
      <c r="O24" s="1771"/>
      <c r="P24" s="1771"/>
      <c r="Q24" s="1757"/>
      <c r="R24" s="1835"/>
      <c r="S24" s="1625"/>
      <c r="T24" s="1625"/>
      <c r="U24" s="1610">
        <f t="shared" si="5"/>
        <v>0</v>
      </c>
      <c r="V24" s="1610">
        <f t="shared" si="6"/>
        <v>0</v>
      </c>
      <c r="W24" s="1617"/>
      <c r="X24" s="1772">
        <f t="shared" si="2"/>
        <v>0</v>
      </c>
      <c r="Y24" s="1617"/>
      <c r="Z24" s="1772">
        <f t="shared" si="3"/>
        <v>0</v>
      </c>
      <c r="AA24" s="1773">
        <f t="shared" si="7"/>
        <v>0</v>
      </c>
      <c r="AB24" s="1614"/>
    </row>
    <row r="25" spans="1:28" s="1615" customFormat="1" hidden="1">
      <c r="A25" s="1707"/>
      <c r="B25" s="1708"/>
      <c r="C25" s="1707"/>
      <c r="D25" s="1619"/>
      <c r="E25" s="1709"/>
      <c r="F25" s="1617"/>
      <c r="G25" s="1620"/>
      <c r="H25" s="1620"/>
      <c r="I25" s="1617"/>
      <c r="J25" s="1770">
        <f t="shared" si="4"/>
        <v>0</v>
      </c>
      <c r="K25" s="1617"/>
      <c r="L25" s="1770">
        <f t="shared" si="0"/>
        <v>0</v>
      </c>
      <c r="M25" s="1770">
        <f t="shared" si="1"/>
        <v>0</v>
      </c>
      <c r="N25" s="1620"/>
      <c r="O25" s="1771"/>
      <c r="P25" s="1771"/>
      <c r="Q25" s="1757"/>
      <c r="R25" s="1835"/>
      <c r="S25" s="1625"/>
      <c r="T25" s="1625"/>
      <c r="U25" s="1610">
        <f t="shared" si="5"/>
        <v>0</v>
      </c>
      <c r="V25" s="1610">
        <f t="shared" si="6"/>
        <v>0</v>
      </c>
      <c r="W25" s="1617"/>
      <c r="X25" s="1772">
        <f t="shared" si="2"/>
        <v>0</v>
      </c>
      <c r="Y25" s="1617"/>
      <c r="Z25" s="1772">
        <f t="shared" si="3"/>
        <v>0</v>
      </c>
      <c r="AA25" s="1773">
        <f t="shared" si="7"/>
        <v>0</v>
      </c>
      <c r="AB25" s="1614"/>
    </row>
    <row r="26" spans="1:28" s="1615" customFormat="1" hidden="1">
      <c r="A26" s="1707"/>
      <c r="B26" s="1708"/>
      <c r="C26" s="1707"/>
      <c r="D26" s="1619"/>
      <c r="E26" s="1709"/>
      <c r="F26" s="1617"/>
      <c r="G26" s="1620"/>
      <c r="H26" s="1620"/>
      <c r="I26" s="1617"/>
      <c r="J26" s="1770">
        <f t="shared" si="4"/>
        <v>0</v>
      </c>
      <c r="K26" s="1617"/>
      <c r="L26" s="1770">
        <f t="shared" si="0"/>
        <v>0</v>
      </c>
      <c r="M26" s="1770">
        <f t="shared" si="1"/>
        <v>0</v>
      </c>
      <c r="N26" s="1620"/>
      <c r="O26" s="1771"/>
      <c r="P26" s="1771"/>
      <c r="Q26" s="1757"/>
      <c r="R26" s="1835"/>
      <c r="S26" s="1625"/>
      <c r="T26" s="1625"/>
      <c r="U26" s="1610">
        <f t="shared" si="5"/>
        <v>0</v>
      </c>
      <c r="V26" s="1610">
        <f t="shared" si="6"/>
        <v>0</v>
      </c>
      <c r="W26" s="1617"/>
      <c r="X26" s="1772">
        <f t="shared" si="2"/>
        <v>0</v>
      </c>
      <c r="Y26" s="1617"/>
      <c r="Z26" s="1772">
        <f t="shared" si="3"/>
        <v>0</v>
      </c>
      <c r="AA26" s="1773">
        <f t="shared" si="7"/>
        <v>0</v>
      </c>
      <c r="AB26" s="1614"/>
    </row>
    <row r="27" spans="1:28" s="1615" customFormat="1" hidden="1">
      <c r="A27" s="1707"/>
      <c r="B27" s="1708"/>
      <c r="C27" s="1707"/>
      <c r="D27" s="1619"/>
      <c r="E27" s="1709"/>
      <c r="F27" s="1617"/>
      <c r="G27" s="1620"/>
      <c r="H27" s="1620"/>
      <c r="I27" s="1617"/>
      <c r="J27" s="1770">
        <f t="shared" si="4"/>
        <v>0</v>
      </c>
      <c r="K27" s="1617"/>
      <c r="L27" s="1770">
        <f t="shared" si="0"/>
        <v>0</v>
      </c>
      <c r="M27" s="1770">
        <f t="shared" si="1"/>
        <v>0</v>
      </c>
      <c r="N27" s="1620"/>
      <c r="O27" s="1771"/>
      <c r="P27" s="1771"/>
      <c r="Q27" s="1757"/>
      <c r="R27" s="1835"/>
      <c r="S27" s="1625"/>
      <c r="T27" s="1625"/>
      <c r="U27" s="1610">
        <f t="shared" si="5"/>
        <v>0</v>
      </c>
      <c r="V27" s="1610">
        <f t="shared" si="6"/>
        <v>0</v>
      </c>
      <c r="W27" s="1617"/>
      <c r="X27" s="1772">
        <f t="shared" si="2"/>
        <v>0</v>
      </c>
      <c r="Y27" s="1617"/>
      <c r="Z27" s="1772">
        <f t="shared" si="3"/>
        <v>0</v>
      </c>
      <c r="AA27" s="1773">
        <f t="shared" si="7"/>
        <v>0</v>
      </c>
      <c r="AB27" s="1614"/>
    </row>
    <row r="28" spans="1:28" s="1615" customFormat="1" hidden="1">
      <c r="A28" s="1707"/>
      <c r="B28" s="1708"/>
      <c r="C28" s="1707"/>
      <c r="D28" s="1619"/>
      <c r="E28" s="1709"/>
      <c r="F28" s="1617"/>
      <c r="G28" s="1620"/>
      <c r="H28" s="1620"/>
      <c r="I28" s="1617"/>
      <c r="J28" s="1770">
        <f t="shared" si="4"/>
        <v>0</v>
      </c>
      <c r="K28" s="1617"/>
      <c r="L28" s="1770">
        <f t="shared" si="0"/>
        <v>0</v>
      </c>
      <c r="M28" s="1770">
        <f t="shared" si="1"/>
        <v>0</v>
      </c>
      <c r="N28" s="1620"/>
      <c r="O28" s="1771"/>
      <c r="P28" s="1771"/>
      <c r="Q28" s="1757"/>
      <c r="R28" s="1835"/>
      <c r="S28" s="1625"/>
      <c r="T28" s="1625"/>
      <c r="U28" s="1610">
        <f t="shared" si="5"/>
        <v>0</v>
      </c>
      <c r="V28" s="1610">
        <f t="shared" si="6"/>
        <v>0</v>
      </c>
      <c r="W28" s="1617"/>
      <c r="X28" s="1772">
        <f t="shared" si="2"/>
        <v>0</v>
      </c>
      <c r="Y28" s="1617"/>
      <c r="Z28" s="1772">
        <f t="shared" si="3"/>
        <v>0</v>
      </c>
      <c r="AA28" s="1773">
        <f t="shared" si="7"/>
        <v>0</v>
      </c>
      <c r="AB28" s="1614"/>
    </row>
    <row r="29" spans="1:28" s="1615" customFormat="1" hidden="1">
      <c r="A29" s="1707"/>
      <c r="B29" s="1708"/>
      <c r="C29" s="1707"/>
      <c r="D29" s="1619"/>
      <c r="E29" s="1709"/>
      <c r="F29" s="1617"/>
      <c r="G29" s="1620"/>
      <c r="H29" s="1620"/>
      <c r="I29" s="1617"/>
      <c r="J29" s="1770">
        <f t="shared" si="4"/>
        <v>0</v>
      </c>
      <c r="K29" s="1617"/>
      <c r="L29" s="1770">
        <f t="shared" si="0"/>
        <v>0</v>
      </c>
      <c r="M29" s="1770">
        <f t="shared" si="1"/>
        <v>0</v>
      </c>
      <c r="N29" s="1620"/>
      <c r="O29" s="1771"/>
      <c r="P29" s="1771"/>
      <c r="Q29" s="1757"/>
      <c r="R29" s="1835"/>
      <c r="S29" s="1625"/>
      <c r="T29" s="1625"/>
      <c r="U29" s="1610">
        <f t="shared" si="5"/>
        <v>0</v>
      </c>
      <c r="V29" s="1610">
        <f t="shared" si="6"/>
        <v>0</v>
      </c>
      <c r="W29" s="1617"/>
      <c r="X29" s="1772">
        <f t="shared" si="2"/>
        <v>0</v>
      </c>
      <c r="Y29" s="1617"/>
      <c r="Z29" s="1772">
        <f t="shared" si="3"/>
        <v>0</v>
      </c>
      <c r="AA29" s="1773">
        <f t="shared" si="7"/>
        <v>0</v>
      </c>
      <c r="AB29" s="1614"/>
    </row>
    <row r="30" spans="1:28" s="1615" customFormat="1" hidden="1">
      <c r="A30" s="1707"/>
      <c r="B30" s="1708"/>
      <c r="C30" s="1707"/>
      <c r="D30" s="1619"/>
      <c r="E30" s="1709"/>
      <c r="F30" s="1617"/>
      <c r="G30" s="1620"/>
      <c r="H30" s="1620"/>
      <c r="I30" s="1617"/>
      <c r="J30" s="1770">
        <f t="shared" si="4"/>
        <v>0</v>
      </c>
      <c r="K30" s="1617"/>
      <c r="L30" s="1770">
        <f t="shared" si="0"/>
        <v>0</v>
      </c>
      <c r="M30" s="1770">
        <f t="shared" si="1"/>
        <v>0</v>
      </c>
      <c r="N30" s="1620"/>
      <c r="O30" s="1771"/>
      <c r="P30" s="1771"/>
      <c r="Q30" s="1757"/>
      <c r="R30" s="1835"/>
      <c r="S30" s="1625"/>
      <c r="T30" s="1625"/>
      <c r="U30" s="1610">
        <f t="shared" si="5"/>
        <v>0</v>
      </c>
      <c r="V30" s="1610">
        <f t="shared" si="6"/>
        <v>0</v>
      </c>
      <c r="W30" s="1617"/>
      <c r="X30" s="1772">
        <f t="shared" si="2"/>
        <v>0</v>
      </c>
      <c r="Y30" s="1617"/>
      <c r="Z30" s="1772">
        <f t="shared" si="3"/>
        <v>0</v>
      </c>
      <c r="AA30" s="1773">
        <f t="shared" si="7"/>
        <v>0</v>
      </c>
      <c r="AB30" s="1614"/>
    </row>
    <row r="31" spans="1:28" s="1615" customFormat="1" hidden="1">
      <c r="A31" s="1707"/>
      <c r="B31" s="1708"/>
      <c r="C31" s="1707"/>
      <c r="D31" s="1619"/>
      <c r="E31" s="1709"/>
      <c r="F31" s="1617"/>
      <c r="G31" s="1620"/>
      <c r="H31" s="1620"/>
      <c r="I31" s="1617"/>
      <c r="J31" s="1770">
        <f t="shared" si="4"/>
        <v>0</v>
      </c>
      <c r="K31" s="1617"/>
      <c r="L31" s="1770">
        <f t="shared" si="0"/>
        <v>0</v>
      </c>
      <c r="M31" s="1770">
        <f t="shared" si="1"/>
        <v>0</v>
      </c>
      <c r="N31" s="1620"/>
      <c r="O31" s="1771"/>
      <c r="P31" s="1771"/>
      <c r="Q31" s="1757"/>
      <c r="R31" s="1835"/>
      <c r="S31" s="1625"/>
      <c r="T31" s="1625"/>
      <c r="U31" s="1610">
        <f t="shared" si="5"/>
        <v>0</v>
      </c>
      <c r="V31" s="1610">
        <f t="shared" si="6"/>
        <v>0</v>
      </c>
      <c r="W31" s="1617"/>
      <c r="X31" s="1772">
        <f t="shared" si="2"/>
        <v>0</v>
      </c>
      <c r="Y31" s="1617"/>
      <c r="Z31" s="1772">
        <f t="shared" si="3"/>
        <v>0</v>
      </c>
      <c r="AA31" s="1773">
        <f t="shared" si="7"/>
        <v>0</v>
      </c>
      <c r="AB31" s="1614"/>
    </row>
    <row r="32" spans="1:28" s="1615" customFormat="1" hidden="1">
      <c r="A32" s="1707"/>
      <c r="B32" s="1708"/>
      <c r="C32" s="1707"/>
      <c r="D32" s="1619"/>
      <c r="E32" s="1709"/>
      <c r="F32" s="1617"/>
      <c r="G32" s="1620"/>
      <c r="H32" s="1620"/>
      <c r="I32" s="1617"/>
      <c r="J32" s="1770">
        <f t="shared" si="4"/>
        <v>0</v>
      </c>
      <c r="K32" s="1617"/>
      <c r="L32" s="1770">
        <f t="shared" si="0"/>
        <v>0</v>
      </c>
      <c r="M32" s="1770">
        <f t="shared" si="1"/>
        <v>0</v>
      </c>
      <c r="N32" s="1620"/>
      <c r="O32" s="1771"/>
      <c r="P32" s="1771"/>
      <c r="Q32" s="1757"/>
      <c r="R32" s="1835"/>
      <c r="S32" s="1625"/>
      <c r="T32" s="1625"/>
      <c r="U32" s="1610">
        <f t="shared" si="5"/>
        <v>0</v>
      </c>
      <c r="V32" s="1610">
        <f t="shared" si="6"/>
        <v>0</v>
      </c>
      <c r="W32" s="1617"/>
      <c r="X32" s="1772">
        <f t="shared" si="2"/>
        <v>0</v>
      </c>
      <c r="Y32" s="1617"/>
      <c r="Z32" s="1772">
        <f t="shared" si="3"/>
        <v>0</v>
      </c>
      <c r="AA32" s="1773">
        <f t="shared" si="7"/>
        <v>0</v>
      </c>
      <c r="AB32" s="1614"/>
    </row>
    <row r="33" spans="1:28" s="1615" customFormat="1" hidden="1">
      <c r="A33" s="1707"/>
      <c r="B33" s="1708"/>
      <c r="C33" s="1707"/>
      <c r="D33" s="1619"/>
      <c r="E33" s="1709"/>
      <c r="F33" s="1617"/>
      <c r="G33" s="1620"/>
      <c r="H33" s="1620"/>
      <c r="I33" s="1617"/>
      <c r="J33" s="1770">
        <f t="shared" si="4"/>
        <v>0</v>
      </c>
      <c r="K33" s="1617"/>
      <c r="L33" s="1770">
        <f t="shared" si="0"/>
        <v>0</v>
      </c>
      <c r="M33" s="1770">
        <f t="shared" si="1"/>
        <v>0</v>
      </c>
      <c r="N33" s="1620"/>
      <c r="O33" s="1771"/>
      <c r="P33" s="1771"/>
      <c r="Q33" s="1757"/>
      <c r="R33" s="1835"/>
      <c r="S33" s="1625"/>
      <c r="T33" s="1625"/>
      <c r="U33" s="1610">
        <f t="shared" si="5"/>
        <v>0</v>
      </c>
      <c r="V33" s="1610">
        <f t="shared" si="6"/>
        <v>0</v>
      </c>
      <c r="W33" s="1617"/>
      <c r="X33" s="1772">
        <f t="shared" si="2"/>
        <v>0</v>
      </c>
      <c r="Y33" s="1617"/>
      <c r="Z33" s="1772">
        <f t="shared" si="3"/>
        <v>0</v>
      </c>
      <c r="AA33" s="1773">
        <f t="shared" si="7"/>
        <v>0</v>
      </c>
      <c r="AB33" s="1614"/>
    </row>
    <row r="34" spans="1:28" s="1615" customFormat="1" hidden="1">
      <c r="A34" s="1707"/>
      <c r="B34" s="1708"/>
      <c r="C34" s="1707"/>
      <c r="D34" s="1619"/>
      <c r="E34" s="1709"/>
      <c r="F34" s="1617"/>
      <c r="G34" s="1620"/>
      <c r="H34" s="1620"/>
      <c r="I34" s="1617"/>
      <c r="J34" s="1770">
        <f t="shared" si="4"/>
        <v>0</v>
      </c>
      <c r="K34" s="1617"/>
      <c r="L34" s="1770">
        <f t="shared" si="0"/>
        <v>0</v>
      </c>
      <c r="M34" s="1770">
        <f t="shared" si="1"/>
        <v>0</v>
      </c>
      <c r="N34" s="1620"/>
      <c r="O34" s="1771"/>
      <c r="P34" s="1771"/>
      <c r="Q34" s="1757"/>
      <c r="R34" s="1835"/>
      <c r="S34" s="1625"/>
      <c r="T34" s="1625"/>
      <c r="U34" s="1610">
        <f t="shared" si="5"/>
        <v>0</v>
      </c>
      <c r="V34" s="1610">
        <f t="shared" si="6"/>
        <v>0</v>
      </c>
      <c r="W34" s="1617"/>
      <c r="X34" s="1772">
        <f t="shared" si="2"/>
        <v>0</v>
      </c>
      <c r="Y34" s="1617"/>
      <c r="Z34" s="1772">
        <f t="shared" si="3"/>
        <v>0</v>
      </c>
      <c r="AA34" s="1773">
        <f t="shared" si="7"/>
        <v>0</v>
      </c>
      <c r="AB34" s="1614"/>
    </row>
    <row r="35" spans="1:28" s="1615" customFormat="1" hidden="1">
      <c r="A35" s="1707"/>
      <c r="B35" s="1708"/>
      <c r="C35" s="1707"/>
      <c r="D35" s="1619"/>
      <c r="E35" s="1709"/>
      <c r="F35" s="1617"/>
      <c r="G35" s="1620"/>
      <c r="H35" s="1620"/>
      <c r="I35" s="1617"/>
      <c r="J35" s="1770">
        <f t="shared" si="4"/>
        <v>0</v>
      </c>
      <c r="K35" s="1617"/>
      <c r="L35" s="1770">
        <f t="shared" si="0"/>
        <v>0</v>
      </c>
      <c r="M35" s="1770">
        <f t="shared" si="1"/>
        <v>0</v>
      </c>
      <c r="N35" s="1620"/>
      <c r="O35" s="1771"/>
      <c r="P35" s="1771"/>
      <c r="Q35" s="1757"/>
      <c r="R35" s="1835"/>
      <c r="S35" s="1625"/>
      <c r="T35" s="1625"/>
      <c r="U35" s="1610">
        <f t="shared" si="5"/>
        <v>0</v>
      </c>
      <c r="V35" s="1610">
        <f t="shared" si="6"/>
        <v>0</v>
      </c>
      <c r="W35" s="1617"/>
      <c r="X35" s="1772">
        <f t="shared" si="2"/>
        <v>0</v>
      </c>
      <c r="Y35" s="1617"/>
      <c r="Z35" s="1772">
        <f t="shared" si="3"/>
        <v>0</v>
      </c>
      <c r="AA35" s="1773">
        <f t="shared" si="7"/>
        <v>0</v>
      </c>
      <c r="AB35" s="1614"/>
    </row>
    <row r="36" spans="1:28" s="1615" customFormat="1" hidden="1">
      <c r="A36" s="1707"/>
      <c r="B36" s="1708"/>
      <c r="C36" s="1707"/>
      <c r="D36" s="1619"/>
      <c r="E36" s="1709"/>
      <c r="F36" s="1617"/>
      <c r="G36" s="1620"/>
      <c r="H36" s="1620"/>
      <c r="I36" s="1617"/>
      <c r="J36" s="1770">
        <f t="shared" si="4"/>
        <v>0</v>
      </c>
      <c r="K36" s="1617"/>
      <c r="L36" s="1770">
        <f t="shared" si="0"/>
        <v>0</v>
      </c>
      <c r="M36" s="1770">
        <f t="shared" si="1"/>
        <v>0</v>
      </c>
      <c r="N36" s="1620"/>
      <c r="O36" s="1771"/>
      <c r="P36" s="1771"/>
      <c r="Q36" s="1757"/>
      <c r="R36" s="1835"/>
      <c r="S36" s="1625"/>
      <c r="T36" s="1625"/>
      <c r="U36" s="1610">
        <f t="shared" si="5"/>
        <v>0</v>
      </c>
      <c r="V36" s="1610">
        <f t="shared" si="6"/>
        <v>0</v>
      </c>
      <c r="W36" s="1617"/>
      <c r="X36" s="1772">
        <f t="shared" si="2"/>
        <v>0</v>
      </c>
      <c r="Y36" s="1617"/>
      <c r="Z36" s="1772">
        <f t="shared" si="3"/>
        <v>0</v>
      </c>
      <c r="AA36" s="1773">
        <f t="shared" si="7"/>
        <v>0</v>
      </c>
      <c r="AB36" s="1614"/>
    </row>
    <row r="37" spans="1:28" s="1615" customFormat="1" hidden="1">
      <c r="A37" s="1707"/>
      <c r="B37" s="1708"/>
      <c r="C37" s="1707"/>
      <c r="D37" s="1619"/>
      <c r="E37" s="1709"/>
      <c r="F37" s="1617"/>
      <c r="G37" s="1620"/>
      <c r="H37" s="1620"/>
      <c r="I37" s="1617"/>
      <c r="J37" s="1770">
        <f t="shared" si="4"/>
        <v>0</v>
      </c>
      <c r="K37" s="1617"/>
      <c r="L37" s="1770">
        <f t="shared" si="0"/>
        <v>0</v>
      </c>
      <c r="M37" s="1770">
        <f t="shared" si="1"/>
        <v>0</v>
      </c>
      <c r="N37" s="1620"/>
      <c r="O37" s="1771"/>
      <c r="P37" s="1771"/>
      <c r="Q37" s="1757"/>
      <c r="R37" s="1835"/>
      <c r="S37" s="1625"/>
      <c r="T37" s="1625"/>
      <c r="U37" s="1610">
        <f t="shared" si="5"/>
        <v>0</v>
      </c>
      <c r="V37" s="1610">
        <f t="shared" si="6"/>
        <v>0</v>
      </c>
      <c r="W37" s="1617"/>
      <c r="X37" s="1772">
        <f t="shared" si="2"/>
        <v>0</v>
      </c>
      <c r="Y37" s="1617"/>
      <c r="Z37" s="1772">
        <f t="shared" si="3"/>
        <v>0</v>
      </c>
      <c r="AA37" s="1773">
        <f t="shared" si="7"/>
        <v>0</v>
      </c>
      <c r="AB37" s="1614"/>
    </row>
    <row r="38" spans="1:28" s="1615" customFormat="1" hidden="1">
      <c r="A38" s="1707"/>
      <c r="B38" s="1708"/>
      <c r="C38" s="1707"/>
      <c r="D38" s="1619"/>
      <c r="E38" s="1709"/>
      <c r="F38" s="1617"/>
      <c r="G38" s="1620"/>
      <c r="H38" s="1620"/>
      <c r="I38" s="1617"/>
      <c r="J38" s="1770">
        <f t="shared" si="4"/>
        <v>0</v>
      </c>
      <c r="K38" s="1617"/>
      <c r="L38" s="1770">
        <f t="shared" si="0"/>
        <v>0</v>
      </c>
      <c r="M38" s="1770">
        <f t="shared" si="1"/>
        <v>0</v>
      </c>
      <c r="N38" s="1620"/>
      <c r="O38" s="1771"/>
      <c r="P38" s="1771"/>
      <c r="Q38" s="1757"/>
      <c r="R38" s="1835"/>
      <c r="S38" s="1625"/>
      <c r="T38" s="1625"/>
      <c r="U38" s="1610">
        <f t="shared" si="5"/>
        <v>0</v>
      </c>
      <c r="V38" s="1610">
        <f t="shared" si="6"/>
        <v>0</v>
      </c>
      <c r="W38" s="1617"/>
      <c r="X38" s="1772">
        <f t="shared" si="2"/>
        <v>0</v>
      </c>
      <c r="Y38" s="1617"/>
      <c r="Z38" s="1772">
        <f t="shared" si="3"/>
        <v>0</v>
      </c>
      <c r="AA38" s="1773">
        <f t="shared" si="7"/>
        <v>0</v>
      </c>
      <c r="AB38" s="1614"/>
    </row>
    <row r="39" spans="1:28" s="1615" customFormat="1" hidden="1">
      <c r="A39" s="1707"/>
      <c r="B39" s="1708"/>
      <c r="C39" s="1707"/>
      <c r="D39" s="1619"/>
      <c r="E39" s="1709"/>
      <c r="F39" s="1617"/>
      <c r="G39" s="1620"/>
      <c r="H39" s="1620"/>
      <c r="I39" s="1617"/>
      <c r="J39" s="1770">
        <f t="shared" si="4"/>
        <v>0</v>
      </c>
      <c r="K39" s="1617"/>
      <c r="L39" s="1770">
        <f t="shared" si="0"/>
        <v>0</v>
      </c>
      <c r="M39" s="1770">
        <f t="shared" si="1"/>
        <v>0</v>
      </c>
      <c r="N39" s="1620"/>
      <c r="O39" s="1771"/>
      <c r="P39" s="1771"/>
      <c r="Q39" s="1757"/>
      <c r="R39" s="1835"/>
      <c r="S39" s="1625"/>
      <c r="T39" s="1625"/>
      <c r="U39" s="1610">
        <f t="shared" si="5"/>
        <v>0</v>
      </c>
      <c r="V39" s="1610">
        <f t="shared" si="6"/>
        <v>0</v>
      </c>
      <c r="W39" s="1617"/>
      <c r="X39" s="1772">
        <f t="shared" si="2"/>
        <v>0</v>
      </c>
      <c r="Y39" s="1617"/>
      <c r="Z39" s="1772">
        <f t="shared" si="3"/>
        <v>0</v>
      </c>
      <c r="AA39" s="1773">
        <f t="shared" si="7"/>
        <v>0</v>
      </c>
      <c r="AB39" s="1614"/>
    </row>
    <row r="40" spans="1:28" s="1615" customFormat="1" hidden="1">
      <c r="A40" s="1707"/>
      <c r="B40" s="1708"/>
      <c r="C40" s="1707"/>
      <c r="D40" s="1619"/>
      <c r="E40" s="1709"/>
      <c r="F40" s="1617"/>
      <c r="G40" s="1620"/>
      <c r="H40" s="1620"/>
      <c r="I40" s="1617"/>
      <c r="J40" s="1770">
        <f t="shared" si="4"/>
        <v>0</v>
      </c>
      <c r="K40" s="1617"/>
      <c r="L40" s="1770">
        <f t="shared" si="0"/>
        <v>0</v>
      </c>
      <c r="M40" s="1770">
        <f t="shared" si="1"/>
        <v>0</v>
      </c>
      <c r="N40" s="1620"/>
      <c r="O40" s="1771"/>
      <c r="P40" s="1771"/>
      <c r="Q40" s="1757"/>
      <c r="R40" s="1835"/>
      <c r="S40" s="1625"/>
      <c r="T40" s="1625"/>
      <c r="U40" s="1610">
        <f t="shared" si="5"/>
        <v>0</v>
      </c>
      <c r="V40" s="1610">
        <f t="shared" si="6"/>
        <v>0</v>
      </c>
      <c r="W40" s="1617"/>
      <c r="X40" s="1772">
        <f t="shared" si="2"/>
        <v>0</v>
      </c>
      <c r="Y40" s="1617"/>
      <c r="Z40" s="1772">
        <f t="shared" si="3"/>
        <v>0</v>
      </c>
      <c r="AA40" s="1773">
        <f t="shared" si="7"/>
        <v>0</v>
      </c>
      <c r="AB40" s="1614"/>
    </row>
    <row r="41" spans="1:28" s="1615" customFormat="1" hidden="1">
      <c r="A41" s="1707"/>
      <c r="B41" s="1708"/>
      <c r="C41" s="1707"/>
      <c r="D41" s="1619"/>
      <c r="E41" s="1709"/>
      <c r="F41" s="1617"/>
      <c r="G41" s="1620"/>
      <c r="H41" s="1620"/>
      <c r="I41" s="1617"/>
      <c r="J41" s="1770">
        <f t="shared" si="4"/>
        <v>0</v>
      </c>
      <c r="K41" s="1617"/>
      <c r="L41" s="1770">
        <f t="shared" si="0"/>
        <v>0</v>
      </c>
      <c r="M41" s="1770">
        <f t="shared" si="1"/>
        <v>0</v>
      </c>
      <c r="N41" s="1620"/>
      <c r="O41" s="1771"/>
      <c r="P41" s="1771"/>
      <c r="Q41" s="1757"/>
      <c r="R41" s="1835"/>
      <c r="S41" s="1625"/>
      <c r="T41" s="1625"/>
      <c r="U41" s="1610">
        <f t="shared" si="5"/>
        <v>0</v>
      </c>
      <c r="V41" s="1610">
        <f t="shared" si="6"/>
        <v>0</v>
      </c>
      <c r="W41" s="1617"/>
      <c r="X41" s="1772">
        <f t="shared" si="2"/>
        <v>0</v>
      </c>
      <c r="Y41" s="1617"/>
      <c r="Z41" s="1772">
        <f t="shared" si="3"/>
        <v>0</v>
      </c>
      <c r="AA41" s="1773">
        <f t="shared" si="7"/>
        <v>0</v>
      </c>
      <c r="AB41" s="1614"/>
    </row>
    <row r="42" spans="1:28" s="1615" customFormat="1" hidden="1">
      <c r="A42" s="1707"/>
      <c r="B42" s="1708"/>
      <c r="C42" s="1707"/>
      <c r="D42" s="1619"/>
      <c r="E42" s="1709"/>
      <c r="F42" s="1617"/>
      <c r="G42" s="1620"/>
      <c r="H42" s="1620"/>
      <c r="I42" s="1617"/>
      <c r="J42" s="1770">
        <f t="shared" si="4"/>
        <v>0</v>
      </c>
      <c r="K42" s="1617"/>
      <c r="L42" s="1770">
        <f t="shared" si="0"/>
        <v>0</v>
      </c>
      <c r="M42" s="1770">
        <f t="shared" si="1"/>
        <v>0</v>
      </c>
      <c r="N42" s="1620"/>
      <c r="O42" s="1771"/>
      <c r="P42" s="1771"/>
      <c r="Q42" s="1757"/>
      <c r="R42" s="1835"/>
      <c r="S42" s="1625"/>
      <c r="T42" s="1625"/>
      <c r="U42" s="1610">
        <f t="shared" si="5"/>
        <v>0</v>
      </c>
      <c r="V42" s="1610">
        <f t="shared" si="6"/>
        <v>0</v>
      </c>
      <c r="W42" s="1617"/>
      <c r="X42" s="1772">
        <f t="shared" si="2"/>
        <v>0</v>
      </c>
      <c r="Y42" s="1617"/>
      <c r="Z42" s="1772">
        <f t="shared" si="3"/>
        <v>0</v>
      </c>
      <c r="AA42" s="1773">
        <f t="shared" si="7"/>
        <v>0</v>
      </c>
      <c r="AB42" s="1614"/>
    </row>
    <row r="43" spans="1:28" s="1615" customFormat="1" hidden="1">
      <c r="A43" s="1707"/>
      <c r="B43" s="1708"/>
      <c r="C43" s="1707"/>
      <c r="D43" s="1619"/>
      <c r="E43" s="1709"/>
      <c r="F43" s="1617"/>
      <c r="G43" s="1620"/>
      <c r="H43" s="1620"/>
      <c r="I43" s="1617"/>
      <c r="J43" s="1770">
        <f t="shared" si="4"/>
        <v>0</v>
      </c>
      <c r="K43" s="1617"/>
      <c r="L43" s="1770">
        <f t="shared" si="0"/>
        <v>0</v>
      </c>
      <c r="M43" s="1770">
        <f t="shared" si="1"/>
        <v>0</v>
      </c>
      <c r="N43" s="1620"/>
      <c r="O43" s="1771"/>
      <c r="P43" s="1771"/>
      <c r="Q43" s="1757"/>
      <c r="R43" s="1835"/>
      <c r="S43" s="1625"/>
      <c r="T43" s="1625"/>
      <c r="U43" s="1610">
        <f t="shared" si="5"/>
        <v>0</v>
      </c>
      <c r="V43" s="1610">
        <f t="shared" si="6"/>
        <v>0</v>
      </c>
      <c r="W43" s="1617"/>
      <c r="X43" s="1772">
        <f t="shared" si="2"/>
        <v>0</v>
      </c>
      <c r="Y43" s="1617"/>
      <c r="Z43" s="1772">
        <f t="shared" si="3"/>
        <v>0</v>
      </c>
      <c r="AA43" s="1773">
        <f t="shared" si="7"/>
        <v>0</v>
      </c>
      <c r="AB43" s="1614"/>
    </row>
    <row r="44" spans="1:28" s="1615" customFormat="1" hidden="1">
      <c r="A44" s="1707"/>
      <c r="B44" s="1708"/>
      <c r="C44" s="1707"/>
      <c r="D44" s="1619"/>
      <c r="E44" s="1709"/>
      <c r="F44" s="1617"/>
      <c r="G44" s="1620"/>
      <c r="H44" s="1620"/>
      <c r="I44" s="1617"/>
      <c r="J44" s="1770">
        <f t="shared" si="4"/>
        <v>0</v>
      </c>
      <c r="K44" s="1617"/>
      <c r="L44" s="1770">
        <f t="shared" si="0"/>
        <v>0</v>
      </c>
      <c r="M44" s="1770">
        <f t="shared" si="1"/>
        <v>0</v>
      </c>
      <c r="N44" s="1620"/>
      <c r="O44" s="1771"/>
      <c r="P44" s="1771"/>
      <c r="Q44" s="1757"/>
      <c r="R44" s="1835"/>
      <c r="S44" s="1625"/>
      <c r="T44" s="1625"/>
      <c r="U44" s="1610">
        <f t="shared" si="5"/>
        <v>0</v>
      </c>
      <c r="V44" s="1610">
        <f t="shared" si="6"/>
        <v>0</v>
      </c>
      <c r="W44" s="1617"/>
      <c r="X44" s="1772">
        <f t="shared" si="2"/>
        <v>0</v>
      </c>
      <c r="Y44" s="1617"/>
      <c r="Z44" s="1772">
        <f t="shared" si="3"/>
        <v>0</v>
      </c>
      <c r="AA44" s="1773">
        <f t="shared" si="7"/>
        <v>0</v>
      </c>
      <c r="AB44" s="1614"/>
    </row>
    <row r="45" spans="1:28" s="1615" customFormat="1" hidden="1">
      <c r="A45" s="1707"/>
      <c r="B45" s="1708"/>
      <c r="C45" s="1707"/>
      <c r="D45" s="1619"/>
      <c r="E45" s="1709"/>
      <c r="F45" s="1617"/>
      <c r="G45" s="1620"/>
      <c r="H45" s="1620"/>
      <c r="I45" s="1617"/>
      <c r="J45" s="1770">
        <f t="shared" si="4"/>
        <v>0</v>
      </c>
      <c r="K45" s="1617"/>
      <c r="L45" s="1770">
        <f t="shared" si="0"/>
        <v>0</v>
      </c>
      <c r="M45" s="1770">
        <f t="shared" si="1"/>
        <v>0</v>
      </c>
      <c r="N45" s="1620"/>
      <c r="O45" s="1771"/>
      <c r="P45" s="1771"/>
      <c r="Q45" s="1757"/>
      <c r="R45" s="1835"/>
      <c r="S45" s="1625"/>
      <c r="T45" s="1625"/>
      <c r="U45" s="1610">
        <f t="shared" si="5"/>
        <v>0</v>
      </c>
      <c r="V45" s="1610">
        <f t="shared" si="6"/>
        <v>0</v>
      </c>
      <c r="W45" s="1617"/>
      <c r="X45" s="1772">
        <f t="shared" si="2"/>
        <v>0</v>
      </c>
      <c r="Y45" s="1617"/>
      <c r="Z45" s="1772">
        <f t="shared" si="3"/>
        <v>0</v>
      </c>
      <c r="AA45" s="1773">
        <f t="shared" si="7"/>
        <v>0</v>
      </c>
      <c r="AB45" s="1614"/>
    </row>
    <row r="46" spans="1:28" s="1615" customFormat="1" hidden="1">
      <c r="A46" s="1707"/>
      <c r="B46" s="1708"/>
      <c r="C46" s="1707"/>
      <c r="D46" s="1619"/>
      <c r="E46" s="1709"/>
      <c r="F46" s="1617"/>
      <c r="G46" s="1620"/>
      <c r="H46" s="1620"/>
      <c r="I46" s="1617"/>
      <c r="J46" s="1770">
        <f t="shared" si="4"/>
        <v>0</v>
      </c>
      <c r="K46" s="1617"/>
      <c r="L46" s="1770">
        <f t="shared" si="0"/>
        <v>0</v>
      </c>
      <c r="M46" s="1770">
        <f t="shared" si="1"/>
        <v>0</v>
      </c>
      <c r="N46" s="1620"/>
      <c r="O46" s="1771"/>
      <c r="P46" s="1771"/>
      <c r="Q46" s="1757"/>
      <c r="R46" s="1835"/>
      <c r="S46" s="1625"/>
      <c r="T46" s="1625"/>
      <c r="U46" s="1610">
        <f t="shared" si="5"/>
        <v>0</v>
      </c>
      <c r="V46" s="1610">
        <f t="shared" si="6"/>
        <v>0</v>
      </c>
      <c r="W46" s="1617"/>
      <c r="X46" s="1772">
        <f t="shared" si="2"/>
        <v>0</v>
      </c>
      <c r="Y46" s="1617"/>
      <c r="Z46" s="1772">
        <f t="shared" si="3"/>
        <v>0</v>
      </c>
      <c r="AA46" s="1773">
        <f t="shared" si="7"/>
        <v>0</v>
      </c>
      <c r="AB46" s="1614"/>
    </row>
    <row r="47" spans="1:28" s="1615" customFormat="1" hidden="1">
      <c r="A47" s="1707"/>
      <c r="B47" s="1708"/>
      <c r="C47" s="1707"/>
      <c r="D47" s="1619"/>
      <c r="E47" s="1709"/>
      <c r="F47" s="1617"/>
      <c r="G47" s="1620"/>
      <c r="H47" s="1620"/>
      <c r="I47" s="1617"/>
      <c r="J47" s="1770">
        <f t="shared" si="4"/>
        <v>0</v>
      </c>
      <c r="K47" s="1617"/>
      <c r="L47" s="1770">
        <f t="shared" si="0"/>
        <v>0</v>
      </c>
      <c r="M47" s="1770">
        <f t="shared" si="1"/>
        <v>0</v>
      </c>
      <c r="N47" s="1620"/>
      <c r="O47" s="1771"/>
      <c r="P47" s="1771"/>
      <c r="Q47" s="1757"/>
      <c r="R47" s="1835"/>
      <c r="S47" s="1625"/>
      <c r="T47" s="1625"/>
      <c r="U47" s="1610">
        <f t="shared" si="5"/>
        <v>0</v>
      </c>
      <c r="V47" s="1610">
        <f t="shared" si="6"/>
        <v>0</v>
      </c>
      <c r="W47" s="1617"/>
      <c r="X47" s="1772">
        <f t="shared" si="2"/>
        <v>0</v>
      </c>
      <c r="Y47" s="1617"/>
      <c r="Z47" s="1772">
        <f t="shared" si="3"/>
        <v>0</v>
      </c>
      <c r="AA47" s="1773">
        <f t="shared" si="7"/>
        <v>0</v>
      </c>
      <c r="AB47" s="1614"/>
    </row>
    <row r="48" spans="1:28" s="1615" customFormat="1" hidden="1">
      <c r="A48" s="1707"/>
      <c r="B48" s="1708"/>
      <c r="C48" s="1707"/>
      <c r="D48" s="1619"/>
      <c r="E48" s="1709"/>
      <c r="F48" s="1617"/>
      <c r="G48" s="1620"/>
      <c r="H48" s="1620"/>
      <c r="I48" s="1617"/>
      <c r="J48" s="1770">
        <f t="shared" si="4"/>
        <v>0</v>
      </c>
      <c r="K48" s="1617"/>
      <c r="L48" s="1770">
        <f t="shared" si="0"/>
        <v>0</v>
      </c>
      <c r="M48" s="1770">
        <f t="shared" si="1"/>
        <v>0</v>
      </c>
      <c r="N48" s="1620"/>
      <c r="O48" s="1771"/>
      <c r="P48" s="1771"/>
      <c r="Q48" s="1757"/>
      <c r="R48" s="1835"/>
      <c r="S48" s="1625"/>
      <c r="T48" s="1625"/>
      <c r="U48" s="1610">
        <f t="shared" si="5"/>
        <v>0</v>
      </c>
      <c r="V48" s="1610">
        <f t="shared" si="6"/>
        <v>0</v>
      </c>
      <c r="W48" s="1617"/>
      <c r="X48" s="1772">
        <f t="shared" si="2"/>
        <v>0</v>
      </c>
      <c r="Y48" s="1617"/>
      <c r="Z48" s="1772">
        <f t="shared" si="3"/>
        <v>0</v>
      </c>
      <c r="AA48" s="1773">
        <f t="shared" si="7"/>
        <v>0</v>
      </c>
      <c r="AB48" s="1614"/>
    </row>
    <row r="49" spans="1:28" s="1615" customFormat="1" hidden="1">
      <c r="A49" s="1707"/>
      <c r="B49" s="1708"/>
      <c r="C49" s="1707"/>
      <c r="D49" s="1619"/>
      <c r="E49" s="1709"/>
      <c r="F49" s="1617"/>
      <c r="G49" s="1620"/>
      <c r="H49" s="1620"/>
      <c r="I49" s="1617"/>
      <c r="J49" s="1770">
        <f t="shared" si="4"/>
        <v>0</v>
      </c>
      <c r="K49" s="1617"/>
      <c r="L49" s="1770">
        <f t="shared" si="0"/>
        <v>0</v>
      </c>
      <c r="M49" s="1770">
        <f t="shared" si="1"/>
        <v>0</v>
      </c>
      <c r="N49" s="1620"/>
      <c r="O49" s="1771"/>
      <c r="P49" s="1771"/>
      <c r="Q49" s="1757"/>
      <c r="R49" s="1835"/>
      <c r="S49" s="1625"/>
      <c r="T49" s="1625"/>
      <c r="U49" s="1610">
        <f t="shared" si="5"/>
        <v>0</v>
      </c>
      <c r="V49" s="1610">
        <f t="shared" si="6"/>
        <v>0</v>
      </c>
      <c r="W49" s="1617"/>
      <c r="X49" s="1772">
        <f t="shared" si="2"/>
        <v>0</v>
      </c>
      <c r="Y49" s="1617"/>
      <c r="Z49" s="1772">
        <f t="shared" si="3"/>
        <v>0</v>
      </c>
      <c r="AA49" s="1773">
        <f t="shared" si="7"/>
        <v>0</v>
      </c>
      <c r="AB49" s="1614"/>
    </row>
    <row r="50" spans="1:28" s="1615" customFormat="1" hidden="1">
      <c r="A50" s="1707"/>
      <c r="B50" s="1708"/>
      <c r="C50" s="1707"/>
      <c r="D50" s="1619"/>
      <c r="E50" s="1709"/>
      <c r="F50" s="1617"/>
      <c r="G50" s="1620"/>
      <c r="H50" s="1620"/>
      <c r="I50" s="1617"/>
      <c r="J50" s="1770">
        <f t="shared" si="4"/>
        <v>0</v>
      </c>
      <c r="K50" s="1617"/>
      <c r="L50" s="1770">
        <f t="shared" si="0"/>
        <v>0</v>
      </c>
      <c r="M50" s="1770">
        <f t="shared" si="1"/>
        <v>0</v>
      </c>
      <c r="N50" s="1620"/>
      <c r="O50" s="1771"/>
      <c r="P50" s="1771"/>
      <c r="Q50" s="1757"/>
      <c r="R50" s="1835"/>
      <c r="S50" s="1625"/>
      <c r="T50" s="1625"/>
      <c r="U50" s="1610">
        <f t="shared" si="5"/>
        <v>0</v>
      </c>
      <c r="V50" s="1610">
        <f t="shared" si="6"/>
        <v>0</v>
      </c>
      <c r="W50" s="1617"/>
      <c r="X50" s="1772">
        <f t="shared" si="2"/>
        <v>0</v>
      </c>
      <c r="Y50" s="1617"/>
      <c r="Z50" s="1772">
        <f t="shared" si="3"/>
        <v>0</v>
      </c>
      <c r="AA50" s="1773">
        <f t="shared" si="7"/>
        <v>0</v>
      </c>
      <c r="AB50" s="1614"/>
    </row>
    <row r="51" spans="1:28" s="1615" customFormat="1" hidden="1">
      <c r="A51" s="1707"/>
      <c r="B51" s="1708"/>
      <c r="C51" s="1707"/>
      <c r="D51" s="1619"/>
      <c r="E51" s="1709"/>
      <c r="F51" s="1617"/>
      <c r="G51" s="1620"/>
      <c r="H51" s="1620"/>
      <c r="I51" s="1617"/>
      <c r="J51" s="1770">
        <f t="shared" si="4"/>
        <v>0</v>
      </c>
      <c r="K51" s="1617"/>
      <c r="L51" s="1770">
        <f t="shared" si="0"/>
        <v>0</v>
      </c>
      <c r="M51" s="1770">
        <f t="shared" si="1"/>
        <v>0</v>
      </c>
      <c r="N51" s="1620"/>
      <c r="O51" s="1771"/>
      <c r="P51" s="1771"/>
      <c r="Q51" s="1757"/>
      <c r="R51" s="1835"/>
      <c r="S51" s="1625"/>
      <c r="T51" s="1625"/>
      <c r="U51" s="1610">
        <f t="shared" si="5"/>
        <v>0</v>
      </c>
      <c r="V51" s="1610">
        <f t="shared" si="6"/>
        <v>0</v>
      </c>
      <c r="W51" s="1617"/>
      <c r="X51" s="1772">
        <f t="shared" si="2"/>
        <v>0</v>
      </c>
      <c r="Y51" s="1617"/>
      <c r="Z51" s="1772">
        <f t="shared" si="3"/>
        <v>0</v>
      </c>
      <c r="AA51" s="1773">
        <f t="shared" si="7"/>
        <v>0</v>
      </c>
      <c r="AB51" s="1614"/>
    </row>
    <row r="52" spans="1:28" s="1615" customFormat="1" hidden="1">
      <c r="A52" s="1707"/>
      <c r="B52" s="1708"/>
      <c r="C52" s="1707"/>
      <c r="D52" s="1619"/>
      <c r="E52" s="1709"/>
      <c r="F52" s="1617"/>
      <c r="G52" s="1620"/>
      <c r="H52" s="1620"/>
      <c r="I52" s="1617"/>
      <c r="J52" s="1770">
        <f t="shared" si="4"/>
        <v>0</v>
      </c>
      <c r="K52" s="1617"/>
      <c r="L52" s="1770">
        <f t="shared" si="0"/>
        <v>0</v>
      </c>
      <c r="M52" s="1770">
        <f t="shared" si="1"/>
        <v>0</v>
      </c>
      <c r="N52" s="1620"/>
      <c r="O52" s="1771"/>
      <c r="P52" s="1771"/>
      <c r="Q52" s="1757"/>
      <c r="R52" s="1835"/>
      <c r="S52" s="1625"/>
      <c r="T52" s="1625"/>
      <c r="U52" s="1610">
        <f t="shared" si="5"/>
        <v>0</v>
      </c>
      <c r="V52" s="1610">
        <f t="shared" si="6"/>
        <v>0</v>
      </c>
      <c r="W52" s="1617"/>
      <c r="X52" s="1772">
        <f t="shared" si="2"/>
        <v>0</v>
      </c>
      <c r="Y52" s="1617"/>
      <c r="Z52" s="1772">
        <f t="shared" si="3"/>
        <v>0</v>
      </c>
      <c r="AA52" s="1773">
        <f t="shared" si="7"/>
        <v>0</v>
      </c>
      <c r="AB52" s="1614"/>
    </row>
    <row r="53" spans="1:28" s="1615" customFormat="1" hidden="1">
      <c r="A53" s="1707"/>
      <c r="B53" s="1708"/>
      <c r="C53" s="1707"/>
      <c r="D53" s="1619"/>
      <c r="E53" s="1709"/>
      <c r="F53" s="1617"/>
      <c r="G53" s="1620"/>
      <c r="H53" s="1620"/>
      <c r="I53" s="1617"/>
      <c r="J53" s="1770">
        <f t="shared" si="4"/>
        <v>0</v>
      </c>
      <c r="K53" s="1617"/>
      <c r="L53" s="1770">
        <f t="shared" si="0"/>
        <v>0</v>
      </c>
      <c r="M53" s="1770">
        <f t="shared" si="1"/>
        <v>0</v>
      </c>
      <c r="N53" s="1620"/>
      <c r="O53" s="1771"/>
      <c r="P53" s="1771"/>
      <c r="Q53" s="1757"/>
      <c r="R53" s="1835"/>
      <c r="S53" s="1625"/>
      <c r="T53" s="1625"/>
      <c r="U53" s="1610">
        <f t="shared" si="5"/>
        <v>0</v>
      </c>
      <c r="V53" s="1610">
        <f t="shared" si="6"/>
        <v>0</v>
      </c>
      <c r="W53" s="1617"/>
      <c r="X53" s="1772">
        <f t="shared" si="2"/>
        <v>0</v>
      </c>
      <c r="Y53" s="1617"/>
      <c r="Z53" s="1772">
        <f t="shared" si="3"/>
        <v>0</v>
      </c>
      <c r="AA53" s="1773">
        <f t="shared" si="7"/>
        <v>0</v>
      </c>
      <c r="AB53" s="1614"/>
    </row>
    <row r="54" spans="1:28" s="1615" customFormat="1" hidden="1">
      <c r="A54" s="1707"/>
      <c r="B54" s="1708"/>
      <c r="C54" s="1707"/>
      <c r="D54" s="1619"/>
      <c r="E54" s="1709"/>
      <c r="F54" s="1617"/>
      <c r="G54" s="1620"/>
      <c r="H54" s="1620"/>
      <c r="I54" s="1617"/>
      <c r="J54" s="1770">
        <f t="shared" si="4"/>
        <v>0</v>
      </c>
      <c r="K54" s="1617"/>
      <c r="L54" s="1770">
        <f t="shared" si="0"/>
        <v>0</v>
      </c>
      <c r="M54" s="1770">
        <f t="shared" si="1"/>
        <v>0</v>
      </c>
      <c r="N54" s="1620"/>
      <c r="O54" s="1771"/>
      <c r="P54" s="1771"/>
      <c r="Q54" s="1757"/>
      <c r="R54" s="1835"/>
      <c r="S54" s="1625"/>
      <c r="T54" s="1625"/>
      <c r="U54" s="1610">
        <f t="shared" si="5"/>
        <v>0</v>
      </c>
      <c r="V54" s="1610">
        <f t="shared" si="6"/>
        <v>0</v>
      </c>
      <c r="W54" s="1617"/>
      <c r="X54" s="1772">
        <f t="shared" si="2"/>
        <v>0</v>
      </c>
      <c r="Y54" s="1617"/>
      <c r="Z54" s="1772">
        <f t="shared" si="3"/>
        <v>0</v>
      </c>
      <c r="AA54" s="1773">
        <f t="shared" si="7"/>
        <v>0</v>
      </c>
      <c r="AB54" s="1614"/>
    </row>
    <row r="55" spans="1:28" s="1615" customFormat="1" hidden="1">
      <c r="A55" s="1707"/>
      <c r="B55" s="1708"/>
      <c r="C55" s="1707"/>
      <c r="D55" s="1619"/>
      <c r="E55" s="1709"/>
      <c r="F55" s="1617"/>
      <c r="G55" s="1620"/>
      <c r="H55" s="1620"/>
      <c r="I55" s="1617"/>
      <c r="J55" s="1770">
        <f t="shared" si="4"/>
        <v>0</v>
      </c>
      <c r="K55" s="1617"/>
      <c r="L55" s="1770">
        <f t="shared" si="0"/>
        <v>0</v>
      </c>
      <c r="M55" s="1770">
        <f t="shared" si="1"/>
        <v>0</v>
      </c>
      <c r="N55" s="1620"/>
      <c r="O55" s="1771"/>
      <c r="P55" s="1771"/>
      <c r="Q55" s="1757"/>
      <c r="R55" s="1835"/>
      <c r="S55" s="1625"/>
      <c r="T55" s="1625"/>
      <c r="U55" s="1610">
        <f t="shared" si="5"/>
        <v>0</v>
      </c>
      <c r="V55" s="1610">
        <f t="shared" si="6"/>
        <v>0</v>
      </c>
      <c r="W55" s="1617"/>
      <c r="X55" s="1772">
        <f t="shared" si="2"/>
        <v>0</v>
      </c>
      <c r="Y55" s="1617"/>
      <c r="Z55" s="1772">
        <f t="shared" si="3"/>
        <v>0</v>
      </c>
      <c r="AA55" s="1773">
        <f t="shared" si="7"/>
        <v>0</v>
      </c>
      <c r="AB55" s="1614"/>
    </row>
    <row r="56" spans="1:28" s="1615" customFormat="1" hidden="1">
      <c r="A56" s="1707"/>
      <c r="B56" s="1708"/>
      <c r="C56" s="1707"/>
      <c r="D56" s="1619"/>
      <c r="E56" s="1709"/>
      <c r="F56" s="1617"/>
      <c r="G56" s="1620"/>
      <c r="H56" s="1620"/>
      <c r="I56" s="1617"/>
      <c r="J56" s="1770">
        <f t="shared" si="4"/>
        <v>0</v>
      </c>
      <c r="K56" s="1617"/>
      <c r="L56" s="1770">
        <f t="shared" si="0"/>
        <v>0</v>
      </c>
      <c r="M56" s="1770">
        <f t="shared" si="1"/>
        <v>0</v>
      </c>
      <c r="N56" s="1620"/>
      <c r="O56" s="1771"/>
      <c r="P56" s="1771"/>
      <c r="Q56" s="1757"/>
      <c r="R56" s="1835"/>
      <c r="S56" s="1625"/>
      <c r="T56" s="1625"/>
      <c r="U56" s="1610">
        <f t="shared" si="5"/>
        <v>0</v>
      </c>
      <c r="V56" s="1610">
        <f t="shared" si="6"/>
        <v>0</v>
      </c>
      <c r="W56" s="1617"/>
      <c r="X56" s="1772">
        <f t="shared" si="2"/>
        <v>0</v>
      </c>
      <c r="Y56" s="1617"/>
      <c r="Z56" s="1772">
        <f t="shared" si="3"/>
        <v>0</v>
      </c>
      <c r="AA56" s="1773">
        <f t="shared" si="7"/>
        <v>0</v>
      </c>
      <c r="AB56" s="1614"/>
    </row>
    <row r="57" spans="1:28" s="1615" customFormat="1" hidden="1">
      <c r="A57" s="1707"/>
      <c r="B57" s="1708"/>
      <c r="C57" s="1707"/>
      <c r="D57" s="1619"/>
      <c r="E57" s="1709"/>
      <c r="F57" s="1617"/>
      <c r="G57" s="1620"/>
      <c r="H57" s="1620"/>
      <c r="I57" s="1617"/>
      <c r="J57" s="1770">
        <f t="shared" si="4"/>
        <v>0</v>
      </c>
      <c r="K57" s="1617"/>
      <c r="L57" s="1770">
        <f t="shared" si="0"/>
        <v>0</v>
      </c>
      <c r="M57" s="1770">
        <f t="shared" si="1"/>
        <v>0</v>
      </c>
      <c r="N57" s="1620"/>
      <c r="O57" s="1771"/>
      <c r="P57" s="1771"/>
      <c r="Q57" s="1757"/>
      <c r="R57" s="1835"/>
      <c r="S57" s="1625"/>
      <c r="T57" s="1625"/>
      <c r="U57" s="1610">
        <f t="shared" si="5"/>
        <v>0</v>
      </c>
      <c r="V57" s="1610">
        <f t="shared" si="6"/>
        <v>0</v>
      </c>
      <c r="W57" s="1617"/>
      <c r="X57" s="1772">
        <f t="shared" si="2"/>
        <v>0</v>
      </c>
      <c r="Y57" s="1617"/>
      <c r="Z57" s="1772">
        <f t="shared" si="3"/>
        <v>0</v>
      </c>
      <c r="AA57" s="1773">
        <f t="shared" si="7"/>
        <v>0</v>
      </c>
      <c r="AB57" s="1614"/>
    </row>
    <row r="58" spans="1:28" s="1615" customFormat="1" hidden="1">
      <c r="A58" s="1707"/>
      <c r="B58" s="1708"/>
      <c r="C58" s="1707"/>
      <c r="D58" s="1619"/>
      <c r="E58" s="1709"/>
      <c r="F58" s="1617"/>
      <c r="G58" s="1620"/>
      <c r="H58" s="1620"/>
      <c r="I58" s="1617"/>
      <c r="J58" s="1770">
        <f t="shared" si="4"/>
        <v>0</v>
      </c>
      <c r="K58" s="1617"/>
      <c r="L58" s="1770">
        <f t="shared" si="0"/>
        <v>0</v>
      </c>
      <c r="M58" s="1770">
        <f t="shared" si="1"/>
        <v>0</v>
      </c>
      <c r="N58" s="1620"/>
      <c r="O58" s="1771"/>
      <c r="P58" s="1771"/>
      <c r="Q58" s="1757"/>
      <c r="R58" s="1835"/>
      <c r="S58" s="1625"/>
      <c r="T58" s="1625"/>
      <c r="U58" s="1610">
        <f t="shared" si="5"/>
        <v>0</v>
      </c>
      <c r="V58" s="1610">
        <f t="shared" si="6"/>
        <v>0</v>
      </c>
      <c r="W58" s="1617"/>
      <c r="X58" s="1772">
        <f t="shared" si="2"/>
        <v>0</v>
      </c>
      <c r="Y58" s="1617"/>
      <c r="Z58" s="1772">
        <f t="shared" si="3"/>
        <v>0</v>
      </c>
      <c r="AA58" s="1773">
        <f t="shared" si="7"/>
        <v>0</v>
      </c>
      <c r="AB58" s="1614"/>
    </row>
    <row r="59" spans="1:28" s="1615" customFormat="1" hidden="1">
      <c r="A59" s="1707"/>
      <c r="B59" s="1708"/>
      <c r="C59" s="1707"/>
      <c r="D59" s="1619"/>
      <c r="E59" s="1709"/>
      <c r="F59" s="1617"/>
      <c r="G59" s="1620"/>
      <c r="H59" s="1620"/>
      <c r="I59" s="1617"/>
      <c r="J59" s="1770">
        <f t="shared" si="4"/>
        <v>0</v>
      </c>
      <c r="K59" s="1617"/>
      <c r="L59" s="1770">
        <f t="shared" si="0"/>
        <v>0</v>
      </c>
      <c r="M59" s="1770">
        <f t="shared" si="1"/>
        <v>0</v>
      </c>
      <c r="N59" s="1620"/>
      <c r="O59" s="1771"/>
      <c r="P59" s="1771"/>
      <c r="Q59" s="1757"/>
      <c r="R59" s="1835"/>
      <c r="S59" s="1625"/>
      <c r="T59" s="1625"/>
      <c r="U59" s="1610">
        <f t="shared" si="5"/>
        <v>0</v>
      </c>
      <c r="V59" s="1610">
        <f t="shared" si="6"/>
        <v>0</v>
      </c>
      <c r="W59" s="1617"/>
      <c r="X59" s="1772">
        <f t="shared" si="2"/>
        <v>0</v>
      </c>
      <c r="Y59" s="1617"/>
      <c r="Z59" s="1772">
        <f t="shared" si="3"/>
        <v>0</v>
      </c>
      <c r="AA59" s="1773">
        <f t="shared" si="7"/>
        <v>0</v>
      </c>
      <c r="AB59" s="1614"/>
    </row>
    <row r="60" spans="1:28" s="1615" customFormat="1" hidden="1">
      <c r="A60" s="1707"/>
      <c r="B60" s="1708"/>
      <c r="C60" s="1707"/>
      <c r="D60" s="1619"/>
      <c r="E60" s="1709"/>
      <c r="F60" s="1617"/>
      <c r="G60" s="1620"/>
      <c r="H60" s="1620"/>
      <c r="I60" s="1617"/>
      <c r="J60" s="1770">
        <f t="shared" si="4"/>
        <v>0</v>
      </c>
      <c r="K60" s="1617"/>
      <c r="L60" s="1770">
        <f t="shared" si="0"/>
        <v>0</v>
      </c>
      <c r="M60" s="1770">
        <f t="shared" si="1"/>
        <v>0</v>
      </c>
      <c r="N60" s="1620"/>
      <c r="O60" s="1771"/>
      <c r="P60" s="1771"/>
      <c r="Q60" s="1757"/>
      <c r="R60" s="1835"/>
      <c r="S60" s="1625"/>
      <c r="T60" s="1625"/>
      <c r="U60" s="1610">
        <f t="shared" si="5"/>
        <v>0</v>
      </c>
      <c r="V60" s="1610">
        <f t="shared" si="6"/>
        <v>0</v>
      </c>
      <c r="W60" s="1617"/>
      <c r="X60" s="1772">
        <f t="shared" si="2"/>
        <v>0</v>
      </c>
      <c r="Y60" s="1617"/>
      <c r="Z60" s="1772">
        <f t="shared" si="3"/>
        <v>0</v>
      </c>
      <c r="AA60" s="1773">
        <f t="shared" si="7"/>
        <v>0</v>
      </c>
      <c r="AB60" s="1614"/>
    </row>
    <row r="61" spans="1:28" s="1615" customFormat="1" hidden="1">
      <c r="A61" s="1707"/>
      <c r="B61" s="1708"/>
      <c r="C61" s="1707"/>
      <c r="D61" s="1619"/>
      <c r="E61" s="1709"/>
      <c r="F61" s="1617"/>
      <c r="G61" s="1620"/>
      <c r="H61" s="1620"/>
      <c r="I61" s="1617"/>
      <c r="J61" s="1770">
        <f t="shared" si="4"/>
        <v>0</v>
      </c>
      <c r="K61" s="1617"/>
      <c r="L61" s="1770">
        <f t="shared" si="0"/>
        <v>0</v>
      </c>
      <c r="M61" s="1770">
        <f t="shared" si="1"/>
        <v>0</v>
      </c>
      <c r="N61" s="1620"/>
      <c r="O61" s="1771"/>
      <c r="P61" s="1771"/>
      <c r="Q61" s="1757"/>
      <c r="R61" s="1835"/>
      <c r="S61" s="1625"/>
      <c r="T61" s="1625"/>
      <c r="U61" s="1610">
        <f t="shared" si="5"/>
        <v>0</v>
      </c>
      <c r="V61" s="1610">
        <f t="shared" si="6"/>
        <v>0</v>
      </c>
      <c r="W61" s="1617"/>
      <c r="X61" s="1772">
        <f t="shared" si="2"/>
        <v>0</v>
      </c>
      <c r="Y61" s="1617"/>
      <c r="Z61" s="1772">
        <f t="shared" si="3"/>
        <v>0</v>
      </c>
      <c r="AA61" s="1773">
        <f t="shared" si="7"/>
        <v>0</v>
      </c>
      <c r="AB61" s="1614"/>
    </row>
    <row r="62" spans="1:28" s="1615" customFormat="1" hidden="1">
      <c r="A62" s="1707"/>
      <c r="B62" s="1708"/>
      <c r="C62" s="1707"/>
      <c r="D62" s="1619"/>
      <c r="E62" s="1709"/>
      <c r="F62" s="1617"/>
      <c r="G62" s="1620"/>
      <c r="H62" s="1620"/>
      <c r="I62" s="1617"/>
      <c r="J62" s="1770">
        <f t="shared" si="4"/>
        <v>0</v>
      </c>
      <c r="K62" s="1617"/>
      <c r="L62" s="1770">
        <f t="shared" si="0"/>
        <v>0</v>
      </c>
      <c r="M62" s="1770">
        <f t="shared" si="1"/>
        <v>0</v>
      </c>
      <c r="N62" s="1620"/>
      <c r="O62" s="1771"/>
      <c r="P62" s="1771"/>
      <c r="Q62" s="1757"/>
      <c r="R62" s="1835"/>
      <c r="S62" s="1625"/>
      <c r="T62" s="1625"/>
      <c r="U62" s="1610">
        <f t="shared" si="5"/>
        <v>0</v>
      </c>
      <c r="V62" s="1610">
        <f t="shared" si="6"/>
        <v>0</v>
      </c>
      <c r="W62" s="1617"/>
      <c r="X62" s="1772">
        <f t="shared" si="2"/>
        <v>0</v>
      </c>
      <c r="Y62" s="1617"/>
      <c r="Z62" s="1772">
        <f t="shared" si="3"/>
        <v>0</v>
      </c>
      <c r="AA62" s="1773">
        <f t="shared" si="7"/>
        <v>0</v>
      </c>
      <c r="AB62" s="1614"/>
    </row>
    <row r="63" spans="1:28" s="1615" customFormat="1" hidden="1">
      <c r="A63" s="1707"/>
      <c r="B63" s="1708"/>
      <c r="C63" s="1707"/>
      <c r="D63" s="1619"/>
      <c r="E63" s="1709"/>
      <c r="F63" s="1617"/>
      <c r="G63" s="1620"/>
      <c r="H63" s="1620"/>
      <c r="I63" s="1617"/>
      <c r="J63" s="1770">
        <f t="shared" si="4"/>
        <v>0</v>
      </c>
      <c r="K63" s="1617"/>
      <c r="L63" s="1770">
        <f t="shared" si="0"/>
        <v>0</v>
      </c>
      <c r="M63" s="1770">
        <f t="shared" si="1"/>
        <v>0</v>
      </c>
      <c r="N63" s="1620"/>
      <c r="O63" s="1771"/>
      <c r="P63" s="1771"/>
      <c r="Q63" s="1757"/>
      <c r="R63" s="1835"/>
      <c r="S63" s="1625"/>
      <c r="T63" s="1625"/>
      <c r="U63" s="1610">
        <f t="shared" si="5"/>
        <v>0</v>
      </c>
      <c r="V63" s="1610">
        <f t="shared" si="6"/>
        <v>0</v>
      </c>
      <c r="W63" s="1617"/>
      <c r="X63" s="1772">
        <f t="shared" si="2"/>
        <v>0</v>
      </c>
      <c r="Y63" s="1617"/>
      <c r="Z63" s="1772">
        <f t="shared" si="3"/>
        <v>0</v>
      </c>
      <c r="AA63" s="1773">
        <f t="shared" si="7"/>
        <v>0</v>
      </c>
      <c r="AB63" s="1614"/>
    </row>
    <row r="64" spans="1:28" s="1615" customFormat="1" hidden="1">
      <c r="A64" s="1707"/>
      <c r="B64" s="1708"/>
      <c r="C64" s="1707"/>
      <c r="D64" s="1619"/>
      <c r="E64" s="1709"/>
      <c r="F64" s="1617"/>
      <c r="G64" s="1620"/>
      <c r="H64" s="1620"/>
      <c r="I64" s="1617"/>
      <c r="J64" s="1770">
        <f t="shared" si="4"/>
        <v>0</v>
      </c>
      <c r="K64" s="1617"/>
      <c r="L64" s="1770">
        <f t="shared" si="0"/>
        <v>0</v>
      </c>
      <c r="M64" s="1770">
        <f t="shared" si="1"/>
        <v>0</v>
      </c>
      <c r="N64" s="1620"/>
      <c r="O64" s="1771"/>
      <c r="P64" s="1771"/>
      <c r="Q64" s="1757"/>
      <c r="R64" s="1835"/>
      <c r="S64" s="1625"/>
      <c r="T64" s="1625"/>
      <c r="U64" s="1610">
        <f t="shared" si="5"/>
        <v>0</v>
      </c>
      <c r="V64" s="1610">
        <f t="shared" si="6"/>
        <v>0</v>
      </c>
      <c r="W64" s="1617"/>
      <c r="X64" s="1772">
        <f t="shared" si="2"/>
        <v>0</v>
      </c>
      <c r="Y64" s="1617"/>
      <c r="Z64" s="1772">
        <f t="shared" si="3"/>
        <v>0</v>
      </c>
      <c r="AA64" s="1773">
        <f t="shared" si="7"/>
        <v>0</v>
      </c>
      <c r="AB64" s="1614"/>
    </row>
    <row r="65" spans="1:28" s="1615" customFormat="1" hidden="1">
      <c r="A65" s="1707"/>
      <c r="B65" s="1708"/>
      <c r="C65" s="1707"/>
      <c r="D65" s="1619"/>
      <c r="E65" s="1709"/>
      <c r="F65" s="1617"/>
      <c r="G65" s="1620"/>
      <c r="H65" s="1620"/>
      <c r="I65" s="1617"/>
      <c r="J65" s="1770">
        <f t="shared" si="4"/>
        <v>0</v>
      </c>
      <c r="K65" s="1617"/>
      <c r="L65" s="1770">
        <f t="shared" si="0"/>
        <v>0</v>
      </c>
      <c r="M65" s="1770">
        <f t="shared" si="1"/>
        <v>0</v>
      </c>
      <c r="N65" s="1620"/>
      <c r="O65" s="1771"/>
      <c r="P65" s="1771"/>
      <c r="Q65" s="1757"/>
      <c r="R65" s="1835"/>
      <c r="S65" s="1625"/>
      <c r="T65" s="1625"/>
      <c r="U65" s="1610">
        <f t="shared" si="5"/>
        <v>0</v>
      </c>
      <c r="V65" s="1610">
        <f t="shared" si="6"/>
        <v>0</v>
      </c>
      <c r="W65" s="1617"/>
      <c r="X65" s="1772">
        <f t="shared" si="2"/>
        <v>0</v>
      </c>
      <c r="Y65" s="1617"/>
      <c r="Z65" s="1772">
        <f t="shared" si="3"/>
        <v>0</v>
      </c>
      <c r="AA65" s="1773">
        <f t="shared" si="7"/>
        <v>0</v>
      </c>
      <c r="AB65" s="1614"/>
    </row>
    <row r="66" spans="1:28" s="1615" customFormat="1" hidden="1">
      <c r="A66" s="1707"/>
      <c r="B66" s="1708"/>
      <c r="C66" s="1707"/>
      <c r="D66" s="1619"/>
      <c r="E66" s="1709"/>
      <c r="F66" s="1617"/>
      <c r="G66" s="1620"/>
      <c r="H66" s="1620"/>
      <c r="I66" s="1617"/>
      <c r="J66" s="1770">
        <f t="shared" si="4"/>
        <v>0</v>
      </c>
      <c r="K66" s="1617"/>
      <c r="L66" s="1770">
        <f t="shared" si="0"/>
        <v>0</v>
      </c>
      <c r="M66" s="1770">
        <f t="shared" si="1"/>
        <v>0</v>
      </c>
      <c r="N66" s="1620"/>
      <c r="O66" s="1771"/>
      <c r="P66" s="1771"/>
      <c r="Q66" s="1757"/>
      <c r="R66" s="1835"/>
      <c r="S66" s="1625"/>
      <c r="T66" s="1625"/>
      <c r="U66" s="1610">
        <f t="shared" si="5"/>
        <v>0</v>
      </c>
      <c r="V66" s="1610">
        <f t="shared" si="6"/>
        <v>0</v>
      </c>
      <c r="W66" s="1617"/>
      <c r="X66" s="1772">
        <f t="shared" si="2"/>
        <v>0</v>
      </c>
      <c r="Y66" s="1617"/>
      <c r="Z66" s="1772">
        <f t="shared" si="3"/>
        <v>0</v>
      </c>
      <c r="AA66" s="1773">
        <f t="shared" si="7"/>
        <v>0</v>
      </c>
      <c r="AB66" s="1614"/>
    </row>
    <row r="67" spans="1:28" s="1615" customFormat="1" hidden="1">
      <c r="A67" s="1707"/>
      <c r="B67" s="1708"/>
      <c r="C67" s="1707"/>
      <c r="D67" s="1619"/>
      <c r="E67" s="1709"/>
      <c r="F67" s="1617"/>
      <c r="G67" s="1620"/>
      <c r="H67" s="1620"/>
      <c r="I67" s="1617"/>
      <c r="J67" s="1770">
        <f t="shared" si="4"/>
        <v>0</v>
      </c>
      <c r="K67" s="1617"/>
      <c r="L67" s="1770">
        <f t="shared" si="0"/>
        <v>0</v>
      </c>
      <c r="M67" s="1770">
        <f t="shared" si="1"/>
        <v>0</v>
      </c>
      <c r="N67" s="1620"/>
      <c r="O67" s="1771"/>
      <c r="P67" s="1771"/>
      <c r="Q67" s="1757"/>
      <c r="R67" s="1835"/>
      <c r="S67" s="1625"/>
      <c r="T67" s="1625"/>
      <c r="U67" s="1610">
        <f t="shared" si="5"/>
        <v>0</v>
      </c>
      <c r="V67" s="1610">
        <f t="shared" si="6"/>
        <v>0</v>
      </c>
      <c r="W67" s="1617"/>
      <c r="X67" s="1772">
        <f t="shared" si="2"/>
        <v>0</v>
      </c>
      <c r="Y67" s="1617"/>
      <c r="Z67" s="1772">
        <f t="shared" si="3"/>
        <v>0</v>
      </c>
      <c r="AA67" s="1773">
        <f t="shared" si="7"/>
        <v>0</v>
      </c>
      <c r="AB67" s="1614"/>
    </row>
    <row r="68" spans="1:28" s="1615" customFormat="1" hidden="1">
      <c r="A68" s="1707"/>
      <c r="B68" s="1708"/>
      <c r="C68" s="1707"/>
      <c r="D68" s="1619"/>
      <c r="E68" s="1709"/>
      <c r="F68" s="1617"/>
      <c r="G68" s="1620"/>
      <c r="H68" s="1620"/>
      <c r="I68" s="1617"/>
      <c r="J68" s="1770">
        <f t="shared" si="4"/>
        <v>0</v>
      </c>
      <c r="K68" s="1617"/>
      <c r="L68" s="1770">
        <f t="shared" si="0"/>
        <v>0</v>
      </c>
      <c r="M68" s="1770">
        <f t="shared" si="1"/>
        <v>0</v>
      </c>
      <c r="N68" s="1620"/>
      <c r="O68" s="1771"/>
      <c r="P68" s="1771"/>
      <c r="Q68" s="1757"/>
      <c r="R68" s="1835"/>
      <c r="S68" s="1625"/>
      <c r="T68" s="1625"/>
      <c r="U68" s="1610">
        <f t="shared" si="5"/>
        <v>0</v>
      </c>
      <c r="V68" s="1610">
        <f t="shared" si="6"/>
        <v>0</v>
      </c>
      <c r="W68" s="1617"/>
      <c r="X68" s="1772">
        <f t="shared" si="2"/>
        <v>0</v>
      </c>
      <c r="Y68" s="1617"/>
      <c r="Z68" s="1772">
        <f t="shared" si="3"/>
        <v>0</v>
      </c>
      <c r="AA68" s="1773">
        <f t="shared" si="7"/>
        <v>0</v>
      </c>
      <c r="AB68" s="1614"/>
    </row>
    <row r="69" spans="1:28" s="1615" customFormat="1" hidden="1">
      <c r="A69" s="1707"/>
      <c r="B69" s="1708"/>
      <c r="C69" s="1707"/>
      <c r="D69" s="1619"/>
      <c r="E69" s="1709"/>
      <c r="F69" s="1617"/>
      <c r="G69" s="1620"/>
      <c r="H69" s="1620"/>
      <c r="I69" s="1617"/>
      <c r="J69" s="1770">
        <f t="shared" si="4"/>
        <v>0</v>
      </c>
      <c r="K69" s="1617"/>
      <c r="L69" s="1770">
        <f t="shared" si="0"/>
        <v>0</v>
      </c>
      <c r="M69" s="1770">
        <f t="shared" si="1"/>
        <v>0</v>
      </c>
      <c r="N69" s="1620"/>
      <c r="O69" s="1771"/>
      <c r="P69" s="1771"/>
      <c r="Q69" s="1757"/>
      <c r="R69" s="1835"/>
      <c r="S69" s="1625"/>
      <c r="T69" s="1625"/>
      <c r="U69" s="1610">
        <f t="shared" si="5"/>
        <v>0</v>
      </c>
      <c r="V69" s="1610">
        <f t="shared" si="6"/>
        <v>0</v>
      </c>
      <c r="W69" s="1617"/>
      <c r="X69" s="1772">
        <f t="shared" si="2"/>
        <v>0</v>
      </c>
      <c r="Y69" s="1617"/>
      <c r="Z69" s="1772">
        <f t="shared" si="3"/>
        <v>0</v>
      </c>
      <c r="AA69" s="1773">
        <f t="shared" si="7"/>
        <v>0</v>
      </c>
      <c r="AB69" s="1614"/>
    </row>
    <row r="70" spans="1:28" s="1615" customFormat="1" hidden="1">
      <c r="A70" s="1707"/>
      <c r="B70" s="1708"/>
      <c r="C70" s="1707"/>
      <c r="D70" s="1619"/>
      <c r="E70" s="1709"/>
      <c r="F70" s="1617"/>
      <c r="G70" s="1620"/>
      <c r="H70" s="1620"/>
      <c r="I70" s="1617"/>
      <c r="J70" s="1770">
        <f t="shared" si="4"/>
        <v>0</v>
      </c>
      <c r="K70" s="1617"/>
      <c r="L70" s="1770">
        <f t="shared" si="0"/>
        <v>0</v>
      </c>
      <c r="M70" s="1770">
        <f t="shared" si="1"/>
        <v>0</v>
      </c>
      <c r="N70" s="1620"/>
      <c r="O70" s="1771"/>
      <c r="P70" s="1771"/>
      <c r="Q70" s="1757"/>
      <c r="R70" s="1835"/>
      <c r="S70" s="1625"/>
      <c r="T70" s="1625"/>
      <c r="U70" s="1610">
        <f t="shared" si="5"/>
        <v>0</v>
      </c>
      <c r="V70" s="1610">
        <f t="shared" si="6"/>
        <v>0</v>
      </c>
      <c r="W70" s="1617"/>
      <c r="X70" s="1772">
        <f t="shared" si="2"/>
        <v>0</v>
      </c>
      <c r="Y70" s="1617"/>
      <c r="Z70" s="1772">
        <f t="shared" si="3"/>
        <v>0</v>
      </c>
      <c r="AA70" s="1773">
        <f t="shared" si="7"/>
        <v>0</v>
      </c>
      <c r="AB70" s="1614"/>
    </row>
    <row r="71" spans="1:28" s="1615" customFormat="1" hidden="1">
      <c r="A71" s="1707"/>
      <c r="B71" s="1708"/>
      <c r="C71" s="1707"/>
      <c r="D71" s="1619"/>
      <c r="E71" s="1709"/>
      <c r="F71" s="1617"/>
      <c r="G71" s="1620"/>
      <c r="H71" s="1620"/>
      <c r="I71" s="1617"/>
      <c r="J71" s="1770">
        <f t="shared" si="4"/>
        <v>0</v>
      </c>
      <c r="K71" s="1617"/>
      <c r="L71" s="1770">
        <f t="shared" si="0"/>
        <v>0</v>
      </c>
      <c r="M71" s="1770">
        <f t="shared" si="1"/>
        <v>0</v>
      </c>
      <c r="N71" s="1620"/>
      <c r="O71" s="1771"/>
      <c r="P71" s="1771"/>
      <c r="Q71" s="1757"/>
      <c r="R71" s="1835"/>
      <c r="S71" s="1625"/>
      <c r="T71" s="1625"/>
      <c r="U71" s="1610">
        <f t="shared" si="5"/>
        <v>0</v>
      </c>
      <c r="V71" s="1610">
        <f t="shared" si="6"/>
        <v>0</v>
      </c>
      <c r="W71" s="1617"/>
      <c r="X71" s="1772">
        <f t="shared" si="2"/>
        <v>0</v>
      </c>
      <c r="Y71" s="1617"/>
      <c r="Z71" s="1772">
        <f t="shared" si="3"/>
        <v>0</v>
      </c>
      <c r="AA71" s="1773">
        <f t="shared" si="7"/>
        <v>0</v>
      </c>
      <c r="AB71" s="1614"/>
    </row>
    <row r="72" spans="1:28" s="1615" customFormat="1" hidden="1">
      <c r="A72" s="1707"/>
      <c r="B72" s="1708"/>
      <c r="C72" s="1707"/>
      <c r="D72" s="1619"/>
      <c r="E72" s="1709"/>
      <c r="F72" s="1617"/>
      <c r="G72" s="1620"/>
      <c r="H72" s="1620"/>
      <c r="I72" s="1617"/>
      <c r="J72" s="1770">
        <f t="shared" si="4"/>
        <v>0</v>
      </c>
      <c r="K72" s="1617"/>
      <c r="L72" s="1770">
        <f t="shared" si="0"/>
        <v>0</v>
      </c>
      <c r="M72" s="1770">
        <f t="shared" si="1"/>
        <v>0</v>
      </c>
      <c r="N72" s="1620"/>
      <c r="O72" s="1771"/>
      <c r="P72" s="1771"/>
      <c r="Q72" s="1757"/>
      <c r="R72" s="1835"/>
      <c r="S72" s="1625"/>
      <c r="T72" s="1625"/>
      <c r="U72" s="1610">
        <f t="shared" si="5"/>
        <v>0</v>
      </c>
      <c r="V72" s="1610">
        <f t="shared" si="6"/>
        <v>0</v>
      </c>
      <c r="W72" s="1617"/>
      <c r="X72" s="1772">
        <f t="shared" si="2"/>
        <v>0</v>
      </c>
      <c r="Y72" s="1617"/>
      <c r="Z72" s="1772">
        <f t="shared" si="3"/>
        <v>0</v>
      </c>
      <c r="AA72" s="1773">
        <f t="shared" si="7"/>
        <v>0</v>
      </c>
      <c r="AB72" s="1614"/>
    </row>
    <row r="73" spans="1:28" s="1615" customFormat="1" hidden="1">
      <c r="A73" s="1707"/>
      <c r="B73" s="1708"/>
      <c r="C73" s="1707"/>
      <c r="D73" s="1619"/>
      <c r="E73" s="1709"/>
      <c r="F73" s="1617"/>
      <c r="G73" s="1620"/>
      <c r="H73" s="1620"/>
      <c r="I73" s="1617"/>
      <c r="J73" s="1770">
        <f t="shared" si="4"/>
        <v>0</v>
      </c>
      <c r="K73" s="1617"/>
      <c r="L73" s="1770">
        <f t="shared" si="0"/>
        <v>0</v>
      </c>
      <c r="M73" s="1770">
        <f t="shared" si="1"/>
        <v>0</v>
      </c>
      <c r="N73" s="1620"/>
      <c r="O73" s="1771"/>
      <c r="P73" s="1771"/>
      <c r="Q73" s="1757"/>
      <c r="R73" s="1835"/>
      <c r="S73" s="1625"/>
      <c r="T73" s="1625"/>
      <c r="U73" s="1610">
        <f t="shared" si="5"/>
        <v>0</v>
      </c>
      <c r="V73" s="1610">
        <f t="shared" si="6"/>
        <v>0</v>
      </c>
      <c r="W73" s="1617"/>
      <c r="X73" s="1772">
        <f t="shared" si="2"/>
        <v>0</v>
      </c>
      <c r="Y73" s="1617"/>
      <c r="Z73" s="1772">
        <f t="shared" si="3"/>
        <v>0</v>
      </c>
      <c r="AA73" s="1773">
        <f t="shared" si="7"/>
        <v>0</v>
      </c>
      <c r="AB73" s="1614"/>
    </row>
    <row r="74" spans="1:28" s="1615" customFormat="1" hidden="1">
      <c r="A74" s="1707"/>
      <c r="B74" s="1708"/>
      <c r="C74" s="1707"/>
      <c r="D74" s="1619"/>
      <c r="E74" s="1709"/>
      <c r="F74" s="1617"/>
      <c r="G74" s="1620"/>
      <c r="H74" s="1620"/>
      <c r="I74" s="1617"/>
      <c r="J74" s="1770">
        <f t="shared" si="4"/>
        <v>0</v>
      </c>
      <c r="K74" s="1617"/>
      <c r="L74" s="1770">
        <f t="shared" si="0"/>
        <v>0</v>
      </c>
      <c r="M74" s="1770">
        <f t="shared" si="1"/>
        <v>0</v>
      </c>
      <c r="N74" s="1620"/>
      <c r="O74" s="1771"/>
      <c r="P74" s="1771"/>
      <c r="Q74" s="1757"/>
      <c r="R74" s="1835"/>
      <c r="S74" s="1625"/>
      <c r="T74" s="1625"/>
      <c r="U74" s="1610">
        <f t="shared" si="5"/>
        <v>0</v>
      </c>
      <c r="V74" s="1610">
        <f t="shared" si="6"/>
        <v>0</v>
      </c>
      <c r="W74" s="1617"/>
      <c r="X74" s="1772">
        <f t="shared" si="2"/>
        <v>0</v>
      </c>
      <c r="Y74" s="1617"/>
      <c r="Z74" s="1772">
        <f t="shared" si="3"/>
        <v>0</v>
      </c>
      <c r="AA74" s="1773">
        <f t="shared" si="7"/>
        <v>0</v>
      </c>
      <c r="AB74" s="1614"/>
    </row>
    <row r="75" spans="1:28" s="1615" customFormat="1" hidden="1">
      <c r="A75" s="1707"/>
      <c r="B75" s="1708"/>
      <c r="C75" s="1707"/>
      <c r="D75" s="1619"/>
      <c r="E75" s="1709"/>
      <c r="F75" s="1617"/>
      <c r="G75" s="1620"/>
      <c r="H75" s="1620"/>
      <c r="I75" s="1617"/>
      <c r="J75" s="1770">
        <f t="shared" si="4"/>
        <v>0</v>
      </c>
      <c r="K75" s="1617"/>
      <c r="L75" s="1770">
        <f t="shared" si="0"/>
        <v>0</v>
      </c>
      <c r="M75" s="1770">
        <f t="shared" si="1"/>
        <v>0</v>
      </c>
      <c r="N75" s="1620"/>
      <c r="O75" s="1771"/>
      <c r="P75" s="1771"/>
      <c r="Q75" s="1757"/>
      <c r="R75" s="1835"/>
      <c r="S75" s="1625"/>
      <c r="T75" s="1625"/>
      <c r="U75" s="1610">
        <f t="shared" si="5"/>
        <v>0</v>
      </c>
      <c r="V75" s="1610">
        <f t="shared" si="6"/>
        <v>0</v>
      </c>
      <c r="W75" s="1617"/>
      <c r="X75" s="1772">
        <f t="shared" si="2"/>
        <v>0</v>
      </c>
      <c r="Y75" s="1617"/>
      <c r="Z75" s="1772">
        <f t="shared" si="3"/>
        <v>0</v>
      </c>
      <c r="AA75" s="1773">
        <f t="shared" si="7"/>
        <v>0</v>
      </c>
      <c r="AB75" s="1614"/>
    </row>
    <row r="76" spans="1:28" s="1615" customFormat="1" hidden="1">
      <c r="A76" s="1707"/>
      <c r="B76" s="1708"/>
      <c r="C76" s="1707"/>
      <c r="D76" s="1619"/>
      <c r="E76" s="1709"/>
      <c r="F76" s="1617"/>
      <c r="G76" s="1620"/>
      <c r="H76" s="1620"/>
      <c r="I76" s="1617"/>
      <c r="J76" s="1770">
        <f t="shared" si="4"/>
        <v>0</v>
      </c>
      <c r="K76" s="1617"/>
      <c r="L76" s="1770">
        <f t="shared" si="0"/>
        <v>0</v>
      </c>
      <c r="M76" s="1770">
        <f t="shared" si="1"/>
        <v>0</v>
      </c>
      <c r="N76" s="1620"/>
      <c r="O76" s="1771"/>
      <c r="P76" s="1771"/>
      <c r="Q76" s="1757"/>
      <c r="R76" s="1835"/>
      <c r="S76" s="1625"/>
      <c r="T76" s="1625"/>
      <c r="U76" s="1610">
        <f t="shared" si="5"/>
        <v>0</v>
      </c>
      <c r="V76" s="1610">
        <f t="shared" si="6"/>
        <v>0</v>
      </c>
      <c r="W76" s="1617"/>
      <c r="X76" s="1772">
        <f t="shared" si="2"/>
        <v>0</v>
      </c>
      <c r="Y76" s="1617"/>
      <c r="Z76" s="1772">
        <f t="shared" si="3"/>
        <v>0</v>
      </c>
      <c r="AA76" s="1773">
        <f t="shared" si="7"/>
        <v>0</v>
      </c>
      <c r="AB76" s="1614"/>
    </row>
    <row r="77" spans="1:28" s="1615" customFormat="1" hidden="1">
      <c r="A77" s="1707"/>
      <c r="B77" s="1708"/>
      <c r="C77" s="1707"/>
      <c r="D77" s="1619"/>
      <c r="E77" s="1709"/>
      <c r="F77" s="1617"/>
      <c r="G77" s="1620"/>
      <c r="H77" s="1620"/>
      <c r="I77" s="1617"/>
      <c r="J77" s="1770">
        <f t="shared" si="4"/>
        <v>0</v>
      </c>
      <c r="K77" s="1617"/>
      <c r="L77" s="1770">
        <f t="shared" si="0"/>
        <v>0</v>
      </c>
      <c r="M77" s="1770">
        <f t="shared" si="1"/>
        <v>0</v>
      </c>
      <c r="N77" s="1620"/>
      <c r="O77" s="1771"/>
      <c r="P77" s="1771"/>
      <c r="Q77" s="1757"/>
      <c r="R77" s="1835"/>
      <c r="S77" s="1625"/>
      <c r="T77" s="1625"/>
      <c r="U77" s="1610">
        <f t="shared" si="5"/>
        <v>0</v>
      </c>
      <c r="V77" s="1610">
        <f t="shared" si="6"/>
        <v>0</v>
      </c>
      <c r="W77" s="1617"/>
      <c r="X77" s="1772">
        <f t="shared" si="2"/>
        <v>0</v>
      </c>
      <c r="Y77" s="1617"/>
      <c r="Z77" s="1772">
        <f t="shared" si="3"/>
        <v>0</v>
      </c>
      <c r="AA77" s="1773">
        <f t="shared" si="7"/>
        <v>0</v>
      </c>
      <c r="AB77" s="1614"/>
    </row>
    <row r="78" spans="1:28" s="1615" customFormat="1" hidden="1">
      <c r="A78" s="1707"/>
      <c r="B78" s="1708"/>
      <c r="C78" s="1707"/>
      <c r="D78" s="1619"/>
      <c r="E78" s="1709"/>
      <c r="F78" s="1617"/>
      <c r="G78" s="1620"/>
      <c r="H78" s="1620"/>
      <c r="I78" s="1617"/>
      <c r="J78" s="1770">
        <f t="shared" si="4"/>
        <v>0</v>
      </c>
      <c r="K78" s="1617"/>
      <c r="L78" s="1770">
        <f t="shared" si="0"/>
        <v>0</v>
      </c>
      <c r="M78" s="1770">
        <f t="shared" si="1"/>
        <v>0</v>
      </c>
      <c r="N78" s="1620"/>
      <c r="O78" s="1771"/>
      <c r="P78" s="1771"/>
      <c r="Q78" s="1757"/>
      <c r="R78" s="1835"/>
      <c r="S78" s="1625"/>
      <c r="T78" s="1625"/>
      <c r="U78" s="1610">
        <f t="shared" si="5"/>
        <v>0</v>
      </c>
      <c r="V78" s="1610">
        <f t="shared" si="6"/>
        <v>0</v>
      </c>
      <c r="W78" s="1617"/>
      <c r="X78" s="1772">
        <f t="shared" si="2"/>
        <v>0</v>
      </c>
      <c r="Y78" s="1617"/>
      <c r="Z78" s="1772">
        <f t="shared" si="3"/>
        <v>0</v>
      </c>
      <c r="AA78" s="1773">
        <f t="shared" si="7"/>
        <v>0</v>
      </c>
      <c r="AB78" s="1614"/>
    </row>
    <row r="79" spans="1:28" s="1615" customFormat="1" hidden="1">
      <c r="A79" s="1707"/>
      <c r="B79" s="1708"/>
      <c r="C79" s="1707"/>
      <c r="D79" s="1619"/>
      <c r="E79" s="1709"/>
      <c r="F79" s="1617"/>
      <c r="G79" s="1620"/>
      <c r="H79" s="1620"/>
      <c r="I79" s="1617"/>
      <c r="J79" s="1770">
        <f t="shared" si="4"/>
        <v>0</v>
      </c>
      <c r="K79" s="1617"/>
      <c r="L79" s="1770">
        <f t="shared" si="0"/>
        <v>0</v>
      </c>
      <c r="M79" s="1770">
        <f t="shared" si="1"/>
        <v>0</v>
      </c>
      <c r="N79" s="1620"/>
      <c r="O79" s="1771"/>
      <c r="P79" s="1771"/>
      <c r="Q79" s="1757"/>
      <c r="R79" s="1835"/>
      <c r="S79" s="1625"/>
      <c r="T79" s="1625"/>
      <c r="U79" s="1610">
        <f t="shared" si="5"/>
        <v>0</v>
      </c>
      <c r="V79" s="1610">
        <f t="shared" si="6"/>
        <v>0</v>
      </c>
      <c r="W79" s="1617"/>
      <c r="X79" s="1772">
        <f t="shared" si="2"/>
        <v>0</v>
      </c>
      <c r="Y79" s="1617"/>
      <c r="Z79" s="1772">
        <f t="shared" si="3"/>
        <v>0</v>
      </c>
      <c r="AA79" s="1773">
        <f t="shared" si="7"/>
        <v>0</v>
      </c>
      <c r="AB79" s="1614"/>
    </row>
    <row r="80" spans="1:28" s="1615" customFormat="1" hidden="1">
      <c r="A80" s="1707"/>
      <c r="B80" s="1708"/>
      <c r="C80" s="1707"/>
      <c r="D80" s="1619"/>
      <c r="E80" s="1709"/>
      <c r="F80" s="1617"/>
      <c r="G80" s="1620"/>
      <c r="H80" s="1620"/>
      <c r="I80" s="1617"/>
      <c r="J80" s="1770">
        <f t="shared" ref="J80:J87" si="8">IF(OR(I80=0),0,(I80/(I80+K80)))</f>
        <v>0</v>
      </c>
      <c r="K80" s="1617"/>
      <c r="L80" s="1770">
        <f t="shared" ref="L80:L87" si="9">IF(OR(K80=0),0,(K80/(I80+K80)))</f>
        <v>0</v>
      </c>
      <c r="M80" s="1770">
        <f t="shared" ref="M80:M87" si="10">J80+L80</f>
        <v>0</v>
      </c>
      <c r="N80" s="1620"/>
      <c r="O80" s="1771"/>
      <c r="P80" s="1771"/>
      <c r="Q80" s="1757"/>
      <c r="R80" s="1835"/>
      <c r="S80" s="1625"/>
      <c r="T80" s="1625"/>
      <c r="U80" s="1610">
        <f t="shared" si="5"/>
        <v>0</v>
      </c>
      <c r="V80" s="1610">
        <f t="shared" si="6"/>
        <v>0</v>
      </c>
      <c r="W80" s="1617"/>
      <c r="X80" s="1772">
        <f t="shared" ref="X80:X87" si="11">IF(W80=0,0,IF((W80/(I80+K80))&gt;J80,J80,(W80/(I80+K80))))</f>
        <v>0</v>
      </c>
      <c r="Y80" s="1617"/>
      <c r="Z80" s="1772">
        <f t="shared" ref="Z80:Z87" si="12">IF(Y80=0,0,IF((Y80/(I80+K80))&gt;L80,L80,(Y80/(I80+K80))))</f>
        <v>0</v>
      </c>
      <c r="AA80" s="1773">
        <f t="shared" si="7"/>
        <v>0</v>
      </c>
      <c r="AB80" s="1614"/>
    </row>
    <row r="81" spans="1:30" s="1615" customFormat="1" hidden="1">
      <c r="A81" s="1707"/>
      <c r="B81" s="1708"/>
      <c r="C81" s="1707"/>
      <c r="D81" s="1619"/>
      <c r="E81" s="1709"/>
      <c r="F81" s="1617"/>
      <c r="G81" s="1620"/>
      <c r="H81" s="1620"/>
      <c r="I81" s="1617"/>
      <c r="J81" s="1770">
        <f t="shared" si="8"/>
        <v>0</v>
      </c>
      <c r="K81" s="1617"/>
      <c r="L81" s="1770">
        <f t="shared" si="9"/>
        <v>0</v>
      </c>
      <c r="M81" s="1770">
        <f t="shared" si="10"/>
        <v>0</v>
      </c>
      <c r="N81" s="1620"/>
      <c r="O81" s="1771"/>
      <c r="P81" s="1771"/>
      <c r="Q81" s="1757"/>
      <c r="R81" s="1835"/>
      <c r="S81" s="1625"/>
      <c r="T81" s="1625"/>
      <c r="U81" s="1610">
        <f t="shared" ref="U81:U87" si="13">IF((S81+T81)=0,0,((S81+T81)/(Q81+R81)))</f>
        <v>0</v>
      </c>
      <c r="V81" s="1610">
        <f t="shared" ref="V81:V87" si="14">IF(U81&gt;=100%,100%,U81)</f>
        <v>0</v>
      </c>
      <c r="W81" s="1617"/>
      <c r="X81" s="1772">
        <f t="shared" si="11"/>
        <v>0</v>
      </c>
      <c r="Y81" s="1617"/>
      <c r="Z81" s="1772">
        <f t="shared" si="12"/>
        <v>0</v>
      </c>
      <c r="AA81" s="1773">
        <f t="shared" ref="AA81:AA89" si="15">IF(W81+Y81=0,0,IF((W81+Y81)/(I81+K81)&gt;100%,100%,(W81+Y81)/(I81+K81)))</f>
        <v>0</v>
      </c>
      <c r="AB81" s="1614"/>
    </row>
    <row r="82" spans="1:30" s="1615" customFormat="1" hidden="1">
      <c r="A82" s="1707"/>
      <c r="B82" s="1708"/>
      <c r="C82" s="1707"/>
      <c r="D82" s="1619"/>
      <c r="E82" s="1709"/>
      <c r="F82" s="1617"/>
      <c r="G82" s="1620"/>
      <c r="H82" s="1620"/>
      <c r="I82" s="1617"/>
      <c r="J82" s="1770">
        <f t="shared" si="8"/>
        <v>0</v>
      </c>
      <c r="K82" s="1617"/>
      <c r="L82" s="1770">
        <f t="shared" si="9"/>
        <v>0</v>
      </c>
      <c r="M82" s="1770">
        <f t="shared" si="10"/>
        <v>0</v>
      </c>
      <c r="N82" s="1620"/>
      <c r="O82" s="1771"/>
      <c r="P82" s="1771"/>
      <c r="Q82" s="1757"/>
      <c r="R82" s="1835"/>
      <c r="S82" s="1625"/>
      <c r="T82" s="1625"/>
      <c r="U82" s="1610">
        <f t="shared" si="13"/>
        <v>0</v>
      </c>
      <c r="V82" s="1610">
        <f t="shared" si="14"/>
        <v>0</v>
      </c>
      <c r="W82" s="1617"/>
      <c r="X82" s="1772">
        <f t="shared" si="11"/>
        <v>0</v>
      </c>
      <c r="Y82" s="1617"/>
      <c r="Z82" s="1772">
        <f t="shared" si="12"/>
        <v>0</v>
      </c>
      <c r="AA82" s="1773">
        <f t="shared" si="15"/>
        <v>0</v>
      </c>
      <c r="AB82" s="1614"/>
    </row>
    <row r="83" spans="1:30" s="1615" customFormat="1" hidden="1">
      <c r="A83" s="1707"/>
      <c r="B83" s="1708"/>
      <c r="C83" s="1707"/>
      <c r="D83" s="1619"/>
      <c r="E83" s="1709"/>
      <c r="F83" s="1617"/>
      <c r="G83" s="1620"/>
      <c r="H83" s="1620"/>
      <c r="I83" s="1617"/>
      <c r="J83" s="1770">
        <f t="shared" si="8"/>
        <v>0</v>
      </c>
      <c r="K83" s="1617"/>
      <c r="L83" s="1770">
        <f t="shared" si="9"/>
        <v>0</v>
      </c>
      <c r="M83" s="1770">
        <f t="shared" si="10"/>
        <v>0</v>
      </c>
      <c r="N83" s="1620"/>
      <c r="O83" s="1771"/>
      <c r="P83" s="1771"/>
      <c r="Q83" s="1757"/>
      <c r="R83" s="1835"/>
      <c r="S83" s="1625"/>
      <c r="T83" s="1625"/>
      <c r="U83" s="1610">
        <f t="shared" si="13"/>
        <v>0</v>
      </c>
      <c r="V83" s="1610">
        <f t="shared" si="14"/>
        <v>0</v>
      </c>
      <c r="W83" s="1617"/>
      <c r="X83" s="1772">
        <f t="shared" si="11"/>
        <v>0</v>
      </c>
      <c r="Y83" s="1617"/>
      <c r="Z83" s="1772">
        <f t="shared" si="12"/>
        <v>0</v>
      </c>
      <c r="AA83" s="1773">
        <f t="shared" si="15"/>
        <v>0</v>
      </c>
      <c r="AB83" s="1614"/>
    </row>
    <row r="84" spans="1:30" s="1615" customFormat="1" hidden="1">
      <c r="A84" s="1707"/>
      <c r="B84" s="1708"/>
      <c r="C84" s="1707"/>
      <c r="D84" s="1619"/>
      <c r="E84" s="1709"/>
      <c r="F84" s="1617"/>
      <c r="G84" s="1620"/>
      <c r="H84" s="1620"/>
      <c r="I84" s="1617"/>
      <c r="J84" s="1770">
        <f t="shared" si="8"/>
        <v>0</v>
      </c>
      <c r="K84" s="1617"/>
      <c r="L84" s="1770">
        <f t="shared" si="9"/>
        <v>0</v>
      </c>
      <c r="M84" s="1770">
        <f t="shared" si="10"/>
        <v>0</v>
      </c>
      <c r="N84" s="1620"/>
      <c r="O84" s="1771"/>
      <c r="P84" s="1771"/>
      <c r="Q84" s="1757"/>
      <c r="R84" s="1835"/>
      <c r="S84" s="1625"/>
      <c r="T84" s="1625"/>
      <c r="U84" s="1610">
        <f t="shared" si="13"/>
        <v>0</v>
      </c>
      <c r="V84" s="1610">
        <f t="shared" si="14"/>
        <v>0</v>
      </c>
      <c r="W84" s="1617"/>
      <c r="X84" s="1772">
        <f t="shared" si="11"/>
        <v>0</v>
      </c>
      <c r="Y84" s="1617"/>
      <c r="Z84" s="1772">
        <f t="shared" si="12"/>
        <v>0</v>
      </c>
      <c r="AA84" s="1773">
        <f t="shared" si="15"/>
        <v>0</v>
      </c>
      <c r="AD84" s="1621"/>
    </row>
    <row r="85" spans="1:30" s="1615" customFormat="1" hidden="1">
      <c r="A85" s="1707"/>
      <c r="B85" s="1708"/>
      <c r="C85" s="1707"/>
      <c r="D85" s="1619"/>
      <c r="E85" s="1709"/>
      <c r="F85" s="1617"/>
      <c r="G85" s="1620"/>
      <c r="H85" s="1620"/>
      <c r="I85" s="1617"/>
      <c r="J85" s="1770">
        <f t="shared" si="8"/>
        <v>0</v>
      </c>
      <c r="K85" s="1617"/>
      <c r="L85" s="1770">
        <f t="shared" si="9"/>
        <v>0</v>
      </c>
      <c r="M85" s="1770">
        <f t="shared" si="10"/>
        <v>0</v>
      </c>
      <c r="N85" s="1620"/>
      <c r="O85" s="1771"/>
      <c r="P85" s="1771"/>
      <c r="Q85" s="1757"/>
      <c r="R85" s="1835"/>
      <c r="S85" s="1625"/>
      <c r="T85" s="1625"/>
      <c r="U85" s="1610">
        <f t="shared" si="13"/>
        <v>0</v>
      </c>
      <c r="V85" s="1610">
        <f t="shared" si="14"/>
        <v>0</v>
      </c>
      <c r="W85" s="1617"/>
      <c r="X85" s="1772">
        <f t="shared" si="11"/>
        <v>0</v>
      </c>
      <c r="Y85" s="1617"/>
      <c r="Z85" s="1772">
        <f t="shared" si="12"/>
        <v>0</v>
      </c>
      <c r="AA85" s="1773">
        <f t="shared" si="15"/>
        <v>0</v>
      </c>
    </row>
    <row r="86" spans="1:30" s="1615" customFormat="1" hidden="1">
      <c r="A86" s="1707"/>
      <c r="B86" s="1708"/>
      <c r="C86" s="1707"/>
      <c r="D86" s="1619"/>
      <c r="E86" s="1709"/>
      <c r="F86" s="1617"/>
      <c r="G86" s="1620"/>
      <c r="H86" s="1620"/>
      <c r="I86" s="1617"/>
      <c r="J86" s="1770">
        <f t="shared" si="8"/>
        <v>0</v>
      </c>
      <c r="K86" s="1617"/>
      <c r="L86" s="1770">
        <f t="shared" si="9"/>
        <v>0</v>
      </c>
      <c r="M86" s="1770">
        <f t="shared" si="10"/>
        <v>0</v>
      </c>
      <c r="N86" s="1620"/>
      <c r="O86" s="1771"/>
      <c r="P86" s="1771"/>
      <c r="Q86" s="1757"/>
      <c r="R86" s="1835"/>
      <c r="S86" s="1625"/>
      <c r="T86" s="1625"/>
      <c r="U86" s="1610">
        <f t="shared" si="13"/>
        <v>0</v>
      </c>
      <c r="V86" s="1610">
        <f t="shared" si="14"/>
        <v>0</v>
      </c>
      <c r="W86" s="1617"/>
      <c r="X86" s="1772">
        <f t="shared" si="11"/>
        <v>0</v>
      </c>
      <c r="Y86" s="1617"/>
      <c r="Z86" s="1772">
        <f t="shared" si="12"/>
        <v>0</v>
      </c>
      <c r="AA86" s="1773">
        <f t="shared" si="15"/>
        <v>0</v>
      </c>
    </row>
    <row r="87" spans="1:30" s="1615" customFormat="1" ht="13.5" hidden="1" thickBot="1">
      <c r="A87" s="1714"/>
      <c r="B87" s="1715"/>
      <c r="C87" s="1714"/>
      <c r="D87" s="1716"/>
      <c r="E87" s="1717"/>
      <c r="F87" s="1718"/>
      <c r="G87" s="1719"/>
      <c r="H87" s="1719"/>
      <c r="I87" s="1718"/>
      <c r="J87" s="1774">
        <f t="shared" si="8"/>
        <v>0</v>
      </c>
      <c r="K87" s="1718"/>
      <c r="L87" s="1774">
        <f t="shared" si="9"/>
        <v>0</v>
      </c>
      <c r="M87" s="1774">
        <f t="shared" si="10"/>
        <v>0</v>
      </c>
      <c r="N87" s="1719"/>
      <c r="O87" s="1775"/>
      <c r="P87" s="1775"/>
      <c r="Q87" s="1758"/>
      <c r="R87" s="1836"/>
      <c r="S87" s="1625"/>
      <c r="T87" s="1625"/>
      <c r="U87" s="1610">
        <f t="shared" si="13"/>
        <v>0</v>
      </c>
      <c r="V87" s="1610">
        <f t="shared" si="14"/>
        <v>0</v>
      </c>
      <c r="W87" s="1718"/>
      <c r="X87" s="1776">
        <f t="shared" si="11"/>
        <v>0</v>
      </c>
      <c r="Y87" s="1718"/>
      <c r="Z87" s="1776">
        <f t="shared" si="12"/>
        <v>0</v>
      </c>
      <c r="AA87" s="1777">
        <f t="shared" si="15"/>
        <v>0</v>
      </c>
    </row>
    <row r="88" spans="1:30" s="1615" customFormat="1" hidden="1">
      <c r="A88" s="1599"/>
      <c r="B88" s="1599"/>
      <c r="C88" s="1599"/>
      <c r="D88" s="1618"/>
      <c r="E88" s="1601"/>
      <c r="F88" s="1837"/>
      <c r="G88" s="1603"/>
      <c r="H88" s="1603"/>
      <c r="I88" s="1604"/>
      <c r="J88" s="1778">
        <f>IF(OR(I88=0),0,(I88/(I88+K88)))</f>
        <v>0</v>
      </c>
      <c r="K88" s="1604"/>
      <c r="L88" s="1778">
        <f>IF(OR(K88=0),0,(K88/(I88+K88)))</f>
        <v>0</v>
      </c>
      <c r="M88" s="1778">
        <f>J88+L88</f>
        <v>0</v>
      </c>
      <c r="N88" s="1603"/>
      <c r="O88" s="1779"/>
      <c r="P88" s="1780"/>
      <c r="Q88" s="1623"/>
      <c r="R88" s="1624"/>
      <c r="S88" s="1624"/>
      <c r="T88" s="1624"/>
      <c r="U88" s="1781" t="e">
        <f t="shared" ref="U88:V90" si="16">S88/Q88</f>
        <v>#DIV/0!</v>
      </c>
      <c r="V88" s="1781" t="e">
        <f t="shared" si="16"/>
        <v>#DIV/0!</v>
      </c>
      <c r="W88" s="1604"/>
      <c r="X88" s="1782">
        <f>IF(OR(W88=0),0,(W88/(I88+K88)))</f>
        <v>0</v>
      </c>
      <c r="Y88" s="1612"/>
      <c r="Z88" s="1782">
        <f>IF(OR(Y88=0),0,(Y88/(I88+K88)))</f>
        <v>0</v>
      </c>
      <c r="AA88" s="1783">
        <f t="shared" si="15"/>
        <v>0</v>
      </c>
    </row>
    <row r="89" spans="1:30" s="1615" customFormat="1" hidden="1">
      <c r="A89" s="1599"/>
      <c r="B89" s="1599"/>
      <c r="C89" s="1599"/>
      <c r="D89" s="1618"/>
      <c r="E89" s="1601"/>
      <c r="F89" s="1837"/>
      <c r="G89" s="1603"/>
      <c r="H89" s="1603"/>
      <c r="I89" s="1604"/>
      <c r="J89" s="1778">
        <f>IF(OR(I89=0),0,(I89/(I89+K89)))</f>
        <v>0</v>
      </c>
      <c r="K89" s="1604"/>
      <c r="L89" s="1778">
        <f>IF(OR(K89=0),0,(K89/(I89+K89)))</f>
        <v>0</v>
      </c>
      <c r="M89" s="1778">
        <f>J89+L89</f>
        <v>0</v>
      </c>
      <c r="N89" s="1603"/>
      <c r="O89" s="1779"/>
      <c r="P89" s="1780"/>
      <c r="Q89" s="1623"/>
      <c r="R89" s="1624"/>
      <c r="S89" s="1624"/>
      <c r="T89" s="1624"/>
      <c r="U89" s="1781" t="e">
        <f t="shared" si="16"/>
        <v>#DIV/0!</v>
      </c>
      <c r="V89" s="1781" t="e">
        <f t="shared" si="16"/>
        <v>#DIV/0!</v>
      </c>
      <c r="W89" s="1604"/>
      <c r="X89" s="1782">
        <f>IF(OR(W89=0),0,(W89/(I89+K89)))</f>
        <v>0</v>
      </c>
      <c r="Y89" s="1612"/>
      <c r="Z89" s="1782">
        <f>IF(OR(Y89=0),0,(Y89/(I89+K89)))</f>
        <v>0</v>
      </c>
      <c r="AA89" s="1783">
        <f t="shared" si="15"/>
        <v>0</v>
      </c>
    </row>
    <row r="90" spans="1:30" s="1615" customFormat="1" ht="2.25" customHeight="1" thickBot="1">
      <c r="A90" s="1784"/>
      <c r="B90" s="1784"/>
      <c r="C90" s="1784"/>
      <c r="D90" s="1785"/>
      <c r="E90" s="1786"/>
      <c r="F90" s="1838"/>
      <c r="G90" s="1787"/>
      <c r="H90" s="1788"/>
      <c r="I90" s="1789"/>
      <c r="J90" s="1778"/>
      <c r="K90" s="1790"/>
      <c r="L90" s="1791"/>
      <c r="M90" s="1791"/>
      <c r="N90" s="1788"/>
      <c r="O90" s="1792"/>
      <c r="P90" s="1793"/>
      <c r="Q90" s="1794"/>
      <c r="R90" s="1795"/>
      <c r="S90" s="1795"/>
      <c r="T90" s="1795"/>
      <c r="U90" s="1795" t="e">
        <f t="shared" si="16"/>
        <v>#DIV/0!</v>
      </c>
      <c r="V90" s="1795" t="e">
        <f t="shared" si="16"/>
        <v>#DIV/0!</v>
      </c>
      <c r="W90" s="1789"/>
      <c r="X90" s="1782"/>
      <c r="Y90" s="1796"/>
      <c r="Z90" s="1782"/>
      <c r="AA90" s="1797"/>
    </row>
    <row r="91" spans="1:30" s="1654" customFormat="1" ht="22.5" customHeight="1" thickBot="1">
      <c r="A91" s="1798"/>
      <c r="B91" s="1798"/>
      <c r="C91" s="1798"/>
      <c r="D91" s="1799" t="s">
        <v>1704</v>
      </c>
      <c r="E91" s="1800"/>
      <c r="F91" s="1839"/>
      <c r="G91" s="1802"/>
      <c r="H91" s="1803"/>
      <c r="I91" s="1803"/>
      <c r="J91" s="1804">
        <f>SUM(J15:J90)</f>
        <v>1.1499999999999999</v>
      </c>
      <c r="K91" s="1805"/>
      <c r="L91" s="1804">
        <f>SUM(L15:L90)</f>
        <v>4.8499999999999996</v>
      </c>
      <c r="M91" s="1806">
        <f>SUM(M15:M90)</f>
        <v>6</v>
      </c>
      <c r="N91" s="1803"/>
      <c r="O91" s="1807"/>
      <c r="P91" s="1801"/>
      <c r="Q91" s="1808">
        <f>SUM(Q15:Q90)</f>
        <v>0</v>
      </c>
      <c r="R91" s="1808">
        <f>SUM(R15:R90)</f>
        <v>0</v>
      </c>
      <c r="S91" s="1808">
        <f>SUM(S15:S90)</f>
        <v>0</v>
      </c>
      <c r="T91" s="1808">
        <f>SUM(T15:T90)</f>
        <v>0</v>
      </c>
      <c r="U91" s="1809">
        <f>IF(S91=0,0,(S91/Q91))</f>
        <v>0</v>
      </c>
      <c r="V91" s="1809">
        <f>IF(T91=0,0,(T91/R91))</f>
        <v>0</v>
      </c>
      <c r="W91" s="1803"/>
      <c r="X91" s="1810">
        <f>SUM(X15:X90)</f>
        <v>0</v>
      </c>
      <c r="Y91" s="1811"/>
      <c r="Z91" s="1812">
        <f>SUM(Z15:Z90)</f>
        <v>0</v>
      </c>
      <c r="AA91" s="1813"/>
      <c r="AB91" s="1621"/>
      <c r="AC91" s="1615"/>
      <c r="AD91" s="1615"/>
    </row>
    <row r="92" spans="1:30" s="1586" customFormat="1" ht="23.25" customHeight="1" thickBot="1">
      <c r="A92" s="1814" t="s">
        <v>1734</v>
      </c>
      <c r="B92" s="1815"/>
      <c r="C92" s="1815"/>
      <c r="D92" s="1815"/>
      <c r="E92" s="1816"/>
      <c r="F92" s="1840"/>
      <c r="G92" s="1815"/>
      <c r="H92" s="1815"/>
      <c r="I92" s="1815"/>
      <c r="J92" s="1817">
        <f>IF(OR(J91=0),0,(J91/M91))</f>
        <v>0.19166666666666665</v>
      </c>
      <c r="K92" s="1815"/>
      <c r="L92" s="1817">
        <f>IF(OR(L91=0),0,(L91/M91))</f>
        <v>0.80833333333333324</v>
      </c>
      <c r="M92" s="1817">
        <f>SUM(M15:M90)/M91</f>
        <v>1</v>
      </c>
      <c r="N92" s="1815"/>
      <c r="O92" s="1815"/>
      <c r="P92" s="1815"/>
      <c r="Q92" s="1815"/>
      <c r="R92" s="1815"/>
      <c r="S92" s="1815"/>
      <c r="T92" s="1815"/>
      <c r="U92" s="1815"/>
      <c r="V92" s="1815"/>
      <c r="W92" s="1815"/>
      <c r="X92" s="1818">
        <f>IF(OR(X91=0),0,(X91/M91))</f>
        <v>0</v>
      </c>
      <c r="Y92" s="1819"/>
      <c r="Z92" s="1818">
        <f>IF(OR(Z91=0),0,(Z91/M91))</f>
        <v>0</v>
      </c>
      <c r="AA92" s="1820">
        <f>X92+Z92</f>
        <v>0</v>
      </c>
      <c r="AB92" s="1663"/>
    </row>
    <row r="93" spans="1:30" s="1586" customFormat="1" ht="23.25" customHeight="1" thickBot="1">
      <c r="A93" s="1821"/>
      <c r="B93" s="1823"/>
      <c r="C93" s="1823"/>
      <c r="D93" s="1822">
        <v>0.95</v>
      </c>
      <c r="E93" s="1823" t="s">
        <v>1705</v>
      </c>
      <c r="F93" s="1841"/>
      <c r="G93" s="1823"/>
      <c r="H93" s="1823"/>
      <c r="I93" s="1823"/>
      <c r="J93" s="1824">
        <v>0</v>
      </c>
      <c r="K93" s="1823"/>
      <c r="L93" s="1824">
        <v>0.04</v>
      </c>
      <c r="M93" s="1824">
        <f>(J93+L93)</f>
        <v>0.04</v>
      </c>
      <c r="N93" s="1823"/>
      <c r="O93" s="1823"/>
      <c r="P93" s="1823"/>
      <c r="Q93" s="1823"/>
      <c r="R93" s="1823"/>
      <c r="S93" s="1823"/>
      <c r="T93" s="1823"/>
      <c r="U93" s="1823"/>
      <c r="V93" s="1823"/>
      <c r="W93" s="1823"/>
      <c r="X93" s="1825">
        <v>0</v>
      </c>
      <c r="Y93" s="1826"/>
      <c r="Z93" s="1825">
        <v>0</v>
      </c>
      <c r="AA93" s="1827">
        <f>X93+Z93</f>
        <v>0</v>
      </c>
      <c r="AB93" s="1663"/>
    </row>
    <row r="94" spans="1:30" s="1586" customFormat="1" ht="23.25" customHeight="1" thickBot="1">
      <c r="A94" s="1828"/>
      <c r="B94" s="1830"/>
      <c r="C94" s="1830"/>
      <c r="D94" s="1829">
        <v>0.05</v>
      </c>
      <c r="E94" s="1830" t="s">
        <v>1706</v>
      </c>
      <c r="F94" s="1842"/>
      <c r="G94" s="1830"/>
      <c r="H94" s="1830"/>
      <c r="I94" s="1830"/>
      <c r="J94" s="1824">
        <v>0</v>
      </c>
      <c r="K94" s="1823"/>
      <c r="L94" s="1824">
        <v>0.01</v>
      </c>
      <c r="M94" s="1824">
        <f>J94+L94</f>
        <v>0.01</v>
      </c>
      <c r="N94" s="1823"/>
      <c r="O94" s="1823"/>
      <c r="P94" s="1823"/>
      <c r="Q94" s="1823"/>
      <c r="R94" s="1823"/>
      <c r="S94" s="1823"/>
      <c r="T94" s="1823"/>
      <c r="U94" s="1823"/>
      <c r="V94" s="1823"/>
      <c r="W94" s="1826"/>
      <c r="X94" s="1825">
        <v>0</v>
      </c>
      <c r="Y94" s="1826"/>
      <c r="Z94" s="1825">
        <v>0</v>
      </c>
      <c r="AA94" s="1827">
        <f>X94+Z94</f>
        <v>0</v>
      </c>
      <c r="AB94" s="1663"/>
    </row>
    <row r="95" spans="1:30" s="1586" customFormat="1" ht="23.25" customHeight="1" thickBot="1">
      <c r="A95" s="1821"/>
      <c r="B95" s="1823"/>
      <c r="C95" s="1823"/>
      <c r="D95" s="1831">
        <f>M91</f>
        <v>6</v>
      </c>
      <c r="E95" s="1823" t="s">
        <v>1707</v>
      </c>
      <c r="F95" s="1841"/>
      <c r="G95" s="1823"/>
      <c r="H95" s="1823"/>
      <c r="I95" s="1823"/>
      <c r="J95" s="1822"/>
      <c r="K95" s="1823"/>
      <c r="L95" s="1822"/>
      <c r="M95" s="1822"/>
      <c r="N95" s="1823"/>
      <c r="O95" s="1823"/>
      <c r="P95" s="1823"/>
      <c r="Q95" s="1823"/>
      <c r="R95" s="1823"/>
      <c r="S95" s="1823"/>
      <c r="T95" s="1823"/>
      <c r="U95" s="1823"/>
      <c r="V95" s="1823"/>
      <c r="W95" s="1826"/>
      <c r="X95" s="1822"/>
      <c r="Y95" s="1823"/>
      <c r="Z95" s="1822"/>
      <c r="AA95" s="1832"/>
    </row>
    <row r="96" spans="1:30">
      <c r="J96" s="1679"/>
      <c r="K96" s="1679"/>
      <c r="W96" s="1583"/>
      <c r="AC96" s="1680"/>
      <c r="AD96" s="1615"/>
    </row>
    <row r="97" spans="1:30" hidden="1">
      <c r="A97" s="1579" t="s">
        <v>1699</v>
      </c>
      <c r="J97" s="1679"/>
      <c r="K97" s="1679"/>
      <c r="AC97" s="1680"/>
      <c r="AD97" s="1615"/>
    </row>
    <row r="98" spans="1:30" hidden="1">
      <c r="A98" s="1579" t="s">
        <v>1693</v>
      </c>
      <c r="J98" s="1679"/>
      <c r="K98" s="1679"/>
      <c r="AC98" s="1680"/>
      <c r="AD98" s="1615"/>
    </row>
    <row r="99" spans="1:30" hidden="1">
      <c r="J99" s="1679"/>
      <c r="K99" s="1679"/>
      <c r="AC99" s="1680"/>
      <c r="AD99" s="1615"/>
    </row>
    <row r="100" spans="1:30" ht="16.5" hidden="1" customHeight="1">
      <c r="A100" s="1579" t="s">
        <v>1725</v>
      </c>
      <c r="J100" s="1679"/>
      <c r="K100" s="1679"/>
      <c r="AC100" s="1680"/>
      <c r="AD100" s="1615"/>
    </row>
    <row r="101" spans="1:30" hidden="1">
      <c r="A101" s="1579" t="s">
        <v>1728</v>
      </c>
      <c r="J101" s="1679"/>
      <c r="K101" s="1679"/>
      <c r="AC101" s="1680"/>
      <c r="AD101" s="1615"/>
    </row>
    <row r="102" spans="1:30" hidden="1">
      <c r="A102" s="1579" t="s">
        <v>1735</v>
      </c>
      <c r="J102" s="1679"/>
      <c r="K102" s="1679"/>
      <c r="AC102" s="1680"/>
      <c r="AD102" s="1615"/>
    </row>
    <row r="103" spans="1:30" hidden="1">
      <c r="A103" s="1579" t="s">
        <v>1736</v>
      </c>
      <c r="J103" s="1679"/>
      <c r="K103" s="1679"/>
      <c r="AC103" s="1680"/>
      <c r="AD103" s="1615"/>
    </row>
    <row r="104" spans="1:30" hidden="1">
      <c r="A104" s="1579" t="s">
        <v>1737</v>
      </c>
      <c r="J104" s="1679"/>
      <c r="K104" s="1679"/>
      <c r="AB104" s="1680"/>
      <c r="AC104" s="1680"/>
      <c r="AD104" s="1615"/>
    </row>
    <row r="105" spans="1:30" hidden="1">
      <c r="A105" s="1579" t="s">
        <v>1732</v>
      </c>
      <c r="J105" s="1679"/>
      <c r="K105" s="1679"/>
      <c r="AB105" s="1680"/>
      <c r="AC105" s="1680"/>
      <c r="AD105" s="1615"/>
    </row>
    <row r="106" spans="1:30" hidden="1">
      <c r="A106" s="1579" t="s">
        <v>1733</v>
      </c>
      <c r="J106" s="1679"/>
      <c r="K106" s="1679"/>
      <c r="AB106" s="1680"/>
      <c r="AC106" s="1680"/>
      <c r="AD106" s="1615"/>
    </row>
    <row r="107" spans="1:30" hidden="1">
      <c r="J107" s="1679"/>
      <c r="K107" s="1679"/>
      <c r="AB107" s="1680"/>
      <c r="AC107" s="1680"/>
      <c r="AD107" s="1615"/>
    </row>
    <row r="108" spans="1:30" hidden="1">
      <c r="A108" s="1579" t="s">
        <v>1724</v>
      </c>
      <c r="J108" s="1679"/>
      <c r="K108" s="1679"/>
      <c r="AB108" s="1680"/>
      <c r="AC108" s="1680"/>
      <c r="AD108" s="1615"/>
    </row>
    <row r="109" spans="1:30" hidden="1">
      <c r="A109" s="1579" t="s">
        <v>384</v>
      </c>
      <c r="J109" s="1679"/>
      <c r="K109" s="1679"/>
      <c r="AB109" s="1680"/>
      <c r="AC109" s="1680"/>
      <c r="AD109" s="1615"/>
    </row>
    <row r="110" spans="1:30" hidden="1">
      <c r="A110" s="1579" t="s">
        <v>1738</v>
      </c>
      <c r="J110" s="1679"/>
      <c r="K110" s="1679"/>
      <c r="AB110" s="1680"/>
      <c r="AC110" s="1680"/>
      <c r="AD110" s="1615"/>
    </row>
    <row r="111" spans="1:30" hidden="1">
      <c r="A111" s="1579" t="s">
        <v>1692</v>
      </c>
      <c r="J111" s="1679"/>
      <c r="K111" s="1679"/>
      <c r="AB111" s="1680"/>
      <c r="AC111" s="1680"/>
      <c r="AD111" s="1615"/>
    </row>
    <row r="112" spans="1:30" hidden="1">
      <c r="A112" s="1579" t="s">
        <v>1698</v>
      </c>
      <c r="J112" s="1679"/>
      <c r="K112" s="1679"/>
      <c r="AB112" s="1680"/>
      <c r="AC112" s="1680"/>
      <c r="AD112" s="1615"/>
    </row>
    <row r="113" spans="1:30" hidden="1">
      <c r="A113" s="1579" t="s">
        <v>1727</v>
      </c>
      <c r="J113" s="1679"/>
      <c r="K113" s="1679"/>
      <c r="AB113" s="1680"/>
      <c r="AC113" s="1680"/>
      <c r="AD113" s="1615"/>
    </row>
    <row r="114" spans="1:30" hidden="1">
      <c r="A114" s="1579" t="s">
        <v>1739</v>
      </c>
      <c r="J114" s="1679"/>
      <c r="K114" s="1679"/>
      <c r="AB114" s="1680"/>
      <c r="AC114" s="1680"/>
      <c r="AD114" s="1615"/>
    </row>
    <row r="115" spans="1:30" hidden="1">
      <c r="A115" s="1579" t="s">
        <v>1740</v>
      </c>
      <c r="J115" s="1679"/>
      <c r="K115" s="1679"/>
      <c r="AB115" s="1680"/>
      <c r="AC115" s="1680"/>
      <c r="AD115" s="1615"/>
    </row>
    <row r="116" spans="1:30" hidden="1">
      <c r="A116" s="1579">
        <v>0</v>
      </c>
      <c r="J116" s="1679"/>
      <c r="K116" s="1679"/>
      <c r="AB116" s="1680"/>
      <c r="AC116" s="1680"/>
      <c r="AD116" s="1615"/>
    </row>
    <row r="117" spans="1:30" hidden="1">
      <c r="A117" s="1579">
        <v>0</v>
      </c>
      <c r="J117" s="1679"/>
      <c r="K117" s="1679"/>
      <c r="AB117" s="1680"/>
      <c r="AC117" s="1680"/>
      <c r="AD117" s="1615"/>
    </row>
    <row r="118" spans="1:30" hidden="1">
      <c r="A118" s="1579" t="s">
        <v>1741</v>
      </c>
      <c r="J118" s="1679"/>
      <c r="K118" s="1679"/>
      <c r="AB118" s="1680"/>
      <c r="AC118" s="1680"/>
      <c r="AD118" s="1615"/>
    </row>
    <row r="119" spans="1:30" hidden="1">
      <c r="A119" s="1579" t="s">
        <v>1741</v>
      </c>
      <c r="J119" s="1679"/>
      <c r="K119" s="1679"/>
      <c r="AB119" s="1680"/>
      <c r="AC119" s="1680"/>
      <c r="AD119" s="1615"/>
    </row>
    <row r="120" spans="1:30" hidden="1">
      <c r="A120" s="1579" t="s">
        <v>1741</v>
      </c>
      <c r="J120" s="1679"/>
      <c r="K120" s="1679"/>
      <c r="AB120" s="1680"/>
      <c r="AC120" s="1680"/>
      <c r="AD120" s="1615"/>
    </row>
    <row r="121" spans="1:30" hidden="1">
      <c r="A121" s="1579" t="s">
        <v>1741</v>
      </c>
      <c r="J121" s="1679"/>
      <c r="K121" s="1679"/>
      <c r="AB121" s="1680"/>
      <c r="AC121" s="1680"/>
      <c r="AD121" s="1615"/>
    </row>
    <row r="122" spans="1:30" hidden="1">
      <c r="A122" s="1579" t="s">
        <v>1741</v>
      </c>
      <c r="J122" s="1679"/>
      <c r="K122" s="1679"/>
      <c r="AB122" s="1680"/>
      <c r="AC122" s="1680"/>
      <c r="AD122" s="1615"/>
    </row>
    <row r="123" spans="1:30" hidden="1">
      <c r="A123" s="1579" t="s">
        <v>1741</v>
      </c>
      <c r="J123" s="1679"/>
      <c r="K123" s="1679"/>
      <c r="AB123" s="1680"/>
      <c r="AC123" s="1680"/>
      <c r="AD123" s="1615"/>
    </row>
    <row r="124" spans="1:30" hidden="1">
      <c r="A124" s="1579" t="s">
        <v>1741</v>
      </c>
      <c r="J124" s="1679"/>
      <c r="K124" s="1679"/>
      <c r="AB124" s="1680"/>
      <c r="AC124" s="1680"/>
      <c r="AD124" s="1615"/>
    </row>
    <row r="125" spans="1:30" hidden="1">
      <c r="A125" s="1579" t="s">
        <v>1741</v>
      </c>
      <c r="J125" s="1679"/>
      <c r="K125" s="1679"/>
      <c r="AB125" s="1680"/>
      <c r="AC125" s="1680"/>
      <c r="AD125" s="1615"/>
    </row>
    <row r="126" spans="1:30" hidden="1">
      <c r="A126" s="1579" t="s">
        <v>1741</v>
      </c>
      <c r="J126" s="1679"/>
      <c r="K126" s="1679"/>
      <c r="AB126" s="1680"/>
      <c r="AC126" s="1680"/>
      <c r="AD126" s="1615"/>
    </row>
    <row r="127" spans="1:30" hidden="1">
      <c r="A127" s="1579" t="s">
        <v>1741</v>
      </c>
      <c r="J127" s="1679"/>
      <c r="K127" s="1679"/>
      <c r="AB127" s="1680"/>
      <c r="AC127" s="1680"/>
      <c r="AD127" s="1615"/>
    </row>
    <row r="128" spans="1:30" hidden="1">
      <c r="J128" s="1679"/>
      <c r="K128" s="1679"/>
      <c r="AB128" s="1680"/>
      <c r="AC128" s="1680"/>
      <c r="AD128" s="1615"/>
    </row>
    <row r="129" spans="1:30" hidden="1">
      <c r="A129" s="1579" t="s">
        <v>1742</v>
      </c>
      <c r="J129" s="1679"/>
      <c r="K129" s="1679"/>
      <c r="AB129" s="1680"/>
      <c r="AC129" s="1680"/>
      <c r="AD129" s="1615"/>
    </row>
    <row r="130" spans="1:30" s="1586" customFormat="1" hidden="1">
      <c r="A130" s="1579" t="s">
        <v>1743</v>
      </c>
      <c r="B130" s="1579"/>
      <c r="C130" s="1579"/>
      <c r="D130" s="1579"/>
      <c r="E130" s="1579"/>
      <c r="F130" s="1678"/>
      <c r="G130" s="1579"/>
      <c r="H130" s="1579"/>
      <c r="I130" s="1579"/>
      <c r="J130" s="1579"/>
      <c r="K130" s="1580"/>
      <c r="L130" s="1580"/>
      <c r="M130" s="1580"/>
      <c r="N130" s="1579"/>
      <c r="O130" s="1579"/>
      <c r="P130" s="1579"/>
      <c r="Q130" s="1579"/>
      <c r="R130" s="1579"/>
      <c r="S130" s="1579"/>
      <c r="T130" s="1579"/>
      <c r="U130" s="1579"/>
      <c r="V130" s="1579"/>
      <c r="W130" s="1579"/>
      <c r="X130" s="1579"/>
      <c r="Y130" s="1579"/>
      <c r="Z130" s="1579"/>
      <c r="AA130" s="1580"/>
      <c r="AB130" s="1680"/>
      <c r="AC130" s="1680"/>
      <c r="AD130" s="1615"/>
    </row>
    <row r="131" spans="1:30" s="1615" customFormat="1" hidden="1">
      <c r="A131" s="1579" t="s">
        <v>1744</v>
      </c>
      <c r="B131" s="1579"/>
      <c r="C131" s="1579"/>
      <c r="D131" s="1579"/>
      <c r="E131" s="1579"/>
      <c r="F131" s="1678"/>
      <c r="G131" s="1579"/>
      <c r="H131" s="1579"/>
      <c r="I131" s="1579"/>
      <c r="J131" s="1579"/>
      <c r="K131" s="1580"/>
      <c r="L131" s="1580"/>
      <c r="M131" s="1580"/>
      <c r="N131" s="1579"/>
      <c r="O131" s="1579"/>
      <c r="P131" s="1579"/>
      <c r="Q131" s="1579"/>
      <c r="R131" s="1579"/>
      <c r="S131" s="1579"/>
      <c r="T131" s="1579"/>
      <c r="U131" s="1579"/>
      <c r="V131" s="1579"/>
      <c r="W131" s="1579"/>
      <c r="X131" s="1579"/>
      <c r="Y131" s="1579"/>
      <c r="Z131" s="1579"/>
      <c r="AA131" s="1580"/>
      <c r="AB131" s="1680"/>
      <c r="AC131" s="1680"/>
    </row>
    <row r="132" spans="1:30" s="1615" customFormat="1" hidden="1">
      <c r="A132" s="1579" t="s">
        <v>1745</v>
      </c>
      <c r="B132" s="1579"/>
      <c r="C132" s="1579"/>
      <c r="D132" s="1579"/>
      <c r="E132" s="1579"/>
      <c r="F132" s="1678"/>
      <c r="G132" s="1579"/>
      <c r="H132" s="1579"/>
      <c r="I132" s="1579"/>
      <c r="J132" s="1579"/>
      <c r="K132" s="1580"/>
      <c r="L132" s="1580"/>
      <c r="M132" s="1580"/>
      <c r="N132" s="1579"/>
      <c r="O132" s="1579"/>
      <c r="P132" s="1579"/>
      <c r="Q132" s="1579"/>
      <c r="R132" s="1579"/>
      <c r="S132" s="1579"/>
      <c r="T132" s="1579"/>
      <c r="U132" s="1579"/>
      <c r="V132" s="1579"/>
      <c r="W132" s="1579"/>
      <c r="X132" s="1579"/>
      <c r="Y132" s="1579"/>
      <c r="Z132" s="1579"/>
      <c r="AA132" s="1580"/>
      <c r="AB132" s="1680"/>
      <c r="AC132" s="1680"/>
    </row>
    <row r="133" spans="1:30" s="1615" customFormat="1" hidden="1">
      <c r="A133" s="1579" t="s">
        <v>483</v>
      </c>
      <c r="B133" s="1579"/>
      <c r="C133" s="1579"/>
      <c r="D133" s="1579"/>
      <c r="E133" s="1579"/>
      <c r="F133" s="1678"/>
      <c r="G133" s="1579"/>
      <c r="H133" s="1579"/>
      <c r="I133" s="1579"/>
      <c r="J133" s="1579"/>
      <c r="K133" s="1580"/>
      <c r="L133" s="1580"/>
      <c r="M133" s="1580"/>
      <c r="N133" s="1579"/>
      <c r="O133" s="1579"/>
      <c r="P133" s="1579"/>
      <c r="Q133" s="1579"/>
      <c r="R133" s="1579"/>
      <c r="S133" s="1579"/>
      <c r="T133" s="1579"/>
      <c r="U133" s="1579"/>
      <c r="V133" s="1579"/>
      <c r="W133" s="1579"/>
      <c r="X133" s="1579"/>
      <c r="Y133" s="1579"/>
      <c r="Z133" s="1579"/>
      <c r="AA133" s="1580"/>
      <c r="AB133" s="1680"/>
      <c r="AC133" s="1680"/>
    </row>
    <row r="134" spans="1:30" s="1615" customFormat="1" hidden="1">
      <c r="A134" s="1579" t="s">
        <v>1746</v>
      </c>
      <c r="B134" s="1579"/>
      <c r="C134" s="1579"/>
      <c r="D134" s="1579"/>
      <c r="E134" s="1579"/>
      <c r="F134" s="1678"/>
      <c r="G134" s="1579"/>
      <c r="H134" s="1579"/>
      <c r="I134" s="1579"/>
      <c r="J134" s="1579"/>
      <c r="K134" s="1580"/>
      <c r="L134" s="1580"/>
      <c r="M134" s="1580"/>
      <c r="N134" s="1579"/>
      <c r="O134" s="1579"/>
      <c r="P134" s="1579"/>
      <c r="Q134" s="1579"/>
      <c r="R134" s="1579"/>
      <c r="S134" s="1579"/>
      <c r="T134" s="1579"/>
      <c r="U134" s="1579"/>
      <c r="V134" s="1579"/>
      <c r="W134" s="1579"/>
      <c r="X134" s="1579"/>
      <c r="Y134" s="1579"/>
      <c r="Z134" s="1579"/>
      <c r="AA134" s="1580"/>
      <c r="AB134" s="1680"/>
      <c r="AC134" s="1680"/>
    </row>
    <row r="135" spans="1:30" s="1615" customFormat="1" hidden="1">
      <c r="A135" s="1579" t="s">
        <v>1747</v>
      </c>
      <c r="B135" s="1579"/>
      <c r="C135" s="1579"/>
      <c r="D135" s="1579"/>
      <c r="E135" s="1579"/>
      <c r="F135" s="1678"/>
      <c r="G135" s="1579"/>
      <c r="H135" s="1579"/>
      <c r="I135" s="1579"/>
      <c r="J135" s="1579"/>
      <c r="K135" s="1580"/>
      <c r="L135" s="1580"/>
      <c r="M135" s="1580"/>
      <c r="N135" s="1579"/>
      <c r="O135" s="1579"/>
      <c r="P135" s="1579"/>
      <c r="Q135" s="1579"/>
      <c r="R135" s="1579"/>
      <c r="S135" s="1579"/>
      <c r="T135" s="1579"/>
      <c r="U135" s="1579"/>
      <c r="V135" s="1579"/>
      <c r="W135" s="1579"/>
      <c r="X135" s="1579"/>
      <c r="Y135" s="1579"/>
      <c r="Z135" s="1579"/>
      <c r="AA135" s="1580"/>
      <c r="AB135" s="1680"/>
      <c r="AC135" s="1680"/>
    </row>
    <row r="136" spans="1:30" s="1654" customFormat="1" hidden="1">
      <c r="A136" s="1579" t="s">
        <v>1748</v>
      </c>
      <c r="B136" s="1579"/>
      <c r="C136" s="1579"/>
      <c r="D136" s="1579"/>
      <c r="E136" s="1579"/>
      <c r="F136" s="1678"/>
      <c r="G136" s="1579"/>
      <c r="H136" s="1579"/>
      <c r="I136" s="1579"/>
      <c r="J136" s="1579"/>
      <c r="K136" s="1580"/>
      <c r="L136" s="1580"/>
      <c r="M136" s="1580"/>
      <c r="N136" s="1579"/>
      <c r="O136" s="1579"/>
      <c r="P136" s="1579"/>
      <c r="Q136" s="1579"/>
      <c r="R136" s="1579"/>
      <c r="S136" s="1579"/>
      <c r="T136" s="1579"/>
      <c r="U136" s="1579"/>
      <c r="V136" s="1579"/>
      <c r="W136" s="1579"/>
      <c r="X136" s="1579"/>
      <c r="Y136" s="1579"/>
      <c r="Z136" s="1579"/>
      <c r="AA136" s="1580"/>
      <c r="AB136" s="1680"/>
      <c r="AC136" s="1680"/>
      <c r="AD136" s="1615"/>
    </row>
    <row r="137" spans="1:30" s="1654" customFormat="1" hidden="1">
      <c r="A137" s="1579" t="s">
        <v>1749</v>
      </c>
      <c r="B137" s="1579"/>
      <c r="C137" s="1579"/>
      <c r="D137" s="1579"/>
      <c r="E137" s="1579"/>
      <c r="F137" s="1678"/>
      <c r="G137" s="1579"/>
      <c r="H137" s="1579"/>
      <c r="I137" s="1579"/>
      <c r="J137" s="1579"/>
      <c r="K137" s="1580"/>
      <c r="L137" s="1580"/>
      <c r="M137" s="1580"/>
      <c r="N137" s="1579"/>
      <c r="O137" s="1579"/>
      <c r="P137" s="1579"/>
      <c r="Q137" s="1579"/>
      <c r="R137" s="1579"/>
      <c r="S137" s="1579"/>
      <c r="T137" s="1579"/>
      <c r="U137" s="1579"/>
      <c r="V137" s="1579"/>
      <c r="W137" s="1579"/>
      <c r="X137" s="1579"/>
      <c r="Y137" s="1579"/>
      <c r="Z137" s="1579"/>
      <c r="AA137" s="1580"/>
      <c r="AB137" s="1680"/>
      <c r="AC137" s="1680"/>
      <c r="AD137" s="1615"/>
    </row>
    <row r="138" spans="1:30" s="1654" customFormat="1" hidden="1">
      <c r="A138" s="1579" t="s">
        <v>1750</v>
      </c>
      <c r="B138" s="1579"/>
      <c r="C138" s="1579"/>
      <c r="D138" s="1579"/>
      <c r="E138" s="1579"/>
      <c r="F138" s="1678"/>
      <c r="G138" s="1579"/>
      <c r="H138" s="1579"/>
      <c r="I138" s="1579"/>
      <c r="J138" s="1579"/>
      <c r="K138" s="1580"/>
      <c r="L138" s="1580"/>
      <c r="M138" s="1580"/>
      <c r="N138" s="1579"/>
      <c r="O138" s="1579"/>
      <c r="P138" s="1579"/>
      <c r="Q138" s="1579"/>
      <c r="R138" s="1579"/>
      <c r="S138" s="1579"/>
      <c r="T138" s="1579"/>
      <c r="U138" s="1579"/>
      <c r="V138" s="1579"/>
      <c r="W138" s="1579"/>
      <c r="X138" s="1579"/>
      <c r="Y138" s="1579"/>
      <c r="Z138" s="1579"/>
      <c r="AA138" s="1580"/>
      <c r="AB138" s="1680"/>
      <c r="AC138" s="1680"/>
      <c r="AD138" s="1615"/>
    </row>
    <row r="139" spans="1:30" s="1654" customFormat="1" hidden="1">
      <c r="A139" s="1579" t="s">
        <v>1751</v>
      </c>
      <c r="B139" s="1579"/>
      <c r="C139" s="1579"/>
      <c r="D139" s="1579"/>
      <c r="E139" s="1579"/>
      <c r="F139" s="1678"/>
      <c r="G139" s="1579"/>
      <c r="H139" s="1579"/>
      <c r="I139" s="1579"/>
      <c r="J139" s="1579"/>
      <c r="K139" s="1580"/>
      <c r="L139" s="1580"/>
      <c r="M139" s="1580"/>
      <c r="N139" s="1579"/>
      <c r="O139" s="1579"/>
      <c r="P139" s="1579"/>
      <c r="Q139" s="1579"/>
      <c r="R139" s="1579"/>
      <c r="S139" s="1579"/>
      <c r="T139" s="1579"/>
      <c r="U139" s="1579"/>
      <c r="V139" s="1579"/>
      <c r="W139" s="1579"/>
      <c r="X139" s="1579"/>
      <c r="Y139" s="1579"/>
      <c r="Z139" s="1579"/>
      <c r="AA139" s="1580"/>
      <c r="AB139" s="1680"/>
      <c r="AC139" s="1680"/>
      <c r="AD139" s="1615"/>
    </row>
    <row r="140" spans="1:30" hidden="1">
      <c r="A140" s="1579" t="s">
        <v>1752</v>
      </c>
      <c r="AB140" s="1680"/>
      <c r="AC140" s="1680"/>
    </row>
    <row r="141" spans="1:30" hidden="1">
      <c r="A141" s="1579" t="s">
        <v>1753</v>
      </c>
      <c r="AB141" s="1680"/>
      <c r="AC141" s="1680"/>
    </row>
    <row r="142" spans="1:30" hidden="1">
      <c r="A142" s="1579" t="s">
        <v>1730</v>
      </c>
      <c r="AB142" s="1680"/>
      <c r="AC142" s="1680"/>
    </row>
    <row r="143" spans="1:30" hidden="1">
      <c r="A143" s="1579" t="s">
        <v>1754</v>
      </c>
    </row>
    <row r="144" spans="1:30" hidden="1">
      <c r="A144" s="1579" t="s">
        <v>1755</v>
      </c>
    </row>
    <row r="145" spans="1:1" hidden="1">
      <c r="A145" s="1579" t="s">
        <v>1756</v>
      </c>
    </row>
    <row r="146" spans="1:1" hidden="1">
      <c r="A146" s="1579" t="s">
        <v>1757</v>
      </c>
    </row>
    <row r="147" spans="1:1" hidden="1">
      <c r="A147" s="1579" t="s">
        <v>1758</v>
      </c>
    </row>
    <row r="148" spans="1:1" hidden="1">
      <c r="A148" s="1579" t="s">
        <v>1759</v>
      </c>
    </row>
    <row r="149" spans="1:1" hidden="1">
      <c r="A149" s="1579" t="s">
        <v>1760</v>
      </c>
    </row>
    <row r="150" spans="1:1" hidden="1">
      <c r="A150" s="1579" t="s">
        <v>1761</v>
      </c>
    </row>
    <row r="151" spans="1:1" hidden="1">
      <c r="A151" s="1579" t="s">
        <v>1726</v>
      </c>
    </row>
    <row r="152" spans="1:1" hidden="1">
      <c r="A152" s="1579" t="s">
        <v>301</v>
      </c>
    </row>
    <row r="153" spans="1:1" hidden="1">
      <c r="A153" s="1579" t="s">
        <v>1731</v>
      </c>
    </row>
    <row r="154" spans="1:1" hidden="1">
      <c r="A154" s="1579" t="s">
        <v>1762</v>
      </c>
    </row>
    <row r="155" spans="1:1" hidden="1">
      <c r="A155" s="1579" t="s">
        <v>1763</v>
      </c>
    </row>
    <row r="156" spans="1:1" hidden="1">
      <c r="A156" s="1579" t="s">
        <v>1764</v>
      </c>
    </row>
    <row r="157" spans="1:1" hidden="1">
      <c r="A157" s="1579" t="s">
        <v>1765</v>
      </c>
    </row>
    <row r="158" spans="1:1" hidden="1">
      <c r="A158" s="1579" t="s">
        <v>1766</v>
      </c>
    </row>
    <row r="159" spans="1:1" hidden="1">
      <c r="A159" s="1579" t="s">
        <v>1767</v>
      </c>
    </row>
  </sheetData>
  <mergeCells count="29">
    <mergeCell ref="AA12:AA14"/>
    <mergeCell ref="M13:M14"/>
    <mergeCell ref="W13:W14"/>
    <mergeCell ref="Y13:Y14"/>
    <mergeCell ref="D11:Q11"/>
    <mergeCell ref="S11:AA11"/>
    <mergeCell ref="Q12:R12"/>
    <mergeCell ref="S12:T12"/>
    <mergeCell ref="W12:Z12"/>
    <mergeCell ref="V12:V14"/>
    <mergeCell ref="R13:R14"/>
    <mergeCell ref="T13:T14"/>
    <mergeCell ref="U12:U14"/>
    <mergeCell ref="Q13:Q14"/>
    <mergeCell ref="S13:S14"/>
    <mergeCell ref="A3:H3"/>
    <mergeCell ref="A5:H5"/>
    <mergeCell ref="N12:N14"/>
    <mergeCell ref="O12:O14"/>
    <mergeCell ref="P12:P14"/>
    <mergeCell ref="I13:I14"/>
    <mergeCell ref="K13:K14"/>
    <mergeCell ref="A12:A13"/>
    <mergeCell ref="B12:B14"/>
    <mergeCell ref="C12:C14"/>
    <mergeCell ref="D12:D14"/>
    <mergeCell ref="E12:G13"/>
    <mergeCell ref="H12:H14"/>
    <mergeCell ref="I12:M12"/>
  </mergeCells>
  <dataValidations count="6">
    <dataValidation type="list" allowBlank="1" showInputMessage="1" showErrorMessage="1" error="Tiene que seleccionar el área estratégica con la que se vincula el objetivo y la meta que se formula, según datos incorporados en la hoja &quot;Marco General&quot;." prompt="Seleccione una área estratégica. No dejar en blanco o &quot;0,0&quot; estos espacios." sqref="IW15:IW87 WVI983056:WVI983127 WLM983056:WLM983127 WBQ983056:WBQ983127 VRU983056:VRU983127 VHY983056:VHY983127 UYC983056:UYC983127 UOG983056:UOG983127 UEK983056:UEK983127 TUO983056:TUO983127 TKS983056:TKS983127 TAW983056:TAW983127 SRA983056:SRA983127 SHE983056:SHE983127 RXI983056:RXI983127 RNM983056:RNM983127 RDQ983056:RDQ983127 QTU983056:QTU983127 QJY983056:QJY983127 QAC983056:QAC983127 PQG983056:PQG983127 PGK983056:PGK983127 OWO983056:OWO983127 OMS983056:OMS983127 OCW983056:OCW983127 NTA983056:NTA983127 NJE983056:NJE983127 MZI983056:MZI983127 MPM983056:MPM983127 MFQ983056:MFQ983127 LVU983056:LVU983127 LLY983056:LLY983127 LCC983056:LCC983127 KSG983056:KSG983127 KIK983056:KIK983127 JYO983056:JYO983127 JOS983056:JOS983127 JEW983056:JEW983127 IVA983056:IVA983127 ILE983056:ILE983127 IBI983056:IBI983127 HRM983056:HRM983127 HHQ983056:HHQ983127 GXU983056:GXU983127 GNY983056:GNY983127 GEC983056:GEC983127 FUG983056:FUG983127 FKK983056:FKK983127 FAO983056:FAO983127 EQS983056:EQS983127 EGW983056:EGW983127 DXA983056:DXA983127 DNE983056:DNE983127 DDI983056:DDI983127 CTM983056:CTM983127 CJQ983056:CJQ983127 BZU983056:BZU983127 BPY983056:BPY983127 BGC983056:BGC983127 AWG983056:AWG983127 AMK983056:AMK983127 ACO983056:ACO983127 SS983056:SS983127 IW983056:IW983127 A983056:A983127 WVI917520:WVI917591 WLM917520:WLM917591 WBQ917520:WBQ917591 VRU917520:VRU917591 VHY917520:VHY917591 UYC917520:UYC917591 UOG917520:UOG917591 UEK917520:UEK917591 TUO917520:TUO917591 TKS917520:TKS917591 TAW917520:TAW917591 SRA917520:SRA917591 SHE917520:SHE917591 RXI917520:RXI917591 RNM917520:RNM917591 RDQ917520:RDQ917591 QTU917520:QTU917591 QJY917520:QJY917591 QAC917520:QAC917591 PQG917520:PQG917591 PGK917520:PGK917591 OWO917520:OWO917591 OMS917520:OMS917591 OCW917520:OCW917591 NTA917520:NTA917591 NJE917520:NJE917591 MZI917520:MZI917591 MPM917520:MPM917591 MFQ917520:MFQ917591 LVU917520:LVU917591 LLY917520:LLY917591 LCC917520:LCC917591 KSG917520:KSG917591 KIK917520:KIK917591 JYO917520:JYO917591 JOS917520:JOS917591 JEW917520:JEW917591 IVA917520:IVA917591 ILE917520:ILE917591 IBI917520:IBI917591 HRM917520:HRM917591 HHQ917520:HHQ917591 GXU917520:GXU917591 GNY917520:GNY917591 GEC917520:GEC917591 FUG917520:FUG917591 FKK917520:FKK917591 FAO917520:FAO917591 EQS917520:EQS917591 EGW917520:EGW917591 DXA917520:DXA917591 DNE917520:DNE917591 DDI917520:DDI917591 CTM917520:CTM917591 CJQ917520:CJQ917591 BZU917520:BZU917591 BPY917520:BPY917591 BGC917520:BGC917591 AWG917520:AWG917591 AMK917520:AMK917591 ACO917520:ACO917591 SS917520:SS917591 IW917520:IW917591 A917520:A917591 WVI851984:WVI852055 WLM851984:WLM852055 WBQ851984:WBQ852055 VRU851984:VRU852055 VHY851984:VHY852055 UYC851984:UYC852055 UOG851984:UOG852055 UEK851984:UEK852055 TUO851984:TUO852055 TKS851984:TKS852055 TAW851984:TAW852055 SRA851984:SRA852055 SHE851984:SHE852055 RXI851984:RXI852055 RNM851984:RNM852055 RDQ851984:RDQ852055 QTU851984:QTU852055 QJY851984:QJY852055 QAC851984:QAC852055 PQG851984:PQG852055 PGK851984:PGK852055 OWO851984:OWO852055 OMS851984:OMS852055 OCW851984:OCW852055 NTA851984:NTA852055 NJE851984:NJE852055 MZI851984:MZI852055 MPM851984:MPM852055 MFQ851984:MFQ852055 LVU851984:LVU852055 LLY851984:LLY852055 LCC851984:LCC852055 KSG851984:KSG852055 KIK851984:KIK852055 JYO851984:JYO852055 JOS851984:JOS852055 JEW851984:JEW852055 IVA851984:IVA852055 ILE851984:ILE852055 IBI851984:IBI852055 HRM851984:HRM852055 HHQ851984:HHQ852055 GXU851984:GXU852055 GNY851984:GNY852055 GEC851984:GEC852055 FUG851984:FUG852055 FKK851984:FKK852055 FAO851984:FAO852055 EQS851984:EQS852055 EGW851984:EGW852055 DXA851984:DXA852055 DNE851984:DNE852055 DDI851984:DDI852055 CTM851984:CTM852055 CJQ851984:CJQ852055 BZU851984:BZU852055 BPY851984:BPY852055 BGC851984:BGC852055 AWG851984:AWG852055 AMK851984:AMK852055 ACO851984:ACO852055 SS851984:SS852055 IW851984:IW852055 A851984:A852055 WVI786448:WVI786519 WLM786448:WLM786519 WBQ786448:WBQ786519 VRU786448:VRU786519 VHY786448:VHY786519 UYC786448:UYC786519 UOG786448:UOG786519 UEK786448:UEK786519 TUO786448:TUO786519 TKS786448:TKS786519 TAW786448:TAW786519 SRA786448:SRA786519 SHE786448:SHE786519 RXI786448:RXI786519 RNM786448:RNM786519 RDQ786448:RDQ786519 QTU786448:QTU786519 QJY786448:QJY786519 QAC786448:QAC786519 PQG786448:PQG786519 PGK786448:PGK786519 OWO786448:OWO786519 OMS786448:OMS786519 OCW786448:OCW786519 NTA786448:NTA786519 NJE786448:NJE786519 MZI786448:MZI786519 MPM786448:MPM786519 MFQ786448:MFQ786519 LVU786448:LVU786519 LLY786448:LLY786519 LCC786448:LCC786519 KSG786448:KSG786519 KIK786448:KIK786519 JYO786448:JYO786519 JOS786448:JOS786519 JEW786448:JEW786519 IVA786448:IVA786519 ILE786448:ILE786519 IBI786448:IBI786519 HRM786448:HRM786519 HHQ786448:HHQ786519 GXU786448:GXU786519 GNY786448:GNY786519 GEC786448:GEC786519 FUG786448:FUG786519 FKK786448:FKK786519 FAO786448:FAO786519 EQS786448:EQS786519 EGW786448:EGW786519 DXA786448:DXA786519 DNE786448:DNE786519 DDI786448:DDI786519 CTM786448:CTM786519 CJQ786448:CJQ786519 BZU786448:BZU786519 BPY786448:BPY786519 BGC786448:BGC786519 AWG786448:AWG786519 AMK786448:AMK786519 ACO786448:ACO786519 SS786448:SS786519 IW786448:IW786519 A786448:A786519 WVI720912:WVI720983 WLM720912:WLM720983 WBQ720912:WBQ720983 VRU720912:VRU720983 VHY720912:VHY720983 UYC720912:UYC720983 UOG720912:UOG720983 UEK720912:UEK720983 TUO720912:TUO720983 TKS720912:TKS720983 TAW720912:TAW720983 SRA720912:SRA720983 SHE720912:SHE720983 RXI720912:RXI720983 RNM720912:RNM720983 RDQ720912:RDQ720983 QTU720912:QTU720983 QJY720912:QJY720983 QAC720912:QAC720983 PQG720912:PQG720983 PGK720912:PGK720983 OWO720912:OWO720983 OMS720912:OMS720983 OCW720912:OCW720983 NTA720912:NTA720983 NJE720912:NJE720983 MZI720912:MZI720983 MPM720912:MPM720983 MFQ720912:MFQ720983 LVU720912:LVU720983 LLY720912:LLY720983 LCC720912:LCC720983 KSG720912:KSG720983 KIK720912:KIK720983 JYO720912:JYO720983 JOS720912:JOS720983 JEW720912:JEW720983 IVA720912:IVA720983 ILE720912:ILE720983 IBI720912:IBI720983 HRM720912:HRM720983 HHQ720912:HHQ720983 GXU720912:GXU720983 GNY720912:GNY720983 GEC720912:GEC720983 FUG720912:FUG720983 FKK720912:FKK720983 FAO720912:FAO720983 EQS720912:EQS720983 EGW720912:EGW720983 DXA720912:DXA720983 DNE720912:DNE720983 DDI720912:DDI720983 CTM720912:CTM720983 CJQ720912:CJQ720983 BZU720912:BZU720983 BPY720912:BPY720983 BGC720912:BGC720983 AWG720912:AWG720983 AMK720912:AMK720983 ACO720912:ACO720983 SS720912:SS720983 IW720912:IW720983 A720912:A720983 WVI655376:WVI655447 WLM655376:WLM655447 WBQ655376:WBQ655447 VRU655376:VRU655447 VHY655376:VHY655447 UYC655376:UYC655447 UOG655376:UOG655447 UEK655376:UEK655447 TUO655376:TUO655447 TKS655376:TKS655447 TAW655376:TAW655447 SRA655376:SRA655447 SHE655376:SHE655447 RXI655376:RXI655447 RNM655376:RNM655447 RDQ655376:RDQ655447 QTU655376:QTU655447 QJY655376:QJY655447 QAC655376:QAC655447 PQG655376:PQG655447 PGK655376:PGK655447 OWO655376:OWO655447 OMS655376:OMS655447 OCW655376:OCW655447 NTA655376:NTA655447 NJE655376:NJE655447 MZI655376:MZI655447 MPM655376:MPM655447 MFQ655376:MFQ655447 LVU655376:LVU655447 LLY655376:LLY655447 LCC655376:LCC655447 KSG655376:KSG655447 KIK655376:KIK655447 JYO655376:JYO655447 JOS655376:JOS655447 JEW655376:JEW655447 IVA655376:IVA655447 ILE655376:ILE655447 IBI655376:IBI655447 HRM655376:HRM655447 HHQ655376:HHQ655447 GXU655376:GXU655447 GNY655376:GNY655447 GEC655376:GEC655447 FUG655376:FUG655447 FKK655376:FKK655447 FAO655376:FAO655447 EQS655376:EQS655447 EGW655376:EGW655447 DXA655376:DXA655447 DNE655376:DNE655447 DDI655376:DDI655447 CTM655376:CTM655447 CJQ655376:CJQ655447 BZU655376:BZU655447 BPY655376:BPY655447 BGC655376:BGC655447 AWG655376:AWG655447 AMK655376:AMK655447 ACO655376:ACO655447 SS655376:SS655447 IW655376:IW655447 A655376:A655447 WVI589840:WVI589911 WLM589840:WLM589911 WBQ589840:WBQ589911 VRU589840:VRU589911 VHY589840:VHY589911 UYC589840:UYC589911 UOG589840:UOG589911 UEK589840:UEK589911 TUO589840:TUO589911 TKS589840:TKS589911 TAW589840:TAW589911 SRA589840:SRA589911 SHE589840:SHE589911 RXI589840:RXI589911 RNM589840:RNM589911 RDQ589840:RDQ589911 QTU589840:QTU589911 QJY589840:QJY589911 QAC589840:QAC589911 PQG589840:PQG589911 PGK589840:PGK589911 OWO589840:OWO589911 OMS589840:OMS589911 OCW589840:OCW589911 NTA589840:NTA589911 NJE589840:NJE589911 MZI589840:MZI589911 MPM589840:MPM589911 MFQ589840:MFQ589911 LVU589840:LVU589911 LLY589840:LLY589911 LCC589840:LCC589911 KSG589840:KSG589911 KIK589840:KIK589911 JYO589840:JYO589911 JOS589840:JOS589911 JEW589840:JEW589911 IVA589840:IVA589911 ILE589840:ILE589911 IBI589840:IBI589911 HRM589840:HRM589911 HHQ589840:HHQ589911 GXU589840:GXU589911 GNY589840:GNY589911 GEC589840:GEC589911 FUG589840:FUG589911 FKK589840:FKK589911 FAO589840:FAO589911 EQS589840:EQS589911 EGW589840:EGW589911 DXA589840:DXA589911 DNE589840:DNE589911 DDI589840:DDI589911 CTM589840:CTM589911 CJQ589840:CJQ589911 BZU589840:BZU589911 BPY589840:BPY589911 BGC589840:BGC589911 AWG589840:AWG589911 AMK589840:AMK589911 ACO589840:ACO589911 SS589840:SS589911 IW589840:IW589911 A589840:A589911 WVI524304:WVI524375 WLM524304:WLM524375 WBQ524304:WBQ524375 VRU524304:VRU524375 VHY524304:VHY524375 UYC524304:UYC524375 UOG524304:UOG524375 UEK524304:UEK524375 TUO524304:TUO524375 TKS524304:TKS524375 TAW524304:TAW524375 SRA524304:SRA524375 SHE524304:SHE524375 RXI524304:RXI524375 RNM524304:RNM524375 RDQ524304:RDQ524375 QTU524304:QTU524375 QJY524304:QJY524375 QAC524304:QAC524375 PQG524304:PQG524375 PGK524304:PGK524375 OWO524304:OWO524375 OMS524304:OMS524375 OCW524304:OCW524375 NTA524304:NTA524375 NJE524304:NJE524375 MZI524304:MZI524375 MPM524304:MPM524375 MFQ524304:MFQ524375 LVU524304:LVU524375 LLY524304:LLY524375 LCC524304:LCC524375 KSG524304:KSG524375 KIK524304:KIK524375 JYO524304:JYO524375 JOS524304:JOS524375 JEW524304:JEW524375 IVA524304:IVA524375 ILE524304:ILE524375 IBI524304:IBI524375 HRM524304:HRM524375 HHQ524304:HHQ524375 GXU524304:GXU524375 GNY524304:GNY524375 GEC524304:GEC524375 FUG524304:FUG524375 FKK524304:FKK524375 FAO524304:FAO524375 EQS524304:EQS524375 EGW524304:EGW524375 DXA524304:DXA524375 DNE524304:DNE524375 DDI524304:DDI524375 CTM524304:CTM524375 CJQ524304:CJQ524375 BZU524304:BZU524375 BPY524304:BPY524375 BGC524304:BGC524375 AWG524304:AWG524375 AMK524304:AMK524375 ACO524304:ACO524375 SS524304:SS524375 IW524304:IW524375 A524304:A524375 WVI458768:WVI458839 WLM458768:WLM458839 WBQ458768:WBQ458839 VRU458768:VRU458839 VHY458768:VHY458839 UYC458768:UYC458839 UOG458768:UOG458839 UEK458768:UEK458839 TUO458768:TUO458839 TKS458768:TKS458839 TAW458768:TAW458839 SRA458768:SRA458839 SHE458768:SHE458839 RXI458768:RXI458839 RNM458768:RNM458839 RDQ458768:RDQ458839 QTU458768:QTU458839 QJY458768:QJY458839 QAC458768:QAC458839 PQG458768:PQG458839 PGK458768:PGK458839 OWO458768:OWO458839 OMS458768:OMS458839 OCW458768:OCW458839 NTA458768:NTA458839 NJE458768:NJE458839 MZI458768:MZI458839 MPM458768:MPM458839 MFQ458768:MFQ458839 LVU458768:LVU458839 LLY458768:LLY458839 LCC458768:LCC458839 KSG458768:KSG458839 KIK458768:KIK458839 JYO458768:JYO458839 JOS458768:JOS458839 JEW458768:JEW458839 IVA458768:IVA458839 ILE458768:ILE458839 IBI458768:IBI458839 HRM458768:HRM458839 HHQ458768:HHQ458839 GXU458768:GXU458839 GNY458768:GNY458839 GEC458768:GEC458839 FUG458768:FUG458839 FKK458768:FKK458839 FAO458768:FAO458839 EQS458768:EQS458839 EGW458768:EGW458839 DXA458768:DXA458839 DNE458768:DNE458839 DDI458768:DDI458839 CTM458768:CTM458839 CJQ458768:CJQ458839 BZU458768:BZU458839 BPY458768:BPY458839 BGC458768:BGC458839 AWG458768:AWG458839 AMK458768:AMK458839 ACO458768:ACO458839 SS458768:SS458839 IW458768:IW458839 A458768:A458839 WVI393232:WVI393303 WLM393232:WLM393303 WBQ393232:WBQ393303 VRU393232:VRU393303 VHY393232:VHY393303 UYC393232:UYC393303 UOG393232:UOG393303 UEK393232:UEK393303 TUO393232:TUO393303 TKS393232:TKS393303 TAW393232:TAW393303 SRA393232:SRA393303 SHE393232:SHE393303 RXI393232:RXI393303 RNM393232:RNM393303 RDQ393232:RDQ393303 QTU393232:QTU393303 QJY393232:QJY393303 QAC393232:QAC393303 PQG393232:PQG393303 PGK393232:PGK393303 OWO393232:OWO393303 OMS393232:OMS393303 OCW393232:OCW393303 NTA393232:NTA393303 NJE393232:NJE393303 MZI393232:MZI393303 MPM393232:MPM393303 MFQ393232:MFQ393303 LVU393232:LVU393303 LLY393232:LLY393303 LCC393232:LCC393303 KSG393232:KSG393303 KIK393232:KIK393303 JYO393232:JYO393303 JOS393232:JOS393303 JEW393232:JEW393303 IVA393232:IVA393303 ILE393232:ILE393303 IBI393232:IBI393303 HRM393232:HRM393303 HHQ393232:HHQ393303 GXU393232:GXU393303 GNY393232:GNY393303 GEC393232:GEC393303 FUG393232:FUG393303 FKK393232:FKK393303 FAO393232:FAO393303 EQS393232:EQS393303 EGW393232:EGW393303 DXA393232:DXA393303 DNE393232:DNE393303 DDI393232:DDI393303 CTM393232:CTM393303 CJQ393232:CJQ393303 BZU393232:BZU393303 BPY393232:BPY393303 BGC393232:BGC393303 AWG393232:AWG393303 AMK393232:AMK393303 ACO393232:ACO393303 SS393232:SS393303 IW393232:IW393303 A393232:A393303 WVI327696:WVI327767 WLM327696:WLM327767 WBQ327696:WBQ327767 VRU327696:VRU327767 VHY327696:VHY327767 UYC327696:UYC327767 UOG327696:UOG327767 UEK327696:UEK327767 TUO327696:TUO327767 TKS327696:TKS327767 TAW327696:TAW327767 SRA327696:SRA327767 SHE327696:SHE327767 RXI327696:RXI327767 RNM327696:RNM327767 RDQ327696:RDQ327767 QTU327696:QTU327767 QJY327696:QJY327767 QAC327696:QAC327767 PQG327696:PQG327767 PGK327696:PGK327767 OWO327696:OWO327767 OMS327696:OMS327767 OCW327696:OCW327767 NTA327696:NTA327767 NJE327696:NJE327767 MZI327696:MZI327767 MPM327696:MPM327767 MFQ327696:MFQ327767 LVU327696:LVU327767 LLY327696:LLY327767 LCC327696:LCC327767 KSG327696:KSG327767 KIK327696:KIK327767 JYO327696:JYO327767 JOS327696:JOS327767 JEW327696:JEW327767 IVA327696:IVA327767 ILE327696:ILE327767 IBI327696:IBI327767 HRM327696:HRM327767 HHQ327696:HHQ327767 GXU327696:GXU327767 GNY327696:GNY327767 GEC327696:GEC327767 FUG327696:FUG327767 FKK327696:FKK327767 FAO327696:FAO327767 EQS327696:EQS327767 EGW327696:EGW327767 DXA327696:DXA327767 DNE327696:DNE327767 DDI327696:DDI327767 CTM327696:CTM327767 CJQ327696:CJQ327767 BZU327696:BZU327767 BPY327696:BPY327767 BGC327696:BGC327767 AWG327696:AWG327767 AMK327696:AMK327767 ACO327696:ACO327767 SS327696:SS327767 IW327696:IW327767 A327696:A327767 WVI262160:WVI262231 WLM262160:WLM262231 WBQ262160:WBQ262231 VRU262160:VRU262231 VHY262160:VHY262231 UYC262160:UYC262231 UOG262160:UOG262231 UEK262160:UEK262231 TUO262160:TUO262231 TKS262160:TKS262231 TAW262160:TAW262231 SRA262160:SRA262231 SHE262160:SHE262231 RXI262160:RXI262231 RNM262160:RNM262231 RDQ262160:RDQ262231 QTU262160:QTU262231 QJY262160:QJY262231 QAC262160:QAC262231 PQG262160:PQG262231 PGK262160:PGK262231 OWO262160:OWO262231 OMS262160:OMS262231 OCW262160:OCW262231 NTA262160:NTA262231 NJE262160:NJE262231 MZI262160:MZI262231 MPM262160:MPM262231 MFQ262160:MFQ262231 LVU262160:LVU262231 LLY262160:LLY262231 LCC262160:LCC262231 KSG262160:KSG262231 KIK262160:KIK262231 JYO262160:JYO262231 JOS262160:JOS262231 JEW262160:JEW262231 IVA262160:IVA262231 ILE262160:ILE262231 IBI262160:IBI262231 HRM262160:HRM262231 HHQ262160:HHQ262231 GXU262160:GXU262231 GNY262160:GNY262231 GEC262160:GEC262231 FUG262160:FUG262231 FKK262160:FKK262231 FAO262160:FAO262231 EQS262160:EQS262231 EGW262160:EGW262231 DXA262160:DXA262231 DNE262160:DNE262231 DDI262160:DDI262231 CTM262160:CTM262231 CJQ262160:CJQ262231 BZU262160:BZU262231 BPY262160:BPY262231 BGC262160:BGC262231 AWG262160:AWG262231 AMK262160:AMK262231 ACO262160:ACO262231 SS262160:SS262231 IW262160:IW262231 A262160:A262231 WVI196624:WVI196695 WLM196624:WLM196695 WBQ196624:WBQ196695 VRU196624:VRU196695 VHY196624:VHY196695 UYC196624:UYC196695 UOG196624:UOG196695 UEK196624:UEK196695 TUO196624:TUO196695 TKS196624:TKS196695 TAW196624:TAW196695 SRA196624:SRA196695 SHE196624:SHE196695 RXI196624:RXI196695 RNM196624:RNM196695 RDQ196624:RDQ196695 QTU196624:QTU196695 QJY196624:QJY196695 QAC196624:QAC196695 PQG196624:PQG196695 PGK196624:PGK196695 OWO196624:OWO196695 OMS196624:OMS196695 OCW196624:OCW196695 NTA196624:NTA196695 NJE196624:NJE196695 MZI196624:MZI196695 MPM196624:MPM196695 MFQ196624:MFQ196695 LVU196624:LVU196695 LLY196624:LLY196695 LCC196624:LCC196695 KSG196624:KSG196695 KIK196624:KIK196695 JYO196624:JYO196695 JOS196624:JOS196695 JEW196624:JEW196695 IVA196624:IVA196695 ILE196624:ILE196695 IBI196624:IBI196695 HRM196624:HRM196695 HHQ196624:HHQ196695 GXU196624:GXU196695 GNY196624:GNY196695 GEC196624:GEC196695 FUG196624:FUG196695 FKK196624:FKK196695 FAO196624:FAO196695 EQS196624:EQS196695 EGW196624:EGW196695 DXA196624:DXA196695 DNE196624:DNE196695 DDI196624:DDI196695 CTM196624:CTM196695 CJQ196624:CJQ196695 BZU196624:BZU196695 BPY196624:BPY196695 BGC196624:BGC196695 AWG196624:AWG196695 AMK196624:AMK196695 ACO196624:ACO196695 SS196624:SS196695 IW196624:IW196695 A196624:A196695 WVI131088:WVI131159 WLM131088:WLM131159 WBQ131088:WBQ131159 VRU131088:VRU131159 VHY131088:VHY131159 UYC131088:UYC131159 UOG131088:UOG131159 UEK131088:UEK131159 TUO131088:TUO131159 TKS131088:TKS131159 TAW131088:TAW131159 SRA131088:SRA131159 SHE131088:SHE131159 RXI131088:RXI131159 RNM131088:RNM131159 RDQ131088:RDQ131159 QTU131088:QTU131159 QJY131088:QJY131159 QAC131088:QAC131159 PQG131088:PQG131159 PGK131088:PGK131159 OWO131088:OWO131159 OMS131088:OMS131159 OCW131088:OCW131159 NTA131088:NTA131159 NJE131088:NJE131159 MZI131088:MZI131159 MPM131088:MPM131159 MFQ131088:MFQ131159 LVU131088:LVU131159 LLY131088:LLY131159 LCC131088:LCC131159 KSG131088:KSG131159 KIK131088:KIK131159 JYO131088:JYO131159 JOS131088:JOS131159 JEW131088:JEW131159 IVA131088:IVA131159 ILE131088:ILE131159 IBI131088:IBI131159 HRM131088:HRM131159 HHQ131088:HHQ131159 GXU131088:GXU131159 GNY131088:GNY131159 GEC131088:GEC131159 FUG131088:FUG131159 FKK131088:FKK131159 FAO131088:FAO131159 EQS131088:EQS131159 EGW131088:EGW131159 DXA131088:DXA131159 DNE131088:DNE131159 DDI131088:DDI131159 CTM131088:CTM131159 CJQ131088:CJQ131159 BZU131088:BZU131159 BPY131088:BPY131159 BGC131088:BGC131159 AWG131088:AWG131159 AMK131088:AMK131159 ACO131088:ACO131159 SS131088:SS131159 IW131088:IW131159 A131088:A131159 WVI65552:WVI65623 WLM65552:WLM65623 WBQ65552:WBQ65623 VRU65552:VRU65623 VHY65552:VHY65623 UYC65552:UYC65623 UOG65552:UOG65623 UEK65552:UEK65623 TUO65552:TUO65623 TKS65552:TKS65623 TAW65552:TAW65623 SRA65552:SRA65623 SHE65552:SHE65623 RXI65552:RXI65623 RNM65552:RNM65623 RDQ65552:RDQ65623 QTU65552:QTU65623 QJY65552:QJY65623 QAC65552:QAC65623 PQG65552:PQG65623 PGK65552:PGK65623 OWO65552:OWO65623 OMS65552:OMS65623 OCW65552:OCW65623 NTA65552:NTA65623 NJE65552:NJE65623 MZI65552:MZI65623 MPM65552:MPM65623 MFQ65552:MFQ65623 LVU65552:LVU65623 LLY65552:LLY65623 LCC65552:LCC65623 KSG65552:KSG65623 KIK65552:KIK65623 JYO65552:JYO65623 JOS65552:JOS65623 JEW65552:JEW65623 IVA65552:IVA65623 ILE65552:ILE65623 IBI65552:IBI65623 HRM65552:HRM65623 HHQ65552:HHQ65623 GXU65552:GXU65623 GNY65552:GNY65623 GEC65552:GEC65623 FUG65552:FUG65623 FKK65552:FKK65623 FAO65552:FAO65623 EQS65552:EQS65623 EGW65552:EGW65623 DXA65552:DXA65623 DNE65552:DNE65623 DDI65552:DDI65623 CTM65552:CTM65623 CJQ65552:CJQ65623 BZU65552:BZU65623 BPY65552:BPY65623 BGC65552:BGC65623 AWG65552:AWG65623 AMK65552:AMK65623 ACO65552:ACO65623 SS65552:SS65623 IW65552:IW65623 A65552:A65623 WVI15:WVI87 WLM15:WLM87 WBQ15:WBQ87 VRU15:VRU87 VHY15:VHY87 UYC15:UYC87 UOG15:UOG87 UEK15:UEK87 TUO15:TUO87 TKS15:TKS87 TAW15:TAW87 SRA15:SRA87 SHE15:SHE87 RXI15:RXI87 RNM15:RNM87 RDQ15:RDQ87 QTU15:QTU87 QJY15:QJY87 QAC15:QAC87 PQG15:PQG87 PGK15:PGK87 OWO15:OWO87 OMS15:OMS87 OCW15:OCW87 NTA15:NTA87 NJE15:NJE87 MZI15:MZI87 MPM15:MPM87 MFQ15:MFQ87 LVU15:LVU87 LLY15:LLY87 LCC15:LCC87 KSG15:KSG87 KIK15:KIK87 JYO15:JYO87 JOS15:JOS87 JEW15:JEW87 IVA15:IVA87 ILE15:ILE87 IBI15:IBI87 HRM15:HRM87 HHQ15:HHQ87 GXU15:GXU87 GNY15:GNY87 GEC15:GEC87 FUG15:FUG87 FKK15:FKK87 FAO15:FAO87 EQS15:EQS87 EGW15:EGW87 DXA15:DXA87 DNE15:DNE87 DDI15:DDI87 CTM15:CTM87 CJQ15:CJQ87 BZU15:BZU87 BPY15:BPY87 BGC15:BGC87 AWG15:AWG87 AMK15:AMK87 ACO15:ACO87 SS15:SS87 A15:A87">
      <formula1>$A$108:$A$127</formula1>
    </dataValidation>
    <dataValidation type="list" allowBlank="1" showInputMessage="1" showErrorMessage="1" sqref="JA15:JA89 WVN983128:WVN983129 WLR983128:WLR983129 WBV983128:WBV983129 VRZ983128:VRZ983129 VID983128:VID983129 UYH983128:UYH983129 UOL983128:UOL983129 UEP983128:UEP983129 TUT983128:TUT983129 TKX983128:TKX983129 TBB983128:TBB983129 SRF983128:SRF983129 SHJ983128:SHJ983129 RXN983128:RXN983129 RNR983128:RNR983129 RDV983128:RDV983129 QTZ983128:QTZ983129 QKD983128:QKD983129 QAH983128:QAH983129 PQL983128:PQL983129 PGP983128:PGP983129 OWT983128:OWT983129 OMX983128:OMX983129 ODB983128:ODB983129 NTF983128:NTF983129 NJJ983128:NJJ983129 MZN983128:MZN983129 MPR983128:MPR983129 MFV983128:MFV983129 LVZ983128:LVZ983129 LMD983128:LMD983129 LCH983128:LCH983129 KSL983128:KSL983129 KIP983128:KIP983129 JYT983128:JYT983129 JOX983128:JOX983129 JFB983128:JFB983129 IVF983128:IVF983129 ILJ983128:ILJ983129 IBN983128:IBN983129 HRR983128:HRR983129 HHV983128:HHV983129 GXZ983128:GXZ983129 GOD983128:GOD983129 GEH983128:GEH983129 FUL983128:FUL983129 FKP983128:FKP983129 FAT983128:FAT983129 EQX983128:EQX983129 EHB983128:EHB983129 DXF983128:DXF983129 DNJ983128:DNJ983129 DDN983128:DDN983129 CTR983128:CTR983129 CJV983128:CJV983129 BZZ983128:BZZ983129 BQD983128:BQD983129 BGH983128:BGH983129 AWL983128:AWL983129 AMP983128:AMP983129 ACT983128:ACT983129 SX983128:SX983129 JB983128:JB983129 F983128:F983129 WVN917592:WVN917593 WLR917592:WLR917593 WBV917592:WBV917593 VRZ917592:VRZ917593 VID917592:VID917593 UYH917592:UYH917593 UOL917592:UOL917593 UEP917592:UEP917593 TUT917592:TUT917593 TKX917592:TKX917593 TBB917592:TBB917593 SRF917592:SRF917593 SHJ917592:SHJ917593 RXN917592:RXN917593 RNR917592:RNR917593 RDV917592:RDV917593 QTZ917592:QTZ917593 QKD917592:QKD917593 QAH917592:QAH917593 PQL917592:PQL917593 PGP917592:PGP917593 OWT917592:OWT917593 OMX917592:OMX917593 ODB917592:ODB917593 NTF917592:NTF917593 NJJ917592:NJJ917593 MZN917592:MZN917593 MPR917592:MPR917593 MFV917592:MFV917593 LVZ917592:LVZ917593 LMD917592:LMD917593 LCH917592:LCH917593 KSL917592:KSL917593 KIP917592:KIP917593 JYT917592:JYT917593 JOX917592:JOX917593 JFB917592:JFB917593 IVF917592:IVF917593 ILJ917592:ILJ917593 IBN917592:IBN917593 HRR917592:HRR917593 HHV917592:HHV917593 GXZ917592:GXZ917593 GOD917592:GOD917593 GEH917592:GEH917593 FUL917592:FUL917593 FKP917592:FKP917593 FAT917592:FAT917593 EQX917592:EQX917593 EHB917592:EHB917593 DXF917592:DXF917593 DNJ917592:DNJ917593 DDN917592:DDN917593 CTR917592:CTR917593 CJV917592:CJV917593 BZZ917592:BZZ917593 BQD917592:BQD917593 BGH917592:BGH917593 AWL917592:AWL917593 AMP917592:AMP917593 ACT917592:ACT917593 SX917592:SX917593 JB917592:JB917593 F917592:F917593 WVN852056:WVN852057 WLR852056:WLR852057 WBV852056:WBV852057 VRZ852056:VRZ852057 VID852056:VID852057 UYH852056:UYH852057 UOL852056:UOL852057 UEP852056:UEP852057 TUT852056:TUT852057 TKX852056:TKX852057 TBB852056:TBB852057 SRF852056:SRF852057 SHJ852056:SHJ852057 RXN852056:RXN852057 RNR852056:RNR852057 RDV852056:RDV852057 QTZ852056:QTZ852057 QKD852056:QKD852057 QAH852056:QAH852057 PQL852056:PQL852057 PGP852056:PGP852057 OWT852056:OWT852057 OMX852056:OMX852057 ODB852056:ODB852057 NTF852056:NTF852057 NJJ852056:NJJ852057 MZN852056:MZN852057 MPR852056:MPR852057 MFV852056:MFV852057 LVZ852056:LVZ852057 LMD852056:LMD852057 LCH852056:LCH852057 KSL852056:KSL852057 KIP852056:KIP852057 JYT852056:JYT852057 JOX852056:JOX852057 JFB852056:JFB852057 IVF852056:IVF852057 ILJ852056:ILJ852057 IBN852056:IBN852057 HRR852056:HRR852057 HHV852056:HHV852057 GXZ852056:GXZ852057 GOD852056:GOD852057 GEH852056:GEH852057 FUL852056:FUL852057 FKP852056:FKP852057 FAT852056:FAT852057 EQX852056:EQX852057 EHB852056:EHB852057 DXF852056:DXF852057 DNJ852056:DNJ852057 DDN852056:DDN852057 CTR852056:CTR852057 CJV852056:CJV852057 BZZ852056:BZZ852057 BQD852056:BQD852057 BGH852056:BGH852057 AWL852056:AWL852057 AMP852056:AMP852057 ACT852056:ACT852057 SX852056:SX852057 JB852056:JB852057 F852056:F852057 WVN786520:WVN786521 WLR786520:WLR786521 WBV786520:WBV786521 VRZ786520:VRZ786521 VID786520:VID786521 UYH786520:UYH786521 UOL786520:UOL786521 UEP786520:UEP786521 TUT786520:TUT786521 TKX786520:TKX786521 TBB786520:TBB786521 SRF786520:SRF786521 SHJ786520:SHJ786521 RXN786520:RXN786521 RNR786520:RNR786521 RDV786520:RDV786521 QTZ786520:QTZ786521 QKD786520:QKD786521 QAH786520:QAH786521 PQL786520:PQL786521 PGP786520:PGP786521 OWT786520:OWT786521 OMX786520:OMX786521 ODB786520:ODB786521 NTF786520:NTF786521 NJJ786520:NJJ786521 MZN786520:MZN786521 MPR786520:MPR786521 MFV786520:MFV786521 LVZ786520:LVZ786521 LMD786520:LMD786521 LCH786520:LCH786521 KSL786520:KSL786521 KIP786520:KIP786521 JYT786520:JYT786521 JOX786520:JOX786521 JFB786520:JFB786521 IVF786520:IVF786521 ILJ786520:ILJ786521 IBN786520:IBN786521 HRR786520:HRR786521 HHV786520:HHV786521 GXZ786520:GXZ786521 GOD786520:GOD786521 GEH786520:GEH786521 FUL786520:FUL786521 FKP786520:FKP786521 FAT786520:FAT786521 EQX786520:EQX786521 EHB786520:EHB786521 DXF786520:DXF786521 DNJ786520:DNJ786521 DDN786520:DDN786521 CTR786520:CTR786521 CJV786520:CJV786521 BZZ786520:BZZ786521 BQD786520:BQD786521 BGH786520:BGH786521 AWL786520:AWL786521 AMP786520:AMP786521 ACT786520:ACT786521 SX786520:SX786521 JB786520:JB786521 F786520:F786521 WVN720984:WVN720985 WLR720984:WLR720985 WBV720984:WBV720985 VRZ720984:VRZ720985 VID720984:VID720985 UYH720984:UYH720985 UOL720984:UOL720985 UEP720984:UEP720985 TUT720984:TUT720985 TKX720984:TKX720985 TBB720984:TBB720985 SRF720984:SRF720985 SHJ720984:SHJ720985 RXN720984:RXN720985 RNR720984:RNR720985 RDV720984:RDV720985 QTZ720984:QTZ720985 QKD720984:QKD720985 QAH720984:QAH720985 PQL720984:PQL720985 PGP720984:PGP720985 OWT720984:OWT720985 OMX720984:OMX720985 ODB720984:ODB720985 NTF720984:NTF720985 NJJ720984:NJJ720985 MZN720984:MZN720985 MPR720984:MPR720985 MFV720984:MFV720985 LVZ720984:LVZ720985 LMD720984:LMD720985 LCH720984:LCH720985 KSL720984:KSL720985 KIP720984:KIP720985 JYT720984:JYT720985 JOX720984:JOX720985 JFB720984:JFB720985 IVF720984:IVF720985 ILJ720984:ILJ720985 IBN720984:IBN720985 HRR720984:HRR720985 HHV720984:HHV720985 GXZ720984:GXZ720985 GOD720984:GOD720985 GEH720984:GEH720985 FUL720984:FUL720985 FKP720984:FKP720985 FAT720984:FAT720985 EQX720984:EQX720985 EHB720984:EHB720985 DXF720984:DXF720985 DNJ720984:DNJ720985 DDN720984:DDN720985 CTR720984:CTR720985 CJV720984:CJV720985 BZZ720984:BZZ720985 BQD720984:BQD720985 BGH720984:BGH720985 AWL720984:AWL720985 AMP720984:AMP720985 ACT720984:ACT720985 SX720984:SX720985 JB720984:JB720985 F720984:F720985 WVN655448:WVN655449 WLR655448:WLR655449 WBV655448:WBV655449 VRZ655448:VRZ655449 VID655448:VID655449 UYH655448:UYH655449 UOL655448:UOL655449 UEP655448:UEP655449 TUT655448:TUT655449 TKX655448:TKX655449 TBB655448:TBB655449 SRF655448:SRF655449 SHJ655448:SHJ655449 RXN655448:RXN655449 RNR655448:RNR655449 RDV655448:RDV655449 QTZ655448:QTZ655449 QKD655448:QKD655449 QAH655448:QAH655449 PQL655448:PQL655449 PGP655448:PGP655449 OWT655448:OWT655449 OMX655448:OMX655449 ODB655448:ODB655449 NTF655448:NTF655449 NJJ655448:NJJ655449 MZN655448:MZN655449 MPR655448:MPR655449 MFV655448:MFV655449 LVZ655448:LVZ655449 LMD655448:LMD655449 LCH655448:LCH655449 KSL655448:KSL655449 KIP655448:KIP655449 JYT655448:JYT655449 JOX655448:JOX655449 JFB655448:JFB655449 IVF655448:IVF655449 ILJ655448:ILJ655449 IBN655448:IBN655449 HRR655448:HRR655449 HHV655448:HHV655449 GXZ655448:GXZ655449 GOD655448:GOD655449 GEH655448:GEH655449 FUL655448:FUL655449 FKP655448:FKP655449 FAT655448:FAT655449 EQX655448:EQX655449 EHB655448:EHB655449 DXF655448:DXF655449 DNJ655448:DNJ655449 DDN655448:DDN655449 CTR655448:CTR655449 CJV655448:CJV655449 BZZ655448:BZZ655449 BQD655448:BQD655449 BGH655448:BGH655449 AWL655448:AWL655449 AMP655448:AMP655449 ACT655448:ACT655449 SX655448:SX655449 JB655448:JB655449 F655448:F655449 WVN589912:WVN589913 WLR589912:WLR589913 WBV589912:WBV589913 VRZ589912:VRZ589913 VID589912:VID589913 UYH589912:UYH589913 UOL589912:UOL589913 UEP589912:UEP589913 TUT589912:TUT589913 TKX589912:TKX589913 TBB589912:TBB589913 SRF589912:SRF589913 SHJ589912:SHJ589913 RXN589912:RXN589913 RNR589912:RNR589913 RDV589912:RDV589913 QTZ589912:QTZ589913 QKD589912:QKD589913 QAH589912:QAH589913 PQL589912:PQL589913 PGP589912:PGP589913 OWT589912:OWT589913 OMX589912:OMX589913 ODB589912:ODB589913 NTF589912:NTF589913 NJJ589912:NJJ589913 MZN589912:MZN589913 MPR589912:MPR589913 MFV589912:MFV589913 LVZ589912:LVZ589913 LMD589912:LMD589913 LCH589912:LCH589913 KSL589912:KSL589913 KIP589912:KIP589913 JYT589912:JYT589913 JOX589912:JOX589913 JFB589912:JFB589913 IVF589912:IVF589913 ILJ589912:ILJ589913 IBN589912:IBN589913 HRR589912:HRR589913 HHV589912:HHV589913 GXZ589912:GXZ589913 GOD589912:GOD589913 GEH589912:GEH589913 FUL589912:FUL589913 FKP589912:FKP589913 FAT589912:FAT589913 EQX589912:EQX589913 EHB589912:EHB589913 DXF589912:DXF589913 DNJ589912:DNJ589913 DDN589912:DDN589913 CTR589912:CTR589913 CJV589912:CJV589913 BZZ589912:BZZ589913 BQD589912:BQD589913 BGH589912:BGH589913 AWL589912:AWL589913 AMP589912:AMP589913 ACT589912:ACT589913 SX589912:SX589913 JB589912:JB589913 F589912:F589913 WVN524376:WVN524377 WLR524376:WLR524377 WBV524376:WBV524377 VRZ524376:VRZ524377 VID524376:VID524377 UYH524376:UYH524377 UOL524376:UOL524377 UEP524376:UEP524377 TUT524376:TUT524377 TKX524376:TKX524377 TBB524376:TBB524377 SRF524376:SRF524377 SHJ524376:SHJ524377 RXN524376:RXN524377 RNR524376:RNR524377 RDV524376:RDV524377 QTZ524376:QTZ524377 QKD524376:QKD524377 QAH524376:QAH524377 PQL524376:PQL524377 PGP524376:PGP524377 OWT524376:OWT524377 OMX524376:OMX524377 ODB524376:ODB524377 NTF524376:NTF524377 NJJ524376:NJJ524377 MZN524376:MZN524377 MPR524376:MPR524377 MFV524376:MFV524377 LVZ524376:LVZ524377 LMD524376:LMD524377 LCH524376:LCH524377 KSL524376:KSL524377 KIP524376:KIP524377 JYT524376:JYT524377 JOX524376:JOX524377 JFB524376:JFB524377 IVF524376:IVF524377 ILJ524376:ILJ524377 IBN524376:IBN524377 HRR524376:HRR524377 HHV524376:HHV524377 GXZ524376:GXZ524377 GOD524376:GOD524377 GEH524376:GEH524377 FUL524376:FUL524377 FKP524376:FKP524377 FAT524376:FAT524377 EQX524376:EQX524377 EHB524376:EHB524377 DXF524376:DXF524377 DNJ524376:DNJ524377 DDN524376:DDN524377 CTR524376:CTR524377 CJV524376:CJV524377 BZZ524376:BZZ524377 BQD524376:BQD524377 BGH524376:BGH524377 AWL524376:AWL524377 AMP524376:AMP524377 ACT524376:ACT524377 SX524376:SX524377 JB524376:JB524377 F524376:F524377 WVN458840:WVN458841 WLR458840:WLR458841 WBV458840:WBV458841 VRZ458840:VRZ458841 VID458840:VID458841 UYH458840:UYH458841 UOL458840:UOL458841 UEP458840:UEP458841 TUT458840:TUT458841 TKX458840:TKX458841 TBB458840:TBB458841 SRF458840:SRF458841 SHJ458840:SHJ458841 RXN458840:RXN458841 RNR458840:RNR458841 RDV458840:RDV458841 QTZ458840:QTZ458841 QKD458840:QKD458841 QAH458840:QAH458841 PQL458840:PQL458841 PGP458840:PGP458841 OWT458840:OWT458841 OMX458840:OMX458841 ODB458840:ODB458841 NTF458840:NTF458841 NJJ458840:NJJ458841 MZN458840:MZN458841 MPR458840:MPR458841 MFV458840:MFV458841 LVZ458840:LVZ458841 LMD458840:LMD458841 LCH458840:LCH458841 KSL458840:KSL458841 KIP458840:KIP458841 JYT458840:JYT458841 JOX458840:JOX458841 JFB458840:JFB458841 IVF458840:IVF458841 ILJ458840:ILJ458841 IBN458840:IBN458841 HRR458840:HRR458841 HHV458840:HHV458841 GXZ458840:GXZ458841 GOD458840:GOD458841 GEH458840:GEH458841 FUL458840:FUL458841 FKP458840:FKP458841 FAT458840:FAT458841 EQX458840:EQX458841 EHB458840:EHB458841 DXF458840:DXF458841 DNJ458840:DNJ458841 DDN458840:DDN458841 CTR458840:CTR458841 CJV458840:CJV458841 BZZ458840:BZZ458841 BQD458840:BQD458841 BGH458840:BGH458841 AWL458840:AWL458841 AMP458840:AMP458841 ACT458840:ACT458841 SX458840:SX458841 JB458840:JB458841 F458840:F458841 WVN393304:WVN393305 WLR393304:WLR393305 WBV393304:WBV393305 VRZ393304:VRZ393305 VID393304:VID393305 UYH393304:UYH393305 UOL393304:UOL393305 UEP393304:UEP393305 TUT393304:TUT393305 TKX393304:TKX393305 TBB393304:TBB393305 SRF393304:SRF393305 SHJ393304:SHJ393305 RXN393304:RXN393305 RNR393304:RNR393305 RDV393304:RDV393305 QTZ393304:QTZ393305 QKD393304:QKD393305 QAH393304:QAH393305 PQL393304:PQL393305 PGP393304:PGP393305 OWT393304:OWT393305 OMX393304:OMX393305 ODB393304:ODB393305 NTF393304:NTF393305 NJJ393304:NJJ393305 MZN393304:MZN393305 MPR393304:MPR393305 MFV393304:MFV393305 LVZ393304:LVZ393305 LMD393304:LMD393305 LCH393304:LCH393305 KSL393304:KSL393305 KIP393304:KIP393305 JYT393304:JYT393305 JOX393304:JOX393305 JFB393304:JFB393305 IVF393304:IVF393305 ILJ393304:ILJ393305 IBN393304:IBN393305 HRR393304:HRR393305 HHV393304:HHV393305 GXZ393304:GXZ393305 GOD393304:GOD393305 GEH393304:GEH393305 FUL393304:FUL393305 FKP393304:FKP393305 FAT393304:FAT393305 EQX393304:EQX393305 EHB393304:EHB393305 DXF393304:DXF393305 DNJ393304:DNJ393305 DDN393304:DDN393305 CTR393304:CTR393305 CJV393304:CJV393305 BZZ393304:BZZ393305 BQD393304:BQD393305 BGH393304:BGH393305 AWL393304:AWL393305 AMP393304:AMP393305 ACT393304:ACT393305 SX393304:SX393305 JB393304:JB393305 F393304:F393305 WVN327768:WVN327769 WLR327768:WLR327769 WBV327768:WBV327769 VRZ327768:VRZ327769 VID327768:VID327769 UYH327768:UYH327769 UOL327768:UOL327769 UEP327768:UEP327769 TUT327768:TUT327769 TKX327768:TKX327769 TBB327768:TBB327769 SRF327768:SRF327769 SHJ327768:SHJ327769 RXN327768:RXN327769 RNR327768:RNR327769 RDV327768:RDV327769 QTZ327768:QTZ327769 QKD327768:QKD327769 QAH327768:QAH327769 PQL327768:PQL327769 PGP327768:PGP327769 OWT327768:OWT327769 OMX327768:OMX327769 ODB327768:ODB327769 NTF327768:NTF327769 NJJ327768:NJJ327769 MZN327768:MZN327769 MPR327768:MPR327769 MFV327768:MFV327769 LVZ327768:LVZ327769 LMD327768:LMD327769 LCH327768:LCH327769 KSL327768:KSL327769 KIP327768:KIP327769 JYT327768:JYT327769 JOX327768:JOX327769 JFB327768:JFB327769 IVF327768:IVF327769 ILJ327768:ILJ327769 IBN327768:IBN327769 HRR327768:HRR327769 HHV327768:HHV327769 GXZ327768:GXZ327769 GOD327768:GOD327769 GEH327768:GEH327769 FUL327768:FUL327769 FKP327768:FKP327769 FAT327768:FAT327769 EQX327768:EQX327769 EHB327768:EHB327769 DXF327768:DXF327769 DNJ327768:DNJ327769 DDN327768:DDN327769 CTR327768:CTR327769 CJV327768:CJV327769 BZZ327768:BZZ327769 BQD327768:BQD327769 BGH327768:BGH327769 AWL327768:AWL327769 AMP327768:AMP327769 ACT327768:ACT327769 SX327768:SX327769 JB327768:JB327769 F327768:F327769 WVN262232:WVN262233 WLR262232:WLR262233 WBV262232:WBV262233 VRZ262232:VRZ262233 VID262232:VID262233 UYH262232:UYH262233 UOL262232:UOL262233 UEP262232:UEP262233 TUT262232:TUT262233 TKX262232:TKX262233 TBB262232:TBB262233 SRF262232:SRF262233 SHJ262232:SHJ262233 RXN262232:RXN262233 RNR262232:RNR262233 RDV262232:RDV262233 QTZ262232:QTZ262233 QKD262232:QKD262233 QAH262232:QAH262233 PQL262232:PQL262233 PGP262232:PGP262233 OWT262232:OWT262233 OMX262232:OMX262233 ODB262232:ODB262233 NTF262232:NTF262233 NJJ262232:NJJ262233 MZN262232:MZN262233 MPR262232:MPR262233 MFV262232:MFV262233 LVZ262232:LVZ262233 LMD262232:LMD262233 LCH262232:LCH262233 KSL262232:KSL262233 KIP262232:KIP262233 JYT262232:JYT262233 JOX262232:JOX262233 JFB262232:JFB262233 IVF262232:IVF262233 ILJ262232:ILJ262233 IBN262232:IBN262233 HRR262232:HRR262233 HHV262232:HHV262233 GXZ262232:GXZ262233 GOD262232:GOD262233 GEH262232:GEH262233 FUL262232:FUL262233 FKP262232:FKP262233 FAT262232:FAT262233 EQX262232:EQX262233 EHB262232:EHB262233 DXF262232:DXF262233 DNJ262232:DNJ262233 DDN262232:DDN262233 CTR262232:CTR262233 CJV262232:CJV262233 BZZ262232:BZZ262233 BQD262232:BQD262233 BGH262232:BGH262233 AWL262232:AWL262233 AMP262232:AMP262233 ACT262232:ACT262233 SX262232:SX262233 JB262232:JB262233 F262232:F262233 WVN196696:WVN196697 WLR196696:WLR196697 WBV196696:WBV196697 VRZ196696:VRZ196697 VID196696:VID196697 UYH196696:UYH196697 UOL196696:UOL196697 UEP196696:UEP196697 TUT196696:TUT196697 TKX196696:TKX196697 TBB196696:TBB196697 SRF196696:SRF196697 SHJ196696:SHJ196697 RXN196696:RXN196697 RNR196696:RNR196697 RDV196696:RDV196697 QTZ196696:QTZ196697 QKD196696:QKD196697 QAH196696:QAH196697 PQL196696:PQL196697 PGP196696:PGP196697 OWT196696:OWT196697 OMX196696:OMX196697 ODB196696:ODB196697 NTF196696:NTF196697 NJJ196696:NJJ196697 MZN196696:MZN196697 MPR196696:MPR196697 MFV196696:MFV196697 LVZ196696:LVZ196697 LMD196696:LMD196697 LCH196696:LCH196697 KSL196696:KSL196697 KIP196696:KIP196697 JYT196696:JYT196697 JOX196696:JOX196697 JFB196696:JFB196697 IVF196696:IVF196697 ILJ196696:ILJ196697 IBN196696:IBN196697 HRR196696:HRR196697 HHV196696:HHV196697 GXZ196696:GXZ196697 GOD196696:GOD196697 GEH196696:GEH196697 FUL196696:FUL196697 FKP196696:FKP196697 FAT196696:FAT196697 EQX196696:EQX196697 EHB196696:EHB196697 DXF196696:DXF196697 DNJ196696:DNJ196697 DDN196696:DDN196697 CTR196696:CTR196697 CJV196696:CJV196697 BZZ196696:BZZ196697 BQD196696:BQD196697 BGH196696:BGH196697 AWL196696:AWL196697 AMP196696:AMP196697 ACT196696:ACT196697 SX196696:SX196697 JB196696:JB196697 F196696:F196697 WVN131160:WVN131161 WLR131160:WLR131161 WBV131160:WBV131161 VRZ131160:VRZ131161 VID131160:VID131161 UYH131160:UYH131161 UOL131160:UOL131161 UEP131160:UEP131161 TUT131160:TUT131161 TKX131160:TKX131161 TBB131160:TBB131161 SRF131160:SRF131161 SHJ131160:SHJ131161 RXN131160:RXN131161 RNR131160:RNR131161 RDV131160:RDV131161 QTZ131160:QTZ131161 QKD131160:QKD131161 QAH131160:QAH131161 PQL131160:PQL131161 PGP131160:PGP131161 OWT131160:OWT131161 OMX131160:OMX131161 ODB131160:ODB131161 NTF131160:NTF131161 NJJ131160:NJJ131161 MZN131160:MZN131161 MPR131160:MPR131161 MFV131160:MFV131161 LVZ131160:LVZ131161 LMD131160:LMD131161 LCH131160:LCH131161 KSL131160:KSL131161 KIP131160:KIP131161 JYT131160:JYT131161 JOX131160:JOX131161 JFB131160:JFB131161 IVF131160:IVF131161 ILJ131160:ILJ131161 IBN131160:IBN131161 HRR131160:HRR131161 HHV131160:HHV131161 GXZ131160:GXZ131161 GOD131160:GOD131161 GEH131160:GEH131161 FUL131160:FUL131161 FKP131160:FKP131161 FAT131160:FAT131161 EQX131160:EQX131161 EHB131160:EHB131161 DXF131160:DXF131161 DNJ131160:DNJ131161 DDN131160:DDN131161 CTR131160:CTR131161 CJV131160:CJV131161 BZZ131160:BZZ131161 BQD131160:BQD131161 BGH131160:BGH131161 AWL131160:AWL131161 AMP131160:AMP131161 ACT131160:ACT131161 SX131160:SX131161 JB131160:JB131161 F131160:F131161 WVN65624:WVN65625 WLR65624:WLR65625 WBV65624:WBV65625 VRZ65624:VRZ65625 VID65624:VID65625 UYH65624:UYH65625 UOL65624:UOL65625 UEP65624:UEP65625 TUT65624:TUT65625 TKX65624:TKX65625 TBB65624:TBB65625 SRF65624:SRF65625 SHJ65624:SHJ65625 RXN65624:RXN65625 RNR65624:RNR65625 RDV65624:RDV65625 QTZ65624:QTZ65625 QKD65624:QKD65625 QAH65624:QAH65625 PQL65624:PQL65625 PGP65624:PGP65625 OWT65624:OWT65625 OMX65624:OMX65625 ODB65624:ODB65625 NTF65624:NTF65625 NJJ65624:NJJ65625 MZN65624:MZN65625 MPR65624:MPR65625 MFV65624:MFV65625 LVZ65624:LVZ65625 LMD65624:LMD65625 LCH65624:LCH65625 KSL65624:KSL65625 KIP65624:KIP65625 JYT65624:JYT65625 JOX65624:JOX65625 JFB65624:JFB65625 IVF65624:IVF65625 ILJ65624:ILJ65625 IBN65624:IBN65625 HRR65624:HRR65625 HHV65624:HHV65625 GXZ65624:GXZ65625 GOD65624:GOD65625 GEH65624:GEH65625 FUL65624:FUL65625 FKP65624:FKP65625 FAT65624:FAT65625 EQX65624:EQX65625 EHB65624:EHB65625 DXF65624:DXF65625 DNJ65624:DNJ65625 DDN65624:DDN65625 CTR65624:CTR65625 CJV65624:CJV65625 BZZ65624:BZZ65625 BQD65624:BQD65625 BGH65624:BGH65625 AWL65624:AWL65625 AMP65624:AMP65625 ACT65624:ACT65625 SX65624:SX65625 JB65624:JB65625 F65624:F65625 WVN88:WVN89 WLR88:WLR89 WBV88:WBV89 VRZ88:VRZ89 VID88:VID89 UYH88:UYH89 UOL88:UOL89 UEP88:UEP89 TUT88:TUT89 TKX88:TKX89 TBB88:TBB89 SRF88:SRF89 SHJ88:SHJ89 RXN88:RXN89 RNR88:RNR89 RDV88:RDV89 QTZ88:QTZ89 QKD88:QKD89 QAH88:QAH89 PQL88:PQL89 PGP88:PGP89 OWT88:OWT89 OMX88:OMX89 ODB88:ODB89 NTF88:NTF89 NJJ88:NJJ89 MZN88:MZN89 MPR88:MPR89 MFV88:MFV89 LVZ88:LVZ89 LMD88:LMD89 LCH88:LCH89 KSL88:KSL89 KIP88:KIP89 JYT88:JYT89 JOX88:JOX89 JFB88:JFB89 IVF88:IVF89 ILJ88:ILJ89 IBN88:IBN89 HRR88:HRR89 HHV88:HHV89 GXZ88:GXZ89 GOD88:GOD89 GEH88:GEH89 FUL88:FUL89 FKP88:FKP89 FAT88:FAT89 EQX88:EQX89 EHB88:EHB89 DXF88:DXF89 DNJ88:DNJ89 DDN88:DDN89 CTR88:CTR89 CJV88:CJV89 BZZ88:BZZ89 BQD88:BQD89 BGH88:BGH89 AWL88:AWL89 AMP88:AMP89 ACT88:ACT89 SX88:SX89 JB88:JB89 F88:F89 WVM983056:WVM983129 WLQ983056:WLQ983129 WBU983056:WBU983129 VRY983056:VRY983129 VIC983056:VIC983129 UYG983056:UYG983129 UOK983056:UOK983129 UEO983056:UEO983129 TUS983056:TUS983129 TKW983056:TKW983129 TBA983056:TBA983129 SRE983056:SRE983129 SHI983056:SHI983129 RXM983056:RXM983129 RNQ983056:RNQ983129 RDU983056:RDU983129 QTY983056:QTY983129 QKC983056:QKC983129 QAG983056:QAG983129 PQK983056:PQK983129 PGO983056:PGO983129 OWS983056:OWS983129 OMW983056:OMW983129 ODA983056:ODA983129 NTE983056:NTE983129 NJI983056:NJI983129 MZM983056:MZM983129 MPQ983056:MPQ983129 MFU983056:MFU983129 LVY983056:LVY983129 LMC983056:LMC983129 LCG983056:LCG983129 KSK983056:KSK983129 KIO983056:KIO983129 JYS983056:JYS983129 JOW983056:JOW983129 JFA983056:JFA983129 IVE983056:IVE983129 ILI983056:ILI983129 IBM983056:IBM983129 HRQ983056:HRQ983129 HHU983056:HHU983129 GXY983056:GXY983129 GOC983056:GOC983129 GEG983056:GEG983129 FUK983056:FUK983129 FKO983056:FKO983129 FAS983056:FAS983129 EQW983056:EQW983129 EHA983056:EHA983129 DXE983056:DXE983129 DNI983056:DNI983129 DDM983056:DDM983129 CTQ983056:CTQ983129 CJU983056:CJU983129 BZY983056:BZY983129 BQC983056:BQC983129 BGG983056:BGG983129 AWK983056:AWK983129 AMO983056:AMO983129 ACS983056:ACS983129 SW983056:SW983129 JA983056:JA983129 E983056:E983129 WVM917520:WVM917593 WLQ917520:WLQ917593 WBU917520:WBU917593 VRY917520:VRY917593 VIC917520:VIC917593 UYG917520:UYG917593 UOK917520:UOK917593 UEO917520:UEO917593 TUS917520:TUS917593 TKW917520:TKW917593 TBA917520:TBA917593 SRE917520:SRE917593 SHI917520:SHI917593 RXM917520:RXM917593 RNQ917520:RNQ917593 RDU917520:RDU917593 QTY917520:QTY917593 QKC917520:QKC917593 QAG917520:QAG917593 PQK917520:PQK917593 PGO917520:PGO917593 OWS917520:OWS917593 OMW917520:OMW917593 ODA917520:ODA917593 NTE917520:NTE917593 NJI917520:NJI917593 MZM917520:MZM917593 MPQ917520:MPQ917593 MFU917520:MFU917593 LVY917520:LVY917593 LMC917520:LMC917593 LCG917520:LCG917593 KSK917520:KSK917593 KIO917520:KIO917593 JYS917520:JYS917593 JOW917520:JOW917593 JFA917520:JFA917593 IVE917520:IVE917593 ILI917520:ILI917593 IBM917520:IBM917593 HRQ917520:HRQ917593 HHU917520:HHU917593 GXY917520:GXY917593 GOC917520:GOC917593 GEG917520:GEG917593 FUK917520:FUK917593 FKO917520:FKO917593 FAS917520:FAS917593 EQW917520:EQW917593 EHA917520:EHA917593 DXE917520:DXE917593 DNI917520:DNI917593 DDM917520:DDM917593 CTQ917520:CTQ917593 CJU917520:CJU917593 BZY917520:BZY917593 BQC917520:BQC917593 BGG917520:BGG917593 AWK917520:AWK917593 AMO917520:AMO917593 ACS917520:ACS917593 SW917520:SW917593 JA917520:JA917593 E917520:E917593 WVM851984:WVM852057 WLQ851984:WLQ852057 WBU851984:WBU852057 VRY851984:VRY852057 VIC851984:VIC852057 UYG851984:UYG852057 UOK851984:UOK852057 UEO851984:UEO852057 TUS851984:TUS852057 TKW851984:TKW852057 TBA851984:TBA852057 SRE851984:SRE852057 SHI851984:SHI852057 RXM851984:RXM852057 RNQ851984:RNQ852057 RDU851984:RDU852057 QTY851984:QTY852057 QKC851984:QKC852057 QAG851984:QAG852057 PQK851984:PQK852057 PGO851984:PGO852057 OWS851984:OWS852057 OMW851984:OMW852057 ODA851984:ODA852057 NTE851984:NTE852057 NJI851984:NJI852057 MZM851984:MZM852057 MPQ851984:MPQ852057 MFU851984:MFU852057 LVY851984:LVY852057 LMC851984:LMC852057 LCG851984:LCG852057 KSK851984:KSK852057 KIO851984:KIO852057 JYS851984:JYS852057 JOW851984:JOW852057 JFA851984:JFA852057 IVE851984:IVE852057 ILI851984:ILI852057 IBM851984:IBM852057 HRQ851984:HRQ852057 HHU851984:HHU852057 GXY851984:GXY852057 GOC851984:GOC852057 GEG851984:GEG852057 FUK851984:FUK852057 FKO851984:FKO852057 FAS851984:FAS852057 EQW851984:EQW852057 EHA851984:EHA852057 DXE851984:DXE852057 DNI851984:DNI852057 DDM851984:DDM852057 CTQ851984:CTQ852057 CJU851984:CJU852057 BZY851984:BZY852057 BQC851984:BQC852057 BGG851984:BGG852057 AWK851984:AWK852057 AMO851984:AMO852057 ACS851984:ACS852057 SW851984:SW852057 JA851984:JA852057 E851984:E852057 WVM786448:WVM786521 WLQ786448:WLQ786521 WBU786448:WBU786521 VRY786448:VRY786521 VIC786448:VIC786521 UYG786448:UYG786521 UOK786448:UOK786521 UEO786448:UEO786521 TUS786448:TUS786521 TKW786448:TKW786521 TBA786448:TBA786521 SRE786448:SRE786521 SHI786448:SHI786521 RXM786448:RXM786521 RNQ786448:RNQ786521 RDU786448:RDU786521 QTY786448:QTY786521 QKC786448:QKC786521 QAG786448:QAG786521 PQK786448:PQK786521 PGO786448:PGO786521 OWS786448:OWS786521 OMW786448:OMW786521 ODA786448:ODA786521 NTE786448:NTE786521 NJI786448:NJI786521 MZM786448:MZM786521 MPQ786448:MPQ786521 MFU786448:MFU786521 LVY786448:LVY786521 LMC786448:LMC786521 LCG786448:LCG786521 KSK786448:KSK786521 KIO786448:KIO786521 JYS786448:JYS786521 JOW786448:JOW786521 JFA786448:JFA786521 IVE786448:IVE786521 ILI786448:ILI786521 IBM786448:IBM786521 HRQ786448:HRQ786521 HHU786448:HHU786521 GXY786448:GXY786521 GOC786448:GOC786521 GEG786448:GEG786521 FUK786448:FUK786521 FKO786448:FKO786521 FAS786448:FAS786521 EQW786448:EQW786521 EHA786448:EHA786521 DXE786448:DXE786521 DNI786448:DNI786521 DDM786448:DDM786521 CTQ786448:CTQ786521 CJU786448:CJU786521 BZY786448:BZY786521 BQC786448:BQC786521 BGG786448:BGG786521 AWK786448:AWK786521 AMO786448:AMO786521 ACS786448:ACS786521 SW786448:SW786521 JA786448:JA786521 E786448:E786521 WVM720912:WVM720985 WLQ720912:WLQ720985 WBU720912:WBU720985 VRY720912:VRY720985 VIC720912:VIC720985 UYG720912:UYG720985 UOK720912:UOK720985 UEO720912:UEO720985 TUS720912:TUS720985 TKW720912:TKW720985 TBA720912:TBA720985 SRE720912:SRE720985 SHI720912:SHI720985 RXM720912:RXM720985 RNQ720912:RNQ720985 RDU720912:RDU720985 QTY720912:QTY720985 QKC720912:QKC720985 QAG720912:QAG720985 PQK720912:PQK720985 PGO720912:PGO720985 OWS720912:OWS720985 OMW720912:OMW720985 ODA720912:ODA720985 NTE720912:NTE720985 NJI720912:NJI720985 MZM720912:MZM720985 MPQ720912:MPQ720985 MFU720912:MFU720985 LVY720912:LVY720985 LMC720912:LMC720985 LCG720912:LCG720985 KSK720912:KSK720985 KIO720912:KIO720985 JYS720912:JYS720985 JOW720912:JOW720985 JFA720912:JFA720985 IVE720912:IVE720985 ILI720912:ILI720985 IBM720912:IBM720985 HRQ720912:HRQ720985 HHU720912:HHU720985 GXY720912:GXY720985 GOC720912:GOC720985 GEG720912:GEG720985 FUK720912:FUK720985 FKO720912:FKO720985 FAS720912:FAS720985 EQW720912:EQW720985 EHA720912:EHA720985 DXE720912:DXE720985 DNI720912:DNI720985 DDM720912:DDM720985 CTQ720912:CTQ720985 CJU720912:CJU720985 BZY720912:BZY720985 BQC720912:BQC720985 BGG720912:BGG720985 AWK720912:AWK720985 AMO720912:AMO720985 ACS720912:ACS720985 SW720912:SW720985 JA720912:JA720985 E720912:E720985 WVM655376:WVM655449 WLQ655376:WLQ655449 WBU655376:WBU655449 VRY655376:VRY655449 VIC655376:VIC655449 UYG655376:UYG655449 UOK655376:UOK655449 UEO655376:UEO655449 TUS655376:TUS655449 TKW655376:TKW655449 TBA655376:TBA655449 SRE655376:SRE655449 SHI655376:SHI655449 RXM655376:RXM655449 RNQ655376:RNQ655449 RDU655376:RDU655449 QTY655376:QTY655449 QKC655376:QKC655449 QAG655376:QAG655449 PQK655376:PQK655449 PGO655376:PGO655449 OWS655376:OWS655449 OMW655376:OMW655449 ODA655376:ODA655449 NTE655376:NTE655449 NJI655376:NJI655449 MZM655376:MZM655449 MPQ655376:MPQ655449 MFU655376:MFU655449 LVY655376:LVY655449 LMC655376:LMC655449 LCG655376:LCG655449 KSK655376:KSK655449 KIO655376:KIO655449 JYS655376:JYS655449 JOW655376:JOW655449 JFA655376:JFA655449 IVE655376:IVE655449 ILI655376:ILI655449 IBM655376:IBM655449 HRQ655376:HRQ655449 HHU655376:HHU655449 GXY655376:GXY655449 GOC655376:GOC655449 GEG655376:GEG655449 FUK655376:FUK655449 FKO655376:FKO655449 FAS655376:FAS655449 EQW655376:EQW655449 EHA655376:EHA655449 DXE655376:DXE655449 DNI655376:DNI655449 DDM655376:DDM655449 CTQ655376:CTQ655449 CJU655376:CJU655449 BZY655376:BZY655449 BQC655376:BQC655449 BGG655376:BGG655449 AWK655376:AWK655449 AMO655376:AMO655449 ACS655376:ACS655449 SW655376:SW655449 JA655376:JA655449 E655376:E655449 WVM589840:WVM589913 WLQ589840:WLQ589913 WBU589840:WBU589913 VRY589840:VRY589913 VIC589840:VIC589913 UYG589840:UYG589913 UOK589840:UOK589913 UEO589840:UEO589913 TUS589840:TUS589913 TKW589840:TKW589913 TBA589840:TBA589913 SRE589840:SRE589913 SHI589840:SHI589913 RXM589840:RXM589913 RNQ589840:RNQ589913 RDU589840:RDU589913 QTY589840:QTY589913 QKC589840:QKC589913 QAG589840:QAG589913 PQK589840:PQK589913 PGO589840:PGO589913 OWS589840:OWS589913 OMW589840:OMW589913 ODA589840:ODA589913 NTE589840:NTE589913 NJI589840:NJI589913 MZM589840:MZM589913 MPQ589840:MPQ589913 MFU589840:MFU589913 LVY589840:LVY589913 LMC589840:LMC589913 LCG589840:LCG589913 KSK589840:KSK589913 KIO589840:KIO589913 JYS589840:JYS589913 JOW589840:JOW589913 JFA589840:JFA589913 IVE589840:IVE589913 ILI589840:ILI589913 IBM589840:IBM589913 HRQ589840:HRQ589913 HHU589840:HHU589913 GXY589840:GXY589913 GOC589840:GOC589913 GEG589840:GEG589913 FUK589840:FUK589913 FKO589840:FKO589913 FAS589840:FAS589913 EQW589840:EQW589913 EHA589840:EHA589913 DXE589840:DXE589913 DNI589840:DNI589913 DDM589840:DDM589913 CTQ589840:CTQ589913 CJU589840:CJU589913 BZY589840:BZY589913 BQC589840:BQC589913 BGG589840:BGG589913 AWK589840:AWK589913 AMO589840:AMO589913 ACS589840:ACS589913 SW589840:SW589913 JA589840:JA589913 E589840:E589913 WVM524304:WVM524377 WLQ524304:WLQ524377 WBU524304:WBU524377 VRY524304:VRY524377 VIC524304:VIC524377 UYG524304:UYG524377 UOK524304:UOK524377 UEO524304:UEO524377 TUS524304:TUS524377 TKW524304:TKW524377 TBA524304:TBA524377 SRE524304:SRE524377 SHI524304:SHI524377 RXM524304:RXM524377 RNQ524304:RNQ524377 RDU524304:RDU524377 QTY524304:QTY524377 QKC524304:QKC524377 QAG524304:QAG524377 PQK524304:PQK524377 PGO524304:PGO524377 OWS524304:OWS524377 OMW524304:OMW524377 ODA524304:ODA524377 NTE524304:NTE524377 NJI524304:NJI524377 MZM524304:MZM524377 MPQ524304:MPQ524377 MFU524304:MFU524377 LVY524304:LVY524377 LMC524304:LMC524377 LCG524304:LCG524377 KSK524304:KSK524377 KIO524304:KIO524377 JYS524304:JYS524377 JOW524304:JOW524377 JFA524304:JFA524377 IVE524304:IVE524377 ILI524304:ILI524377 IBM524304:IBM524377 HRQ524304:HRQ524377 HHU524304:HHU524377 GXY524304:GXY524377 GOC524304:GOC524377 GEG524304:GEG524377 FUK524304:FUK524377 FKO524304:FKO524377 FAS524304:FAS524377 EQW524304:EQW524377 EHA524304:EHA524377 DXE524304:DXE524377 DNI524304:DNI524377 DDM524304:DDM524377 CTQ524304:CTQ524377 CJU524304:CJU524377 BZY524304:BZY524377 BQC524304:BQC524377 BGG524304:BGG524377 AWK524304:AWK524377 AMO524304:AMO524377 ACS524304:ACS524377 SW524304:SW524377 JA524304:JA524377 E524304:E524377 WVM458768:WVM458841 WLQ458768:WLQ458841 WBU458768:WBU458841 VRY458768:VRY458841 VIC458768:VIC458841 UYG458768:UYG458841 UOK458768:UOK458841 UEO458768:UEO458841 TUS458768:TUS458841 TKW458768:TKW458841 TBA458768:TBA458841 SRE458768:SRE458841 SHI458768:SHI458841 RXM458768:RXM458841 RNQ458768:RNQ458841 RDU458768:RDU458841 QTY458768:QTY458841 QKC458768:QKC458841 QAG458768:QAG458841 PQK458768:PQK458841 PGO458768:PGO458841 OWS458768:OWS458841 OMW458768:OMW458841 ODA458768:ODA458841 NTE458768:NTE458841 NJI458768:NJI458841 MZM458768:MZM458841 MPQ458768:MPQ458841 MFU458768:MFU458841 LVY458768:LVY458841 LMC458768:LMC458841 LCG458768:LCG458841 KSK458768:KSK458841 KIO458768:KIO458841 JYS458768:JYS458841 JOW458768:JOW458841 JFA458768:JFA458841 IVE458768:IVE458841 ILI458768:ILI458841 IBM458768:IBM458841 HRQ458768:HRQ458841 HHU458768:HHU458841 GXY458768:GXY458841 GOC458768:GOC458841 GEG458768:GEG458841 FUK458768:FUK458841 FKO458768:FKO458841 FAS458768:FAS458841 EQW458768:EQW458841 EHA458768:EHA458841 DXE458768:DXE458841 DNI458768:DNI458841 DDM458768:DDM458841 CTQ458768:CTQ458841 CJU458768:CJU458841 BZY458768:BZY458841 BQC458768:BQC458841 BGG458768:BGG458841 AWK458768:AWK458841 AMO458768:AMO458841 ACS458768:ACS458841 SW458768:SW458841 JA458768:JA458841 E458768:E458841 WVM393232:WVM393305 WLQ393232:WLQ393305 WBU393232:WBU393305 VRY393232:VRY393305 VIC393232:VIC393305 UYG393232:UYG393305 UOK393232:UOK393305 UEO393232:UEO393305 TUS393232:TUS393305 TKW393232:TKW393305 TBA393232:TBA393305 SRE393232:SRE393305 SHI393232:SHI393305 RXM393232:RXM393305 RNQ393232:RNQ393305 RDU393232:RDU393305 QTY393232:QTY393305 QKC393232:QKC393305 QAG393232:QAG393305 PQK393232:PQK393305 PGO393232:PGO393305 OWS393232:OWS393305 OMW393232:OMW393305 ODA393232:ODA393305 NTE393232:NTE393305 NJI393232:NJI393305 MZM393232:MZM393305 MPQ393232:MPQ393305 MFU393232:MFU393305 LVY393232:LVY393305 LMC393232:LMC393305 LCG393232:LCG393305 KSK393232:KSK393305 KIO393232:KIO393305 JYS393232:JYS393305 JOW393232:JOW393305 JFA393232:JFA393305 IVE393232:IVE393305 ILI393232:ILI393305 IBM393232:IBM393305 HRQ393232:HRQ393305 HHU393232:HHU393305 GXY393232:GXY393305 GOC393232:GOC393305 GEG393232:GEG393305 FUK393232:FUK393305 FKO393232:FKO393305 FAS393232:FAS393305 EQW393232:EQW393305 EHA393232:EHA393305 DXE393232:DXE393305 DNI393232:DNI393305 DDM393232:DDM393305 CTQ393232:CTQ393305 CJU393232:CJU393305 BZY393232:BZY393305 BQC393232:BQC393305 BGG393232:BGG393305 AWK393232:AWK393305 AMO393232:AMO393305 ACS393232:ACS393305 SW393232:SW393305 JA393232:JA393305 E393232:E393305 WVM327696:WVM327769 WLQ327696:WLQ327769 WBU327696:WBU327769 VRY327696:VRY327769 VIC327696:VIC327769 UYG327696:UYG327769 UOK327696:UOK327769 UEO327696:UEO327769 TUS327696:TUS327769 TKW327696:TKW327769 TBA327696:TBA327769 SRE327696:SRE327769 SHI327696:SHI327769 RXM327696:RXM327769 RNQ327696:RNQ327769 RDU327696:RDU327769 QTY327696:QTY327769 QKC327696:QKC327769 QAG327696:QAG327769 PQK327696:PQK327769 PGO327696:PGO327769 OWS327696:OWS327769 OMW327696:OMW327769 ODA327696:ODA327769 NTE327696:NTE327769 NJI327696:NJI327769 MZM327696:MZM327769 MPQ327696:MPQ327769 MFU327696:MFU327769 LVY327696:LVY327769 LMC327696:LMC327769 LCG327696:LCG327769 KSK327696:KSK327769 KIO327696:KIO327769 JYS327696:JYS327769 JOW327696:JOW327769 JFA327696:JFA327769 IVE327696:IVE327769 ILI327696:ILI327769 IBM327696:IBM327769 HRQ327696:HRQ327769 HHU327696:HHU327769 GXY327696:GXY327769 GOC327696:GOC327769 GEG327696:GEG327769 FUK327696:FUK327769 FKO327696:FKO327769 FAS327696:FAS327769 EQW327696:EQW327769 EHA327696:EHA327769 DXE327696:DXE327769 DNI327696:DNI327769 DDM327696:DDM327769 CTQ327696:CTQ327769 CJU327696:CJU327769 BZY327696:BZY327769 BQC327696:BQC327769 BGG327696:BGG327769 AWK327696:AWK327769 AMO327696:AMO327769 ACS327696:ACS327769 SW327696:SW327769 JA327696:JA327769 E327696:E327769 WVM262160:WVM262233 WLQ262160:WLQ262233 WBU262160:WBU262233 VRY262160:VRY262233 VIC262160:VIC262233 UYG262160:UYG262233 UOK262160:UOK262233 UEO262160:UEO262233 TUS262160:TUS262233 TKW262160:TKW262233 TBA262160:TBA262233 SRE262160:SRE262233 SHI262160:SHI262233 RXM262160:RXM262233 RNQ262160:RNQ262233 RDU262160:RDU262233 QTY262160:QTY262233 QKC262160:QKC262233 QAG262160:QAG262233 PQK262160:PQK262233 PGO262160:PGO262233 OWS262160:OWS262233 OMW262160:OMW262233 ODA262160:ODA262233 NTE262160:NTE262233 NJI262160:NJI262233 MZM262160:MZM262233 MPQ262160:MPQ262233 MFU262160:MFU262233 LVY262160:LVY262233 LMC262160:LMC262233 LCG262160:LCG262233 KSK262160:KSK262233 KIO262160:KIO262233 JYS262160:JYS262233 JOW262160:JOW262233 JFA262160:JFA262233 IVE262160:IVE262233 ILI262160:ILI262233 IBM262160:IBM262233 HRQ262160:HRQ262233 HHU262160:HHU262233 GXY262160:GXY262233 GOC262160:GOC262233 GEG262160:GEG262233 FUK262160:FUK262233 FKO262160:FKO262233 FAS262160:FAS262233 EQW262160:EQW262233 EHA262160:EHA262233 DXE262160:DXE262233 DNI262160:DNI262233 DDM262160:DDM262233 CTQ262160:CTQ262233 CJU262160:CJU262233 BZY262160:BZY262233 BQC262160:BQC262233 BGG262160:BGG262233 AWK262160:AWK262233 AMO262160:AMO262233 ACS262160:ACS262233 SW262160:SW262233 JA262160:JA262233 E262160:E262233 WVM196624:WVM196697 WLQ196624:WLQ196697 WBU196624:WBU196697 VRY196624:VRY196697 VIC196624:VIC196697 UYG196624:UYG196697 UOK196624:UOK196697 UEO196624:UEO196697 TUS196624:TUS196697 TKW196624:TKW196697 TBA196624:TBA196697 SRE196624:SRE196697 SHI196624:SHI196697 RXM196624:RXM196697 RNQ196624:RNQ196697 RDU196624:RDU196697 QTY196624:QTY196697 QKC196624:QKC196697 QAG196624:QAG196697 PQK196624:PQK196697 PGO196624:PGO196697 OWS196624:OWS196697 OMW196624:OMW196697 ODA196624:ODA196697 NTE196624:NTE196697 NJI196624:NJI196697 MZM196624:MZM196697 MPQ196624:MPQ196697 MFU196624:MFU196697 LVY196624:LVY196697 LMC196624:LMC196697 LCG196624:LCG196697 KSK196624:KSK196697 KIO196624:KIO196697 JYS196624:JYS196697 JOW196624:JOW196697 JFA196624:JFA196697 IVE196624:IVE196697 ILI196624:ILI196697 IBM196624:IBM196697 HRQ196624:HRQ196697 HHU196624:HHU196697 GXY196624:GXY196697 GOC196624:GOC196697 GEG196624:GEG196697 FUK196624:FUK196697 FKO196624:FKO196697 FAS196624:FAS196697 EQW196624:EQW196697 EHA196624:EHA196697 DXE196624:DXE196697 DNI196624:DNI196697 DDM196624:DDM196697 CTQ196624:CTQ196697 CJU196624:CJU196697 BZY196624:BZY196697 BQC196624:BQC196697 BGG196624:BGG196697 AWK196624:AWK196697 AMO196624:AMO196697 ACS196624:ACS196697 SW196624:SW196697 JA196624:JA196697 E196624:E196697 WVM131088:WVM131161 WLQ131088:WLQ131161 WBU131088:WBU131161 VRY131088:VRY131161 VIC131088:VIC131161 UYG131088:UYG131161 UOK131088:UOK131161 UEO131088:UEO131161 TUS131088:TUS131161 TKW131088:TKW131161 TBA131088:TBA131161 SRE131088:SRE131161 SHI131088:SHI131161 RXM131088:RXM131161 RNQ131088:RNQ131161 RDU131088:RDU131161 QTY131088:QTY131161 QKC131088:QKC131161 QAG131088:QAG131161 PQK131088:PQK131161 PGO131088:PGO131161 OWS131088:OWS131161 OMW131088:OMW131161 ODA131088:ODA131161 NTE131088:NTE131161 NJI131088:NJI131161 MZM131088:MZM131161 MPQ131088:MPQ131161 MFU131088:MFU131161 LVY131088:LVY131161 LMC131088:LMC131161 LCG131088:LCG131161 KSK131088:KSK131161 KIO131088:KIO131161 JYS131088:JYS131161 JOW131088:JOW131161 JFA131088:JFA131161 IVE131088:IVE131161 ILI131088:ILI131161 IBM131088:IBM131161 HRQ131088:HRQ131161 HHU131088:HHU131161 GXY131088:GXY131161 GOC131088:GOC131161 GEG131088:GEG131161 FUK131088:FUK131161 FKO131088:FKO131161 FAS131088:FAS131161 EQW131088:EQW131161 EHA131088:EHA131161 DXE131088:DXE131161 DNI131088:DNI131161 DDM131088:DDM131161 CTQ131088:CTQ131161 CJU131088:CJU131161 BZY131088:BZY131161 BQC131088:BQC131161 BGG131088:BGG131161 AWK131088:AWK131161 AMO131088:AMO131161 ACS131088:ACS131161 SW131088:SW131161 JA131088:JA131161 E131088:E131161 WVM65552:WVM65625 WLQ65552:WLQ65625 WBU65552:WBU65625 VRY65552:VRY65625 VIC65552:VIC65625 UYG65552:UYG65625 UOK65552:UOK65625 UEO65552:UEO65625 TUS65552:TUS65625 TKW65552:TKW65625 TBA65552:TBA65625 SRE65552:SRE65625 SHI65552:SHI65625 RXM65552:RXM65625 RNQ65552:RNQ65625 RDU65552:RDU65625 QTY65552:QTY65625 QKC65552:QKC65625 QAG65552:QAG65625 PQK65552:PQK65625 PGO65552:PGO65625 OWS65552:OWS65625 OMW65552:OMW65625 ODA65552:ODA65625 NTE65552:NTE65625 NJI65552:NJI65625 MZM65552:MZM65625 MPQ65552:MPQ65625 MFU65552:MFU65625 LVY65552:LVY65625 LMC65552:LMC65625 LCG65552:LCG65625 KSK65552:KSK65625 KIO65552:KIO65625 JYS65552:JYS65625 JOW65552:JOW65625 JFA65552:JFA65625 IVE65552:IVE65625 ILI65552:ILI65625 IBM65552:IBM65625 HRQ65552:HRQ65625 HHU65552:HHU65625 GXY65552:GXY65625 GOC65552:GOC65625 GEG65552:GEG65625 FUK65552:FUK65625 FKO65552:FKO65625 FAS65552:FAS65625 EQW65552:EQW65625 EHA65552:EHA65625 DXE65552:DXE65625 DNI65552:DNI65625 DDM65552:DDM65625 CTQ65552:CTQ65625 CJU65552:CJU65625 BZY65552:BZY65625 BQC65552:BQC65625 BGG65552:BGG65625 AWK65552:AWK65625 AMO65552:AMO65625 ACS65552:ACS65625 SW65552:SW65625 JA65552:JA65625 E65552:E65625 WVM15:WVM89 WLQ15:WLQ89 WBU15:WBU89 VRY15:VRY89 VIC15:VIC89 UYG15:UYG89 UOK15:UOK89 UEO15:UEO89 TUS15:TUS89 TKW15:TKW89 TBA15:TBA89 SRE15:SRE89 SHI15:SHI89 RXM15:RXM89 RNQ15:RNQ89 RDU15:RDU89 QTY15:QTY89 QKC15:QKC89 QAG15:QAG89 PQK15:PQK89 PGO15:PGO89 OWS15:OWS89 OMW15:OMW89 ODA15:ODA89 NTE15:NTE89 NJI15:NJI89 MZM15:MZM89 MPQ15:MPQ89 MFU15:MFU89 LVY15:LVY89 LMC15:LMC89 LCG15:LCG89 KSK15:KSK89 KIO15:KIO89 JYS15:JYS89 JOW15:JOW89 JFA15:JFA89 IVE15:IVE89 ILI15:ILI89 IBM15:IBM89 HRQ15:HRQ89 HHU15:HHU89 GXY15:GXY89 GOC15:GOC89 GEG15:GEG89 FUK15:FUK89 FKO15:FKO89 FAS15:FAS89 EQW15:EQW89 EHA15:EHA89 DXE15:DXE89 DNI15:DNI89 DDM15:DDM89 CTQ15:CTQ89 CJU15:CJU89 BZY15:BZY89 BQC15:BQC89 BGG15:BGG89 AWK15:AWK89 AMO15:AMO89 ACS15:ACS89 SW15:SW89 E15:E16 E18:E89">
      <formula1>$A$97:$A$98</formula1>
    </dataValidation>
    <dataValidation type="list" allowBlank="1" showInputMessage="1" showErrorMessage="1" sqref="JK15:JK90 WVX983128:WVX983130 WMB983128:WMB983130 WCF983128:WCF983130 VSJ983128:VSJ983130 VIN983128:VIN983130 UYR983128:UYR983130 UOV983128:UOV983130 UEZ983128:UEZ983130 TVD983128:TVD983130 TLH983128:TLH983130 TBL983128:TBL983130 SRP983128:SRP983130 SHT983128:SHT983130 RXX983128:RXX983130 ROB983128:ROB983130 REF983128:REF983130 QUJ983128:QUJ983130 QKN983128:QKN983130 QAR983128:QAR983130 PQV983128:PQV983130 PGZ983128:PGZ983130 OXD983128:OXD983130 ONH983128:ONH983130 ODL983128:ODL983130 NTP983128:NTP983130 NJT983128:NJT983130 MZX983128:MZX983130 MQB983128:MQB983130 MGF983128:MGF983130 LWJ983128:LWJ983130 LMN983128:LMN983130 LCR983128:LCR983130 KSV983128:KSV983130 KIZ983128:KIZ983130 JZD983128:JZD983130 JPH983128:JPH983130 JFL983128:JFL983130 IVP983128:IVP983130 ILT983128:ILT983130 IBX983128:IBX983130 HSB983128:HSB983130 HIF983128:HIF983130 GYJ983128:GYJ983130 GON983128:GON983130 GER983128:GER983130 FUV983128:FUV983130 FKZ983128:FKZ983130 FBD983128:FBD983130 ERH983128:ERH983130 EHL983128:EHL983130 DXP983128:DXP983130 DNT983128:DNT983130 DDX983128:DDX983130 CUB983128:CUB983130 CKF983128:CKF983130 CAJ983128:CAJ983130 BQN983128:BQN983130 BGR983128:BGR983130 AWV983128:AWV983130 AMZ983128:AMZ983130 ADD983128:ADD983130 TH983128:TH983130 JL983128:JL983130 P983128:P983130 WVX917592:WVX917594 WMB917592:WMB917594 WCF917592:WCF917594 VSJ917592:VSJ917594 VIN917592:VIN917594 UYR917592:UYR917594 UOV917592:UOV917594 UEZ917592:UEZ917594 TVD917592:TVD917594 TLH917592:TLH917594 TBL917592:TBL917594 SRP917592:SRP917594 SHT917592:SHT917594 RXX917592:RXX917594 ROB917592:ROB917594 REF917592:REF917594 QUJ917592:QUJ917594 QKN917592:QKN917594 QAR917592:QAR917594 PQV917592:PQV917594 PGZ917592:PGZ917594 OXD917592:OXD917594 ONH917592:ONH917594 ODL917592:ODL917594 NTP917592:NTP917594 NJT917592:NJT917594 MZX917592:MZX917594 MQB917592:MQB917594 MGF917592:MGF917594 LWJ917592:LWJ917594 LMN917592:LMN917594 LCR917592:LCR917594 KSV917592:KSV917594 KIZ917592:KIZ917594 JZD917592:JZD917594 JPH917592:JPH917594 JFL917592:JFL917594 IVP917592:IVP917594 ILT917592:ILT917594 IBX917592:IBX917594 HSB917592:HSB917594 HIF917592:HIF917594 GYJ917592:GYJ917594 GON917592:GON917594 GER917592:GER917594 FUV917592:FUV917594 FKZ917592:FKZ917594 FBD917592:FBD917594 ERH917592:ERH917594 EHL917592:EHL917594 DXP917592:DXP917594 DNT917592:DNT917594 DDX917592:DDX917594 CUB917592:CUB917594 CKF917592:CKF917594 CAJ917592:CAJ917594 BQN917592:BQN917594 BGR917592:BGR917594 AWV917592:AWV917594 AMZ917592:AMZ917594 ADD917592:ADD917594 TH917592:TH917594 JL917592:JL917594 P917592:P917594 WVX852056:WVX852058 WMB852056:WMB852058 WCF852056:WCF852058 VSJ852056:VSJ852058 VIN852056:VIN852058 UYR852056:UYR852058 UOV852056:UOV852058 UEZ852056:UEZ852058 TVD852056:TVD852058 TLH852056:TLH852058 TBL852056:TBL852058 SRP852056:SRP852058 SHT852056:SHT852058 RXX852056:RXX852058 ROB852056:ROB852058 REF852056:REF852058 QUJ852056:QUJ852058 QKN852056:QKN852058 QAR852056:QAR852058 PQV852056:PQV852058 PGZ852056:PGZ852058 OXD852056:OXD852058 ONH852056:ONH852058 ODL852056:ODL852058 NTP852056:NTP852058 NJT852056:NJT852058 MZX852056:MZX852058 MQB852056:MQB852058 MGF852056:MGF852058 LWJ852056:LWJ852058 LMN852056:LMN852058 LCR852056:LCR852058 KSV852056:KSV852058 KIZ852056:KIZ852058 JZD852056:JZD852058 JPH852056:JPH852058 JFL852056:JFL852058 IVP852056:IVP852058 ILT852056:ILT852058 IBX852056:IBX852058 HSB852056:HSB852058 HIF852056:HIF852058 GYJ852056:GYJ852058 GON852056:GON852058 GER852056:GER852058 FUV852056:FUV852058 FKZ852056:FKZ852058 FBD852056:FBD852058 ERH852056:ERH852058 EHL852056:EHL852058 DXP852056:DXP852058 DNT852056:DNT852058 DDX852056:DDX852058 CUB852056:CUB852058 CKF852056:CKF852058 CAJ852056:CAJ852058 BQN852056:BQN852058 BGR852056:BGR852058 AWV852056:AWV852058 AMZ852056:AMZ852058 ADD852056:ADD852058 TH852056:TH852058 JL852056:JL852058 P852056:P852058 WVX786520:WVX786522 WMB786520:WMB786522 WCF786520:WCF786522 VSJ786520:VSJ786522 VIN786520:VIN786522 UYR786520:UYR786522 UOV786520:UOV786522 UEZ786520:UEZ786522 TVD786520:TVD786522 TLH786520:TLH786522 TBL786520:TBL786522 SRP786520:SRP786522 SHT786520:SHT786522 RXX786520:RXX786522 ROB786520:ROB786522 REF786520:REF786522 QUJ786520:QUJ786522 QKN786520:QKN786522 QAR786520:QAR786522 PQV786520:PQV786522 PGZ786520:PGZ786522 OXD786520:OXD786522 ONH786520:ONH786522 ODL786520:ODL786522 NTP786520:NTP786522 NJT786520:NJT786522 MZX786520:MZX786522 MQB786520:MQB786522 MGF786520:MGF786522 LWJ786520:LWJ786522 LMN786520:LMN786522 LCR786520:LCR786522 KSV786520:KSV786522 KIZ786520:KIZ786522 JZD786520:JZD786522 JPH786520:JPH786522 JFL786520:JFL786522 IVP786520:IVP786522 ILT786520:ILT786522 IBX786520:IBX786522 HSB786520:HSB786522 HIF786520:HIF786522 GYJ786520:GYJ786522 GON786520:GON786522 GER786520:GER786522 FUV786520:FUV786522 FKZ786520:FKZ786522 FBD786520:FBD786522 ERH786520:ERH786522 EHL786520:EHL786522 DXP786520:DXP786522 DNT786520:DNT786522 DDX786520:DDX786522 CUB786520:CUB786522 CKF786520:CKF786522 CAJ786520:CAJ786522 BQN786520:BQN786522 BGR786520:BGR786522 AWV786520:AWV786522 AMZ786520:AMZ786522 ADD786520:ADD786522 TH786520:TH786522 JL786520:JL786522 P786520:P786522 WVX720984:WVX720986 WMB720984:WMB720986 WCF720984:WCF720986 VSJ720984:VSJ720986 VIN720984:VIN720986 UYR720984:UYR720986 UOV720984:UOV720986 UEZ720984:UEZ720986 TVD720984:TVD720986 TLH720984:TLH720986 TBL720984:TBL720986 SRP720984:SRP720986 SHT720984:SHT720986 RXX720984:RXX720986 ROB720984:ROB720986 REF720984:REF720986 QUJ720984:QUJ720986 QKN720984:QKN720986 QAR720984:QAR720986 PQV720984:PQV720986 PGZ720984:PGZ720986 OXD720984:OXD720986 ONH720984:ONH720986 ODL720984:ODL720986 NTP720984:NTP720986 NJT720984:NJT720986 MZX720984:MZX720986 MQB720984:MQB720986 MGF720984:MGF720986 LWJ720984:LWJ720986 LMN720984:LMN720986 LCR720984:LCR720986 KSV720984:KSV720986 KIZ720984:KIZ720986 JZD720984:JZD720986 JPH720984:JPH720986 JFL720984:JFL720986 IVP720984:IVP720986 ILT720984:ILT720986 IBX720984:IBX720986 HSB720984:HSB720986 HIF720984:HIF720986 GYJ720984:GYJ720986 GON720984:GON720986 GER720984:GER720986 FUV720984:FUV720986 FKZ720984:FKZ720986 FBD720984:FBD720986 ERH720984:ERH720986 EHL720984:EHL720986 DXP720984:DXP720986 DNT720984:DNT720986 DDX720984:DDX720986 CUB720984:CUB720986 CKF720984:CKF720986 CAJ720984:CAJ720986 BQN720984:BQN720986 BGR720984:BGR720986 AWV720984:AWV720986 AMZ720984:AMZ720986 ADD720984:ADD720986 TH720984:TH720986 JL720984:JL720986 P720984:P720986 WVX655448:WVX655450 WMB655448:WMB655450 WCF655448:WCF655450 VSJ655448:VSJ655450 VIN655448:VIN655450 UYR655448:UYR655450 UOV655448:UOV655450 UEZ655448:UEZ655450 TVD655448:TVD655450 TLH655448:TLH655450 TBL655448:TBL655450 SRP655448:SRP655450 SHT655448:SHT655450 RXX655448:RXX655450 ROB655448:ROB655450 REF655448:REF655450 QUJ655448:QUJ655450 QKN655448:QKN655450 QAR655448:QAR655450 PQV655448:PQV655450 PGZ655448:PGZ655450 OXD655448:OXD655450 ONH655448:ONH655450 ODL655448:ODL655450 NTP655448:NTP655450 NJT655448:NJT655450 MZX655448:MZX655450 MQB655448:MQB655450 MGF655448:MGF655450 LWJ655448:LWJ655450 LMN655448:LMN655450 LCR655448:LCR655450 KSV655448:KSV655450 KIZ655448:KIZ655450 JZD655448:JZD655450 JPH655448:JPH655450 JFL655448:JFL655450 IVP655448:IVP655450 ILT655448:ILT655450 IBX655448:IBX655450 HSB655448:HSB655450 HIF655448:HIF655450 GYJ655448:GYJ655450 GON655448:GON655450 GER655448:GER655450 FUV655448:FUV655450 FKZ655448:FKZ655450 FBD655448:FBD655450 ERH655448:ERH655450 EHL655448:EHL655450 DXP655448:DXP655450 DNT655448:DNT655450 DDX655448:DDX655450 CUB655448:CUB655450 CKF655448:CKF655450 CAJ655448:CAJ655450 BQN655448:BQN655450 BGR655448:BGR655450 AWV655448:AWV655450 AMZ655448:AMZ655450 ADD655448:ADD655450 TH655448:TH655450 JL655448:JL655450 P655448:P655450 WVX589912:WVX589914 WMB589912:WMB589914 WCF589912:WCF589914 VSJ589912:VSJ589914 VIN589912:VIN589914 UYR589912:UYR589914 UOV589912:UOV589914 UEZ589912:UEZ589914 TVD589912:TVD589914 TLH589912:TLH589914 TBL589912:TBL589914 SRP589912:SRP589914 SHT589912:SHT589914 RXX589912:RXX589914 ROB589912:ROB589914 REF589912:REF589914 QUJ589912:QUJ589914 QKN589912:QKN589914 QAR589912:QAR589914 PQV589912:PQV589914 PGZ589912:PGZ589914 OXD589912:OXD589914 ONH589912:ONH589914 ODL589912:ODL589914 NTP589912:NTP589914 NJT589912:NJT589914 MZX589912:MZX589914 MQB589912:MQB589914 MGF589912:MGF589914 LWJ589912:LWJ589914 LMN589912:LMN589914 LCR589912:LCR589914 KSV589912:KSV589914 KIZ589912:KIZ589914 JZD589912:JZD589914 JPH589912:JPH589914 JFL589912:JFL589914 IVP589912:IVP589914 ILT589912:ILT589914 IBX589912:IBX589914 HSB589912:HSB589914 HIF589912:HIF589914 GYJ589912:GYJ589914 GON589912:GON589914 GER589912:GER589914 FUV589912:FUV589914 FKZ589912:FKZ589914 FBD589912:FBD589914 ERH589912:ERH589914 EHL589912:EHL589914 DXP589912:DXP589914 DNT589912:DNT589914 DDX589912:DDX589914 CUB589912:CUB589914 CKF589912:CKF589914 CAJ589912:CAJ589914 BQN589912:BQN589914 BGR589912:BGR589914 AWV589912:AWV589914 AMZ589912:AMZ589914 ADD589912:ADD589914 TH589912:TH589914 JL589912:JL589914 P589912:P589914 WVX524376:WVX524378 WMB524376:WMB524378 WCF524376:WCF524378 VSJ524376:VSJ524378 VIN524376:VIN524378 UYR524376:UYR524378 UOV524376:UOV524378 UEZ524376:UEZ524378 TVD524376:TVD524378 TLH524376:TLH524378 TBL524376:TBL524378 SRP524376:SRP524378 SHT524376:SHT524378 RXX524376:RXX524378 ROB524376:ROB524378 REF524376:REF524378 QUJ524376:QUJ524378 QKN524376:QKN524378 QAR524376:QAR524378 PQV524376:PQV524378 PGZ524376:PGZ524378 OXD524376:OXD524378 ONH524376:ONH524378 ODL524376:ODL524378 NTP524376:NTP524378 NJT524376:NJT524378 MZX524376:MZX524378 MQB524376:MQB524378 MGF524376:MGF524378 LWJ524376:LWJ524378 LMN524376:LMN524378 LCR524376:LCR524378 KSV524376:KSV524378 KIZ524376:KIZ524378 JZD524376:JZD524378 JPH524376:JPH524378 JFL524376:JFL524378 IVP524376:IVP524378 ILT524376:ILT524378 IBX524376:IBX524378 HSB524376:HSB524378 HIF524376:HIF524378 GYJ524376:GYJ524378 GON524376:GON524378 GER524376:GER524378 FUV524376:FUV524378 FKZ524376:FKZ524378 FBD524376:FBD524378 ERH524376:ERH524378 EHL524376:EHL524378 DXP524376:DXP524378 DNT524376:DNT524378 DDX524376:DDX524378 CUB524376:CUB524378 CKF524376:CKF524378 CAJ524376:CAJ524378 BQN524376:BQN524378 BGR524376:BGR524378 AWV524376:AWV524378 AMZ524376:AMZ524378 ADD524376:ADD524378 TH524376:TH524378 JL524376:JL524378 P524376:P524378 WVX458840:WVX458842 WMB458840:WMB458842 WCF458840:WCF458842 VSJ458840:VSJ458842 VIN458840:VIN458842 UYR458840:UYR458842 UOV458840:UOV458842 UEZ458840:UEZ458842 TVD458840:TVD458842 TLH458840:TLH458842 TBL458840:TBL458842 SRP458840:SRP458842 SHT458840:SHT458842 RXX458840:RXX458842 ROB458840:ROB458842 REF458840:REF458842 QUJ458840:QUJ458842 QKN458840:QKN458842 QAR458840:QAR458842 PQV458840:PQV458842 PGZ458840:PGZ458842 OXD458840:OXD458842 ONH458840:ONH458842 ODL458840:ODL458842 NTP458840:NTP458842 NJT458840:NJT458842 MZX458840:MZX458842 MQB458840:MQB458842 MGF458840:MGF458842 LWJ458840:LWJ458842 LMN458840:LMN458842 LCR458840:LCR458842 KSV458840:KSV458842 KIZ458840:KIZ458842 JZD458840:JZD458842 JPH458840:JPH458842 JFL458840:JFL458842 IVP458840:IVP458842 ILT458840:ILT458842 IBX458840:IBX458842 HSB458840:HSB458842 HIF458840:HIF458842 GYJ458840:GYJ458842 GON458840:GON458842 GER458840:GER458842 FUV458840:FUV458842 FKZ458840:FKZ458842 FBD458840:FBD458842 ERH458840:ERH458842 EHL458840:EHL458842 DXP458840:DXP458842 DNT458840:DNT458842 DDX458840:DDX458842 CUB458840:CUB458842 CKF458840:CKF458842 CAJ458840:CAJ458842 BQN458840:BQN458842 BGR458840:BGR458842 AWV458840:AWV458842 AMZ458840:AMZ458842 ADD458840:ADD458842 TH458840:TH458842 JL458840:JL458842 P458840:P458842 WVX393304:WVX393306 WMB393304:WMB393306 WCF393304:WCF393306 VSJ393304:VSJ393306 VIN393304:VIN393306 UYR393304:UYR393306 UOV393304:UOV393306 UEZ393304:UEZ393306 TVD393304:TVD393306 TLH393304:TLH393306 TBL393304:TBL393306 SRP393304:SRP393306 SHT393304:SHT393306 RXX393304:RXX393306 ROB393304:ROB393306 REF393304:REF393306 QUJ393304:QUJ393306 QKN393304:QKN393306 QAR393304:QAR393306 PQV393304:PQV393306 PGZ393304:PGZ393306 OXD393304:OXD393306 ONH393304:ONH393306 ODL393304:ODL393306 NTP393304:NTP393306 NJT393304:NJT393306 MZX393304:MZX393306 MQB393304:MQB393306 MGF393304:MGF393306 LWJ393304:LWJ393306 LMN393304:LMN393306 LCR393304:LCR393306 KSV393304:KSV393306 KIZ393304:KIZ393306 JZD393304:JZD393306 JPH393304:JPH393306 JFL393304:JFL393306 IVP393304:IVP393306 ILT393304:ILT393306 IBX393304:IBX393306 HSB393304:HSB393306 HIF393304:HIF393306 GYJ393304:GYJ393306 GON393304:GON393306 GER393304:GER393306 FUV393304:FUV393306 FKZ393304:FKZ393306 FBD393304:FBD393306 ERH393304:ERH393306 EHL393304:EHL393306 DXP393304:DXP393306 DNT393304:DNT393306 DDX393304:DDX393306 CUB393304:CUB393306 CKF393304:CKF393306 CAJ393304:CAJ393306 BQN393304:BQN393306 BGR393304:BGR393306 AWV393304:AWV393306 AMZ393304:AMZ393306 ADD393304:ADD393306 TH393304:TH393306 JL393304:JL393306 P393304:P393306 WVX327768:WVX327770 WMB327768:WMB327770 WCF327768:WCF327770 VSJ327768:VSJ327770 VIN327768:VIN327770 UYR327768:UYR327770 UOV327768:UOV327770 UEZ327768:UEZ327770 TVD327768:TVD327770 TLH327768:TLH327770 TBL327768:TBL327770 SRP327768:SRP327770 SHT327768:SHT327770 RXX327768:RXX327770 ROB327768:ROB327770 REF327768:REF327770 QUJ327768:QUJ327770 QKN327768:QKN327770 QAR327768:QAR327770 PQV327768:PQV327770 PGZ327768:PGZ327770 OXD327768:OXD327770 ONH327768:ONH327770 ODL327768:ODL327770 NTP327768:NTP327770 NJT327768:NJT327770 MZX327768:MZX327770 MQB327768:MQB327770 MGF327768:MGF327770 LWJ327768:LWJ327770 LMN327768:LMN327770 LCR327768:LCR327770 KSV327768:KSV327770 KIZ327768:KIZ327770 JZD327768:JZD327770 JPH327768:JPH327770 JFL327768:JFL327770 IVP327768:IVP327770 ILT327768:ILT327770 IBX327768:IBX327770 HSB327768:HSB327770 HIF327768:HIF327770 GYJ327768:GYJ327770 GON327768:GON327770 GER327768:GER327770 FUV327768:FUV327770 FKZ327768:FKZ327770 FBD327768:FBD327770 ERH327768:ERH327770 EHL327768:EHL327770 DXP327768:DXP327770 DNT327768:DNT327770 DDX327768:DDX327770 CUB327768:CUB327770 CKF327768:CKF327770 CAJ327768:CAJ327770 BQN327768:BQN327770 BGR327768:BGR327770 AWV327768:AWV327770 AMZ327768:AMZ327770 ADD327768:ADD327770 TH327768:TH327770 JL327768:JL327770 P327768:P327770 WVX262232:WVX262234 WMB262232:WMB262234 WCF262232:WCF262234 VSJ262232:VSJ262234 VIN262232:VIN262234 UYR262232:UYR262234 UOV262232:UOV262234 UEZ262232:UEZ262234 TVD262232:TVD262234 TLH262232:TLH262234 TBL262232:TBL262234 SRP262232:SRP262234 SHT262232:SHT262234 RXX262232:RXX262234 ROB262232:ROB262234 REF262232:REF262234 QUJ262232:QUJ262234 QKN262232:QKN262234 QAR262232:QAR262234 PQV262232:PQV262234 PGZ262232:PGZ262234 OXD262232:OXD262234 ONH262232:ONH262234 ODL262232:ODL262234 NTP262232:NTP262234 NJT262232:NJT262234 MZX262232:MZX262234 MQB262232:MQB262234 MGF262232:MGF262234 LWJ262232:LWJ262234 LMN262232:LMN262234 LCR262232:LCR262234 KSV262232:KSV262234 KIZ262232:KIZ262234 JZD262232:JZD262234 JPH262232:JPH262234 JFL262232:JFL262234 IVP262232:IVP262234 ILT262232:ILT262234 IBX262232:IBX262234 HSB262232:HSB262234 HIF262232:HIF262234 GYJ262232:GYJ262234 GON262232:GON262234 GER262232:GER262234 FUV262232:FUV262234 FKZ262232:FKZ262234 FBD262232:FBD262234 ERH262232:ERH262234 EHL262232:EHL262234 DXP262232:DXP262234 DNT262232:DNT262234 DDX262232:DDX262234 CUB262232:CUB262234 CKF262232:CKF262234 CAJ262232:CAJ262234 BQN262232:BQN262234 BGR262232:BGR262234 AWV262232:AWV262234 AMZ262232:AMZ262234 ADD262232:ADD262234 TH262232:TH262234 JL262232:JL262234 P262232:P262234 WVX196696:WVX196698 WMB196696:WMB196698 WCF196696:WCF196698 VSJ196696:VSJ196698 VIN196696:VIN196698 UYR196696:UYR196698 UOV196696:UOV196698 UEZ196696:UEZ196698 TVD196696:TVD196698 TLH196696:TLH196698 TBL196696:TBL196698 SRP196696:SRP196698 SHT196696:SHT196698 RXX196696:RXX196698 ROB196696:ROB196698 REF196696:REF196698 QUJ196696:QUJ196698 QKN196696:QKN196698 QAR196696:QAR196698 PQV196696:PQV196698 PGZ196696:PGZ196698 OXD196696:OXD196698 ONH196696:ONH196698 ODL196696:ODL196698 NTP196696:NTP196698 NJT196696:NJT196698 MZX196696:MZX196698 MQB196696:MQB196698 MGF196696:MGF196698 LWJ196696:LWJ196698 LMN196696:LMN196698 LCR196696:LCR196698 KSV196696:KSV196698 KIZ196696:KIZ196698 JZD196696:JZD196698 JPH196696:JPH196698 JFL196696:JFL196698 IVP196696:IVP196698 ILT196696:ILT196698 IBX196696:IBX196698 HSB196696:HSB196698 HIF196696:HIF196698 GYJ196696:GYJ196698 GON196696:GON196698 GER196696:GER196698 FUV196696:FUV196698 FKZ196696:FKZ196698 FBD196696:FBD196698 ERH196696:ERH196698 EHL196696:EHL196698 DXP196696:DXP196698 DNT196696:DNT196698 DDX196696:DDX196698 CUB196696:CUB196698 CKF196696:CKF196698 CAJ196696:CAJ196698 BQN196696:BQN196698 BGR196696:BGR196698 AWV196696:AWV196698 AMZ196696:AMZ196698 ADD196696:ADD196698 TH196696:TH196698 JL196696:JL196698 P196696:P196698 WVX131160:WVX131162 WMB131160:WMB131162 WCF131160:WCF131162 VSJ131160:VSJ131162 VIN131160:VIN131162 UYR131160:UYR131162 UOV131160:UOV131162 UEZ131160:UEZ131162 TVD131160:TVD131162 TLH131160:TLH131162 TBL131160:TBL131162 SRP131160:SRP131162 SHT131160:SHT131162 RXX131160:RXX131162 ROB131160:ROB131162 REF131160:REF131162 QUJ131160:QUJ131162 QKN131160:QKN131162 QAR131160:QAR131162 PQV131160:PQV131162 PGZ131160:PGZ131162 OXD131160:OXD131162 ONH131160:ONH131162 ODL131160:ODL131162 NTP131160:NTP131162 NJT131160:NJT131162 MZX131160:MZX131162 MQB131160:MQB131162 MGF131160:MGF131162 LWJ131160:LWJ131162 LMN131160:LMN131162 LCR131160:LCR131162 KSV131160:KSV131162 KIZ131160:KIZ131162 JZD131160:JZD131162 JPH131160:JPH131162 JFL131160:JFL131162 IVP131160:IVP131162 ILT131160:ILT131162 IBX131160:IBX131162 HSB131160:HSB131162 HIF131160:HIF131162 GYJ131160:GYJ131162 GON131160:GON131162 GER131160:GER131162 FUV131160:FUV131162 FKZ131160:FKZ131162 FBD131160:FBD131162 ERH131160:ERH131162 EHL131160:EHL131162 DXP131160:DXP131162 DNT131160:DNT131162 DDX131160:DDX131162 CUB131160:CUB131162 CKF131160:CKF131162 CAJ131160:CAJ131162 BQN131160:BQN131162 BGR131160:BGR131162 AWV131160:AWV131162 AMZ131160:AMZ131162 ADD131160:ADD131162 TH131160:TH131162 JL131160:JL131162 P131160:P131162 WVX65624:WVX65626 WMB65624:WMB65626 WCF65624:WCF65626 VSJ65624:VSJ65626 VIN65624:VIN65626 UYR65624:UYR65626 UOV65624:UOV65626 UEZ65624:UEZ65626 TVD65624:TVD65626 TLH65624:TLH65626 TBL65624:TBL65626 SRP65624:SRP65626 SHT65624:SHT65626 RXX65624:RXX65626 ROB65624:ROB65626 REF65624:REF65626 QUJ65624:QUJ65626 QKN65624:QKN65626 QAR65624:QAR65626 PQV65624:PQV65626 PGZ65624:PGZ65626 OXD65624:OXD65626 ONH65624:ONH65626 ODL65624:ODL65626 NTP65624:NTP65626 NJT65624:NJT65626 MZX65624:MZX65626 MQB65624:MQB65626 MGF65624:MGF65626 LWJ65624:LWJ65626 LMN65624:LMN65626 LCR65624:LCR65626 KSV65624:KSV65626 KIZ65624:KIZ65626 JZD65624:JZD65626 JPH65624:JPH65626 JFL65624:JFL65626 IVP65624:IVP65626 ILT65624:ILT65626 IBX65624:IBX65626 HSB65624:HSB65626 HIF65624:HIF65626 GYJ65624:GYJ65626 GON65624:GON65626 GER65624:GER65626 FUV65624:FUV65626 FKZ65624:FKZ65626 FBD65624:FBD65626 ERH65624:ERH65626 EHL65624:EHL65626 DXP65624:DXP65626 DNT65624:DNT65626 DDX65624:DDX65626 CUB65624:CUB65626 CKF65624:CKF65626 CAJ65624:CAJ65626 BQN65624:BQN65626 BGR65624:BGR65626 AWV65624:AWV65626 AMZ65624:AMZ65626 ADD65624:ADD65626 TH65624:TH65626 JL65624:JL65626 P65624:P65626 WVX88:WVX90 WMB88:WMB90 WCF88:WCF90 VSJ88:VSJ90 VIN88:VIN90 UYR88:UYR90 UOV88:UOV90 UEZ88:UEZ90 TVD88:TVD90 TLH88:TLH90 TBL88:TBL90 SRP88:SRP90 SHT88:SHT90 RXX88:RXX90 ROB88:ROB90 REF88:REF90 QUJ88:QUJ90 QKN88:QKN90 QAR88:QAR90 PQV88:PQV90 PGZ88:PGZ90 OXD88:OXD90 ONH88:ONH90 ODL88:ODL90 NTP88:NTP90 NJT88:NJT90 MZX88:MZX90 MQB88:MQB90 MGF88:MGF90 LWJ88:LWJ90 LMN88:LMN90 LCR88:LCR90 KSV88:KSV90 KIZ88:KIZ90 JZD88:JZD90 JPH88:JPH90 JFL88:JFL90 IVP88:IVP90 ILT88:ILT90 IBX88:IBX90 HSB88:HSB90 HIF88:HIF90 GYJ88:GYJ90 GON88:GON90 GER88:GER90 FUV88:FUV90 FKZ88:FKZ90 FBD88:FBD90 ERH88:ERH90 EHL88:EHL90 DXP88:DXP90 DNT88:DNT90 DDX88:DDX90 CUB88:CUB90 CKF88:CKF90 CAJ88:CAJ90 BQN88:BQN90 BGR88:BGR90 AWV88:AWV90 AMZ88:AMZ90 ADD88:ADD90 TH88:TH90 JL88:JL90 P88:P90 WVW983056:WVW983130 WMA983056:WMA983130 WCE983056:WCE983130 VSI983056:VSI983130 VIM983056:VIM983130 UYQ983056:UYQ983130 UOU983056:UOU983130 UEY983056:UEY983130 TVC983056:TVC983130 TLG983056:TLG983130 TBK983056:TBK983130 SRO983056:SRO983130 SHS983056:SHS983130 RXW983056:RXW983130 ROA983056:ROA983130 REE983056:REE983130 QUI983056:QUI983130 QKM983056:QKM983130 QAQ983056:QAQ983130 PQU983056:PQU983130 PGY983056:PGY983130 OXC983056:OXC983130 ONG983056:ONG983130 ODK983056:ODK983130 NTO983056:NTO983130 NJS983056:NJS983130 MZW983056:MZW983130 MQA983056:MQA983130 MGE983056:MGE983130 LWI983056:LWI983130 LMM983056:LMM983130 LCQ983056:LCQ983130 KSU983056:KSU983130 KIY983056:KIY983130 JZC983056:JZC983130 JPG983056:JPG983130 JFK983056:JFK983130 IVO983056:IVO983130 ILS983056:ILS983130 IBW983056:IBW983130 HSA983056:HSA983130 HIE983056:HIE983130 GYI983056:GYI983130 GOM983056:GOM983130 GEQ983056:GEQ983130 FUU983056:FUU983130 FKY983056:FKY983130 FBC983056:FBC983130 ERG983056:ERG983130 EHK983056:EHK983130 DXO983056:DXO983130 DNS983056:DNS983130 DDW983056:DDW983130 CUA983056:CUA983130 CKE983056:CKE983130 CAI983056:CAI983130 BQM983056:BQM983130 BGQ983056:BGQ983130 AWU983056:AWU983130 AMY983056:AMY983130 ADC983056:ADC983130 TG983056:TG983130 JK983056:JK983130 O983056:O983130 WVW917520:WVW917594 WMA917520:WMA917594 WCE917520:WCE917594 VSI917520:VSI917594 VIM917520:VIM917594 UYQ917520:UYQ917594 UOU917520:UOU917594 UEY917520:UEY917594 TVC917520:TVC917594 TLG917520:TLG917594 TBK917520:TBK917594 SRO917520:SRO917594 SHS917520:SHS917594 RXW917520:RXW917594 ROA917520:ROA917594 REE917520:REE917594 QUI917520:QUI917594 QKM917520:QKM917594 QAQ917520:QAQ917594 PQU917520:PQU917594 PGY917520:PGY917594 OXC917520:OXC917594 ONG917520:ONG917594 ODK917520:ODK917594 NTO917520:NTO917594 NJS917520:NJS917594 MZW917520:MZW917594 MQA917520:MQA917594 MGE917520:MGE917594 LWI917520:LWI917594 LMM917520:LMM917594 LCQ917520:LCQ917594 KSU917520:KSU917594 KIY917520:KIY917594 JZC917520:JZC917594 JPG917520:JPG917594 JFK917520:JFK917594 IVO917520:IVO917594 ILS917520:ILS917594 IBW917520:IBW917594 HSA917520:HSA917594 HIE917520:HIE917594 GYI917520:GYI917594 GOM917520:GOM917594 GEQ917520:GEQ917594 FUU917520:FUU917594 FKY917520:FKY917594 FBC917520:FBC917594 ERG917520:ERG917594 EHK917520:EHK917594 DXO917520:DXO917594 DNS917520:DNS917594 DDW917520:DDW917594 CUA917520:CUA917594 CKE917520:CKE917594 CAI917520:CAI917594 BQM917520:BQM917594 BGQ917520:BGQ917594 AWU917520:AWU917594 AMY917520:AMY917594 ADC917520:ADC917594 TG917520:TG917594 JK917520:JK917594 O917520:O917594 WVW851984:WVW852058 WMA851984:WMA852058 WCE851984:WCE852058 VSI851984:VSI852058 VIM851984:VIM852058 UYQ851984:UYQ852058 UOU851984:UOU852058 UEY851984:UEY852058 TVC851984:TVC852058 TLG851984:TLG852058 TBK851984:TBK852058 SRO851984:SRO852058 SHS851984:SHS852058 RXW851984:RXW852058 ROA851984:ROA852058 REE851984:REE852058 QUI851984:QUI852058 QKM851984:QKM852058 QAQ851984:QAQ852058 PQU851984:PQU852058 PGY851984:PGY852058 OXC851984:OXC852058 ONG851984:ONG852058 ODK851984:ODK852058 NTO851984:NTO852058 NJS851984:NJS852058 MZW851984:MZW852058 MQA851984:MQA852058 MGE851984:MGE852058 LWI851984:LWI852058 LMM851984:LMM852058 LCQ851984:LCQ852058 KSU851984:KSU852058 KIY851984:KIY852058 JZC851984:JZC852058 JPG851984:JPG852058 JFK851984:JFK852058 IVO851984:IVO852058 ILS851984:ILS852058 IBW851984:IBW852058 HSA851984:HSA852058 HIE851984:HIE852058 GYI851984:GYI852058 GOM851984:GOM852058 GEQ851984:GEQ852058 FUU851984:FUU852058 FKY851984:FKY852058 FBC851984:FBC852058 ERG851984:ERG852058 EHK851984:EHK852058 DXO851984:DXO852058 DNS851984:DNS852058 DDW851984:DDW852058 CUA851984:CUA852058 CKE851984:CKE852058 CAI851984:CAI852058 BQM851984:BQM852058 BGQ851984:BGQ852058 AWU851984:AWU852058 AMY851984:AMY852058 ADC851984:ADC852058 TG851984:TG852058 JK851984:JK852058 O851984:O852058 WVW786448:WVW786522 WMA786448:WMA786522 WCE786448:WCE786522 VSI786448:VSI786522 VIM786448:VIM786522 UYQ786448:UYQ786522 UOU786448:UOU786522 UEY786448:UEY786522 TVC786448:TVC786522 TLG786448:TLG786522 TBK786448:TBK786522 SRO786448:SRO786522 SHS786448:SHS786522 RXW786448:RXW786522 ROA786448:ROA786522 REE786448:REE786522 QUI786448:QUI786522 QKM786448:QKM786522 QAQ786448:QAQ786522 PQU786448:PQU786522 PGY786448:PGY786522 OXC786448:OXC786522 ONG786448:ONG786522 ODK786448:ODK786522 NTO786448:NTO786522 NJS786448:NJS786522 MZW786448:MZW786522 MQA786448:MQA786522 MGE786448:MGE786522 LWI786448:LWI786522 LMM786448:LMM786522 LCQ786448:LCQ786522 KSU786448:KSU786522 KIY786448:KIY786522 JZC786448:JZC786522 JPG786448:JPG786522 JFK786448:JFK786522 IVO786448:IVO786522 ILS786448:ILS786522 IBW786448:IBW786522 HSA786448:HSA786522 HIE786448:HIE786522 GYI786448:GYI786522 GOM786448:GOM786522 GEQ786448:GEQ786522 FUU786448:FUU786522 FKY786448:FKY786522 FBC786448:FBC786522 ERG786448:ERG786522 EHK786448:EHK786522 DXO786448:DXO786522 DNS786448:DNS786522 DDW786448:DDW786522 CUA786448:CUA786522 CKE786448:CKE786522 CAI786448:CAI786522 BQM786448:BQM786522 BGQ786448:BGQ786522 AWU786448:AWU786522 AMY786448:AMY786522 ADC786448:ADC786522 TG786448:TG786522 JK786448:JK786522 O786448:O786522 WVW720912:WVW720986 WMA720912:WMA720986 WCE720912:WCE720986 VSI720912:VSI720986 VIM720912:VIM720986 UYQ720912:UYQ720986 UOU720912:UOU720986 UEY720912:UEY720986 TVC720912:TVC720986 TLG720912:TLG720986 TBK720912:TBK720986 SRO720912:SRO720986 SHS720912:SHS720986 RXW720912:RXW720986 ROA720912:ROA720986 REE720912:REE720986 QUI720912:QUI720986 QKM720912:QKM720986 QAQ720912:QAQ720986 PQU720912:PQU720986 PGY720912:PGY720986 OXC720912:OXC720986 ONG720912:ONG720986 ODK720912:ODK720986 NTO720912:NTO720986 NJS720912:NJS720986 MZW720912:MZW720986 MQA720912:MQA720986 MGE720912:MGE720986 LWI720912:LWI720986 LMM720912:LMM720986 LCQ720912:LCQ720986 KSU720912:KSU720986 KIY720912:KIY720986 JZC720912:JZC720986 JPG720912:JPG720986 JFK720912:JFK720986 IVO720912:IVO720986 ILS720912:ILS720986 IBW720912:IBW720986 HSA720912:HSA720986 HIE720912:HIE720986 GYI720912:GYI720986 GOM720912:GOM720986 GEQ720912:GEQ720986 FUU720912:FUU720986 FKY720912:FKY720986 FBC720912:FBC720986 ERG720912:ERG720986 EHK720912:EHK720986 DXO720912:DXO720986 DNS720912:DNS720986 DDW720912:DDW720986 CUA720912:CUA720986 CKE720912:CKE720986 CAI720912:CAI720986 BQM720912:BQM720986 BGQ720912:BGQ720986 AWU720912:AWU720986 AMY720912:AMY720986 ADC720912:ADC720986 TG720912:TG720986 JK720912:JK720986 O720912:O720986 WVW655376:WVW655450 WMA655376:WMA655450 WCE655376:WCE655450 VSI655376:VSI655450 VIM655376:VIM655450 UYQ655376:UYQ655450 UOU655376:UOU655450 UEY655376:UEY655450 TVC655376:TVC655450 TLG655376:TLG655450 TBK655376:TBK655450 SRO655376:SRO655450 SHS655376:SHS655450 RXW655376:RXW655450 ROA655376:ROA655450 REE655376:REE655450 QUI655376:QUI655450 QKM655376:QKM655450 QAQ655376:QAQ655450 PQU655376:PQU655450 PGY655376:PGY655450 OXC655376:OXC655450 ONG655376:ONG655450 ODK655376:ODK655450 NTO655376:NTO655450 NJS655376:NJS655450 MZW655376:MZW655450 MQA655376:MQA655450 MGE655376:MGE655450 LWI655376:LWI655450 LMM655376:LMM655450 LCQ655376:LCQ655450 KSU655376:KSU655450 KIY655376:KIY655450 JZC655376:JZC655450 JPG655376:JPG655450 JFK655376:JFK655450 IVO655376:IVO655450 ILS655376:ILS655450 IBW655376:IBW655450 HSA655376:HSA655450 HIE655376:HIE655450 GYI655376:GYI655450 GOM655376:GOM655450 GEQ655376:GEQ655450 FUU655376:FUU655450 FKY655376:FKY655450 FBC655376:FBC655450 ERG655376:ERG655450 EHK655376:EHK655450 DXO655376:DXO655450 DNS655376:DNS655450 DDW655376:DDW655450 CUA655376:CUA655450 CKE655376:CKE655450 CAI655376:CAI655450 BQM655376:BQM655450 BGQ655376:BGQ655450 AWU655376:AWU655450 AMY655376:AMY655450 ADC655376:ADC655450 TG655376:TG655450 JK655376:JK655450 O655376:O655450 WVW589840:WVW589914 WMA589840:WMA589914 WCE589840:WCE589914 VSI589840:VSI589914 VIM589840:VIM589914 UYQ589840:UYQ589914 UOU589840:UOU589914 UEY589840:UEY589914 TVC589840:TVC589914 TLG589840:TLG589914 TBK589840:TBK589914 SRO589840:SRO589914 SHS589840:SHS589914 RXW589840:RXW589914 ROA589840:ROA589914 REE589840:REE589914 QUI589840:QUI589914 QKM589840:QKM589914 QAQ589840:QAQ589914 PQU589840:PQU589914 PGY589840:PGY589914 OXC589840:OXC589914 ONG589840:ONG589914 ODK589840:ODK589914 NTO589840:NTO589914 NJS589840:NJS589914 MZW589840:MZW589914 MQA589840:MQA589914 MGE589840:MGE589914 LWI589840:LWI589914 LMM589840:LMM589914 LCQ589840:LCQ589914 KSU589840:KSU589914 KIY589840:KIY589914 JZC589840:JZC589914 JPG589840:JPG589914 JFK589840:JFK589914 IVO589840:IVO589914 ILS589840:ILS589914 IBW589840:IBW589914 HSA589840:HSA589914 HIE589840:HIE589914 GYI589840:GYI589914 GOM589840:GOM589914 GEQ589840:GEQ589914 FUU589840:FUU589914 FKY589840:FKY589914 FBC589840:FBC589914 ERG589840:ERG589914 EHK589840:EHK589914 DXO589840:DXO589914 DNS589840:DNS589914 DDW589840:DDW589914 CUA589840:CUA589914 CKE589840:CKE589914 CAI589840:CAI589914 BQM589840:BQM589914 BGQ589840:BGQ589914 AWU589840:AWU589914 AMY589840:AMY589914 ADC589840:ADC589914 TG589840:TG589914 JK589840:JK589914 O589840:O589914 WVW524304:WVW524378 WMA524304:WMA524378 WCE524304:WCE524378 VSI524304:VSI524378 VIM524304:VIM524378 UYQ524304:UYQ524378 UOU524304:UOU524378 UEY524304:UEY524378 TVC524304:TVC524378 TLG524304:TLG524378 TBK524304:TBK524378 SRO524304:SRO524378 SHS524304:SHS524378 RXW524304:RXW524378 ROA524304:ROA524378 REE524304:REE524378 QUI524304:QUI524378 QKM524304:QKM524378 QAQ524304:QAQ524378 PQU524304:PQU524378 PGY524304:PGY524378 OXC524304:OXC524378 ONG524304:ONG524378 ODK524304:ODK524378 NTO524304:NTO524378 NJS524304:NJS524378 MZW524304:MZW524378 MQA524304:MQA524378 MGE524304:MGE524378 LWI524304:LWI524378 LMM524304:LMM524378 LCQ524304:LCQ524378 KSU524304:KSU524378 KIY524304:KIY524378 JZC524304:JZC524378 JPG524304:JPG524378 JFK524304:JFK524378 IVO524304:IVO524378 ILS524304:ILS524378 IBW524304:IBW524378 HSA524304:HSA524378 HIE524304:HIE524378 GYI524304:GYI524378 GOM524304:GOM524378 GEQ524304:GEQ524378 FUU524304:FUU524378 FKY524304:FKY524378 FBC524304:FBC524378 ERG524304:ERG524378 EHK524304:EHK524378 DXO524304:DXO524378 DNS524304:DNS524378 DDW524304:DDW524378 CUA524304:CUA524378 CKE524304:CKE524378 CAI524304:CAI524378 BQM524304:BQM524378 BGQ524304:BGQ524378 AWU524304:AWU524378 AMY524304:AMY524378 ADC524304:ADC524378 TG524304:TG524378 JK524304:JK524378 O524304:O524378 WVW458768:WVW458842 WMA458768:WMA458842 WCE458768:WCE458842 VSI458768:VSI458842 VIM458768:VIM458842 UYQ458768:UYQ458842 UOU458768:UOU458842 UEY458768:UEY458842 TVC458768:TVC458842 TLG458768:TLG458842 TBK458768:TBK458842 SRO458768:SRO458842 SHS458768:SHS458842 RXW458768:RXW458842 ROA458768:ROA458842 REE458768:REE458842 QUI458768:QUI458842 QKM458768:QKM458842 QAQ458768:QAQ458842 PQU458768:PQU458842 PGY458768:PGY458842 OXC458768:OXC458842 ONG458768:ONG458842 ODK458768:ODK458842 NTO458768:NTO458842 NJS458768:NJS458842 MZW458768:MZW458842 MQA458768:MQA458842 MGE458768:MGE458842 LWI458768:LWI458842 LMM458768:LMM458842 LCQ458768:LCQ458842 KSU458768:KSU458842 KIY458768:KIY458842 JZC458768:JZC458842 JPG458768:JPG458842 JFK458768:JFK458842 IVO458768:IVO458842 ILS458768:ILS458842 IBW458768:IBW458842 HSA458768:HSA458842 HIE458768:HIE458842 GYI458768:GYI458842 GOM458768:GOM458842 GEQ458768:GEQ458842 FUU458768:FUU458842 FKY458768:FKY458842 FBC458768:FBC458842 ERG458768:ERG458842 EHK458768:EHK458842 DXO458768:DXO458842 DNS458768:DNS458842 DDW458768:DDW458842 CUA458768:CUA458842 CKE458768:CKE458842 CAI458768:CAI458842 BQM458768:BQM458842 BGQ458768:BGQ458842 AWU458768:AWU458842 AMY458768:AMY458842 ADC458768:ADC458842 TG458768:TG458842 JK458768:JK458842 O458768:O458842 WVW393232:WVW393306 WMA393232:WMA393306 WCE393232:WCE393306 VSI393232:VSI393306 VIM393232:VIM393306 UYQ393232:UYQ393306 UOU393232:UOU393306 UEY393232:UEY393306 TVC393232:TVC393306 TLG393232:TLG393306 TBK393232:TBK393306 SRO393232:SRO393306 SHS393232:SHS393306 RXW393232:RXW393306 ROA393232:ROA393306 REE393232:REE393306 QUI393232:QUI393306 QKM393232:QKM393306 QAQ393232:QAQ393306 PQU393232:PQU393306 PGY393232:PGY393306 OXC393232:OXC393306 ONG393232:ONG393306 ODK393232:ODK393306 NTO393232:NTO393306 NJS393232:NJS393306 MZW393232:MZW393306 MQA393232:MQA393306 MGE393232:MGE393306 LWI393232:LWI393306 LMM393232:LMM393306 LCQ393232:LCQ393306 KSU393232:KSU393306 KIY393232:KIY393306 JZC393232:JZC393306 JPG393232:JPG393306 JFK393232:JFK393306 IVO393232:IVO393306 ILS393232:ILS393306 IBW393232:IBW393306 HSA393232:HSA393306 HIE393232:HIE393306 GYI393232:GYI393306 GOM393232:GOM393306 GEQ393232:GEQ393306 FUU393232:FUU393306 FKY393232:FKY393306 FBC393232:FBC393306 ERG393232:ERG393306 EHK393232:EHK393306 DXO393232:DXO393306 DNS393232:DNS393306 DDW393232:DDW393306 CUA393232:CUA393306 CKE393232:CKE393306 CAI393232:CAI393306 BQM393232:BQM393306 BGQ393232:BGQ393306 AWU393232:AWU393306 AMY393232:AMY393306 ADC393232:ADC393306 TG393232:TG393306 JK393232:JK393306 O393232:O393306 WVW327696:WVW327770 WMA327696:WMA327770 WCE327696:WCE327770 VSI327696:VSI327770 VIM327696:VIM327770 UYQ327696:UYQ327770 UOU327696:UOU327770 UEY327696:UEY327770 TVC327696:TVC327770 TLG327696:TLG327770 TBK327696:TBK327770 SRO327696:SRO327770 SHS327696:SHS327770 RXW327696:RXW327770 ROA327696:ROA327770 REE327696:REE327770 QUI327696:QUI327770 QKM327696:QKM327770 QAQ327696:QAQ327770 PQU327696:PQU327770 PGY327696:PGY327770 OXC327696:OXC327770 ONG327696:ONG327770 ODK327696:ODK327770 NTO327696:NTO327770 NJS327696:NJS327770 MZW327696:MZW327770 MQA327696:MQA327770 MGE327696:MGE327770 LWI327696:LWI327770 LMM327696:LMM327770 LCQ327696:LCQ327770 KSU327696:KSU327770 KIY327696:KIY327770 JZC327696:JZC327770 JPG327696:JPG327770 JFK327696:JFK327770 IVO327696:IVO327770 ILS327696:ILS327770 IBW327696:IBW327770 HSA327696:HSA327770 HIE327696:HIE327770 GYI327696:GYI327770 GOM327696:GOM327770 GEQ327696:GEQ327770 FUU327696:FUU327770 FKY327696:FKY327770 FBC327696:FBC327770 ERG327696:ERG327770 EHK327696:EHK327770 DXO327696:DXO327770 DNS327696:DNS327770 DDW327696:DDW327770 CUA327696:CUA327770 CKE327696:CKE327770 CAI327696:CAI327770 BQM327696:BQM327770 BGQ327696:BGQ327770 AWU327696:AWU327770 AMY327696:AMY327770 ADC327696:ADC327770 TG327696:TG327770 JK327696:JK327770 O327696:O327770 WVW262160:WVW262234 WMA262160:WMA262234 WCE262160:WCE262234 VSI262160:VSI262234 VIM262160:VIM262234 UYQ262160:UYQ262234 UOU262160:UOU262234 UEY262160:UEY262234 TVC262160:TVC262234 TLG262160:TLG262234 TBK262160:TBK262234 SRO262160:SRO262234 SHS262160:SHS262234 RXW262160:RXW262234 ROA262160:ROA262234 REE262160:REE262234 QUI262160:QUI262234 QKM262160:QKM262234 QAQ262160:QAQ262234 PQU262160:PQU262234 PGY262160:PGY262234 OXC262160:OXC262234 ONG262160:ONG262234 ODK262160:ODK262234 NTO262160:NTO262234 NJS262160:NJS262234 MZW262160:MZW262234 MQA262160:MQA262234 MGE262160:MGE262234 LWI262160:LWI262234 LMM262160:LMM262234 LCQ262160:LCQ262234 KSU262160:KSU262234 KIY262160:KIY262234 JZC262160:JZC262234 JPG262160:JPG262234 JFK262160:JFK262234 IVO262160:IVO262234 ILS262160:ILS262234 IBW262160:IBW262234 HSA262160:HSA262234 HIE262160:HIE262234 GYI262160:GYI262234 GOM262160:GOM262234 GEQ262160:GEQ262234 FUU262160:FUU262234 FKY262160:FKY262234 FBC262160:FBC262234 ERG262160:ERG262234 EHK262160:EHK262234 DXO262160:DXO262234 DNS262160:DNS262234 DDW262160:DDW262234 CUA262160:CUA262234 CKE262160:CKE262234 CAI262160:CAI262234 BQM262160:BQM262234 BGQ262160:BGQ262234 AWU262160:AWU262234 AMY262160:AMY262234 ADC262160:ADC262234 TG262160:TG262234 JK262160:JK262234 O262160:O262234 WVW196624:WVW196698 WMA196624:WMA196698 WCE196624:WCE196698 VSI196624:VSI196698 VIM196624:VIM196698 UYQ196624:UYQ196698 UOU196624:UOU196698 UEY196624:UEY196698 TVC196624:TVC196698 TLG196624:TLG196698 TBK196624:TBK196698 SRO196624:SRO196698 SHS196624:SHS196698 RXW196624:RXW196698 ROA196624:ROA196698 REE196624:REE196698 QUI196624:QUI196698 QKM196624:QKM196698 QAQ196624:QAQ196698 PQU196624:PQU196698 PGY196624:PGY196698 OXC196624:OXC196698 ONG196624:ONG196698 ODK196624:ODK196698 NTO196624:NTO196698 NJS196624:NJS196698 MZW196624:MZW196698 MQA196624:MQA196698 MGE196624:MGE196698 LWI196624:LWI196698 LMM196624:LMM196698 LCQ196624:LCQ196698 KSU196624:KSU196698 KIY196624:KIY196698 JZC196624:JZC196698 JPG196624:JPG196698 JFK196624:JFK196698 IVO196624:IVO196698 ILS196624:ILS196698 IBW196624:IBW196698 HSA196624:HSA196698 HIE196624:HIE196698 GYI196624:GYI196698 GOM196624:GOM196698 GEQ196624:GEQ196698 FUU196624:FUU196698 FKY196624:FKY196698 FBC196624:FBC196698 ERG196624:ERG196698 EHK196624:EHK196698 DXO196624:DXO196698 DNS196624:DNS196698 DDW196624:DDW196698 CUA196624:CUA196698 CKE196624:CKE196698 CAI196624:CAI196698 BQM196624:BQM196698 BGQ196624:BGQ196698 AWU196624:AWU196698 AMY196624:AMY196698 ADC196624:ADC196698 TG196624:TG196698 JK196624:JK196698 O196624:O196698 WVW131088:WVW131162 WMA131088:WMA131162 WCE131088:WCE131162 VSI131088:VSI131162 VIM131088:VIM131162 UYQ131088:UYQ131162 UOU131088:UOU131162 UEY131088:UEY131162 TVC131088:TVC131162 TLG131088:TLG131162 TBK131088:TBK131162 SRO131088:SRO131162 SHS131088:SHS131162 RXW131088:RXW131162 ROA131088:ROA131162 REE131088:REE131162 QUI131088:QUI131162 QKM131088:QKM131162 QAQ131088:QAQ131162 PQU131088:PQU131162 PGY131088:PGY131162 OXC131088:OXC131162 ONG131088:ONG131162 ODK131088:ODK131162 NTO131088:NTO131162 NJS131088:NJS131162 MZW131088:MZW131162 MQA131088:MQA131162 MGE131088:MGE131162 LWI131088:LWI131162 LMM131088:LMM131162 LCQ131088:LCQ131162 KSU131088:KSU131162 KIY131088:KIY131162 JZC131088:JZC131162 JPG131088:JPG131162 JFK131088:JFK131162 IVO131088:IVO131162 ILS131088:ILS131162 IBW131088:IBW131162 HSA131088:HSA131162 HIE131088:HIE131162 GYI131088:GYI131162 GOM131088:GOM131162 GEQ131088:GEQ131162 FUU131088:FUU131162 FKY131088:FKY131162 FBC131088:FBC131162 ERG131088:ERG131162 EHK131088:EHK131162 DXO131088:DXO131162 DNS131088:DNS131162 DDW131088:DDW131162 CUA131088:CUA131162 CKE131088:CKE131162 CAI131088:CAI131162 BQM131088:BQM131162 BGQ131088:BGQ131162 AWU131088:AWU131162 AMY131088:AMY131162 ADC131088:ADC131162 TG131088:TG131162 JK131088:JK131162 O131088:O131162 WVW65552:WVW65626 WMA65552:WMA65626 WCE65552:WCE65626 VSI65552:VSI65626 VIM65552:VIM65626 UYQ65552:UYQ65626 UOU65552:UOU65626 UEY65552:UEY65626 TVC65552:TVC65626 TLG65552:TLG65626 TBK65552:TBK65626 SRO65552:SRO65626 SHS65552:SHS65626 RXW65552:RXW65626 ROA65552:ROA65626 REE65552:REE65626 QUI65552:QUI65626 QKM65552:QKM65626 QAQ65552:QAQ65626 PQU65552:PQU65626 PGY65552:PGY65626 OXC65552:OXC65626 ONG65552:ONG65626 ODK65552:ODK65626 NTO65552:NTO65626 NJS65552:NJS65626 MZW65552:MZW65626 MQA65552:MQA65626 MGE65552:MGE65626 LWI65552:LWI65626 LMM65552:LMM65626 LCQ65552:LCQ65626 KSU65552:KSU65626 KIY65552:KIY65626 JZC65552:JZC65626 JPG65552:JPG65626 JFK65552:JFK65626 IVO65552:IVO65626 ILS65552:ILS65626 IBW65552:IBW65626 HSA65552:HSA65626 HIE65552:HIE65626 GYI65552:GYI65626 GOM65552:GOM65626 GEQ65552:GEQ65626 FUU65552:FUU65626 FKY65552:FKY65626 FBC65552:FBC65626 ERG65552:ERG65626 EHK65552:EHK65626 DXO65552:DXO65626 DNS65552:DNS65626 DDW65552:DDW65626 CUA65552:CUA65626 CKE65552:CKE65626 CAI65552:CAI65626 BQM65552:BQM65626 BGQ65552:BGQ65626 AWU65552:AWU65626 AMY65552:AMY65626 ADC65552:ADC65626 TG65552:TG65626 JK65552:JK65626 O65552:O65626 WVW15:WVW90 WMA15:WMA90 WCE15:WCE90 VSI15:VSI90 VIM15:VIM90 UYQ15:UYQ90 UOU15:UOU90 UEY15:UEY90 TVC15:TVC90 TLG15:TLG90 TBK15:TBK90 SRO15:SRO90 SHS15:SHS90 RXW15:RXW90 ROA15:ROA90 REE15:REE90 QUI15:QUI90 QKM15:QKM90 QAQ15:QAQ90 PQU15:PQU90 PGY15:PGY90 OXC15:OXC90 ONG15:ONG90 ODK15:ODK90 NTO15:NTO90 NJS15:NJS90 MZW15:MZW90 MQA15:MQA90 MGE15:MGE90 LWI15:LWI90 LMM15:LMM90 LCQ15:LCQ90 KSU15:KSU90 KIY15:KIY90 JZC15:JZC90 JPG15:JPG90 JFK15:JFK90 IVO15:IVO90 ILS15:ILS90 IBW15:IBW90 HSA15:HSA90 HIE15:HIE90 GYI15:GYI90 GOM15:GOM90 GEQ15:GEQ90 FUU15:FUU90 FKY15:FKY90 FBC15:FBC90 ERG15:ERG90 EHK15:EHK90 DXO15:DXO90 DNS15:DNS90 DDW15:DDW90 CUA15:CUA90 CKE15:CKE90 CAI15:CAI90 BQM15:BQM90 BGQ15:BGQ90 AWU15:AWU90 AMY15:AMY90 ADC15:ADC90 TG15:TG90 O15:O90">
      <formula1>$A$100:$A$106</formula1>
    </dataValidation>
    <dataValidation type="list" allowBlank="1" showInputMessage="1" showErrorMessage="1" sqref="JL15:JL87 WVX983056:WVX983127 WMB983056:WMB983127 WCF983056:WCF983127 VSJ983056:VSJ983127 VIN983056:VIN983127 UYR983056:UYR983127 UOV983056:UOV983127 UEZ983056:UEZ983127 TVD983056:TVD983127 TLH983056:TLH983127 TBL983056:TBL983127 SRP983056:SRP983127 SHT983056:SHT983127 RXX983056:RXX983127 ROB983056:ROB983127 REF983056:REF983127 QUJ983056:QUJ983127 QKN983056:QKN983127 QAR983056:QAR983127 PQV983056:PQV983127 PGZ983056:PGZ983127 OXD983056:OXD983127 ONH983056:ONH983127 ODL983056:ODL983127 NTP983056:NTP983127 NJT983056:NJT983127 MZX983056:MZX983127 MQB983056:MQB983127 MGF983056:MGF983127 LWJ983056:LWJ983127 LMN983056:LMN983127 LCR983056:LCR983127 KSV983056:KSV983127 KIZ983056:KIZ983127 JZD983056:JZD983127 JPH983056:JPH983127 JFL983056:JFL983127 IVP983056:IVP983127 ILT983056:ILT983127 IBX983056:IBX983127 HSB983056:HSB983127 HIF983056:HIF983127 GYJ983056:GYJ983127 GON983056:GON983127 GER983056:GER983127 FUV983056:FUV983127 FKZ983056:FKZ983127 FBD983056:FBD983127 ERH983056:ERH983127 EHL983056:EHL983127 DXP983056:DXP983127 DNT983056:DNT983127 DDX983056:DDX983127 CUB983056:CUB983127 CKF983056:CKF983127 CAJ983056:CAJ983127 BQN983056:BQN983127 BGR983056:BGR983127 AWV983056:AWV983127 AMZ983056:AMZ983127 ADD983056:ADD983127 TH983056:TH983127 JL983056:JL983127 P983056:P983127 WVX917520:WVX917591 WMB917520:WMB917591 WCF917520:WCF917591 VSJ917520:VSJ917591 VIN917520:VIN917591 UYR917520:UYR917591 UOV917520:UOV917591 UEZ917520:UEZ917591 TVD917520:TVD917591 TLH917520:TLH917591 TBL917520:TBL917591 SRP917520:SRP917591 SHT917520:SHT917591 RXX917520:RXX917591 ROB917520:ROB917591 REF917520:REF917591 QUJ917520:QUJ917591 QKN917520:QKN917591 QAR917520:QAR917591 PQV917520:PQV917591 PGZ917520:PGZ917591 OXD917520:OXD917591 ONH917520:ONH917591 ODL917520:ODL917591 NTP917520:NTP917591 NJT917520:NJT917591 MZX917520:MZX917591 MQB917520:MQB917591 MGF917520:MGF917591 LWJ917520:LWJ917591 LMN917520:LMN917591 LCR917520:LCR917591 KSV917520:KSV917591 KIZ917520:KIZ917591 JZD917520:JZD917591 JPH917520:JPH917591 JFL917520:JFL917591 IVP917520:IVP917591 ILT917520:ILT917591 IBX917520:IBX917591 HSB917520:HSB917591 HIF917520:HIF917591 GYJ917520:GYJ917591 GON917520:GON917591 GER917520:GER917591 FUV917520:FUV917591 FKZ917520:FKZ917591 FBD917520:FBD917591 ERH917520:ERH917591 EHL917520:EHL917591 DXP917520:DXP917591 DNT917520:DNT917591 DDX917520:DDX917591 CUB917520:CUB917591 CKF917520:CKF917591 CAJ917520:CAJ917591 BQN917520:BQN917591 BGR917520:BGR917591 AWV917520:AWV917591 AMZ917520:AMZ917591 ADD917520:ADD917591 TH917520:TH917591 JL917520:JL917591 P917520:P917591 WVX851984:WVX852055 WMB851984:WMB852055 WCF851984:WCF852055 VSJ851984:VSJ852055 VIN851984:VIN852055 UYR851984:UYR852055 UOV851984:UOV852055 UEZ851984:UEZ852055 TVD851984:TVD852055 TLH851984:TLH852055 TBL851984:TBL852055 SRP851984:SRP852055 SHT851984:SHT852055 RXX851984:RXX852055 ROB851984:ROB852055 REF851984:REF852055 QUJ851984:QUJ852055 QKN851984:QKN852055 QAR851984:QAR852055 PQV851984:PQV852055 PGZ851984:PGZ852055 OXD851984:OXD852055 ONH851984:ONH852055 ODL851984:ODL852055 NTP851984:NTP852055 NJT851984:NJT852055 MZX851984:MZX852055 MQB851984:MQB852055 MGF851984:MGF852055 LWJ851984:LWJ852055 LMN851984:LMN852055 LCR851984:LCR852055 KSV851984:KSV852055 KIZ851984:KIZ852055 JZD851984:JZD852055 JPH851984:JPH852055 JFL851984:JFL852055 IVP851984:IVP852055 ILT851984:ILT852055 IBX851984:IBX852055 HSB851984:HSB852055 HIF851984:HIF852055 GYJ851984:GYJ852055 GON851984:GON852055 GER851984:GER852055 FUV851984:FUV852055 FKZ851984:FKZ852055 FBD851984:FBD852055 ERH851984:ERH852055 EHL851984:EHL852055 DXP851984:DXP852055 DNT851984:DNT852055 DDX851984:DDX852055 CUB851984:CUB852055 CKF851984:CKF852055 CAJ851984:CAJ852055 BQN851984:BQN852055 BGR851984:BGR852055 AWV851984:AWV852055 AMZ851984:AMZ852055 ADD851984:ADD852055 TH851984:TH852055 JL851984:JL852055 P851984:P852055 WVX786448:WVX786519 WMB786448:WMB786519 WCF786448:WCF786519 VSJ786448:VSJ786519 VIN786448:VIN786519 UYR786448:UYR786519 UOV786448:UOV786519 UEZ786448:UEZ786519 TVD786448:TVD786519 TLH786448:TLH786519 TBL786448:TBL786519 SRP786448:SRP786519 SHT786448:SHT786519 RXX786448:RXX786519 ROB786448:ROB786519 REF786448:REF786519 QUJ786448:QUJ786519 QKN786448:QKN786519 QAR786448:QAR786519 PQV786448:PQV786519 PGZ786448:PGZ786519 OXD786448:OXD786519 ONH786448:ONH786519 ODL786448:ODL786519 NTP786448:NTP786519 NJT786448:NJT786519 MZX786448:MZX786519 MQB786448:MQB786519 MGF786448:MGF786519 LWJ786448:LWJ786519 LMN786448:LMN786519 LCR786448:LCR786519 KSV786448:KSV786519 KIZ786448:KIZ786519 JZD786448:JZD786519 JPH786448:JPH786519 JFL786448:JFL786519 IVP786448:IVP786519 ILT786448:ILT786519 IBX786448:IBX786519 HSB786448:HSB786519 HIF786448:HIF786519 GYJ786448:GYJ786519 GON786448:GON786519 GER786448:GER786519 FUV786448:FUV786519 FKZ786448:FKZ786519 FBD786448:FBD786519 ERH786448:ERH786519 EHL786448:EHL786519 DXP786448:DXP786519 DNT786448:DNT786519 DDX786448:DDX786519 CUB786448:CUB786519 CKF786448:CKF786519 CAJ786448:CAJ786519 BQN786448:BQN786519 BGR786448:BGR786519 AWV786448:AWV786519 AMZ786448:AMZ786519 ADD786448:ADD786519 TH786448:TH786519 JL786448:JL786519 P786448:P786519 WVX720912:WVX720983 WMB720912:WMB720983 WCF720912:WCF720983 VSJ720912:VSJ720983 VIN720912:VIN720983 UYR720912:UYR720983 UOV720912:UOV720983 UEZ720912:UEZ720983 TVD720912:TVD720983 TLH720912:TLH720983 TBL720912:TBL720983 SRP720912:SRP720983 SHT720912:SHT720983 RXX720912:RXX720983 ROB720912:ROB720983 REF720912:REF720983 QUJ720912:QUJ720983 QKN720912:QKN720983 QAR720912:QAR720983 PQV720912:PQV720983 PGZ720912:PGZ720983 OXD720912:OXD720983 ONH720912:ONH720983 ODL720912:ODL720983 NTP720912:NTP720983 NJT720912:NJT720983 MZX720912:MZX720983 MQB720912:MQB720983 MGF720912:MGF720983 LWJ720912:LWJ720983 LMN720912:LMN720983 LCR720912:LCR720983 KSV720912:KSV720983 KIZ720912:KIZ720983 JZD720912:JZD720983 JPH720912:JPH720983 JFL720912:JFL720983 IVP720912:IVP720983 ILT720912:ILT720983 IBX720912:IBX720983 HSB720912:HSB720983 HIF720912:HIF720983 GYJ720912:GYJ720983 GON720912:GON720983 GER720912:GER720983 FUV720912:FUV720983 FKZ720912:FKZ720983 FBD720912:FBD720983 ERH720912:ERH720983 EHL720912:EHL720983 DXP720912:DXP720983 DNT720912:DNT720983 DDX720912:DDX720983 CUB720912:CUB720983 CKF720912:CKF720983 CAJ720912:CAJ720983 BQN720912:BQN720983 BGR720912:BGR720983 AWV720912:AWV720983 AMZ720912:AMZ720983 ADD720912:ADD720983 TH720912:TH720983 JL720912:JL720983 P720912:P720983 WVX655376:WVX655447 WMB655376:WMB655447 WCF655376:WCF655447 VSJ655376:VSJ655447 VIN655376:VIN655447 UYR655376:UYR655447 UOV655376:UOV655447 UEZ655376:UEZ655447 TVD655376:TVD655447 TLH655376:TLH655447 TBL655376:TBL655447 SRP655376:SRP655447 SHT655376:SHT655447 RXX655376:RXX655447 ROB655376:ROB655447 REF655376:REF655447 QUJ655376:QUJ655447 QKN655376:QKN655447 QAR655376:QAR655447 PQV655376:PQV655447 PGZ655376:PGZ655447 OXD655376:OXD655447 ONH655376:ONH655447 ODL655376:ODL655447 NTP655376:NTP655447 NJT655376:NJT655447 MZX655376:MZX655447 MQB655376:MQB655447 MGF655376:MGF655447 LWJ655376:LWJ655447 LMN655376:LMN655447 LCR655376:LCR655447 KSV655376:KSV655447 KIZ655376:KIZ655447 JZD655376:JZD655447 JPH655376:JPH655447 JFL655376:JFL655447 IVP655376:IVP655447 ILT655376:ILT655447 IBX655376:IBX655447 HSB655376:HSB655447 HIF655376:HIF655447 GYJ655376:GYJ655447 GON655376:GON655447 GER655376:GER655447 FUV655376:FUV655447 FKZ655376:FKZ655447 FBD655376:FBD655447 ERH655376:ERH655447 EHL655376:EHL655447 DXP655376:DXP655447 DNT655376:DNT655447 DDX655376:DDX655447 CUB655376:CUB655447 CKF655376:CKF655447 CAJ655376:CAJ655447 BQN655376:BQN655447 BGR655376:BGR655447 AWV655376:AWV655447 AMZ655376:AMZ655447 ADD655376:ADD655447 TH655376:TH655447 JL655376:JL655447 P655376:P655447 WVX589840:WVX589911 WMB589840:WMB589911 WCF589840:WCF589911 VSJ589840:VSJ589911 VIN589840:VIN589911 UYR589840:UYR589911 UOV589840:UOV589911 UEZ589840:UEZ589911 TVD589840:TVD589911 TLH589840:TLH589911 TBL589840:TBL589911 SRP589840:SRP589911 SHT589840:SHT589911 RXX589840:RXX589911 ROB589840:ROB589911 REF589840:REF589911 QUJ589840:QUJ589911 QKN589840:QKN589911 QAR589840:QAR589911 PQV589840:PQV589911 PGZ589840:PGZ589911 OXD589840:OXD589911 ONH589840:ONH589911 ODL589840:ODL589911 NTP589840:NTP589911 NJT589840:NJT589911 MZX589840:MZX589911 MQB589840:MQB589911 MGF589840:MGF589911 LWJ589840:LWJ589911 LMN589840:LMN589911 LCR589840:LCR589911 KSV589840:KSV589911 KIZ589840:KIZ589911 JZD589840:JZD589911 JPH589840:JPH589911 JFL589840:JFL589911 IVP589840:IVP589911 ILT589840:ILT589911 IBX589840:IBX589911 HSB589840:HSB589911 HIF589840:HIF589911 GYJ589840:GYJ589911 GON589840:GON589911 GER589840:GER589911 FUV589840:FUV589911 FKZ589840:FKZ589911 FBD589840:FBD589911 ERH589840:ERH589911 EHL589840:EHL589911 DXP589840:DXP589911 DNT589840:DNT589911 DDX589840:DDX589911 CUB589840:CUB589911 CKF589840:CKF589911 CAJ589840:CAJ589911 BQN589840:BQN589911 BGR589840:BGR589911 AWV589840:AWV589911 AMZ589840:AMZ589911 ADD589840:ADD589911 TH589840:TH589911 JL589840:JL589911 P589840:P589911 WVX524304:WVX524375 WMB524304:WMB524375 WCF524304:WCF524375 VSJ524304:VSJ524375 VIN524304:VIN524375 UYR524304:UYR524375 UOV524304:UOV524375 UEZ524304:UEZ524375 TVD524304:TVD524375 TLH524304:TLH524375 TBL524304:TBL524375 SRP524304:SRP524375 SHT524304:SHT524375 RXX524304:RXX524375 ROB524304:ROB524375 REF524304:REF524375 QUJ524304:QUJ524375 QKN524304:QKN524375 QAR524304:QAR524375 PQV524304:PQV524375 PGZ524304:PGZ524375 OXD524304:OXD524375 ONH524304:ONH524375 ODL524304:ODL524375 NTP524304:NTP524375 NJT524304:NJT524375 MZX524304:MZX524375 MQB524304:MQB524375 MGF524304:MGF524375 LWJ524304:LWJ524375 LMN524304:LMN524375 LCR524304:LCR524375 KSV524304:KSV524375 KIZ524304:KIZ524375 JZD524304:JZD524375 JPH524304:JPH524375 JFL524304:JFL524375 IVP524304:IVP524375 ILT524304:ILT524375 IBX524304:IBX524375 HSB524304:HSB524375 HIF524304:HIF524375 GYJ524304:GYJ524375 GON524304:GON524375 GER524304:GER524375 FUV524304:FUV524375 FKZ524304:FKZ524375 FBD524304:FBD524375 ERH524304:ERH524375 EHL524304:EHL524375 DXP524304:DXP524375 DNT524304:DNT524375 DDX524304:DDX524375 CUB524304:CUB524375 CKF524304:CKF524375 CAJ524304:CAJ524375 BQN524304:BQN524375 BGR524304:BGR524375 AWV524304:AWV524375 AMZ524304:AMZ524375 ADD524304:ADD524375 TH524304:TH524375 JL524304:JL524375 P524304:P524375 WVX458768:WVX458839 WMB458768:WMB458839 WCF458768:WCF458839 VSJ458768:VSJ458839 VIN458768:VIN458839 UYR458768:UYR458839 UOV458768:UOV458839 UEZ458768:UEZ458839 TVD458768:TVD458839 TLH458768:TLH458839 TBL458768:TBL458839 SRP458768:SRP458839 SHT458768:SHT458839 RXX458768:RXX458839 ROB458768:ROB458839 REF458768:REF458839 QUJ458768:QUJ458839 QKN458768:QKN458839 QAR458768:QAR458839 PQV458768:PQV458839 PGZ458768:PGZ458839 OXD458768:OXD458839 ONH458768:ONH458839 ODL458768:ODL458839 NTP458768:NTP458839 NJT458768:NJT458839 MZX458768:MZX458839 MQB458768:MQB458839 MGF458768:MGF458839 LWJ458768:LWJ458839 LMN458768:LMN458839 LCR458768:LCR458839 KSV458768:KSV458839 KIZ458768:KIZ458839 JZD458768:JZD458839 JPH458768:JPH458839 JFL458768:JFL458839 IVP458768:IVP458839 ILT458768:ILT458839 IBX458768:IBX458839 HSB458768:HSB458839 HIF458768:HIF458839 GYJ458768:GYJ458839 GON458768:GON458839 GER458768:GER458839 FUV458768:FUV458839 FKZ458768:FKZ458839 FBD458768:FBD458839 ERH458768:ERH458839 EHL458768:EHL458839 DXP458768:DXP458839 DNT458768:DNT458839 DDX458768:DDX458839 CUB458768:CUB458839 CKF458768:CKF458839 CAJ458768:CAJ458839 BQN458768:BQN458839 BGR458768:BGR458839 AWV458768:AWV458839 AMZ458768:AMZ458839 ADD458768:ADD458839 TH458768:TH458839 JL458768:JL458839 P458768:P458839 WVX393232:WVX393303 WMB393232:WMB393303 WCF393232:WCF393303 VSJ393232:VSJ393303 VIN393232:VIN393303 UYR393232:UYR393303 UOV393232:UOV393303 UEZ393232:UEZ393303 TVD393232:TVD393303 TLH393232:TLH393303 TBL393232:TBL393303 SRP393232:SRP393303 SHT393232:SHT393303 RXX393232:RXX393303 ROB393232:ROB393303 REF393232:REF393303 QUJ393232:QUJ393303 QKN393232:QKN393303 QAR393232:QAR393303 PQV393232:PQV393303 PGZ393232:PGZ393303 OXD393232:OXD393303 ONH393232:ONH393303 ODL393232:ODL393303 NTP393232:NTP393303 NJT393232:NJT393303 MZX393232:MZX393303 MQB393232:MQB393303 MGF393232:MGF393303 LWJ393232:LWJ393303 LMN393232:LMN393303 LCR393232:LCR393303 KSV393232:KSV393303 KIZ393232:KIZ393303 JZD393232:JZD393303 JPH393232:JPH393303 JFL393232:JFL393303 IVP393232:IVP393303 ILT393232:ILT393303 IBX393232:IBX393303 HSB393232:HSB393303 HIF393232:HIF393303 GYJ393232:GYJ393303 GON393232:GON393303 GER393232:GER393303 FUV393232:FUV393303 FKZ393232:FKZ393303 FBD393232:FBD393303 ERH393232:ERH393303 EHL393232:EHL393303 DXP393232:DXP393303 DNT393232:DNT393303 DDX393232:DDX393303 CUB393232:CUB393303 CKF393232:CKF393303 CAJ393232:CAJ393303 BQN393232:BQN393303 BGR393232:BGR393303 AWV393232:AWV393303 AMZ393232:AMZ393303 ADD393232:ADD393303 TH393232:TH393303 JL393232:JL393303 P393232:P393303 WVX327696:WVX327767 WMB327696:WMB327767 WCF327696:WCF327767 VSJ327696:VSJ327767 VIN327696:VIN327767 UYR327696:UYR327767 UOV327696:UOV327767 UEZ327696:UEZ327767 TVD327696:TVD327767 TLH327696:TLH327767 TBL327696:TBL327767 SRP327696:SRP327767 SHT327696:SHT327767 RXX327696:RXX327767 ROB327696:ROB327767 REF327696:REF327767 QUJ327696:QUJ327767 QKN327696:QKN327767 QAR327696:QAR327767 PQV327696:PQV327767 PGZ327696:PGZ327767 OXD327696:OXD327767 ONH327696:ONH327767 ODL327696:ODL327767 NTP327696:NTP327767 NJT327696:NJT327767 MZX327696:MZX327767 MQB327696:MQB327767 MGF327696:MGF327767 LWJ327696:LWJ327767 LMN327696:LMN327767 LCR327696:LCR327767 KSV327696:KSV327767 KIZ327696:KIZ327767 JZD327696:JZD327767 JPH327696:JPH327767 JFL327696:JFL327767 IVP327696:IVP327767 ILT327696:ILT327767 IBX327696:IBX327767 HSB327696:HSB327767 HIF327696:HIF327767 GYJ327696:GYJ327767 GON327696:GON327767 GER327696:GER327767 FUV327696:FUV327767 FKZ327696:FKZ327767 FBD327696:FBD327767 ERH327696:ERH327767 EHL327696:EHL327767 DXP327696:DXP327767 DNT327696:DNT327767 DDX327696:DDX327767 CUB327696:CUB327767 CKF327696:CKF327767 CAJ327696:CAJ327767 BQN327696:BQN327767 BGR327696:BGR327767 AWV327696:AWV327767 AMZ327696:AMZ327767 ADD327696:ADD327767 TH327696:TH327767 JL327696:JL327767 P327696:P327767 WVX262160:WVX262231 WMB262160:WMB262231 WCF262160:WCF262231 VSJ262160:VSJ262231 VIN262160:VIN262231 UYR262160:UYR262231 UOV262160:UOV262231 UEZ262160:UEZ262231 TVD262160:TVD262231 TLH262160:TLH262231 TBL262160:TBL262231 SRP262160:SRP262231 SHT262160:SHT262231 RXX262160:RXX262231 ROB262160:ROB262231 REF262160:REF262231 QUJ262160:QUJ262231 QKN262160:QKN262231 QAR262160:QAR262231 PQV262160:PQV262231 PGZ262160:PGZ262231 OXD262160:OXD262231 ONH262160:ONH262231 ODL262160:ODL262231 NTP262160:NTP262231 NJT262160:NJT262231 MZX262160:MZX262231 MQB262160:MQB262231 MGF262160:MGF262231 LWJ262160:LWJ262231 LMN262160:LMN262231 LCR262160:LCR262231 KSV262160:KSV262231 KIZ262160:KIZ262231 JZD262160:JZD262231 JPH262160:JPH262231 JFL262160:JFL262231 IVP262160:IVP262231 ILT262160:ILT262231 IBX262160:IBX262231 HSB262160:HSB262231 HIF262160:HIF262231 GYJ262160:GYJ262231 GON262160:GON262231 GER262160:GER262231 FUV262160:FUV262231 FKZ262160:FKZ262231 FBD262160:FBD262231 ERH262160:ERH262231 EHL262160:EHL262231 DXP262160:DXP262231 DNT262160:DNT262231 DDX262160:DDX262231 CUB262160:CUB262231 CKF262160:CKF262231 CAJ262160:CAJ262231 BQN262160:BQN262231 BGR262160:BGR262231 AWV262160:AWV262231 AMZ262160:AMZ262231 ADD262160:ADD262231 TH262160:TH262231 JL262160:JL262231 P262160:P262231 WVX196624:WVX196695 WMB196624:WMB196695 WCF196624:WCF196695 VSJ196624:VSJ196695 VIN196624:VIN196695 UYR196624:UYR196695 UOV196624:UOV196695 UEZ196624:UEZ196695 TVD196624:TVD196695 TLH196624:TLH196695 TBL196624:TBL196695 SRP196624:SRP196695 SHT196624:SHT196695 RXX196624:RXX196695 ROB196624:ROB196695 REF196624:REF196695 QUJ196624:QUJ196695 QKN196624:QKN196695 QAR196624:QAR196695 PQV196624:PQV196695 PGZ196624:PGZ196695 OXD196624:OXD196695 ONH196624:ONH196695 ODL196624:ODL196695 NTP196624:NTP196695 NJT196624:NJT196695 MZX196624:MZX196695 MQB196624:MQB196695 MGF196624:MGF196695 LWJ196624:LWJ196695 LMN196624:LMN196695 LCR196624:LCR196695 KSV196624:KSV196695 KIZ196624:KIZ196695 JZD196624:JZD196695 JPH196624:JPH196695 JFL196624:JFL196695 IVP196624:IVP196695 ILT196624:ILT196695 IBX196624:IBX196695 HSB196624:HSB196695 HIF196624:HIF196695 GYJ196624:GYJ196695 GON196624:GON196695 GER196624:GER196695 FUV196624:FUV196695 FKZ196624:FKZ196695 FBD196624:FBD196695 ERH196624:ERH196695 EHL196624:EHL196695 DXP196624:DXP196695 DNT196624:DNT196695 DDX196624:DDX196695 CUB196624:CUB196695 CKF196624:CKF196695 CAJ196624:CAJ196695 BQN196624:BQN196695 BGR196624:BGR196695 AWV196624:AWV196695 AMZ196624:AMZ196695 ADD196624:ADD196695 TH196624:TH196695 JL196624:JL196695 P196624:P196695 WVX131088:WVX131159 WMB131088:WMB131159 WCF131088:WCF131159 VSJ131088:VSJ131159 VIN131088:VIN131159 UYR131088:UYR131159 UOV131088:UOV131159 UEZ131088:UEZ131159 TVD131088:TVD131159 TLH131088:TLH131159 TBL131088:TBL131159 SRP131088:SRP131159 SHT131088:SHT131159 RXX131088:RXX131159 ROB131088:ROB131159 REF131088:REF131159 QUJ131088:QUJ131159 QKN131088:QKN131159 QAR131088:QAR131159 PQV131088:PQV131159 PGZ131088:PGZ131159 OXD131088:OXD131159 ONH131088:ONH131159 ODL131088:ODL131159 NTP131088:NTP131159 NJT131088:NJT131159 MZX131088:MZX131159 MQB131088:MQB131159 MGF131088:MGF131159 LWJ131088:LWJ131159 LMN131088:LMN131159 LCR131088:LCR131159 KSV131088:KSV131159 KIZ131088:KIZ131159 JZD131088:JZD131159 JPH131088:JPH131159 JFL131088:JFL131159 IVP131088:IVP131159 ILT131088:ILT131159 IBX131088:IBX131159 HSB131088:HSB131159 HIF131088:HIF131159 GYJ131088:GYJ131159 GON131088:GON131159 GER131088:GER131159 FUV131088:FUV131159 FKZ131088:FKZ131159 FBD131088:FBD131159 ERH131088:ERH131159 EHL131088:EHL131159 DXP131088:DXP131159 DNT131088:DNT131159 DDX131088:DDX131159 CUB131088:CUB131159 CKF131088:CKF131159 CAJ131088:CAJ131159 BQN131088:BQN131159 BGR131088:BGR131159 AWV131088:AWV131159 AMZ131088:AMZ131159 ADD131088:ADD131159 TH131088:TH131159 JL131088:JL131159 P131088:P131159 WVX65552:WVX65623 WMB65552:WMB65623 WCF65552:WCF65623 VSJ65552:VSJ65623 VIN65552:VIN65623 UYR65552:UYR65623 UOV65552:UOV65623 UEZ65552:UEZ65623 TVD65552:TVD65623 TLH65552:TLH65623 TBL65552:TBL65623 SRP65552:SRP65623 SHT65552:SHT65623 RXX65552:RXX65623 ROB65552:ROB65623 REF65552:REF65623 QUJ65552:QUJ65623 QKN65552:QKN65623 QAR65552:QAR65623 PQV65552:PQV65623 PGZ65552:PGZ65623 OXD65552:OXD65623 ONH65552:ONH65623 ODL65552:ODL65623 NTP65552:NTP65623 NJT65552:NJT65623 MZX65552:MZX65623 MQB65552:MQB65623 MGF65552:MGF65623 LWJ65552:LWJ65623 LMN65552:LMN65623 LCR65552:LCR65623 KSV65552:KSV65623 KIZ65552:KIZ65623 JZD65552:JZD65623 JPH65552:JPH65623 JFL65552:JFL65623 IVP65552:IVP65623 ILT65552:ILT65623 IBX65552:IBX65623 HSB65552:HSB65623 HIF65552:HIF65623 GYJ65552:GYJ65623 GON65552:GON65623 GER65552:GER65623 FUV65552:FUV65623 FKZ65552:FKZ65623 FBD65552:FBD65623 ERH65552:ERH65623 EHL65552:EHL65623 DXP65552:DXP65623 DNT65552:DNT65623 DDX65552:DDX65623 CUB65552:CUB65623 CKF65552:CKF65623 CAJ65552:CAJ65623 BQN65552:BQN65623 BGR65552:BGR65623 AWV65552:AWV65623 AMZ65552:AMZ65623 ADD65552:ADD65623 TH65552:TH65623 JL65552:JL65623 P65552:P65623 WVX15:WVX87 WMB15:WMB87 WCF15:WCF87 VSJ15:VSJ87 VIN15:VIN87 UYR15:UYR87 UOV15:UOV87 UEZ15:UEZ87 TVD15:TVD87 TLH15:TLH87 TBL15:TBL87 SRP15:SRP87 SHT15:SHT87 RXX15:RXX87 ROB15:ROB87 REF15:REF87 QUJ15:QUJ87 QKN15:QKN87 QAR15:QAR87 PQV15:PQV87 PGZ15:PGZ87 OXD15:OXD87 ONH15:ONH87 ODL15:ODL87 NTP15:NTP87 NJT15:NJT87 MZX15:MZX87 MQB15:MQB87 MGF15:MGF87 LWJ15:LWJ87 LMN15:LMN87 LCR15:LCR87 KSV15:KSV87 KIZ15:KIZ87 JZD15:JZD87 JPH15:JPH87 JFL15:JFL87 IVP15:IVP87 ILT15:ILT87 IBX15:IBX87 HSB15:HSB87 HIF15:HIF87 GYJ15:GYJ87 GON15:GON87 GER15:GER87 FUV15:FUV87 FKZ15:FKZ87 FBD15:FBD87 ERH15:ERH87 EHL15:EHL87 DXP15:DXP87 DNT15:DNT87 DDX15:DDX87 CUB15:CUB87 CKF15:CKF87 CAJ15:CAJ87 BQN15:BQN87 BGR15:BGR87 AWV15:AWV87 AMZ15:AMZ87 ADD15:ADD87 TH15:TH87 P15:P87">
      <formula1>$A$129:$A$159</formula1>
    </dataValidation>
    <dataValidation type="list" allowBlank="1" showInputMessage="1" showErrorMessage="1" sqref="E90:F90 JA90:JB90 SW90:SX90 ACS90:ACT90 AMO90:AMP90 AWK90:AWL90 BGG90:BGH90 BQC90:BQD90 BZY90:BZZ90 CJU90:CJV90 CTQ90:CTR90 DDM90:DDN90 DNI90:DNJ90 DXE90:DXF90 EHA90:EHB90 EQW90:EQX90 FAS90:FAT90 FKO90:FKP90 FUK90:FUL90 GEG90:GEH90 GOC90:GOD90 GXY90:GXZ90 HHU90:HHV90 HRQ90:HRR90 IBM90:IBN90 ILI90:ILJ90 IVE90:IVF90 JFA90:JFB90 JOW90:JOX90 JYS90:JYT90 KIO90:KIP90 KSK90:KSL90 LCG90:LCH90 LMC90:LMD90 LVY90:LVZ90 MFU90:MFV90 MPQ90:MPR90 MZM90:MZN90 NJI90:NJJ90 NTE90:NTF90 ODA90:ODB90 OMW90:OMX90 OWS90:OWT90 PGO90:PGP90 PQK90:PQL90 QAG90:QAH90 QKC90:QKD90 QTY90:QTZ90 RDU90:RDV90 RNQ90:RNR90 RXM90:RXN90 SHI90:SHJ90 SRE90:SRF90 TBA90:TBB90 TKW90:TKX90 TUS90:TUT90 UEO90:UEP90 UOK90:UOL90 UYG90:UYH90 VIC90:VID90 VRY90:VRZ90 WBU90:WBV90 WLQ90:WLR90 WVM90:WVN90 E65626:F65626 JA65626:JB65626 SW65626:SX65626 ACS65626:ACT65626 AMO65626:AMP65626 AWK65626:AWL65626 BGG65626:BGH65626 BQC65626:BQD65626 BZY65626:BZZ65626 CJU65626:CJV65626 CTQ65626:CTR65626 DDM65626:DDN65626 DNI65626:DNJ65626 DXE65626:DXF65626 EHA65626:EHB65626 EQW65626:EQX65626 FAS65626:FAT65626 FKO65626:FKP65626 FUK65626:FUL65626 GEG65626:GEH65626 GOC65626:GOD65626 GXY65626:GXZ65626 HHU65626:HHV65626 HRQ65626:HRR65626 IBM65626:IBN65626 ILI65626:ILJ65626 IVE65626:IVF65626 JFA65626:JFB65626 JOW65626:JOX65626 JYS65626:JYT65626 KIO65626:KIP65626 KSK65626:KSL65626 LCG65626:LCH65626 LMC65626:LMD65626 LVY65626:LVZ65626 MFU65626:MFV65626 MPQ65626:MPR65626 MZM65626:MZN65626 NJI65626:NJJ65626 NTE65626:NTF65626 ODA65626:ODB65626 OMW65626:OMX65626 OWS65626:OWT65626 PGO65626:PGP65626 PQK65626:PQL65626 QAG65626:QAH65626 QKC65626:QKD65626 QTY65626:QTZ65626 RDU65626:RDV65626 RNQ65626:RNR65626 RXM65626:RXN65626 SHI65626:SHJ65626 SRE65626:SRF65626 TBA65626:TBB65626 TKW65626:TKX65626 TUS65626:TUT65626 UEO65626:UEP65626 UOK65626:UOL65626 UYG65626:UYH65626 VIC65626:VID65626 VRY65626:VRZ65626 WBU65626:WBV65626 WLQ65626:WLR65626 WVM65626:WVN65626 E131162:F131162 JA131162:JB131162 SW131162:SX131162 ACS131162:ACT131162 AMO131162:AMP131162 AWK131162:AWL131162 BGG131162:BGH131162 BQC131162:BQD131162 BZY131162:BZZ131162 CJU131162:CJV131162 CTQ131162:CTR131162 DDM131162:DDN131162 DNI131162:DNJ131162 DXE131162:DXF131162 EHA131162:EHB131162 EQW131162:EQX131162 FAS131162:FAT131162 FKO131162:FKP131162 FUK131162:FUL131162 GEG131162:GEH131162 GOC131162:GOD131162 GXY131162:GXZ131162 HHU131162:HHV131162 HRQ131162:HRR131162 IBM131162:IBN131162 ILI131162:ILJ131162 IVE131162:IVF131162 JFA131162:JFB131162 JOW131162:JOX131162 JYS131162:JYT131162 KIO131162:KIP131162 KSK131162:KSL131162 LCG131162:LCH131162 LMC131162:LMD131162 LVY131162:LVZ131162 MFU131162:MFV131162 MPQ131162:MPR131162 MZM131162:MZN131162 NJI131162:NJJ131162 NTE131162:NTF131162 ODA131162:ODB131162 OMW131162:OMX131162 OWS131162:OWT131162 PGO131162:PGP131162 PQK131162:PQL131162 QAG131162:QAH131162 QKC131162:QKD131162 QTY131162:QTZ131162 RDU131162:RDV131162 RNQ131162:RNR131162 RXM131162:RXN131162 SHI131162:SHJ131162 SRE131162:SRF131162 TBA131162:TBB131162 TKW131162:TKX131162 TUS131162:TUT131162 UEO131162:UEP131162 UOK131162:UOL131162 UYG131162:UYH131162 VIC131162:VID131162 VRY131162:VRZ131162 WBU131162:WBV131162 WLQ131162:WLR131162 WVM131162:WVN131162 E196698:F196698 JA196698:JB196698 SW196698:SX196698 ACS196698:ACT196698 AMO196698:AMP196698 AWK196698:AWL196698 BGG196698:BGH196698 BQC196698:BQD196698 BZY196698:BZZ196698 CJU196698:CJV196698 CTQ196698:CTR196698 DDM196698:DDN196698 DNI196698:DNJ196698 DXE196698:DXF196698 EHA196698:EHB196698 EQW196698:EQX196698 FAS196698:FAT196698 FKO196698:FKP196698 FUK196698:FUL196698 GEG196698:GEH196698 GOC196698:GOD196698 GXY196698:GXZ196698 HHU196698:HHV196698 HRQ196698:HRR196698 IBM196698:IBN196698 ILI196698:ILJ196698 IVE196698:IVF196698 JFA196698:JFB196698 JOW196698:JOX196698 JYS196698:JYT196698 KIO196698:KIP196698 KSK196698:KSL196698 LCG196698:LCH196698 LMC196698:LMD196698 LVY196698:LVZ196698 MFU196698:MFV196698 MPQ196698:MPR196698 MZM196698:MZN196698 NJI196698:NJJ196698 NTE196698:NTF196698 ODA196698:ODB196698 OMW196698:OMX196698 OWS196698:OWT196698 PGO196698:PGP196698 PQK196698:PQL196698 QAG196698:QAH196698 QKC196698:QKD196698 QTY196698:QTZ196698 RDU196698:RDV196698 RNQ196698:RNR196698 RXM196698:RXN196698 SHI196698:SHJ196698 SRE196698:SRF196698 TBA196698:TBB196698 TKW196698:TKX196698 TUS196698:TUT196698 UEO196698:UEP196698 UOK196698:UOL196698 UYG196698:UYH196698 VIC196698:VID196698 VRY196698:VRZ196698 WBU196698:WBV196698 WLQ196698:WLR196698 WVM196698:WVN196698 E262234:F262234 JA262234:JB262234 SW262234:SX262234 ACS262234:ACT262234 AMO262234:AMP262234 AWK262234:AWL262234 BGG262234:BGH262234 BQC262234:BQD262234 BZY262234:BZZ262234 CJU262234:CJV262234 CTQ262234:CTR262234 DDM262234:DDN262234 DNI262234:DNJ262234 DXE262234:DXF262234 EHA262234:EHB262234 EQW262234:EQX262234 FAS262234:FAT262234 FKO262234:FKP262234 FUK262234:FUL262234 GEG262234:GEH262234 GOC262234:GOD262234 GXY262234:GXZ262234 HHU262234:HHV262234 HRQ262234:HRR262234 IBM262234:IBN262234 ILI262234:ILJ262234 IVE262234:IVF262234 JFA262234:JFB262234 JOW262234:JOX262234 JYS262234:JYT262234 KIO262234:KIP262234 KSK262234:KSL262234 LCG262234:LCH262234 LMC262234:LMD262234 LVY262234:LVZ262234 MFU262234:MFV262234 MPQ262234:MPR262234 MZM262234:MZN262234 NJI262234:NJJ262234 NTE262234:NTF262234 ODA262234:ODB262234 OMW262234:OMX262234 OWS262234:OWT262234 PGO262234:PGP262234 PQK262234:PQL262234 QAG262234:QAH262234 QKC262234:QKD262234 QTY262234:QTZ262234 RDU262234:RDV262234 RNQ262234:RNR262234 RXM262234:RXN262234 SHI262234:SHJ262234 SRE262234:SRF262234 TBA262234:TBB262234 TKW262234:TKX262234 TUS262234:TUT262234 UEO262234:UEP262234 UOK262234:UOL262234 UYG262234:UYH262234 VIC262234:VID262234 VRY262234:VRZ262234 WBU262234:WBV262234 WLQ262234:WLR262234 WVM262234:WVN262234 E327770:F327770 JA327770:JB327770 SW327770:SX327770 ACS327770:ACT327770 AMO327770:AMP327770 AWK327770:AWL327770 BGG327770:BGH327770 BQC327770:BQD327770 BZY327770:BZZ327770 CJU327770:CJV327770 CTQ327770:CTR327770 DDM327770:DDN327770 DNI327770:DNJ327770 DXE327770:DXF327770 EHA327770:EHB327770 EQW327770:EQX327770 FAS327770:FAT327770 FKO327770:FKP327770 FUK327770:FUL327770 GEG327770:GEH327770 GOC327770:GOD327770 GXY327770:GXZ327770 HHU327770:HHV327770 HRQ327770:HRR327770 IBM327770:IBN327770 ILI327770:ILJ327770 IVE327770:IVF327770 JFA327770:JFB327770 JOW327770:JOX327770 JYS327770:JYT327770 KIO327770:KIP327770 KSK327770:KSL327770 LCG327770:LCH327770 LMC327770:LMD327770 LVY327770:LVZ327770 MFU327770:MFV327770 MPQ327770:MPR327770 MZM327770:MZN327770 NJI327770:NJJ327770 NTE327770:NTF327770 ODA327770:ODB327770 OMW327770:OMX327770 OWS327770:OWT327770 PGO327770:PGP327770 PQK327770:PQL327770 QAG327770:QAH327770 QKC327770:QKD327770 QTY327770:QTZ327770 RDU327770:RDV327770 RNQ327770:RNR327770 RXM327770:RXN327770 SHI327770:SHJ327770 SRE327770:SRF327770 TBA327770:TBB327770 TKW327770:TKX327770 TUS327770:TUT327770 UEO327770:UEP327770 UOK327770:UOL327770 UYG327770:UYH327770 VIC327770:VID327770 VRY327770:VRZ327770 WBU327770:WBV327770 WLQ327770:WLR327770 WVM327770:WVN327770 E393306:F393306 JA393306:JB393306 SW393306:SX393306 ACS393306:ACT393306 AMO393306:AMP393306 AWK393306:AWL393306 BGG393306:BGH393306 BQC393306:BQD393306 BZY393306:BZZ393306 CJU393306:CJV393306 CTQ393306:CTR393306 DDM393306:DDN393306 DNI393306:DNJ393306 DXE393306:DXF393306 EHA393306:EHB393306 EQW393306:EQX393306 FAS393306:FAT393306 FKO393306:FKP393306 FUK393306:FUL393306 GEG393306:GEH393306 GOC393306:GOD393306 GXY393306:GXZ393306 HHU393306:HHV393306 HRQ393306:HRR393306 IBM393306:IBN393306 ILI393306:ILJ393306 IVE393306:IVF393306 JFA393306:JFB393306 JOW393306:JOX393306 JYS393306:JYT393306 KIO393306:KIP393306 KSK393306:KSL393306 LCG393306:LCH393306 LMC393306:LMD393306 LVY393306:LVZ393306 MFU393306:MFV393306 MPQ393306:MPR393306 MZM393306:MZN393306 NJI393306:NJJ393306 NTE393306:NTF393306 ODA393306:ODB393306 OMW393306:OMX393306 OWS393306:OWT393306 PGO393306:PGP393306 PQK393306:PQL393306 QAG393306:QAH393306 QKC393306:QKD393306 QTY393306:QTZ393306 RDU393306:RDV393306 RNQ393306:RNR393306 RXM393306:RXN393306 SHI393306:SHJ393306 SRE393306:SRF393306 TBA393306:TBB393306 TKW393306:TKX393306 TUS393306:TUT393306 UEO393306:UEP393306 UOK393306:UOL393306 UYG393306:UYH393306 VIC393306:VID393306 VRY393306:VRZ393306 WBU393306:WBV393306 WLQ393306:WLR393306 WVM393306:WVN393306 E458842:F458842 JA458842:JB458842 SW458842:SX458842 ACS458842:ACT458842 AMO458842:AMP458842 AWK458842:AWL458842 BGG458842:BGH458842 BQC458842:BQD458842 BZY458842:BZZ458842 CJU458842:CJV458842 CTQ458842:CTR458842 DDM458842:DDN458842 DNI458842:DNJ458842 DXE458842:DXF458842 EHA458842:EHB458842 EQW458842:EQX458842 FAS458842:FAT458842 FKO458842:FKP458842 FUK458842:FUL458842 GEG458842:GEH458842 GOC458842:GOD458842 GXY458842:GXZ458842 HHU458842:HHV458842 HRQ458842:HRR458842 IBM458842:IBN458842 ILI458842:ILJ458842 IVE458842:IVF458842 JFA458842:JFB458842 JOW458842:JOX458842 JYS458842:JYT458842 KIO458842:KIP458842 KSK458842:KSL458842 LCG458842:LCH458842 LMC458842:LMD458842 LVY458842:LVZ458842 MFU458842:MFV458842 MPQ458842:MPR458842 MZM458842:MZN458842 NJI458842:NJJ458842 NTE458842:NTF458842 ODA458842:ODB458842 OMW458842:OMX458842 OWS458842:OWT458842 PGO458842:PGP458842 PQK458842:PQL458842 QAG458842:QAH458842 QKC458842:QKD458842 QTY458842:QTZ458842 RDU458842:RDV458842 RNQ458842:RNR458842 RXM458842:RXN458842 SHI458842:SHJ458842 SRE458842:SRF458842 TBA458842:TBB458842 TKW458842:TKX458842 TUS458842:TUT458842 UEO458842:UEP458842 UOK458842:UOL458842 UYG458842:UYH458842 VIC458842:VID458842 VRY458842:VRZ458842 WBU458842:WBV458842 WLQ458842:WLR458842 WVM458842:WVN458842 E524378:F524378 JA524378:JB524378 SW524378:SX524378 ACS524378:ACT524378 AMO524378:AMP524378 AWK524378:AWL524378 BGG524378:BGH524378 BQC524378:BQD524378 BZY524378:BZZ524378 CJU524378:CJV524378 CTQ524378:CTR524378 DDM524378:DDN524378 DNI524378:DNJ524378 DXE524378:DXF524378 EHA524378:EHB524378 EQW524378:EQX524378 FAS524378:FAT524378 FKO524378:FKP524378 FUK524378:FUL524378 GEG524378:GEH524378 GOC524378:GOD524378 GXY524378:GXZ524378 HHU524378:HHV524378 HRQ524378:HRR524378 IBM524378:IBN524378 ILI524378:ILJ524378 IVE524378:IVF524378 JFA524378:JFB524378 JOW524378:JOX524378 JYS524378:JYT524378 KIO524378:KIP524378 KSK524378:KSL524378 LCG524378:LCH524378 LMC524378:LMD524378 LVY524378:LVZ524378 MFU524378:MFV524378 MPQ524378:MPR524378 MZM524378:MZN524378 NJI524378:NJJ524378 NTE524378:NTF524378 ODA524378:ODB524378 OMW524378:OMX524378 OWS524378:OWT524378 PGO524378:PGP524378 PQK524378:PQL524378 QAG524378:QAH524378 QKC524378:QKD524378 QTY524378:QTZ524378 RDU524378:RDV524378 RNQ524378:RNR524378 RXM524378:RXN524378 SHI524378:SHJ524378 SRE524378:SRF524378 TBA524378:TBB524378 TKW524378:TKX524378 TUS524378:TUT524378 UEO524378:UEP524378 UOK524378:UOL524378 UYG524378:UYH524378 VIC524378:VID524378 VRY524378:VRZ524378 WBU524378:WBV524378 WLQ524378:WLR524378 WVM524378:WVN524378 E589914:F589914 JA589914:JB589914 SW589914:SX589914 ACS589914:ACT589914 AMO589914:AMP589914 AWK589914:AWL589914 BGG589914:BGH589914 BQC589914:BQD589914 BZY589914:BZZ589914 CJU589914:CJV589914 CTQ589914:CTR589914 DDM589914:DDN589914 DNI589914:DNJ589914 DXE589914:DXF589914 EHA589914:EHB589914 EQW589914:EQX589914 FAS589914:FAT589914 FKO589914:FKP589914 FUK589914:FUL589914 GEG589914:GEH589914 GOC589914:GOD589914 GXY589914:GXZ589914 HHU589914:HHV589914 HRQ589914:HRR589914 IBM589914:IBN589914 ILI589914:ILJ589914 IVE589914:IVF589914 JFA589914:JFB589914 JOW589914:JOX589914 JYS589914:JYT589914 KIO589914:KIP589914 KSK589914:KSL589914 LCG589914:LCH589914 LMC589914:LMD589914 LVY589914:LVZ589914 MFU589914:MFV589914 MPQ589914:MPR589914 MZM589914:MZN589914 NJI589914:NJJ589914 NTE589914:NTF589914 ODA589914:ODB589914 OMW589914:OMX589914 OWS589914:OWT589914 PGO589914:PGP589914 PQK589914:PQL589914 QAG589914:QAH589914 QKC589914:QKD589914 QTY589914:QTZ589914 RDU589914:RDV589914 RNQ589914:RNR589914 RXM589914:RXN589914 SHI589914:SHJ589914 SRE589914:SRF589914 TBA589914:TBB589914 TKW589914:TKX589914 TUS589914:TUT589914 UEO589914:UEP589914 UOK589914:UOL589914 UYG589914:UYH589914 VIC589914:VID589914 VRY589914:VRZ589914 WBU589914:WBV589914 WLQ589914:WLR589914 WVM589914:WVN589914 E655450:F655450 JA655450:JB655450 SW655450:SX655450 ACS655450:ACT655450 AMO655450:AMP655450 AWK655450:AWL655450 BGG655450:BGH655450 BQC655450:BQD655450 BZY655450:BZZ655450 CJU655450:CJV655450 CTQ655450:CTR655450 DDM655450:DDN655450 DNI655450:DNJ655450 DXE655450:DXF655450 EHA655450:EHB655450 EQW655450:EQX655450 FAS655450:FAT655450 FKO655450:FKP655450 FUK655450:FUL655450 GEG655450:GEH655450 GOC655450:GOD655450 GXY655450:GXZ655450 HHU655450:HHV655450 HRQ655450:HRR655450 IBM655450:IBN655450 ILI655450:ILJ655450 IVE655450:IVF655450 JFA655450:JFB655450 JOW655450:JOX655450 JYS655450:JYT655450 KIO655450:KIP655450 KSK655450:KSL655450 LCG655450:LCH655450 LMC655450:LMD655450 LVY655450:LVZ655450 MFU655450:MFV655450 MPQ655450:MPR655450 MZM655450:MZN655450 NJI655450:NJJ655450 NTE655450:NTF655450 ODA655450:ODB655450 OMW655450:OMX655450 OWS655450:OWT655450 PGO655450:PGP655450 PQK655450:PQL655450 QAG655450:QAH655450 QKC655450:QKD655450 QTY655450:QTZ655450 RDU655450:RDV655450 RNQ655450:RNR655450 RXM655450:RXN655450 SHI655450:SHJ655450 SRE655450:SRF655450 TBA655450:TBB655450 TKW655450:TKX655450 TUS655450:TUT655450 UEO655450:UEP655450 UOK655450:UOL655450 UYG655450:UYH655450 VIC655450:VID655450 VRY655450:VRZ655450 WBU655450:WBV655450 WLQ655450:WLR655450 WVM655450:WVN655450 E720986:F720986 JA720986:JB720986 SW720986:SX720986 ACS720986:ACT720986 AMO720986:AMP720986 AWK720986:AWL720986 BGG720986:BGH720986 BQC720986:BQD720986 BZY720986:BZZ720986 CJU720986:CJV720986 CTQ720986:CTR720986 DDM720986:DDN720986 DNI720986:DNJ720986 DXE720986:DXF720986 EHA720986:EHB720986 EQW720986:EQX720986 FAS720986:FAT720986 FKO720986:FKP720986 FUK720986:FUL720986 GEG720986:GEH720986 GOC720986:GOD720986 GXY720986:GXZ720986 HHU720986:HHV720986 HRQ720986:HRR720986 IBM720986:IBN720986 ILI720986:ILJ720986 IVE720986:IVF720986 JFA720986:JFB720986 JOW720986:JOX720986 JYS720986:JYT720986 KIO720986:KIP720986 KSK720986:KSL720986 LCG720986:LCH720986 LMC720986:LMD720986 LVY720986:LVZ720986 MFU720986:MFV720986 MPQ720986:MPR720986 MZM720986:MZN720986 NJI720986:NJJ720986 NTE720986:NTF720986 ODA720986:ODB720986 OMW720986:OMX720986 OWS720986:OWT720986 PGO720986:PGP720986 PQK720986:PQL720986 QAG720986:QAH720986 QKC720986:QKD720986 QTY720986:QTZ720986 RDU720986:RDV720986 RNQ720986:RNR720986 RXM720986:RXN720986 SHI720986:SHJ720986 SRE720986:SRF720986 TBA720986:TBB720986 TKW720986:TKX720986 TUS720986:TUT720986 UEO720986:UEP720986 UOK720986:UOL720986 UYG720986:UYH720986 VIC720986:VID720986 VRY720986:VRZ720986 WBU720986:WBV720986 WLQ720986:WLR720986 WVM720986:WVN720986 E786522:F786522 JA786522:JB786522 SW786522:SX786522 ACS786522:ACT786522 AMO786522:AMP786522 AWK786522:AWL786522 BGG786522:BGH786522 BQC786522:BQD786522 BZY786522:BZZ786522 CJU786522:CJV786522 CTQ786522:CTR786522 DDM786522:DDN786522 DNI786522:DNJ786522 DXE786522:DXF786522 EHA786522:EHB786522 EQW786522:EQX786522 FAS786522:FAT786522 FKO786522:FKP786522 FUK786522:FUL786522 GEG786522:GEH786522 GOC786522:GOD786522 GXY786522:GXZ786522 HHU786522:HHV786522 HRQ786522:HRR786522 IBM786522:IBN786522 ILI786522:ILJ786522 IVE786522:IVF786522 JFA786522:JFB786522 JOW786522:JOX786522 JYS786522:JYT786522 KIO786522:KIP786522 KSK786522:KSL786522 LCG786522:LCH786522 LMC786522:LMD786522 LVY786522:LVZ786522 MFU786522:MFV786522 MPQ786522:MPR786522 MZM786522:MZN786522 NJI786522:NJJ786522 NTE786522:NTF786522 ODA786522:ODB786522 OMW786522:OMX786522 OWS786522:OWT786522 PGO786522:PGP786522 PQK786522:PQL786522 QAG786522:QAH786522 QKC786522:QKD786522 QTY786522:QTZ786522 RDU786522:RDV786522 RNQ786522:RNR786522 RXM786522:RXN786522 SHI786522:SHJ786522 SRE786522:SRF786522 TBA786522:TBB786522 TKW786522:TKX786522 TUS786522:TUT786522 UEO786522:UEP786522 UOK786522:UOL786522 UYG786522:UYH786522 VIC786522:VID786522 VRY786522:VRZ786522 WBU786522:WBV786522 WLQ786522:WLR786522 WVM786522:WVN786522 E852058:F852058 JA852058:JB852058 SW852058:SX852058 ACS852058:ACT852058 AMO852058:AMP852058 AWK852058:AWL852058 BGG852058:BGH852058 BQC852058:BQD852058 BZY852058:BZZ852058 CJU852058:CJV852058 CTQ852058:CTR852058 DDM852058:DDN852058 DNI852058:DNJ852058 DXE852058:DXF852058 EHA852058:EHB852058 EQW852058:EQX852058 FAS852058:FAT852058 FKO852058:FKP852058 FUK852058:FUL852058 GEG852058:GEH852058 GOC852058:GOD852058 GXY852058:GXZ852058 HHU852058:HHV852058 HRQ852058:HRR852058 IBM852058:IBN852058 ILI852058:ILJ852058 IVE852058:IVF852058 JFA852058:JFB852058 JOW852058:JOX852058 JYS852058:JYT852058 KIO852058:KIP852058 KSK852058:KSL852058 LCG852058:LCH852058 LMC852058:LMD852058 LVY852058:LVZ852058 MFU852058:MFV852058 MPQ852058:MPR852058 MZM852058:MZN852058 NJI852058:NJJ852058 NTE852058:NTF852058 ODA852058:ODB852058 OMW852058:OMX852058 OWS852058:OWT852058 PGO852058:PGP852058 PQK852058:PQL852058 QAG852058:QAH852058 QKC852058:QKD852058 QTY852058:QTZ852058 RDU852058:RDV852058 RNQ852058:RNR852058 RXM852058:RXN852058 SHI852058:SHJ852058 SRE852058:SRF852058 TBA852058:TBB852058 TKW852058:TKX852058 TUS852058:TUT852058 UEO852058:UEP852058 UOK852058:UOL852058 UYG852058:UYH852058 VIC852058:VID852058 VRY852058:VRZ852058 WBU852058:WBV852058 WLQ852058:WLR852058 WVM852058:WVN852058 E917594:F917594 JA917594:JB917594 SW917594:SX917594 ACS917594:ACT917594 AMO917594:AMP917594 AWK917594:AWL917594 BGG917594:BGH917594 BQC917594:BQD917594 BZY917594:BZZ917594 CJU917594:CJV917594 CTQ917594:CTR917594 DDM917594:DDN917594 DNI917594:DNJ917594 DXE917594:DXF917594 EHA917594:EHB917594 EQW917594:EQX917594 FAS917594:FAT917594 FKO917594:FKP917594 FUK917594:FUL917594 GEG917594:GEH917594 GOC917594:GOD917594 GXY917594:GXZ917594 HHU917594:HHV917594 HRQ917594:HRR917594 IBM917594:IBN917594 ILI917594:ILJ917594 IVE917594:IVF917594 JFA917594:JFB917594 JOW917594:JOX917594 JYS917594:JYT917594 KIO917594:KIP917594 KSK917594:KSL917594 LCG917594:LCH917594 LMC917594:LMD917594 LVY917594:LVZ917594 MFU917594:MFV917594 MPQ917594:MPR917594 MZM917594:MZN917594 NJI917594:NJJ917594 NTE917594:NTF917594 ODA917594:ODB917594 OMW917594:OMX917594 OWS917594:OWT917594 PGO917594:PGP917594 PQK917594:PQL917594 QAG917594:QAH917594 QKC917594:QKD917594 QTY917594:QTZ917594 RDU917594:RDV917594 RNQ917594:RNR917594 RXM917594:RXN917594 SHI917594:SHJ917594 SRE917594:SRF917594 TBA917594:TBB917594 TKW917594:TKX917594 TUS917594:TUT917594 UEO917594:UEP917594 UOK917594:UOL917594 UYG917594:UYH917594 VIC917594:VID917594 VRY917594:VRZ917594 WBU917594:WBV917594 WLQ917594:WLR917594 WVM917594:WVN917594 E983130:F983130 JA983130:JB983130 SW983130:SX983130 ACS983130:ACT983130 AMO983130:AMP983130 AWK983130:AWL983130 BGG983130:BGH983130 BQC983130:BQD983130 BZY983130:BZZ983130 CJU983130:CJV983130 CTQ983130:CTR983130 DDM983130:DDN983130 DNI983130:DNJ983130 DXE983130:DXF983130 EHA983130:EHB983130 EQW983130:EQX983130 FAS983130:FAT983130 FKO983130:FKP983130 FUK983130:FUL983130 GEG983130:GEH983130 GOC983130:GOD983130 GXY983130:GXZ983130 HHU983130:HHV983130 HRQ983130:HRR983130 IBM983130:IBN983130 ILI983130:ILJ983130 IVE983130:IVF983130 JFA983130:JFB983130 JOW983130:JOX983130 JYS983130:JYT983130 KIO983130:KIP983130 KSK983130:KSL983130 LCG983130:LCH983130 LMC983130:LMD983130 LVY983130:LVZ983130 MFU983130:MFV983130 MPQ983130:MPR983130 MZM983130:MZN983130 NJI983130:NJJ983130 NTE983130:NTF983130 ODA983130:ODB983130 OMW983130:OMX983130 OWS983130:OWT983130 PGO983130:PGP983130 PQK983130:PQL983130 QAG983130:QAH983130 QKC983130:QKD983130 QTY983130:QTZ983130 RDU983130:RDV983130 RNQ983130:RNR983130 RXM983130:RXN983130 SHI983130:SHJ983130 SRE983130:SRF983130 TBA983130:TBB983130 TKW983130:TKX983130 TUS983130:TUT983130 UEO983130:UEP983130 UOK983130:UOL983130 UYG983130:UYH983130 VIC983130:VID983130 VRY983130:VRZ983130 WBU983130:WBV983130 WLQ983130:WLR983130 WVM983130:WVN983130">
      <formula1>$E$12:$E$13</formula1>
    </dataValidation>
    <dataValidation type="list" allowBlank="1" showInputMessage="1" showErrorMessage="1" sqref="E17">
      <formula1>$A$96:$A$97</formula1>
    </dataValidation>
  </dataValidations>
  <pageMargins left="0.7" right="0.7" top="0.75" bottom="0.75" header="0.3" footer="0.3"/>
  <pageSetup orientation="portrait" horizontalDpi="0" verticalDpi="0" r:id="rId1"/>
  <legacy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I14:I32"/>
  <sheetViews>
    <sheetView topLeftCell="A7" workbookViewId="0">
      <selection activeCell="H28" sqref="H28"/>
    </sheetView>
  </sheetViews>
  <sheetFormatPr baseColWidth="10" defaultRowHeight="12"/>
  <cols>
    <col min="9" max="9" width="17" customWidth="1"/>
    <col min="12" max="12" width="16.125" customWidth="1"/>
  </cols>
  <sheetData>
    <row r="14" spans="9:9" ht="12.75">
      <c r="I14" s="2248"/>
    </row>
    <row r="15" spans="9:9" ht="12.75">
      <c r="I15" s="2249"/>
    </row>
    <row r="16" spans="9:9" ht="12.75">
      <c r="I16" s="2249"/>
    </row>
    <row r="17" spans="9:9" ht="12.75">
      <c r="I17" s="2249"/>
    </row>
    <row r="18" spans="9:9" ht="13.5">
      <c r="I18" s="2250"/>
    </row>
    <row r="19" spans="9:9" ht="13.5">
      <c r="I19" s="2250"/>
    </row>
    <row r="20" spans="9:9" ht="13.5">
      <c r="I20" s="2250"/>
    </row>
    <row r="21" spans="9:9" ht="13.5">
      <c r="I21" s="2250"/>
    </row>
    <row r="22" spans="9:9" ht="13.5">
      <c r="I22" s="2250"/>
    </row>
    <row r="23" spans="9:9" ht="13.5">
      <c r="I23" s="2250"/>
    </row>
    <row r="24" spans="9:9" ht="13.5">
      <c r="I24" s="2250"/>
    </row>
    <row r="25" spans="9:9" ht="13.5">
      <c r="I25" s="2250"/>
    </row>
    <row r="26" spans="9:9">
      <c r="I26" s="187"/>
    </row>
    <row r="27" spans="9:9">
      <c r="I27" s="187"/>
    </row>
    <row r="28" spans="9:9">
      <c r="I28" s="187"/>
    </row>
    <row r="29" spans="9:9">
      <c r="I29" s="187"/>
    </row>
    <row r="30" spans="9:9">
      <c r="I30" s="187"/>
    </row>
    <row r="31" spans="9:9">
      <c r="I31" s="187"/>
    </row>
    <row r="32" spans="9:9">
      <c r="I32" s="187"/>
    </row>
  </sheetData>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30</vt:i4>
      </vt:variant>
      <vt:variant>
        <vt:lpstr>Rangos con nombre</vt:lpstr>
      </vt:variant>
      <vt:variant>
        <vt:i4>7</vt:i4>
      </vt:variant>
    </vt:vector>
  </HeadingPairs>
  <TitlesOfParts>
    <vt:vector size="37" baseType="lpstr">
      <vt:lpstr>Hoja1</vt:lpstr>
      <vt:lpstr>INGRESOS c1</vt:lpstr>
      <vt:lpstr>OBJETO GASTO c2</vt:lpstr>
      <vt:lpstr>CLASIF. ECONOMICA</vt:lpstr>
      <vt:lpstr>Salario 2-2006</vt:lpstr>
      <vt:lpstr>SA206</vt:lpstr>
      <vt:lpstr>Salario 01-2007</vt:lpstr>
      <vt:lpstr>SA107</vt:lpstr>
      <vt:lpstr>Salario 2-2007</vt:lpstr>
      <vt:lpstr>SA207</vt:lpstr>
      <vt:lpstr>Salario 2008</vt:lpstr>
      <vt:lpstr>Sa2008</vt:lpstr>
      <vt:lpstr>Sal Esc 2007</vt:lpstr>
      <vt:lpstr>Serv.Esp.</vt:lpstr>
      <vt:lpstr>MAT- EQ ADM</vt:lpstr>
      <vt:lpstr>PROG.I c3</vt:lpstr>
      <vt:lpstr>PROG.II c4</vt:lpstr>
      <vt:lpstr>PROG.III c5</vt:lpstr>
      <vt:lpstr>PROG. IV c6</vt:lpstr>
      <vt:lpstr>VIAL</vt:lpstr>
      <vt:lpstr>espec</vt:lpstr>
      <vt:lpstr>OTROS CALC.</vt:lpstr>
      <vt:lpstr>ESPECIF.</vt:lpstr>
      <vt:lpstr>ING-GASTO</vt:lpstr>
      <vt:lpstr>Origen y Aplicación</vt:lpstr>
      <vt:lpstr>PAO1</vt:lpstr>
      <vt:lpstr>PAO2</vt:lpstr>
      <vt:lpstr>PAO3</vt:lpstr>
      <vt:lpstr>PAO4</vt:lpstr>
      <vt:lpstr>Hoja2</vt:lpstr>
      <vt:lpstr>'OBJETO GASTO c2'!_Hlt57100612</vt:lpstr>
      <vt:lpstr>'OBJETO GASTO c2'!_Hlt57100622</vt:lpstr>
      <vt:lpstr>'MAT- EQ ADM'!_Hlt57100952</vt:lpstr>
      <vt:lpstr>'PAO2'!_Toc273091165</vt:lpstr>
      <vt:lpstr>'Origen y Aplicación'!Área_de_impresión</vt:lpstr>
      <vt:lpstr>'PROG.II c4'!OLE_LINK9</vt:lpstr>
      <vt:lpstr>'Origen y Aplicación'!Títulos_a_imprimir</vt:lpstr>
    </vt:vector>
  </TitlesOfParts>
  <Company>MUNICIPALIDAD DE TALAMANCA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 Cortes</dc:creator>
  <cp:lastModifiedBy>Usuario de Windows</cp:lastModifiedBy>
  <cp:lastPrinted>2006-08-22T20:02:37Z</cp:lastPrinted>
  <dcterms:created xsi:type="dcterms:W3CDTF">1999-12-10T17:08:51Z</dcterms:created>
  <dcterms:modified xsi:type="dcterms:W3CDTF">2020-05-11T15:08:55Z</dcterms:modified>
</cp:coreProperties>
</file>